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6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ables/table8.xml" ContentType="application/vnd.openxmlformats-officedocument.spreadsheetml.table+xml"/>
  <Override PartName="/xl/comments2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9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aguilar\Documents\PITSS\Cálculo estimado del pago xerox\"/>
    </mc:Choice>
  </mc:AlternateContent>
  <xr:revisionPtr revIDLastSave="0" documentId="13_ncr:1_{E138B30C-C82A-43E5-9339-3FFEB24A1EB8}" xr6:coauthVersionLast="36" xr6:coauthVersionMax="43" xr10:uidLastSave="{00000000-0000-0000-0000-000000000000}"/>
  <bookViews>
    <workbookView xWindow="-20520" yWindow="6435" windowWidth="20640" windowHeight="11160" activeTab="6" xr2:uid="{466ACAC5-3B4A-49E4-BD95-615994B552B0}"/>
  </bookViews>
  <sheets>
    <sheet name="RESUMEN" sheetId="2" r:id="rId1"/>
    <sheet name="Penalización documentación" sheetId="16" state="hidden" r:id="rId2"/>
    <sheet name="Penalizaciones TR" sheetId="14" state="hidden" r:id="rId3"/>
    <sheet name="CST PISA" sheetId="15" state="hidden" r:id="rId4"/>
    <sheet name="TOP" sheetId="17" r:id="rId5"/>
    <sheet name="VECES OBJETIVO" sheetId="3" r:id="rId6"/>
    <sheet name="DETALLE" sheetId="1" r:id="rId7"/>
    <sheet name="RESULTADOS CUENTAS TOP" sheetId="4" r:id="rId8"/>
    <sheet name="ACLARACIONES" sheetId="12" r:id="rId9"/>
    <sheet name="Resultados por zona" sheetId="5" state="hidden" r:id="rId10"/>
    <sheet name="Caso Honeywell" sheetId="9" state="hidden" r:id="rId11"/>
    <sheet name="Caso Honeywell-Otros" sheetId="10" state="hidden" r:id="rId12"/>
    <sheet name="Hoja3" sheetId="8" state="hidden" r:id="rId13"/>
    <sheet name="Hoja1" sheetId="11" state="hidden" r:id="rId14"/>
  </sheets>
  <calcPr calcId="191029"/>
  <pivotCaches>
    <pivotCache cacheId="0" r:id="rId15"/>
    <pivotCache cacheId="1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5" i="17" l="1"/>
  <c r="E33" i="17"/>
  <c r="E34" i="17"/>
  <c r="E35" i="17"/>
  <c r="E32" i="17"/>
  <c r="E28" i="17"/>
  <c r="E29" i="17"/>
  <c r="E30" i="17"/>
  <c r="E27" i="17"/>
  <c r="E25" i="17"/>
  <c r="E24" i="17"/>
  <c r="D33" i="17" l="1"/>
  <c r="D32" i="17"/>
  <c r="C35" i="17"/>
  <c r="C33" i="17"/>
  <c r="C32" i="17"/>
  <c r="B35" i="17"/>
  <c r="B34" i="17"/>
  <c r="B33" i="17"/>
  <c r="B32" i="17"/>
  <c r="D30" i="17"/>
  <c r="D29" i="17"/>
  <c r="D28" i="17"/>
  <c r="D27" i="17"/>
  <c r="C29" i="17"/>
  <c r="C28" i="17"/>
  <c r="C27" i="17"/>
  <c r="B30" i="17"/>
  <c r="B29" i="17"/>
  <c r="B28" i="17"/>
  <c r="B27" i="17"/>
  <c r="D25" i="17"/>
  <c r="D24" i="17"/>
  <c r="C25" i="17"/>
  <c r="C24" i="17"/>
  <c r="B25" i="17"/>
  <c r="B24" i="17"/>
  <c r="C4" i="16"/>
  <c r="C3" i="16"/>
  <c r="C2" i="16"/>
  <c r="T2" i="2"/>
  <c r="T3" i="2"/>
  <c r="T4" i="2"/>
  <c r="C13" i="15"/>
  <c r="D4" i="14"/>
  <c r="D3" i="14"/>
  <c r="D2" i="14"/>
  <c r="C4" i="14"/>
  <c r="C3" i="14"/>
  <c r="C2" i="14"/>
  <c r="N2" i="2"/>
  <c r="Q2" i="2"/>
  <c r="R2" i="2" s="1"/>
  <c r="Q3" i="2"/>
  <c r="R3" i="2" s="1"/>
  <c r="Q4" i="2"/>
  <c r="R4" i="2" s="1"/>
  <c r="E3" i="14" l="1"/>
  <c r="E2" i="14"/>
  <c r="E4" i="14"/>
  <c r="I30" i="2" l="1"/>
  <c r="AK2289" i="1" l="1"/>
  <c r="AK2290" i="1"/>
  <c r="AK2291" i="1"/>
  <c r="AK2292" i="1"/>
  <c r="AK2293" i="1"/>
  <c r="AK2294" i="1"/>
  <c r="AK2295" i="1"/>
  <c r="AK2296" i="1"/>
  <c r="AK2297" i="1"/>
  <c r="AK2298" i="1"/>
  <c r="AK2299" i="1"/>
  <c r="AK2300" i="1"/>
  <c r="AK2301" i="1"/>
  <c r="AK2302" i="1"/>
  <c r="AK2303" i="1"/>
  <c r="AK2304" i="1"/>
  <c r="AK2305" i="1"/>
  <c r="AK2306" i="1"/>
  <c r="AK2307" i="1"/>
  <c r="AK2308" i="1"/>
  <c r="AK2309" i="1"/>
  <c r="AK2310" i="1"/>
  <c r="AK2311" i="1"/>
  <c r="AK2312" i="1"/>
  <c r="AK2313" i="1"/>
  <c r="AK2314" i="1"/>
  <c r="AK2315" i="1"/>
  <c r="AK2316" i="1"/>
  <c r="AK2317" i="1"/>
  <c r="AK2318" i="1"/>
  <c r="AK2319" i="1"/>
  <c r="AK2320" i="1"/>
  <c r="AK2321" i="1"/>
  <c r="AK2322" i="1"/>
  <c r="AK2323" i="1"/>
  <c r="AK2324" i="1"/>
  <c r="AK2325" i="1"/>
  <c r="AK2326" i="1"/>
  <c r="AK2327" i="1"/>
  <c r="AK2328" i="1"/>
  <c r="AK2329" i="1"/>
  <c r="AK2330" i="1"/>
  <c r="AK2331" i="1"/>
  <c r="AK2332" i="1"/>
  <c r="AK2333" i="1"/>
  <c r="AK2334" i="1"/>
  <c r="AK2335" i="1"/>
  <c r="AK2336" i="1"/>
  <c r="AK2337" i="1"/>
  <c r="AK2338" i="1"/>
  <c r="AK2339" i="1"/>
  <c r="AK2340" i="1"/>
  <c r="AK2341" i="1"/>
  <c r="AK2342" i="1"/>
  <c r="AK2343" i="1"/>
  <c r="AK2344" i="1"/>
  <c r="AK2345" i="1"/>
  <c r="AK2346" i="1"/>
  <c r="AK2347" i="1"/>
  <c r="AK2348" i="1"/>
  <c r="AK2349" i="1"/>
  <c r="AK2350" i="1"/>
  <c r="AK2351" i="1"/>
  <c r="AK2352" i="1"/>
  <c r="AK2353" i="1"/>
  <c r="AK2354" i="1"/>
  <c r="AK2355" i="1"/>
  <c r="AK2356" i="1"/>
  <c r="AK2357" i="1"/>
  <c r="AK2358" i="1"/>
  <c r="AK2359" i="1"/>
  <c r="AK2360" i="1"/>
  <c r="AK2361" i="1"/>
  <c r="AK2362" i="1"/>
  <c r="AK2363" i="1"/>
  <c r="AK2364" i="1"/>
  <c r="AK2365" i="1"/>
  <c r="AK2366" i="1"/>
  <c r="AK2367" i="1"/>
  <c r="AK2368" i="1"/>
  <c r="AK2369" i="1"/>
  <c r="AK2370" i="1"/>
  <c r="AK2371" i="1"/>
  <c r="AK2372" i="1"/>
  <c r="AK2373" i="1"/>
  <c r="AK2374" i="1"/>
  <c r="AK2375" i="1"/>
  <c r="AK2376" i="1"/>
  <c r="AK2377" i="1"/>
  <c r="AK2378" i="1"/>
  <c r="AK2379" i="1"/>
  <c r="AK2380" i="1"/>
  <c r="AK2381" i="1"/>
  <c r="AK2382" i="1"/>
  <c r="AK2383" i="1"/>
  <c r="AK2384" i="1"/>
  <c r="AK2385" i="1"/>
  <c r="AK2386" i="1"/>
  <c r="AK2387" i="1"/>
  <c r="AK2388" i="1"/>
  <c r="AK2389" i="1"/>
  <c r="AK2390" i="1"/>
  <c r="AK2391" i="1"/>
  <c r="AK2392" i="1"/>
  <c r="AK2393" i="1"/>
  <c r="AK2394" i="1"/>
  <c r="AK2395" i="1"/>
  <c r="AK2396" i="1"/>
  <c r="AK2397" i="1"/>
  <c r="AK2398" i="1"/>
  <c r="AK2399" i="1"/>
  <c r="AK2400" i="1"/>
  <c r="AK2401" i="1"/>
  <c r="AK2402" i="1"/>
  <c r="AK2403" i="1"/>
  <c r="AK2404" i="1"/>
  <c r="AK2405" i="1"/>
  <c r="AK2406" i="1"/>
  <c r="AK2407" i="1"/>
  <c r="AK2408" i="1"/>
  <c r="AK2409" i="1"/>
  <c r="AK2410" i="1"/>
  <c r="AK2411" i="1"/>
  <c r="AK2412" i="1"/>
  <c r="AK2413" i="1"/>
  <c r="AK2414" i="1"/>
  <c r="AK2415" i="1"/>
  <c r="AK2416" i="1"/>
  <c r="AK2417" i="1"/>
  <c r="AK2418" i="1"/>
  <c r="AK2419" i="1"/>
  <c r="AK2420" i="1"/>
  <c r="AK2421" i="1"/>
  <c r="AK2422" i="1"/>
  <c r="AK2423" i="1"/>
  <c r="AK2424" i="1"/>
  <c r="AK2425" i="1"/>
  <c r="AK2426" i="1"/>
  <c r="AK2427" i="1"/>
  <c r="AK2428" i="1"/>
  <c r="AK2429" i="1"/>
  <c r="AK2430" i="1"/>
  <c r="AK2431" i="1"/>
  <c r="AK2432" i="1"/>
  <c r="AK2433" i="1"/>
  <c r="AK2434" i="1"/>
  <c r="AK2435" i="1"/>
  <c r="AK2436" i="1"/>
  <c r="AK2437" i="1"/>
  <c r="AK2438" i="1"/>
  <c r="AK2439" i="1"/>
  <c r="AK2440" i="1"/>
  <c r="AK2441" i="1"/>
  <c r="AK2442" i="1"/>
  <c r="AK2443" i="1"/>
  <c r="AK2444" i="1"/>
  <c r="AK2445" i="1"/>
  <c r="AK2446" i="1"/>
  <c r="AK2447" i="1"/>
  <c r="AK2448" i="1"/>
  <c r="AK2449" i="1"/>
  <c r="AK2450" i="1"/>
  <c r="AK2451" i="1"/>
  <c r="AK2452" i="1"/>
  <c r="AK2453" i="1"/>
  <c r="AK2454" i="1"/>
  <c r="AK2455" i="1"/>
  <c r="AK2456" i="1"/>
  <c r="AK2457" i="1"/>
  <c r="AK2458" i="1"/>
  <c r="AK2459" i="1"/>
  <c r="AK2460" i="1"/>
  <c r="AK2461" i="1"/>
  <c r="AK2462" i="1"/>
  <c r="AK2463" i="1"/>
  <c r="AK2464" i="1"/>
  <c r="AK2465" i="1"/>
  <c r="AK2466" i="1"/>
  <c r="AK2467" i="1"/>
  <c r="AK2468" i="1"/>
  <c r="AK2469" i="1"/>
  <c r="AK2470" i="1"/>
  <c r="AK2471" i="1"/>
  <c r="AK2472" i="1"/>
  <c r="AK2473" i="1"/>
  <c r="AK2474" i="1"/>
  <c r="AK2475" i="1"/>
  <c r="AK2476" i="1"/>
  <c r="AK2477" i="1"/>
  <c r="AK2478" i="1"/>
  <c r="AK2479" i="1"/>
  <c r="AK2480" i="1"/>
  <c r="AK2481" i="1"/>
  <c r="AK2482" i="1"/>
  <c r="AK2483" i="1"/>
  <c r="AK2484" i="1"/>
  <c r="AK2485" i="1"/>
  <c r="AK2486" i="1"/>
  <c r="AK2487" i="1"/>
  <c r="AK2488" i="1"/>
  <c r="AK2489" i="1"/>
  <c r="AK2490" i="1"/>
  <c r="AK2491" i="1"/>
  <c r="AK2492" i="1"/>
  <c r="AK2493" i="1"/>
  <c r="AK2494" i="1"/>
  <c r="AK2495" i="1"/>
  <c r="AK2496" i="1"/>
  <c r="AK2497" i="1"/>
  <c r="AK2498" i="1"/>
  <c r="AK2499" i="1"/>
  <c r="AK2500" i="1"/>
  <c r="AK2501" i="1"/>
  <c r="AK2502" i="1"/>
  <c r="AK2503" i="1"/>
  <c r="AK2504" i="1"/>
  <c r="AK2505" i="1"/>
  <c r="AK2506" i="1"/>
  <c r="AK2507" i="1"/>
  <c r="AK2508" i="1"/>
  <c r="AK2509" i="1"/>
  <c r="AK2510" i="1"/>
  <c r="AK2511" i="1"/>
  <c r="AK2512" i="1"/>
  <c r="AK2513" i="1"/>
  <c r="AK2514" i="1"/>
  <c r="AK2515" i="1"/>
  <c r="AK2516" i="1"/>
  <c r="AK2517" i="1"/>
  <c r="AK2518" i="1"/>
  <c r="AK2519" i="1"/>
  <c r="AK2520" i="1"/>
  <c r="AK2521" i="1"/>
  <c r="AK2522" i="1"/>
  <c r="AK2523" i="1"/>
  <c r="AK2524" i="1"/>
  <c r="AK2525" i="1"/>
  <c r="AK2526" i="1"/>
  <c r="AK2527" i="1"/>
  <c r="AK2528" i="1"/>
  <c r="AK2529" i="1"/>
  <c r="AK2530" i="1"/>
  <c r="AK2531" i="1"/>
  <c r="AK2532" i="1"/>
  <c r="AK2533" i="1"/>
  <c r="AK2534" i="1"/>
  <c r="AK2535" i="1"/>
  <c r="AK2536" i="1"/>
  <c r="AK2537" i="1"/>
  <c r="AK2538" i="1"/>
  <c r="AK2539" i="1"/>
  <c r="AK2540" i="1"/>
  <c r="AK2541" i="1"/>
  <c r="AK2542" i="1"/>
  <c r="AK2543" i="1"/>
  <c r="AK2544" i="1"/>
  <c r="AK2545" i="1"/>
  <c r="AK2546" i="1"/>
  <c r="AK2547" i="1"/>
  <c r="AK2548" i="1"/>
  <c r="AK2549" i="1"/>
  <c r="AK2550" i="1"/>
  <c r="AK2551" i="1"/>
  <c r="AK2552" i="1"/>
  <c r="AK2553" i="1"/>
  <c r="AK2554" i="1"/>
  <c r="AK2555" i="1"/>
  <c r="AK2556" i="1"/>
  <c r="AK2557" i="1"/>
  <c r="AK2558" i="1"/>
  <c r="AK2559" i="1"/>
  <c r="AK2560" i="1"/>
  <c r="AK2561" i="1"/>
  <c r="AK2562" i="1"/>
  <c r="AK2563" i="1"/>
  <c r="AK2564" i="1"/>
  <c r="AK2565" i="1"/>
  <c r="AK2566" i="1"/>
  <c r="AK2567" i="1"/>
  <c r="AK2568" i="1"/>
  <c r="AK2569" i="1"/>
  <c r="AK2570" i="1"/>
  <c r="AK2571" i="1"/>
  <c r="AK2572" i="1"/>
  <c r="AK2573" i="1"/>
  <c r="AK2574" i="1"/>
  <c r="AK2575" i="1"/>
  <c r="AK2576" i="1"/>
  <c r="AK2577" i="1"/>
  <c r="AK2578" i="1"/>
  <c r="AK2579" i="1"/>
  <c r="AK2580" i="1"/>
  <c r="AK2581" i="1"/>
  <c r="AK2582" i="1"/>
  <c r="AK2583" i="1"/>
  <c r="AK2584" i="1"/>
  <c r="AK2585" i="1"/>
  <c r="AK2586" i="1"/>
  <c r="AK2587" i="1"/>
  <c r="AK2588" i="1"/>
  <c r="AK2589" i="1"/>
  <c r="AK2590" i="1"/>
  <c r="AK2591" i="1"/>
  <c r="AK2592" i="1"/>
  <c r="AK2593" i="1"/>
  <c r="AK2594" i="1"/>
  <c r="AK2595" i="1"/>
  <c r="AK2596" i="1"/>
  <c r="AK2597" i="1"/>
  <c r="AK2598" i="1"/>
  <c r="AK2599" i="1"/>
  <c r="AK2600" i="1"/>
  <c r="AK2601" i="1"/>
  <c r="AK2602" i="1"/>
  <c r="AK2603" i="1"/>
  <c r="AK2604" i="1"/>
  <c r="AK2605" i="1"/>
  <c r="AK2606" i="1"/>
  <c r="AK2607" i="1"/>
  <c r="AK2608" i="1"/>
  <c r="AK2609" i="1"/>
  <c r="AK2610" i="1"/>
  <c r="AK2611" i="1"/>
  <c r="AK2612" i="1"/>
  <c r="AK2613" i="1"/>
  <c r="AK2614" i="1"/>
  <c r="AK2615" i="1"/>
  <c r="AK2616" i="1"/>
  <c r="AK2617" i="1"/>
  <c r="AK2618" i="1"/>
  <c r="AK2619" i="1"/>
  <c r="AK2620" i="1"/>
  <c r="AK2621" i="1"/>
  <c r="AK2622" i="1"/>
  <c r="AK2623" i="1"/>
  <c r="AK2624" i="1"/>
  <c r="AK2625" i="1"/>
  <c r="AK2626" i="1"/>
  <c r="AK2627" i="1"/>
  <c r="AK2628" i="1"/>
  <c r="AK2629" i="1"/>
  <c r="AK2630" i="1"/>
  <c r="AK2631" i="1"/>
  <c r="AK2632" i="1"/>
  <c r="AK2633" i="1"/>
  <c r="AK2634" i="1"/>
  <c r="AK2635" i="1"/>
  <c r="AK2636" i="1"/>
  <c r="AK2637" i="1"/>
  <c r="AK2638" i="1"/>
  <c r="AK2639" i="1"/>
  <c r="AK2640" i="1"/>
  <c r="AK2641" i="1"/>
  <c r="AK2642" i="1"/>
  <c r="AK2643" i="1"/>
  <c r="AK2644" i="1"/>
  <c r="AK2645" i="1"/>
  <c r="AK2646" i="1"/>
  <c r="AK2647" i="1"/>
  <c r="AK2648" i="1"/>
  <c r="AK2649" i="1"/>
  <c r="AK2650" i="1"/>
  <c r="AK2651" i="1"/>
  <c r="AK2652" i="1"/>
  <c r="AK2653" i="1"/>
  <c r="AK2654" i="1"/>
  <c r="AK2655" i="1"/>
  <c r="AK2656" i="1"/>
  <c r="AK2657" i="1"/>
  <c r="AK2658" i="1"/>
  <c r="AK2659" i="1"/>
  <c r="AK2660" i="1"/>
  <c r="AK2661" i="1"/>
  <c r="AK2662" i="1"/>
  <c r="AK2663" i="1"/>
  <c r="AK2664" i="1"/>
  <c r="AK2665" i="1"/>
  <c r="AK2666" i="1"/>
  <c r="AK2667" i="1"/>
  <c r="AK2668" i="1"/>
  <c r="AK2669" i="1"/>
  <c r="AK2670" i="1"/>
  <c r="AK2671" i="1"/>
  <c r="AK2672" i="1"/>
  <c r="AK2673" i="1"/>
  <c r="AK2674" i="1"/>
  <c r="AK2675" i="1"/>
  <c r="AK2676" i="1"/>
  <c r="AK2677" i="1"/>
  <c r="AK2678" i="1"/>
  <c r="AK2679" i="1"/>
  <c r="AK2680" i="1"/>
  <c r="AK2681" i="1"/>
  <c r="AK2682" i="1"/>
  <c r="AK2683" i="1"/>
  <c r="AK2684" i="1"/>
  <c r="AK2685" i="1"/>
  <c r="AK2686" i="1"/>
  <c r="AK2687" i="1"/>
  <c r="AK2688" i="1"/>
  <c r="AK2689" i="1"/>
  <c r="AK2690" i="1"/>
  <c r="AK2691" i="1"/>
  <c r="AK2692" i="1"/>
  <c r="AK2693" i="1"/>
  <c r="AK2694" i="1"/>
  <c r="AK2695" i="1"/>
  <c r="AK2696" i="1"/>
  <c r="AK2697" i="1"/>
  <c r="AK2698" i="1"/>
  <c r="AK2699" i="1"/>
  <c r="AK2700" i="1"/>
  <c r="AK2701" i="1"/>
  <c r="AK2702" i="1"/>
  <c r="AK2703" i="1"/>
  <c r="AK2704" i="1"/>
  <c r="AK2705" i="1"/>
  <c r="AK2706" i="1"/>
  <c r="AK2707" i="1"/>
  <c r="AK2708" i="1"/>
  <c r="AK2709" i="1"/>
  <c r="AK2710" i="1"/>
  <c r="AK2711" i="1"/>
  <c r="AK2712" i="1"/>
  <c r="AK2713" i="1"/>
  <c r="AK2714" i="1"/>
  <c r="AK2715" i="1"/>
  <c r="AK2716" i="1"/>
  <c r="AK2717" i="1"/>
  <c r="AK2718" i="1"/>
  <c r="AK2719" i="1"/>
  <c r="AK2720" i="1"/>
  <c r="AK2721" i="1"/>
  <c r="AK2722" i="1"/>
  <c r="AK2723" i="1"/>
  <c r="AK2724" i="1"/>
  <c r="AK2725" i="1"/>
  <c r="AK2726" i="1"/>
  <c r="AK2727" i="1"/>
  <c r="AK2728" i="1"/>
  <c r="AK2729" i="1"/>
  <c r="AK2730" i="1"/>
  <c r="AK2731" i="1"/>
  <c r="AK2732" i="1"/>
  <c r="AK2733" i="1"/>
  <c r="AK2734" i="1"/>
  <c r="AK2735" i="1"/>
  <c r="AK2736" i="1"/>
  <c r="AK2737" i="1"/>
  <c r="AK2738" i="1"/>
  <c r="AK2739" i="1"/>
  <c r="AK2740" i="1"/>
  <c r="AK2741" i="1"/>
  <c r="AK2742" i="1"/>
  <c r="AK2743" i="1"/>
  <c r="AK2744" i="1"/>
  <c r="AK2745" i="1"/>
  <c r="AK2746" i="1"/>
  <c r="AK2747" i="1"/>
  <c r="AK2748" i="1"/>
  <c r="AK2749" i="1"/>
  <c r="AK2750" i="1"/>
  <c r="AK2751" i="1"/>
  <c r="AK2752" i="1"/>
  <c r="AK2753" i="1"/>
  <c r="AK2754" i="1"/>
  <c r="AK2755" i="1"/>
  <c r="AK2756" i="1"/>
  <c r="AK2757" i="1"/>
  <c r="AK2758" i="1"/>
  <c r="AK2759" i="1"/>
  <c r="AK2760" i="1"/>
  <c r="AK2761" i="1"/>
  <c r="AK2762" i="1"/>
  <c r="AK2763" i="1"/>
  <c r="AK2764" i="1"/>
  <c r="AK2765" i="1"/>
  <c r="AK2766" i="1"/>
  <c r="AK2767" i="1"/>
  <c r="AK2768" i="1"/>
  <c r="AK2769" i="1"/>
  <c r="AK2770" i="1"/>
  <c r="AK2771" i="1"/>
  <c r="AK2772" i="1"/>
  <c r="AK2773" i="1"/>
  <c r="AK2774" i="1"/>
  <c r="AK2775" i="1"/>
  <c r="AK2776" i="1"/>
  <c r="AK2777" i="1"/>
  <c r="AK2778" i="1"/>
  <c r="AK2779" i="1"/>
  <c r="AK2780" i="1"/>
  <c r="AK2781" i="1"/>
  <c r="AK2782" i="1"/>
  <c r="AK2783" i="1"/>
  <c r="AK2784" i="1"/>
  <c r="AK2785" i="1"/>
  <c r="AK2786" i="1"/>
  <c r="AK2787" i="1"/>
  <c r="AK2788" i="1"/>
  <c r="AK2789" i="1"/>
  <c r="AK2790" i="1"/>
  <c r="AK2791" i="1"/>
  <c r="AK2792" i="1"/>
  <c r="AK2793" i="1"/>
  <c r="AK2794" i="1"/>
  <c r="AK2795" i="1"/>
  <c r="AK2796" i="1"/>
  <c r="AK2797" i="1"/>
  <c r="AK2798" i="1"/>
  <c r="AK2799" i="1"/>
  <c r="AK2800" i="1"/>
  <c r="AK2801" i="1"/>
  <c r="AK2802" i="1"/>
  <c r="AK2803" i="1"/>
  <c r="AK2804" i="1"/>
  <c r="AK2805" i="1"/>
  <c r="AK2806" i="1"/>
  <c r="AK2807" i="1"/>
  <c r="AK2808" i="1"/>
  <c r="AK2809" i="1"/>
  <c r="AK2810" i="1"/>
  <c r="AK2811" i="1"/>
  <c r="AK2812" i="1"/>
  <c r="AK2813" i="1"/>
  <c r="AK2814" i="1"/>
  <c r="AK2815" i="1"/>
  <c r="AK2816" i="1"/>
  <c r="AK2817" i="1"/>
  <c r="AK2818" i="1"/>
  <c r="AK2819" i="1"/>
  <c r="AK2820" i="1"/>
  <c r="AK2821" i="1"/>
  <c r="AK2822" i="1"/>
  <c r="AK2823" i="1"/>
  <c r="AK2824" i="1"/>
  <c r="AK2825" i="1"/>
  <c r="AK2826" i="1"/>
  <c r="AK2827" i="1"/>
  <c r="AK2828" i="1"/>
  <c r="AK2829" i="1"/>
  <c r="AK2830" i="1"/>
  <c r="AK2831" i="1"/>
  <c r="AK2832" i="1"/>
  <c r="AK2833" i="1"/>
  <c r="AK2834" i="1"/>
  <c r="AK2835" i="1"/>
  <c r="AK2836" i="1"/>
  <c r="AK2837" i="1"/>
  <c r="AK2838" i="1"/>
  <c r="AK2839" i="1"/>
  <c r="AK2840" i="1"/>
  <c r="AK2841" i="1"/>
  <c r="AK2842" i="1"/>
  <c r="AK2843" i="1"/>
  <c r="AK2844" i="1"/>
  <c r="AK2845" i="1"/>
  <c r="AK2846" i="1"/>
  <c r="AK2847" i="1"/>
  <c r="AK2848" i="1"/>
  <c r="AK2849" i="1"/>
  <c r="AK2850" i="1"/>
  <c r="AK2851" i="1"/>
  <c r="AK2852" i="1"/>
  <c r="AK2853" i="1"/>
  <c r="AK2854" i="1"/>
  <c r="AK2855" i="1"/>
  <c r="AK2856" i="1"/>
  <c r="AK2857" i="1"/>
  <c r="AK2858" i="1"/>
  <c r="AK2859" i="1"/>
  <c r="AK2860" i="1"/>
  <c r="AK2861" i="1"/>
  <c r="AK2862" i="1"/>
  <c r="AK2863" i="1"/>
  <c r="AK2864" i="1"/>
  <c r="AK2865" i="1"/>
  <c r="AK2866" i="1"/>
  <c r="AK2867" i="1"/>
  <c r="AK2868" i="1"/>
  <c r="AK2869" i="1"/>
  <c r="AK2870" i="1"/>
  <c r="AK2871" i="1"/>
  <c r="AK2872" i="1"/>
  <c r="AK2873" i="1"/>
  <c r="AK2874" i="1"/>
  <c r="AK2875" i="1"/>
  <c r="AK2876" i="1"/>
  <c r="AK2877" i="1"/>
  <c r="AK2878" i="1"/>
  <c r="AK2879" i="1"/>
  <c r="AK2880" i="1"/>
  <c r="AK2881" i="1"/>
  <c r="AK2882" i="1"/>
  <c r="AK2883" i="1"/>
  <c r="AK2884" i="1"/>
  <c r="AK2885" i="1"/>
  <c r="AK2886" i="1"/>
  <c r="AK2887" i="1"/>
  <c r="AK2888" i="1"/>
  <c r="AK2889" i="1"/>
  <c r="AK2890" i="1"/>
  <c r="AK2891" i="1"/>
  <c r="AK2892" i="1"/>
  <c r="AK2893" i="1"/>
  <c r="AK2894" i="1"/>
  <c r="AK2895" i="1"/>
  <c r="AK2896" i="1"/>
  <c r="AK2897" i="1"/>
  <c r="AK2898" i="1"/>
  <c r="AK2899" i="1"/>
  <c r="AK2900" i="1"/>
  <c r="AK2901" i="1"/>
  <c r="AK2902" i="1"/>
  <c r="AK2903" i="1"/>
  <c r="AK2904" i="1"/>
  <c r="AK2905" i="1"/>
  <c r="AK2906" i="1"/>
  <c r="AK2907" i="1"/>
  <c r="AK2908" i="1"/>
  <c r="AK2909" i="1"/>
  <c r="AK2910" i="1"/>
  <c r="AK2911" i="1"/>
  <c r="AK2912" i="1"/>
  <c r="AK2913" i="1"/>
  <c r="AK2914" i="1"/>
  <c r="AK2915" i="1"/>
  <c r="AK2916" i="1"/>
  <c r="AK2917" i="1"/>
  <c r="AK2918" i="1"/>
  <c r="AK2919" i="1"/>
  <c r="AK2920" i="1"/>
  <c r="AK2921" i="1"/>
  <c r="AK2922" i="1"/>
  <c r="AK2923" i="1"/>
  <c r="AK2924" i="1"/>
  <c r="AK2925" i="1"/>
  <c r="AK2926" i="1"/>
  <c r="AK2927" i="1"/>
  <c r="AK2928" i="1"/>
  <c r="AK2929" i="1"/>
  <c r="AK2930" i="1"/>
  <c r="AK2931" i="1"/>
  <c r="AK2932" i="1"/>
  <c r="AK2933" i="1"/>
  <c r="AK2934" i="1"/>
  <c r="AK2935" i="1"/>
  <c r="AK2936" i="1"/>
  <c r="AK2937" i="1"/>
  <c r="AK2938" i="1"/>
  <c r="AK2939" i="1"/>
  <c r="AK2940" i="1"/>
  <c r="AK2941" i="1"/>
  <c r="AK2942" i="1"/>
  <c r="AK2943" i="1"/>
  <c r="AK2944" i="1"/>
  <c r="AK2945" i="1"/>
  <c r="AK2946" i="1"/>
  <c r="AK2947" i="1"/>
  <c r="AK2948" i="1"/>
  <c r="AK2949" i="1"/>
  <c r="AK2950" i="1"/>
  <c r="AK2951" i="1"/>
  <c r="AK2952" i="1"/>
  <c r="AK2953" i="1"/>
  <c r="AK2954" i="1"/>
  <c r="AK2955" i="1"/>
  <c r="AK2956" i="1"/>
  <c r="AK2957" i="1"/>
  <c r="AK2958" i="1"/>
  <c r="AK2959" i="1"/>
  <c r="AK2960" i="1"/>
  <c r="AK2961" i="1"/>
  <c r="AK2962" i="1"/>
  <c r="AK2963" i="1"/>
  <c r="AK2964" i="1"/>
  <c r="AK2965" i="1"/>
  <c r="AK2966" i="1"/>
  <c r="AK2967" i="1"/>
  <c r="AK2968" i="1"/>
  <c r="AK2969" i="1"/>
  <c r="AK2970" i="1"/>
  <c r="AK2971" i="1"/>
  <c r="AK2972" i="1"/>
  <c r="AK2973" i="1"/>
  <c r="AK2974" i="1"/>
  <c r="AK2975" i="1"/>
  <c r="AK2976" i="1"/>
  <c r="AK2977" i="1"/>
  <c r="AK2978" i="1"/>
  <c r="AK2979" i="1"/>
  <c r="AK2980" i="1"/>
  <c r="AK2981" i="1"/>
  <c r="AK2982" i="1"/>
  <c r="AK2983" i="1"/>
  <c r="AK2984" i="1"/>
  <c r="AK2985" i="1"/>
  <c r="AK2986" i="1"/>
  <c r="AK2987" i="1"/>
  <c r="AK2988" i="1"/>
  <c r="AK2989" i="1"/>
  <c r="AK2990" i="1"/>
  <c r="AK2991" i="1"/>
  <c r="AK2992" i="1"/>
  <c r="AK2993" i="1"/>
  <c r="AK2994" i="1"/>
  <c r="AK2995" i="1"/>
  <c r="AK2996" i="1"/>
  <c r="AK2997" i="1"/>
  <c r="AK2998" i="1"/>
  <c r="AK2999" i="1"/>
  <c r="AK3000" i="1"/>
  <c r="AK3001" i="1"/>
  <c r="AK3002" i="1"/>
  <c r="AK3003" i="1"/>
  <c r="AK3004" i="1"/>
  <c r="AK3005" i="1"/>
  <c r="AK3006" i="1"/>
  <c r="AK3007" i="1"/>
  <c r="AK3008" i="1"/>
  <c r="AK3009" i="1"/>
  <c r="AK3010" i="1"/>
  <c r="AK3011" i="1"/>
  <c r="AK3012" i="1"/>
  <c r="AK3013" i="1"/>
  <c r="AK3014" i="1"/>
  <c r="AK3015" i="1"/>
  <c r="AK3016" i="1"/>
  <c r="AK3017" i="1"/>
  <c r="AK3018" i="1"/>
  <c r="AK3019" i="1"/>
  <c r="AK3020" i="1"/>
  <c r="AK3021" i="1"/>
  <c r="AK3022" i="1"/>
  <c r="AK3023" i="1"/>
  <c r="AK3024" i="1"/>
  <c r="AK3025" i="1"/>
  <c r="AK3026" i="1"/>
  <c r="AK3027" i="1"/>
  <c r="AK3028" i="1"/>
  <c r="AK3029" i="1"/>
  <c r="AK3030" i="1"/>
  <c r="AK3031" i="1"/>
  <c r="AK3032" i="1"/>
  <c r="AK3033" i="1"/>
  <c r="AK3034" i="1"/>
  <c r="AK3035" i="1"/>
  <c r="AK3036" i="1"/>
  <c r="AK3037" i="1"/>
  <c r="AK3038" i="1"/>
  <c r="AK3039" i="1"/>
  <c r="AK3040" i="1"/>
  <c r="AK3041" i="1"/>
  <c r="AK3042" i="1"/>
  <c r="AK3043" i="1"/>
  <c r="AK3044" i="1"/>
  <c r="AK3045" i="1"/>
  <c r="AK3046" i="1"/>
  <c r="AK3047" i="1"/>
  <c r="AK3048" i="1"/>
  <c r="AK3049" i="1"/>
  <c r="AK3050" i="1"/>
  <c r="AK3051" i="1"/>
  <c r="AK3052" i="1"/>
  <c r="AK3053" i="1"/>
  <c r="AK3054" i="1"/>
  <c r="AK3055" i="1"/>
  <c r="AK3056" i="1"/>
  <c r="AK3057" i="1"/>
  <c r="AK3058" i="1"/>
  <c r="AK3059" i="1"/>
  <c r="AK3060" i="1"/>
  <c r="AK3061" i="1"/>
  <c r="AK3062" i="1"/>
  <c r="AK3063" i="1"/>
  <c r="AK3064" i="1"/>
  <c r="AK3065" i="1"/>
  <c r="AK3066" i="1"/>
  <c r="AK3067" i="1"/>
  <c r="AK3068" i="1"/>
  <c r="AK3069" i="1"/>
  <c r="AK3070" i="1"/>
  <c r="AK3071" i="1"/>
  <c r="AK3072" i="1"/>
  <c r="AK3073" i="1"/>
  <c r="AK3074" i="1"/>
  <c r="AK3075" i="1"/>
  <c r="AK3076" i="1"/>
  <c r="AK3077" i="1"/>
  <c r="AK3078" i="1"/>
  <c r="AK3079" i="1"/>
  <c r="AK3080" i="1"/>
  <c r="AK3081" i="1"/>
  <c r="AK3082" i="1"/>
  <c r="AK3083" i="1"/>
  <c r="AK3084" i="1"/>
  <c r="AK3085" i="1"/>
  <c r="AK3086" i="1"/>
  <c r="AK3087" i="1"/>
  <c r="AK3088" i="1"/>
  <c r="AK3089" i="1"/>
  <c r="AK3090" i="1"/>
  <c r="AK3091" i="1"/>
  <c r="AK3092" i="1"/>
  <c r="AK3093" i="1"/>
  <c r="AK3094" i="1"/>
  <c r="AK3095" i="1"/>
  <c r="AK3096" i="1"/>
  <c r="AK3097" i="1"/>
  <c r="AK3098" i="1"/>
  <c r="AK3099" i="1"/>
  <c r="AK3100" i="1"/>
  <c r="AK3101" i="1"/>
  <c r="AK3102" i="1"/>
  <c r="AK3103" i="1"/>
  <c r="AK3104" i="1"/>
  <c r="AK3105" i="1"/>
  <c r="AK3106" i="1"/>
  <c r="AK3107" i="1"/>
  <c r="AK3108" i="1"/>
  <c r="AK3109" i="1"/>
  <c r="AK3110" i="1"/>
  <c r="AK3111" i="1"/>
  <c r="AK3112" i="1"/>
  <c r="AK3113" i="1"/>
  <c r="AK3114" i="1"/>
  <c r="AK3115" i="1"/>
  <c r="AK3116" i="1"/>
  <c r="AK3117" i="1"/>
  <c r="AK3118" i="1"/>
  <c r="AK3119" i="1"/>
  <c r="AK3120" i="1"/>
  <c r="AK3121" i="1"/>
  <c r="AK3122" i="1"/>
  <c r="AK3123" i="1"/>
  <c r="AK3124" i="1"/>
  <c r="AK3125" i="1"/>
  <c r="AK3126" i="1"/>
  <c r="AK3127" i="1"/>
  <c r="AK3128" i="1"/>
  <c r="AK3129" i="1"/>
  <c r="AK3130" i="1"/>
  <c r="AK3131" i="1"/>
  <c r="AK3132" i="1"/>
  <c r="AK3133" i="1"/>
  <c r="AK3134" i="1"/>
  <c r="AK3135" i="1"/>
  <c r="AK3136" i="1"/>
  <c r="AK3137" i="1"/>
  <c r="AK3138" i="1"/>
  <c r="AK3139" i="1"/>
  <c r="AK3140" i="1"/>
  <c r="AK3141" i="1"/>
  <c r="AK3142" i="1"/>
  <c r="AK3143" i="1"/>
  <c r="AK3144" i="1"/>
  <c r="AK3145" i="1"/>
  <c r="AK3146" i="1"/>
  <c r="AK3147" i="1"/>
  <c r="AK3148" i="1"/>
  <c r="AK3149" i="1"/>
  <c r="AK3150" i="1"/>
  <c r="AK3151" i="1"/>
  <c r="AK3152" i="1"/>
  <c r="AK3153" i="1"/>
  <c r="AK3154" i="1"/>
  <c r="AK3155" i="1"/>
  <c r="AK3156" i="1"/>
  <c r="AK3157" i="1"/>
  <c r="AK3158" i="1"/>
  <c r="AK3159" i="1"/>
  <c r="AK3160" i="1"/>
  <c r="AK3161" i="1"/>
  <c r="AK3162" i="1"/>
  <c r="AK3163" i="1"/>
  <c r="AK3164" i="1"/>
  <c r="AK3165" i="1"/>
  <c r="AK3166" i="1"/>
  <c r="AK3167" i="1"/>
  <c r="AK3168" i="1"/>
  <c r="AK3169" i="1"/>
  <c r="AK3170" i="1"/>
  <c r="AK3171" i="1"/>
  <c r="AK3172" i="1"/>
  <c r="AK3173" i="1"/>
  <c r="AK3174" i="1"/>
  <c r="AK3175" i="1"/>
  <c r="AK3176" i="1"/>
  <c r="AK3177" i="1"/>
  <c r="AK3178" i="1"/>
  <c r="AK3179" i="1"/>
  <c r="AK3180" i="1"/>
  <c r="AK3181" i="1"/>
  <c r="AK3182" i="1"/>
  <c r="AK3183" i="1"/>
  <c r="AK3184" i="1"/>
  <c r="AK3185" i="1"/>
  <c r="AK3186" i="1"/>
  <c r="AK3187" i="1"/>
  <c r="AK3188" i="1"/>
  <c r="AK3189" i="1"/>
  <c r="AK3190" i="1"/>
  <c r="AK3191" i="1"/>
  <c r="AK3192" i="1"/>
  <c r="AK3193" i="1"/>
  <c r="AK3194" i="1"/>
  <c r="AK3195" i="1"/>
  <c r="AK3196" i="1"/>
  <c r="AK3197" i="1"/>
  <c r="AK3198" i="1"/>
  <c r="AK3199" i="1"/>
  <c r="AK3200" i="1"/>
  <c r="AK3201" i="1"/>
  <c r="AK3202" i="1"/>
  <c r="AK3203" i="1"/>
  <c r="AK3204" i="1"/>
  <c r="AK3205" i="1"/>
  <c r="AK3206" i="1"/>
  <c r="AK3207" i="1"/>
  <c r="AK3208" i="1"/>
  <c r="AK3209" i="1"/>
  <c r="AK3210" i="1"/>
  <c r="AK3211" i="1"/>
  <c r="AK3212" i="1"/>
  <c r="AK3213" i="1"/>
  <c r="AK3214" i="1"/>
  <c r="AK3215" i="1"/>
  <c r="AK3216" i="1"/>
  <c r="AK3217" i="1"/>
  <c r="AK3218" i="1"/>
  <c r="AK3219" i="1"/>
  <c r="AK3220" i="1"/>
  <c r="AK3221" i="1"/>
  <c r="AK3222" i="1"/>
  <c r="AK3223" i="1"/>
  <c r="AK3224" i="1"/>
  <c r="AK3225" i="1"/>
  <c r="AK3226" i="1"/>
  <c r="AK3227" i="1"/>
  <c r="AK3228" i="1"/>
  <c r="AK3229" i="1"/>
  <c r="AK3230" i="1"/>
  <c r="AK3231" i="1"/>
  <c r="AK3232" i="1"/>
  <c r="AK3233" i="1"/>
  <c r="AK3234" i="1"/>
  <c r="AK3235" i="1"/>
  <c r="AK3236" i="1"/>
  <c r="AK3237" i="1"/>
  <c r="AK3238" i="1"/>
  <c r="AK3239" i="1"/>
  <c r="AK3240" i="1"/>
  <c r="AK3241" i="1"/>
  <c r="AK3242" i="1"/>
  <c r="AK3243" i="1"/>
  <c r="AK3244" i="1"/>
  <c r="AK3245" i="1"/>
  <c r="AK3246" i="1"/>
  <c r="AK3247" i="1"/>
  <c r="AK3248" i="1"/>
  <c r="AK3249" i="1"/>
  <c r="AK3250" i="1"/>
  <c r="AK3251" i="1"/>
  <c r="AK3252" i="1"/>
  <c r="AK3253" i="1"/>
  <c r="AK3254" i="1"/>
  <c r="AK3255" i="1"/>
  <c r="AK3256" i="1"/>
  <c r="AK3257" i="1"/>
  <c r="AK3258" i="1"/>
  <c r="AK3259" i="1"/>
  <c r="AK3260" i="1"/>
  <c r="AK3261" i="1"/>
  <c r="AK3262" i="1"/>
  <c r="AK3263" i="1"/>
  <c r="AK3264" i="1"/>
  <c r="AK3265" i="1"/>
  <c r="AK3266" i="1"/>
  <c r="AK3267" i="1"/>
  <c r="AK3268" i="1"/>
  <c r="AK3269" i="1"/>
  <c r="AK3270" i="1"/>
  <c r="AK3271" i="1"/>
  <c r="AK3272" i="1"/>
  <c r="AK3273" i="1"/>
  <c r="AK3274" i="1"/>
  <c r="AK3275" i="1"/>
  <c r="AK3276" i="1"/>
  <c r="AK3277" i="1"/>
  <c r="AK3278" i="1"/>
  <c r="AK3279" i="1"/>
  <c r="AK3280" i="1"/>
  <c r="AK3281" i="1"/>
  <c r="AK3282" i="1"/>
  <c r="AK3283" i="1"/>
  <c r="AK3284" i="1"/>
  <c r="AK3285" i="1"/>
  <c r="AK3286" i="1"/>
  <c r="AK3287" i="1"/>
  <c r="AK3288" i="1"/>
  <c r="AK3289" i="1"/>
  <c r="AK3290" i="1"/>
  <c r="AK3291" i="1"/>
  <c r="AK3292" i="1"/>
  <c r="AK3293" i="1"/>
  <c r="AK3294" i="1"/>
  <c r="AK3295" i="1"/>
  <c r="AK3296" i="1"/>
  <c r="AK3297" i="1"/>
  <c r="AK3298" i="1"/>
  <c r="AK3299" i="1"/>
  <c r="AK3300" i="1"/>
  <c r="AK3301" i="1"/>
  <c r="AK3302" i="1"/>
  <c r="AK3303" i="1"/>
  <c r="AK3304" i="1"/>
  <c r="AK3305" i="1"/>
  <c r="AK3306" i="1"/>
  <c r="AL2289" i="1"/>
  <c r="AL2290" i="1"/>
  <c r="AL2291" i="1"/>
  <c r="AL2292" i="1"/>
  <c r="AL2293" i="1"/>
  <c r="AL2294" i="1"/>
  <c r="AL2295" i="1"/>
  <c r="AL2296" i="1"/>
  <c r="AL2297" i="1"/>
  <c r="AL2298" i="1"/>
  <c r="AL2299" i="1"/>
  <c r="AL2300" i="1"/>
  <c r="AL2301" i="1"/>
  <c r="AL2302" i="1"/>
  <c r="AL2303" i="1"/>
  <c r="AL2304" i="1"/>
  <c r="AL2305" i="1"/>
  <c r="AL2306" i="1"/>
  <c r="AL2307" i="1"/>
  <c r="AL2308" i="1"/>
  <c r="AL2309" i="1"/>
  <c r="AL2310" i="1"/>
  <c r="AL2311" i="1"/>
  <c r="AL2312" i="1"/>
  <c r="AL2313" i="1"/>
  <c r="AL2314" i="1"/>
  <c r="AL2315" i="1"/>
  <c r="AL2316" i="1"/>
  <c r="AL2317" i="1"/>
  <c r="AL2318" i="1"/>
  <c r="AL2319" i="1"/>
  <c r="AL2320" i="1"/>
  <c r="AL2321" i="1"/>
  <c r="AL2322" i="1"/>
  <c r="AL2323" i="1"/>
  <c r="AL2324" i="1"/>
  <c r="AL2325" i="1"/>
  <c r="AL2326" i="1"/>
  <c r="AL2327" i="1"/>
  <c r="AL2328" i="1"/>
  <c r="AL2329" i="1"/>
  <c r="AL2330" i="1"/>
  <c r="AL2331" i="1"/>
  <c r="AL2332" i="1"/>
  <c r="AL2333" i="1"/>
  <c r="AL2334" i="1"/>
  <c r="AL2335" i="1"/>
  <c r="AL2336" i="1"/>
  <c r="AL2337" i="1"/>
  <c r="AL2338" i="1"/>
  <c r="AL2339" i="1"/>
  <c r="AL2340" i="1"/>
  <c r="AL2341" i="1"/>
  <c r="AL2342" i="1"/>
  <c r="AL2343" i="1"/>
  <c r="AL2344" i="1"/>
  <c r="AL2345" i="1"/>
  <c r="AL2346" i="1"/>
  <c r="AL2347" i="1"/>
  <c r="AL2348" i="1"/>
  <c r="AL2349" i="1"/>
  <c r="AL2350" i="1"/>
  <c r="AL2351" i="1"/>
  <c r="AL2352" i="1"/>
  <c r="AL2353" i="1"/>
  <c r="AL2354" i="1"/>
  <c r="AL2355" i="1"/>
  <c r="AL2356" i="1"/>
  <c r="AL2357" i="1"/>
  <c r="AL2358" i="1"/>
  <c r="AL2359" i="1"/>
  <c r="AL2360" i="1"/>
  <c r="AL2361" i="1"/>
  <c r="AL2362" i="1"/>
  <c r="AL2363" i="1"/>
  <c r="AL2364" i="1"/>
  <c r="AL2365" i="1"/>
  <c r="AL2366" i="1"/>
  <c r="AL2367" i="1"/>
  <c r="AL2368" i="1"/>
  <c r="AL2369" i="1"/>
  <c r="AL2370" i="1"/>
  <c r="AL2371" i="1"/>
  <c r="AL2372" i="1"/>
  <c r="AL2373" i="1"/>
  <c r="AL2374" i="1"/>
  <c r="AL2375" i="1"/>
  <c r="AL2376" i="1"/>
  <c r="AL2377" i="1"/>
  <c r="AL2378" i="1"/>
  <c r="AL2379" i="1"/>
  <c r="AL2380" i="1"/>
  <c r="AL2381" i="1"/>
  <c r="AL2382" i="1"/>
  <c r="AL2383" i="1"/>
  <c r="AL2384" i="1"/>
  <c r="AL2385" i="1"/>
  <c r="AL2386" i="1"/>
  <c r="AL2387" i="1"/>
  <c r="AL2388" i="1"/>
  <c r="AL2389" i="1"/>
  <c r="AL2390" i="1"/>
  <c r="AL2391" i="1"/>
  <c r="AL2392" i="1"/>
  <c r="AL2393" i="1"/>
  <c r="AL2394" i="1"/>
  <c r="AL2395" i="1"/>
  <c r="AL2396" i="1"/>
  <c r="AL2397" i="1"/>
  <c r="AL2398" i="1"/>
  <c r="AL2399" i="1"/>
  <c r="AL2400" i="1"/>
  <c r="AL2401" i="1"/>
  <c r="AL2402" i="1"/>
  <c r="AL2403" i="1"/>
  <c r="AL2404" i="1"/>
  <c r="AL2405" i="1"/>
  <c r="AL2406" i="1"/>
  <c r="AL2407" i="1"/>
  <c r="AL2408" i="1"/>
  <c r="AL2409" i="1"/>
  <c r="AL2410" i="1"/>
  <c r="AL2411" i="1"/>
  <c r="AL2412" i="1"/>
  <c r="AL2413" i="1"/>
  <c r="AL2414" i="1"/>
  <c r="AL2415" i="1"/>
  <c r="AL2416" i="1"/>
  <c r="AL2417" i="1"/>
  <c r="AL2418" i="1"/>
  <c r="AL2419" i="1"/>
  <c r="AL2420" i="1"/>
  <c r="AL2421" i="1"/>
  <c r="AL2422" i="1"/>
  <c r="AL2423" i="1"/>
  <c r="AL2424" i="1"/>
  <c r="AL2425" i="1"/>
  <c r="AL2426" i="1"/>
  <c r="AL2427" i="1"/>
  <c r="AL2428" i="1"/>
  <c r="AL2429" i="1"/>
  <c r="AL2430" i="1"/>
  <c r="AL2431" i="1"/>
  <c r="AL2432" i="1"/>
  <c r="AL2433" i="1"/>
  <c r="AL2434" i="1"/>
  <c r="AL2435" i="1"/>
  <c r="AL2436" i="1"/>
  <c r="AL2437" i="1"/>
  <c r="AL2438" i="1"/>
  <c r="AL2439" i="1"/>
  <c r="AL2440" i="1"/>
  <c r="AL2441" i="1"/>
  <c r="AL2442" i="1"/>
  <c r="AL2443" i="1"/>
  <c r="AL2444" i="1"/>
  <c r="AL2445" i="1"/>
  <c r="AL2446" i="1"/>
  <c r="AL2447" i="1"/>
  <c r="AL2448" i="1"/>
  <c r="AL2449" i="1"/>
  <c r="AL2450" i="1"/>
  <c r="AL2451" i="1"/>
  <c r="AL2452" i="1"/>
  <c r="AL2453" i="1"/>
  <c r="AL2454" i="1"/>
  <c r="AL2455" i="1"/>
  <c r="AL2456" i="1"/>
  <c r="AL2457" i="1"/>
  <c r="AL2458" i="1"/>
  <c r="AL2459" i="1"/>
  <c r="AL2460" i="1"/>
  <c r="AL2461" i="1"/>
  <c r="AL2462" i="1"/>
  <c r="AL2463" i="1"/>
  <c r="AL2464" i="1"/>
  <c r="AL2465" i="1"/>
  <c r="AL2466" i="1"/>
  <c r="AL2467" i="1"/>
  <c r="AL2468" i="1"/>
  <c r="AL2469" i="1"/>
  <c r="AL2470" i="1"/>
  <c r="AL2471" i="1"/>
  <c r="AL2472" i="1"/>
  <c r="AL2473" i="1"/>
  <c r="AL2474" i="1"/>
  <c r="AL2475" i="1"/>
  <c r="AL2476" i="1"/>
  <c r="AL2477" i="1"/>
  <c r="AL2478" i="1"/>
  <c r="AL2479" i="1"/>
  <c r="AL2480" i="1"/>
  <c r="AL2481" i="1"/>
  <c r="AL2482" i="1"/>
  <c r="AL2483" i="1"/>
  <c r="AL2484" i="1"/>
  <c r="AL2485" i="1"/>
  <c r="AL2486" i="1"/>
  <c r="AL2487" i="1"/>
  <c r="AL2488" i="1"/>
  <c r="AL2489" i="1"/>
  <c r="AL2490" i="1"/>
  <c r="AL2491" i="1"/>
  <c r="AL2492" i="1"/>
  <c r="AL2493" i="1"/>
  <c r="AL2494" i="1"/>
  <c r="AL2495" i="1"/>
  <c r="AL2496" i="1"/>
  <c r="AL2497" i="1"/>
  <c r="AL2498" i="1"/>
  <c r="AL2499" i="1"/>
  <c r="AL2500" i="1"/>
  <c r="AL2501" i="1"/>
  <c r="AL2502" i="1"/>
  <c r="AL2503" i="1"/>
  <c r="AL2504" i="1"/>
  <c r="AL2505" i="1"/>
  <c r="AL2506" i="1"/>
  <c r="AL2507" i="1"/>
  <c r="AL2508" i="1"/>
  <c r="AL2509" i="1"/>
  <c r="AL2510" i="1"/>
  <c r="AL2511" i="1"/>
  <c r="AL2512" i="1"/>
  <c r="AL2513" i="1"/>
  <c r="AL2514" i="1"/>
  <c r="AL2515" i="1"/>
  <c r="AL2516" i="1"/>
  <c r="AL2517" i="1"/>
  <c r="AL2518" i="1"/>
  <c r="AL2519" i="1"/>
  <c r="AL2520" i="1"/>
  <c r="AL2521" i="1"/>
  <c r="AL2522" i="1"/>
  <c r="AL2523" i="1"/>
  <c r="AL2524" i="1"/>
  <c r="AL2525" i="1"/>
  <c r="AL2526" i="1"/>
  <c r="AL2527" i="1"/>
  <c r="AL2528" i="1"/>
  <c r="AL2529" i="1"/>
  <c r="AL2530" i="1"/>
  <c r="AL2531" i="1"/>
  <c r="AL2532" i="1"/>
  <c r="AL2533" i="1"/>
  <c r="AL2534" i="1"/>
  <c r="AL2535" i="1"/>
  <c r="AL2536" i="1"/>
  <c r="AL2537" i="1"/>
  <c r="AL2538" i="1"/>
  <c r="AL2539" i="1"/>
  <c r="AL2540" i="1"/>
  <c r="AL2541" i="1"/>
  <c r="AL2542" i="1"/>
  <c r="AL2543" i="1"/>
  <c r="AL2544" i="1"/>
  <c r="AL2545" i="1"/>
  <c r="AL2546" i="1"/>
  <c r="AL2547" i="1"/>
  <c r="AL2548" i="1"/>
  <c r="AL2549" i="1"/>
  <c r="AL2550" i="1"/>
  <c r="AL2551" i="1"/>
  <c r="AL2552" i="1"/>
  <c r="AL2553" i="1"/>
  <c r="AL2554" i="1"/>
  <c r="AL2555" i="1"/>
  <c r="AL2556" i="1"/>
  <c r="AL2557" i="1"/>
  <c r="AL2558" i="1"/>
  <c r="AL2559" i="1"/>
  <c r="AL2560" i="1"/>
  <c r="AL2561" i="1"/>
  <c r="AL2562" i="1"/>
  <c r="AL2563" i="1"/>
  <c r="AL2564" i="1"/>
  <c r="AL2565" i="1"/>
  <c r="AL2566" i="1"/>
  <c r="AL2567" i="1"/>
  <c r="AL2568" i="1"/>
  <c r="AL2569" i="1"/>
  <c r="AL2570" i="1"/>
  <c r="AL2571" i="1"/>
  <c r="AL2572" i="1"/>
  <c r="AL2573" i="1"/>
  <c r="AL2574" i="1"/>
  <c r="AL2575" i="1"/>
  <c r="AL2576" i="1"/>
  <c r="AL2577" i="1"/>
  <c r="AL2578" i="1"/>
  <c r="AL2579" i="1"/>
  <c r="AL2580" i="1"/>
  <c r="AL2581" i="1"/>
  <c r="AL2582" i="1"/>
  <c r="AL2583" i="1"/>
  <c r="AL2584" i="1"/>
  <c r="AL2585" i="1"/>
  <c r="AL2586" i="1"/>
  <c r="AL2587" i="1"/>
  <c r="AL2588" i="1"/>
  <c r="AL2589" i="1"/>
  <c r="AL2590" i="1"/>
  <c r="AL2591" i="1"/>
  <c r="AL2592" i="1"/>
  <c r="AL2593" i="1"/>
  <c r="AL2594" i="1"/>
  <c r="AL2595" i="1"/>
  <c r="AL2596" i="1"/>
  <c r="AL2597" i="1"/>
  <c r="AL2598" i="1"/>
  <c r="AL2599" i="1"/>
  <c r="AL2600" i="1"/>
  <c r="AL2601" i="1"/>
  <c r="AL2602" i="1"/>
  <c r="AL2603" i="1"/>
  <c r="AL2604" i="1"/>
  <c r="AL2605" i="1"/>
  <c r="AL2606" i="1"/>
  <c r="AL2607" i="1"/>
  <c r="AL2608" i="1"/>
  <c r="AL2609" i="1"/>
  <c r="AL2610" i="1"/>
  <c r="AL2611" i="1"/>
  <c r="AL2612" i="1"/>
  <c r="AL2613" i="1"/>
  <c r="AL2614" i="1"/>
  <c r="AL2615" i="1"/>
  <c r="AL2616" i="1"/>
  <c r="AL2617" i="1"/>
  <c r="AL2618" i="1"/>
  <c r="AL2619" i="1"/>
  <c r="AL2620" i="1"/>
  <c r="AL2621" i="1"/>
  <c r="AL2622" i="1"/>
  <c r="AL2623" i="1"/>
  <c r="AL2624" i="1"/>
  <c r="AL2625" i="1"/>
  <c r="AL2626" i="1"/>
  <c r="AL2627" i="1"/>
  <c r="AL2628" i="1"/>
  <c r="AL2629" i="1"/>
  <c r="AL2630" i="1"/>
  <c r="AL2631" i="1"/>
  <c r="AL2632" i="1"/>
  <c r="AL2633" i="1"/>
  <c r="AL2634" i="1"/>
  <c r="AL2635" i="1"/>
  <c r="AL2636" i="1"/>
  <c r="AL2637" i="1"/>
  <c r="AL2638" i="1"/>
  <c r="AL2639" i="1"/>
  <c r="AL2640" i="1"/>
  <c r="AL2641" i="1"/>
  <c r="AL2642" i="1"/>
  <c r="AL2643" i="1"/>
  <c r="AL2644" i="1"/>
  <c r="AL2645" i="1"/>
  <c r="AL2646" i="1"/>
  <c r="AL2647" i="1"/>
  <c r="AL2648" i="1"/>
  <c r="AL2649" i="1"/>
  <c r="AL2650" i="1"/>
  <c r="AL2651" i="1"/>
  <c r="AL2652" i="1"/>
  <c r="AL2653" i="1"/>
  <c r="AL2654" i="1"/>
  <c r="AL2655" i="1"/>
  <c r="AL2656" i="1"/>
  <c r="AL2657" i="1"/>
  <c r="AL2658" i="1"/>
  <c r="AL2659" i="1"/>
  <c r="AL2660" i="1"/>
  <c r="AL2661" i="1"/>
  <c r="AL2662" i="1"/>
  <c r="AL2663" i="1"/>
  <c r="AL2664" i="1"/>
  <c r="AL2665" i="1"/>
  <c r="AL2666" i="1"/>
  <c r="AL2667" i="1"/>
  <c r="AL2668" i="1"/>
  <c r="AL2669" i="1"/>
  <c r="AL2670" i="1"/>
  <c r="AL2671" i="1"/>
  <c r="AL2672" i="1"/>
  <c r="AL2673" i="1"/>
  <c r="AL2674" i="1"/>
  <c r="AL2675" i="1"/>
  <c r="AL2676" i="1"/>
  <c r="AL2677" i="1"/>
  <c r="AL2678" i="1"/>
  <c r="AL2679" i="1"/>
  <c r="AL2680" i="1"/>
  <c r="AL2681" i="1"/>
  <c r="AL2682" i="1"/>
  <c r="AL2683" i="1"/>
  <c r="AL2684" i="1"/>
  <c r="AL2685" i="1"/>
  <c r="AL2686" i="1"/>
  <c r="AL2687" i="1"/>
  <c r="AL2688" i="1"/>
  <c r="AL2689" i="1"/>
  <c r="AL2690" i="1"/>
  <c r="AL2691" i="1"/>
  <c r="AL2692" i="1"/>
  <c r="AL2693" i="1"/>
  <c r="AL2694" i="1"/>
  <c r="AL2695" i="1"/>
  <c r="AL2696" i="1"/>
  <c r="AL2697" i="1"/>
  <c r="AL2698" i="1"/>
  <c r="AL2699" i="1"/>
  <c r="AL2700" i="1"/>
  <c r="AL2701" i="1"/>
  <c r="AL2702" i="1"/>
  <c r="AL2703" i="1"/>
  <c r="AL2704" i="1"/>
  <c r="AL2705" i="1"/>
  <c r="AL2706" i="1"/>
  <c r="AL2707" i="1"/>
  <c r="AL2708" i="1"/>
  <c r="AL2709" i="1"/>
  <c r="AL2710" i="1"/>
  <c r="AL2711" i="1"/>
  <c r="AL2712" i="1"/>
  <c r="AL2713" i="1"/>
  <c r="AL2714" i="1"/>
  <c r="AL2715" i="1"/>
  <c r="AL2716" i="1"/>
  <c r="AL2717" i="1"/>
  <c r="AL2718" i="1"/>
  <c r="AL2719" i="1"/>
  <c r="AL2720" i="1"/>
  <c r="AL2721" i="1"/>
  <c r="AL2722" i="1"/>
  <c r="AL2723" i="1"/>
  <c r="AL2724" i="1"/>
  <c r="AL2725" i="1"/>
  <c r="AL2726" i="1"/>
  <c r="AL2727" i="1"/>
  <c r="AL2728" i="1"/>
  <c r="AL2729" i="1"/>
  <c r="AL2730" i="1"/>
  <c r="AL2731" i="1"/>
  <c r="AL2732" i="1"/>
  <c r="AL2733" i="1"/>
  <c r="AL2734" i="1"/>
  <c r="AL2735" i="1"/>
  <c r="AL2736" i="1"/>
  <c r="AL2737" i="1"/>
  <c r="AL2738" i="1"/>
  <c r="AL2739" i="1"/>
  <c r="AL2740" i="1"/>
  <c r="AL2741" i="1"/>
  <c r="AL2742" i="1"/>
  <c r="AL2743" i="1"/>
  <c r="AL2744" i="1"/>
  <c r="AL2745" i="1"/>
  <c r="AL2746" i="1"/>
  <c r="AL2747" i="1"/>
  <c r="AL2748" i="1"/>
  <c r="AL2749" i="1"/>
  <c r="AL2750" i="1"/>
  <c r="AL2751" i="1"/>
  <c r="AL2752" i="1"/>
  <c r="AL2753" i="1"/>
  <c r="AL2754" i="1"/>
  <c r="AL2755" i="1"/>
  <c r="AL2756" i="1"/>
  <c r="AL2757" i="1"/>
  <c r="AL2758" i="1"/>
  <c r="AL2759" i="1"/>
  <c r="AL2760" i="1"/>
  <c r="AL2761" i="1"/>
  <c r="AL2762" i="1"/>
  <c r="AL2763" i="1"/>
  <c r="AL2764" i="1"/>
  <c r="AL2765" i="1"/>
  <c r="AL2766" i="1"/>
  <c r="AL2767" i="1"/>
  <c r="AL2768" i="1"/>
  <c r="AL2769" i="1"/>
  <c r="AL2770" i="1"/>
  <c r="AL2771" i="1"/>
  <c r="AL2772" i="1"/>
  <c r="AL2773" i="1"/>
  <c r="AL2774" i="1"/>
  <c r="AL2775" i="1"/>
  <c r="AL2776" i="1"/>
  <c r="AL2777" i="1"/>
  <c r="AL2778" i="1"/>
  <c r="AL2779" i="1"/>
  <c r="AL2780" i="1"/>
  <c r="AL2781" i="1"/>
  <c r="AL2782" i="1"/>
  <c r="AL2783" i="1"/>
  <c r="AL2784" i="1"/>
  <c r="AL2785" i="1"/>
  <c r="AL2786" i="1"/>
  <c r="AL2787" i="1"/>
  <c r="AL2788" i="1"/>
  <c r="AL2789" i="1"/>
  <c r="AL2790" i="1"/>
  <c r="AL2791" i="1"/>
  <c r="AL2792" i="1"/>
  <c r="AL2793" i="1"/>
  <c r="AL2794" i="1"/>
  <c r="AL2795" i="1"/>
  <c r="AL2796" i="1"/>
  <c r="AL2797" i="1"/>
  <c r="AL2798" i="1"/>
  <c r="AL2799" i="1"/>
  <c r="AL2800" i="1"/>
  <c r="AL2801" i="1"/>
  <c r="AL2802" i="1"/>
  <c r="AL2803" i="1"/>
  <c r="AL2804" i="1"/>
  <c r="AL2805" i="1"/>
  <c r="AL2806" i="1"/>
  <c r="AL2807" i="1"/>
  <c r="AL2808" i="1"/>
  <c r="AL2809" i="1"/>
  <c r="AL2810" i="1"/>
  <c r="AL2811" i="1"/>
  <c r="AL2812" i="1"/>
  <c r="AL2813" i="1"/>
  <c r="AL2814" i="1"/>
  <c r="AL2815" i="1"/>
  <c r="AL2816" i="1"/>
  <c r="AL2817" i="1"/>
  <c r="AL2818" i="1"/>
  <c r="AL2819" i="1"/>
  <c r="AL2820" i="1"/>
  <c r="AL2821" i="1"/>
  <c r="AL2822" i="1"/>
  <c r="AL2823" i="1"/>
  <c r="AL2824" i="1"/>
  <c r="AL2825" i="1"/>
  <c r="AL2826" i="1"/>
  <c r="AL2827" i="1"/>
  <c r="AL2828" i="1"/>
  <c r="AL2829" i="1"/>
  <c r="AL2830" i="1"/>
  <c r="AL2831" i="1"/>
  <c r="AL2832" i="1"/>
  <c r="AL2833" i="1"/>
  <c r="AL2834" i="1"/>
  <c r="AL2835" i="1"/>
  <c r="AL2836" i="1"/>
  <c r="AL2837" i="1"/>
  <c r="AL2838" i="1"/>
  <c r="AL2839" i="1"/>
  <c r="AL2840" i="1"/>
  <c r="AL2841" i="1"/>
  <c r="AL2842" i="1"/>
  <c r="AL2843" i="1"/>
  <c r="AL2844" i="1"/>
  <c r="AL2845" i="1"/>
  <c r="AL2846" i="1"/>
  <c r="AL2847" i="1"/>
  <c r="AL2848" i="1"/>
  <c r="AL2849" i="1"/>
  <c r="AL2850" i="1"/>
  <c r="AL2851" i="1"/>
  <c r="AL2852" i="1"/>
  <c r="AL2853" i="1"/>
  <c r="AL2854" i="1"/>
  <c r="AL2855" i="1"/>
  <c r="AL2856" i="1"/>
  <c r="AL2857" i="1"/>
  <c r="AL2858" i="1"/>
  <c r="AL2859" i="1"/>
  <c r="AL2860" i="1"/>
  <c r="AL2861" i="1"/>
  <c r="AL2862" i="1"/>
  <c r="AL2863" i="1"/>
  <c r="AL2864" i="1"/>
  <c r="AL2865" i="1"/>
  <c r="AL2866" i="1"/>
  <c r="AL2867" i="1"/>
  <c r="AL2868" i="1"/>
  <c r="AL2869" i="1"/>
  <c r="AL2870" i="1"/>
  <c r="AL2871" i="1"/>
  <c r="AL2872" i="1"/>
  <c r="AL2873" i="1"/>
  <c r="AL2874" i="1"/>
  <c r="AL2875" i="1"/>
  <c r="AL2876" i="1"/>
  <c r="AL2877" i="1"/>
  <c r="AL2878" i="1"/>
  <c r="AL2879" i="1"/>
  <c r="AL2880" i="1"/>
  <c r="AL2881" i="1"/>
  <c r="AL2882" i="1"/>
  <c r="AL2883" i="1"/>
  <c r="AL2884" i="1"/>
  <c r="AL2885" i="1"/>
  <c r="AL2886" i="1"/>
  <c r="AL2887" i="1"/>
  <c r="AL2888" i="1"/>
  <c r="AL2889" i="1"/>
  <c r="AL2890" i="1"/>
  <c r="AL2891" i="1"/>
  <c r="AL2892" i="1"/>
  <c r="AL2893" i="1"/>
  <c r="AL2894" i="1"/>
  <c r="AL2895" i="1"/>
  <c r="AL2896" i="1"/>
  <c r="AL2897" i="1"/>
  <c r="AL2898" i="1"/>
  <c r="AL2899" i="1"/>
  <c r="AL2900" i="1"/>
  <c r="AL2901" i="1"/>
  <c r="AL2902" i="1"/>
  <c r="AL2903" i="1"/>
  <c r="AL2904" i="1"/>
  <c r="AL2905" i="1"/>
  <c r="AL2906" i="1"/>
  <c r="AL2907" i="1"/>
  <c r="AL2908" i="1"/>
  <c r="AL2909" i="1"/>
  <c r="AL2910" i="1"/>
  <c r="AL2911" i="1"/>
  <c r="AL2912" i="1"/>
  <c r="AL2913" i="1"/>
  <c r="AL2914" i="1"/>
  <c r="AL2915" i="1"/>
  <c r="AL2916" i="1"/>
  <c r="AL2917" i="1"/>
  <c r="AL2918" i="1"/>
  <c r="AL2919" i="1"/>
  <c r="AL2920" i="1"/>
  <c r="AL2921" i="1"/>
  <c r="AL2922" i="1"/>
  <c r="AL2923" i="1"/>
  <c r="AL2924" i="1"/>
  <c r="AL2925" i="1"/>
  <c r="AL2926" i="1"/>
  <c r="AL2927" i="1"/>
  <c r="AL2928" i="1"/>
  <c r="AL2929" i="1"/>
  <c r="AL2930" i="1"/>
  <c r="AL2931" i="1"/>
  <c r="AL2932" i="1"/>
  <c r="AL2933" i="1"/>
  <c r="AL2934" i="1"/>
  <c r="AL2935" i="1"/>
  <c r="AL2936" i="1"/>
  <c r="AL2937" i="1"/>
  <c r="AL2938" i="1"/>
  <c r="AL2939" i="1"/>
  <c r="AL2940" i="1"/>
  <c r="AL2941" i="1"/>
  <c r="AL2942" i="1"/>
  <c r="AL2943" i="1"/>
  <c r="AL2944" i="1"/>
  <c r="AL2945" i="1"/>
  <c r="AL2946" i="1"/>
  <c r="AL2947" i="1"/>
  <c r="AL2948" i="1"/>
  <c r="AL2949" i="1"/>
  <c r="AL2950" i="1"/>
  <c r="AL2951" i="1"/>
  <c r="AL2952" i="1"/>
  <c r="AL2953" i="1"/>
  <c r="AL2954" i="1"/>
  <c r="AL2955" i="1"/>
  <c r="AL2956" i="1"/>
  <c r="AL2957" i="1"/>
  <c r="AL2958" i="1"/>
  <c r="AL2959" i="1"/>
  <c r="AL2960" i="1"/>
  <c r="AL2961" i="1"/>
  <c r="AL2962" i="1"/>
  <c r="AL2963" i="1"/>
  <c r="AL2964" i="1"/>
  <c r="AL2965" i="1"/>
  <c r="AL2966" i="1"/>
  <c r="AL2967" i="1"/>
  <c r="AL2968" i="1"/>
  <c r="AL2969" i="1"/>
  <c r="AL2970" i="1"/>
  <c r="AL2971" i="1"/>
  <c r="AL2972" i="1"/>
  <c r="AL2973" i="1"/>
  <c r="AL2974" i="1"/>
  <c r="AL2975" i="1"/>
  <c r="AL2976" i="1"/>
  <c r="AL2977" i="1"/>
  <c r="AL2978" i="1"/>
  <c r="AL2979" i="1"/>
  <c r="AL2980" i="1"/>
  <c r="AL2981" i="1"/>
  <c r="AL2982" i="1"/>
  <c r="AL2983" i="1"/>
  <c r="AL2984" i="1"/>
  <c r="AL2985" i="1"/>
  <c r="AL2986" i="1"/>
  <c r="AL2987" i="1"/>
  <c r="AL2988" i="1"/>
  <c r="AL2989" i="1"/>
  <c r="AL2990" i="1"/>
  <c r="AL2991" i="1"/>
  <c r="AL2992" i="1"/>
  <c r="AL2993" i="1"/>
  <c r="AL2994" i="1"/>
  <c r="AL2995" i="1"/>
  <c r="AL2996" i="1"/>
  <c r="AL2997" i="1"/>
  <c r="AL2998" i="1"/>
  <c r="AL2999" i="1"/>
  <c r="AL3000" i="1"/>
  <c r="AL3001" i="1"/>
  <c r="AL3002" i="1"/>
  <c r="AL3003" i="1"/>
  <c r="AL3004" i="1"/>
  <c r="AL3005" i="1"/>
  <c r="AL3006" i="1"/>
  <c r="AL3007" i="1"/>
  <c r="AL3008" i="1"/>
  <c r="AL3009" i="1"/>
  <c r="AL3010" i="1"/>
  <c r="AL3011" i="1"/>
  <c r="AL3012" i="1"/>
  <c r="AL3013" i="1"/>
  <c r="AL3014" i="1"/>
  <c r="AL3015" i="1"/>
  <c r="AL3016" i="1"/>
  <c r="AL3017" i="1"/>
  <c r="AL3018" i="1"/>
  <c r="AL3019" i="1"/>
  <c r="AL3020" i="1"/>
  <c r="AL3021" i="1"/>
  <c r="AL3022" i="1"/>
  <c r="AL3023" i="1"/>
  <c r="AL3024" i="1"/>
  <c r="AL3025" i="1"/>
  <c r="AL3026" i="1"/>
  <c r="AL3027" i="1"/>
  <c r="AL3028" i="1"/>
  <c r="AL3029" i="1"/>
  <c r="AL3030" i="1"/>
  <c r="AL3031" i="1"/>
  <c r="AL3032" i="1"/>
  <c r="AL3033" i="1"/>
  <c r="AL3034" i="1"/>
  <c r="AL3035" i="1"/>
  <c r="AL3036" i="1"/>
  <c r="AL3037" i="1"/>
  <c r="AL3038" i="1"/>
  <c r="AL3039" i="1"/>
  <c r="AL3040" i="1"/>
  <c r="AL3041" i="1"/>
  <c r="AL3042" i="1"/>
  <c r="AL3043" i="1"/>
  <c r="AL3044" i="1"/>
  <c r="AL3045" i="1"/>
  <c r="AL3046" i="1"/>
  <c r="AL3047" i="1"/>
  <c r="AL3048" i="1"/>
  <c r="AL3049" i="1"/>
  <c r="AL3050" i="1"/>
  <c r="AL3051" i="1"/>
  <c r="AL3052" i="1"/>
  <c r="AL3053" i="1"/>
  <c r="AL3054" i="1"/>
  <c r="AL3055" i="1"/>
  <c r="AL3056" i="1"/>
  <c r="AL3057" i="1"/>
  <c r="AL3058" i="1"/>
  <c r="AL3059" i="1"/>
  <c r="AL3060" i="1"/>
  <c r="AL3061" i="1"/>
  <c r="AL3062" i="1"/>
  <c r="AL3063" i="1"/>
  <c r="AL3064" i="1"/>
  <c r="AL3065" i="1"/>
  <c r="AL3066" i="1"/>
  <c r="AL3067" i="1"/>
  <c r="AL3068" i="1"/>
  <c r="AL3069" i="1"/>
  <c r="AL3070" i="1"/>
  <c r="AL3071" i="1"/>
  <c r="AL3072" i="1"/>
  <c r="AL3073" i="1"/>
  <c r="AL3074" i="1"/>
  <c r="AL3075" i="1"/>
  <c r="AL3076" i="1"/>
  <c r="AL3077" i="1"/>
  <c r="AL3078" i="1"/>
  <c r="AL3079" i="1"/>
  <c r="AL3080" i="1"/>
  <c r="AL3081" i="1"/>
  <c r="AL3082" i="1"/>
  <c r="AL3083" i="1"/>
  <c r="AL3084" i="1"/>
  <c r="AL3085" i="1"/>
  <c r="AL3086" i="1"/>
  <c r="AL3087" i="1"/>
  <c r="AL3088" i="1"/>
  <c r="AL3089" i="1"/>
  <c r="AL3090" i="1"/>
  <c r="AL3091" i="1"/>
  <c r="AL3092" i="1"/>
  <c r="AL3093" i="1"/>
  <c r="AL3094" i="1"/>
  <c r="AL3095" i="1"/>
  <c r="AL3096" i="1"/>
  <c r="AL3097" i="1"/>
  <c r="AL3098" i="1"/>
  <c r="AL3099" i="1"/>
  <c r="AL3100" i="1"/>
  <c r="AL3101" i="1"/>
  <c r="AL3102" i="1"/>
  <c r="AL3103" i="1"/>
  <c r="AL3104" i="1"/>
  <c r="AL3105" i="1"/>
  <c r="AL3106" i="1"/>
  <c r="AL3107" i="1"/>
  <c r="AL3108" i="1"/>
  <c r="AL3109" i="1"/>
  <c r="AL3110" i="1"/>
  <c r="AL3111" i="1"/>
  <c r="AL3112" i="1"/>
  <c r="AL3113" i="1"/>
  <c r="AL3114" i="1"/>
  <c r="AL3115" i="1"/>
  <c r="AL3116" i="1"/>
  <c r="AL3117" i="1"/>
  <c r="AL3118" i="1"/>
  <c r="AL3119" i="1"/>
  <c r="AL3120" i="1"/>
  <c r="AL3121" i="1"/>
  <c r="AL3122" i="1"/>
  <c r="AL3123" i="1"/>
  <c r="AL3124" i="1"/>
  <c r="AL3125" i="1"/>
  <c r="AL3126" i="1"/>
  <c r="AL3127" i="1"/>
  <c r="AL3128" i="1"/>
  <c r="AL3129" i="1"/>
  <c r="AL3130" i="1"/>
  <c r="AL3131" i="1"/>
  <c r="AL3132" i="1"/>
  <c r="AL3133" i="1"/>
  <c r="AL3134" i="1"/>
  <c r="AL3135" i="1"/>
  <c r="AL3136" i="1"/>
  <c r="AL3137" i="1"/>
  <c r="AL3138" i="1"/>
  <c r="AL3139" i="1"/>
  <c r="AL3140" i="1"/>
  <c r="AL3141" i="1"/>
  <c r="AL3142" i="1"/>
  <c r="AL3143" i="1"/>
  <c r="AL3144" i="1"/>
  <c r="AL3145" i="1"/>
  <c r="AL3146" i="1"/>
  <c r="AL3147" i="1"/>
  <c r="AL3148" i="1"/>
  <c r="AL3149" i="1"/>
  <c r="AL3150" i="1"/>
  <c r="AL3151" i="1"/>
  <c r="AL3152" i="1"/>
  <c r="AL3153" i="1"/>
  <c r="AL3154" i="1"/>
  <c r="AL3155" i="1"/>
  <c r="AL3156" i="1"/>
  <c r="AL3157" i="1"/>
  <c r="AL3158" i="1"/>
  <c r="AL3159" i="1"/>
  <c r="AL3160" i="1"/>
  <c r="AL3161" i="1"/>
  <c r="AL3162" i="1"/>
  <c r="AL3163" i="1"/>
  <c r="AL3164" i="1"/>
  <c r="AL3165" i="1"/>
  <c r="AL3166" i="1"/>
  <c r="AL3167" i="1"/>
  <c r="AL3168" i="1"/>
  <c r="AL3169" i="1"/>
  <c r="AL3170" i="1"/>
  <c r="AL3171" i="1"/>
  <c r="AL3172" i="1"/>
  <c r="AL3173" i="1"/>
  <c r="AL3174" i="1"/>
  <c r="AL3175" i="1"/>
  <c r="AL3176" i="1"/>
  <c r="AL3177" i="1"/>
  <c r="AL3178" i="1"/>
  <c r="AL3179" i="1"/>
  <c r="AL3180" i="1"/>
  <c r="AL3181" i="1"/>
  <c r="AL3182" i="1"/>
  <c r="AL3183" i="1"/>
  <c r="AL3184" i="1"/>
  <c r="AL3185" i="1"/>
  <c r="AL3186" i="1"/>
  <c r="AL3187" i="1"/>
  <c r="AL3188" i="1"/>
  <c r="AL3189" i="1"/>
  <c r="AL3190" i="1"/>
  <c r="AL3191" i="1"/>
  <c r="AL3192" i="1"/>
  <c r="AL3193" i="1"/>
  <c r="AL3194" i="1"/>
  <c r="AL3195" i="1"/>
  <c r="AL3196" i="1"/>
  <c r="AL3197" i="1"/>
  <c r="AL3198" i="1"/>
  <c r="AL3199" i="1"/>
  <c r="AL3200" i="1"/>
  <c r="AL3201" i="1"/>
  <c r="AL3202" i="1"/>
  <c r="AL3203" i="1"/>
  <c r="AL3204" i="1"/>
  <c r="AL3205" i="1"/>
  <c r="AL3206" i="1"/>
  <c r="AL3207" i="1"/>
  <c r="AL3208" i="1"/>
  <c r="AL3209" i="1"/>
  <c r="AL3210" i="1"/>
  <c r="AL3211" i="1"/>
  <c r="AL3212" i="1"/>
  <c r="AL3213" i="1"/>
  <c r="AL3214" i="1"/>
  <c r="AL3215" i="1"/>
  <c r="AL3216" i="1"/>
  <c r="AL3217" i="1"/>
  <c r="AL3218" i="1"/>
  <c r="AL3219" i="1"/>
  <c r="AL3220" i="1"/>
  <c r="AL3221" i="1"/>
  <c r="AL3222" i="1"/>
  <c r="AL3223" i="1"/>
  <c r="AL3224" i="1"/>
  <c r="AL3225" i="1"/>
  <c r="AL3226" i="1"/>
  <c r="AL3227" i="1"/>
  <c r="AL3228" i="1"/>
  <c r="AL3229" i="1"/>
  <c r="AL3230" i="1"/>
  <c r="AL3231" i="1"/>
  <c r="AL3232" i="1"/>
  <c r="AL3233" i="1"/>
  <c r="AL3234" i="1"/>
  <c r="AL3235" i="1"/>
  <c r="AL3236" i="1"/>
  <c r="AL3237" i="1"/>
  <c r="AL3238" i="1"/>
  <c r="AL3239" i="1"/>
  <c r="AL3240" i="1"/>
  <c r="AL3241" i="1"/>
  <c r="AL3242" i="1"/>
  <c r="AL3243" i="1"/>
  <c r="AL3244" i="1"/>
  <c r="AL3245" i="1"/>
  <c r="AL3246" i="1"/>
  <c r="AL3247" i="1"/>
  <c r="AL3248" i="1"/>
  <c r="AL3249" i="1"/>
  <c r="AL3250" i="1"/>
  <c r="AL3251" i="1"/>
  <c r="AL3252" i="1"/>
  <c r="AL3253" i="1"/>
  <c r="AL3254" i="1"/>
  <c r="AL3255" i="1"/>
  <c r="AL3256" i="1"/>
  <c r="AL3257" i="1"/>
  <c r="AL3258" i="1"/>
  <c r="AL3259" i="1"/>
  <c r="AL3260" i="1"/>
  <c r="AL3261" i="1"/>
  <c r="AL3262" i="1"/>
  <c r="AL3263" i="1"/>
  <c r="AL3264" i="1"/>
  <c r="AL3265" i="1"/>
  <c r="AL3266" i="1"/>
  <c r="AL3267" i="1"/>
  <c r="AL3268" i="1"/>
  <c r="AL3269" i="1"/>
  <c r="AL3270" i="1"/>
  <c r="AL3271" i="1"/>
  <c r="AL3272" i="1"/>
  <c r="AL3273" i="1"/>
  <c r="AL3274" i="1"/>
  <c r="AL3275" i="1"/>
  <c r="AL3276" i="1"/>
  <c r="AL3277" i="1"/>
  <c r="AL3278" i="1"/>
  <c r="AL3279" i="1"/>
  <c r="AL3280" i="1"/>
  <c r="AL3281" i="1"/>
  <c r="AL3282" i="1"/>
  <c r="AL3283" i="1"/>
  <c r="AL3284" i="1"/>
  <c r="AL3285" i="1"/>
  <c r="AL3286" i="1"/>
  <c r="AL3287" i="1"/>
  <c r="AL3288" i="1"/>
  <c r="AL3289" i="1"/>
  <c r="AL3290" i="1"/>
  <c r="AL3291" i="1"/>
  <c r="AL3292" i="1"/>
  <c r="AL3293" i="1"/>
  <c r="AL3294" i="1"/>
  <c r="AL3295" i="1"/>
  <c r="AL3296" i="1"/>
  <c r="AL3297" i="1"/>
  <c r="AL3298" i="1"/>
  <c r="AL3299" i="1"/>
  <c r="AL3300" i="1"/>
  <c r="AL3301" i="1"/>
  <c r="AL3302" i="1"/>
  <c r="AL3303" i="1"/>
  <c r="AL3304" i="1"/>
  <c r="AL3305" i="1"/>
  <c r="AL3306" i="1"/>
  <c r="AM2289" i="1"/>
  <c r="AM2290" i="1"/>
  <c r="AM2291" i="1"/>
  <c r="AM2292" i="1"/>
  <c r="AM2293" i="1"/>
  <c r="AM2294" i="1"/>
  <c r="AM2295" i="1"/>
  <c r="AM2296" i="1"/>
  <c r="AM2297" i="1"/>
  <c r="AM2298" i="1"/>
  <c r="AM2299" i="1"/>
  <c r="AM2300" i="1"/>
  <c r="AM2301" i="1"/>
  <c r="AM2302" i="1"/>
  <c r="AM2303" i="1"/>
  <c r="AM2304" i="1"/>
  <c r="AM2305" i="1"/>
  <c r="AM2306" i="1"/>
  <c r="AM2307" i="1"/>
  <c r="AM2308" i="1"/>
  <c r="AM2309" i="1"/>
  <c r="AM2310" i="1"/>
  <c r="AM2311" i="1"/>
  <c r="AM2312" i="1"/>
  <c r="AM2313" i="1"/>
  <c r="AM2314" i="1"/>
  <c r="AM2315" i="1"/>
  <c r="AM2316" i="1"/>
  <c r="AM2317" i="1"/>
  <c r="AM2318" i="1"/>
  <c r="AM2319" i="1"/>
  <c r="AM2320" i="1"/>
  <c r="AM2321" i="1"/>
  <c r="AM2322" i="1"/>
  <c r="AM2323" i="1"/>
  <c r="AM2324" i="1"/>
  <c r="AM2325" i="1"/>
  <c r="AM2326" i="1"/>
  <c r="AM2327" i="1"/>
  <c r="AM2328" i="1"/>
  <c r="AM2329" i="1"/>
  <c r="AM2330" i="1"/>
  <c r="AM2331" i="1"/>
  <c r="AM2332" i="1"/>
  <c r="AM2333" i="1"/>
  <c r="AM2334" i="1"/>
  <c r="AM2335" i="1"/>
  <c r="AM2336" i="1"/>
  <c r="AM2337" i="1"/>
  <c r="AM2338" i="1"/>
  <c r="AM2339" i="1"/>
  <c r="AM2340" i="1"/>
  <c r="AM2341" i="1"/>
  <c r="AM2342" i="1"/>
  <c r="AM2343" i="1"/>
  <c r="AM2344" i="1"/>
  <c r="AM2345" i="1"/>
  <c r="AM2346" i="1"/>
  <c r="AM2347" i="1"/>
  <c r="AM2348" i="1"/>
  <c r="AM2349" i="1"/>
  <c r="AM2350" i="1"/>
  <c r="AM2351" i="1"/>
  <c r="AM2352" i="1"/>
  <c r="AM2353" i="1"/>
  <c r="AM2354" i="1"/>
  <c r="AM2355" i="1"/>
  <c r="AM2356" i="1"/>
  <c r="AM2357" i="1"/>
  <c r="AM2358" i="1"/>
  <c r="AM2359" i="1"/>
  <c r="AM2360" i="1"/>
  <c r="AM2361" i="1"/>
  <c r="AM2362" i="1"/>
  <c r="AM2363" i="1"/>
  <c r="AM2364" i="1"/>
  <c r="AM2365" i="1"/>
  <c r="AM2366" i="1"/>
  <c r="AM2367" i="1"/>
  <c r="AM2368" i="1"/>
  <c r="AM2369" i="1"/>
  <c r="AM2370" i="1"/>
  <c r="AM2371" i="1"/>
  <c r="AM2372" i="1"/>
  <c r="AM2373" i="1"/>
  <c r="AM2374" i="1"/>
  <c r="AM2375" i="1"/>
  <c r="AM2376" i="1"/>
  <c r="AM2377" i="1"/>
  <c r="AM2378" i="1"/>
  <c r="AM2379" i="1"/>
  <c r="AM2380" i="1"/>
  <c r="AM2381" i="1"/>
  <c r="AM2382" i="1"/>
  <c r="AM2383" i="1"/>
  <c r="AM2384" i="1"/>
  <c r="AM2385" i="1"/>
  <c r="AM2386" i="1"/>
  <c r="AM2387" i="1"/>
  <c r="AM2388" i="1"/>
  <c r="AM2389" i="1"/>
  <c r="AM2390" i="1"/>
  <c r="AM2391" i="1"/>
  <c r="AM2392" i="1"/>
  <c r="AM2393" i="1"/>
  <c r="AM2394" i="1"/>
  <c r="AM2395" i="1"/>
  <c r="AM2396" i="1"/>
  <c r="AM2397" i="1"/>
  <c r="AM2398" i="1"/>
  <c r="AM2399" i="1"/>
  <c r="AM2400" i="1"/>
  <c r="AM2401" i="1"/>
  <c r="AM2402" i="1"/>
  <c r="AM2403" i="1"/>
  <c r="AM2404" i="1"/>
  <c r="AM2405" i="1"/>
  <c r="AM2406" i="1"/>
  <c r="AM2407" i="1"/>
  <c r="AM2408" i="1"/>
  <c r="AM2409" i="1"/>
  <c r="AM2410" i="1"/>
  <c r="AM2411" i="1"/>
  <c r="AM2412" i="1"/>
  <c r="AM2413" i="1"/>
  <c r="AM2414" i="1"/>
  <c r="AM2415" i="1"/>
  <c r="AM2416" i="1"/>
  <c r="AM2417" i="1"/>
  <c r="AM2418" i="1"/>
  <c r="AM2419" i="1"/>
  <c r="AM2420" i="1"/>
  <c r="AM2421" i="1"/>
  <c r="AM2422" i="1"/>
  <c r="AM2423" i="1"/>
  <c r="AM2424" i="1"/>
  <c r="AM2425" i="1"/>
  <c r="AM2426" i="1"/>
  <c r="AM2427" i="1"/>
  <c r="AM2428" i="1"/>
  <c r="AM2429" i="1"/>
  <c r="AM2430" i="1"/>
  <c r="AM2431" i="1"/>
  <c r="AM2432" i="1"/>
  <c r="AM2433" i="1"/>
  <c r="AM2434" i="1"/>
  <c r="AM2435" i="1"/>
  <c r="AM2436" i="1"/>
  <c r="AM2437" i="1"/>
  <c r="AM2438" i="1"/>
  <c r="AM2439" i="1"/>
  <c r="AM2440" i="1"/>
  <c r="AM2441" i="1"/>
  <c r="AM2442" i="1"/>
  <c r="AM2443" i="1"/>
  <c r="AM2444" i="1"/>
  <c r="AM2445" i="1"/>
  <c r="AM2446" i="1"/>
  <c r="AM2447" i="1"/>
  <c r="AM2448" i="1"/>
  <c r="AM2449" i="1"/>
  <c r="AM2450" i="1"/>
  <c r="AM2451" i="1"/>
  <c r="AM2452" i="1"/>
  <c r="AM2453" i="1"/>
  <c r="AM2454" i="1"/>
  <c r="AM2455" i="1"/>
  <c r="AM2456" i="1"/>
  <c r="AM2457" i="1"/>
  <c r="AM2458" i="1"/>
  <c r="AM2459" i="1"/>
  <c r="AM2460" i="1"/>
  <c r="AM2461" i="1"/>
  <c r="AM2462" i="1"/>
  <c r="AM2463" i="1"/>
  <c r="AM2464" i="1"/>
  <c r="AM2465" i="1"/>
  <c r="AM2466" i="1"/>
  <c r="AM2467" i="1"/>
  <c r="AM2468" i="1"/>
  <c r="AM2469" i="1"/>
  <c r="AM2470" i="1"/>
  <c r="AM2471" i="1"/>
  <c r="AM2472" i="1"/>
  <c r="AM2473" i="1"/>
  <c r="AM2474" i="1"/>
  <c r="AM2475" i="1"/>
  <c r="AM2476" i="1"/>
  <c r="AM2477" i="1"/>
  <c r="AM2478" i="1"/>
  <c r="AM2479" i="1"/>
  <c r="AM2480" i="1"/>
  <c r="AM2481" i="1"/>
  <c r="AM2482" i="1"/>
  <c r="AM2483" i="1"/>
  <c r="AM2484" i="1"/>
  <c r="AM2485" i="1"/>
  <c r="AM2486" i="1"/>
  <c r="AM2487" i="1"/>
  <c r="AM2488" i="1"/>
  <c r="AM2489" i="1"/>
  <c r="AM2490" i="1"/>
  <c r="AM2491" i="1"/>
  <c r="AM2492" i="1"/>
  <c r="AM2493" i="1"/>
  <c r="AM2494" i="1"/>
  <c r="AM2495" i="1"/>
  <c r="AM2496" i="1"/>
  <c r="AM2497" i="1"/>
  <c r="AM2498" i="1"/>
  <c r="AM2499" i="1"/>
  <c r="AM2500" i="1"/>
  <c r="AM2501" i="1"/>
  <c r="AM2502" i="1"/>
  <c r="AM2503" i="1"/>
  <c r="AM2504" i="1"/>
  <c r="AM2505" i="1"/>
  <c r="AM2506" i="1"/>
  <c r="AM2507" i="1"/>
  <c r="AM2508" i="1"/>
  <c r="AM2509" i="1"/>
  <c r="AM2510" i="1"/>
  <c r="AM2511" i="1"/>
  <c r="AM2512" i="1"/>
  <c r="AM2513" i="1"/>
  <c r="AM2514" i="1"/>
  <c r="AM2515" i="1"/>
  <c r="AM2516" i="1"/>
  <c r="AM2517" i="1"/>
  <c r="AM2518" i="1"/>
  <c r="AM2519" i="1"/>
  <c r="AM2520" i="1"/>
  <c r="AM2521" i="1"/>
  <c r="AM2522" i="1"/>
  <c r="AM2523" i="1"/>
  <c r="AM2524" i="1"/>
  <c r="AM2525" i="1"/>
  <c r="AM2526" i="1"/>
  <c r="AM2527" i="1"/>
  <c r="AM2528" i="1"/>
  <c r="AM2529" i="1"/>
  <c r="AM2530" i="1"/>
  <c r="AM2531" i="1"/>
  <c r="AM2532" i="1"/>
  <c r="AM2533" i="1"/>
  <c r="AM2534" i="1"/>
  <c r="AM2535" i="1"/>
  <c r="AM2536" i="1"/>
  <c r="AM2537" i="1"/>
  <c r="AM2538" i="1"/>
  <c r="AM2539" i="1"/>
  <c r="AM2540" i="1"/>
  <c r="AM2541" i="1"/>
  <c r="AM2542" i="1"/>
  <c r="AM2543" i="1"/>
  <c r="AM2544" i="1"/>
  <c r="AM2545" i="1"/>
  <c r="AM2546" i="1"/>
  <c r="AM2547" i="1"/>
  <c r="AM2548" i="1"/>
  <c r="AM2549" i="1"/>
  <c r="AM2550" i="1"/>
  <c r="AM2551" i="1"/>
  <c r="AM2552" i="1"/>
  <c r="AM2553" i="1"/>
  <c r="AM2554" i="1"/>
  <c r="AM2555" i="1"/>
  <c r="AM2556" i="1"/>
  <c r="AM2557" i="1"/>
  <c r="AM2558" i="1"/>
  <c r="AM2559" i="1"/>
  <c r="AM2560" i="1"/>
  <c r="AM2561" i="1"/>
  <c r="AM2562" i="1"/>
  <c r="AM2563" i="1"/>
  <c r="AM2564" i="1"/>
  <c r="AM2565" i="1"/>
  <c r="AM2566" i="1"/>
  <c r="AM2567" i="1"/>
  <c r="AM2568" i="1"/>
  <c r="AM2569" i="1"/>
  <c r="AM2570" i="1"/>
  <c r="AM2571" i="1"/>
  <c r="AM2572" i="1"/>
  <c r="AM2573" i="1"/>
  <c r="AM2574" i="1"/>
  <c r="AM2575" i="1"/>
  <c r="AM2576" i="1"/>
  <c r="AM2577" i="1"/>
  <c r="AM2578" i="1"/>
  <c r="AM2579" i="1"/>
  <c r="AM2580" i="1"/>
  <c r="AM2581" i="1"/>
  <c r="AM2582" i="1"/>
  <c r="AM2583" i="1"/>
  <c r="AM2584" i="1"/>
  <c r="AM2585" i="1"/>
  <c r="AM2586" i="1"/>
  <c r="AM2587" i="1"/>
  <c r="AM2588" i="1"/>
  <c r="AM2589" i="1"/>
  <c r="AM2590" i="1"/>
  <c r="AM2591" i="1"/>
  <c r="AM2592" i="1"/>
  <c r="AM2593" i="1"/>
  <c r="AM2594" i="1"/>
  <c r="AM2595" i="1"/>
  <c r="AM2596" i="1"/>
  <c r="AM2597" i="1"/>
  <c r="AM2598" i="1"/>
  <c r="AM2599" i="1"/>
  <c r="AM2600" i="1"/>
  <c r="AM2601" i="1"/>
  <c r="AM2602" i="1"/>
  <c r="AM2603" i="1"/>
  <c r="AM2604" i="1"/>
  <c r="AM2605" i="1"/>
  <c r="AM2606" i="1"/>
  <c r="AM2607" i="1"/>
  <c r="AM2608" i="1"/>
  <c r="AM2609" i="1"/>
  <c r="AM2610" i="1"/>
  <c r="AM2611" i="1"/>
  <c r="AM2612" i="1"/>
  <c r="AM2613" i="1"/>
  <c r="AM2614" i="1"/>
  <c r="AM2615" i="1"/>
  <c r="AM2616" i="1"/>
  <c r="AM2617" i="1"/>
  <c r="AM2618" i="1"/>
  <c r="AM2619" i="1"/>
  <c r="AM2620" i="1"/>
  <c r="AM2621" i="1"/>
  <c r="AM2622" i="1"/>
  <c r="AM2623" i="1"/>
  <c r="AM2624" i="1"/>
  <c r="AM2625" i="1"/>
  <c r="AM2626" i="1"/>
  <c r="AM2627" i="1"/>
  <c r="AM2628" i="1"/>
  <c r="AM2629" i="1"/>
  <c r="AM2630" i="1"/>
  <c r="AM2631" i="1"/>
  <c r="AM2632" i="1"/>
  <c r="AM2633" i="1"/>
  <c r="AM2634" i="1"/>
  <c r="AM2635" i="1"/>
  <c r="AM2636" i="1"/>
  <c r="AM2637" i="1"/>
  <c r="AM2638" i="1"/>
  <c r="AM2639" i="1"/>
  <c r="AM2640" i="1"/>
  <c r="AM2641" i="1"/>
  <c r="AM2642" i="1"/>
  <c r="AM2643" i="1"/>
  <c r="AM2644" i="1"/>
  <c r="AM2645" i="1"/>
  <c r="AM2646" i="1"/>
  <c r="AM2647" i="1"/>
  <c r="AM2648" i="1"/>
  <c r="AM2649" i="1"/>
  <c r="AM2650" i="1"/>
  <c r="AM2651" i="1"/>
  <c r="AM2652" i="1"/>
  <c r="AM2653" i="1"/>
  <c r="AM2654" i="1"/>
  <c r="AM2655" i="1"/>
  <c r="AM2656" i="1"/>
  <c r="AM2657" i="1"/>
  <c r="AM2658" i="1"/>
  <c r="AM2659" i="1"/>
  <c r="AM2660" i="1"/>
  <c r="AM2661" i="1"/>
  <c r="AM2662" i="1"/>
  <c r="AM2663" i="1"/>
  <c r="AM2664" i="1"/>
  <c r="AM2665" i="1"/>
  <c r="AM2666" i="1"/>
  <c r="AM2667" i="1"/>
  <c r="AM2668" i="1"/>
  <c r="AM2669" i="1"/>
  <c r="AM2670" i="1"/>
  <c r="AM2671" i="1"/>
  <c r="AM2672" i="1"/>
  <c r="AM2673" i="1"/>
  <c r="AM2674" i="1"/>
  <c r="AM2675" i="1"/>
  <c r="AM2676" i="1"/>
  <c r="AM2677" i="1"/>
  <c r="AM2678" i="1"/>
  <c r="AM2679" i="1"/>
  <c r="AM2680" i="1"/>
  <c r="AM2681" i="1"/>
  <c r="AM2682" i="1"/>
  <c r="AM2683" i="1"/>
  <c r="AM2684" i="1"/>
  <c r="AM2685" i="1"/>
  <c r="AM2686" i="1"/>
  <c r="AM2687" i="1"/>
  <c r="AM2688" i="1"/>
  <c r="AM2689" i="1"/>
  <c r="AM2690" i="1"/>
  <c r="AM2691" i="1"/>
  <c r="AM2692" i="1"/>
  <c r="AM2693" i="1"/>
  <c r="AM2694" i="1"/>
  <c r="AM2695" i="1"/>
  <c r="AM2696" i="1"/>
  <c r="AM2697" i="1"/>
  <c r="AM2698" i="1"/>
  <c r="AM2699" i="1"/>
  <c r="AM2700" i="1"/>
  <c r="AM2701" i="1"/>
  <c r="AM2702" i="1"/>
  <c r="AM2703" i="1"/>
  <c r="AM2704" i="1"/>
  <c r="AM2705" i="1"/>
  <c r="AM2706" i="1"/>
  <c r="AM2707" i="1"/>
  <c r="AM2708" i="1"/>
  <c r="AM2709" i="1"/>
  <c r="AM2710" i="1"/>
  <c r="AM2711" i="1"/>
  <c r="AM2712" i="1"/>
  <c r="AM2713" i="1"/>
  <c r="AM2714" i="1"/>
  <c r="AM2715" i="1"/>
  <c r="AM2716" i="1"/>
  <c r="AM2717" i="1"/>
  <c r="AM2718" i="1"/>
  <c r="AM2719" i="1"/>
  <c r="AM2720" i="1"/>
  <c r="AM2721" i="1"/>
  <c r="AM2722" i="1"/>
  <c r="AM2723" i="1"/>
  <c r="AM2724" i="1"/>
  <c r="AM2725" i="1"/>
  <c r="AM2726" i="1"/>
  <c r="AM2727" i="1"/>
  <c r="AM2728" i="1"/>
  <c r="AM2729" i="1"/>
  <c r="AM2730" i="1"/>
  <c r="AM2731" i="1"/>
  <c r="AM2732" i="1"/>
  <c r="AM2733" i="1"/>
  <c r="AM2734" i="1"/>
  <c r="AM2735" i="1"/>
  <c r="AM2736" i="1"/>
  <c r="AM2737" i="1"/>
  <c r="AM2738" i="1"/>
  <c r="AM2739" i="1"/>
  <c r="AM2740" i="1"/>
  <c r="AM2741" i="1"/>
  <c r="AM2742" i="1"/>
  <c r="AM2743" i="1"/>
  <c r="AM2744" i="1"/>
  <c r="AM2745" i="1"/>
  <c r="AM2746" i="1"/>
  <c r="AM2747" i="1"/>
  <c r="AM2748" i="1"/>
  <c r="AM2749" i="1"/>
  <c r="AM2750" i="1"/>
  <c r="AM2751" i="1"/>
  <c r="AM2752" i="1"/>
  <c r="AM2753" i="1"/>
  <c r="AM2754" i="1"/>
  <c r="AM2755" i="1"/>
  <c r="AM2756" i="1"/>
  <c r="AM2757" i="1"/>
  <c r="AM2758" i="1"/>
  <c r="AM2759" i="1"/>
  <c r="AM2760" i="1"/>
  <c r="AM2761" i="1"/>
  <c r="AM2762" i="1"/>
  <c r="AM2763" i="1"/>
  <c r="AM2764" i="1"/>
  <c r="AM2765" i="1"/>
  <c r="AM2766" i="1"/>
  <c r="AM2767" i="1"/>
  <c r="AM2768" i="1"/>
  <c r="AM2769" i="1"/>
  <c r="AM2770" i="1"/>
  <c r="AM2771" i="1"/>
  <c r="AM2772" i="1"/>
  <c r="AM2773" i="1"/>
  <c r="AM2774" i="1"/>
  <c r="AM2775" i="1"/>
  <c r="AM2776" i="1"/>
  <c r="AM2777" i="1"/>
  <c r="AM2778" i="1"/>
  <c r="AM2779" i="1"/>
  <c r="AM2780" i="1"/>
  <c r="AM2781" i="1"/>
  <c r="AM2782" i="1"/>
  <c r="AM2783" i="1"/>
  <c r="AM2784" i="1"/>
  <c r="AM2785" i="1"/>
  <c r="AM2786" i="1"/>
  <c r="AM2787" i="1"/>
  <c r="AM2788" i="1"/>
  <c r="AM2789" i="1"/>
  <c r="AM2790" i="1"/>
  <c r="AM2791" i="1"/>
  <c r="AM2792" i="1"/>
  <c r="AM2793" i="1"/>
  <c r="AM2794" i="1"/>
  <c r="AM2795" i="1"/>
  <c r="AM2796" i="1"/>
  <c r="AM2797" i="1"/>
  <c r="AM2798" i="1"/>
  <c r="AM2799" i="1"/>
  <c r="AM2800" i="1"/>
  <c r="AM2801" i="1"/>
  <c r="AM2802" i="1"/>
  <c r="AM2803" i="1"/>
  <c r="AM2804" i="1"/>
  <c r="AM2805" i="1"/>
  <c r="AM2806" i="1"/>
  <c r="AM2807" i="1"/>
  <c r="AM2808" i="1"/>
  <c r="AM2809" i="1"/>
  <c r="AM2810" i="1"/>
  <c r="AM2811" i="1"/>
  <c r="AM2812" i="1"/>
  <c r="AM2813" i="1"/>
  <c r="AM2814" i="1"/>
  <c r="AM2815" i="1"/>
  <c r="AM2816" i="1"/>
  <c r="AM2817" i="1"/>
  <c r="AM2818" i="1"/>
  <c r="AM2819" i="1"/>
  <c r="AM2820" i="1"/>
  <c r="AM2821" i="1"/>
  <c r="AM2822" i="1"/>
  <c r="AM2823" i="1"/>
  <c r="AM2824" i="1"/>
  <c r="AM2825" i="1"/>
  <c r="AM2826" i="1"/>
  <c r="AM2827" i="1"/>
  <c r="AM2828" i="1"/>
  <c r="AM2829" i="1"/>
  <c r="AM2830" i="1"/>
  <c r="AM2831" i="1"/>
  <c r="AM2832" i="1"/>
  <c r="AM2833" i="1"/>
  <c r="AM2834" i="1"/>
  <c r="AM2835" i="1"/>
  <c r="AM2836" i="1"/>
  <c r="AM2837" i="1"/>
  <c r="AM2838" i="1"/>
  <c r="AM2839" i="1"/>
  <c r="AM2840" i="1"/>
  <c r="AM2841" i="1"/>
  <c r="AM2842" i="1"/>
  <c r="AM2843" i="1"/>
  <c r="AM2844" i="1"/>
  <c r="AM2845" i="1"/>
  <c r="AM2846" i="1"/>
  <c r="AM2847" i="1"/>
  <c r="AM2848" i="1"/>
  <c r="AM2849" i="1"/>
  <c r="AM2850" i="1"/>
  <c r="AM2851" i="1"/>
  <c r="AM2852" i="1"/>
  <c r="AM2853" i="1"/>
  <c r="AM2854" i="1"/>
  <c r="AM2855" i="1"/>
  <c r="AM2856" i="1"/>
  <c r="AM2857" i="1"/>
  <c r="AM2858" i="1"/>
  <c r="AM2859" i="1"/>
  <c r="AM2860" i="1"/>
  <c r="AM2861" i="1"/>
  <c r="AM2862" i="1"/>
  <c r="AM2863" i="1"/>
  <c r="AM2864" i="1"/>
  <c r="AM2865" i="1"/>
  <c r="AM2866" i="1"/>
  <c r="AM2867" i="1"/>
  <c r="AM2868" i="1"/>
  <c r="AM2869" i="1"/>
  <c r="AM2870" i="1"/>
  <c r="AM2871" i="1"/>
  <c r="AM2872" i="1"/>
  <c r="AM2873" i="1"/>
  <c r="AM2874" i="1"/>
  <c r="AM2875" i="1"/>
  <c r="AM2876" i="1"/>
  <c r="AM2877" i="1"/>
  <c r="AM2878" i="1"/>
  <c r="AM2879" i="1"/>
  <c r="AM2880" i="1"/>
  <c r="AM2881" i="1"/>
  <c r="AM2882" i="1"/>
  <c r="AM2883" i="1"/>
  <c r="AM2884" i="1"/>
  <c r="AM2885" i="1"/>
  <c r="AM2886" i="1"/>
  <c r="AM2887" i="1"/>
  <c r="AM2888" i="1"/>
  <c r="AM2889" i="1"/>
  <c r="AM2890" i="1"/>
  <c r="AM2891" i="1"/>
  <c r="AM2892" i="1"/>
  <c r="AM2893" i="1"/>
  <c r="AM2894" i="1"/>
  <c r="AM2895" i="1"/>
  <c r="AM2896" i="1"/>
  <c r="AM2897" i="1"/>
  <c r="AM2898" i="1"/>
  <c r="AM2899" i="1"/>
  <c r="AM2900" i="1"/>
  <c r="AM2901" i="1"/>
  <c r="AM2902" i="1"/>
  <c r="AM2903" i="1"/>
  <c r="AM2904" i="1"/>
  <c r="AM2905" i="1"/>
  <c r="AM2906" i="1"/>
  <c r="AM2907" i="1"/>
  <c r="AM2908" i="1"/>
  <c r="AM2909" i="1"/>
  <c r="AM2910" i="1"/>
  <c r="AM2911" i="1"/>
  <c r="AM2912" i="1"/>
  <c r="AM2913" i="1"/>
  <c r="AM2914" i="1"/>
  <c r="AM2915" i="1"/>
  <c r="AM2916" i="1"/>
  <c r="AM2917" i="1"/>
  <c r="AM2918" i="1"/>
  <c r="AM2919" i="1"/>
  <c r="AM2920" i="1"/>
  <c r="AM2921" i="1"/>
  <c r="AM2922" i="1"/>
  <c r="AM2923" i="1"/>
  <c r="AM2924" i="1"/>
  <c r="AM2925" i="1"/>
  <c r="AM2926" i="1"/>
  <c r="AM2927" i="1"/>
  <c r="AM2928" i="1"/>
  <c r="AM2929" i="1"/>
  <c r="AM2930" i="1"/>
  <c r="AM2931" i="1"/>
  <c r="AM2932" i="1"/>
  <c r="AM2933" i="1"/>
  <c r="AM2934" i="1"/>
  <c r="AM2935" i="1"/>
  <c r="AM2936" i="1"/>
  <c r="AM2937" i="1"/>
  <c r="AM2938" i="1"/>
  <c r="AM2939" i="1"/>
  <c r="AM2940" i="1"/>
  <c r="AM2941" i="1"/>
  <c r="AM2942" i="1"/>
  <c r="AM2943" i="1"/>
  <c r="AM2944" i="1"/>
  <c r="AM2945" i="1"/>
  <c r="AM2946" i="1"/>
  <c r="AM2947" i="1"/>
  <c r="AM2948" i="1"/>
  <c r="AM2949" i="1"/>
  <c r="AM2950" i="1"/>
  <c r="AM2951" i="1"/>
  <c r="AM2952" i="1"/>
  <c r="AM2953" i="1"/>
  <c r="AM2954" i="1"/>
  <c r="AM2955" i="1"/>
  <c r="AM2956" i="1"/>
  <c r="AM2957" i="1"/>
  <c r="AM2958" i="1"/>
  <c r="AM2959" i="1"/>
  <c r="AM2960" i="1"/>
  <c r="AM2961" i="1"/>
  <c r="AM2962" i="1"/>
  <c r="AM2963" i="1"/>
  <c r="AM2964" i="1"/>
  <c r="AM2965" i="1"/>
  <c r="AM2966" i="1"/>
  <c r="AM2967" i="1"/>
  <c r="AM2968" i="1"/>
  <c r="AM2969" i="1"/>
  <c r="AM2970" i="1"/>
  <c r="AM2971" i="1"/>
  <c r="AM2972" i="1"/>
  <c r="AM2973" i="1"/>
  <c r="AM2974" i="1"/>
  <c r="AM2975" i="1"/>
  <c r="AM2976" i="1"/>
  <c r="AM2977" i="1"/>
  <c r="AM2978" i="1"/>
  <c r="AM2979" i="1"/>
  <c r="AM2980" i="1"/>
  <c r="AM2981" i="1"/>
  <c r="AM2982" i="1"/>
  <c r="AM2983" i="1"/>
  <c r="AM2984" i="1"/>
  <c r="AM2985" i="1"/>
  <c r="AM2986" i="1"/>
  <c r="AM2987" i="1"/>
  <c r="AM2988" i="1"/>
  <c r="AM2989" i="1"/>
  <c r="AM2990" i="1"/>
  <c r="AM2991" i="1"/>
  <c r="AM2992" i="1"/>
  <c r="AM2993" i="1"/>
  <c r="AM2994" i="1"/>
  <c r="AM2995" i="1"/>
  <c r="AM2996" i="1"/>
  <c r="AM2997" i="1"/>
  <c r="AM2998" i="1"/>
  <c r="AM2999" i="1"/>
  <c r="AM3000" i="1"/>
  <c r="AM3001" i="1"/>
  <c r="AM3002" i="1"/>
  <c r="AM3003" i="1"/>
  <c r="AM3004" i="1"/>
  <c r="AM3005" i="1"/>
  <c r="AM3006" i="1"/>
  <c r="AM3007" i="1"/>
  <c r="AM3008" i="1"/>
  <c r="AM3009" i="1"/>
  <c r="AM3010" i="1"/>
  <c r="AM3011" i="1"/>
  <c r="AM3012" i="1"/>
  <c r="AM3013" i="1"/>
  <c r="AM3014" i="1"/>
  <c r="AM3015" i="1"/>
  <c r="AM3016" i="1"/>
  <c r="AM3017" i="1"/>
  <c r="AM3018" i="1"/>
  <c r="AM3019" i="1"/>
  <c r="AM3020" i="1"/>
  <c r="AM3021" i="1"/>
  <c r="AM3022" i="1"/>
  <c r="AM3023" i="1"/>
  <c r="AM3024" i="1"/>
  <c r="AM3025" i="1"/>
  <c r="AM3026" i="1"/>
  <c r="AM3027" i="1"/>
  <c r="AM3028" i="1"/>
  <c r="AM3029" i="1"/>
  <c r="AM3030" i="1"/>
  <c r="AM3031" i="1"/>
  <c r="AM3032" i="1"/>
  <c r="AM3033" i="1"/>
  <c r="AM3034" i="1"/>
  <c r="AM3035" i="1"/>
  <c r="AM3036" i="1"/>
  <c r="AM3037" i="1"/>
  <c r="AM3038" i="1"/>
  <c r="AM3039" i="1"/>
  <c r="AM3040" i="1"/>
  <c r="AM3041" i="1"/>
  <c r="AM3042" i="1"/>
  <c r="AM3043" i="1"/>
  <c r="AM3044" i="1"/>
  <c r="AM3045" i="1"/>
  <c r="AM3046" i="1"/>
  <c r="AM3047" i="1"/>
  <c r="AM3048" i="1"/>
  <c r="AM3049" i="1"/>
  <c r="AM3050" i="1"/>
  <c r="AM3051" i="1"/>
  <c r="AM3052" i="1"/>
  <c r="AM3053" i="1"/>
  <c r="AM3054" i="1"/>
  <c r="AM3055" i="1"/>
  <c r="AM3056" i="1"/>
  <c r="AM3057" i="1"/>
  <c r="AM3058" i="1"/>
  <c r="AM3059" i="1"/>
  <c r="AM3060" i="1"/>
  <c r="AM3061" i="1"/>
  <c r="AM3062" i="1"/>
  <c r="AM3063" i="1"/>
  <c r="AM3064" i="1"/>
  <c r="AM3065" i="1"/>
  <c r="AM3066" i="1"/>
  <c r="AM3067" i="1"/>
  <c r="AM3068" i="1"/>
  <c r="AM3069" i="1"/>
  <c r="AM3070" i="1"/>
  <c r="AM3071" i="1"/>
  <c r="AM3072" i="1"/>
  <c r="AM3073" i="1"/>
  <c r="AM3074" i="1"/>
  <c r="AM3075" i="1"/>
  <c r="AM3076" i="1"/>
  <c r="AM3077" i="1"/>
  <c r="AM3078" i="1"/>
  <c r="AM3079" i="1"/>
  <c r="AM3080" i="1"/>
  <c r="AM3081" i="1"/>
  <c r="AM3082" i="1"/>
  <c r="AM3083" i="1"/>
  <c r="AM3084" i="1"/>
  <c r="AM3085" i="1"/>
  <c r="AM3086" i="1"/>
  <c r="AM3087" i="1"/>
  <c r="AM3088" i="1"/>
  <c r="AM3089" i="1"/>
  <c r="AM3090" i="1"/>
  <c r="AM3091" i="1"/>
  <c r="AM3092" i="1"/>
  <c r="AM3093" i="1"/>
  <c r="AM3094" i="1"/>
  <c r="AM3095" i="1"/>
  <c r="AM3096" i="1"/>
  <c r="AM3097" i="1"/>
  <c r="AM3098" i="1"/>
  <c r="AM3099" i="1"/>
  <c r="AM3100" i="1"/>
  <c r="AM3101" i="1"/>
  <c r="AM3102" i="1"/>
  <c r="AM3103" i="1"/>
  <c r="AM3104" i="1"/>
  <c r="AM3105" i="1"/>
  <c r="AM3106" i="1"/>
  <c r="AM3107" i="1"/>
  <c r="AM3108" i="1"/>
  <c r="AM3109" i="1"/>
  <c r="AM3110" i="1"/>
  <c r="AM3111" i="1"/>
  <c r="AM3112" i="1"/>
  <c r="AM3113" i="1"/>
  <c r="AM3114" i="1"/>
  <c r="AM3115" i="1"/>
  <c r="AM3116" i="1"/>
  <c r="AM3117" i="1"/>
  <c r="AM3118" i="1"/>
  <c r="AM3119" i="1"/>
  <c r="AM3120" i="1"/>
  <c r="AM3121" i="1"/>
  <c r="AM3122" i="1"/>
  <c r="AM3123" i="1"/>
  <c r="AM3124" i="1"/>
  <c r="AM3125" i="1"/>
  <c r="AM3126" i="1"/>
  <c r="AM3127" i="1"/>
  <c r="AM3128" i="1"/>
  <c r="AM3129" i="1"/>
  <c r="AM3130" i="1"/>
  <c r="AM3131" i="1"/>
  <c r="AM3132" i="1"/>
  <c r="AM3133" i="1"/>
  <c r="AM3134" i="1"/>
  <c r="AM3135" i="1"/>
  <c r="AM3136" i="1"/>
  <c r="AM3137" i="1"/>
  <c r="AM3138" i="1"/>
  <c r="AM3139" i="1"/>
  <c r="AM3140" i="1"/>
  <c r="AM3141" i="1"/>
  <c r="AM3142" i="1"/>
  <c r="AM3143" i="1"/>
  <c r="AM3144" i="1"/>
  <c r="AM3145" i="1"/>
  <c r="AM3146" i="1"/>
  <c r="AM3147" i="1"/>
  <c r="AM3148" i="1"/>
  <c r="AM3149" i="1"/>
  <c r="AM3150" i="1"/>
  <c r="AM3151" i="1"/>
  <c r="AM3152" i="1"/>
  <c r="AM3153" i="1"/>
  <c r="AM3154" i="1"/>
  <c r="AM3155" i="1"/>
  <c r="AM3156" i="1"/>
  <c r="AM3157" i="1"/>
  <c r="AM3158" i="1"/>
  <c r="AM3159" i="1"/>
  <c r="AM3160" i="1"/>
  <c r="AM3161" i="1"/>
  <c r="AM3162" i="1"/>
  <c r="AM3163" i="1"/>
  <c r="AM3164" i="1"/>
  <c r="AM3165" i="1"/>
  <c r="AM3166" i="1"/>
  <c r="AM3167" i="1"/>
  <c r="AM3168" i="1"/>
  <c r="AM3169" i="1"/>
  <c r="AM3170" i="1"/>
  <c r="AM3171" i="1"/>
  <c r="AM3172" i="1"/>
  <c r="AM3173" i="1"/>
  <c r="AM3174" i="1"/>
  <c r="AM3175" i="1"/>
  <c r="AM3176" i="1"/>
  <c r="AM3177" i="1"/>
  <c r="AM3178" i="1"/>
  <c r="AM3179" i="1"/>
  <c r="AM3180" i="1"/>
  <c r="AM3181" i="1"/>
  <c r="AM3182" i="1"/>
  <c r="AM3183" i="1"/>
  <c r="AM3184" i="1"/>
  <c r="AM3185" i="1"/>
  <c r="AM3186" i="1"/>
  <c r="AM3187" i="1"/>
  <c r="AM3188" i="1"/>
  <c r="AM3189" i="1"/>
  <c r="AM3190" i="1"/>
  <c r="AM3191" i="1"/>
  <c r="AM3192" i="1"/>
  <c r="AM3193" i="1"/>
  <c r="AM3194" i="1"/>
  <c r="AM3195" i="1"/>
  <c r="AM3196" i="1"/>
  <c r="AM3197" i="1"/>
  <c r="AM3198" i="1"/>
  <c r="AM3199" i="1"/>
  <c r="AM3200" i="1"/>
  <c r="AM3201" i="1"/>
  <c r="AM3202" i="1"/>
  <c r="AM3203" i="1"/>
  <c r="AM3204" i="1"/>
  <c r="AM3205" i="1"/>
  <c r="AM3206" i="1"/>
  <c r="AM3207" i="1"/>
  <c r="AM3208" i="1"/>
  <c r="AM3209" i="1"/>
  <c r="AM3210" i="1"/>
  <c r="AM3211" i="1"/>
  <c r="AM3212" i="1"/>
  <c r="AM3213" i="1"/>
  <c r="AM3214" i="1"/>
  <c r="AM3215" i="1"/>
  <c r="AM3216" i="1"/>
  <c r="AM3217" i="1"/>
  <c r="AM3218" i="1"/>
  <c r="AM3219" i="1"/>
  <c r="AM3220" i="1"/>
  <c r="AM3221" i="1"/>
  <c r="AM3222" i="1"/>
  <c r="AM3223" i="1"/>
  <c r="AM3224" i="1"/>
  <c r="AM3225" i="1"/>
  <c r="AM3226" i="1"/>
  <c r="AM3227" i="1"/>
  <c r="AM3228" i="1"/>
  <c r="AM3229" i="1"/>
  <c r="AM3230" i="1"/>
  <c r="AM3231" i="1"/>
  <c r="AM3232" i="1"/>
  <c r="AM3233" i="1"/>
  <c r="AM3234" i="1"/>
  <c r="AM3235" i="1"/>
  <c r="AM3236" i="1"/>
  <c r="AM3237" i="1"/>
  <c r="AM3238" i="1"/>
  <c r="AM3239" i="1"/>
  <c r="AM3240" i="1"/>
  <c r="AM3241" i="1"/>
  <c r="AM3242" i="1"/>
  <c r="AM3243" i="1"/>
  <c r="AM3244" i="1"/>
  <c r="AM3245" i="1"/>
  <c r="AM3246" i="1"/>
  <c r="AM3247" i="1"/>
  <c r="AM3248" i="1"/>
  <c r="AM3249" i="1"/>
  <c r="AM3250" i="1"/>
  <c r="AM3251" i="1"/>
  <c r="AM3252" i="1"/>
  <c r="AM3253" i="1"/>
  <c r="AM3254" i="1"/>
  <c r="AM3255" i="1"/>
  <c r="AM3256" i="1"/>
  <c r="AM3257" i="1"/>
  <c r="AM3258" i="1"/>
  <c r="AM3259" i="1"/>
  <c r="AM3260" i="1"/>
  <c r="AM3261" i="1"/>
  <c r="AM3262" i="1"/>
  <c r="AM3263" i="1"/>
  <c r="AM3264" i="1"/>
  <c r="AM3265" i="1"/>
  <c r="AM3266" i="1"/>
  <c r="AM3267" i="1"/>
  <c r="AM3268" i="1"/>
  <c r="AM3269" i="1"/>
  <c r="AM3270" i="1"/>
  <c r="AM3271" i="1"/>
  <c r="AM3272" i="1"/>
  <c r="AM3273" i="1"/>
  <c r="AM3274" i="1"/>
  <c r="AM3275" i="1"/>
  <c r="AM3276" i="1"/>
  <c r="AM3277" i="1"/>
  <c r="AM3278" i="1"/>
  <c r="AM3279" i="1"/>
  <c r="AM3280" i="1"/>
  <c r="AM3281" i="1"/>
  <c r="AM3282" i="1"/>
  <c r="AM3283" i="1"/>
  <c r="AM3284" i="1"/>
  <c r="AM3285" i="1"/>
  <c r="AM3286" i="1"/>
  <c r="AM3287" i="1"/>
  <c r="AM3288" i="1"/>
  <c r="AM3289" i="1"/>
  <c r="AM3290" i="1"/>
  <c r="AM3291" i="1"/>
  <c r="AM3292" i="1"/>
  <c r="AM3293" i="1"/>
  <c r="AM3294" i="1"/>
  <c r="AM3295" i="1"/>
  <c r="AM3296" i="1"/>
  <c r="AM3297" i="1"/>
  <c r="AM3298" i="1"/>
  <c r="AM3299" i="1"/>
  <c r="AM3300" i="1"/>
  <c r="AM3301" i="1"/>
  <c r="AM3302" i="1"/>
  <c r="AM3303" i="1"/>
  <c r="AM3304" i="1"/>
  <c r="AM3305" i="1"/>
  <c r="AM3306" i="1"/>
  <c r="AN2289" i="1"/>
  <c r="AN2290" i="1"/>
  <c r="AN2291" i="1"/>
  <c r="AN2292" i="1"/>
  <c r="AN2293" i="1"/>
  <c r="AN2294" i="1"/>
  <c r="AN2295" i="1"/>
  <c r="AN2296" i="1"/>
  <c r="AN2297" i="1"/>
  <c r="AN2298" i="1"/>
  <c r="AN2299" i="1"/>
  <c r="AN2300" i="1"/>
  <c r="AN2301" i="1"/>
  <c r="AN2302" i="1"/>
  <c r="AN2303" i="1"/>
  <c r="AN2304" i="1"/>
  <c r="AN2305" i="1"/>
  <c r="AN2306" i="1"/>
  <c r="AN2307" i="1"/>
  <c r="AN2308" i="1"/>
  <c r="AN2309" i="1"/>
  <c r="AN2310" i="1"/>
  <c r="AN2311" i="1"/>
  <c r="AN2312" i="1"/>
  <c r="AN2313" i="1"/>
  <c r="AN2314" i="1"/>
  <c r="AN2315" i="1"/>
  <c r="AN2316" i="1"/>
  <c r="AN2317" i="1"/>
  <c r="AN2318" i="1"/>
  <c r="AN2319" i="1"/>
  <c r="AN2320" i="1"/>
  <c r="AN2321" i="1"/>
  <c r="AN2322" i="1"/>
  <c r="AN2323" i="1"/>
  <c r="AN2324" i="1"/>
  <c r="AN2325" i="1"/>
  <c r="AN2326" i="1"/>
  <c r="AN2327" i="1"/>
  <c r="AN2328" i="1"/>
  <c r="AN2329" i="1"/>
  <c r="AN2330" i="1"/>
  <c r="AN2331" i="1"/>
  <c r="AN2332" i="1"/>
  <c r="AN2333" i="1"/>
  <c r="AN2334" i="1"/>
  <c r="AN2335" i="1"/>
  <c r="AN2336" i="1"/>
  <c r="AN2337" i="1"/>
  <c r="AN2338" i="1"/>
  <c r="AN2339" i="1"/>
  <c r="AN2340" i="1"/>
  <c r="AN2341" i="1"/>
  <c r="AN2342" i="1"/>
  <c r="AN2343" i="1"/>
  <c r="AN2344" i="1"/>
  <c r="AN2345" i="1"/>
  <c r="AN2346" i="1"/>
  <c r="AN2347" i="1"/>
  <c r="AN2348" i="1"/>
  <c r="AN2349" i="1"/>
  <c r="AN2350" i="1"/>
  <c r="AN2351" i="1"/>
  <c r="AN2352" i="1"/>
  <c r="AN2353" i="1"/>
  <c r="AN2354" i="1"/>
  <c r="AN2355" i="1"/>
  <c r="AN2356" i="1"/>
  <c r="AN2357" i="1"/>
  <c r="AN2358" i="1"/>
  <c r="AN2359" i="1"/>
  <c r="AN2360" i="1"/>
  <c r="AN2361" i="1"/>
  <c r="AN2362" i="1"/>
  <c r="AN2363" i="1"/>
  <c r="AN2364" i="1"/>
  <c r="AN2365" i="1"/>
  <c r="AN2366" i="1"/>
  <c r="AN2367" i="1"/>
  <c r="AN2368" i="1"/>
  <c r="AN2369" i="1"/>
  <c r="AN2370" i="1"/>
  <c r="AN2371" i="1"/>
  <c r="AN2372" i="1"/>
  <c r="AN2373" i="1"/>
  <c r="AN2374" i="1"/>
  <c r="AN2375" i="1"/>
  <c r="AN2376" i="1"/>
  <c r="AN2377" i="1"/>
  <c r="AN2378" i="1"/>
  <c r="AN2379" i="1"/>
  <c r="AN2380" i="1"/>
  <c r="AN2381" i="1"/>
  <c r="AN2382" i="1"/>
  <c r="AN2383" i="1"/>
  <c r="AN2384" i="1"/>
  <c r="AN2385" i="1"/>
  <c r="AN2386" i="1"/>
  <c r="AN2387" i="1"/>
  <c r="AN2388" i="1"/>
  <c r="AN2389" i="1"/>
  <c r="AN2390" i="1"/>
  <c r="AN2391" i="1"/>
  <c r="AN2392" i="1"/>
  <c r="AN2393" i="1"/>
  <c r="AN2394" i="1"/>
  <c r="AN2395" i="1"/>
  <c r="AN2396" i="1"/>
  <c r="AN2397" i="1"/>
  <c r="AN2398" i="1"/>
  <c r="AN2399" i="1"/>
  <c r="AN2400" i="1"/>
  <c r="AN2401" i="1"/>
  <c r="AN2402" i="1"/>
  <c r="AN2403" i="1"/>
  <c r="AN2404" i="1"/>
  <c r="AN2405" i="1"/>
  <c r="AN2406" i="1"/>
  <c r="AN2407" i="1"/>
  <c r="AN2408" i="1"/>
  <c r="AN2409" i="1"/>
  <c r="AN2410" i="1"/>
  <c r="AN2411" i="1"/>
  <c r="AN2412" i="1"/>
  <c r="AN2413" i="1"/>
  <c r="AN2414" i="1"/>
  <c r="AN2415" i="1"/>
  <c r="AN2416" i="1"/>
  <c r="AN2417" i="1"/>
  <c r="AN2418" i="1"/>
  <c r="AN2419" i="1"/>
  <c r="AN2420" i="1"/>
  <c r="AN2421" i="1"/>
  <c r="AN2422" i="1"/>
  <c r="AN2423" i="1"/>
  <c r="AN2424" i="1"/>
  <c r="AN2425" i="1"/>
  <c r="AN2426" i="1"/>
  <c r="AN2427" i="1"/>
  <c r="AN2428" i="1"/>
  <c r="AN2429" i="1"/>
  <c r="AN2430" i="1"/>
  <c r="AN2431" i="1"/>
  <c r="AN2432" i="1"/>
  <c r="AN2433" i="1"/>
  <c r="AN2434" i="1"/>
  <c r="AN2435" i="1"/>
  <c r="AN2436" i="1"/>
  <c r="AN2437" i="1"/>
  <c r="AN2438" i="1"/>
  <c r="AN2439" i="1"/>
  <c r="AN2440" i="1"/>
  <c r="AN2441" i="1"/>
  <c r="AN2442" i="1"/>
  <c r="AN2443" i="1"/>
  <c r="AN2444" i="1"/>
  <c r="AN2445" i="1"/>
  <c r="AN2446" i="1"/>
  <c r="AN2447" i="1"/>
  <c r="AN2448" i="1"/>
  <c r="AN2449" i="1"/>
  <c r="AN2450" i="1"/>
  <c r="AN2451" i="1"/>
  <c r="AN2452" i="1"/>
  <c r="AN2453" i="1"/>
  <c r="AN2454" i="1"/>
  <c r="AN2455" i="1"/>
  <c r="AN2456" i="1"/>
  <c r="AN2457" i="1"/>
  <c r="AN2458" i="1"/>
  <c r="AN2459" i="1"/>
  <c r="AN2460" i="1"/>
  <c r="AN2461" i="1"/>
  <c r="AN2462" i="1"/>
  <c r="AN2463" i="1"/>
  <c r="AN2464" i="1"/>
  <c r="AN2465" i="1"/>
  <c r="AN2466" i="1"/>
  <c r="AN2467" i="1"/>
  <c r="AN2468" i="1"/>
  <c r="AN2469" i="1"/>
  <c r="AN2470" i="1"/>
  <c r="AN2471" i="1"/>
  <c r="AN2472" i="1"/>
  <c r="AN2473" i="1"/>
  <c r="AN2474" i="1"/>
  <c r="AN2475" i="1"/>
  <c r="AN2476" i="1"/>
  <c r="AN2477" i="1"/>
  <c r="AN2478" i="1"/>
  <c r="AN2479" i="1"/>
  <c r="AN2480" i="1"/>
  <c r="AN2481" i="1"/>
  <c r="AN2482" i="1"/>
  <c r="AN2483" i="1"/>
  <c r="AN2484" i="1"/>
  <c r="AN2485" i="1"/>
  <c r="AN2486" i="1"/>
  <c r="AN2487" i="1"/>
  <c r="AN2488" i="1"/>
  <c r="AN2489" i="1"/>
  <c r="AN2490" i="1"/>
  <c r="AN2491" i="1"/>
  <c r="AN2492" i="1"/>
  <c r="AN2493" i="1"/>
  <c r="AN2494" i="1"/>
  <c r="AN2495" i="1"/>
  <c r="AN2496" i="1"/>
  <c r="AN2497" i="1"/>
  <c r="AN2498" i="1"/>
  <c r="AN2499" i="1"/>
  <c r="AN2500" i="1"/>
  <c r="AN2501" i="1"/>
  <c r="AN2502" i="1"/>
  <c r="AN2503" i="1"/>
  <c r="AN2504" i="1"/>
  <c r="AN2505" i="1"/>
  <c r="AN2506" i="1"/>
  <c r="AN2507" i="1"/>
  <c r="AN2508" i="1"/>
  <c r="AN2509" i="1"/>
  <c r="AN2510" i="1"/>
  <c r="AN2511" i="1"/>
  <c r="AN2512" i="1"/>
  <c r="AN2513" i="1"/>
  <c r="AN2514" i="1"/>
  <c r="AN2515" i="1"/>
  <c r="AN2516" i="1"/>
  <c r="AN2517" i="1"/>
  <c r="AN2518" i="1"/>
  <c r="AN2519" i="1"/>
  <c r="AN2520" i="1"/>
  <c r="AN2521" i="1"/>
  <c r="AN2522" i="1"/>
  <c r="AN2523" i="1"/>
  <c r="AN2524" i="1"/>
  <c r="AN2525" i="1"/>
  <c r="AN2526" i="1"/>
  <c r="AN2527" i="1"/>
  <c r="AN2528" i="1"/>
  <c r="AN2529" i="1"/>
  <c r="AN2530" i="1"/>
  <c r="AN2531" i="1"/>
  <c r="AN2532" i="1"/>
  <c r="AN2533" i="1"/>
  <c r="AN2534" i="1"/>
  <c r="AN2535" i="1"/>
  <c r="AN2536" i="1"/>
  <c r="AN2537" i="1"/>
  <c r="AN2538" i="1"/>
  <c r="AN2539" i="1"/>
  <c r="AN2540" i="1"/>
  <c r="AN2541" i="1"/>
  <c r="AN2542" i="1"/>
  <c r="AN2543" i="1"/>
  <c r="AN2544" i="1"/>
  <c r="AN2545" i="1"/>
  <c r="AN2546" i="1"/>
  <c r="AN2547" i="1"/>
  <c r="AN2548" i="1"/>
  <c r="AN2549" i="1"/>
  <c r="AN2550" i="1"/>
  <c r="AN2551" i="1"/>
  <c r="AN2552" i="1"/>
  <c r="AN2553" i="1"/>
  <c r="AN2554" i="1"/>
  <c r="AN2555" i="1"/>
  <c r="AN2556" i="1"/>
  <c r="AN2557" i="1"/>
  <c r="AN2558" i="1"/>
  <c r="AN2559" i="1"/>
  <c r="AN2560" i="1"/>
  <c r="AN2561" i="1"/>
  <c r="AN2562" i="1"/>
  <c r="AN2563" i="1"/>
  <c r="AN2564" i="1"/>
  <c r="AN2565" i="1"/>
  <c r="AN2566" i="1"/>
  <c r="AN2567" i="1"/>
  <c r="AN2568" i="1"/>
  <c r="AN2569" i="1"/>
  <c r="AN2570" i="1"/>
  <c r="AN2571" i="1"/>
  <c r="AN2572" i="1"/>
  <c r="AN2573" i="1"/>
  <c r="AN2574" i="1"/>
  <c r="AN2575" i="1"/>
  <c r="AN2576" i="1"/>
  <c r="AN2577" i="1"/>
  <c r="AN2578" i="1"/>
  <c r="AN2579" i="1"/>
  <c r="AN2580" i="1"/>
  <c r="AN2581" i="1"/>
  <c r="AN2582" i="1"/>
  <c r="AN2583" i="1"/>
  <c r="AN2584" i="1"/>
  <c r="AN2585" i="1"/>
  <c r="AN2586" i="1"/>
  <c r="AN2587" i="1"/>
  <c r="AN2588" i="1"/>
  <c r="AN2589" i="1"/>
  <c r="AN2590" i="1"/>
  <c r="AN2591" i="1"/>
  <c r="AN2592" i="1"/>
  <c r="AN2593" i="1"/>
  <c r="AN2594" i="1"/>
  <c r="AN2595" i="1"/>
  <c r="AN2596" i="1"/>
  <c r="AN2597" i="1"/>
  <c r="AN2598" i="1"/>
  <c r="AN2599" i="1"/>
  <c r="AN2600" i="1"/>
  <c r="AN2601" i="1"/>
  <c r="AN2602" i="1"/>
  <c r="AN2603" i="1"/>
  <c r="AN2604" i="1"/>
  <c r="AN2605" i="1"/>
  <c r="AN2606" i="1"/>
  <c r="AN2607" i="1"/>
  <c r="AN2608" i="1"/>
  <c r="AN2609" i="1"/>
  <c r="AN2610" i="1"/>
  <c r="AN2611" i="1"/>
  <c r="AN2612" i="1"/>
  <c r="AN2613" i="1"/>
  <c r="AN2614" i="1"/>
  <c r="AN2615" i="1"/>
  <c r="AN2616" i="1"/>
  <c r="AN2617" i="1"/>
  <c r="AN2618" i="1"/>
  <c r="AN2619" i="1"/>
  <c r="AN2620" i="1"/>
  <c r="AN2621" i="1"/>
  <c r="AN2622" i="1"/>
  <c r="AN2623" i="1"/>
  <c r="AN2624" i="1"/>
  <c r="AN2625" i="1"/>
  <c r="AN2626" i="1"/>
  <c r="AN2627" i="1"/>
  <c r="AN2628" i="1"/>
  <c r="AN2629" i="1"/>
  <c r="AN2630" i="1"/>
  <c r="AN2631" i="1"/>
  <c r="AN2632" i="1"/>
  <c r="AN2633" i="1"/>
  <c r="AN2634" i="1"/>
  <c r="AN2635" i="1"/>
  <c r="AN2636" i="1"/>
  <c r="AN2637" i="1"/>
  <c r="AN2638" i="1"/>
  <c r="AN2639" i="1"/>
  <c r="AN2640" i="1"/>
  <c r="AN2641" i="1"/>
  <c r="AN2642" i="1"/>
  <c r="AN2643" i="1"/>
  <c r="AN2644" i="1"/>
  <c r="AN2645" i="1"/>
  <c r="AN2646" i="1"/>
  <c r="AN2647" i="1"/>
  <c r="AN2648" i="1"/>
  <c r="AN2649" i="1"/>
  <c r="AN2650" i="1"/>
  <c r="AN2651" i="1"/>
  <c r="AN2652" i="1"/>
  <c r="AN2653" i="1"/>
  <c r="AN2654" i="1"/>
  <c r="AN2655" i="1"/>
  <c r="AN2656" i="1"/>
  <c r="AN2657" i="1"/>
  <c r="AN2658" i="1"/>
  <c r="AN2659" i="1"/>
  <c r="AN2660" i="1"/>
  <c r="AN2661" i="1"/>
  <c r="AN2662" i="1"/>
  <c r="AN2663" i="1"/>
  <c r="AN2664" i="1"/>
  <c r="AN2665" i="1"/>
  <c r="AN2666" i="1"/>
  <c r="AN2667" i="1"/>
  <c r="AN2668" i="1"/>
  <c r="AN2669" i="1"/>
  <c r="AN2670" i="1"/>
  <c r="AN2671" i="1"/>
  <c r="AN2672" i="1"/>
  <c r="AN2673" i="1"/>
  <c r="AN2674" i="1"/>
  <c r="AN2675" i="1"/>
  <c r="AN2676" i="1"/>
  <c r="AN2677" i="1"/>
  <c r="AN2678" i="1"/>
  <c r="AN2679" i="1"/>
  <c r="AN2680" i="1"/>
  <c r="AN2681" i="1"/>
  <c r="AN2682" i="1"/>
  <c r="AN2683" i="1"/>
  <c r="AN2684" i="1"/>
  <c r="AN2685" i="1"/>
  <c r="AN2686" i="1"/>
  <c r="AN2687" i="1"/>
  <c r="AN2688" i="1"/>
  <c r="AN2689" i="1"/>
  <c r="AN2690" i="1"/>
  <c r="AN2691" i="1"/>
  <c r="AN2692" i="1"/>
  <c r="AN2693" i="1"/>
  <c r="AN2694" i="1"/>
  <c r="AN2695" i="1"/>
  <c r="AN2696" i="1"/>
  <c r="AN2697" i="1"/>
  <c r="AN2698" i="1"/>
  <c r="AN2699" i="1"/>
  <c r="AN2700" i="1"/>
  <c r="AN2701" i="1"/>
  <c r="AN2702" i="1"/>
  <c r="AN2703" i="1"/>
  <c r="AN2704" i="1"/>
  <c r="AN2705" i="1"/>
  <c r="AN2706" i="1"/>
  <c r="AN2707" i="1"/>
  <c r="AN2708" i="1"/>
  <c r="AN2709" i="1"/>
  <c r="AN2710" i="1"/>
  <c r="AN2711" i="1"/>
  <c r="AN2712" i="1"/>
  <c r="AN2713" i="1"/>
  <c r="AN2714" i="1"/>
  <c r="AN2715" i="1"/>
  <c r="AN2716" i="1"/>
  <c r="AN2717" i="1"/>
  <c r="AN2718" i="1"/>
  <c r="AN2719" i="1"/>
  <c r="AN2720" i="1"/>
  <c r="AN2721" i="1"/>
  <c r="AN2722" i="1"/>
  <c r="AN2723" i="1"/>
  <c r="AN2724" i="1"/>
  <c r="AN2725" i="1"/>
  <c r="AN2726" i="1"/>
  <c r="AN2727" i="1"/>
  <c r="AN2728" i="1"/>
  <c r="AN2729" i="1"/>
  <c r="AN2730" i="1"/>
  <c r="AN2731" i="1"/>
  <c r="AN2732" i="1"/>
  <c r="AN2733" i="1"/>
  <c r="AN2734" i="1"/>
  <c r="AN2735" i="1"/>
  <c r="AN2736" i="1"/>
  <c r="AN2737" i="1"/>
  <c r="AN2738" i="1"/>
  <c r="AN2739" i="1"/>
  <c r="AN2740" i="1"/>
  <c r="AN2741" i="1"/>
  <c r="AN2742" i="1"/>
  <c r="AN2743" i="1"/>
  <c r="AN2744" i="1"/>
  <c r="AN2745" i="1"/>
  <c r="AN2746" i="1"/>
  <c r="AN2747" i="1"/>
  <c r="AN2748" i="1"/>
  <c r="AN2749" i="1"/>
  <c r="AN2750" i="1"/>
  <c r="AN2751" i="1"/>
  <c r="AN2752" i="1"/>
  <c r="AN2753" i="1"/>
  <c r="AN2754" i="1"/>
  <c r="AN2755" i="1"/>
  <c r="AN2756" i="1"/>
  <c r="AN2757" i="1"/>
  <c r="AN2758" i="1"/>
  <c r="AN2759" i="1"/>
  <c r="AN2760" i="1"/>
  <c r="AN2761" i="1"/>
  <c r="AN2762" i="1"/>
  <c r="AN2763" i="1"/>
  <c r="AN2764" i="1"/>
  <c r="AN2765" i="1"/>
  <c r="AN2766" i="1"/>
  <c r="AN2767" i="1"/>
  <c r="AN2768" i="1"/>
  <c r="AN2769" i="1"/>
  <c r="AN2770" i="1"/>
  <c r="AN2771" i="1"/>
  <c r="AN2772" i="1"/>
  <c r="AN2773" i="1"/>
  <c r="AN2774" i="1"/>
  <c r="AN2775" i="1"/>
  <c r="AN2776" i="1"/>
  <c r="AN2777" i="1"/>
  <c r="AN2778" i="1"/>
  <c r="AN2779" i="1"/>
  <c r="AN2780" i="1"/>
  <c r="AN2781" i="1"/>
  <c r="AN2782" i="1"/>
  <c r="AN2783" i="1"/>
  <c r="AN2784" i="1"/>
  <c r="AN2785" i="1"/>
  <c r="AN2786" i="1"/>
  <c r="AN2787" i="1"/>
  <c r="AN2788" i="1"/>
  <c r="AN2789" i="1"/>
  <c r="AN2790" i="1"/>
  <c r="AN2791" i="1"/>
  <c r="AN2792" i="1"/>
  <c r="AN2793" i="1"/>
  <c r="AN2794" i="1"/>
  <c r="AN2795" i="1"/>
  <c r="AN2796" i="1"/>
  <c r="AN2797" i="1"/>
  <c r="AN2798" i="1"/>
  <c r="AN2799" i="1"/>
  <c r="AN2800" i="1"/>
  <c r="AN2801" i="1"/>
  <c r="AN2802" i="1"/>
  <c r="AN2803" i="1"/>
  <c r="AN2804" i="1"/>
  <c r="AN2805" i="1"/>
  <c r="AN2806" i="1"/>
  <c r="AN2807" i="1"/>
  <c r="AN2808" i="1"/>
  <c r="AN2809" i="1"/>
  <c r="AN2810" i="1"/>
  <c r="AN2811" i="1"/>
  <c r="AN2812" i="1"/>
  <c r="AN2813" i="1"/>
  <c r="AN2814" i="1"/>
  <c r="AN2815" i="1"/>
  <c r="AN2816" i="1"/>
  <c r="AN2817" i="1"/>
  <c r="AN2818" i="1"/>
  <c r="AN2819" i="1"/>
  <c r="AN2820" i="1"/>
  <c r="AN2821" i="1"/>
  <c r="AN2822" i="1"/>
  <c r="AN2823" i="1"/>
  <c r="AN2824" i="1"/>
  <c r="AN2825" i="1"/>
  <c r="AN2826" i="1"/>
  <c r="AN2827" i="1"/>
  <c r="AN2828" i="1"/>
  <c r="AN2829" i="1"/>
  <c r="AN2830" i="1"/>
  <c r="AN2831" i="1"/>
  <c r="AN2832" i="1"/>
  <c r="AN2833" i="1"/>
  <c r="AN2834" i="1"/>
  <c r="AN2835" i="1"/>
  <c r="AN2836" i="1"/>
  <c r="AN2837" i="1"/>
  <c r="AN2838" i="1"/>
  <c r="AN2839" i="1"/>
  <c r="AN2840" i="1"/>
  <c r="AN2841" i="1"/>
  <c r="AN2842" i="1"/>
  <c r="AN2843" i="1"/>
  <c r="AN2844" i="1"/>
  <c r="AN2845" i="1"/>
  <c r="AN2846" i="1"/>
  <c r="AN2847" i="1"/>
  <c r="AN2848" i="1"/>
  <c r="AN2849" i="1"/>
  <c r="AN2850" i="1"/>
  <c r="AN2851" i="1"/>
  <c r="AN2852" i="1"/>
  <c r="AN2853" i="1"/>
  <c r="AN2854" i="1"/>
  <c r="AN2855" i="1"/>
  <c r="AN2856" i="1"/>
  <c r="AN2857" i="1"/>
  <c r="AN2858" i="1"/>
  <c r="AN2859" i="1"/>
  <c r="AN2860" i="1"/>
  <c r="AN2861" i="1"/>
  <c r="AN2862" i="1"/>
  <c r="AN2863" i="1"/>
  <c r="AN2864" i="1"/>
  <c r="AN2865" i="1"/>
  <c r="AN2866" i="1"/>
  <c r="AN2867" i="1"/>
  <c r="AN2868" i="1"/>
  <c r="AN2869" i="1"/>
  <c r="AN2870" i="1"/>
  <c r="AN2871" i="1"/>
  <c r="AN2872" i="1"/>
  <c r="AN2873" i="1"/>
  <c r="AN2874" i="1"/>
  <c r="AN2875" i="1"/>
  <c r="AN2876" i="1"/>
  <c r="AN2877" i="1"/>
  <c r="AN2878" i="1"/>
  <c r="AN2879" i="1"/>
  <c r="AN2880" i="1"/>
  <c r="AN2881" i="1"/>
  <c r="AN2882" i="1"/>
  <c r="AN2883" i="1"/>
  <c r="AN2884" i="1"/>
  <c r="AN2885" i="1"/>
  <c r="AN2886" i="1"/>
  <c r="AN2887" i="1"/>
  <c r="AN2888" i="1"/>
  <c r="AN2889" i="1"/>
  <c r="AN2890" i="1"/>
  <c r="AN2891" i="1"/>
  <c r="AN2892" i="1"/>
  <c r="AN2893" i="1"/>
  <c r="AN2894" i="1"/>
  <c r="AN2895" i="1"/>
  <c r="AN2896" i="1"/>
  <c r="AN2897" i="1"/>
  <c r="AN2898" i="1"/>
  <c r="AN2899" i="1"/>
  <c r="AN2900" i="1"/>
  <c r="AN2901" i="1"/>
  <c r="AN2902" i="1"/>
  <c r="AN2903" i="1"/>
  <c r="AN2904" i="1"/>
  <c r="AN2905" i="1"/>
  <c r="AN2906" i="1"/>
  <c r="AN2907" i="1"/>
  <c r="AN2908" i="1"/>
  <c r="AN2909" i="1"/>
  <c r="AN2910" i="1"/>
  <c r="AN2911" i="1"/>
  <c r="AN2912" i="1"/>
  <c r="AN2913" i="1"/>
  <c r="AN2914" i="1"/>
  <c r="AN2915" i="1"/>
  <c r="AN2916" i="1"/>
  <c r="AN2917" i="1"/>
  <c r="AN2918" i="1"/>
  <c r="AN2919" i="1"/>
  <c r="AN2920" i="1"/>
  <c r="AN2921" i="1"/>
  <c r="AN2922" i="1"/>
  <c r="AN2923" i="1"/>
  <c r="AN2924" i="1"/>
  <c r="AN2925" i="1"/>
  <c r="AN2926" i="1"/>
  <c r="AN2927" i="1"/>
  <c r="AN2928" i="1"/>
  <c r="AN2929" i="1"/>
  <c r="AN2930" i="1"/>
  <c r="AN2931" i="1"/>
  <c r="AN2932" i="1"/>
  <c r="AN2933" i="1"/>
  <c r="AN2934" i="1"/>
  <c r="AN2935" i="1"/>
  <c r="AN2936" i="1"/>
  <c r="AN2937" i="1"/>
  <c r="AN2938" i="1"/>
  <c r="AN2939" i="1"/>
  <c r="AN2940" i="1"/>
  <c r="AN2941" i="1"/>
  <c r="AN2942" i="1"/>
  <c r="AN2943" i="1"/>
  <c r="AN2944" i="1"/>
  <c r="AN2945" i="1"/>
  <c r="AN2946" i="1"/>
  <c r="AN2947" i="1"/>
  <c r="AN2948" i="1"/>
  <c r="AN2949" i="1"/>
  <c r="AN2950" i="1"/>
  <c r="AN2951" i="1"/>
  <c r="AN2952" i="1"/>
  <c r="AN2953" i="1"/>
  <c r="AN2954" i="1"/>
  <c r="AN2955" i="1"/>
  <c r="AN2956" i="1"/>
  <c r="AN2957" i="1"/>
  <c r="AN2958" i="1"/>
  <c r="AN2959" i="1"/>
  <c r="AN2960" i="1"/>
  <c r="AN2961" i="1"/>
  <c r="AN2962" i="1"/>
  <c r="AN2963" i="1"/>
  <c r="AN2964" i="1"/>
  <c r="AN2965" i="1"/>
  <c r="AN2966" i="1"/>
  <c r="AN2967" i="1"/>
  <c r="AN2968" i="1"/>
  <c r="AN2969" i="1"/>
  <c r="AN2970" i="1"/>
  <c r="AN2971" i="1"/>
  <c r="AN2972" i="1"/>
  <c r="AN2973" i="1"/>
  <c r="AN2974" i="1"/>
  <c r="AN2975" i="1"/>
  <c r="AN2976" i="1"/>
  <c r="AN2977" i="1"/>
  <c r="AN2978" i="1"/>
  <c r="AN2979" i="1"/>
  <c r="AN2980" i="1"/>
  <c r="AN2981" i="1"/>
  <c r="AN2982" i="1"/>
  <c r="AN2983" i="1"/>
  <c r="AN2984" i="1"/>
  <c r="AN2985" i="1"/>
  <c r="AN2986" i="1"/>
  <c r="AN2987" i="1"/>
  <c r="AN2988" i="1"/>
  <c r="AN2989" i="1"/>
  <c r="AN2990" i="1"/>
  <c r="AN2991" i="1"/>
  <c r="AN2992" i="1"/>
  <c r="AN2993" i="1"/>
  <c r="AN2994" i="1"/>
  <c r="AN2995" i="1"/>
  <c r="AN2996" i="1"/>
  <c r="AN2997" i="1"/>
  <c r="AN2998" i="1"/>
  <c r="AN2999" i="1"/>
  <c r="AN3000" i="1"/>
  <c r="AN3001" i="1"/>
  <c r="AN3002" i="1"/>
  <c r="AN3003" i="1"/>
  <c r="AN3004" i="1"/>
  <c r="AN3005" i="1"/>
  <c r="AN3006" i="1"/>
  <c r="AN3007" i="1"/>
  <c r="AN3008" i="1"/>
  <c r="AN3009" i="1"/>
  <c r="AN3010" i="1"/>
  <c r="AN3011" i="1"/>
  <c r="AN3012" i="1"/>
  <c r="AN3013" i="1"/>
  <c r="AN3014" i="1"/>
  <c r="AN3015" i="1"/>
  <c r="AN3016" i="1"/>
  <c r="AN3017" i="1"/>
  <c r="AN3018" i="1"/>
  <c r="AN3019" i="1"/>
  <c r="AN3020" i="1"/>
  <c r="AN3021" i="1"/>
  <c r="AN3022" i="1"/>
  <c r="AN3023" i="1"/>
  <c r="AN3024" i="1"/>
  <c r="AN3025" i="1"/>
  <c r="AN3026" i="1"/>
  <c r="AN3027" i="1"/>
  <c r="AN3028" i="1"/>
  <c r="AN3029" i="1"/>
  <c r="AN3030" i="1"/>
  <c r="AN3031" i="1"/>
  <c r="AN3032" i="1"/>
  <c r="AN3033" i="1"/>
  <c r="AN3034" i="1"/>
  <c r="AN3035" i="1"/>
  <c r="AN3036" i="1"/>
  <c r="AN3037" i="1"/>
  <c r="AN3038" i="1"/>
  <c r="AN3039" i="1"/>
  <c r="AN3040" i="1"/>
  <c r="AN3041" i="1"/>
  <c r="AN3042" i="1"/>
  <c r="AN3043" i="1"/>
  <c r="AN3044" i="1"/>
  <c r="AN3045" i="1"/>
  <c r="AN3046" i="1"/>
  <c r="AN3047" i="1"/>
  <c r="AN3048" i="1"/>
  <c r="AN3049" i="1"/>
  <c r="AN3050" i="1"/>
  <c r="AN3051" i="1"/>
  <c r="AN3052" i="1"/>
  <c r="AN3053" i="1"/>
  <c r="AN3054" i="1"/>
  <c r="AN3055" i="1"/>
  <c r="AN3056" i="1"/>
  <c r="AN3057" i="1"/>
  <c r="AN3058" i="1"/>
  <c r="AN3059" i="1"/>
  <c r="AN3060" i="1"/>
  <c r="AN3061" i="1"/>
  <c r="AN3062" i="1"/>
  <c r="AN3063" i="1"/>
  <c r="AN3064" i="1"/>
  <c r="AN3065" i="1"/>
  <c r="AN3066" i="1"/>
  <c r="AN3067" i="1"/>
  <c r="AN3068" i="1"/>
  <c r="AN3069" i="1"/>
  <c r="AN3070" i="1"/>
  <c r="AN3071" i="1"/>
  <c r="AN3072" i="1"/>
  <c r="AN3073" i="1"/>
  <c r="AN3074" i="1"/>
  <c r="AN3075" i="1"/>
  <c r="AN3076" i="1"/>
  <c r="AN3077" i="1"/>
  <c r="AN3078" i="1"/>
  <c r="AN3079" i="1"/>
  <c r="AN3080" i="1"/>
  <c r="AN3081" i="1"/>
  <c r="AN3082" i="1"/>
  <c r="AN3083" i="1"/>
  <c r="AN3084" i="1"/>
  <c r="AN3085" i="1"/>
  <c r="AN3086" i="1"/>
  <c r="AN3087" i="1"/>
  <c r="AN3088" i="1"/>
  <c r="AN3089" i="1"/>
  <c r="AN3090" i="1"/>
  <c r="AN3091" i="1"/>
  <c r="AN3092" i="1"/>
  <c r="AN3093" i="1"/>
  <c r="AN3094" i="1"/>
  <c r="AN3095" i="1"/>
  <c r="AN3096" i="1"/>
  <c r="AN3097" i="1"/>
  <c r="AN3098" i="1"/>
  <c r="AN3099" i="1"/>
  <c r="AN3100" i="1"/>
  <c r="AN3101" i="1"/>
  <c r="AN3102" i="1"/>
  <c r="AN3103" i="1"/>
  <c r="AN3104" i="1"/>
  <c r="AN3105" i="1"/>
  <c r="AN3106" i="1"/>
  <c r="AN3107" i="1"/>
  <c r="AN3108" i="1"/>
  <c r="AN3109" i="1"/>
  <c r="AN3110" i="1"/>
  <c r="AN3111" i="1"/>
  <c r="AN3112" i="1"/>
  <c r="AN3113" i="1"/>
  <c r="AN3114" i="1"/>
  <c r="AN3115" i="1"/>
  <c r="AN3116" i="1"/>
  <c r="AN3117" i="1"/>
  <c r="AN3118" i="1"/>
  <c r="AN3119" i="1"/>
  <c r="AN3120" i="1"/>
  <c r="AN3121" i="1"/>
  <c r="AN3122" i="1"/>
  <c r="AN3123" i="1"/>
  <c r="AN3124" i="1"/>
  <c r="AN3125" i="1"/>
  <c r="AN3126" i="1"/>
  <c r="AN3127" i="1"/>
  <c r="AN3128" i="1"/>
  <c r="AN3129" i="1"/>
  <c r="AN3130" i="1"/>
  <c r="AN3131" i="1"/>
  <c r="AN3132" i="1"/>
  <c r="AN3133" i="1"/>
  <c r="AN3134" i="1"/>
  <c r="AN3135" i="1"/>
  <c r="AN3136" i="1"/>
  <c r="AN3137" i="1"/>
  <c r="AN3138" i="1"/>
  <c r="AN3139" i="1"/>
  <c r="AN3140" i="1"/>
  <c r="AN3141" i="1"/>
  <c r="AN3142" i="1"/>
  <c r="AN3143" i="1"/>
  <c r="AN3144" i="1"/>
  <c r="AN3145" i="1"/>
  <c r="AN3146" i="1"/>
  <c r="AN3147" i="1"/>
  <c r="AN3148" i="1"/>
  <c r="AN3149" i="1"/>
  <c r="AN3150" i="1"/>
  <c r="AN3151" i="1"/>
  <c r="AN3152" i="1"/>
  <c r="AN3153" i="1"/>
  <c r="AN3154" i="1"/>
  <c r="AN3155" i="1"/>
  <c r="AN3156" i="1"/>
  <c r="AN3157" i="1"/>
  <c r="AN3158" i="1"/>
  <c r="AN3159" i="1"/>
  <c r="AN3160" i="1"/>
  <c r="AN3161" i="1"/>
  <c r="AN3162" i="1"/>
  <c r="AN3163" i="1"/>
  <c r="AN3164" i="1"/>
  <c r="AN3165" i="1"/>
  <c r="AN3166" i="1"/>
  <c r="AN3167" i="1"/>
  <c r="AN3168" i="1"/>
  <c r="AN3169" i="1"/>
  <c r="AN3170" i="1"/>
  <c r="AN3171" i="1"/>
  <c r="AN3172" i="1"/>
  <c r="AN3173" i="1"/>
  <c r="AN3174" i="1"/>
  <c r="AN3175" i="1"/>
  <c r="AN3176" i="1"/>
  <c r="AN3177" i="1"/>
  <c r="AN3178" i="1"/>
  <c r="AN3179" i="1"/>
  <c r="AN3180" i="1"/>
  <c r="AN3181" i="1"/>
  <c r="AN3182" i="1"/>
  <c r="AN3183" i="1"/>
  <c r="AN3184" i="1"/>
  <c r="AN3185" i="1"/>
  <c r="AN3186" i="1"/>
  <c r="AN3187" i="1"/>
  <c r="AN3188" i="1"/>
  <c r="AN3189" i="1"/>
  <c r="AN3190" i="1"/>
  <c r="AN3191" i="1"/>
  <c r="AN3192" i="1"/>
  <c r="AN3193" i="1"/>
  <c r="AN3194" i="1"/>
  <c r="AN3195" i="1"/>
  <c r="AN3196" i="1"/>
  <c r="AN3197" i="1"/>
  <c r="AN3198" i="1"/>
  <c r="AN3199" i="1"/>
  <c r="AN3200" i="1"/>
  <c r="AN3201" i="1"/>
  <c r="AN3202" i="1"/>
  <c r="AN3203" i="1"/>
  <c r="AN3204" i="1"/>
  <c r="AN3205" i="1"/>
  <c r="AN3206" i="1"/>
  <c r="AN3207" i="1"/>
  <c r="AN3208" i="1"/>
  <c r="AN3209" i="1"/>
  <c r="AN3210" i="1"/>
  <c r="AN3211" i="1"/>
  <c r="AN3212" i="1"/>
  <c r="AN3213" i="1"/>
  <c r="AN3214" i="1"/>
  <c r="AN3215" i="1"/>
  <c r="AN3216" i="1"/>
  <c r="AN3217" i="1"/>
  <c r="AN3218" i="1"/>
  <c r="AN3219" i="1"/>
  <c r="AN3220" i="1"/>
  <c r="AN3221" i="1"/>
  <c r="AN3222" i="1"/>
  <c r="AN3223" i="1"/>
  <c r="AN3224" i="1"/>
  <c r="AN3225" i="1"/>
  <c r="AN3226" i="1"/>
  <c r="AN3227" i="1"/>
  <c r="AN3228" i="1"/>
  <c r="AN3229" i="1"/>
  <c r="AN3230" i="1"/>
  <c r="AN3231" i="1"/>
  <c r="AN3232" i="1"/>
  <c r="AN3233" i="1"/>
  <c r="AN3234" i="1"/>
  <c r="AN3235" i="1"/>
  <c r="AN3236" i="1"/>
  <c r="AN3237" i="1"/>
  <c r="AN3238" i="1"/>
  <c r="AN3239" i="1"/>
  <c r="AN3240" i="1"/>
  <c r="AN3241" i="1"/>
  <c r="AN3242" i="1"/>
  <c r="AN3243" i="1"/>
  <c r="AN3244" i="1"/>
  <c r="AN3245" i="1"/>
  <c r="AN3246" i="1"/>
  <c r="AN3247" i="1"/>
  <c r="AN3248" i="1"/>
  <c r="AN3249" i="1"/>
  <c r="AN3250" i="1"/>
  <c r="AN3251" i="1"/>
  <c r="AN3252" i="1"/>
  <c r="AN3253" i="1"/>
  <c r="AN3254" i="1"/>
  <c r="AN3255" i="1"/>
  <c r="AN3256" i="1"/>
  <c r="AN3257" i="1"/>
  <c r="AN3258" i="1"/>
  <c r="AN3259" i="1"/>
  <c r="AN3260" i="1"/>
  <c r="AN3261" i="1"/>
  <c r="AN3262" i="1"/>
  <c r="AN3263" i="1"/>
  <c r="AN3264" i="1"/>
  <c r="AN3265" i="1"/>
  <c r="AN3266" i="1"/>
  <c r="AN3267" i="1"/>
  <c r="AN3268" i="1"/>
  <c r="AN3269" i="1"/>
  <c r="AN3270" i="1"/>
  <c r="AN3271" i="1"/>
  <c r="AN3272" i="1"/>
  <c r="AN3273" i="1"/>
  <c r="AN3274" i="1"/>
  <c r="AN3275" i="1"/>
  <c r="AN3276" i="1"/>
  <c r="AN3277" i="1"/>
  <c r="AN3278" i="1"/>
  <c r="AN3279" i="1"/>
  <c r="AN3280" i="1"/>
  <c r="AN3281" i="1"/>
  <c r="AN3282" i="1"/>
  <c r="AN3283" i="1"/>
  <c r="AN3284" i="1"/>
  <c r="AN3285" i="1"/>
  <c r="AN3286" i="1"/>
  <c r="AN3287" i="1"/>
  <c r="AN3288" i="1"/>
  <c r="AN3289" i="1"/>
  <c r="AN3290" i="1"/>
  <c r="AN3291" i="1"/>
  <c r="AN3292" i="1"/>
  <c r="AN3293" i="1"/>
  <c r="AN3294" i="1"/>
  <c r="AN3295" i="1"/>
  <c r="AN3296" i="1"/>
  <c r="AN3297" i="1"/>
  <c r="AN3298" i="1"/>
  <c r="AN3299" i="1"/>
  <c r="AN3300" i="1"/>
  <c r="AN3301" i="1"/>
  <c r="AN3302" i="1"/>
  <c r="AN3303" i="1"/>
  <c r="AN3304" i="1"/>
  <c r="AN3305" i="1"/>
  <c r="AN3306" i="1"/>
  <c r="AP2289" i="1"/>
  <c r="AP2290" i="1"/>
  <c r="AP2291" i="1"/>
  <c r="AP2292" i="1"/>
  <c r="AP2293" i="1"/>
  <c r="AP2294" i="1"/>
  <c r="AP2295" i="1"/>
  <c r="AP2296" i="1"/>
  <c r="AP2297" i="1"/>
  <c r="AP2298" i="1"/>
  <c r="AP2299" i="1"/>
  <c r="AP2300" i="1"/>
  <c r="AP2301" i="1"/>
  <c r="AP2302" i="1"/>
  <c r="AP2303" i="1"/>
  <c r="AP2304" i="1"/>
  <c r="AP2305" i="1"/>
  <c r="AP2306" i="1"/>
  <c r="AP2307" i="1"/>
  <c r="AP2308" i="1"/>
  <c r="AP2309" i="1"/>
  <c r="AP2310" i="1"/>
  <c r="AP2311" i="1"/>
  <c r="AP2312" i="1"/>
  <c r="AP2313" i="1"/>
  <c r="AP2314" i="1"/>
  <c r="AP2315" i="1"/>
  <c r="AP2316" i="1"/>
  <c r="AP2317" i="1"/>
  <c r="AP2318" i="1"/>
  <c r="AP2319" i="1"/>
  <c r="AP2320" i="1"/>
  <c r="AP2321" i="1"/>
  <c r="AP2322" i="1"/>
  <c r="AP2323" i="1"/>
  <c r="AP2324" i="1"/>
  <c r="AP2325" i="1"/>
  <c r="AP2326" i="1"/>
  <c r="AP2327" i="1"/>
  <c r="AP2328" i="1"/>
  <c r="AP2329" i="1"/>
  <c r="AP2330" i="1"/>
  <c r="AP2331" i="1"/>
  <c r="AP2332" i="1"/>
  <c r="AP2333" i="1"/>
  <c r="AP2334" i="1"/>
  <c r="AP2335" i="1"/>
  <c r="AP2336" i="1"/>
  <c r="AP2337" i="1"/>
  <c r="AP2338" i="1"/>
  <c r="AP2339" i="1"/>
  <c r="AP2340" i="1"/>
  <c r="AP2341" i="1"/>
  <c r="AP2342" i="1"/>
  <c r="AP2343" i="1"/>
  <c r="AP2344" i="1"/>
  <c r="AP2345" i="1"/>
  <c r="AP2346" i="1"/>
  <c r="AP2347" i="1"/>
  <c r="AP2348" i="1"/>
  <c r="AP2349" i="1"/>
  <c r="AP2350" i="1"/>
  <c r="AP2351" i="1"/>
  <c r="AP2352" i="1"/>
  <c r="AP2353" i="1"/>
  <c r="AP2354" i="1"/>
  <c r="AP2355" i="1"/>
  <c r="AP2356" i="1"/>
  <c r="AP2357" i="1"/>
  <c r="AP2358" i="1"/>
  <c r="AP2359" i="1"/>
  <c r="AP2360" i="1"/>
  <c r="AP2361" i="1"/>
  <c r="AP2362" i="1"/>
  <c r="AP2363" i="1"/>
  <c r="AP2364" i="1"/>
  <c r="AP2365" i="1"/>
  <c r="AP2366" i="1"/>
  <c r="AP2367" i="1"/>
  <c r="AP2368" i="1"/>
  <c r="AP2369" i="1"/>
  <c r="AP2370" i="1"/>
  <c r="AP2371" i="1"/>
  <c r="AP2372" i="1"/>
  <c r="AP2373" i="1"/>
  <c r="AP2374" i="1"/>
  <c r="AP2375" i="1"/>
  <c r="AP2376" i="1"/>
  <c r="AP2377" i="1"/>
  <c r="AP2378" i="1"/>
  <c r="AP2379" i="1"/>
  <c r="AP2380" i="1"/>
  <c r="AP2381" i="1"/>
  <c r="AP2382" i="1"/>
  <c r="AP2383" i="1"/>
  <c r="AP2384" i="1"/>
  <c r="AP2385" i="1"/>
  <c r="AP2386" i="1"/>
  <c r="AP2387" i="1"/>
  <c r="AP2388" i="1"/>
  <c r="AP2389" i="1"/>
  <c r="AP2390" i="1"/>
  <c r="AP2391" i="1"/>
  <c r="AP2392" i="1"/>
  <c r="AP2393" i="1"/>
  <c r="AP2394" i="1"/>
  <c r="AP2395" i="1"/>
  <c r="AP2396" i="1"/>
  <c r="AP2397" i="1"/>
  <c r="AP2398" i="1"/>
  <c r="AP2399" i="1"/>
  <c r="AP2400" i="1"/>
  <c r="AP2401" i="1"/>
  <c r="AP2402" i="1"/>
  <c r="AP2403" i="1"/>
  <c r="AP2404" i="1"/>
  <c r="AP2405" i="1"/>
  <c r="AP2406" i="1"/>
  <c r="AP2407" i="1"/>
  <c r="AP2408" i="1"/>
  <c r="AP2409" i="1"/>
  <c r="AP2410" i="1"/>
  <c r="AP2411" i="1"/>
  <c r="AP2412" i="1"/>
  <c r="AP2413" i="1"/>
  <c r="AP2414" i="1"/>
  <c r="AP2415" i="1"/>
  <c r="AP2416" i="1"/>
  <c r="AP2417" i="1"/>
  <c r="AP2418" i="1"/>
  <c r="AP2419" i="1"/>
  <c r="AP2420" i="1"/>
  <c r="AP2421" i="1"/>
  <c r="AP2422" i="1"/>
  <c r="AP2423" i="1"/>
  <c r="AP2424" i="1"/>
  <c r="AP2425" i="1"/>
  <c r="AP2426" i="1"/>
  <c r="AP2427" i="1"/>
  <c r="AP2428" i="1"/>
  <c r="AP2429" i="1"/>
  <c r="AP2430" i="1"/>
  <c r="AP2431" i="1"/>
  <c r="AP2432" i="1"/>
  <c r="AP2433" i="1"/>
  <c r="AP2434" i="1"/>
  <c r="AP2435" i="1"/>
  <c r="AP2436" i="1"/>
  <c r="AP2437" i="1"/>
  <c r="AP2438" i="1"/>
  <c r="AP2439" i="1"/>
  <c r="AP2440" i="1"/>
  <c r="AP2441" i="1"/>
  <c r="AP2442" i="1"/>
  <c r="AP2443" i="1"/>
  <c r="AP2444" i="1"/>
  <c r="AP2445" i="1"/>
  <c r="AP2446" i="1"/>
  <c r="AP2447" i="1"/>
  <c r="AP2448" i="1"/>
  <c r="AP2449" i="1"/>
  <c r="AP2450" i="1"/>
  <c r="AP2451" i="1"/>
  <c r="AP2452" i="1"/>
  <c r="AP2453" i="1"/>
  <c r="AP2454" i="1"/>
  <c r="AP2455" i="1"/>
  <c r="AP2456" i="1"/>
  <c r="AP2457" i="1"/>
  <c r="AP2458" i="1"/>
  <c r="AP2459" i="1"/>
  <c r="AP2460" i="1"/>
  <c r="AP2461" i="1"/>
  <c r="AP2462" i="1"/>
  <c r="AP2463" i="1"/>
  <c r="AP2464" i="1"/>
  <c r="AP2465" i="1"/>
  <c r="AP2466" i="1"/>
  <c r="AP2467" i="1"/>
  <c r="AP2468" i="1"/>
  <c r="AP2469" i="1"/>
  <c r="AP2470" i="1"/>
  <c r="AP2471" i="1"/>
  <c r="AP2472" i="1"/>
  <c r="AP2473" i="1"/>
  <c r="AP2474" i="1"/>
  <c r="AP2475" i="1"/>
  <c r="AP2476" i="1"/>
  <c r="AP2477" i="1"/>
  <c r="AP2478" i="1"/>
  <c r="AP2479" i="1"/>
  <c r="AP2480" i="1"/>
  <c r="AP2481" i="1"/>
  <c r="AP2482" i="1"/>
  <c r="AP2483" i="1"/>
  <c r="AP2484" i="1"/>
  <c r="AP2485" i="1"/>
  <c r="AP2486" i="1"/>
  <c r="AP2487" i="1"/>
  <c r="AP2488" i="1"/>
  <c r="AP2489" i="1"/>
  <c r="AP2490" i="1"/>
  <c r="AP2491" i="1"/>
  <c r="AP2492" i="1"/>
  <c r="AP2493" i="1"/>
  <c r="AP2494" i="1"/>
  <c r="AP2495" i="1"/>
  <c r="AP2496" i="1"/>
  <c r="AP2497" i="1"/>
  <c r="AP2498" i="1"/>
  <c r="AP2499" i="1"/>
  <c r="AP2500" i="1"/>
  <c r="AP2501" i="1"/>
  <c r="AP2502" i="1"/>
  <c r="AP2503" i="1"/>
  <c r="AP2504" i="1"/>
  <c r="AP2505" i="1"/>
  <c r="AP2506" i="1"/>
  <c r="AP2507" i="1"/>
  <c r="AP2508" i="1"/>
  <c r="AP2509" i="1"/>
  <c r="AP2510" i="1"/>
  <c r="AP2511" i="1"/>
  <c r="AP2512" i="1"/>
  <c r="AP2513" i="1"/>
  <c r="AP2514" i="1"/>
  <c r="AP2515" i="1"/>
  <c r="AP2516" i="1"/>
  <c r="AP2517" i="1"/>
  <c r="AP2518" i="1"/>
  <c r="AP2519" i="1"/>
  <c r="AP2520" i="1"/>
  <c r="AP2521" i="1"/>
  <c r="AP2522" i="1"/>
  <c r="AP2523" i="1"/>
  <c r="AP2524" i="1"/>
  <c r="AP2525" i="1"/>
  <c r="AP2526" i="1"/>
  <c r="AP2527" i="1"/>
  <c r="AP2528" i="1"/>
  <c r="AP2529" i="1"/>
  <c r="AP2530" i="1"/>
  <c r="AP2531" i="1"/>
  <c r="AP2532" i="1"/>
  <c r="AP2533" i="1"/>
  <c r="AP2534" i="1"/>
  <c r="AP2535" i="1"/>
  <c r="AP2536" i="1"/>
  <c r="AP2537" i="1"/>
  <c r="AP2538" i="1"/>
  <c r="AP2539" i="1"/>
  <c r="AP2540" i="1"/>
  <c r="AP2541" i="1"/>
  <c r="AP2542" i="1"/>
  <c r="AP2543" i="1"/>
  <c r="AP2544" i="1"/>
  <c r="AP2545" i="1"/>
  <c r="AP2546" i="1"/>
  <c r="AP2547" i="1"/>
  <c r="AP2548" i="1"/>
  <c r="AP2549" i="1"/>
  <c r="AP2550" i="1"/>
  <c r="AP2551" i="1"/>
  <c r="AP2552" i="1"/>
  <c r="AP2553" i="1"/>
  <c r="AP2554" i="1"/>
  <c r="AP2555" i="1"/>
  <c r="AP2556" i="1"/>
  <c r="AP2557" i="1"/>
  <c r="AP2558" i="1"/>
  <c r="AP2559" i="1"/>
  <c r="AP2560" i="1"/>
  <c r="AP2561" i="1"/>
  <c r="AP2562" i="1"/>
  <c r="AP2563" i="1"/>
  <c r="AP2564" i="1"/>
  <c r="AP2565" i="1"/>
  <c r="AP2566" i="1"/>
  <c r="AP2567" i="1"/>
  <c r="AP2568" i="1"/>
  <c r="AP2569" i="1"/>
  <c r="AP2570" i="1"/>
  <c r="AP2571" i="1"/>
  <c r="AP2572" i="1"/>
  <c r="AP2573" i="1"/>
  <c r="AP2574" i="1"/>
  <c r="AP2575" i="1"/>
  <c r="AP2576" i="1"/>
  <c r="AP2577" i="1"/>
  <c r="AP2578" i="1"/>
  <c r="AP2579" i="1"/>
  <c r="AP2580" i="1"/>
  <c r="AP2581" i="1"/>
  <c r="AP2582" i="1"/>
  <c r="AP2583" i="1"/>
  <c r="AP2584" i="1"/>
  <c r="AP2585" i="1"/>
  <c r="AP2586" i="1"/>
  <c r="AP2587" i="1"/>
  <c r="AP2588" i="1"/>
  <c r="AP2589" i="1"/>
  <c r="AP2590" i="1"/>
  <c r="AP2591" i="1"/>
  <c r="AP2592" i="1"/>
  <c r="AP2593" i="1"/>
  <c r="AP2594" i="1"/>
  <c r="AP2595" i="1"/>
  <c r="AP2596" i="1"/>
  <c r="AP2597" i="1"/>
  <c r="AP2598" i="1"/>
  <c r="AP2599" i="1"/>
  <c r="AP2600" i="1"/>
  <c r="AP2601" i="1"/>
  <c r="AP2602" i="1"/>
  <c r="AP2603" i="1"/>
  <c r="AP2604" i="1"/>
  <c r="AP2605" i="1"/>
  <c r="AP2606" i="1"/>
  <c r="AP2607" i="1"/>
  <c r="AP2608" i="1"/>
  <c r="AP2609" i="1"/>
  <c r="AP2610" i="1"/>
  <c r="AP2611" i="1"/>
  <c r="AP2612" i="1"/>
  <c r="AP2613" i="1"/>
  <c r="AP2614" i="1"/>
  <c r="AP2615" i="1"/>
  <c r="AP2616" i="1"/>
  <c r="AP2617" i="1"/>
  <c r="AP2618" i="1"/>
  <c r="AP2619" i="1"/>
  <c r="AP2620" i="1"/>
  <c r="AP2621" i="1"/>
  <c r="AP2622" i="1"/>
  <c r="AP2623" i="1"/>
  <c r="AP2624" i="1"/>
  <c r="AP2625" i="1"/>
  <c r="AP2626" i="1"/>
  <c r="AP2627" i="1"/>
  <c r="AP2628" i="1"/>
  <c r="AP2629" i="1"/>
  <c r="AP2630" i="1"/>
  <c r="AP2631" i="1"/>
  <c r="AP2632" i="1"/>
  <c r="AP2633" i="1"/>
  <c r="AP2634" i="1"/>
  <c r="AP2635" i="1"/>
  <c r="AP2636" i="1"/>
  <c r="AP2637" i="1"/>
  <c r="AP2638" i="1"/>
  <c r="AP2639" i="1"/>
  <c r="AP2640" i="1"/>
  <c r="AP2641" i="1"/>
  <c r="AP2642" i="1"/>
  <c r="AP2643" i="1"/>
  <c r="AP2644" i="1"/>
  <c r="AP2645" i="1"/>
  <c r="AP2646" i="1"/>
  <c r="AP2647" i="1"/>
  <c r="AP2648" i="1"/>
  <c r="AP2649" i="1"/>
  <c r="AP2650" i="1"/>
  <c r="AP2651" i="1"/>
  <c r="AP2652" i="1"/>
  <c r="AP2653" i="1"/>
  <c r="AP2654" i="1"/>
  <c r="AP2655" i="1"/>
  <c r="AP2656" i="1"/>
  <c r="AP2657" i="1"/>
  <c r="AP2658" i="1"/>
  <c r="AP2659" i="1"/>
  <c r="AP2660" i="1"/>
  <c r="AP2661" i="1"/>
  <c r="AP2662" i="1"/>
  <c r="AP2663" i="1"/>
  <c r="AP2664" i="1"/>
  <c r="AP2665" i="1"/>
  <c r="AP2666" i="1"/>
  <c r="AP2667" i="1"/>
  <c r="AP2668" i="1"/>
  <c r="AP2669" i="1"/>
  <c r="AP2670" i="1"/>
  <c r="AP2671" i="1"/>
  <c r="AP2672" i="1"/>
  <c r="AP2673" i="1"/>
  <c r="AP2674" i="1"/>
  <c r="AP2675" i="1"/>
  <c r="AP2676" i="1"/>
  <c r="AP2677" i="1"/>
  <c r="AP2678" i="1"/>
  <c r="AP2679" i="1"/>
  <c r="AP2680" i="1"/>
  <c r="AP2681" i="1"/>
  <c r="AP2682" i="1"/>
  <c r="AP2683" i="1"/>
  <c r="AP2684" i="1"/>
  <c r="AP2685" i="1"/>
  <c r="AP2686" i="1"/>
  <c r="AP2687" i="1"/>
  <c r="AP2688" i="1"/>
  <c r="AP2689" i="1"/>
  <c r="AP2690" i="1"/>
  <c r="AP2691" i="1"/>
  <c r="AP2692" i="1"/>
  <c r="AP2693" i="1"/>
  <c r="AP2694" i="1"/>
  <c r="AP2695" i="1"/>
  <c r="AP2696" i="1"/>
  <c r="AP2697" i="1"/>
  <c r="AP2698" i="1"/>
  <c r="AP2699" i="1"/>
  <c r="AP2700" i="1"/>
  <c r="AP2701" i="1"/>
  <c r="AP2702" i="1"/>
  <c r="AP2703" i="1"/>
  <c r="AP2704" i="1"/>
  <c r="AP2705" i="1"/>
  <c r="AP2706" i="1"/>
  <c r="AP2707" i="1"/>
  <c r="AP2708" i="1"/>
  <c r="AP2709" i="1"/>
  <c r="AP2710" i="1"/>
  <c r="AP2711" i="1"/>
  <c r="AP2712" i="1"/>
  <c r="AP2713" i="1"/>
  <c r="AP2714" i="1"/>
  <c r="AP2715" i="1"/>
  <c r="AP2716" i="1"/>
  <c r="AP2717" i="1"/>
  <c r="AP2718" i="1"/>
  <c r="AP2719" i="1"/>
  <c r="AP2720" i="1"/>
  <c r="AP2721" i="1"/>
  <c r="AP2722" i="1"/>
  <c r="AP2723" i="1"/>
  <c r="AP2724" i="1"/>
  <c r="AP2725" i="1"/>
  <c r="AP2726" i="1"/>
  <c r="AP2727" i="1"/>
  <c r="AP2728" i="1"/>
  <c r="AP2729" i="1"/>
  <c r="AP2730" i="1"/>
  <c r="AP2731" i="1"/>
  <c r="AP2732" i="1"/>
  <c r="AP2733" i="1"/>
  <c r="AP2734" i="1"/>
  <c r="AP2735" i="1"/>
  <c r="AP2736" i="1"/>
  <c r="AP2737" i="1"/>
  <c r="AP2738" i="1"/>
  <c r="AP2739" i="1"/>
  <c r="AP2740" i="1"/>
  <c r="AP2741" i="1"/>
  <c r="AP2742" i="1"/>
  <c r="AP2743" i="1"/>
  <c r="AP2744" i="1"/>
  <c r="AP2745" i="1"/>
  <c r="AP2746" i="1"/>
  <c r="AP2747" i="1"/>
  <c r="AP2748" i="1"/>
  <c r="AP2749" i="1"/>
  <c r="AP2750" i="1"/>
  <c r="AP2751" i="1"/>
  <c r="AP2752" i="1"/>
  <c r="AP2753" i="1"/>
  <c r="AP2754" i="1"/>
  <c r="AP2755" i="1"/>
  <c r="AP2756" i="1"/>
  <c r="AP2757" i="1"/>
  <c r="AP2758" i="1"/>
  <c r="AP2759" i="1"/>
  <c r="AP2760" i="1"/>
  <c r="AP2761" i="1"/>
  <c r="AP2762" i="1"/>
  <c r="AP2763" i="1"/>
  <c r="AP2764" i="1"/>
  <c r="AP2765" i="1"/>
  <c r="AP2766" i="1"/>
  <c r="AP2767" i="1"/>
  <c r="AP2768" i="1"/>
  <c r="AP2769" i="1"/>
  <c r="AP2770" i="1"/>
  <c r="AP2771" i="1"/>
  <c r="AP2772" i="1"/>
  <c r="AP2773" i="1"/>
  <c r="AP2774" i="1"/>
  <c r="AP2775" i="1"/>
  <c r="AP2776" i="1"/>
  <c r="AP2777" i="1"/>
  <c r="AP2778" i="1"/>
  <c r="AP2779" i="1"/>
  <c r="AP2780" i="1"/>
  <c r="AP2781" i="1"/>
  <c r="AP2782" i="1"/>
  <c r="AP2783" i="1"/>
  <c r="AP2784" i="1"/>
  <c r="AP2785" i="1"/>
  <c r="AP2786" i="1"/>
  <c r="AP2787" i="1"/>
  <c r="AP2788" i="1"/>
  <c r="AP2789" i="1"/>
  <c r="AP2790" i="1"/>
  <c r="AP2791" i="1"/>
  <c r="AP2792" i="1"/>
  <c r="AP2793" i="1"/>
  <c r="AP2794" i="1"/>
  <c r="AP2795" i="1"/>
  <c r="AP2796" i="1"/>
  <c r="AP2797" i="1"/>
  <c r="AP2798" i="1"/>
  <c r="AP2799" i="1"/>
  <c r="AP2800" i="1"/>
  <c r="AP2801" i="1"/>
  <c r="AP2802" i="1"/>
  <c r="AP2803" i="1"/>
  <c r="AP2804" i="1"/>
  <c r="AP2805" i="1"/>
  <c r="AP2806" i="1"/>
  <c r="AP2807" i="1"/>
  <c r="AP2808" i="1"/>
  <c r="AP2809" i="1"/>
  <c r="AP2810" i="1"/>
  <c r="AP2811" i="1"/>
  <c r="AP2812" i="1"/>
  <c r="AP2813" i="1"/>
  <c r="AP2814" i="1"/>
  <c r="AP2815" i="1"/>
  <c r="AP2816" i="1"/>
  <c r="AP2817" i="1"/>
  <c r="AP2818" i="1"/>
  <c r="AP2819" i="1"/>
  <c r="AP2820" i="1"/>
  <c r="AP2821" i="1"/>
  <c r="AP2822" i="1"/>
  <c r="AP2823" i="1"/>
  <c r="AP2824" i="1"/>
  <c r="AP2825" i="1"/>
  <c r="AP2826" i="1"/>
  <c r="AP2827" i="1"/>
  <c r="AP2828" i="1"/>
  <c r="AP2829" i="1"/>
  <c r="AP2830" i="1"/>
  <c r="AP2831" i="1"/>
  <c r="AP2832" i="1"/>
  <c r="AP2833" i="1"/>
  <c r="AP2834" i="1"/>
  <c r="AP2835" i="1"/>
  <c r="AP2836" i="1"/>
  <c r="AP2837" i="1"/>
  <c r="AP2838" i="1"/>
  <c r="AP2839" i="1"/>
  <c r="AP2840" i="1"/>
  <c r="AP2841" i="1"/>
  <c r="AP2842" i="1"/>
  <c r="AP2843" i="1"/>
  <c r="AP2844" i="1"/>
  <c r="AP2845" i="1"/>
  <c r="AP2846" i="1"/>
  <c r="AP2847" i="1"/>
  <c r="AP2848" i="1"/>
  <c r="AP2849" i="1"/>
  <c r="AP2850" i="1"/>
  <c r="AP2851" i="1"/>
  <c r="AP2852" i="1"/>
  <c r="AP2853" i="1"/>
  <c r="AP2854" i="1"/>
  <c r="AP2855" i="1"/>
  <c r="AP2856" i="1"/>
  <c r="AP2857" i="1"/>
  <c r="AP2858" i="1"/>
  <c r="AP2859" i="1"/>
  <c r="AP2860" i="1"/>
  <c r="AP2861" i="1"/>
  <c r="AP2862" i="1"/>
  <c r="AP2863" i="1"/>
  <c r="AP2864" i="1"/>
  <c r="AP2865" i="1"/>
  <c r="AP2866" i="1"/>
  <c r="AP2867" i="1"/>
  <c r="AP2868" i="1"/>
  <c r="AP2869" i="1"/>
  <c r="AP2870" i="1"/>
  <c r="AP2871" i="1"/>
  <c r="AP2872" i="1"/>
  <c r="AP2873" i="1"/>
  <c r="AP2874" i="1"/>
  <c r="AP2875" i="1"/>
  <c r="AP2876" i="1"/>
  <c r="AP2877" i="1"/>
  <c r="AP2878" i="1"/>
  <c r="AP2879" i="1"/>
  <c r="AP2880" i="1"/>
  <c r="AP2881" i="1"/>
  <c r="AP2882" i="1"/>
  <c r="AP2883" i="1"/>
  <c r="AP2884" i="1"/>
  <c r="AP2885" i="1"/>
  <c r="AP2886" i="1"/>
  <c r="AP2887" i="1"/>
  <c r="AP2888" i="1"/>
  <c r="AP2889" i="1"/>
  <c r="AP2890" i="1"/>
  <c r="AP2891" i="1"/>
  <c r="AP2892" i="1"/>
  <c r="AP2893" i="1"/>
  <c r="AP2894" i="1"/>
  <c r="AP2895" i="1"/>
  <c r="AP2896" i="1"/>
  <c r="AP2897" i="1"/>
  <c r="AP2898" i="1"/>
  <c r="AP2899" i="1"/>
  <c r="AP2900" i="1"/>
  <c r="AP2901" i="1"/>
  <c r="AP2902" i="1"/>
  <c r="AP2903" i="1"/>
  <c r="AP2904" i="1"/>
  <c r="AP2905" i="1"/>
  <c r="AP2906" i="1"/>
  <c r="AP2907" i="1"/>
  <c r="AP2908" i="1"/>
  <c r="AP2909" i="1"/>
  <c r="AP2910" i="1"/>
  <c r="AP2911" i="1"/>
  <c r="AP2912" i="1"/>
  <c r="AP2913" i="1"/>
  <c r="AP2914" i="1"/>
  <c r="AP2915" i="1"/>
  <c r="AP2916" i="1"/>
  <c r="AP2917" i="1"/>
  <c r="AP2918" i="1"/>
  <c r="AP2919" i="1"/>
  <c r="AP2920" i="1"/>
  <c r="AP2921" i="1"/>
  <c r="AP2922" i="1"/>
  <c r="AP2923" i="1"/>
  <c r="AP2924" i="1"/>
  <c r="AP2925" i="1"/>
  <c r="AP2926" i="1"/>
  <c r="AP2927" i="1"/>
  <c r="AP2928" i="1"/>
  <c r="AP2929" i="1"/>
  <c r="AP2930" i="1"/>
  <c r="AP2931" i="1"/>
  <c r="AP2932" i="1"/>
  <c r="AP2933" i="1"/>
  <c r="AP2934" i="1"/>
  <c r="AP2935" i="1"/>
  <c r="AP2936" i="1"/>
  <c r="AP2937" i="1"/>
  <c r="AP2938" i="1"/>
  <c r="AP2939" i="1"/>
  <c r="AP2940" i="1"/>
  <c r="AP2941" i="1"/>
  <c r="AP2942" i="1"/>
  <c r="AP2943" i="1"/>
  <c r="AP2944" i="1"/>
  <c r="AP2945" i="1"/>
  <c r="AP2946" i="1"/>
  <c r="AP2947" i="1"/>
  <c r="AP2948" i="1"/>
  <c r="AP2949" i="1"/>
  <c r="AP2950" i="1"/>
  <c r="AP2951" i="1"/>
  <c r="AP2952" i="1"/>
  <c r="AP2953" i="1"/>
  <c r="AP2954" i="1"/>
  <c r="AP2955" i="1"/>
  <c r="AP2956" i="1"/>
  <c r="AP2957" i="1"/>
  <c r="AP2958" i="1"/>
  <c r="AP2959" i="1"/>
  <c r="AP2960" i="1"/>
  <c r="AP2961" i="1"/>
  <c r="AP2962" i="1"/>
  <c r="AP2963" i="1"/>
  <c r="AP2964" i="1"/>
  <c r="AP2965" i="1"/>
  <c r="AP2966" i="1"/>
  <c r="AP2967" i="1"/>
  <c r="AP2968" i="1"/>
  <c r="AP2969" i="1"/>
  <c r="AP2970" i="1"/>
  <c r="AP2971" i="1"/>
  <c r="AP2972" i="1"/>
  <c r="AP2973" i="1"/>
  <c r="AP2974" i="1"/>
  <c r="AP2975" i="1"/>
  <c r="AP2976" i="1"/>
  <c r="AP2977" i="1"/>
  <c r="AP2978" i="1"/>
  <c r="AP2979" i="1"/>
  <c r="AP2980" i="1"/>
  <c r="AP2981" i="1"/>
  <c r="AP2982" i="1"/>
  <c r="AP2983" i="1"/>
  <c r="AP2984" i="1"/>
  <c r="AP2985" i="1"/>
  <c r="AP2986" i="1"/>
  <c r="AP2987" i="1"/>
  <c r="AP2988" i="1"/>
  <c r="AP2989" i="1"/>
  <c r="AP2990" i="1"/>
  <c r="AP2991" i="1"/>
  <c r="AP2992" i="1"/>
  <c r="AP2993" i="1"/>
  <c r="AP2994" i="1"/>
  <c r="AP2995" i="1"/>
  <c r="AP2996" i="1"/>
  <c r="AP2997" i="1"/>
  <c r="AP2998" i="1"/>
  <c r="AP2999" i="1"/>
  <c r="AP3000" i="1"/>
  <c r="AP3001" i="1"/>
  <c r="AP3002" i="1"/>
  <c r="AP3003" i="1"/>
  <c r="AP3004" i="1"/>
  <c r="AP3005" i="1"/>
  <c r="AP3006" i="1"/>
  <c r="AP3007" i="1"/>
  <c r="AP3008" i="1"/>
  <c r="AP3009" i="1"/>
  <c r="AP3010" i="1"/>
  <c r="AP3011" i="1"/>
  <c r="AP3012" i="1"/>
  <c r="AP3013" i="1"/>
  <c r="AP3014" i="1"/>
  <c r="AP3015" i="1"/>
  <c r="AP3016" i="1"/>
  <c r="AP3017" i="1"/>
  <c r="AP3018" i="1"/>
  <c r="AP3019" i="1"/>
  <c r="AP3020" i="1"/>
  <c r="AP3021" i="1"/>
  <c r="AP3022" i="1"/>
  <c r="AP3023" i="1"/>
  <c r="AP3024" i="1"/>
  <c r="AP3025" i="1"/>
  <c r="AP3026" i="1"/>
  <c r="AP3027" i="1"/>
  <c r="AP3028" i="1"/>
  <c r="AP3029" i="1"/>
  <c r="AP3030" i="1"/>
  <c r="AP3031" i="1"/>
  <c r="AP3032" i="1"/>
  <c r="AP3033" i="1"/>
  <c r="AP3034" i="1"/>
  <c r="AP3035" i="1"/>
  <c r="AP3036" i="1"/>
  <c r="AP3037" i="1"/>
  <c r="AP3038" i="1"/>
  <c r="AP3039" i="1"/>
  <c r="AP3040" i="1"/>
  <c r="AP3041" i="1"/>
  <c r="AP3042" i="1"/>
  <c r="AP3043" i="1"/>
  <c r="AP3044" i="1"/>
  <c r="AP3045" i="1"/>
  <c r="AP3046" i="1"/>
  <c r="AP3047" i="1"/>
  <c r="AP3048" i="1"/>
  <c r="AP3049" i="1"/>
  <c r="AP3050" i="1"/>
  <c r="AP3051" i="1"/>
  <c r="AP3052" i="1"/>
  <c r="AP3053" i="1"/>
  <c r="AP3054" i="1"/>
  <c r="AP3055" i="1"/>
  <c r="AP3056" i="1"/>
  <c r="AP3057" i="1"/>
  <c r="AP3058" i="1"/>
  <c r="AP3059" i="1"/>
  <c r="AP3060" i="1"/>
  <c r="AP3061" i="1"/>
  <c r="AP3062" i="1"/>
  <c r="AP3063" i="1"/>
  <c r="AP3064" i="1"/>
  <c r="AP3065" i="1"/>
  <c r="AP3066" i="1"/>
  <c r="AP3067" i="1"/>
  <c r="AP3068" i="1"/>
  <c r="AP3069" i="1"/>
  <c r="AP3070" i="1"/>
  <c r="AP3071" i="1"/>
  <c r="AP3072" i="1"/>
  <c r="AP3073" i="1"/>
  <c r="AP3074" i="1"/>
  <c r="AP3075" i="1"/>
  <c r="AP3076" i="1"/>
  <c r="AP3077" i="1"/>
  <c r="AP3078" i="1"/>
  <c r="AP3079" i="1"/>
  <c r="AP3080" i="1"/>
  <c r="AP3081" i="1"/>
  <c r="AP3082" i="1"/>
  <c r="AP3083" i="1"/>
  <c r="AP3084" i="1"/>
  <c r="AP3085" i="1"/>
  <c r="AP3086" i="1"/>
  <c r="AP3087" i="1"/>
  <c r="AP3088" i="1"/>
  <c r="AP3089" i="1"/>
  <c r="AP3090" i="1"/>
  <c r="AP3091" i="1"/>
  <c r="AP3092" i="1"/>
  <c r="AP3093" i="1"/>
  <c r="AP3094" i="1"/>
  <c r="AP3095" i="1"/>
  <c r="AP3096" i="1"/>
  <c r="AP3097" i="1"/>
  <c r="AP3098" i="1"/>
  <c r="AP3099" i="1"/>
  <c r="AP3100" i="1"/>
  <c r="AP3101" i="1"/>
  <c r="AP3102" i="1"/>
  <c r="AP3103" i="1"/>
  <c r="AP3104" i="1"/>
  <c r="AP3105" i="1"/>
  <c r="AP3106" i="1"/>
  <c r="AP3107" i="1"/>
  <c r="AP3108" i="1"/>
  <c r="AP3109" i="1"/>
  <c r="AP3110" i="1"/>
  <c r="AP3111" i="1"/>
  <c r="AP3112" i="1"/>
  <c r="AP3113" i="1"/>
  <c r="AP3114" i="1"/>
  <c r="AP3115" i="1"/>
  <c r="AP3116" i="1"/>
  <c r="AP3117" i="1"/>
  <c r="AP3118" i="1"/>
  <c r="AP3119" i="1"/>
  <c r="AP3120" i="1"/>
  <c r="AP3121" i="1"/>
  <c r="AP3122" i="1"/>
  <c r="AP3123" i="1"/>
  <c r="AP3124" i="1"/>
  <c r="AP3125" i="1"/>
  <c r="AP3126" i="1"/>
  <c r="AP3127" i="1"/>
  <c r="AP3128" i="1"/>
  <c r="AP3129" i="1"/>
  <c r="AP3130" i="1"/>
  <c r="AP3131" i="1"/>
  <c r="AP3132" i="1"/>
  <c r="AP3133" i="1"/>
  <c r="AP3134" i="1"/>
  <c r="AP3135" i="1"/>
  <c r="AP3136" i="1"/>
  <c r="AP3137" i="1"/>
  <c r="AP3138" i="1"/>
  <c r="AP3139" i="1"/>
  <c r="AP3140" i="1"/>
  <c r="AP3141" i="1"/>
  <c r="AP3142" i="1"/>
  <c r="AP3143" i="1"/>
  <c r="AP3144" i="1"/>
  <c r="AP3145" i="1"/>
  <c r="AP3146" i="1"/>
  <c r="AP3147" i="1"/>
  <c r="AP3148" i="1"/>
  <c r="AP3149" i="1"/>
  <c r="AP3150" i="1"/>
  <c r="AP3151" i="1"/>
  <c r="AP3152" i="1"/>
  <c r="AP3153" i="1"/>
  <c r="AP3154" i="1"/>
  <c r="AP3155" i="1"/>
  <c r="AP3156" i="1"/>
  <c r="AP3157" i="1"/>
  <c r="AP3158" i="1"/>
  <c r="AP3159" i="1"/>
  <c r="AP3160" i="1"/>
  <c r="AP3161" i="1"/>
  <c r="AP3162" i="1"/>
  <c r="AP3163" i="1"/>
  <c r="AP3164" i="1"/>
  <c r="AP3165" i="1"/>
  <c r="AP3166" i="1"/>
  <c r="AP3167" i="1"/>
  <c r="AP3168" i="1"/>
  <c r="AP3169" i="1"/>
  <c r="AP3170" i="1"/>
  <c r="AP3171" i="1"/>
  <c r="AP3172" i="1"/>
  <c r="AP3173" i="1"/>
  <c r="AP3174" i="1"/>
  <c r="AP3175" i="1"/>
  <c r="AP3176" i="1"/>
  <c r="AP3177" i="1"/>
  <c r="AP3178" i="1"/>
  <c r="AP3179" i="1"/>
  <c r="AP3180" i="1"/>
  <c r="AP3181" i="1"/>
  <c r="AP3182" i="1"/>
  <c r="AP3183" i="1"/>
  <c r="AP3184" i="1"/>
  <c r="AP3185" i="1"/>
  <c r="AP3186" i="1"/>
  <c r="AP3187" i="1"/>
  <c r="AP3188" i="1"/>
  <c r="AP3189" i="1"/>
  <c r="AP3190" i="1"/>
  <c r="AP3191" i="1"/>
  <c r="AP3192" i="1"/>
  <c r="AP3193" i="1"/>
  <c r="AP3194" i="1"/>
  <c r="AP3195" i="1"/>
  <c r="AP3196" i="1"/>
  <c r="AP3197" i="1"/>
  <c r="AP3198" i="1"/>
  <c r="AP3199" i="1"/>
  <c r="AP3200" i="1"/>
  <c r="AP3201" i="1"/>
  <c r="AP3202" i="1"/>
  <c r="AP3203" i="1"/>
  <c r="AP3204" i="1"/>
  <c r="AP3205" i="1"/>
  <c r="AP3206" i="1"/>
  <c r="AP3207" i="1"/>
  <c r="AP3208" i="1"/>
  <c r="AP3209" i="1"/>
  <c r="AP3210" i="1"/>
  <c r="AP3211" i="1"/>
  <c r="AP3212" i="1"/>
  <c r="AP3213" i="1"/>
  <c r="AP3214" i="1"/>
  <c r="AP3215" i="1"/>
  <c r="AP3216" i="1"/>
  <c r="AP3217" i="1"/>
  <c r="AP3218" i="1"/>
  <c r="AP3219" i="1"/>
  <c r="AP3220" i="1"/>
  <c r="AP3221" i="1"/>
  <c r="AP3222" i="1"/>
  <c r="AP3223" i="1"/>
  <c r="AP3224" i="1"/>
  <c r="AP3225" i="1"/>
  <c r="AP3226" i="1"/>
  <c r="AP3227" i="1"/>
  <c r="AP3228" i="1"/>
  <c r="AP3229" i="1"/>
  <c r="AP3230" i="1"/>
  <c r="AP3231" i="1"/>
  <c r="AP3232" i="1"/>
  <c r="AP3233" i="1"/>
  <c r="AP3234" i="1"/>
  <c r="AP3235" i="1"/>
  <c r="AP3236" i="1"/>
  <c r="AP3237" i="1"/>
  <c r="AP3238" i="1"/>
  <c r="AP3239" i="1"/>
  <c r="AP3240" i="1"/>
  <c r="AP3241" i="1"/>
  <c r="AP3242" i="1"/>
  <c r="AP3243" i="1"/>
  <c r="AP3244" i="1"/>
  <c r="AP3245" i="1"/>
  <c r="AP3246" i="1"/>
  <c r="AP3247" i="1"/>
  <c r="AP3248" i="1"/>
  <c r="AP3249" i="1"/>
  <c r="AP3250" i="1"/>
  <c r="AP3251" i="1"/>
  <c r="AP3252" i="1"/>
  <c r="AP3253" i="1"/>
  <c r="AP3254" i="1"/>
  <c r="AP3255" i="1"/>
  <c r="AP3256" i="1"/>
  <c r="AP3257" i="1"/>
  <c r="AP3258" i="1"/>
  <c r="AP3259" i="1"/>
  <c r="AP3260" i="1"/>
  <c r="AP3261" i="1"/>
  <c r="AP3262" i="1"/>
  <c r="AP3263" i="1"/>
  <c r="AP3264" i="1"/>
  <c r="AP3265" i="1"/>
  <c r="AP3266" i="1"/>
  <c r="AP3267" i="1"/>
  <c r="AP3268" i="1"/>
  <c r="AP3269" i="1"/>
  <c r="AP3270" i="1"/>
  <c r="AP3271" i="1"/>
  <c r="AP3272" i="1"/>
  <c r="AP3273" i="1"/>
  <c r="AP3274" i="1"/>
  <c r="AP3275" i="1"/>
  <c r="AP3276" i="1"/>
  <c r="AP3277" i="1"/>
  <c r="AP3278" i="1"/>
  <c r="AP3279" i="1"/>
  <c r="AP3280" i="1"/>
  <c r="AP3281" i="1"/>
  <c r="AP3282" i="1"/>
  <c r="AP3283" i="1"/>
  <c r="AP3284" i="1"/>
  <c r="AP3285" i="1"/>
  <c r="AP3286" i="1"/>
  <c r="AP3287" i="1"/>
  <c r="AP3288" i="1"/>
  <c r="AP3289" i="1"/>
  <c r="AP3290" i="1"/>
  <c r="AP3291" i="1"/>
  <c r="AP3292" i="1"/>
  <c r="AP3293" i="1"/>
  <c r="AP3294" i="1"/>
  <c r="AP3295" i="1"/>
  <c r="AP3296" i="1"/>
  <c r="AP3297" i="1"/>
  <c r="AP3298" i="1"/>
  <c r="AP3299" i="1"/>
  <c r="AP3300" i="1"/>
  <c r="AP3301" i="1"/>
  <c r="AP3302" i="1"/>
  <c r="AP3303" i="1"/>
  <c r="AP3304" i="1"/>
  <c r="AP3305" i="1"/>
  <c r="AP3306" i="1"/>
  <c r="AQ2289" i="1"/>
  <c r="AQ2290" i="1"/>
  <c r="AQ2291" i="1"/>
  <c r="AQ2292" i="1"/>
  <c r="AQ2293" i="1"/>
  <c r="AQ2294" i="1"/>
  <c r="AQ2295" i="1"/>
  <c r="AQ2296" i="1"/>
  <c r="AQ2297" i="1"/>
  <c r="AQ2298" i="1"/>
  <c r="AQ2299" i="1"/>
  <c r="AQ2300" i="1"/>
  <c r="AQ2301" i="1"/>
  <c r="AQ2302" i="1"/>
  <c r="AQ2303" i="1"/>
  <c r="AQ2304" i="1"/>
  <c r="AQ2305" i="1"/>
  <c r="AQ2306" i="1"/>
  <c r="AQ2307" i="1"/>
  <c r="AQ2308" i="1"/>
  <c r="AQ2309" i="1"/>
  <c r="AQ2310" i="1"/>
  <c r="AQ2311" i="1"/>
  <c r="AQ2312" i="1"/>
  <c r="AQ2313" i="1"/>
  <c r="AQ2314" i="1"/>
  <c r="AQ2315" i="1"/>
  <c r="AQ2316" i="1"/>
  <c r="AQ2317" i="1"/>
  <c r="AQ2318" i="1"/>
  <c r="AQ2319" i="1"/>
  <c r="AQ2320" i="1"/>
  <c r="AQ2321" i="1"/>
  <c r="AQ2322" i="1"/>
  <c r="AQ2323" i="1"/>
  <c r="AQ2324" i="1"/>
  <c r="AQ2325" i="1"/>
  <c r="AQ2326" i="1"/>
  <c r="AQ2327" i="1"/>
  <c r="AQ2328" i="1"/>
  <c r="AQ2329" i="1"/>
  <c r="AQ2330" i="1"/>
  <c r="AQ2331" i="1"/>
  <c r="AQ2332" i="1"/>
  <c r="AQ2333" i="1"/>
  <c r="AQ2334" i="1"/>
  <c r="AQ2335" i="1"/>
  <c r="AQ2336" i="1"/>
  <c r="AQ2337" i="1"/>
  <c r="AQ2338" i="1"/>
  <c r="AQ2339" i="1"/>
  <c r="AQ2340" i="1"/>
  <c r="AQ2341" i="1"/>
  <c r="AQ2342" i="1"/>
  <c r="AQ2343" i="1"/>
  <c r="AQ2344" i="1"/>
  <c r="AQ2345" i="1"/>
  <c r="AQ2346" i="1"/>
  <c r="AQ2347" i="1"/>
  <c r="AQ2348" i="1"/>
  <c r="AQ2349" i="1"/>
  <c r="AQ2350" i="1"/>
  <c r="AQ2351" i="1"/>
  <c r="AQ2352" i="1"/>
  <c r="AQ2353" i="1"/>
  <c r="AQ2354" i="1"/>
  <c r="AQ2355" i="1"/>
  <c r="AQ2356" i="1"/>
  <c r="AQ2357" i="1"/>
  <c r="AQ2358" i="1"/>
  <c r="AQ2359" i="1"/>
  <c r="AQ2360" i="1"/>
  <c r="AQ2361" i="1"/>
  <c r="AQ2362" i="1"/>
  <c r="AQ2363" i="1"/>
  <c r="AQ2364" i="1"/>
  <c r="AQ2365" i="1"/>
  <c r="AQ2366" i="1"/>
  <c r="AQ2367" i="1"/>
  <c r="AQ2368" i="1"/>
  <c r="AQ2369" i="1"/>
  <c r="AQ2370" i="1"/>
  <c r="AQ2371" i="1"/>
  <c r="AQ2372" i="1"/>
  <c r="AQ2373" i="1"/>
  <c r="AQ2374" i="1"/>
  <c r="AQ2375" i="1"/>
  <c r="AQ2376" i="1"/>
  <c r="AQ2377" i="1"/>
  <c r="AQ2378" i="1"/>
  <c r="AQ2379" i="1"/>
  <c r="AQ2380" i="1"/>
  <c r="AQ2381" i="1"/>
  <c r="AQ2382" i="1"/>
  <c r="AQ2383" i="1"/>
  <c r="AQ2384" i="1"/>
  <c r="AQ2385" i="1"/>
  <c r="AQ2386" i="1"/>
  <c r="AQ2387" i="1"/>
  <c r="AQ2388" i="1"/>
  <c r="AQ2389" i="1"/>
  <c r="AQ2390" i="1"/>
  <c r="AQ2391" i="1"/>
  <c r="AQ2392" i="1"/>
  <c r="AQ2393" i="1"/>
  <c r="AQ2394" i="1"/>
  <c r="AQ2395" i="1"/>
  <c r="AQ2396" i="1"/>
  <c r="AQ2397" i="1"/>
  <c r="AQ2398" i="1"/>
  <c r="AQ2399" i="1"/>
  <c r="AQ2400" i="1"/>
  <c r="AQ2401" i="1"/>
  <c r="AQ2402" i="1"/>
  <c r="AQ2403" i="1"/>
  <c r="AQ2404" i="1"/>
  <c r="AQ2405" i="1"/>
  <c r="AQ2406" i="1"/>
  <c r="AQ2407" i="1"/>
  <c r="AQ2408" i="1"/>
  <c r="AQ2409" i="1"/>
  <c r="AQ2410" i="1"/>
  <c r="AQ2411" i="1"/>
  <c r="AQ2412" i="1"/>
  <c r="AQ2413" i="1"/>
  <c r="AQ2414" i="1"/>
  <c r="AQ2415" i="1"/>
  <c r="AQ2416" i="1"/>
  <c r="AQ2417" i="1"/>
  <c r="AQ2418" i="1"/>
  <c r="AQ2419" i="1"/>
  <c r="AQ2420" i="1"/>
  <c r="AQ2421" i="1"/>
  <c r="AQ2422" i="1"/>
  <c r="AQ2423" i="1"/>
  <c r="AQ2424" i="1"/>
  <c r="AQ2425" i="1"/>
  <c r="AQ2426" i="1"/>
  <c r="AQ2427" i="1"/>
  <c r="AQ2428" i="1"/>
  <c r="AQ2429" i="1"/>
  <c r="AQ2430" i="1"/>
  <c r="AQ2431" i="1"/>
  <c r="AQ2432" i="1"/>
  <c r="AQ2433" i="1"/>
  <c r="AQ2434" i="1"/>
  <c r="AQ2435" i="1"/>
  <c r="AQ2436" i="1"/>
  <c r="AQ2437" i="1"/>
  <c r="AQ2438" i="1"/>
  <c r="AQ2439" i="1"/>
  <c r="AQ2440" i="1"/>
  <c r="AQ2441" i="1"/>
  <c r="AQ2442" i="1"/>
  <c r="AQ2443" i="1"/>
  <c r="AQ2444" i="1"/>
  <c r="AQ2445" i="1"/>
  <c r="AQ2446" i="1"/>
  <c r="AQ2447" i="1"/>
  <c r="AQ2448" i="1"/>
  <c r="AQ2449" i="1"/>
  <c r="AQ2450" i="1"/>
  <c r="AQ2451" i="1"/>
  <c r="AQ2452" i="1"/>
  <c r="AQ2453" i="1"/>
  <c r="AQ2454" i="1"/>
  <c r="AQ2455" i="1"/>
  <c r="AQ2456" i="1"/>
  <c r="AQ2457" i="1"/>
  <c r="AQ2458" i="1"/>
  <c r="AQ2459" i="1"/>
  <c r="AQ2460" i="1"/>
  <c r="AQ2461" i="1"/>
  <c r="AQ2462" i="1"/>
  <c r="AQ2463" i="1"/>
  <c r="AQ2464" i="1"/>
  <c r="AQ2465" i="1"/>
  <c r="AQ2466" i="1"/>
  <c r="AQ2467" i="1"/>
  <c r="AQ2468" i="1"/>
  <c r="AQ2469" i="1"/>
  <c r="AQ2470" i="1"/>
  <c r="AQ2471" i="1"/>
  <c r="AQ2472" i="1"/>
  <c r="AQ2473" i="1"/>
  <c r="AQ2474" i="1"/>
  <c r="AQ2475" i="1"/>
  <c r="AQ2476" i="1"/>
  <c r="AQ2477" i="1"/>
  <c r="AQ2478" i="1"/>
  <c r="AQ2479" i="1"/>
  <c r="AQ2480" i="1"/>
  <c r="AQ2481" i="1"/>
  <c r="AQ2482" i="1"/>
  <c r="AQ2483" i="1"/>
  <c r="AQ2484" i="1"/>
  <c r="AQ2485" i="1"/>
  <c r="AQ2486" i="1"/>
  <c r="AQ2487" i="1"/>
  <c r="AQ2488" i="1"/>
  <c r="AQ2489" i="1"/>
  <c r="AQ2490" i="1"/>
  <c r="AQ2491" i="1"/>
  <c r="AQ2492" i="1"/>
  <c r="AQ2493" i="1"/>
  <c r="AQ2494" i="1"/>
  <c r="AQ2495" i="1"/>
  <c r="AQ2496" i="1"/>
  <c r="AQ2497" i="1"/>
  <c r="AQ2498" i="1"/>
  <c r="AQ2499" i="1"/>
  <c r="AQ2500" i="1"/>
  <c r="AQ2501" i="1"/>
  <c r="AQ2502" i="1"/>
  <c r="AQ2503" i="1"/>
  <c r="AQ2504" i="1"/>
  <c r="AQ2505" i="1"/>
  <c r="AQ2506" i="1"/>
  <c r="AQ2507" i="1"/>
  <c r="AQ2508" i="1"/>
  <c r="AQ2509" i="1"/>
  <c r="AQ2510" i="1"/>
  <c r="AQ2511" i="1"/>
  <c r="AQ2512" i="1"/>
  <c r="AQ2513" i="1"/>
  <c r="AQ2514" i="1"/>
  <c r="AQ2515" i="1"/>
  <c r="AQ2516" i="1"/>
  <c r="AQ2517" i="1"/>
  <c r="AQ2518" i="1"/>
  <c r="AQ2519" i="1"/>
  <c r="AQ2520" i="1"/>
  <c r="AQ2521" i="1"/>
  <c r="AQ2522" i="1"/>
  <c r="AQ2523" i="1"/>
  <c r="AQ2524" i="1"/>
  <c r="AQ2525" i="1"/>
  <c r="AQ2526" i="1"/>
  <c r="AQ2527" i="1"/>
  <c r="AQ2528" i="1"/>
  <c r="AQ2529" i="1"/>
  <c r="AQ2530" i="1"/>
  <c r="AQ2531" i="1"/>
  <c r="AQ2532" i="1"/>
  <c r="AQ2533" i="1"/>
  <c r="AQ2534" i="1"/>
  <c r="AQ2535" i="1"/>
  <c r="AQ2536" i="1"/>
  <c r="AQ2537" i="1"/>
  <c r="AQ2538" i="1"/>
  <c r="AQ2539" i="1"/>
  <c r="AQ2540" i="1"/>
  <c r="AQ2541" i="1"/>
  <c r="AQ2542" i="1"/>
  <c r="AQ2543" i="1"/>
  <c r="AQ2544" i="1"/>
  <c r="AQ2545" i="1"/>
  <c r="AQ2546" i="1"/>
  <c r="AQ2547" i="1"/>
  <c r="AQ2548" i="1"/>
  <c r="AQ2549" i="1"/>
  <c r="AQ2550" i="1"/>
  <c r="AQ2551" i="1"/>
  <c r="AQ2552" i="1"/>
  <c r="AQ2553" i="1"/>
  <c r="AQ2554" i="1"/>
  <c r="AQ2555" i="1"/>
  <c r="AQ2556" i="1"/>
  <c r="AQ2557" i="1"/>
  <c r="AQ2558" i="1"/>
  <c r="AQ2559" i="1"/>
  <c r="AQ2560" i="1"/>
  <c r="AQ2561" i="1"/>
  <c r="AQ2562" i="1"/>
  <c r="AQ2563" i="1"/>
  <c r="AQ2564" i="1"/>
  <c r="AQ2565" i="1"/>
  <c r="AQ2566" i="1"/>
  <c r="AQ2567" i="1"/>
  <c r="AQ2568" i="1"/>
  <c r="AQ2569" i="1"/>
  <c r="AQ2570" i="1"/>
  <c r="AQ2571" i="1"/>
  <c r="AQ2572" i="1"/>
  <c r="AQ2573" i="1"/>
  <c r="AQ2574" i="1"/>
  <c r="AQ2575" i="1"/>
  <c r="AQ2576" i="1"/>
  <c r="AQ2577" i="1"/>
  <c r="AQ2578" i="1"/>
  <c r="AQ2579" i="1"/>
  <c r="AQ2580" i="1"/>
  <c r="AQ2581" i="1"/>
  <c r="AQ2582" i="1"/>
  <c r="AQ2583" i="1"/>
  <c r="AQ2584" i="1"/>
  <c r="AQ2585" i="1"/>
  <c r="AQ2586" i="1"/>
  <c r="AQ2587" i="1"/>
  <c r="AQ2588" i="1"/>
  <c r="AQ2589" i="1"/>
  <c r="AQ2590" i="1"/>
  <c r="AQ2591" i="1"/>
  <c r="AQ2592" i="1"/>
  <c r="AQ2593" i="1"/>
  <c r="AQ2594" i="1"/>
  <c r="AQ2595" i="1"/>
  <c r="AQ2596" i="1"/>
  <c r="AQ2597" i="1"/>
  <c r="AQ2598" i="1"/>
  <c r="AQ2599" i="1"/>
  <c r="AQ2600" i="1"/>
  <c r="AQ2601" i="1"/>
  <c r="AQ2602" i="1"/>
  <c r="AQ2603" i="1"/>
  <c r="AQ2604" i="1"/>
  <c r="AQ2605" i="1"/>
  <c r="AQ2606" i="1"/>
  <c r="AQ2607" i="1"/>
  <c r="AQ2608" i="1"/>
  <c r="AQ2609" i="1"/>
  <c r="AQ2610" i="1"/>
  <c r="AQ2611" i="1"/>
  <c r="AQ2612" i="1"/>
  <c r="AQ2613" i="1"/>
  <c r="AQ2614" i="1"/>
  <c r="AQ2615" i="1"/>
  <c r="AQ2616" i="1"/>
  <c r="AQ2617" i="1"/>
  <c r="AQ2618" i="1"/>
  <c r="AQ2619" i="1"/>
  <c r="AQ2620" i="1"/>
  <c r="AQ2621" i="1"/>
  <c r="AQ2622" i="1"/>
  <c r="AQ2623" i="1"/>
  <c r="AQ2624" i="1"/>
  <c r="AQ2625" i="1"/>
  <c r="AQ2626" i="1"/>
  <c r="AQ2627" i="1"/>
  <c r="AQ2628" i="1"/>
  <c r="AQ2629" i="1"/>
  <c r="AQ2630" i="1"/>
  <c r="AQ2631" i="1"/>
  <c r="AQ2632" i="1"/>
  <c r="AQ2633" i="1"/>
  <c r="AQ2634" i="1"/>
  <c r="AQ2635" i="1"/>
  <c r="AQ2636" i="1"/>
  <c r="AQ2637" i="1"/>
  <c r="AQ2638" i="1"/>
  <c r="AQ2639" i="1"/>
  <c r="AQ2640" i="1"/>
  <c r="AQ2641" i="1"/>
  <c r="AQ2642" i="1"/>
  <c r="AQ2643" i="1"/>
  <c r="AQ2644" i="1"/>
  <c r="AQ2645" i="1"/>
  <c r="AQ2646" i="1"/>
  <c r="AQ2647" i="1"/>
  <c r="AQ2648" i="1"/>
  <c r="AQ2649" i="1"/>
  <c r="AQ2650" i="1"/>
  <c r="AQ2651" i="1"/>
  <c r="AQ2652" i="1"/>
  <c r="AQ2653" i="1"/>
  <c r="AQ2654" i="1"/>
  <c r="AQ2655" i="1"/>
  <c r="AQ2656" i="1"/>
  <c r="AQ2657" i="1"/>
  <c r="AQ2658" i="1"/>
  <c r="AQ2659" i="1"/>
  <c r="AQ2660" i="1"/>
  <c r="AQ2661" i="1"/>
  <c r="AQ2662" i="1"/>
  <c r="AQ2663" i="1"/>
  <c r="AQ2664" i="1"/>
  <c r="AQ2665" i="1"/>
  <c r="AQ2666" i="1"/>
  <c r="AQ2667" i="1"/>
  <c r="AQ2668" i="1"/>
  <c r="AQ2669" i="1"/>
  <c r="AQ2670" i="1"/>
  <c r="AQ2671" i="1"/>
  <c r="AQ2672" i="1"/>
  <c r="AQ2673" i="1"/>
  <c r="AQ2674" i="1"/>
  <c r="AQ2675" i="1"/>
  <c r="AQ2676" i="1"/>
  <c r="AQ2677" i="1"/>
  <c r="AQ2678" i="1"/>
  <c r="AQ2679" i="1"/>
  <c r="AQ2680" i="1"/>
  <c r="AQ2681" i="1"/>
  <c r="AQ2682" i="1"/>
  <c r="AQ2683" i="1"/>
  <c r="AQ2684" i="1"/>
  <c r="AQ2685" i="1"/>
  <c r="AQ2686" i="1"/>
  <c r="AQ2687" i="1"/>
  <c r="AQ2688" i="1"/>
  <c r="AQ2689" i="1"/>
  <c r="AQ2690" i="1"/>
  <c r="AQ2691" i="1"/>
  <c r="AQ2692" i="1"/>
  <c r="AQ2693" i="1"/>
  <c r="AQ2694" i="1"/>
  <c r="AQ2695" i="1"/>
  <c r="AQ2696" i="1"/>
  <c r="AQ2697" i="1"/>
  <c r="AQ2698" i="1"/>
  <c r="AQ2699" i="1"/>
  <c r="AQ2700" i="1"/>
  <c r="AQ2701" i="1"/>
  <c r="AQ2702" i="1"/>
  <c r="AQ2703" i="1"/>
  <c r="AQ2704" i="1"/>
  <c r="AQ2705" i="1"/>
  <c r="AQ2706" i="1"/>
  <c r="AQ2707" i="1"/>
  <c r="AQ2708" i="1"/>
  <c r="AQ2709" i="1"/>
  <c r="AQ2710" i="1"/>
  <c r="AQ2711" i="1"/>
  <c r="AQ2712" i="1"/>
  <c r="AQ2713" i="1"/>
  <c r="AQ2714" i="1"/>
  <c r="AQ2715" i="1"/>
  <c r="AQ2716" i="1"/>
  <c r="AQ2717" i="1"/>
  <c r="AQ2718" i="1"/>
  <c r="AQ2719" i="1"/>
  <c r="AQ2720" i="1"/>
  <c r="AQ2721" i="1"/>
  <c r="AQ2722" i="1"/>
  <c r="AQ2723" i="1"/>
  <c r="AQ2724" i="1"/>
  <c r="AQ2725" i="1"/>
  <c r="AQ2726" i="1"/>
  <c r="AQ2727" i="1"/>
  <c r="AQ2728" i="1"/>
  <c r="AQ2729" i="1"/>
  <c r="AQ2730" i="1"/>
  <c r="AQ2731" i="1"/>
  <c r="AQ2732" i="1"/>
  <c r="AQ2733" i="1"/>
  <c r="AQ2734" i="1"/>
  <c r="AQ2735" i="1"/>
  <c r="AQ2736" i="1"/>
  <c r="AQ2737" i="1"/>
  <c r="AQ2738" i="1"/>
  <c r="AQ2739" i="1"/>
  <c r="AQ2740" i="1"/>
  <c r="AQ2741" i="1"/>
  <c r="AQ2742" i="1"/>
  <c r="AQ2743" i="1"/>
  <c r="AQ2744" i="1"/>
  <c r="AQ2745" i="1"/>
  <c r="AQ2746" i="1"/>
  <c r="AQ2747" i="1"/>
  <c r="AQ2748" i="1"/>
  <c r="AQ2749" i="1"/>
  <c r="AQ2750" i="1"/>
  <c r="AQ2751" i="1"/>
  <c r="AQ2752" i="1"/>
  <c r="AQ2753" i="1"/>
  <c r="AQ2754" i="1"/>
  <c r="AQ2755" i="1"/>
  <c r="AQ2756" i="1"/>
  <c r="AQ2757" i="1"/>
  <c r="AQ2758" i="1"/>
  <c r="AQ2759" i="1"/>
  <c r="AQ2760" i="1"/>
  <c r="AQ2761" i="1"/>
  <c r="AQ2762" i="1"/>
  <c r="AQ2763" i="1"/>
  <c r="AQ2764" i="1"/>
  <c r="AQ2765" i="1"/>
  <c r="AQ2766" i="1"/>
  <c r="AQ2767" i="1"/>
  <c r="AQ2768" i="1"/>
  <c r="AQ2769" i="1"/>
  <c r="AQ2770" i="1"/>
  <c r="AQ2771" i="1"/>
  <c r="AQ2772" i="1"/>
  <c r="AQ2773" i="1"/>
  <c r="AQ2774" i="1"/>
  <c r="AQ2775" i="1"/>
  <c r="AQ2776" i="1"/>
  <c r="AQ2777" i="1"/>
  <c r="AQ2778" i="1"/>
  <c r="AQ2779" i="1"/>
  <c r="AQ2780" i="1"/>
  <c r="AQ2781" i="1"/>
  <c r="AQ2782" i="1"/>
  <c r="AQ2783" i="1"/>
  <c r="AQ2784" i="1"/>
  <c r="AQ2785" i="1"/>
  <c r="AQ2786" i="1"/>
  <c r="AQ2787" i="1"/>
  <c r="AQ2788" i="1"/>
  <c r="AQ2789" i="1"/>
  <c r="AQ2790" i="1"/>
  <c r="AQ2791" i="1"/>
  <c r="AQ2792" i="1"/>
  <c r="AQ2793" i="1"/>
  <c r="AQ2794" i="1"/>
  <c r="AQ2795" i="1"/>
  <c r="AQ2796" i="1"/>
  <c r="AQ2797" i="1"/>
  <c r="AQ2798" i="1"/>
  <c r="AQ2799" i="1"/>
  <c r="AQ2800" i="1"/>
  <c r="AQ2801" i="1"/>
  <c r="AQ2802" i="1"/>
  <c r="AQ2803" i="1"/>
  <c r="AQ2804" i="1"/>
  <c r="AQ2805" i="1"/>
  <c r="AQ2806" i="1"/>
  <c r="AQ2807" i="1"/>
  <c r="AQ2808" i="1"/>
  <c r="AQ2809" i="1"/>
  <c r="AQ2810" i="1"/>
  <c r="AQ2811" i="1"/>
  <c r="AQ2812" i="1"/>
  <c r="AQ2813" i="1"/>
  <c r="AQ2814" i="1"/>
  <c r="AQ2815" i="1"/>
  <c r="AQ2816" i="1"/>
  <c r="AQ2817" i="1"/>
  <c r="AQ2818" i="1"/>
  <c r="AQ2819" i="1"/>
  <c r="AQ2820" i="1"/>
  <c r="AQ2821" i="1"/>
  <c r="AQ2822" i="1"/>
  <c r="AQ2823" i="1"/>
  <c r="AQ2824" i="1"/>
  <c r="AQ2825" i="1"/>
  <c r="AQ2826" i="1"/>
  <c r="AQ2827" i="1"/>
  <c r="AQ2828" i="1"/>
  <c r="AQ2829" i="1"/>
  <c r="AQ2830" i="1"/>
  <c r="AQ2831" i="1"/>
  <c r="AQ2832" i="1"/>
  <c r="AQ2833" i="1"/>
  <c r="AQ2834" i="1"/>
  <c r="AQ2835" i="1"/>
  <c r="AQ2836" i="1"/>
  <c r="AQ2837" i="1"/>
  <c r="AQ2838" i="1"/>
  <c r="AQ2839" i="1"/>
  <c r="AQ2840" i="1"/>
  <c r="AQ2841" i="1"/>
  <c r="AQ2842" i="1"/>
  <c r="AQ2843" i="1"/>
  <c r="AQ2844" i="1"/>
  <c r="AQ2845" i="1"/>
  <c r="AQ2846" i="1"/>
  <c r="AQ2847" i="1"/>
  <c r="AQ2848" i="1"/>
  <c r="AQ2849" i="1"/>
  <c r="AQ2850" i="1"/>
  <c r="AQ2851" i="1"/>
  <c r="AQ2852" i="1"/>
  <c r="AQ2853" i="1"/>
  <c r="AQ2854" i="1"/>
  <c r="AQ2855" i="1"/>
  <c r="AQ2856" i="1"/>
  <c r="AQ2857" i="1"/>
  <c r="AQ2858" i="1"/>
  <c r="AQ2859" i="1"/>
  <c r="AQ2860" i="1"/>
  <c r="AQ2861" i="1"/>
  <c r="AQ2862" i="1"/>
  <c r="AQ2863" i="1"/>
  <c r="AQ2864" i="1"/>
  <c r="AQ2865" i="1"/>
  <c r="AQ2866" i="1"/>
  <c r="AQ2867" i="1"/>
  <c r="AQ2868" i="1"/>
  <c r="AQ2869" i="1"/>
  <c r="AQ2870" i="1"/>
  <c r="AQ2871" i="1"/>
  <c r="AQ2872" i="1"/>
  <c r="AQ2873" i="1"/>
  <c r="AQ2874" i="1"/>
  <c r="AQ2875" i="1"/>
  <c r="AQ2876" i="1"/>
  <c r="AQ2877" i="1"/>
  <c r="AQ2878" i="1"/>
  <c r="AQ2879" i="1"/>
  <c r="AQ2880" i="1"/>
  <c r="AQ2881" i="1"/>
  <c r="AQ2882" i="1"/>
  <c r="AQ2883" i="1"/>
  <c r="AQ2884" i="1"/>
  <c r="AQ2885" i="1"/>
  <c r="AQ2886" i="1"/>
  <c r="AQ2887" i="1"/>
  <c r="AQ2888" i="1"/>
  <c r="AQ2889" i="1"/>
  <c r="AQ2890" i="1"/>
  <c r="AQ2891" i="1"/>
  <c r="AQ2892" i="1"/>
  <c r="AQ2893" i="1"/>
  <c r="AQ2894" i="1"/>
  <c r="AQ2895" i="1"/>
  <c r="AQ2896" i="1"/>
  <c r="AQ2897" i="1"/>
  <c r="AQ2898" i="1"/>
  <c r="AQ2899" i="1"/>
  <c r="AQ2900" i="1"/>
  <c r="AQ2901" i="1"/>
  <c r="AQ2902" i="1"/>
  <c r="AQ2903" i="1"/>
  <c r="AQ2904" i="1"/>
  <c r="AQ2905" i="1"/>
  <c r="AQ2906" i="1"/>
  <c r="AQ2907" i="1"/>
  <c r="AQ2908" i="1"/>
  <c r="AQ2909" i="1"/>
  <c r="AQ2910" i="1"/>
  <c r="AQ2911" i="1"/>
  <c r="AQ2912" i="1"/>
  <c r="AQ2913" i="1"/>
  <c r="AQ2914" i="1"/>
  <c r="AQ2915" i="1"/>
  <c r="AQ2916" i="1"/>
  <c r="AQ2917" i="1"/>
  <c r="AQ2918" i="1"/>
  <c r="AQ2919" i="1"/>
  <c r="AQ2920" i="1"/>
  <c r="AQ2921" i="1"/>
  <c r="AQ2922" i="1"/>
  <c r="AQ2923" i="1"/>
  <c r="AQ2924" i="1"/>
  <c r="AQ2925" i="1"/>
  <c r="AQ2926" i="1"/>
  <c r="AQ2927" i="1"/>
  <c r="AQ2928" i="1"/>
  <c r="AQ2929" i="1"/>
  <c r="AQ2930" i="1"/>
  <c r="AQ2931" i="1"/>
  <c r="AQ2932" i="1"/>
  <c r="AQ2933" i="1"/>
  <c r="AQ2934" i="1"/>
  <c r="AQ2935" i="1"/>
  <c r="AQ2936" i="1"/>
  <c r="AQ2937" i="1"/>
  <c r="AQ2938" i="1"/>
  <c r="AQ2939" i="1"/>
  <c r="AQ2940" i="1"/>
  <c r="AQ2941" i="1"/>
  <c r="AQ2942" i="1"/>
  <c r="AQ2943" i="1"/>
  <c r="AQ2944" i="1"/>
  <c r="AQ2945" i="1"/>
  <c r="AQ2946" i="1"/>
  <c r="AQ2947" i="1"/>
  <c r="AQ2948" i="1"/>
  <c r="AQ2949" i="1"/>
  <c r="AQ2950" i="1"/>
  <c r="AQ2951" i="1"/>
  <c r="AQ2952" i="1"/>
  <c r="AQ2953" i="1"/>
  <c r="AQ2954" i="1"/>
  <c r="AQ2955" i="1"/>
  <c r="AQ2956" i="1"/>
  <c r="AQ2957" i="1"/>
  <c r="AQ2958" i="1"/>
  <c r="AQ2959" i="1"/>
  <c r="AQ2960" i="1"/>
  <c r="AQ2961" i="1"/>
  <c r="AQ2962" i="1"/>
  <c r="AQ2963" i="1"/>
  <c r="AQ2964" i="1"/>
  <c r="AQ2965" i="1"/>
  <c r="AQ2966" i="1"/>
  <c r="AQ2967" i="1"/>
  <c r="AQ2968" i="1"/>
  <c r="AQ2969" i="1"/>
  <c r="AQ2970" i="1"/>
  <c r="AQ2971" i="1"/>
  <c r="AQ2972" i="1"/>
  <c r="AQ2973" i="1"/>
  <c r="AQ2974" i="1"/>
  <c r="AQ2975" i="1"/>
  <c r="AQ2976" i="1"/>
  <c r="AQ2977" i="1"/>
  <c r="AQ2978" i="1"/>
  <c r="AQ2979" i="1"/>
  <c r="AQ2980" i="1"/>
  <c r="AQ2981" i="1"/>
  <c r="AQ2982" i="1"/>
  <c r="AQ2983" i="1"/>
  <c r="AQ2984" i="1"/>
  <c r="AQ2985" i="1"/>
  <c r="AQ2986" i="1"/>
  <c r="AQ2987" i="1"/>
  <c r="AQ2988" i="1"/>
  <c r="AQ2989" i="1"/>
  <c r="AQ2990" i="1"/>
  <c r="AQ2991" i="1"/>
  <c r="AQ2992" i="1"/>
  <c r="AQ2993" i="1"/>
  <c r="AQ2994" i="1"/>
  <c r="AQ2995" i="1"/>
  <c r="AQ2996" i="1"/>
  <c r="AQ2997" i="1"/>
  <c r="AQ2998" i="1"/>
  <c r="AQ2999" i="1"/>
  <c r="AQ3000" i="1"/>
  <c r="AQ3001" i="1"/>
  <c r="AQ3002" i="1"/>
  <c r="AQ3003" i="1"/>
  <c r="AQ3004" i="1"/>
  <c r="AQ3005" i="1"/>
  <c r="AQ3006" i="1"/>
  <c r="AQ3007" i="1"/>
  <c r="AQ3008" i="1"/>
  <c r="AQ3009" i="1"/>
  <c r="AQ3010" i="1"/>
  <c r="AQ3011" i="1"/>
  <c r="AQ3012" i="1"/>
  <c r="AQ3013" i="1"/>
  <c r="AQ3014" i="1"/>
  <c r="AQ3015" i="1"/>
  <c r="AQ3016" i="1"/>
  <c r="AQ3017" i="1"/>
  <c r="AQ3018" i="1"/>
  <c r="AQ3019" i="1"/>
  <c r="AQ3020" i="1"/>
  <c r="AQ3021" i="1"/>
  <c r="AQ3022" i="1"/>
  <c r="AQ3023" i="1"/>
  <c r="AQ3024" i="1"/>
  <c r="AQ3025" i="1"/>
  <c r="AQ3026" i="1"/>
  <c r="AQ3027" i="1"/>
  <c r="AQ3028" i="1"/>
  <c r="AQ3029" i="1"/>
  <c r="AQ3030" i="1"/>
  <c r="AQ3031" i="1"/>
  <c r="AQ3032" i="1"/>
  <c r="AQ3033" i="1"/>
  <c r="AQ3034" i="1"/>
  <c r="AQ3035" i="1"/>
  <c r="AQ3036" i="1"/>
  <c r="AQ3037" i="1"/>
  <c r="AQ3038" i="1"/>
  <c r="AQ3039" i="1"/>
  <c r="AQ3040" i="1"/>
  <c r="AQ3041" i="1"/>
  <c r="AQ3042" i="1"/>
  <c r="AQ3043" i="1"/>
  <c r="AQ3044" i="1"/>
  <c r="AQ3045" i="1"/>
  <c r="AQ3046" i="1"/>
  <c r="AQ3047" i="1"/>
  <c r="AQ3048" i="1"/>
  <c r="AQ3049" i="1"/>
  <c r="AQ3050" i="1"/>
  <c r="AQ3051" i="1"/>
  <c r="AQ3052" i="1"/>
  <c r="AQ3053" i="1"/>
  <c r="AQ3054" i="1"/>
  <c r="AQ3055" i="1"/>
  <c r="AQ3056" i="1"/>
  <c r="AQ3057" i="1"/>
  <c r="AQ3058" i="1"/>
  <c r="AQ3059" i="1"/>
  <c r="AQ3060" i="1"/>
  <c r="AQ3061" i="1"/>
  <c r="AQ3062" i="1"/>
  <c r="AQ3063" i="1"/>
  <c r="AQ3064" i="1"/>
  <c r="AQ3065" i="1"/>
  <c r="AQ3066" i="1"/>
  <c r="AQ3067" i="1"/>
  <c r="AQ3068" i="1"/>
  <c r="AQ3069" i="1"/>
  <c r="AQ3070" i="1"/>
  <c r="AQ3071" i="1"/>
  <c r="AQ3072" i="1"/>
  <c r="AQ3073" i="1"/>
  <c r="AQ3074" i="1"/>
  <c r="AQ3075" i="1"/>
  <c r="AQ3076" i="1"/>
  <c r="AQ3077" i="1"/>
  <c r="AQ3078" i="1"/>
  <c r="AQ3079" i="1"/>
  <c r="AQ3080" i="1"/>
  <c r="AQ3081" i="1"/>
  <c r="AQ3082" i="1"/>
  <c r="AQ3083" i="1"/>
  <c r="AQ3084" i="1"/>
  <c r="AQ3085" i="1"/>
  <c r="AQ3086" i="1"/>
  <c r="AQ3087" i="1"/>
  <c r="AQ3088" i="1"/>
  <c r="AQ3089" i="1"/>
  <c r="AQ3090" i="1"/>
  <c r="AQ3091" i="1"/>
  <c r="AQ3092" i="1"/>
  <c r="AQ3093" i="1"/>
  <c r="AQ3094" i="1"/>
  <c r="AQ3095" i="1"/>
  <c r="AQ3096" i="1"/>
  <c r="AQ3097" i="1"/>
  <c r="AQ3098" i="1"/>
  <c r="AQ3099" i="1"/>
  <c r="AQ3100" i="1"/>
  <c r="AQ3101" i="1"/>
  <c r="AQ3102" i="1"/>
  <c r="AQ3103" i="1"/>
  <c r="AQ3104" i="1"/>
  <c r="AQ3105" i="1"/>
  <c r="AQ3106" i="1"/>
  <c r="AQ3107" i="1"/>
  <c r="AQ3108" i="1"/>
  <c r="AQ3109" i="1"/>
  <c r="AQ3110" i="1"/>
  <c r="AQ3111" i="1"/>
  <c r="AQ3112" i="1"/>
  <c r="AQ3113" i="1"/>
  <c r="AQ3114" i="1"/>
  <c r="AQ3115" i="1"/>
  <c r="AQ3116" i="1"/>
  <c r="AQ3117" i="1"/>
  <c r="AQ3118" i="1"/>
  <c r="AQ3119" i="1"/>
  <c r="AQ3120" i="1"/>
  <c r="AQ3121" i="1"/>
  <c r="AQ3122" i="1"/>
  <c r="AQ3123" i="1"/>
  <c r="AQ3124" i="1"/>
  <c r="AQ3125" i="1"/>
  <c r="AQ3126" i="1"/>
  <c r="AQ3127" i="1"/>
  <c r="AQ3128" i="1"/>
  <c r="AQ3129" i="1"/>
  <c r="AQ3130" i="1"/>
  <c r="AQ3131" i="1"/>
  <c r="AQ3132" i="1"/>
  <c r="AQ3133" i="1"/>
  <c r="AQ3134" i="1"/>
  <c r="AQ3135" i="1"/>
  <c r="AQ3136" i="1"/>
  <c r="AQ3137" i="1"/>
  <c r="AQ3138" i="1"/>
  <c r="AQ3139" i="1"/>
  <c r="AQ3140" i="1"/>
  <c r="AQ3141" i="1"/>
  <c r="AQ3142" i="1"/>
  <c r="AQ3143" i="1"/>
  <c r="AQ3144" i="1"/>
  <c r="AQ3145" i="1"/>
  <c r="AQ3146" i="1"/>
  <c r="AQ3147" i="1"/>
  <c r="AQ3148" i="1"/>
  <c r="AQ3149" i="1"/>
  <c r="AQ3150" i="1"/>
  <c r="AQ3151" i="1"/>
  <c r="AQ3152" i="1"/>
  <c r="AQ3153" i="1"/>
  <c r="AQ3154" i="1"/>
  <c r="AQ3155" i="1"/>
  <c r="AQ3156" i="1"/>
  <c r="AQ3157" i="1"/>
  <c r="AQ3158" i="1"/>
  <c r="AQ3159" i="1"/>
  <c r="AQ3160" i="1"/>
  <c r="AQ3161" i="1"/>
  <c r="AQ3162" i="1"/>
  <c r="AQ3163" i="1"/>
  <c r="AQ3164" i="1"/>
  <c r="AQ3165" i="1"/>
  <c r="AQ3166" i="1"/>
  <c r="AQ3167" i="1"/>
  <c r="AQ3168" i="1"/>
  <c r="AQ3169" i="1"/>
  <c r="AQ3170" i="1"/>
  <c r="AQ3171" i="1"/>
  <c r="AQ3172" i="1"/>
  <c r="AQ3173" i="1"/>
  <c r="AQ3174" i="1"/>
  <c r="AQ3175" i="1"/>
  <c r="AQ3176" i="1"/>
  <c r="AQ3177" i="1"/>
  <c r="AQ3178" i="1"/>
  <c r="AQ3179" i="1"/>
  <c r="AQ3180" i="1"/>
  <c r="AQ3181" i="1"/>
  <c r="AQ3182" i="1"/>
  <c r="AQ3183" i="1"/>
  <c r="AQ3184" i="1"/>
  <c r="AQ3185" i="1"/>
  <c r="AQ3186" i="1"/>
  <c r="AQ3187" i="1"/>
  <c r="AQ3188" i="1"/>
  <c r="AQ3189" i="1"/>
  <c r="AQ3190" i="1"/>
  <c r="AQ3191" i="1"/>
  <c r="AQ3192" i="1"/>
  <c r="AQ3193" i="1"/>
  <c r="AQ3194" i="1"/>
  <c r="AQ3195" i="1"/>
  <c r="AQ3196" i="1"/>
  <c r="AQ3197" i="1"/>
  <c r="AQ3198" i="1"/>
  <c r="AQ3199" i="1"/>
  <c r="AQ3200" i="1"/>
  <c r="AQ3201" i="1"/>
  <c r="AQ3202" i="1"/>
  <c r="AQ3203" i="1"/>
  <c r="AQ3204" i="1"/>
  <c r="AQ3205" i="1"/>
  <c r="AQ3206" i="1"/>
  <c r="AQ3207" i="1"/>
  <c r="AQ3208" i="1"/>
  <c r="AQ3209" i="1"/>
  <c r="AQ3210" i="1"/>
  <c r="AQ3211" i="1"/>
  <c r="AQ3212" i="1"/>
  <c r="AQ3213" i="1"/>
  <c r="AQ3214" i="1"/>
  <c r="AQ3215" i="1"/>
  <c r="AQ3216" i="1"/>
  <c r="AQ3217" i="1"/>
  <c r="AQ3218" i="1"/>
  <c r="AQ3219" i="1"/>
  <c r="AQ3220" i="1"/>
  <c r="AQ3221" i="1"/>
  <c r="AQ3222" i="1"/>
  <c r="AQ3223" i="1"/>
  <c r="AQ3224" i="1"/>
  <c r="AQ3225" i="1"/>
  <c r="AQ3226" i="1"/>
  <c r="AQ3227" i="1"/>
  <c r="AQ3228" i="1"/>
  <c r="AQ3229" i="1"/>
  <c r="AQ3230" i="1"/>
  <c r="AQ3231" i="1"/>
  <c r="AQ3232" i="1"/>
  <c r="AQ3233" i="1"/>
  <c r="AQ3234" i="1"/>
  <c r="AQ3235" i="1"/>
  <c r="AQ3236" i="1"/>
  <c r="AQ3237" i="1"/>
  <c r="AQ3238" i="1"/>
  <c r="AQ3239" i="1"/>
  <c r="AQ3240" i="1"/>
  <c r="AQ3241" i="1"/>
  <c r="AQ3242" i="1"/>
  <c r="AQ3243" i="1"/>
  <c r="AQ3244" i="1"/>
  <c r="AQ3245" i="1"/>
  <c r="AQ3246" i="1"/>
  <c r="AQ3247" i="1"/>
  <c r="AQ3248" i="1"/>
  <c r="AQ3249" i="1"/>
  <c r="AQ3250" i="1"/>
  <c r="AQ3251" i="1"/>
  <c r="AQ3252" i="1"/>
  <c r="AQ3253" i="1"/>
  <c r="AQ3254" i="1"/>
  <c r="AQ3255" i="1"/>
  <c r="AQ3256" i="1"/>
  <c r="AQ3257" i="1"/>
  <c r="AQ3258" i="1"/>
  <c r="AQ3259" i="1"/>
  <c r="AQ3260" i="1"/>
  <c r="AQ3261" i="1"/>
  <c r="AQ3262" i="1"/>
  <c r="AQ3263" i="1"/>
  <c r="AQ3264" i="1"/>
  <c r="AQ3265" i="1"/>
  <c r="AQ3266" i="1"/>
  <c r="AQ3267" i="1"/>
  <c r="AQ3268" i="1"/>
  <c r="AQ3269" i="1"/>
  <c r="AQ3270" i="1"/>
  <c r="AQ3271" i="1"/>
  <c r="AQ3272" i="1"/>
  <c r="AQ3273" i="1"/>
  <c r="AQ3274" i="1"/>
  <c r="AQ3275" i="1"/>
  <c r="AQ3276" i="1"/>
  <c r="AQ3277" i="1"/>
  <c r="AQ3278" i="1"/>
  <c r="AQ3279" i="1"/>
  <c r="AQ3280" i="1"/>
  <c r="AQ3281" i="1"/>
  <c r="AQ3282" i="1"/>
  <c r="AQ3283" i="1"/>
  <c r="AQ3284" i="1"/>
  <c r="AQ3285" i="1"/>
  <c r="AQ3286" i="1"/>
  <c r="AQ3287" i="1"/>
  <c r="AQ3288" i="1"/>
  <c r="AQ3289" i="1"/>
  <c r="AQ3290" i="1"/>
  <c r="AQ3291" i="1"/>
  <c r="AQ3292" i="1"/>
  <c r="AQ3293" i="1"/>
  <c r="AQ3294" i="1"/>
  <c r="AQ3295" i="1"/>
  <c r="AQ3296" i="1"/>
  <c r="AQ3297" i="1"/>
  <c r="AQ3298" i="1"/>
  <c r="AQ3299" i="1"/>
  <c r="AQ3300" i="1"/>
  <c r="AQ3301" i="1"/>
  <c r="AQ3302" i="1"/>
  <c r="AQ3303" i="1"/>
  <c r="AQ3304" i="1"/>
  <c r="AQ3305" i="1"/>
  <c r="AQ3306" i="1"/>
  <c r="AM10" i="12" l="1"/>
  <c r="AM9" i="12"/>
  <c r="AM8" i="12"/>
  <c r="AM7" i="12"/>
  <c r="AM6" i="12"/>
  <c r="AM5" i="12"/>
  <c r="AM4" i="12"/>
  <c r="AM3" i="12"/>
  <c r="AM2" i="12"/>
  <c r="N4" i="2"/>
  <c r="AQ2" i="1" l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1830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1831" i="1"/>
  <c r="AQ236" i="1"/>
  <c r="AQ1832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1833" i="1"/>
  <c r="AQ252" i="1"/>
  <c r="AQ253" i="1"/>
  <c r="AQ254" i="1"/>
  <c r="AQ255" i="1"/>
  <c r="AQ256" i="1"/>
  <c r="AQ257" i="1"/>
  <c r="AQ258" i="1"/>
  <c r="AQ259" i="1"/>
  <c r="AQ260" i="1"/>
  <c r="AQ261" i="1"/>
  <c r="AQ1834" i="1"/>
  <c r="AQ263" i="1"/>
  <c r="AQ264" i="1"/>
  <c r="AQ265" i="1"/>
  <c r="AQ266" i="1"/>
  <c r="AQ267" i="1"/>
  <c r="AQ268" i="1"/>
  <c r="AQ269" i="1"/>
  <c r="AQ270" i="1"/>
  <c r="AQ271" i="1"/>
  <c r="AQ1862" i="1"/>
  <c r="AQ273" i="1"/>
  <c r="AQ1872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1873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204" i="1"/>
  <c r="AQ592" i="1"/>
  <c r="AQ593" i="1"/>
  <c r="AQ594" i="1"/>
  <c r="AQ595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1877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1880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Q655" i="1"/>
  <c r="AQ656" i="1"/>
  <c r="AQ657" i="1"/>
  <c r="AQ658" i="1"/>
  <c r="AQ659" i="1"/>
  <c r="AQ660" i="1"/>
  <c r="AQ661" i="1"/>
  <c r="AQ1881" i="1"/>
  <c r="AQ663" i="1"/>
  <c r="AQ664" i="1"/>
  <c r="AQ665" i="1"/>
  <c r="AQ666" i="1"/>
  <c r="AQ667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686" i="1"/>
  <c r="AQ687" i="1"/>
  <c r="AQ688" i="1"/>
  <c r="AQ689" i="1"/>
  <c r="AQ690" i="1"/>
  <c r="AQ691" i="1"/>
  <c r="AQ235" i="1"/>
  <c r="AQ693" i="1"/>
  <c r="AQ694" i="1"/>
  <c r="AQ695" i="1"/>
  <c r="AQ696" i="1"/>
  <c r="AQ697" i="1"/>
  <c r="AQ698" i="1"/>
  <c r="AQ699" i="1"/>
  <c r="AQ700" i="1"/>
  <c r="AQ701" i="1"/>
  <c r="AQ702" i="1"/>
  <c r="AQ703" i="1"/>
  <c r="AQ704" i="1"/>
  <c r="AQ705" i="1"/>
  <c r="AQ706" i="1"/>
  <c r="AQ707" i="1"/>
  <c r="AQ1882" i="1"/>
  <c r="AQ709" i="1"/>
  <c r="AQ710" i="1"/>
  <c r="AQ711" i="1"/>
  <c r="AQ712" i="1"/>
  <c r="AQ713" i="1"/>
  <c r="AQ714" i="1"/>
  <c r="AQ715" i="1"/>
  <c r="AQ716" i="1"/>
  <c r="AQ717" i="1"/>
  <c r="AQ718" i="1"/>
  <c r="AQ719" i="1"/>
  <c r="AQ720" i="1"/>
  <c r="AQ721" i="1"/>
  <c r="AQ722" i="1"/>
  <c r="AQ723" i="1"/>
  <c r="AQ724" i="1"/>
  <c r="AQ725" i="1"/>
  <c r="AQ726" i="1"/>
  <c r="AQ237" i="1"/>
  <c r="AQ728" i="1"/>
  <c r="AQ729" i="1"/>
  <c r="AQ730" i="1"/>
  <c r="AQ731" i="1"/>
  <c r="AQ732" i="1"/>
  <c r="AQ733" i="1"/>
  <c r="AQ734" i="1"/>
  <c r="AQ735" i="1"/>
  <c r="AQ736" i="1"/>
  <c r="AQ737" i="1"/>
  <c r="AQ738" i="1"/>
  <c r="AQ739" i="1"/>
  <c r="AQ740" i="1"/>
  <c r="AQ741" i="1"/>
  <c r="AQ742" i="1"/>
  <c r="AQ743" i="1"/>
  <c r="AQ744" i="1"/>
  <c r="AQ745" i="1"/>
  <c r="AQ746" i="1"/>
  <c r="AQ747" i="1"/>
  <c r="AQ748" i="1"/>
  <c r="AQ749" i="1"/>
  <c r="AQ750" i="1"/>
  <c r="AQ751" i="1"/>
  <c r="AQ752" i="1"/>
  <c r="AQ753" i="1"/>
  <c r="AQ754" i="1"/>
  <c r="AQ755" i="1"/>
  <c r="AQ756" i="1"/>
  <c r="AQ757" i="1"/>
  <c r="AQ1883" i="1"/>
  <c r="AQ759" i="1"/>
  <c r="AQ760" i="1"/>
  <c r="AQ761" i="1"/>
  <c r="AQ762" i="1"/>
  <c r="AQ763" i="1"/>
  <c r="AQ764" i="1"/>
  <c r="AQ765" i="1"/>
  <c r="AQ766" i="1"/>
  <c r="AQ767" i="1"/>
  <c r="AQ768" i="1"/>
  <c r="AQ769" i="1"/>
  <c r="AQ770" i="1"/>
  <c r="AQ771" i="1"/>
  <c r="AQ772" i="1"/>
  <c r="AQ773" i="1"/>
  <c r="AQ774" i="1"/>
  <c r="AQ775" i="1"/>
  <c r="AQ776" i="1"/>
  <c r="AQ777" i="1"/>
  <c r="AQ778" i="1"/>
  <c r="AQ779" i="1"/>
  <c r="AQ780" i="1"/>
  <c r="AQ781" i="1"/>
  <c r="AQ782" i="1"/>
  <c r="AQ783" i="1"/>
  <c r="AQ784" i="1"/>
  <c r="AQ785" i="1"/>
  <c r="AQ786" i="1"/>
  <c r="AQ787" i="1"/>
  <c r="AQ788" i="1"/>
  <c r="AQ789" i="1"/>
  <c r="AQ790" i="1"/>
  <c r="AQ791" i="1"/>
  <c r="AQ792" i="1"/>
  <c r="AQ793" i="1"/>
  <c r="AQ794" i="1"/>
  <c r="AQ795" i="1"/>
  <c r="AQ796" i="1"/>
  <c r="AQ797" i="1"/>
  <c r="AQ798" i="1"/>
  <c r="AQ799" i="1"/>
  <c r="AQ800" i="1"/>
  <c r="AQ801" i="1"/>
  <c r="AQ802" i="1"/>
  <c r="AQ803" i="1"/>
  <c r="AQ804" i="1"/>
  <c r="AQ805" i="1"/>
  <c r="AQ806" i="1"/>
  <c r="AQ807" i="1"/>
  <c r="AQ808" i="1"/>
  <c r="AQ809" i="1"/>
  <c r="AQ1884" i="1"/>
  <c r="AQ811" i="1"/>
  <c r="AQ812" i="1"/>
  <c r="AQ813" i="1"/>
  <c r="AQ814" i="1"/>
  <c r="AQ815" i="1"/>
  <c r="AQ816" i="1"/>
  <c r="AQ817" i="1"/>
  <c r="AQ818" i="1"/>
  <c r="AQ819" i="1"/>
  <c r="AQ820" i="1"/>
  <c r="AQ821" i="1"/>
  <c r="AQ822" i="1"/>
  <c r="AQ823" i="1"/>
  <c r="AQ824" i="1"/>
  <c r="AQ825" i="1"/>
  <c r="AQ826" i="1"/>
  <c r="AQ827" i="1"/>
  <c r="AQ828" i="1"/>
  <c r="AQ829" i="1"/>
  <c r="AQ830" i="1"/>
  <c r="AQ831" i="1"/>
  <c r="AQ832" i="1"/>
  <c r="AQ833" i="1"/>
  <c r="AQ1885" i="1"/>
  <c r="AQ835" i="1"/>
  <c r="AQ1886" i="1"/>
  <c r="AQ837" i="1"/>
  <c r="AQ838" i="1"/>
  <c r="AQ839" i="1"/>
  <c r="AQ840" i="1"/>
  <c r="AQ841" i="1"/>
  <c r="AQ842" i="1"/>
  <c r="AQ843" i="1"/>
  <c r="AQ251" i="1"/>
  <c r="AQ845" i="1"/>
  <c r="AQ846" i="1"/>
  <c r="AQ847" i="1"/>
  <c r="AQ848" i="1"/>
  <c r="AQ849" i="1"/>
  <c r="AQ850" i="1"/>
  <c r="AQ851" i="1"/>
  <c r="AQ852" i="1"/>
  <c r="AQ853" i="1"/>
  <c r="AQ854" i="1"/>
  <c r="AQ855" i="1"/>
  <c r="AQ856" i="1"/>
  <c r="AQ857" i="1"/>
  <c r="AQ858" i="1"/>
  <c r="AQ859" i="1"/>
  <c r="AQ860" i="1"/>
  <c r="AQ861" i="1"/>
  <c r="AQ862" i="1"/>
  <c r="AQ863" i="1"/>
  <c r="AQ864" i="1"/>
  <c r="AQ865" i="1"/>
  <c r="AQ866" i="1"/>
  <c r="AQ867" i="1"/>
  <c r="AQ868" i="1"/>
  <c r="AQ869" i="1"/>
  <c r="AQ870" i="1"/>
  <c r="AQ871" i="1"/>
  <c r="AQ872" i="1"/>
  <c r="AQ873" i="1"/>
  <c r="AQ874" i="1"/>
  <c r="AQ875" i="1"/>
  <c r="AQ876" i="1"/>
  <c r="AQ877" i="1"/>
  <c r="AQ878" i="1"/>
  <c r="AQ262" i="1"/>
  <c r="AQ880" i="1"/>
  <c r="AQ881" i="1"/>
  <c r="AQ882" i="1"/>
  <c r="AQ883" i="1"/>
  <c r="AQ884" i="1"/>
  <c r="AQ885" i="1"/>
  <c r="AQ886" i="1"/>
  <c r="AQ887" i="1"/>
  <c r="AQ888" i="1"/>
  <c r="AQ889" i="1"/>
  <c r="AQ890" i="1"/>
  <c r="AQ891" i="1"/>
  <c r="AQ892" i="1"/>
  <c r="AQ893" i="1"/>
  <c r="AQ894" i="1"/>
  <c r="AQ895" i="1"/>
  <c r="AQ896" i="1"/>
  <c r="AQ897" i="1"/>
  <c r="AQ898" i="1"/>
  <c r="AQ899" i="1"/>
  <c r="AQ900" i="1"/>
  <c r="AQ901" i="1"/>
  <c r="AQ902" i="1"/>
  <c r="AQ903" i="1"/>
  <c r="AQ904" i="1"/>
  <c r="AQ905" i="1"/>
  <c r="AQ906" i="1"/>
  <c r="AQ907" i="1"/>
  <c r="AQ908" i="1"/>
  <c r="AQ909" i="1"/>
  <c r="AQ910" i="1"/>
  <c r="AQ911" i="1"/>
  <c r="AQ912" i="1"/>
  <c r="AQ913" i="1"/>
  <c r="AQ914" i="1"/>
  <c r="AQ915" i="1"/>
  <c r="AQ916" i="1"/>
  <c r="AQ917" i="1"/>
  <c r="AQ918" i="1"/>
  <c r="AQ919" i="1"/>
  <c r="AQ920" i="1"/>
  <c r="AQ921" i="1"/>
  <c r="AQ922" i="1"/>
  <c r="AQ923" i="1"/>
  <c r="AQ924" i="1"/>
  <c r="AQ925" i="1"/>
  <c r="AQ926" i="1"/>
  <c r="AQ927" i="1"/>
  <c r="AQ928" i="1"/>
  <c r="AQ929" i="1"/>
  <c r="AQ930" i="1"/>
  <c r="AQ931" i="1"/>
  <c r="AQ932" i="1"/>
  <c r="AQ933" i="1"/>
  <c r="AQ934" i="1"/>
  <c r="AQ935" i="1"/>
  <c r="AQ936" i="1"/>
  <c r="AQ937" i="1"/>
  <c r="AQ938" i="1"/>
  <c r="AQ939" i="1"/>
  <c r="AQ940" i="1"/>
  <c r="AQ941" i="1"/>
  <c r="AQ942" i="1"/>
  <c r="AQ943" i="1"/>
  <c r="AQ944" i="1"/>
  <c r="AQ945" i="1"/>
  <c r="AQ946" i="1"/>
  <c r="AQ947" i="1"/>
  <c r="AQ948" i="1"/>
  <c r="AQ949" i="1"/>
  <c r="AQ950" i="1"/>
  <c r="AQ951" i="1"/>
  <c r="AQ952" i="1"/>
  <c r="AQ953" i="1"/>
  <c r="AQ954" i="1"/>
  <c r="AQ955" i="1"/>
  <c r="AQ956" i="1"/>
  <c r="AQ957" i="1"/>
  <c r="AQ958" i="1"/>
  <c r="AQ959" i="1"/>
  <c r="AQ960" i="1"/>
  <c r="AQ961" i="1"/>
  <c r="AQ962" i="1"/>
  <c r="AQ963" i="1"/>
  <c r="AQ964" i="1"/>
  <c r="AQ965" i="1"/>
  <c r="AQ966" i="1"/>
  <c r="AQ967" i="1"/>
  <c r="AQ968" i="1"/>
  <c r="AQ969" i="1"/>
  <c r="AQ970" i="1"/>
  <c r="AQ971" i="1"/>
  <c r="AQ972" i="1"/>
  <c r="AQ973" i="1"/>
  <c r="AQ974" i="1"/>
  <c r="AQ975" i="1"/>
  <c r="AQ976" i="1"/>
  <c r="AQ977" i="1"/>
  <c r="AQ978" i="1"/>
  <c r="AQ979" i="1"/>
  <c r="AQ980" i="1"/>
  <c r="AQ981" i="1"/>
  <c r="AQ982" i="1"/>
  <c r="AQ983" i="1"/>
  <c r="AQ1888" i="1"/>
  <c r="AQ985" i="1"/>
  <c r="AQ986" i="1"/>
  <c r="AQ987" i="1"/>
  <c r="AQ988" i="1"/>
  <c r="AQ989" i="1"/>
  <c r="AQ990" i="1"/>
  <c r="AQ991" i="1"/>
  <c r="AQ992" i="1"/>
  <c r="AQ993" i="1"/>
  <c r="AQ994" i="1"/>
  <c r="AQ995" i="1"/>
  <c r="AQ996" i="1"/>
  <c r="AQ997" i="1"/>
  <c r="AQ998" i="1"/>
  <c r="AQ999" i="1"/>
  <c r="AQ1000" i="1"/>
  <c r="AQ1001" i="1"/>
  <c r="AQ1002" i="1"/>
  <c r="AQ1003" i="1"/>
  <c r="AQ1004" i="1"/>
  <c r="AQ1005" i="1"/>
  <c r="AQ1006" i="1"/>
  <c r="AQ1007" i="1"/>
  <c r="AQ1008" i="1"/>
  <c r="AQ1009" i="1"/>
  <c r="AQ1010" i="1"/>
  <c r="AQ1011" i="1"/>
  <c r="AQ1012" i="1"/>
  <c r="AQ1013" i="1"/>
  <c r="AQ1014" i="1"/>
  <c r="AQ1015" i="1"/>
  <c r="AQ1016" i="1"/>
  <c r="AQ272" i="1"/>
  <c r="AQ1018" i="1"/>
  <c r="AQ1019" i="1"/>
  <c r="AQ1020" i="1"/>
  <c r="AQ1021" i="1"/>
  <c r="AQ1022" i="1"/>
  <c r="AQ1023" i="1"/>
  <c r="AQ1024" i="1"/>
  <c r="AQ1025" i="1"/>
  <c r="AQ1026" i="1"/>
  <c r="AQ1027" i="1"/>
  <c r="AQ1028" i="1"/>
  <c r="AQ1029" i="1"/>
  <c r="AQ1030" i="1"/>
  <c r="AQ1031" i="1"/>
  <c r="AQ1032" i="1"/>
  <c r="AQ274" i="1"/>
  <c r="AQ1034" i="1"/>
  <c r="AQ1035" i="1"/>
  <c r="AQ1036" i="1"/>
  <c r="AQ1037" i="1"/>
  <c r="AQ1038" i="1"/>
  <c r="AQ1039" i="1"/>
  <c r="AQ1040" i="1"/>
  <c r="AQ1041" i="1"/>
  <c r="AQ1042" i="1"/>
  <c r="AQ1043" i="1"/>
  <c r="AQ1044" i="1"/>
  <c r="AQ1045" i="1"/>
  <c r="AQ1046" i="1"/>
  <c r="AQ1047" i="1"/>
  <c r="AQ1048" i="1"/>
  <c r="AQ1049" i="1"/>
  <c r="AQ1050" i="1"/>
  <c r="AQ1051" i="1"/>
  <c r="AQ1052" i="1"/>
  <c r="AQ1053" i="1"/>
  <c r="AQ1054" i="1"/>
  <c r="AQ1055" i="1"/>
  <c r="AQ1056" i="1"/>
  <c r="AQ1057" i="1"/>
  <c r="AQ1058" i="1"/>
  <c r="AQ1059" i="1"/>
  <c r="AQ1060" i="1"/>
  <c r="AQ1061" i="1"/>
  <c r="AQ1062" i="1"/>
  <c r="AQ1063" i="1"/>
  <c r="AQ1064" i="1"/>
  <c r="AQ1065" i="1"/>
  <c r="AQ1957" i="1"/>
  <c r="AQ1067" i="1"/>
  <c r="AQ1068" i="1"/>
  <c r="AQ1069" i="1"/>
  <c r="AQ1070" i="1"/>
  <c r="AQ1071" i="1"/>
  <c r="AQ1072" i="1"/>
  <c r="AQ1073" i="1"/>
  <c r="AQ1074" i="1"/>
  <c r="AQ1075" i="1"/>
  <c r="AQ1076" i="1"/>
  <c r="AQ1077" i="1"/>
  <c r="AQ1078" i="1"/>
  <c r="AQ1079" i="1"/>
  <c r="AQ1080" i="1"/>
  <c r="AQ1081" i="1"/>
  <c r="AQ1082" i="1"/>
  <c r="AQ1083" i="1"/>
  <c r="AQ357" i="1"/>
  <c r="AQ1085" i="1"/>
  <c r="AQ1086" i="1"/>
  <c r="AQ1087" i="1"/>
  <c r="AQ1088" i="1"/>
  <c r="AQ1089" i="1"/>
  <c r="AQ1090" i="1"/>
  <c r="AQ1091" i="1"/>
  <c r="AQ1092" i="1"/>
  <c r="AQ1093" i="1"/>
  <c r="AQ1094" i="1"/>
  <c r="AQ1095" i="1"/>
  <c r="AQ1096" i="1"/>
  <c r="AQ1097" i="1"/>
  <c r="AQ1098" i="1"/>
  <c r="AQ591" i="1"/>
  <c r="AQ1100" i="1"/>
  <c r="AQ1101" i="1"/>
  <c r="AQ1102" i="1"/>
  <c r="AQ1103" i="1"/>
  <c r="AQ1104" i="1"/>
  <c r="AQ1105" i="1"/>
  <c r="AQ1106" i="1"/>
  <c r="AQ1107" i="1"/>
  <c r="AQ1108" i="1"/>
  <c r="AQ1109" i="1"/>
  <c r="AQ1110" i="1"/>
  <c r="AQ1111" i="1"/>
  <c r="AQ1112" i="1"/>
  <c r="AQ1113" i="1"/>
  <c r="AQ1114" i="1"/>
  <c r="AQ1115" i="1"/>
  <c r="AQ1116" i="1"/>
  <c r="AQ1117" i="1"/>
  <c r="AQ1118" i="1"/>
  <c r="AQ1119" i="1"/>
  <c r="AQ1120" i="1"/>
  <c r="AQ1121" i="1"/>
  <c r="AQ1122" i="1"/>
  <c r="AQ1123" i="1"/>
  <c r="AQ1124" i="1"/>
  <c r="AQ1125" i="1"/>
  <c r="AQ1126" i="1"/>
  <c r="AQ1127" i="1"/>
  <c r="AQ1128" i="1"/>
  <c r="AQ1129" i="1"/>
  <c r="AQ1130" i="1"/>
  <c r="AQ1131" i="1"/>
  <c r="AQ1132" i="1"/>
  <c r="AQ1133" i="1"/>
  <c r="AQ1134" i="1"/>
  <c r="AQ1135" i="1"/>
  <c r="AQ1136" i="1"/>
  <c r="AQ1137" i="1"/>
  <c r="AQ1138" i="1"/>
  <c r="AQ1139" i="1"/>
  <c r="AQ1140" i="1"/>
  <c r="AQ1141" i="1"/>
  <c r="AQ1142" i="1"/>
  <c r="AQ1143" i="1"/>
  <c r="AQ1144" i="1"/>
  <c r="AQ1145" i="1"/>
  <c r="AQ1146" i="1"/>
  <c r="AQ1147" i="1"/>
  <c r="AQ1148" i="1"/>
  <c r="AQ1149" i="1"/>
  <c r="AQ1150" i="1"/>
  <c r="AQ1151" i="1"/>
  <c r="AQ1152" i="1"/>
  <c r="AQ1153" i="1"/>
  <c r="AQ1154" i="1"/>
  <c r="AQ1155" i="1"/>
  <c r="AQ1156" i="1"/>
  <c r="AQ1157" i="1"/>
  <c r="AQ1158" i="1"/>
  <c r="AQ1159" i="1"/>
  <c r="AQ1160" i="1"/>
  <c r="AQ1161" i="1"/>
  <c r="AQ1162" i="1"/>
  <c r="AQ1163" i="1"/>
  <c r="AQ1164" i="1"/>
  <c r="AQ1165" i="1"/>
  <c r="AQ1166" i="1"/>
  <c r="AQ1167" i="1"/>
  <c r="AQ1168" i="1"/>
  <c r="AQ1169" i="1"/>
  <c r="AQ1170" i="1"/>
  <c r="AQ1171" i="1"/>
  <c r="AQ1172" i="1"/>
  <c r="AQ1173" i="1"/>
  <c r="AQ1174" i="1"/>
  <c r="AQ1175" i="1"/>
  <c r="AQ1176" i="1"/>
  <c r="AQ1177" i="1"/>
  <c r="AQ1178" i="1"/>
  <c r="AQ1179" i="1"/>
  <c r="AQ1180" i="1"/>
  <c r="AQ1181" i="1"/>
  <c r="AQ1182" i="1"/>
  <c r="AQ1183" i="1"/>
  <c r="AQ1184" i="1"/>
  <c r="AQ1185" i="1"/>
  <c r="AQ1186" i="1"/>
  <c r="AQ1187" i="1"/>
  <c r="AQ1188" i="1"/>
  <c r="AQ1189" i="1"/>
  <c r="AQ1190" i="1"/>
  <c r="AQ1191" i="1"/>
  <c r="AQ1192" i="1"/>
  <c r="AQ1193" i="1"/>
  <c r="AQ1194" i="1"/>
  <c r="AQ1195" i="1"/>
  <c r="AQ1196" i="1"/>
  <c r="AQ1197" i="1"/>
  <c r="AQ1198" i="1"/>
  <c r="AQ1199" i="1"/>
  <c r="AQ1200" i="1"/>
  <c r="AQ1201" i="1"/>
  <c r="AQ1202" i="1"/>
  <c r="AQ1203" i="1"/>
  <c r="AQ1204" i="1"/>
  <c r="AQ1205" i="1"/>
  <c r="AQ1206" i="1"/>
  <c r="AQ1207" i="1"/>
  <c r="AQ1208" i="1"/>
  <c r="AQ1209" i="1"/>
  <c r="AQ1210" i="1"/>
  <c r="AQ1211" i="1"/>
  <c r="AQ1212" i="1"/>
  <c r="AQ1213" i="1"/>
  <c r="AQ1214" i="1"/>
  <c r="AQ1215" i="1"/>
  <c r="AQ1216" i="1"/>
  <c r="AQ1217" i="1"/>
  <c r="AQ1218" i="1"/>
  <c r="AQ1219" i="1"/>
  <c r="AQ1220" i="1"/>
  <c r="AQ1221" i="1"/>
  <c r="AQ1222" i="1"/>
  <c r="AQ1223" i="1"/>
  <c r="AQ1224" i="1"/>
  <c r="AQ1225" i="1"/>
  <c r="AQ1226" i="1"/>
  <c r="AQ1227" i="1"/>
  <c r="AQ1228" i="1"/>
  <c r="AQ1229" i="1"/>
  <c r="AQ1230" i="1"/>
  <c r="AQ1231" i="1"/>
  <c r="AQ1232" i="1"/>
  <c r="AQ1233" i="1"/>
  <c r="AQ1234" i="1"/>
  <c r="AQ1235" i="1"/>
  <c r="AQ1236" i="1"/>
  <c r="AQ1237" i="1"/>
  <c r="AQ1238" i="1"/>
  <c r="AQ1239" i="1"/>
  <c r="AQ1240" i="1"/>
  <c r="AQ1241" i="1"/>
  <c r="AQ1242" i="1"/>
  <c r="AQ1243" i="1"/>
  <c r="AQ1244" i="1"/>
  <c r="AQ1245" i="1"/>
  <c r="AQ1246" i="1"/>
  <c r="AQ1247" i="1"/>
  <c r="AQ1248" i="1"/>
  <c r="AQ1249" i="1"/>
  <c r="AQ1250" i="1"/>
  <c r="AQ1251" i="1"/>
  <c r="AQ1252" i="1"/>
  <c r="AQ1253" i="1"/>
  <c r="AQ1254" i="1"/>
  <c r="AQ1255" i="1"/>
  <c r="AQ1256" i="1"/>
  <c r="AQ1257" i="1"/>
  <c r="AQ1258" i="1"/>
  <c r="AQ1259" i="1"/>
  <c r="AQ1260" i="1"/>
  <c r="AQ1261" i="1"/>
  <c r="AQ1262" i="1"/>
  <c r="AQ1263" i="1"/>
  <c r="AQ1264" i="1"/>
  <c r="AQ1265" i="1"/>
  <c r="AQ1266" i="1"/>
  <c r="AQ1267" i="1"/>
  <c r="AQ1268" i="1"/>
  <c r="AQ1269" i="1"/>
  <c r="AQ1270" i="1"/>
  <c r="AQ1271" i="1"/>
  <c r="AQ1272" i="1"/>
  <c r="AQ1273" i="1"/>
  <c r="AQ1274" i="1"/>
  <c r="AQ1275" i="1"/>
  <c r="AQ1276" i="1"/>
  <c r="AQ1277" i="1"/>
  <c r="AQ1278" i="1"/>
  <c r="AQ1279" i="1"/>
  <c r="AQ1280" i="1"/>
  <c r="AQ1281" i="1"/>
  <c r="AQ1282" i="1"/>
  <c r="AQ1283" i="1"/>
  <c r="AQ1284" i="1"/>
  <c r="AQ1285" i="1"/>
  <c r="AQ1286" i="1"/>
  <c r="AQ1287" i="1"/>
  <c r="AQ1288" i="1"/>
  <c r="AQ1289" i="1"/>
  <c r="AQ1290" i="1"/>
  <c r="AQ1291" i="1"/>
  <c r="AQ1292" i="1"/>
  <c r="AQ1293" i="1"/>
  <c r="AQ1294" i="1"/>
  <c r="AQ1295" i="1"/>
  <c r="AQ1296" i="1"/>
  <c r="AQ1297" i="1"/>
  <c r="AQ1298" i="1"/>
  <c r="AQ1299" i="1"/>
  <c r="AQ1300" i="1"/>
  <c r="AQ1301" i="1"/>
  <c r="AQ1302" i="1"/>
  <c r="AQ1303" i="1"/>
  <c r="AQ1304" i="1"/>
  <c r="AQ1305" i="1"/>
  <c r="AQ1306" i="1"/>
  <c r="AQ615" i="1"/>
  <c r="AQ1308" i="1"/>
  <c r="AQ1309" i="1"/>
  <c r="AQ1310" i="1"/>
  <c r="AQ1311" i="1"/>
  <c r="AQ1312" i="1"/>
  <c r="AQ1313" i="1"/>
  <c r="AQ1314" i="1"/>
  <c r="AQ1315" i="1"/>
  <c r="AQ1316" i="1"/>
  <c r="AQ1317" i="1"/>
  <c r="AQ1318" i="1"/>
  <c r="AQ1319" i="1"/>
  <c r="AQ1320" i="1"/>
  <c r="AQ1321" i="1"/>
  <c r="AQ1322" i="1"/>
  <c r="AQ1323" i="1"/>
  <c r="AQ1324" i="1"/>
  <c r="AQ1325" i="1"/>
  <c r="AQ1326" i="1"/>
  <c r="AQ1327" i="1"/>
  <c r="AQ1328" i="1"/>
  <c r="AQ1329" i="1"/>
  <c r="AQ1330" i="1"/>
  <c r="AQ1331" i="1"/>
  <c r="AQ1332" i="1"/>
  <c r="AQ1333" i="1"/>
  <c r="AQ1334" i="1"/>
  <c r="AQ1335" i="1"/>
  <c r="AQ1336" i="1"/>
  <c r="AQ1337" i="1"/>
  <c r="AQ1338" i="1"/>
  <c r="AQ1339" i="1"/>
  <c r="AQ1340" i="1"/>
  <c r="AQ1341" i="1"/>
  <c r="AQ1342" i="1"/>
  <c r="AQ1343" i="1"/>
  <c r="AQ1344" i="1"/>
  <c r="AQ1345" i="1"/>
  <c r="AQ1346" i="1"/>
  <c r="AQ1347" i="1"/>
  <c r="AQ1348" i="1"/>
  <c r="AQ1349" i="1"/>
  <c r="AQ1350" i="1"/>
  <c r="AQ639" i="1"/>
  <c r="AQ1352" i="1"/>
  <c r="AQ1353" i="1"/>
  <c r="AQ1354" i="1"/>
  <c r="AQ1355" i="1"/>
  <c r="AQ1356" i="1"/>
  <c r="AQ1357" i="1"/>
  <c r="AQ1358" i="1"/>
  <c r="AQ1359" i="1"/>
  <c r="AQ1360" i="1"/>
  <c r="AQ1361" i="1"/>
  <c r="AQ1362" i="1"/>
  <c r="AQ1363" i="1"/>
  <c r="AQ1364" i="1"/>
  <c r="AQ1365" i="1"/>
  <c r="AQ1366" i="1"/>
  <c r="AQ1367" i="1"/>
  <c r="AQ1368" i="1"/>
  <c r="AQ1369" i="1"/>
  <c r="AQ1370" i="1"/>
  <c r="AQ1371" i="1"/>
  <c r="AQ1372" i="1"/>
  <c r="AQ1373" i="1"/>
  <c r="AQ1374" i="1"/>
  <c r="AQ1375" i="1"/>
  <c r="AQ1376" i="1"/>
  <c r="AQ1377" i="1"/>
  <c r="AQ1378" i="1"/>
  <c r="AQ1379" i="1"/>
  <c r="AQ1380" i="1"/>
  <c r="AQ1381" i="1"/>
  <c r="AQ1382" i="1"/>
  <c r="AQ1383" i="1"/>
  <c r="AQ1384" i="1"/>
  <c r="AQ1385" i="1"/>
  <c r="AQ1386" i="1"/>
  <c r="AQ1387" i="1"/>
  <c r="AQ1388" i="1"/>
  <c r="AQ1389" i="1"/>
  <c r="AQ1390" i="1"/>
  <c r="AQ1391" i="1"/>
  <c r="AQ1392" i="1"/>
  <c r="AQ1393" i="1"/>
  <c r="AQ1394" i="1"/>
  <c r="AQ1395" i="1"/>
  <c r="AQ1396" i="1"/>
  <c r="AQ1397" i="1"/>
  <c r="AQ1398" i="1"/>
  <c r="AQ1399" i="1"/>
  <c r="AQ1400" i="1"/>
  <c r="AQ1401" i="1"/>
  <c r="AQ1402" i="1"/>
  <c r="AQ1403" i="1"/>
  <c r="AQ1404" i="1"/>
  <c r="AQ1405" i="1"/>
  <c r="AQ1406" i="1"/>
  <c r="AQ1407" i="1"/>
  <c r="AQ1408" i="1"/>
  <c r="AQ1409" i="1"/>
  <c r="AQ1410" i="1"/>
  <c r="AQ1411" i="1"/>
  <c r="AQ1412" i="1"/>
  <c r="AQ1413" i="1"/>
  <c r="AQ1414" i="1"/>
  <c r="AQ1415" i="1"/>
  <c r="AQ1416" i="1"/>
  <c r="AQ1417" i="1"/>
  <c r="AQ1418" i="1"/>
  <c r="AQ1419" i="1"/>
  <c r="AQ1420" i="1"/>
  <c r="AQ1421" i="1"/>
  <c r="AQ1422" i="1"/>
  <c r="AQ1423" i="1"/>
  <c r="AQ1424" i="1"/>
  <c r="AQ1425" i="1"/>
  <c r="AQ1426" i="1"/>
  <c r="AQ1427" i="1"/>
  <c r="AQ1428" i="1"/>
  <c r="AQ1429" i="1"/>
  <c r="AQ1430" i="1"/>
  <c r="AQ1431" i="1"/>
  <c r="AQ1432" i="1"/>
  <c r="AQ1433" i="1"/>
  <c r="AQ1434" i="1"/>
  <c r="AQ1435" i="1"/>
  <c r="AQ1436" i="1"/>
  <c r="AQ1437" i="1"/>
  <c r="AQ1438" i="1"/>
  <c r="AQ1439" i="1"/>
  <c r="AQ1440" i="1"/>
  <c r="AQ1441" i="1"/>
  <c r="AQ1442" i="1"/>
  <c r="AQ1443" i="1"/>
  <c r="AQ1444" i="1"/>
  <c r="AQ1445" i="1"/>
  <c r="AQ1446" i="1"/>
  <c r="AQ662" i="1"/>
  <c r="AQ1448" i="1"/>
  <c r="AQ1449" i="1"/>
  <c r="AQ692" i="1"/>
  <c r="AQ1451" i="1"/>
  <c r="AQ1452" i="1"/>
  <c r="AQ1453" i="1"/>
  <c r="AQ1958" i="1"/>
  <c r="AQ1455" i="1"/>
  <c r="AQ1456" i="1"/>
  <c r="AQ1457" i="1"/>
  <c r="AQ1458" i="1"/>
  <c r="AQ1459" i="1"/>
  <c r="AQ1460" i="1"/>
  <c r="AQ1461" i="1"/>
  <c r="AQ1462" i="1"/>
  <c r="AQ1463" i="1"/>
  <c r="AQ1464" i="1"/>
  <c r="AQ1465" i="1"/>
  <c r="AQ1466" i="1"/>
  <c r="AQ1467" i="1"/>
  <c r="AQ1468" i="1"/>
  <c r="AQ1469" i="1"/>
  <c r="AQ1470" i="1"/>
  <c r="AQ1471" i="1"/>
  <c r="AQ1472" i="1"/>
  <c r="AQ1473" i="1"/>
  <c r="AQ1474" i="1"/>
  <c r="AQ1475" i="1"/>
  <c r="AQ1476" i="1"/>
  <c r="AQ1477" i="1"/>
  <c r="AQ1478" i="1"/>
  <c r="AQ1479" i="1"/>
  <c r="AQ1480" i="1"/>
  <c r="AQ1481" i="1"/>
  <c r="AQ1482" i="1"/>
  <c r="AQ1483" i="1"/>
  <c r="AQ1484" i="1"/>
  <c r="AQ1485" i="1"/>
  <c r="AQ1486" i="1"/>
  <c r="AQ1487" i="1"/>
  <c r="AQ1488" i="1"/>
  <c r="AQ1489" i="1"/>
  <c r="AQ1490" i="1"/>
  <c r="AQ1491" i="1"/>
  <c r="AQ1492" i="1"/>
  <c r="AQ1493" i="1"/>
  <c r="AQ1494" i="1"/>
  <c r="AQ1495" i="1"/>
  <c r="AQ1496" i="1"/>
  <c r="AQ1497" i="1"/>
  <c r="AQ1498" i="1"/>
  <c r="AQ1499" i="1"/>
  <c r="AQ1500" i="1"/>
  <c r="AQ1501" i="1"/>
  <c r="AQ1502" i="1"/>
  <c r="AQ1503" i="1"/>
  <c r="AQ1504" i="1"/>
  <c r="AQ1505" i="1"/>
  <c r="AQ1506" i="1"/>
  <c r="AQ1507" i="1"/>
  <c r="AQ1508" i="1"/>
  <c r="AQ1509" i="1"/>
  <c r="AQ1510" i="1"/>
  <c r="AQ1511" i="1"/>
  <c r="AQ1512" i="1"/>
  <c r="AQ1513" i="1"/>
  <c r="AQ1514" i="1"/>
  <c r="AQ1515" i="1"/>
  <c r="AQ1516" i="1"/>
  <c r="AQ1517" i="1"/>
  <c r="AQ1518" i="1"/>
  <c r="AQ1519" i="1"/>
  <c r="AQ1520" i="1"/>
  <c r="AQ1521" i="1"/>
  <c r="AQ1522" i="1"/>
  <c r="AQ1523" i="1"/>
  <c r="AQ1524" i="1"/>
  <c r="AQ1525" i="1"/>
  <c r="AQ1526" i="1"/>
  <c r="AQ1959" i="1"/>
  <c r="AQ1528" i="1"/>
  <c r="AQ1529" i="1"/>
  <c r="AQ1530" i="1"/>
  <c r="AQ1531" i="1"/>
  <c r="AQ1532" i="1"/>
  <c r="AQ1533" i="1"/>
  <c r="AQ1534" i="1"/>
  <c r="AQ1535" i="1"/>
  <c r="AQ1536" i="1"/>
  <c r="AQ1537" i="1"/>
  <c r="AQ1538" i="1"/>
  <c r="AQ1539" i="1"/>
  <c r="AQ1540" i="1"/>
  <c r="AQ1541" i="1"/>
  <c r="AQ1542" i="1"/>
  <c r="AQ1543" i="1"/>
  <c r="AQ1544" i="1"/>
  <c r="AQ1545" i="1"/>
  <c r="AQ1546" i="1"/>
  <c r="AQ1547" i="1"/>
  <c r="AQ1548" i="1"/>
  <c r="AQ1549" i="1"/>
  <c r="AQ1550" i="1"/>
  <c r="AQ1551" i="1"/>
  <c r="AQ1552" i="1"/>
  <c r="AQ1553" i="1"/>
  <c r="AQ1554" i="1"/>
  <c r="AQ1555" i="1"/>
  <c r="AQ1556" i="1"/>
  <c r="AQ1557" i="1"/>
  <c r="AQ1558" i="1"/>
  <c r="AQ1559" i="1"/>
  <c r="AQ1560" i="1"/>
  <c r="AQ1561" i="1"/>
  <c r="AQ1562" i="1"/>
  <c r="AQ1563" i="1"/>
  <c r="AQ1564" i="1"/>
  <c r="AQ1565" i="1"/>
  <c r="AQ1566" i="1"/>
  <c r="AQ1567" i="1"/>
  <c r="AQ1568" i="1"/>
  <c r="AQ1569" i="1"/>
  <c r="AQ1570" i="1"/>
  <c r="AQ1571" i="1"/>
  <c r="AQ1572" i="1"/>
  <c r="AQ1573" i="1"/>
  <c r="AQ1574" i="1"/>
  <c r="AQ1575" i="1"/>
  <c r="AQ1576" i="1"/>
  <c r="AQ1577" i="1"/>
  <c r="AQ1578" i="1"/>
  <c r="AQ1579" i="1"/>
  <c r="AQ1580" i="1"/>
  <c r="AQ1581" i="1"/>
  <c r="AQ1582" i="1"/>
  <c r="AQ1583" i="1"/>
  <c r="AQ1584" i="1"/>
  <c r="AQ1585" i="1"/>
  <c r="AQ1586" i="1"/>
  <c r="AQ1587" i="1"/>
  <c r="AQ1588" i="1"/>
  <c r="AQ1589" i="1"/>
  <c r="AQ1590" i="1"/>
  <c r="AQ1591" i="1"/>
  <c r="AQ1592" i="1"/>
  <c r="AQ1593" i="1"/>
  <c r="AQ1594" i="1"/>
  <c r="AQ1595" i="1"/>
  <c r="AQ1596" i="1"/>
  <c r="AQ1597" i="1"/>
  <c r="AQ1598" i="1"/>
  <c r="AQ1599" i="1"/>
  <c r="AQ1600" i="1"/>
  <c r="AQ1601" i="1"/>
  <c r="AQ1602" i="1"/>
  <c r="AQ1603" i="1"/>
  <c r="AQ1604" i="1"/>
  <c r="AQ1605" i="1"/>
  <c r="AQ1606" i="1"/>
  <c r="AQ1607" i="1"/>
  <c r="AQ1608" i="1"/>
  <c r="AQ1609" i="1"/>
  <c r="AQ1610" i="1"/>
  <c r="AQ708" i="1"/>
  <c r="AQ1612" i="1"/>
  <c r="AQ1613" i="1"/>
  <c r="AQ1614" i="1"/>
  <c r="AQ1615" i="1"/>
  <c r="AQ1616" i="1"/>
  <c r="AQ1617" i="1"/>
  <c r="AQ1618" i="1"/>
  <c r="AQ1619" i="1"/>
  <c r="AQ1620" i="1"/>
  <c r="AQ1621" i="1"/>
  <c r="AQ1622" i="1"/>
  <c r="AQ1623" i="1"/>
  <c r="AQ1624" i="1"/>
  <c r="AQ1625" i="1"/>
  <c r="AQ1626" i="1"/>
  <c r="AQ1627" i="1"/>
  <c r="AQ1628" i="1"/>
  <c r="AQ1629" i="1"/>
  <c r="AQ1630" i="1"/>
  <c r="AQ1631" i="1"/>
  <c r="AQ1632" i="1"/>
  <c r="AQ1633" i="1"/>
  <c r="AQ1634" i="1"/>
  <c r="AQ1635" i="1"/>
  <c r="AQ1636" i="1"/>
  <c r="AQ1637" i="1"/>
  <c r="AQ1638" i="1"/>
  <c r="AQ1639" i="1"/>
  <c r="AQ1640" i="1"/>
  <c r="AQ1641" i="1"/>
  <c r="AQ1642" i="1"/>
  <c r="AQ1643" i="1"/>
  <c r="AQ1644" i="1"/>
  <c r="AQ1645" i="1"/>
  <c r="AQ1646" i="1"/>
  <c r="AQ1647" i="1"/>
  <c r="AQ1648" i="1"/>
  <c r="AQ1649" i="1"/>
  <c r="AQ1650" i="1"/>
  <c r="AQ1651" i="1"/>
  <c r="AQ1652" i="1"/>
  <c r="AQ1653" i="1"/>
  <c r="AQ1654" i="1"/>
  <c r="AQ1655" i="1"/>
  <c r="AQ1656" i="1"/>
  <c r="AQ1657" i="1"/>
  <c r="AQ1658" i="1"/>
  <c r="AQ1659" i="1"/>
  <c r="AQ1660" i="1"/>
  <c r="AQ1661" i="1"/>
  <c r="AQ1662" i="1"/>
  <c r="AQ1663" i="1"/>
  <c r="AQ1664" i="1"/>
  <c r="AQ1665" i="1"/>
  <c r="AQ1666" i="1"/>
  <c r="AQ1667" i="1"/>
  <c r="AQ1668" i="1"/>
  <c r="AQ1669" i="1"/>
  <c r="AQ1670" i="1"/>
  <c r="AQ1671" i="1"/>
  <c r="AQ1672" i="1"/>
  <c r="AQ1673" i="1"/>
  <c r="AQ1674" i="1"/>
  <c r="AQ1675" i="1"/>
  <c r="AQ1676" i="1"/>
  <c r="AQ1677" i="1"/>
  <c r="AQ1678" i="1"/>
  <c r="AQ1679" i="1"/>
  <c r="AQ1680" i="1"/>
  <c r="AQ1681" i="1"/>
  <c r="AQ1682" i="1"/>
  <c r="AQ1683" i="1"/>
  <c r="AQ1684" i="1"/>
  <c r="AQ1960" i="1"/>
  <c r="AQ1686" i="1"/>
  <c r="AQ1687" i="1"/>
  <c r="AQ1688" i="1"/>
  <c r="AQ1689" i="1"/>
  <c r="AQ1690" i="1"/>
  <c r="AQ1691" i="1"/>
  <c r="AQ1692" i="1"/>
  <c r="AQ1693" i="1"/>
  <c r="AQ1694" i="1"/>
  <c r="AQ1695" i="1"/>
  <c r="AQ1696" i="1"/>
  <c r="AQ1697" i="1"/>
  <c r="AQ1698" i="1"/>
  <c r="AQ1699" i="1"/>
  <c r="AQ1700" i="1"/>
  <c r="AQ1701" i="1"/>
  <c r="AQ1702" i="1"/>
  <c r="AQ1703" i="1"/>
  <c r="AQ1704" i="1"/>
  <c r="AQ1705" i="1"/>
  <c r="AQ1706" i="1"/>
  <c r="AQ1707" i="1"/>
  <c r="AQ1708" i="1"/>
  <c r="AQ1709" i="1"/>
  <c r="AQ1710" i="1"/>
  <c r="AQ1711" i="1"/>
  <c r="AQ1712" i="1"/>
  <c r="AQ1713" i="1"/>
  <c r="AQ1714" i="1"/>
  <c r="AQ1715" i="1"/>
  <c r="AQ1716" i="1"/>
  <c r="AQ1717" i="1"/>
  <c r="AQ1718" i="1"/>
  <c r="AQ1719" i="1"/>
  <c r="AQ1720" i="1"/>
  <c r="AQ1721" i="1"/>
  <c r="AQ1722" i="1"/>
  <c r="AQ1723" i="1"/>
  <c r="AQ1724" i="1"/>
  <c r="AQ1725" i="1"/>
  <c r="AQ1726" i="1"/>
  <c r="AQ1727" i="1"/>
  <c r="AQ1728" i="1"/>
  <c r="AQ1729" i="1"/>
  <c r="AQ1730" i="1"/>
  <c r="AQ1731" i="1"/>
  <c r="AQ1732" i="1"/>
  <c r="AQ1733" i="1"/>
  <c r="AQ1734" i="1"/>
  <c r="AQ1735" i="1"/>
  <c r="AQ1736" i="1"/>
  <c r="AQ1737" i="1"/>
  <c r="AQ727" i="1"/>
  <c r="AQ758" i="1"/>
  <c r="AQ810" i="1"/>
  <c r="AQ1741" i="1"/>
  <c r="AQ1742" i="1"/>
  <c r="AQ1743" i="1"/>
  <c r="AQ1744" i="1"/>
  <c r="AQ1745" i="1"/>
  <c r="AQ1746" i="1"/>
  <c r="AQ834" i="1"/>
  <c r="AQ1748" i="1"/>
  <c r="AQ1749" i="1"/>
  <c r="AQ1750" i="1"/>
  <c r="AQ1751" i="1"/>
  <c r="AQ836" i="1"/>
  <c r="AQ1753" i="1"/>
  <c r="AQ1754" i="1"/>
  <c r="AQ844" i="1"/>
  <c r="AQ1756" i="1"/>
  <c r="AQ1757" i="1"/>
  <c r="AQ1758" i="1"/>
  <c r="AQ1759" i="1"/>
  <c r="AQ879" i="1"/>
  <c r="AQ1761" i="1"/>
  <c r="AQ984" i="1"/>
  <c r="AQ1017" i="1"/>
  <c r="AQ1764" i="1"/>
  <c r="AQ1765" i="1"/>
  <c r="AQ1033" i="1"/>
  <c r="AQ1066" i="1"/>
  <c r="AQ1768" i="1"/>
  <c r="AQ1084" i="1"/>
  <c r="AQ1099" i="1"/>
  <c r="AQ1307" i="1"/>
  <c r="AQ1351" i="1"/>
  <c r="AQ1773" i="1"/>
  <c r="AQ1774" i="1"/>
  <c r="AQ1775" i="1"/>
  <c r="AQ1447" i="1"/>
  <c r="AQ1450" i="1"/>
  <c r="AQ1778" i="1"/>
  <c r="AQ1779" i="1"/>
  <c r="AQ1780" i="1"/>
  <c r="AQ1781" i="1"/>
  <c r="AQ1782" i="1"/>
  <c r="AQ1783" i="1"/>
  <c r="AQ1454" i="1"/>
  <c r="AQ1527" i="1"/>
  <c r="AQ1611" i="1"/>
  <c r="AQ1787" i="1"/>
  <c r="AQ1788" i="1"/>
  <c r="AQ1685" i="1"/>
  <c r="AQ1790" i="1"/>
  <c r="AQ1791" i="1"/>
  <c r="AQ1792" i="1"/>
  <c r="AQ1793" i="1"/>
  <c r="AQ1738" i="1"/>
  <c r="AQ1739" i="1"/>
  <c r="AQ1740" i="1"/>
  <c r="AQ1797" i="1"/>
  <c r="AQ1747" i="1"/>
  <c r="AQ1799" i="1"/>
  <c r="AQ1800" i="1"/>
  <c r="AQ1801" i="1"/>
  <c r="AQ1802" i="1"/>
  <c r="AQ1803" i="1"/>
  <c r="AQ1804" i="1"/>
  <c r="AQ1805" i="1"/>
  <c r="AQ1806" i="1"/>
  <c r="AQ1752" i="1"/>
  <c r="AQ1808" i="1"/>
  <c r="AQ1809" i="1"/>
  <c r="AQ1755" i="1"/>
  <c r="AQ1811" i="1"/>
  <c r="AQ1760" i="1"/>
  <c r="AQ1762" i="1"/>
  <c r="AQ1814" i="1"/>
  <c r="AQ1815" i="1"/>
  <c r="AQ1763" i="1"/>
  <c r="AQ1766" i="1"/>
  <c r="AQ1818" i="1"/>
  <c r="AQ1819" i="1"/>
  <c r="AQ1820" i="1"/>
  <c r="AQ1821" i="1"/>
  <c r="AQ1822" i="1"/>
  <c r="AQ1823" i="1"/>
  <c r="AQ1824" i="1"/>
  <c r="AQ1825" i="1"/>
  <c r="AQ1826" i="1"/>
  <c r="AQ1767" i="1"/>
  <c r="AQ1828" i="1"/>
  <c r="AQ1829" i="1"/>
  <c r="AQ1769" i="1"/>
  <c r="AQ1770" i="1"/>
  <c r="AQ1771" i="1"/>
  <c r="AQ1772" i="1"/>
  <c r="AQ1776" i="1"/>
  <c r="AQ1835" i="1"/>
  <c r="AQ1836" i="1"/>
  <c r="AQ1837" i="1"/>
  <c r="AQ1838" i="1"/>
  <c r="AQ1839" i="1"/>
  <c r="AQ1840" i="1"/>
  <c r="AQ1841" i="1"/>
  <c r="AQ1842" i="1"/>
  <c r="AQ1843" i="1"/>
  <c r="AQ1844" i="1"/>
  <c r="AQ1845" i="1"/>
  <c r="AQ1846" i="1"/>
  <c r="AQ1847" i="1"/>
  <c r="AQ1848" i="1"/>
  <c r="AQ1849" i="1"/>
  <c r="AQ1850" i="1"/>
  <c r="AQ1851" i="1"/>
  <c r="AQ1852" i="1"/>
  <c r="AQ1853" i="1"/>
  <c r="AQ1854" i="1"/>
  <c r="AQ1855" i="1"/>
  <c r="AQ1856" i="1"/>
  <c r="AQ1857" i="1"/>
  <c r="AQ1858" i="1"/>
  <c r="AQ1859" i="1"/>
  <c r="AQ1860" i="1"/>
  <c r="AQ1861" i="1"/>
  <c r="AQ1777" i="1"/>
  <c r="AQ1863" i="1"/>
  <c r="AQ1864" i="1"/>
  <c r="AQ1865" i="1"/>
  <c r="AQ1866" i="1"/>
  <c r="AQ1867" i="1"/>
  <c r="AQ1868" i="1"/>
  <c r="AQ1869" i="1"/>
  <c r="AQ1870" i="1"/>
  <c r="AQ1871" i="1"/>
  <c r="AQ1784" i="1"/>
  <c r="AQ1785" i="1"/>
  <c r="AQ1874" i="1"/>
  <c r="AQ1875" i="1"/>
  <c r="AQ1876" i="1"/>
  <c r="AQ1786" i="1"/>
  <c r="AQ1878" i="1"/>
  <c r="AQ1879" i="1"/>
  <c r="AQ1789" i="1"/>
  <c r="AQ1794" i="1"/>
  <c r="AQ1795" i="1"/>
  <c r="AQ1796" i="1"/>
  <c r="AQ1798" i="1"/>
  <c r="AQ1807" i="1"/>
  <c r="AQ1810" i="1"/>
  <c r="AQ1887" i="1"/>
  <c r="AQ1812" i="1"/>
  <c r="AQ1889" i="1"/>
  <c r="AQ1890" i="1"/>
  <c r="AQ1891" i="1"/>
  <c r="AQ1892" i="1"/>
  <c r="AQ1893" i="1"/>
  <c r="AQ1894" i="1"/>
  <c r="AQ1895" i="1"/>
  <c r="AQ1896" i="1"/>
  <c r="AQ1897" i="1"/>
  <c r="AQ1898" i="1"/>
  <c r="AQ1899" i="1"/>
  <c r="AQ1900" i="1"/>
  <c r="AQ1901" i="1"/>
  <c r="AQ1902" i="1"/>
  <c r="AQ1903" i="1"/>
  <c r="AQ1904" i="1"/>
  <c r="AQ1905" i="1"/>
  <c r="AQ1906" i="1"/>
  <c r="AQ1907" i="1"/>
  <c r="AQ1908" i="1"/>
  <c r="AQ1909" i="1"/>
  <c r="AQ1910" i="1"/>
  <c r="AQ1911" i="1"/>
  <c r="AQ1912" i="1"/>
  <c r="AQ1913" i="1"/>
  <c r="AQ1914" i="1"/>
  <c r="AQ1915" i="1"/>
  <c r="AQ1916" i="1"/>
  <c r="AQ1917" i="1"/>
  <c r="AQ1918" i="1"/>
  <c r="AQ1919" i="1"/>
  <c r="AQ1920" i="1"/>
  <c r="AQ1921" i="1"/>
  <c r="AQ1922" i="1"/>
  <c r="AQ1923" i="1"/>
  <c r="AQ1924" i="1"/>
  <c r="AQ1925" i="1"/>
  <c r="AQ1926" i="1"/>
  <c r="AQ1927" i="1"/>
  <c r="AQ1928" i="1"/>
  <c r="AQ1929" i="1"/>
  <c r="AQ1930" i="1"/>
  <c r="AQ1931" i="1"/>
  <c r="AQ1932" i="1"/>
  <c r="AQ1933" i="1"/>
  <c r="AQ1934" i="1"/>
  <c r="AQ1935" i="1"/>
  <c r="AQ1936" i="1"/>
  <c r="AQ1937" i="1"/>
  <c r="AQ1938" i="1"/>
  <c r="AQ1939" i="1"/>
  <c r="AQ1940" i="1"/>
  <c r="AQ1941" i="1"/>
  <c r="AQ1942" i="1"/>
  <c r="AQ1943" i="1"/>
  <c r="AQ1944" i="1"/>
  <c r="AQ1945" i="1"/>
  <c r="AQ1946" i="1"/>
  <c r="AQ1947" i="1"/>
  <c r="AQ1948" i="1"/>
  <c r="AQ1949" i="1"/>
  <c r="AQ1950" i="1"/>
  <c r="AQ1951" i="1"/>
  <c r="AQ1952" i="1"/>
  <c r="AQ1953" i="1"/>
  <c r="AQ1954" i="1"/>
  <c r="AQ1955" i="1"/>
  <c r="AQ1956" i="1"/>
  <c r="AQ1961" i="1"/>
  <c r="AQ1963" i="1"/>
  <c r="AQ1965" i="1"/>
  <c r="AQ1967" i="1"/>
  <c r="AQ1968" i="1"/>
  <c r="AQ1962" i="1"/>
  <c r="AQ1969" i="1"/>
  <c r="AQ1964" i="1"/>
  <c r="AQ1971" i="1"/>
  <c r="AQ1966" i="1"/>
  <c r="AQ1972" i="1"/>
  <c r="AQ1973" i="1"/>
  <c r="AQ1974" i="1"/>
  <c r="AQ1970" i="1"/>
  <c r="AQ1975" i="1"/>
  <c r="AQ1976" i="1"/>
  <c r="AQ1977" i="1"/>
  <c r="AQ1978" i="1"/>
  <c r="AQ1980" i="1"/>
  <c r="AQ1982" i="1"/>
  <c r="AQ1983" i="1"/>
  <c r="AQ1984" i="1"/>
  <c r="AQ1979" i="1"/>
  <c r="AQ1985" i="1"/>
  <c r="AQ1981" i="1"/>
  <c r="AQ1986" i="1"/>
  <c r="AQ1987" i="1"/>
  <c r="AQ1989" i="1"/>
  <c r="AQ2137" i="1"/>
  <c r="AQ2224" i="1"/>
  <c r="AQ2228" i="1"/>
  <c r="AQ1988" i="1"/>
  <c r="AQ2247" i="1"/>
  <c r="AQ1990" i="1"/>
  <c r="AQ1991" i="1"/>
  <c r="AQ1992" i="1"/>
  <c r="AQ1993" i="1"/>
  <c r="AQ1994" i="1"/>
  <c r="AQ1995" i="1"/>
  <c r="AQ1996" i="1"/>
  <c r="AQ1997" i="1"/>
  <c r="AQ1998" i="1"/>
  <c r="AQ1999" i="1"/>
  <c r="AQ2000" i="1"/>
  <c r="AQ2001" i="1"/>
  <c r="AQ2002" i="1"/>
  <c r="AQ2003" i="1"/>
  <c r="AQ2004" i="1"/>
  <c r="AQ2005" i="1"/>
  <c r="AQ2006" i="1"/>
  <c r="AQ2007" i="1"/>
  <c r="AQ2008" i="1"/>
  <c r="AQ2009" i="1"/>
  <c r="AQ2010" i="1"/>
  <c r="AQ2011" i="1"/>
  <c r="AQ2012" i="1"/>
  <c r="AQ2013" i="1"/>
  <c r="AQ2014" i="1"/>
  <c r="AQ2015" i="1"/>
  <c r="AQ2016" i="1"/>
  <c r="AQ2017" i="1"/>
  <c r="AQ2018" i="1"/>
  <c r="AQ2019" i="1"/>
  <c r="AQ2020" i="1"/>
  <c r="AQ2021" i="1"/>
  <c r="AQ2022" i="1"/>
  <c r="AQ2023" i="1"/>
  <c r="AQ2024" i="1"/>
  <c r="AQ2025" i="1"/>
  <c r="AQ2026" i="1"/>
  <c r="AQ2027" i="1"/>
  <c r="AQ2028" i="1"/>
  <c r="AQ2029" i="1"/>
  <c r="AQ2030" i="1"/>
  <c r="AQ2031" i="1"/>
  <c r="AQ2032" i="1"/>
  <c r="AQ2033" i="1"/>
  <c r="AQ2034" i="1"/>
  <c r="AQ2035" i="1"/>
  <c r="AQ2036" i="1"/>
  <c r="AQ2037" i="1"/>
  <c r="AQ2038" i="1"/>
  <c r="AQ2039" i="1"/>
  <c r="AQ2040" i="1"/>
  <c r="AQ2041" i="1"/>
  <c r="AQ2042" i="1"/>
  <c r="AQ2043" i="1"/>
  <c r="AQ2044" i="1"/>
  <c r="AQ2045" i="1"/>
  <c r="AQ2046" i="1"/>
  <c r="AQ2047" i="1"/>
  <c r="AQ2048" i="1"/>
  <c r="AQ2049" i="1"/>
  <c r="AQ2050" i="1"/>
  <c r="AQ2051" i="1"/>
  <c r="AQ2052" i="1"/>
  <c r="AQ2053" i="1"/>
  <c r="AQ2054" i="1"/>
  <c r="AQ2055" i="1"/>
  <c r="AQ2056" i="1"/>
  <c r="AQ2057" i="1"/>
  <c r="AQ2058" i="1"/>
  <c r="AQ2059" i="1"/>
  <c r="AQ2060" i="1"/>
  <c r="AQ2061" i="1"/>
  <c r="AQ2062" i="1"/>
  <c r="AQ2063" i="1"/>
  <c r="AQ2064" i="1"/>
  <c r="AQ2065" i="1"/>
  <c r="AQ2066" i="1"/>
  <c r="AQ2067" i="1"/>
  <c r="AQ2068" i="1"/>
  <c r="AQ2069" i="1"/>
  <c r="AQ2070" i="1"/>
  <c r="AQ2071" i="1"/>
  <c r="AQ2072" i="1"/>
  <c r="AQ2073" i="1"/>
  <c r="AQ2074" i="1"/>
  <c r="AQ2075" i="1"/>
  <c r="AQ2076" i="1"/>
  <c r="AQ2077" i="1"/>
  <c r="AQ2078" i="1"/>
  <c r="AQ2079" i="1"/>
  <c r="AQ2080" i="1"/>
  <c r="AQ2081" i="1"/>
  <c r="AQ2082" i="1"/>
  <c r="AQ2083" i="1"/>
  <c r="AQ2084" i="1"/>
  <c r="AQ2085" i="1"/>
  <c r="AQ2086" i="1"/>
  <c r="AQ2087" i="1"/>
  <c r="AQ2088" i="1"/>
  <c r="AQ2089" i="1"/>
  <c r="AQ2090" i="1"/>
  <c r="AQ2091" i="1"/>
  <c r="AQ2092" i="1"/>
  <c r="AQ2093" i="1"/>
  <c r="AQ2094" i="1"/>
  <c r="AQ2095" i="1"/>
  <c r="AQ2096" i="1"/>
  <c r="AQ2097" i="1"/>
  <c r="AQ2098" i="1"/>
  <c r="AQ2099" i="1"/>
  <c r="AQ2100" i="1"/>
  <c r="AQ2101" i="1"/>
  <c r="AQ2102" i="1"/>
  <c r="AQ2103" i="1"/>
  <c r="AQ2104" i="1"/>
  <c r="AQ2105" i="1"/>
  <c r="AQ2106" i="1"/>
  <c r="AQ2107" i="1"/>
  <c r="AQ2108" i="1"/>
  <c r="AQ2109" i="1"/>
  <c r="AQ2110" i="1"/>
  <c r="AQ2111" i="1"/>
  <c r="AQ2112" i="1"/>
  <c r="AQ2113" i="1"/>
  <c r="AQ2114" i="1"/>
  <c r="AQ2115" i="1"/>
  <c r="AQ2116" i="1"/>
  <c r="AQ2117" i="1"/>
  <c r="AQ2118" i="1"/>
  <c r="AQ2119" i="1"/>
  <c r="AQ2120" i="1"/>
  <c r="AQ2121" i="1"/>
  <c r="AQ2122" i="1"/>
  <c r="AQ2123" i="1"/>
  <c r="AQ2124" i="1"/>
  <c r="AQ2125" i="1"/>
  <c r="AQ2126" i="1"/>
  <c r="AQ2127" i="1"/>
  <c r="AQ2128" i="1"/>
  <c r="AQ2129" i="1"/>
  <c r="AQ2130" i="1"/>
  <c r="AQ2131" i="1"/>
  <c r="AQ2132" i="1"/>
  <c r="AQ2133" i="1"/>
  <c r="AQ2134" i="1"/>
  <c r="AQ2135" i="1"/>
  <c r="AQ2136" i="1"/>
  <c r="AQ1813" i="1"/>
  <c r="AQ2138" i="1"/>
  <c r="AQ2139" i="1"/>
  <c r="AQ2140" i="1"/>
  <c r="AQ2141" i="1"/>
  <c r="AQ2142" i="1"/>
  <c r="AQ2143" i="1"/>
  <c r="AQ2144" i="1"/>
  <c r="AQ2145" i="1"/>
  <c r="AQ2146" i="1"/>
  <c r="AQ2147" i="1"/>
  <c r="AQ2148" i="1"/>
  <c r="AQ2149" i="1"/>
  <c r="AQ2150" i="1"/>
  <c r="AQ2151" i="1"/>
  <c r="AQ2152" i="1"/>
  <c r="AQ2153" i="1"/>
  <c r="AQ2154" i="1"/>
  <c r="AQ2155" i="1"/>
  <c r="AQ2156" i="1"/>
  <c r="AQ2157" i="1"/>
  <c r="AQ2158" i="1"/>
  <c r="AQ2159" i="1"/>
  <c r="AQ2160" i="1"/>
  <c r="AQ2161" i="1"/>
  <c r="AQ2162" i="1"/>
  <c r="AQ2163" i="1"/>
  <c r="AQ2164" i="1"/>
  <c r="AQ2165" i="1"/>
  <c r="AQ2166" i="1"/>
  <c r="AQ2167" i="1"/>
  <c r="AQ2168" i="1"/>
  <c r="AQ2169" i="1"/>
  <c r="AQ2170" i="1"/>
  <c r="AQ2171" i="1"/>
  <c r="AQ2172" i="1"/>
  <c r="AQ2173" i="1"/>
  <c r="AQ2174" i="1"/>
  <c r="AQ2175" i="1"/>
  <c r="AQ2176" i="1"/>
  <c r="AQ2177" i="1"/>
  <c r="AQ2178" i="1"/>
  <c r="AQ2179" i="1"/>
  <c r="AQ2180" i="1"/>
  <c r="AQ2181" i="1"/>
  <c r="AQ2182" i="1"/>
  <c r="AQ2183" i="1"/>
  <c r="AQ2184" i="1"/>
  <c r="AQ2185" i="1"/>
  <c r="AQ2186" i="1"/>
  <c r="AQ2187" i="1"/>
  <c r="AQ2188" i="1"/>
  <c r="AQ2189" i="1"/>
  <c r="AQ2190" i="1"/>
  <c r="AQ2191" i="1"/>
  <c r="AQ2192" i="1"/>
  <c r="AQ2193" i="1"/>
  <c r="AQ2194" i="1"/>
  <c r="AQ2195" i="1"/>
  <c r="AQ2196" i="1"/>
  <c r="AQ2197" i="1"/>
  <c r="AQ2198" i="1"/>
  <c r="AQ2199" i="1"/>
  <c r="AQ2200" i="1"/>
  <c r="AQ2201" i="1"/>
  <c r="AQ2202" i="1"/>
  <c r="AQ2203" i="1"/>
  <c r="AQ2204" i="1"/>
  <c r="AQ2205" i="1"/>
  <c r="AQ2206" i="1"/>
  <c r="AQ2207" i="1"/>
  <c r="AQ2208" i="1"/>
  <c r="AQ2209" i="1"/>
  <c r="AQ2210" i="1"/>
  <c r="AQ2211" i="1"/>
  <c r="AQ2212" i="1"/>
  <c r="AQ2213" i="1"/>
  <c r="AQ2214" i="1"/>
  <c r="AQ2215" i="1"/>
  <c r="AQ2216" i="1"/>
  <c r="AQ2217" i="1"/>
  <c r="AQ2218" i="1"/>
  <c r="AQ2219" i="1"/>
  <c r="AQ2220" i="1"/>
  <c r="AQ2221" i="1"/>
  <c r="AQ2222" i="1"/>
  <c r="AQ2223" i="1"/>
  <c r="AQ1816" i="1"/>
  <c r="AQ2225" i="1"/>
  <c r="AQ2226" i="1"/>
  <c r="AQ2227" i="1"/>
  <c r="AQ2259" i="1"/>
  <c r="AQ2229" i="1"/>
  <c r="AQ2230" i="1"/>
  <c r="AQ2231" i="1"/>
  <c r="AQ2232" i="1"/>
  <c r="AQ2233" i="1"/>
  <c r="AQ2234" i="1"/>
  <c r="AQ2235" i="1"/>
  <c r="AQ2236" i="1"/>
  <c r="AQ2237" i="1"/>
  <c r="AQ2238" i="1"/>
  <c r="AQ2239" i="1"/>
  <c r="AQ2240" i="1"/>
  <c r="AQ2241" i="1"/>
  <c r="AQ2242" i="1"/>
  <c r="AQ2243" i="1"/>
  <c r="AQ2244" i="1"/>
  <c r="AQ2245" i="1"/>
  <c r="AQ2246" i="1"/>
  <c r="AQ1817" i="1"/>
  <c r="AQ2248" i="1"/>
  <c r="AQ2249" i="1"/>
  <c r="AQ2250" i="1"/>
  <c r="AQ2251" i="1"/>
  <c r="AQ2252" i="1"/>
  <c r="AQ2253" i="1"/>
  <c r="AQ2254" i="1"/>
  <c r="AQ2255" i="1"/>
  <c r="AQ2256" i="1"/>
  <c r="AQ2257" i="1"/>
  <c r="AQ2258" i="1"/>
  <c r="AQ1827" i="1"/>
  <c r="AQ2260" i="1"/>
  <c r="AQ2261" i="1"/>
  <c r="AQ2262" i="1"/>
  <c r="AQ2263" i="1"/>
  <c r="AQ2264" i="1"/>
  <c r="AQ2265" i="1"/>
  <c r="AQ2266" i="1"/>
  <c r="AQ2267" i="1"/>
  <c r="AQ2268" i="1"/>
  <c r="AQ2269" i="1"/>
  <c r="AQ2270" i="1"/>
  <c r="AQ2271" i="1"/>
  <c r="AQ2272" i="1"/>
  <c r="AQ2273" i="1"/>
  <c r="AQ2274" i="1"/>
  <c r="AQ2275" i="1"/>
  <c r="AQ2276" i="1"/>
  <c r="AQ2277" i="1"/>
  <c r="AQ2278" i="1"/>
  <c r="AQ2279" i="1"/>
  <c r="AQ2280" i="1"/>
  <c r="AQ2281" i="1"/>
  <c r="AQ2282" i="1"/>
  <c r="AQ2283" i="1"/>
  <c r="AQ2284" i="1"/>
  <c r="AQ2285" i="1"/>
  <c r="AQ2286" i="1"/>
  <c r="AQ2287" i="1"/>
  <c r="AQ2288" i="1"/>
  <c r="AP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1830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1831" i="1"/>
  <c r="AP236" i="1"/>
  <c r="AP1832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1833" i="1"/>
  <c r="AP252" i="1"/>
  <c r="AP253" i="1"/>
  <c r="AP254" i="1"/>
  <c r="AP255" i="1"/>
  <c r="AP256" i="1"/>
  <c r="AP257" i="1"/>
  <c r="AP258" i="1"/>
  <c r="AP259" i="1"/>
  <c r="AP260" i="1"/>
  <c r="AP261" i="1"/>
  <c r="AP1834" i="1"/>
  <c r="AP263" i="1"/>
  <c r="AP264" i="1"/>
  <c r="AP265" i="1"/>
  <c r="AP266" i="1"/>
  <c r="AP267" i="1"/>
  <c r="AP268" i="1"/>
  <c r="AP269" i="1"/>
  <c r="AP270" i="1"/>
  <c r="AP271" i="1"/>
  <c r="AP1862" i="1"/>
  <c r="AP273" i="1"/>
  <c r="AP1872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1873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204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1877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1880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1881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235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1882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23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1883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1884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1885" i="1"/>
  <c r="AP835" i="1"/>
  <c r="AP1886" i="1"/>
  <c r="AP837" i="1"/>
  <c r="AP838" i="1"/>
  <c r="AP839" i="1"/>
  <c r="AP840" i="1"/>
  <c r="AP841" i="1"/>
  <c r="AP842" i="1"/>
  <c r="AP843" i="1"/>
  <c r="AP251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262" i="1"/>
  <c r="AP880" i="1"/>
  <c r="AP881" i="1"/>
  <c r="AP882" i="1"/>
  <c r="AP883" i="1"/>
  <c r="AP884" i="1"/>
  <c r="AP885" i="1"/>
  <c r="AP886" i="1"/>
  <c r="AP887" i="1"/>
  <c r="AP888" i="1"/>
  <c r="AP889" i="1"/>
  <c r="AP890" i="1"/>
  <c r="AP891" i="1"/>
  <c r="AP892" i="1"/>
  <c r="AP893" i="1"/>
  <c r="AP894" i="1"/>
  <c r="AP895" i="1"/>
  <c r="AP896" i="1"/>
  <c r="AP897" i="1"/>
  <c r="AP898" i="1"/>
  <c r="AP899" i="1"/>
  <c r="AP900" i="1"/>
  <c r="AP901" i="1"/>
  <c r="AP902" i="1"/>
  <c r="AP903" i="1"/>
  <c r="AP904" i="1"/>
  <c r="AP905" i="1"/>
  <c r="AP906" i="1"/>
  <c r="AP907" i="1"/>
  <c r="AP908" i="1"/>
  <c r="AP909" i="1"/>
  <c r="AP910" i="1"/>
  <c r="AP911" i="1"/>
  <c r="AP912" i="1"/>
  <c r="AP913" i="1"/>
  <c r="AP914" i="1"/>
  <c r="AP915" i="1"/>
  <c r="AP916" i="1"/>
  <c r="AP917" i="1"/>
  <c r="AP918" i="1"/>
  <c r="AP919" i="1"/>
  <c r="AP920" i="1"/>
  <c r="AP921" i="1"/>
  <c r="AP922" i="1"/>
  <c r="AP923" i="1"/>
  <c r="AP924" i="1"/>
  <c r="AP925" i="1"/>
  <c r="AP926" i="1"/>
  <c r="AP927" i="1"/>
  <c r="AP928" i="1"/>
  <c r="AP929" i="1"/>
  <c r="AP930" i="1"/>
  <c r="AP931" i="1"/>
  <c r="AP932" i="1"/>
  <c r="AP933" i="1"/>
  <c r="AP934" i="1"/>
  <c r="AP935" i="1"/>
  <c r="AP936" i="1"/>
  <c r="AP937" i="1"/>
  <c r="AP938" i="1"/>
  <c r="AP939" i="1"/>
  <c r="AP940" i="1"/>
  <c r="AP941" i="1"/>
  <c r="AP942" i="1"/>
  <c r="AP943" i="1"/>
  <c r="AP944" i="1"/>
  <c r="AP945" i="1"/>
  <c r="AP946" i="1"/>
  <c r="AP947" i="1"/>
  <c r="AP948" i="1"/>
  <c r="AP949" i="1"/>
  <c r="AP950" i="1"/>
  <c r="AP951" i="1"/>
  <c r="AP952" i="1"/>
  <c r="AP953" i="1"/>
  <c r="AP954" i="1"/>
  <c r="AP955" i="1"/>
  <c r="AP956" i="1"/>
  <c r="AP957" i="1"/>
  <c r="AP958" i="1"/>
  <c r="AP959" i="1"/>
  <c r="AP960" i="1"/>
  <c r="AP961" i="1"/>
  <c r="AP962" i="1"/>
  <c r="AP963" i="1"/>
  <c r="AP964" i="1"/>
  <c r="AP965" i="1"/>
  <c r="AP966" i="1"/>
  <c r="AP967" i="1"/>
  <c r="AP968" i="1"/>
  <c r="AP969" i="1"/>
  <c r="AP970" i="1"/>
  <c r="AP971" i="1"/>
  <c r="AP972" i="1"/>
  <c r="AP973" i="1"/>
  <c r="AP974" i="1"/>
  <c r="AP975" i="1"/>
  <c r="AP976" i="1"/>
  <c r="AP977" i="1"/>
  <c r="AP978" i="1"/>
  <c r="AP979" i="1"/>
  <c r="AP980" i="1"/>
  <c r="AP981" i="1"/>
  <c r="AP982" i="1"/>
  <c r="AP983" i="1"/>
  <c r="AP1888" i="1"/>
  <c r="AP985" i="1"/>
  <c r="AP986" i="1"/>
  <c r="AP987" i="1"/>
  <c r="AP988" i="1"/>
  <c r="AP989" i="1"/>
  <c r="AP990" i="1"/>
  <c r="AP991" i="1"/>
  <c r="AP992" i="1"/>
  <c r="AP993" i="1"/>
  <c r="AP994" i="1"/>
  <c r="AP995" i="1"/>
  <c r="AP996" i="1"/>
  <c r="AP997" i="1"/>
  <c r="AP998" i="1"/>
  <c r="AP999" i="1"/>
  <c r="AP1000" i="1"/>
  <c r="AP1001" i="1"/>
  <c r="AP1002" i="1"/>
  <c r="AP1003" i="1"/>
  <c r="AP1004" i="1"/>
  <c r="AP1005" i="1"/>
  <c r="AP1006" i="1"/>
  <c r="AP1007" i="1"/>
  <c r="AP1008" i="1"/>
  <c r="AP1009" i="1"/>
  <c r="AP1010" i="1"/>
  <c r="AP1011" i="1"/>
  <c r="AP1012" i="1"/>
  <c r="AP1013" i="1"/>
  <c r="AP1014" i="1"/>
  <c r="AP1015" i="1"/>
  <c r="AP1016" i="1"/>
  <c r="AP272" i="1"/>
  <c r="AP1018" i="1"/>
  <c r="AP1019" i="1"/>
  <c r="AP1020" i="1"/>
  <c r="AP1021" i="1"/>
  <c r="AP1022" i="1"/>
  <c r="AP1023" i="1"/>
  <c r="AP1024" i="1"/>
  <c r="AP1025" i="1"/>
  <c r="AP1026" i="1"/>
  <c r="AP1027" i="1"/>
  <c r="AP1028" i="1"/>
  <c r="AP1029" i="1"/>
  <c r="AP1030" i="1"/>
  <c r="AP1031" i="1"/>
  <c r="AP1032" i="1"/>
  <c r="AP274" i="1"/>
  <c r="AP1034" i="1"/>
  <c r="AP1035" i="1"/>
  <c r="AP1036" i="1"/>
  <c r="AP1037" i="1"/>
  <c r="AP1038" i="1"/>
  <c r="AP1039" i="1"/>
  <c r="AP1040" i="1"/>
  <c r="AP1041" i="1"/>
  <c r="AP1042" i="1"/>
  <c r="AP1043" i="1"/>
  <c r="AP1044" i="1"/>
  <c r="AP1045" i="1"/>
  <c r="AP1046" i="1"/>
  <c r="AP1047" i="1"/>
  <c r="AP1048" i="1"/>
  <c r="AP1049" i="1"/>
  <c r="AP1050" i="1"/>
  <c r="AP1051" i="1"/>
  <c r="AP1052" i="1"/>
  <c r="AP1053" i="1"/>
  <c r="AP1054" i="1"/>
  <c r="AP1055" i="1"/>
  <c r="AP1056" i="1"/>
  <c r="AP1057" i="1"/>
  <c r="AP1058" i="1"/>
  <c r="AP1059" i="1"/>
  <c r="AP1060" i="1"/>
  <c r="AP1061" i="1"/>
  <c r="AP1062" i="1"/>
  <c r="AP1063" i="1"/>
  <c r="AP1064" i="1"/>
  <c r="AP1065" i="1"/>
  <c r="AP1957" i="1"/>
  <c r="AP1067" i="1"/>
  <c r="AP1068" i="1"/>
  <c r="AP1069" i="1"/>
  <c r="AP1070" i="1"/>
  <c r="AP1071" i="1"/>
  <c r="AP1072" i="1"/>
  <c r="AP1073" i="1"/>
  <c r="AP1074" i="1"/>
  <c r="AP1075" i="1"/>
  <c r="AP1076" i="1"/>
  <c r="AP1077" i="1"/>
  <c r="AP1078" i="1"/>
  <c r="AP1079" i="1"/>
  <c r="AP1080" i="1"/>
  <c r="AP1081" i="1"/>
  <c r="AP1082" i="1"/>
  <c r="AP1083" i="1"/>
  <c r="AP357" i="1"/>
  <c r="AP1085" i="1"/>
  <c r="AP1086" i="1"/>
  <c r="AP1087" i="1"/>
  <c r="AP1088" i="1"/>
  <c r="AP1089" i="1"/>
  <c r="AP1090" i="1"/>
  <c r="AP1091" i="1"/>
  <c r="AP1092" i="1"/>
  <c r="AP1093" i="1"/>
  <c r="AP1094" i="1"/>
  <c r="AP1095" i="1"/>
  <c r="AP1096" i="1"/>
  <c r="AP1097" i="1"/>
  <c r="AP1098" i="1"/>
  <c r="AP591" i="1"/>
  <c r="AP1100" i="1"/>
  <c r="AP1101" i="1"/>
  <c r="AP1102" i="1"/>
  <c r="AP1103" i="1"/>
  <c r="AP1104" i="1"/>
  <c r="AP1105" i="1"/>
  <c r="AP1106" i="1"/>
  <c r="AP1107" i="1"/>
  <c r="AP1108" i="1"/>
  <c r="AP1109" i="1"/>
  <c r="AP1110" i="1"/>
  <c r="AP1111" i="1"/>
  <c r="AP1112" i="1"/>
  <c r="AP1113" i="1"/>
  <c r="AP1114" i="1"/>
  <c r="AP1115" i="1"/>
  <c r="AP1116" i="1"/>
  <c r="AP1117" i="1"/>
  <c r="AP1118" i="1"/>
  <c r="AP1119" i="1"/>
  <c r="AP1120" i="1"/>
  <c r="AP1121" i="1"/>
  <c r="AP1122" i="1"/>
  <c r="AP1123" i="1"/>
  <c r="AP1124" i="1"/>
  <c r="AP1125" i="1"/>
  <c r="AP1126" i="1"/>
  <c r="AP1127" i="1"/>
  <c r="AP1128" i="1"/>
  <c r="AP1129" i="1"/>
  <c r="AP1130" i="1"/>
  <c r="AP1131" i="1"/>
  <c r="AP1132" i="1"/>
  <c r="AP1133" i="1"/>
  <c r="AP1134" i="1"/>
  <c r="AP1135" i="1"/>
  <c r="AP1136" i="1"/>
  <c r="AP1137" i="1"/>
  <c r="AP1138" i="1"/>
  <c r="AP1139" i="1"/>
  <c r="AP1140" i="1"/>
  <c r="AP1141" i="1"/>
  <c r="AP1142" i="1"/>
  <c r="AP1143" i="1"/>
  <c r="AP1144" i="1"/>
  <c r="AP1145" i="1"/>
  <c r="AP1146" i="1"/>
  <c r="AP1147" i="1"/>
  <c r="AP1148" i="1"/>
  <c r="AP1149" i="1"/>
  <c r="AP1150" i="1"/>
  <c r="AP1151" i="1"/>
  <c r="AP1152" i="1"/>
  <c r="AP1153" i="1"/>
  <c r="AP1154" i="1"/>
  <c r="AP1155" i="1"/>
  <c r="AP1156" i="1"/>
  <c r="AP1157" i="1"/>
  <c r="AP1158" i="1"/>
  <c r="AP1159" i="1"/>
  <c r="AP1160" i="1"/>
  <c r="AP1161" i="1"/>
  <c r="AP1162" i="1"/>
  <c r="AP1163" i="1"/>
  <c r="AP1164" i="1"/>
  <c r="AP1165" i="1"/>
  <c r="AP1166" i="1"/>
  <c r="AP1167" i="1"/>
  <c r="AP1168" i="1"/>
  <c r="AP1169" i="1"/>
  <c r="AP1170" i="1"/>
  <c r="AP1171" i="1"/>
  <c r="AP1172" i="1"/>
  <c r="AP1173" i="1"/>
  <c r="AP1174" i="1"/>
  <c r="AP1175" i="1"/>
  <c r="AP1176" i="1"/>
  <c r="AP1177" i="1"/>
  <c r="AP1178" i="1"/>
  <c r="AP1179" i="1"/>
  <c r="AP1180" i="1"/>
  <c r="AP1181" i="1"/>
  <c r="AP1182" i="1"/>
  <c r="AP1183" i="1"/>
  <c r="AP1184" i="1"/>
  <c r="AP1185" i="1"/>
  <c r="AP1186" i="1"/>
  <c r="AP1187" i="1"/>
  <c r="AP1188" i="1"/>
  <c r="AP1189" i="1"/>
  <c r="AP1190" i="1"/>
  <c r="AP1191" i="1"/>
  <c r="AP1192" i="1"/>
  <c r="AP1193" i="1"/>
  <c r="AP1194" i="1"/>
  <c r="AP1195" i="1"/>
  <c r="AP1196" i="1"/>
  <c r="AP1197" i="1"/>
  <c r="AP1198" i="1"/>
  <c r="AP1199" i="1"/>
  <c r="AP1200" i="1"/>
  <c r="AP1201" i="1"/>
  <c r="AP1202" i="1"/>
  <c r="AP1203" i="1"/>
  <c r="AP1204" i="1"/>
  <c r="AP1205" i="1"/>
  <c r="AP1206" i="1"/>
  <c r="AP1207" i="1"/>
  <c r="AP1208" i="1"/>
  <c r="AP1209" i="1"/>
  <c r="AP1210" i="1"/>
  <c r="AP1211" i="1"/>
  <c r="AP1212" i="1"/>
  <c r="AP1213" i="1"/>
  <c r="AP1214" i="1"/>
  <c r="AP1215" i="1"/>
  <c r="AP1216" i="1"/>
  <c r="AP1217" i="1"/>
  <c r="AP1218" i="1"/>
  <c r="AP1219" i="1"/>
  <c r="AP1220" i="1"/>
  <c r="AP1221" i="1"/>
  <c r="AP1222" i="1"/>
  <c r="AP1223" i="1"/>
  <c r="AP1224" i="1"/>
  <c r="AP1225" i="1"/>
  <c r="AP1226" i="1"/>
  <c r="AP1227" i="1"/>
  <c r="AP1228" i="1"/>
  <c r="AP1229" i="1"/>
  <c r="AP1230" i="1"/>
  <c r="AP1231" i="1"/>
  <c r="AP1232" i="1"/>
  <c r="AP1233" i="1"/>
  <c r="AP1234" i="1"/>
  <c r="AP1235" i="1"/>
  <c r="AP1236" i="1"/>
  <c r="AP1237" i="1"/>
  <c r="AP1238" i="1"/>
  <c r="AP1239" i="1"/>
  <c r="AP1240" i="1"/>
  <c r="AP1241" i="1"/>
  <c r="AP1242" i="1"/>
  <c r="AP1243" i="1"/>
  <c r="AP1244" i="1"/>
  <c r="AP1245" i="1"/>
  <c r="AP1246" i="1"/>
  <c r="AP1247" i="1"/>
  <c r="AP1248" i="1"/>
  <c r="AP1249" i="1"/>
  <c r="AP1250" i="1"/>
  <c r="AP1251" i="1"/>
  <c r="AP1252" i="1"/>
  <c r="AP1253" i="1"/>
  <c r="AP1254" i="1"/>
  <c r="AP1255" i="1"/>
  <c r="AP1256" i="1"/>
  <c r="AP1257" i="1"/>
  <c r="AP1258" i="1"/>
  <c r="AP1259" i="1"/>
  <c r="AP1260" i="1"/>
  <c r="AP1261" i="1"/>
  <c r="AP1262" i="1"/>
  <c r="AP1263" i="1"/>
  <c r="AP1264" i="1"/>
  <c r="AP1265" i="1"/>
  <c r="AP1266" i="1"/>
  <c r="AP1267" i="1"/>
  <c r="AP1268" i="1"/>
  <c r="AP1269" i="1"/>
  <c r="AP1270" i="1"/>
  <c r="AP1271" i="1"/>
  <c r="AP1272" i="1"/>
  <c r="AP1273" i="1"/>
  <c r="AP1274" i="1"/>
  <c r="AP1275" i="1"/>
  <c r="AP1276" i="1"/>
  <c r="AP1277" i="1"/>
  <c r="AP1278" i="1"/>
  <c r="AP1279" i="1"/>
  <c r="AP1280" i="1"/>
  <c r="AP1281" i="1"/>
  <c r="AP1282" i="1"/>
  <c r="AP1283" i="1"/>
  <c r="AP1284" i="1"/>
  <c r="AP1285" i="1"/>
  <c r="AP1286" i="1"/>
  <c r="AP1287" i="1"/>
  <c r="AP1288" i="1"/>
  <c r="AP1289" i="1"/>
  <c r="AP1290" i="1"/>
  <c r="AP1291" i="1"/>
  <c r="AP1292" i="1"/>
  <c r="AP1293" i="1"/>
  <c r="AP1294" i="1"/>
  <c r="AP1295" i="1"/>
  <c r="AP1296" i="1"/>
  <c r="AP1297" i="1"/>
  <c r="AP1298" i="1"/>
  <c r="AP1299" i="1"/>
  <c r="AP1300" i="1"/>
  <c r="AP1301" i="1"/>
  <c r="AP1302" i="1"/>
  <c r="AP1303" i="1"/>
  <c r="AP1304" i="1"/>
  <c r="AP1305" i="1"/>
  <c r="AP1306" i="1"/>
  <c r="AP615" i="1"/>
  <c r="AP1308" i="1"/>
  <c r="AP1309" i="1"/>
  <c r="AP1310" i="1"/>
  <c r="AP1311" i="1"/>
  <c r="AP1312" i="1"/>
  <c r="AP1313" i="1"/>
  <c r="AP1314" i="1"/>
  <c r="AP1315" i="1"/>
  <c r="AP1316" i="1"/>
  <c r="AP1317" i="1"/>
  <c r="AP1318" i="1"/>
  <c r="AP1319" i="1"/>
  <c r="AP1320" i="1"/>
  <c r="AP1321" i="1"/>
  <c r="AP1322" i="1"/>
  <c r="AP1323" i="1"/>
  <c r="AP1324" i="1"/>
  <c r="AP1325" i="1"/>
  <c r="AP1326" i="1"/>
  <c r="AP1327" i="1"/>
  <c r="AP1328" i="1"/>
  <c r="AP1329" i="1"/>
  <c r="AP1330" i="1"/>
  <c r="AP1331" i="1"/>
  <c r="AP1332" i="1"/>
  <c r="AP1333" i="1"/>
  <c r="AP1334" i="1"/>
  <c r="AP1335" i="1"/>
  <c r="AP1336" i="1"/>
  <c r="AP1337" i="1"/>
  <c r="AP1338" i="1"/>
  <c r="AP1339" i="1"/>
  <c r="AP1340" i="1"/>
  <c r="AP1341" i="1"/>
  <c r="AP1342" i="1"/>
  <c r="AP1343" i="1"/>
  <c r="AP1344" i="1"/>
  <c r="AP1345" i="1"/>
  <c r="AP1346" i="1"/>
  <c r="AP1347" i="1"/>
  <c r="AP1348" i="1"/>
  <c r="AP1349" i="1"/>
  <c r="AP1350" i="1"/>
  <c r="AP639" i="1"/>
  <c r="AP1352" i="1"/>
  <c r="AP1353" i="1"/>
  <c r="AP1354" i="1"/>
  <c r="AP1355" i="1"/>
  <c r="AP1356" i="1"/>
  <c r="AP1357" i="1"/>
  <c r="AP1358" i="1"/>
  <c r="AP1359" i="1"/>
  <c r="AP1360" i="1"/>
  <c r="AP1361" i="1"/>
  <c r="AP1362" i="1"/>
  <c r="AP1363" i="1"/>
  <c r="AP1364" i="1"/>
  <c r="AP1365" i="1"/>
  <c r="AP1366" i="1"/>
  <c r="AP1367" i="1"/>
  <c r="AP1368" i="1"/>
  <c r="AP1369" i="1"/>
  <c r="AP1370" i="1"/>
  <c r="AP1371" i="1"/>
  <c r="AP1372" i="1"/>
  <c r="AP1373" i="1"/>
  <c r="AP1374" i="1"/>
  <c r="AP1375" i="1"/>
  <c r="AP1376" i="1"/>
  <c r="AP1377" i="1"/>
  <c r="AP1378" i="1"/>
  <c r="AP1379" i="1"/>
  <c r="AP1380" i="1"/>
  <c r="AP1381" i="1"/>
  <c r="AP1382" i="1"/>
  <c r="AP1383" i="1"/>
  <c r="AP1384" i="1"/>
  <c r="AP1385" i="1"/>
  <c r="AP1386" i="1"/>
  <c r="AP1387" i="1"/>
  <c r="AP1388" i="1"/>
  <c r="AP1389" i="1"/>
  <c r="AP1390" i="1"/>
  <c r="AP1391" i="1"/>
  <c r="AP1392" i="1"/>
  <c r="AP1393" i="1"/>
  <c r="AP1394" i="1"/>
  <c r="AP1395" i="1"/>
  <c r="AP1396" i="1"/>
  <c r="AP1397" i="1"/>
  <c r="AP1398" i="1"/>
  <c r="AP1399" i="1"/>
  <c r="AP1400" i="1"/>
  <c r="AP1401" i="1"/>
  <c r="AP1402" i="1"/>
  <c r="AP1403" i="1"/>
  <c r="AP1404" i="1"/>
  <c r="AP1405" i="1"/>
  <c r="AP1406" i="1"/>
  <c r="AP1407" i="1"/>
  <c r="AP1408" i="1"/>
  <c r="AP1409" i="1"/>
  <c r="AP1410" i="1"/>
  <c r="AP1411" i="1"/>
  <c r="AP1412" i="1"/>
  <c r="AP1413" i="1"/>
  <c r="AP1414" i="1"/>
  <c r="AP1415" i="1"/>
  <c r="AP1416" i="1"/>
  <c r="AP1417" i="1"/>
  <c r="AP1418" i="1"/>
  <c r="AP1419" i="1"/>
  <c r="AP1420" i="1"/>
  <c r="AP1421" i="1"/>
  <c r="AP1422" i="1"/>
  <c r="AP1423" i="1"/>
  <c r="AP1424" i="1"/>
  <c r="AP1425" i="1"/>
  <c r="AP1426" i="1"/>
  <c r="AP1427" i="1"/>
  <c r="AP1428" i="1"/>
  <c r="AP1429" i="1"/>
  <c r="AP1430" i="1"/>
  <c r="AP1431" i="1"/>
  <c r="AP1432" i="1"/>
  <c r="AP1433" i="1"/>
  <c r="AP1434" i="1"/>
  <c r="AP1435" i="1"/>
  <c r="AP1436" i="1"/>
  <c r="AP1437" i="1"/>
  <c r="AP1438" i="1"/>
  <c r="AP1439" i="1"/>
  <c r="AP1440" i="1"/>
  <c r="AP1441" i="1"/>
  <c r="AP1442" i="1"/>
  <c r="AP1443" i="1"/>
  <c r="AP1444" i="1"/>
  <c r="AP1445" i="1"/>
  <c r="AP1446" i="1"/>
  <c r="AP662" i="1"/>
  <c r="AP1448" i="1"/>
  <c r="AP1449" i="1"/>
  <c r="AP692" i="1"/>
  <c r="AP1451" i="1"/>
  <c r="AP1452" i="1"/>
  <c r="AP1453" i="1"/>
  <c r="AP1958" i="1"/>
  <c r="AP1455" i="1"/>
  <c r="AP1456" i="1"/>
  <c r="AP1457" i="1"/>
  <c r="AP1458" i="1"/>
  <c r="AP1459" i="1"/>
  <c r="AP1460" i="1"/>
  <c r="AP1461" i="1"/>
  <c r="AP1462" i="1"/>
  <c r="AP1463" i="1"/>
  <c r="AP1464" i="1"/>
  <c r="AP1465" i="1"/>
  <c r="AP1466" i="1"/>
  <c r="AP1467" i="1"/>
  <c r="AP1468" i="1"/>
  <c r="AP1469" i="1"/>
  <c r="AP1470" i="1"/>
  <c r="AP1471" i="1"/>
  <c r="AP1472" i="1"/>
  <c r="AP1473" i="1"/>
  <c r="AP1474" i="1"/>
  <c r="AP1475" i="1"/>
  <c r="AP1476" i="1"/>
  <c r="AP1477" i="1"/>
  <c r="AP1478" i="1"/>
  <c r="AP1479" i="1"/>
  <c r="AP1480" i="1"/>
  <c r="AP1481" i="1"/>
  <c r="AP1482" i="1"/>
  <c r="AP1483" i="1"/>
  <c r="AP1484" i="1"/>
  <c r="AP1485" i="1"/>
  <c r="AP1486" i="1"/>
  <c r="AP1487" i="1"/>
  <c r="AP1488" i="1"/>
  <c r="AP1489" i="1"/>
  <c r="AP1490" i="1"/>
  <c r="AP1491" i="1"/>
  <c r="AP1492" i="1"/>
  <c r="AP1493" i="1"/>
  <c r="AP1494" i="1"/>
  <c r="AP1495" i="1"/>
  <c r="AP1496" i="1"/>
  <c r="AP1497" i="1"/>
  <c r="AP1498" i="1"/>
  <c r="AP1499" i="1"/>
  <c r="AP1500" i="1"/>
  <c r="AP1501" i="1"/>
  <c r="AP1502" i="1"/>
  <c r="AP1503" i="1"/>
  <c r="AP1504" i="1"/>
  <c r="AP1505" i="1"/>
  <c r="AP1506" i="1"/>
  <c r="AP1507" i="1"/>
  <c r="AP1508" i="1"/>
  <c r="AP1509" i="1"/>
  <c r="AP1510" i="1"/>
  <c r="AP1511" i="1"/>
  <c r="AP1512" i="1"/>
  <c r="AP1513" i="1"/>
  <c r="AP1514" i="1"/>
  <c r="AP1515" i="1"/>
  <c r="AP1516" i="1"/>
  <c r="AP1517" i="1"/>
  <c r="AP1518" i="1"/>
  <c r="AP1519" i="1"/>
  <c r="AP1520" i="1"/>
  <c r="AP1521" i="1"/>
  <c r="AP1522" i="1"/>
  <c r="AP1523" i="1"/>
  <c r="AP1524" i="1"/>
  <c r="AP1525" i="1"/>
  <c r="AP1526" i="1"/>
  <c r="AP1959" i="1"/>
  <c r="AP1528" i="1"/>
  <c r="AP1529" i="1"/>
  <c r="AP1530" i="1"/>
  <c r="AP1531" i="1"/>
  <c r="AP1532" i="1"/>
  <c r="AP1533" i="1"/>
  <c r="AP1534" i="1"/>
  <c r="AP1535" i="1"/>
  <c r="AP1536" i="1"/>
  <c r="AP1537" i="1"/>
  <c r="AP1538" i="1"/>
  <c r="AP1539" i="1"/>
  <c r="AP1540" i="1"/>
  <c r="AP1541" i="1"/>
  <c r="AP1542" i="1"/>
  <c r="AP1543" i="1"/>
  <c r="AP1544" i="1"/>
  <c r="AP1545" i="1"/>
  <c r="AP1546" i="1"/>
  <c r="AP1547" i="1"/>
  <c r="AP1548" i="1"/>
  <c r="AP1549" i="1"/>
  <c r="AP1550" i="1"/>
  <c r="AP1551" i="1"/>
  <c r="AP1552" i="1"/>
  <c r="AP1553" i="1"/>
  <c r="AP1554" i="1"/>
  <c r="AP1555" i="1"/>
  <c r="AP1556" i="1"/>
  <c r="AP1557" i="1"/>
  <c r="AP1558" i="1"/>
  <c r="AP1559" i="1"/>
  <c r="AP1560" i="1"/>
  <c r="AP1561" i="1"/>
  <c r="AP1562" i="1"/>
  <c r="AP1563" i="1"/>
  <c r="AP1564" i="1"/>
  <c r="AP1565" i="1"/>
  <c r="AP1566" i="1"/>
  <c r="AP1567" i="1"/>
  <c r="AP1568" i="1"/>
  <c r="AP1569" i="1"/>
  <c r="AP1570" i="1"/>
  <c r="AP1571" i="1"/>
  <c r="AP1572" i="1"/>
  <c r="AP1573" i="1"/>
  <c r="AP1574" i="1"/>
  <c r="AP1575" i="1"/>
  <c r="AP1576" i="1"/>
  <c r="AP1577" i="1"/>
  <c r="AP1578" i="1"/>
  <c r="AP1579" i="1"/>
  <c r="AP1580" i="1"/>
  <c r="AP1581" i="1"/>
  <c r="AP1582" i="1"/>
  <c r="AP1583" i="1"/>
  <c r="AP1584" i="1"/>
  <c r="AP1585" i="1"/>
  <c r="AP1586" i="1"/>
  <c r="AP1587" i="1"/>
  <c r="AP1588" i="1"/>
  <c r="AP1589" i="1"/>
  <c r="AP1590" i="1"/>
  <c r="AP1591" i="1"/>
  <c r="AP1592" i="1"/>
  <c r="AP1593" i="1"/>
  <c r="AP1594" i="1"/>
  <c r="AP1595" i="1"/>
  <c r="AP1596" i="1"/>
  <c r="AP1597" i="1"/>
  <c r="AP1598" i="1"/>
  <c r="AP1599" i="1"/>
  <c r="AP1600" i="1"/>
  <c r="AP1601" i="1"/>
  <c r="AP1602" i="1"/>
  <c r="AP1603" i="1"/>
  <c r="AP1604" i="1"/>
  <c r="AP1605" i="1"/>
  <c r="AP1606" i="1"/>
  <c r="AP1607" i="1"/>
  <c r="AP1608" i="1"/>
  <c r="AP1609" i="1"/>
  <c r="AP1610" i="1"/>
  <c r="AP708" i="1"/>
  <c r="AP1612" i="1"/>
  <c r="AP1613" i="1"/>
  <c r="AP1614" i="1"/>
  <c r="AP1615" i="1"/>
  <c r="AP1616" i="1"/>
  <c r="AP1617" i="1"/>
  <c r="AP1618" i="1"/>
  <c r="AP1619" i="1"/>
  <c r="AP1620" i="1"/>
  <c r="AP1621" i="1"/>
  <c r="AP1622" i="1"/>
  <c r="AP1623" i="1"/>
  <c r="AP1624" i="1"/>
  <c r="AP1625" i="1"/>
  <c r="AP1626" i="1"/>
  <c r="AP1627" i="1"/>
  <c r="AP1628" i="1"/>
  <c r="AP1629" i="1"/>
  <c r="AP1630" i="1"/>
  <c r="AP1631" i="1"/>
  <c r="AP1632" i="1"/>
  <c r="AP1633" i="1"/>
  <c r="AP1634" i="1"/>
  <c r="AP1635" i="1"/>
  <c r="AP1636" i="1"/>
  <c r="AP1637" i="1"/>
  <c r="AP1638" i="1"/>
  <c r="AP1639" i="1"/>
  <c r="AP1640" i="1"/>
  <c r="AP1641" i="1"/>
  <c r="AP1642" i="1"/>
  <c r="AP1643" i="1"/>
  <c r="AP1644" i="1"/>
  <c r="AP1645" i="1"/>
  <c r="AP1646" i="1"/>
  <c r="AP1647" i="1"/>
  <c r="AP1648" i="1"/>
  <c r="AP1649" i="1"/>
  <c r="AP1650" i="1"/>
  <c r="AP1651" i="1"/>
  <c r="AP1652" i="1"/>
  <c r="AP1653" i="1"/>
  <c r="AP1654" i="1"/>
  <c r="AP1655" i="1"/>
  <c r="AP1656" i="1"/>
  <c r="AP1657" i="1"/>
  <c r="AP1658" i="1"/>
  <c r="AP1659" i="1"/>
  <c r="AP1660" i="1"/>
  <c r="AP1661" i="1"/>
  <c r="AP1662" i="1"/>
  <c r="AP1663" i="1"/>
  <c r="AP1664" i="1"/>
  <c r="AP1665" i="1"/>
  <c r="AP1666" i="1"/>
  <c r="AP1667" i="1"/>
  <c r="AP1668" i="1"/>
  <c r="AP1669" i="1"/>
  <c r="AP1670" i="1"/>
  <c r="AP1671" i="1"/>
  <c r="AP1672" i="1"/>
  <c r="AP1673" i="1"/>
  <c r="AP1674" i="1"/>
  <c r="AP1675" i="1"/>
  <c r="AP1676" i="1"/>
  <c r="AP1677" i="1"/>
  <c r="AP1678" i="1"/>
  <c r="AP1679" i="1"/>
  <c r="AP1680" i="1"/>
  <c r="AP1681" i="1"/>
  <c r="AP1682" i="1"/>
  <c r="AP1683" i="1"/>
  <c r="AP1684" i="1"/>
  <c r="AP1960" i="1"/>
  <c r="AP1686" i="1"/>
  <c r="AP1687" i="1"/>
  <c r="AP1688" i="1"/>
  <c r="AP1689" i="1"/>
  <c r="AP1690" i="1"/>
  <c r="AP1691" i="1"/>
  <c r="AP1692" i="1"/>
  <c r="AP1693" i="1"/>
  <c r="AP1694" i="1"/>
  <c r="AP1695" i="1"/>
  <c r="AP1696" i="1"/>
  <c r="AP1697" i="1"/>
  <c r="AP1698" i="1"/>
  <c r="AP1699" i="1"/>
  <c r="AP1700" i="1"/>
  <c r="AP1701" i="1"/>
  <c r="AP1702" i="1"/>
  <c r="AP1703" i="1"/>
  <c r="AP1704" i="1"/>
  <c r="AP1705" i="1"/>
  <c r="AP1706" i="1"/>
  <c r="AP1707" i="1"/>
  <c r="AP1708" i="1"/>
  <c r="AP1709" i="1"/>
  <c r="AP1710" i="1"/>
  <c r="AP1711" i="1"/>
  <c r="AP1712" i="1"/>
  <c r="AP1713" i="1"/>
  <c r="AP1714" i="1"/>
  <c r="AP1715" i="1"/>
  <c r="AP1716" i="1"/>
  <c r="AP1717" i="1"/>
  <c r="AP1718" i="1"/>
  <c r="AP1719" i="1"/>
  <c r="AP1720" i="1"/>
  <c r="AP1721" i="1"/>
  <c r="AP1722" i="1"/>
  <c r="AP1723" i="1"/>
  <c r="AP1724" i="1"/>
  <c r="AP1725" i="1"/>
  <c r="AP1726" i="1"/>
  <c r="AP1727" i="1"/>
  <c r="AP1728" i="1"/>
  <c r="AP1729" i="1"/>
  <c r="AP1730" i="1"/>
  <c r="AP1731" i="1"/>
  <c r="AP1732" i="1"/>
  <c r="AP1733" i="1"/>
  <c r="AP1734" i="1"/>
  <c r="AP1735" i="1"/>
  <c r="AP1736" i="1"/>
  <c r="AP1737" i="1"/>
  <c r="AP727" i="1"/>
  <c r="AP758" i="1"/>
  <c r="AP810" i="1"/>
  <c r="AP1741" i="1"/>
  <c r="AP1742" i="1"/>
  <c r="AP1743" i="1"/>
  <c r="AP1744" i="1"/>
  <c r="AP1745" i="1"/>
  <c r="AP1746" i="1"/>
  <c r="AP834" i="1"/>
  <c r="AP1748" i="1"/>
  <c r="AP1749" i="1"/>
  <c r="AP1750" i="1"/>
  <c r="AP1751" i="1"/>
  <c r="AP836" i="1"/>
  <c r="AP1753" i="1"/>
  <c r="AP1754" i="1"/>
  <c r="AP844" i="1"/>
  <c r="AP1756" i="1"/>
  <c r="AP1757" i="1"/>
  <c r="AP1758" i="1"/>
  <c r="AP1759" i="1"/>
  <c r="AP879" i="1"/>
  <c r="AP1761" i="1"/>
  <c r="AP984" i="1"/>
  <c r="AP1017" i="1"/>
  <c r="AP1764" i="1"/>
  <c r="AP1765" i="1"/>
  <c r="AP1033" i="1"/>
  <c r="AP1066" i="1"/>
  <c r="AP1768" i="1"/>
  <c r="AP1084" i="1"/>
  <c r="AP1099" i="1"/>
  <c r="AP1307" i="1"/>
  <c r="AP1351" i="1"/>
  <c r="AP1773" i="1"/>
  <c r="AP1774" i="1"/>
  <c r="AP1775" i="1"/>
  <c r="AP1447" i="1"/>
  <c r="AP1450" i="1"/>
  <c r="AP1778" i="1"/>
  <c r="AP1779" i="1"/>
  <c r="AP1780" i="1"/>
  <c r="AP1781" i="1"/>
  <c r="AP1782" i="1"/>
  <c r="AP1783" i="1"/>
  <c r="AP1454" i="1"/>
  <c r="AP1527" i="1"/>
  <c r="AP1611" i="1"/>
  <c r="AP1787" i="1"/>
  <c r="AP1788" i="1"/>
  <c r="AP1685" i="1"/>
  <c r="AP1790" i="1"/>
  <c r="AP1791" i="1"/>
  <c r="AP1792" i="1"/>
  <c r="AP1793" i="1"/>
  <c r="AP1738" i="1"/>
  <c r="AP1739" i="1"/>
  <c r="AP1740" i="1"/>
  <c r="AP1797" i="1"/>
  <c r="AP1747" i="1"/>
  <c r="AP1799" i="1"/>
  <c r="AP1800" i="1"/>
  <c r="AP1801" i="1"/>
  <c r="AP1802" i="1"/>
  <c r="AP1803" i="1"/>
  <c r="AP1804" i="1"/>
  <c r="AP1805" i="1"/>
  <c r="AP1806" i="1"/>
  <c r="AP1752" i="1"/>
  <c r="AP1808" i="1"/>
  <c r="AP1809" i="1"/>
  <c r="AP1755" i="1"/>
  <c r="AP1811" i="1"/>
  <c r="AP1760" i="1"/>
  <c r="AP1762" i="1"/>
  <c r="AP1814" i="1"/>
  <c r="AP1815" i="1"/>
  <c r="AP1763" i="1"/>
  <c r="AP1766" i="1"/>
  <c r="AP1818" i="1"/>
  <c r="AP1819" i="1"/>
  <c r="AP1820" i="1"/>
  <c r="AP1821" i="1"/>
  <c r="AP1822" i="1"/>
  <c r="AP1823" i="1"/>
  <c r="AP1824" i="1"/>
  <c r="AP1825" i="1"/>
  <c r="AP1826" i="1"/>
  <c r="AP1767" i="1"/>
  <c r="AP1828" i="1"/>
  <c r="AP1829" i="1"/>
  <c r="AP1769" i="1"/>
  <c r="AP1770" i="1"/>
  <c r="AP1771" i="1"/>
  <c r="AP1772" i="1"/>
  <c r="AP1776" i="1"/>
  <c r="AP1835" i="1"/>
  <c r="AP1836" i="1"/>
  <c r="AP1837" i="1"/>
  <c r="AP1838" i="1"/>
  <c r="AP1839" i="1"/>
  <c r="AP1840" i="1"/>
  <c r="AP1841" i="1"/>
  <c r="AP1842" i="1"/>
  <c r="AP1843" i="1"/>
  <c r="AP1844" i="1"/>
  <c r="AP1845" i="1"/>
  <c r="AP1846" i="1"/>
  <c r="AP1847" i="1"/>
  <c r="AP1848" i="1"/>
  <c r="AP1849" i="1"/>
  <c r="AP1850" i="1"/>
  <c r="AP1851" i="1"/>
  <c r="AP1852" i="1"/>
  <c r="AP1853" i="1"/>
  <c r="AP1854" i="1"/>
  <c r="AP1855" i="1"/>
  <c r="AP1856" i="1"/>
  <c r="AP1857" i="1"/>
  <c r="AP1858" i="1"/>
  <c r="AP1859" i="1"/>
  <c r="AP1860" i="1"/>
  <c r="AP1861" i="1"/>
  <c r="AP1777" i="1"/>
  <c r="AP1863" i="1"/>
  <c r="AP1864" i="1"/>
  <c r="AP1865" i="1"/>
  <c r="AP1866" i="1"/>
  <c r="AP1867" i="1"/>
  <c r="AP1868" i="1"/>
  <c r="AP1869" i="1"/>
  <c r="AP1870" i="1"/>
  <c r="AP1871" i="1"/>
  <c r="AP1784" i="1"/>
  <c r="AP1785" i="1"/>
  <c r="AP1874" i="1"/>
  <c r="AP1875" i="1"/>
  <c r="AP1876" i="1"/>
  <c r="AP1786" i="1"/>
  <c r="AP1878" i="1"/>
  <c r="AP1879" i="1"/>
  <c r="AP1789" i="1"/>
  <c r="AP1794" i="1"/>
  <c r="AP1795" i="1"/>
  <c r="AP1796" i="1"/>
  <c r="AP1798" i="1"/>
  <c r="AP1807" i="1"/>
  <c r="AP1810" i="1"/>
  <c r="AP1887" i="1"/>
  <c r="AP1812" i="1"/>
  <c r="AP1889" i="1"/>
  <c r="AP1890" i="1"/>
  <c r="AP1891" i="1"/>
  <c r="AP1892" i="1"/>
  <c r="AP1893" i="1"/>
  <c r="AP1894" i="1"/>
  <c r="AP1895" i="1"/>
  <c r="AP1896" i="1"/>
  <c r="AP1897" i="1"/>
  <c r="AP1898" i="1"/>
  <c r="AP1899" i="1"/>
  <c r="AP1900" i="1"/>
  <c r="AP1901" i="1"/>
  <c r="AP1902" i="1"/>
  <c r="AP1903" i="1"/>
  <c r="AP1904" i="1"/>
  <c r="AP1905" i="1"/>
  <c r="AP1906" i="1"/>
  <c r="AP1907" i="1"/>
  <c r="AP1908" i="1"/>
  <c r="AP1909" i="1"/>
  <c r="AP1910" i="1"/>
  <c r="AP1911" i="1"/>
  <c r="AP1912" i="1"/>
  <c r="AP1913" i="1"/>
  <c r="AP1914" i="1"/>
  <c r="AP1915" i="1"/>
  <c r="AP1916" i="1"/>
  <c r="AP1917" i="1"/>
  <c r="AP1918" i="1"/>
  <c r="AP1919" i="1"/>
  <c r="AP1920" i="1"/>
  <c r="AP1921" i="1"/>
  <c r="AP1922" i="1"/>
  <c r="AP1923" i="1"/>
  <c r="AP1924" i="1"/>
  <c r="AP1925" i="1"/>
  <c r="AP1926" i="1"/>
  <c r="AP1927" i="1"/>
  <c r="AP1928" i="1"/>
  <c r="AP1929" i="1"/>
  <c r="AP1930" i="1"/>
  <c r="AP1931" i="1"/>
  <c r="AP1932" i="1"/>
  <c r="AP1933" i="1"/>
  <c r="AP1934" i="1"/>
  <c r="AP1935" i="1"/>
  <c r="AP1936" i="1"/>
  <c r="AP1937" i="1"/>
  <c r="AP1938" i="1"/>
  <c r="AP1939" i="1"/>
  <c r="AP1940" i="1"/>
  <c r="AP1941" i="1"/>
  <c r="AP1942" i="1"/>
  <c r="AP1943" i="1"/>
  <c r="AP1944" i="1"/>
  <c r="AP1945" i="1"/>
  <c r="AP1946" i="1"/>
  <c r="AP1947" i="1"/>
  <c r="AP1948" i="1"/>
  <c r="AP1949" i="1"/>
  <c r="AP1950" i="1"/>
  <c r="AP1951" i="1"/>
  <c r="AP1952" i="1"/>
  <c r="AP1953" i="1"/>
  <c r="AP1954" i="1"/>
  <c r="AP1955" i="1"/>
  <c r="AP1956" i="1"/>
  <c r="AP1961" i="1"/>
  <c r="AP1963" i="1"/>
  <c r="AP1965" i="1"/>
  <c r="AP1967" i="1"/>
  <c r="AP1968" i="1"/>
  <c r="AP1962" i="1"/>
  <c r="AP1969" i="1"/>
  <c r="AP1964" i="1"/>
  <c r="AP1971" i="1"/>
  <c r="AP1966" i="1"/>
  <c r="AP1972" i="1"/>
  <c r="AP1973" i="1"/>
  <c r="AP1974" i="1"/>
  <c r="AP1970" i="1"/>
  <c r="AP1975" i="1"/>
  <c r="AP1976" i="1"/>
  <c r="AP1977" i="1"/>
  <c r="AP1978" i="1"/>
  <c r="AP1980" i="1"/>
  <c r="AP1982" i="1"/>
  <c r="AP1983" i="1"/>
  <c r="AP1984" i="1"/>
  <c r="AP1979" i="1"/>
  <c r="AP1985" i="1"/>
  <c r="AP1981" i="1"/>
  <c r="AP1986" i="1"/>
  <c r="AP1987" i="1"/>
  <c r="AP1989" i="1"/>
  <c r="AP2137" i="1"/>
  <c r="AP2224" i="1"/>
  <c r="AP2228" i="1"/>
  <c r="AP1988" i="1"/>
  <c r="AP2247" i="1"/>
  <c r="AP1990" i="1"/>
  <c r="AP1991" i="1"/>
  <c r="AP1992" i="1"/>
  <c r="AP1993" i="1"/>
  <c r="AP1994" i="1"/>
  <c r="AP1995" i="1"/>
  <c r="AP1996" i="1"/>
  <c r="AP1997" i="1"/>
  <c r="AP1998" i="1"/>
  <c r="AP1999" i="1"/>
  <c r="AP2000" i="1"/>
  <c r="AP2001" i="1"/>
  <c r="AP2002" i="1"/>
  <c r="AP2003" i="1"/>
  <c r="AP2004" i="1"/>
  <c r="AP2005" i="1"/>
  <c r="AP2006" i="1"/>
  <c r="AP2007" i="1"/>
  <c r="AP2008" i="1"/>
  <c r="AP2009" i="1"/>
  <c r="AP2010" i="1"/>
  <c r="AP2011" i="1"/>
  <c r="AP2012" i="1"/>
  <c r="AP2013" i="1"/>
  <c r="AP2014" i="1"/>
  <c r="AP2015" i="1"/>
  <c r="AP2016" i="1"/>
  <c r="AP2017" i="1"/>
  <c r="AP2018" i="1"/>
  <c r="AP2019" i="1"/>
  <c r="AP2020" i="1"/>
  <c r="AP2021" i="1"/>
  <c r="AP2022" i="1"/>
  <c r="AP2023" i="1"/>
  <c r="AP2024" i="1"/>
  <c r="AP2025" i="1"/>
  <c r="AP2026" i="1"/>
  <c r="AP2027" i="1"/>
  <c r="AP2028" i="1"/>
  <c r="AP2029" i="1"/>
  <c r="AP2030" i="1"/>
  <c r="AP2031" i="1"/>
  <c r="AP2032" i="1"/>
  <c r="AP2033" i="1"/>
  <c r="AP2034" i="1"/>
  <c r="AP2035" i="1"/>
  <c r="AP2036" i="1"/>
  <c r="AP2037" i="1"/>
  <c r="AP2038" i="1"/>
  <c r="AP2039" i="1"/>
  <c r="AP2040" i="1"/>
  <c r="AP2041" i="1"/>
  <c r="AP2042" i="1"/>
  <c r="AP2043" i="1"/>
  <c r="AP2044" i="1"/>
  <c r="AP2045" i="1"/>
  <c r="AP2046" i="1"/>
  <c r="AP2047" i="1"/>
  <c r="AP2048" i="1"/>
  <c r="AP2049" i="1"/>
  <c r="AP2050" i="1"/>
  <c r="AP2051" i="1"/>
  <c r="AP2052" i="1"/>
  <c r="AP2053" i="1"/>
  <c r="AP2054" i="1"/>
  <c r="AP2055" i="1"/>
  <c r="AP2056" i="1"/>
  <c r="AP2057" i="1"/>
  <c r="AP2058" i="1"/>
  <c r="AP2059" i="1"/>
  <c r="AP2060" i="1"/>
  <c r="AP2061" i="1"/>
  <c r="AP2062" i="1"/>
  <c r="AP2063" i="1"/>
  <c r="AP2064" i="1"/>
  <c r="AP2065" i="1"/>
  <c r="AP2066" i="1"/>
  <c r="AP2067" i="1"/>
  <c r="AP2068" i="1"/>
  <c r="AP2069" i="1"/>
  <c r="AP2070" i="1"/>
  <c r="AP2071" i="1"/>
  <c r="AP2072" i="1"/>
  <c r="AP2073" i="1"/>
  <c r="AP2074" i="1"/>
  <c r="AP2075" i="1"/>
  <c r="AP2076" i="1"/>
  <c r="AP2077" i="1"/>
  <c r="AP2078" i="1"/>
  <c r="AP2079" i="1"/>
  <c r="AP2080" i="1"/>
  <c r="AP2081" i="1"/>
  <c r="AP2082" i="1"/>
  <c r="AP2083" i="1"/>
  <c r="AP2084" i="1"/>
  <c r="AP2085" i="1"/>
  <c r="AP2086" i="1"/>
  <c r="AP2087" i="1"/>
  <c r="AP2088" i="1"/>
  <c r="AP2089" i="1"/>
  <c r="AP2090" i="1"/>
  <c r="AP2091" i="1"/>
  <c r="AP2092" i="1"/>
  <c r="AP2093" i="1"/>
  <c r="AP2094" i="1"/>
  <c r="AP2095" i="1"/>
  <c r="AP2096" i="1"/>
  <c r="AP2097" i="1"/>
  <c r="AP2098" i="1"/>
  <c r="AP2099" i="1"/>
  <c r="AP2100" i="1"/>
  <c r="AP2101" i="1"/>
  <c r="AP2102" i="1"/>
  <c r="AP2103" i="1"/>
  <c r="AP2104" i="1"/>
  <c r="AP2105" i="1"/>
  <c r="AP2106" i="1"/>
  <c r="AP2107" i="1"/>
  <c r="AP2108" i="1"/>
  <c r="AP2109" i="1"/>
  <c r="AP2110" i="1"/>
  <c r="AP2111" i="1"/>
  <c r="AP2112" i="1"/>
  <c r="AP2113" i="1"/>
  <c r="AP2114" i="1"/>
  <c r="AP2115" i="1"/>
  <c r="AP2116" i="1"/>
  <c r="AP2117" i="1"/>
  <c r="AP2118" i="1"/>
  <c r="AP2119" i="1"/>
  <c r="AP2120" i="1"/>
  <c r="AP2121" i="1"/>
  <c r="AP2122" i="1"/>
  <c r="AP2123" i="1"/>
  <c r="AP2124" i="1"/>
  <c r="AP2125" i="1"/>
  <c r="AP2126" i="1"/>
  <c r="AP2127" i="1"/>
  <c r="AP2128" i="1"/>
  <c r="AP2129" i="1"/>
  <c r="AP2130" i="1"/>
  <c r="AP2131" i="1"/>
  <c r="AP2132" i="1"/>
  <c r="AP2133" i="1"/>
  <c r="AP2134" i="1"/>
  <c r="AP2135" i="1"/>
  <c r="AP2136" i="1"/>
  <c r="AP1813" i="1"/>
  <c r="AP2138" i="1"/>
  <c r="AP2139" i="1"/>
  <c r="AP2140" i="1"/>
  <c r="AP2141" i="1"/>
  <c r="AP2142" i="1"/>
  <c r="AP2143" i="1"/>
  <c r="AP2144" i="1"/>
  <c r="AP2145" i="1"/>
  <c r="AP2146" i="1"/>
  <c r="AP2147" i="1"/>
  <c r="AP2148" i="1"/>
  <c r="AP2149" i="1"/>
  <c r="AP2150" i="1"/>
  <c r="AP2151" i="1"/>
  <c r="AP2152" i="1"/>
  <c r="AP2153" i="1"/>
  <c r="AP2154" i="1"/>
  <c r="AP2155" i="1"/>
  <c r="AP2156" i="1"/>
  <c r="AP2157" i="1"/>
  <c r="AP2158" i="1"/>
  <c r="AP2159" i="1"/>
  <c r="AP2160" i="1"/>
  <c r="AP2161" i="1"/>
  <c r="AP2162" i="1"/>
  <c r="AP2163" i="1"/>
  <c r="AP2164" i="1"/>
  <c r="AP2165" i="1"/>
  <c r="AP2166" i="1"/>
  <c r="AP2167" i="1"/>
  <c r="AP2168" i="1"/>
  <c r="AP2169" i="1"/>
  <c r="AP2170" i="1"/>
  <c r="AP2171" i="1"/>
  <c r="AP2172" i="1"/>
  <c r="AP2173" i="1"/>
  <c r="AP2174" i="1"/>
  <c r="AP2175" i="1"/>
  <c r="AP2176" i="1"/>
  <c r="AP2177" i="1"/>
  <c r="AP2178" i="1"/>
  <c r="AP2179" i="1"/>
  <c r="AP2180" i="1"/>
  <c r="AP2181" i="1"/>
  <c r="AP2182" i="1"/>
  <c r="AP2183" i="1"/>
  <c r="AP2184" i="1"/>
  <c r="AP2185" i="1"/>
  <c r="AP2186" i="1"/>
  <c r="AP2187" i="1"/>
  <c r="AP2188" i="1"/>
  <c r="AP2189" i="1"/>
  <c r="AP2190" i="1"/>
  <c r="AP2191" i="1"/>
  <c r="AP2192" i="1"/>
  <c r="AP2193" i="1"/>
  <c r="AP2194" i="1"/>
  <c r="AP2195" i="1"/>
  <c r="AP2196" i="1"/>
  <c r="AP2197" i="1"/>
  <c r="AP2198" i="1"/>
  <c r="AP2199" i="1"/>
  <c r="AP2200" i="1"/>
  <c r="AP2201" i="1"/>
  <c r="AP2202" i="1"/>
  <c r="AP2203" i="1"/>
  <c r="AP2204" i="1"/>
  <c r="AP2205" i="1"/>
  <c r="AP2206" i="1"/>
  <c r="AP2207" i="1"/>
  <c r="AP2208" i="1"/>
  <c r="AP2209" i="1"/>
  <c r="AP2210" i="1"/>
  <c r="AP2211" i="1"/>
  <c r="AP2212" i="1"/>
  <c r="AP2213" i="1"/>
  <c r="AP2214" i="1"/>
  <c r="AP2215" i="1"/>
  <c r="AP2216" i="1"/>
  <c r="AP2217" i="1"/>
  <c r="AP2218" i="1"/>
  <c r="AP2219" i="1"/>
  <c r="AP2220" i="1"/>
  <c r="AP2221" i="1"/>
  <c r="AP2222" i="1"/>
  <c r="AP2223" i="1"/>
  <c r="AP1816" i="1"/>
  <c r="AP2225" i="1"/>
  <c r="AP2226" i="1"/>
  <c r="AP2227" i="1"/>
  <c r="AP2259" i="1"/>
  <c r="AP2229" i="1"/>
  <c r="AP2230" i="1"/>
  <c r="AP2231" i="1"/>
  <c r="AP2232" i="1"/>
  <c r="AP2233" i="1"/>
  <c r="AP2234" i="1"/>
  <c r="AP2235" i="1"/>
  <c r="AP2236" i="1"/>
  <c r="AP2237" i="1"/>
  <c r="AP2238" i="1"/>
  <c r="AP2239" i="1"/>
  <c r="AP2240" i="1"/>
  <c r="AP2241" i="1"/>
  <c r="AP2242" i="1"/>
  <c r="AP2243" i="1"/>
  <c r="AP2244" i="1"/>
  <c r="AP2245" i="1"/>
  <c r="AP2246" i="1"/>
  <c r="AP1817" i="1"/>
  <c r="AP2248" i="1"/>
  <c r="AP2249" i="1"/>
  <c r="AP2250" i="1"/>
  <c r="AP2251" i="1"/>
  <c r="AP2252" i="1"/>
  <c r="AP2253" i="1"/>
  <c r="AP2254" i="1"/>
  <c r="AP2255" i="1"/>
  <c r="AP2256" i="1"/>
  <c r="AP2257" i="1"/>
  <c r="AP2258" i="1"/>
  <c r="AP1827" i="1"/>
  <c r="AP2260" i="1"/>
  <c r="AP2261" i="1"/>
  <c r="AP2262" i="1"/>
  <c r="AP2263" i="1"/>
  <c r="AP2264" i="1"/>
  <c r="AP2265" i="1"/>
  <c r="AP2266" i="1"/>
  <c r="AP2267" i="1"/>
  <c r="AP2268" i="1"/>
  <c r="AP2269" i="1"/>
  <c r="AP2270" i="1"/>
  <c r="AP2271" i="1"/>
  <c r="AP2272" i="1"/>
  <c r="AP2273" i="1"/>
  <c r="AP2274" i="1"/>
  <c r="AP2275" i="1"/>
  <c r="AP2276" i="1"/>
  <c r="AP2277" i="1"/>
  <c r="AP2278" i="1"/>
  <c r="AP2279" i="1"/>
  <c r="AP2280" i="1"/>
  <c r="AP2281" i="1"/>
  <c r="AP2282" i="1"/>
  <c r="AP2283" i="1"/>
  <c r="AP2284" i="1"/>
  <c r="AP2285" i="1"/>
  <c r="AP2286" i="1"/>
  <c r="AP2287" i="1"/>
  <c r="AP2288" i="1"/>
  <c r="AN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1830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1831" i="1"/>
  <c r="AN236" i="1"/>
  <c r="AN1832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1833" i="1"/>
  <c r="AN252" i="1"/>
  <c r="AN253" i="1"/>
  <c r="AN254" i="1"/>
  <c r="AN255" i="1"/>
  <c r="AN256" i="1"/>
  <c r="AN257" i="1"/>
  <c r="AN258" i="1"/>
  <c r="AN259" i="1"/>
  <c r="AN260" i="1"/>
  <c r="AN261" i="1"/>
  <c r="AN1834" i="1"/>
  <c r="AN263" i="1"/>
  <c r="AN264" i="1"/>
  <c r="AN265" i="1"/>
  <c r="AN266" i="1"/>
  <c r="AN267" i="1"/>
  <c r="AN268" i="1"/>
  <c r="AN269" i="1"/>
  <c r="AN270" i="1"/>
  <c r="AN271" i="1"/>
  <c r="AN1862" i="1"/>
  <c r="AN273" i="1"/>
  <c r="AN1872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1873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204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1877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1880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1881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235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1882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23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1883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1884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1885" i="1"/>
  <c r="AN835" i="1"/>
  <c r="AN1886" i="1"/>
  <c r="AN837" i="1"/>
  <c r="AN838" i="1"/>
  <c r="AN839" i="1"/>
  <c r="AN840" i="1"/>
  <c r="AN841" i="1"/>
  <c r="AN842" i="1"/>
  <c r="AN843" i="1"/>
  <c r="AN251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262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1888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272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274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957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357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591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615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639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662" i="1"/>
  <c r="AN1448" i="1"/>
  <c r="AN1449" i="1"/>
  <c r="AN692" i="1"/>
  <c r="AN1451" i="1"/>
  <c r="AN1452" i="1"/>
  <c r="AN1453" i="1"/>
  <c r="AN1958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1472" i="1"/>
  <c r="AN1473" i="1"/>
  <c r="AN1474" i="1"/>
  <c r="AN1475" i="1"/>
  <c r="AN1476" i="1"/>
  <c r="AN1477" i="1"/>
  <c r="AN1478" i="1"/>
  <c r="AN1479" i="1"/>
  <c r="AN1480" i="1"/>
  <c r="AN1481" i="1"/>
  <c r="AN1482" i="1"/>
  <c r="AN1483" i="1"/>
  <c r="AN1484" i="1"/>
  <c r="AN1485" i="1"/>
  <c r="AN1486" i="1"/>
  <c r="AN1487" i="1"/>
  <c r="AN1488" i="1"/>
  <c r="AN1489" i="1"/>
  <c r="AN1490" i="1"/>
  <c r="AN1491" i="1"/>
  <c r="AN1492" i="1"/>
  <c r="AN1493" i="1"/>
  <c r="AN1494" i="1"/>
  <c r="AN1495" i="1"/>
  <c r="AN1496" i="1"/>
  <c r="AN1497" i="1"/>
  <c r="AN1498" i="1"/>
  <c r="AN1499" i="1"/>
  <c r="AN1500" i="1"/>
  <c r="AN1501" i="1"/>
  <c r="AN1502" i="1"/>
  <c r="AN1503" i="1"/>
  <c r="AN1504" i="1"/>
  <c r="AN1505" i="1"/>
  <c r="AN1506" i="1"/>
  <c r="AN1507" i="1"/>
  <c r="AN1508" i="1"/>
  <c r="AN1509" i="1"/>
  <c r="AN1510" i="1"/>
  <c r="AN1511" i="1"/>
  <c r="AN1512" i="1"/>
  <c r="AN1513" i="1"/>
  <c r="AN1514" i="1"/>
  <c r="AN1515" i="1"/>
  <c r="AN1516" i="1"/>
  <c r="AN1517" i="1"/>
  <c r="AN1518" i="1"/>
  <c r="AN1519" i="1"/>
  <c r="AN1520" i="1"/>
  <c r="AN1521" i="1"/>
  <c r="AN1522" i="1"/>
  <c r="AN1523" i="1"/>
  <c r="AN1524" i="1"/>
  <c r="AN1525" i="1"/>
  <c r="AN1526" i="1"/>
  <c r="AN1959" i="1"/>
  <c r="AN1528" i="1"/>
  <c r="AN1529" i="1"/>
  <c r="AN1530" i="1"/>
  <c r="AN1531" i="1"/>
  <c r="AN1532" i="1"/>
  <c r="AN1533" i="1"/>
  <c r="AN1534" i="1"/>
  <c r="AN1535" i="1"/>
  <c r="AN1536" i="1"/>
  <c r="AN1537" i="1"/>
  <c r="AN1538" i="1"/>
  <c r="AN1539" i="1"/>
  <c r="AN1540" i="1"/>
  <c r="AN1541" i="1"/>
  <c r="AN1542" i="1"/>
  <c r="AN1543" i="1"/>
  <c r="AN1544" i="1"/>
  <c r="AN1545" i="1"/>
  <c r="AN1546" i="1"/>
  <c r="AN1547" i="1"/>
  <c r="AN1548" i="1"/>
  <c r="AN1549" i="1"/>
  <c r="AN1550" i="1"/>
  <c r="AN1551" i="1"/>
  <c r="AN1552" i="1"/>
  <c r="AN1553" i="1"/>
  <c r="AN1554" i="1"/>
  <c r="AN1555" i="1"/>
  <c r="AN1556" i="1"/>
  <c r="AN1557" i="1"/>
  <c r="AN1558" i="1"/>
  <c r="AN1559" i="1"/>
  <c r="AN1560" i="1"/>
  <c r="AN1561" i="1"/>
  <c r="AN1562" i="1"/>
  <c r="AN1563" i="1"/>
  <c r="AN1564" i="1"/>
  <c r="AN1565" i="1"/>
  <c r="AN1566" i="1"/>
  <c r="AN1567" i="1"/>
  <c r="AN1568" i="1"/>
  <c r="AN1569" i="1"/>
  <c r="AN1570" i="1"/>
  <c r="AN1571" i="1"/>
  <c r="AN1572" i="1"/>
  <c r="AN1573" i="1"/>
  <c r="AN1574" i="1"/>
  <c r="AN1575" i="1"/>
  <c r="AN1576" i="1"/>
  <c r="AN1577" i="1"/>
  <c r="AN1578" i="1"/>
  <c r="AN1579" i="1"/>
  <c r="AN1580" i="1"/>
  <c r="AN1581" i="1"/>
  <c r="AN1582" i="1"/>
  <c r="AN1583" i="1"/>
  <c r="AN1584" i="1"/>
  <c r="AN1585" i="1"/>
  <c r="AN1586" i="1"/>
  <c r="AN1587" i="1"/>
  <c r="AN1588" i="1"/>
  <c r="AN1589" i="1"/>
  <c r="AN1590" i="1"/>
  <c r="AN1591" i="1"/>
  <c r="AN1592" i="1"/>
  <c r="AN1593" i="1"/>
  <c r="AN1594" i="1"/>
  <c r="AN1595" i="1"/>
  <c r="AN1596" i="1"/>
  <c r="AN1597" i="1"/>
  <c r="AN1598" i="1"/>
  <c r="AN1599" i="1"/>
  <c r="AN1600" i="1"/>
  <c r="AN1601" i="1"/>
  <c r="AN1602" i="1"/>
  <c r="AN1603" i="1"/>
  <c r="AN1604" i="1"/>
  <c r="AN1605" i="1"/>
  <c r="AN1606" i="1"/>
  <c r="AN1607" i="1"/>
  <c r="AN1608" i="1"/>
  <c r="AN1609" i="1"/>
  <c r="AN1610" i="1"/>
  <c r="AN708" i="1"/>
  <c r="AN1612" i="1"/>
  <c r="AN1613" i="1"/>
  <c r="AN1614" i="1"/>
  <c r="AN1615" i="1"/>
  <c r="AN1616" i="1"/>
  <c r="AN1617" i="1"/>
  <c r="AN1618" i="1"/>
  <c r="AN1619" i="1"/>
  <c r="AN1620" i="1"/>
  <c r="AN1621" i="1"/>
  <c r="AN1622" i="1"/>
  <c r="AN1623" i="1"/>
  <c r="AN1624" i="1"/>
  <c r="AN1625" i="1"/>
  <c r="AN1626" i="1"/>
  <c r="AN1627" i="1"/>
  <c r="AN1628" i="1"/>
  <c r="AN1629" i="1"/>
  <c r="AN1630" i="1"/>
  <c r="AN1631" i="1"/>
  <c r="AN1632" i="1"/>
  <c r="AN1633" i="1"/>
  <c r="AN1634" i="1"/>
  <c r="AN1635" i="1"/>
  <c r="AN1636" i="1"/>
  <c r="AN1637" i="1"/>
  <c r="AN1638" i="1"/>
  <c r="AN1639" i="1"/>
  <c r="AN1640" i="1"/>
  <c r="AN1641" i="1"/>
  <c r="AN1642" i="1"/>
  <c r="AN1643" i="1"/>
  <c r="AN1644" i="1"/>
  <c r="AN1645" i="1"/>
  <c r="AN1646" i="1"/>
  <c r="AN1647" i="1"/>
  <c r="AN1648" i="1"/>
  <c r="AN1649" i="1"/>
  <c r="AN1650" i="1"/>
  <c r="AN1651" i="1"/>
  <c r="AN1652" i="1"/>
  <c r="AN1653" i="1"/>
  <c r="AN1654" i="1"/>
  <c r="AN1655" i="1"/>
  <c r="AN1656" i="1"/>
  <c r="AN1657" i="1"/>
  <c r="AN1658" i="1"/>
  <c r="AN1659" i="1"/>
  <c r="AN1660" i="1"/>
  <c r="AN1661" i="1"/>
  <c r="AN1662" i="1"/>
  <c r="AN1663" i="1"/>
  <c r="AN1664" i="1"/>
  <c r="AN1665" i="1"/>
  <c r="AN1666" i="1"/>
  <c r="AN1667" i="1"/>
  <c r="AN1668" i="1"/>
  <c r="AN1669" i="1"/>
  <c r="AN1670" i="1"/>
  <c r="AN1671" i="1"/>
  <c r="AN1672" i="1"/>
  <c r="AN1673" i="1"/>
  <c r="AN1674" i="1"/>
  <c r="AN1675" i="1"/>
  <c r="AN1676" i="1"/>
  <c r="AN1677" i="1"/>
  <c r="AN1678" i="1"/>
  <c r="AN1679" i="1"/>
  <c r="AN1680" i="1"/>
  <c r="AN1681" i="1"/>
  <c r="AN1682" i="1"/>
  <c r="AN1683" i="1"/>
  <c r="AN1684" i="1"/>
  <c r="AN1960" i="1"/>
  <c r="AN1686" i="1"/>
  <c r="AN1687" i="1"/>
  <c r="AN1688" i="1"/>
  <c r="AN1689" i="1"/>
  <c r="AN1690" i="1"/>
  <c r="AN1691" i="1"/>
  <c r="AN1692" i="1"/>
  <c r="AN1693" i="1"/>
  <c r="AN1694" i="1"/>
  <c r="AN1695" i="1"/>
  <c r="AN1696" i="1"/>
  <c r="AN1697" i="1"/>
  <c r="AN1698" i="1"/>
  <c r="AN1699" i="1"/>
  <c r="AN1700" i="1"/>
  <c r="AN1701" i="1"/>
  <c r="AN1702" i="1"/>
  <c r="AN1703" i="1"/>
  <c r="AN1704" i="1"/>
  <c r="AN1705" i="1"/>
  <c r="AN1706" i="1"/>
  <c r="AN1707" i="1"/>
  <c r="AN1708" i="1"/>
  <c r="AN1709" i="1"/>
  <c r="AN1710" i="1"/>
  <c r="AN1711" i="1"/>
  <c r="AN1712" i="1"/>
  <c r="AN1713" i="1"/>
  <c r="AN1714" i="1"/>
  <c r="AN1715" i="1"/>
  <c r="AN1716" i="1"/>
  <c r="AN1717" i="1"/>
  <c r="AN1718" i="1"/>
  <c r="AN1719" i="1"/>
  <c r="AN1720" i="1"/>
  <c r="AN1721" i="1"/>
  <c r="AN1722" i="1"/>
  <c r="AN1723" i="1"/>
  <c r="AN1724" i="1"/>
  <c r="AN1725" i="1"/>
  <c r="AN1726" i="1"/>
  <c r="AN1727" i="1"/>
  <c r="AN1728" i="1"/>
  <c r="AN1729" i="1"/>
  <c r="AN1730" i="1"/>
  <c r="AN1731" i="1"/>
  <c r="AN1732" i="1"/>
  <c r="AN1733" i="1"/>
  <c r="AN1734" i="1"/>
  <c r="AN1735" i="1"/>
  <c r="AN1736" i="1"/>
  <c r="AN1737" i="1"/>
  <c r="AN727" i="1"/>
  <c r="AN758" i="1"/>
  <c r="AN810" i="1"/>
  <c r="AN1741" i="1"/>
  <c r="AN1742" i="1"/>
  <c r="AN1743" i="1"/>
  <c r="AN1744" i="1"/>
  <c r="AN1745" i="1"/>
  <c r="AN1746" i="1"/>
  <c r="AN834" i="1"/>
  <c r="AN1748" i="1"/>
  <c r="AN1749" i="1"/>
  <c r="AN1750" i="1"/>
  <c r="AN1751" i="1"/>
  <c r="AN836" i="1"/>
  <c r="AN1753" i="1"/>
  <c r="AN1754" i="1"/>
  <c r="AN844" i="1"/>
  <c r="AN1756" i="1"/>
  <c r="AN1757" i="1"/>
  <c r="AN1758" i="1"/>
  <c r="AN1759" i="1"/>
  <c r="AN879" i="1"/>
  <c r="AN1761" i="1"/>
  <c r="AN984" i="1"/>
  <c r="AN1017" i="1"/>
  <c r="AN1764" i="1"/>
  <c r="AN1765" i="1"/>
  <c r="AN1033" i="1"/>
  <c r="AN1066" i="1"/>
  <c r="AN1768" i="1"/>
  <c r="AN1084" i="1"/>
  <c r="AN1099" i="1"/>
  <c r="AN1307" i="1"/>
  <c r="AN1351" i="1"/>
  <c r="AN1773" i="1"/>
  <c r="AN1774" i="1"/>
  <c r="AN1775" i="1"/>
  <c r="AN1447" i="1"/>
  <c r="AN1450" i="1"/>
  <c r="AN1778" i="1"/>
  <c r="AN1779" i="1"/>
  <c r="AN1780" i="1"/>
  <c r="AN1781" i="1"/>
  <c r="AN1782" i="1"/>
  <c r="AN1783" i="1"/>
  <c r="AN1454" i="1"/>
  <c r="AN1527" i="1"/>
  <c r="AN1611" i="1"/>
  <c r="AN1787" i="1"/>
  <c r="AN1788" i="1"/>
  <c r="AN1685" i="1"/>
  <c r="AN1790" i="1"/>
  <c r="AN1791" i="1"/>
  <c r="AN1792" i="1"/>
  <c r="AN1793" i="1"/>
  <c r="AN1738" i="1"/>
  <c r="AN1739" i="1"/>
  <c r="AN1740" i="1"/>
  <c r="AN1797" i="1"/>
  <c r="AN1747" i="1"/>
  <c r="AN1799" i="1"/>
  <c r="AN1800" i="1"/>
  <c r="AN1801" i="1"/>
  <c r="AN1802" i="1"/>
  <c r="AN1803" i="1"/>
  <c r="AN1804" i="1"/>
  <c r="AN1805" i="1"/>
  <c r="AN1806" i="1"/>
  <c r="AN1752" i="1"/>
  <c r="AN1808" i="1"/>
  <c r="AN1809" i="1"/>
  <c r="AN1755" i="1"/>
  <c r="AN1811" i="1"/>
  <c r="AN1760" i="1"/>
  <c r="AN1762" i="1"/>
  <c r="AN1814" i="1"/>
  <c r="AN1815" i="1"/>
  <c r="AN1763" i="1"/>
  <c r="AN1766" i="1"/>
  <c r="AN1818" i="1"/>
  <c r="AN1819" i="1"/>
  <c r="AN1820" i="1"/>
  <c r="AN1821" i="1"/>
  <c r="AN1822" i="1"/>
  <c r="AN1823" i="1"/>
  <c r="AN1824" i="1"/>
  <c r="AN1825" i="1"/>
  <c r="AN1826" i="1"/>
  <c r="AN1767" i="1"/>
  <c r="AN1828" i="1"/>
  <c r="AN1829" i="1"/>
  <c r="AN1769" i="1"/>
  <c r="AN1770" i="1"/>
  <c r="AN1771" i="1"/>
  <c r="AN1772" i="1"/>
  <c r="AN1776" i="1"/>
  <c r="AN1835" i="1"/>
  <c r="AN1836" i="1"/>
  <c r="AN1837" i="1"/>
  <c r="AN1838" i="1"/>
  <c r="AN1839" i="1"/>
  <c r="AN1840" i="1"/>
  <c r="AN1841" i="1"/>
  <c r="AN1842" i="1"/>
  <c r="AN1843" i="1"/>
  <c r="AN1844" i="1"/>
  <c r="AN1845" i="1"/>
  <c r="AN1846" i="1"/>
  <c r="AN1847" i="1"/>
  <c r="AN1848" i="1"/>
  <c r="AN1849" i="1"/>
  <c r="AN1850" i="1"/>
  <c r="AN1851" i="1"/>
  <c r="AN1852" i="1"/>
  <c r="AN1853" i="1"/>
  <c r="AN1854" i="1"/>
  <c r="AN1855" i="1"/>
  <c r="AN1856" i="1"/>
  <c r="AN1857" i="1"/>
  <c r="AN1858" i="1"/>
  <c r="AN1859" i="1"/>
  <c r="AN1860" i="1"/>
  <c r="AN1861" i="1"/>
  <c r="AN1777" i="1"/>
  <c r="AN1863" i="1"/>
  <c r="AN1864" i="1"/>
  <c r="AN1865" i="1"/>
  <c r="AN1866" i="1"/>
  <c r="AN1867" i="1"/>
  <c r="AN1868" i="1"/>
  <c r="AN1869" i="1"/>
  <c r="AN1870" i="1"/>
  <c r="AN1871" i="1"/>
  <c r="AN1784" i="1"/>
  <c r="AN1785" i="1"/>
  <c r="AN1874" i="1"/>
  <c r="AN1875" i="1"/>
  <c r="AN1876" i="1"/>
  <c r="AN1786" i="1"/>
  <c r="AN1878" i="1"/>
  <c r="AN1879" i="1"/>
  <c r="AN1789" i="1"/>
  <c r="AN1794" i="1"/>
  <c r="AN1795" i="1"/>
  <c r="AN1796" i="1"/>
  <c r="AN1798" i="1"/>
  <c r="AN1807" i="1"/>
  <c r="AN1810" i="1"/>
  <c r="AN1887" i="1"/>
  <c r="AN1812" i="1"/>
  <c r="AN1889" i="1"/>
  <c r="AN1890" i="1"/>
  <c r="AN1891" i="1"/>
  <c r="AN1892" i="1"/>
  <c r="AN1893" i="1"/>
  <c r="AN1894" i="1"/>
  <c r="AN1895" i="1"/>
  <c r="AN1896" i="1"/>
  <c r="AN1897" i="1"/>
  <c r="AN1898" i="1"/>
  <c r="AN1899" i="1"/>
  <c r="AN1900" i="1"/>
  <c r="AN1901" i="1"/>
  <c r="AN1902" i="1"/>
  <c r="AN1903" i="1"/>
  <c r="AN1904" i="1"/>
  <c r="AN1905" i="1"/>
  <c r="AN1906" i="1"/>
  <c r="AN1907" i="1"/>
  <c r="AN1908" i="1"/>
  <c r="AN1909" i="1"/>
  <c r="AN1910" i="1"/>
  <c r="AN1911" i="1"/>
  <c r="AN1912" i="1"/>
  <c r="AN1913" i="1"/>
  <c r="AN1914" i="1"/>
  <c r="AN1915" i="1"/>
  <c r="AN1916" i="1"/>
  <c r="AN1917" i="1"/>
  <c r="AN1918" i="1"/>
  <c r="AN1919" i="1"/>
  <c r="AN1920" i="1"/>
  <c r="AN1921" i="1"/>
  <c r="AN1922" i="1"/>
  <c r="AN1923" i="1"/>
  <c r="AN1924" i="1"/>
  <c r="AN1925" i="1"/>
  <c r="AN1926" i="1"/>
  <c r="AN1927" i="1"/>
  <c r="AN1928" i="1"/>
  <c r="AN1929" i="1"/>
  <c r="AN1930" i="1"/>
  <c r="AN1931" i="1"/>
  <c r="AN1932" i="1"/>
  <c r="AN1933" i="1"/>
  <c r="AN1934" i="1"/>
  <c r="AN1935" i="1"/>
  <c r="AN1936" i="1"/>
  <c r="AN1937" i="1"/>
  <c r="AN1938" i="1"/>
  <c r="AN1939" i="1"/>
  <c r="AN1940" i="1"/>
  <c r="AN1941" i="1"/>
  <c r="AN1942" i="1"/>
  <c r="AN1943" i="1"/>
  <c r="AN1944" i="1"/>
  <c r="AN1945" i="1"/>
  <c r="AN1946" i="1"/>
  <c r="AN1947" i="1"/>
  <c r="AN1948" i="1"/>
  <c r="AN1949" i="1"/>
  <c r="AN1950" i="1"/>
  <c r="AN1951" i="1"/>
  <c r="AN1952" i="1"/>
  <c r="AN1953" i="1"/>
  <c r="AN1954" i="1"/>
  <c r="AN1955" i="1"/>
  <c r="AN1956" i="1"/>
  <c r="AN1961" i="1"/>
  <c r="AN1963" i="1"/>
  <c r="AN1965" i="1"/>
  <c r="AN1967" i="1"/>
  <c r="AN1968" i="1"/>
  <c r="AN1962" i="1"/>
  <c r="AN1969" i="1"/>
  <c r="AN1964" i="1"/>
  <c r="AN1971" i="1"/>
  <c r="AN1966" i="1"/>
  <c r="AN1972" i="1"/>
  <c r="AN1973" i="1"/>
  <c r="AN1974" i="1"/>
  <c r="AN1970" i="1"/>
  <c r="AN1975" i="1"/>
  <c r="AN1976" i="1"/>
  <c r="AN1977" i="1"/>
  <c r="AN1978" i="1"/>
  <c r="AN1980" i="1"/>
  <c r="AN1982" i="1"/>
  <c r="AN1983" i="1"/>
  <c r="AN1984" i="1"/>
  <c r="AN1979" i="1"/>
  <c r="AN1985" i="1"/>
  <c r="AN1981" i="1"/>
  <c r="AN1986" i="1"/>
  <c r="AN1987" i="1"/>
  <c r="AN1989" i="1"/>
  <c r="AN2137" i="1"/>
  <c r="AN2224" i="1"/>
  <c r="AN2228" i="1"/>
  <c r="AN1988" i="1"/>
  <c r="AN2247" i="1"/>
  <c r="AN1990" i="1"/>
  <c r="AN1991" i="1"/>
  <c r="AN1992" i="1"/>
  <c r="AN1993" i="1"/>
  <c r="AN1994" i="1"/>
  <c r="AN1995" i="1"/>
  <c r="AN1996" i="1"/>
  <c r="AN1997" i="1"/>
  <c r="AN1998" i="1"/>
  <c r="AN1999" i="1"/>
  <c r="AN2000" i="1"/>
  <c r="AN2001" i="1"/>
  <c r="AN2002" i="1"/>
  <c r="AN2003" i="1"/>
  <c r="AN2004" i="1"/>
  <c r="AN2005" i="1"/>
  <c r="AN2006" i="1"/>
  <c r="AN2007" i="1"/>
  <c r="AN2008" i="1"/>
  <c r="AN2009" i="1"/>
  <c r="AN2010" i="1"/>
  <c r="AN2011" i="1"/>
  <c r="AN2012" i="1"/>
  <c r="AN2013" i="1"/>
  <c r="AN2014" i="1"/>
  <c r="AN2015" i="1"/>
  <c r="AN2016" i="1"/>
  <c r="AN2017" i="1"/>
  <c r="AN2018" i="1"/>
  <c r="AN2019" i="1"/>
  <c r="AN2020" i="1"/>
  <c r="AN2021" i="1"/>
  <c r="AN2022" i="1"/>
  <c r="AN2023" i="1"/>
  <c r="AN2024" i="1"/>
  <c r="AN2025" i="1"/>
  <c r="AN2026" i="1"/>
  <c r="AN2027" i="1"/>
  <c r="AN2028" i="1"/>
  <c r="AN2029" i="1"/>
  <c r="AN2030" i="1"/>
  <c r="AN2031" i="1"/>
  <c r="AN2032" i="1"/>
  <c r="AN2033" i="1"/>
  <c r="AN2034" i="1"/>
  <c r="AN2035" i="1"/>
  <c r="AN2036" i="1"/>
  <c r="AN2037" i="1"/>
  <c r="AN2038" i="1"/>
  <c r="AN2039" i="1"/>
  <c r="AN2040" i="1"/>
  <c r="AN2041" i="1"/>
  <c r="AN2042" i="1"/>
  <c r="AN2043" i="1"/>
  <c r="AN2044" i="1"/>
  <c r="AN2045" i="1"/>
  <c r="AN2046" i="1"/>
  <c r="AN2047" i="1"/>
  <c r="AN2048" i="1"/>
  <c r="AN2049" i="1"/>
  <c r="AN2050" i="1"/>
  <c r="AN2051" i="1"/>
  <c r="AN2052" i="1"/>
  <c r="AN2053" i="1"/>
  <c r="AN2054" i="1"/>
  <c r="AN2055" i="1"/>
  <c r="AN2056" i="1"/>
  <c r="AN2057" i="1"/>
  <c r="AN2058" i="1"/>
  <c r="AN2059" i="1"/>
  <c r="AN2060" i="1"/>
  <c r="AN2061" i="1"/>
  <c r="AN2062" i="1"/>
  <c r="AN2063" i="1"/>
  <c r="AN2064" i="1"/>
  <c r="AN2065" i="1"/>
  <c r="AN2066" i="1"/>
  <c r="AN2067" i="1"/>
  <c r="AN2068" i="1"/>
  <c r="AN2069" i="1"/>
  <c r="AN2070" i="1"/>
  <c r="AN2071" i="1"/>
  <c r="AN2072" i="1"/>
  <c r="AN2073" i="1"/>
  <c r="AN2074" i="1"/>
  <c r="AN2075" i="1"/>
  <c r="AN2076" i="1"/>
  <c r="AN2077" i="1"/>
  <c r="AN2078" i="1"/>
  <c r="AN2079" i="1"/>
  <c r="AN2080" i="1"/>
  <c r="AN2081" i="1"/>
  <c r="AN2082" i="1"/>
  <c r="AN2083" i="1"/>
  <c r="AN2084" i="1"/>
  <c r="AN2085" i="1"/>
  <c r="AN2086" i="1"/>
  <c r="AN2087" i="1"/>
  <c r="AN2088" i="1"/>
  <c r="AN2089" i="1"/>
  <c r="AN2090" i="1"/>
  <c r="AN2091" i="1"/>
  <c r="AN2092" i="1"/>
  <c r="AN2093" i="1"/>
  <c r="AN2094" i="1"/>
  <c r="AN2095" i="1"/>
  <c r="AN2096" i="1"/>
  <c r="AN2097" i="1"/>
  <c r="AN2098" i="1"/>
  <c r="AN2099" i="1"/>
  <c r="AN2100" i="1"/>
  <c r="AN2101" i="1"/>
  <c r="AN2102" i="1"/>
  <c r="AN2103" i="1"/>
  <c r="AN2104" i="1"/>
  <c r="AN2105" i="1"/>
  <c r="AN2106" i="1"/>
  <c r="AN2107" i="1"/>
  <c r="AN2108" i="1"/>
  <c r="AN2109" i="1"/>
  <c r="AN2110" i="1"/>
  <c r="AN2111" i="1"/>
  <c r="AN2112" i="1"/>
  <c r="AN2113" i="1"/>
  <c r="AN2114" i="1"/>
  <c r="AN2115" i="1"/>
  <c r="AN2116" i="1"/>
  <c r="AN2117" i="1"/>
  <c r="AN2118" i="1"/>
  <c r="AN2119" i="1"/>
  <c r="AN2120" i="1"/>
  <c r="AN2121" i="1"/>
  <c r="AN2122" i="1"/>
  <c r="AN2123" i="1"/>
  <c r="AN2124" i="1"/>
  <c r="AN2125" i="1"/>
  <c r="AN2126" i="1"/>
  <c r="AN2127" i="1"/>
  <c r="AN2128" i="1"/>
  <c r="AN2129" i="1"/>
  <c r="AN2130" i="1"/>
  <c r="AN2131" i="1"/>
  <c r="AN2132" i="1"/>
  <c r="AN2133" i="1"/>
  <c r="AN2134" i="1"/>
  <c r="AN2135" i="1"/>
  <c r="AN2136" i="1"/>
  <c r="AN1813" i="1"/>
  <c r="AN2138" i="1"/>
  <c r="AN2139" i="1"/>
  <c r="AN2140" i="1"/>
  <c r="AN2141" i="1"/>
  <c r="AN2142" i="1"/>
  <c r="AN2143" i="1"/>
  <c r="AN2144" i="1"/>
  <c r="AN2145" i="1"/>
  <c r="AN2146" i="1"/>
  <c r="AN2147" i="1"/>
  <c r="AN2148" i="1"/>
  <c r="AN2149" i="1"/>
  <c r="AN2150" i="1"/>
  <c r="AN2151" i="1"/>
  <c r="AN2152" i="1"/>
  <c r="AN2153" i="1"/>
  <c r="AN2154" i="1"/>
  <c r="AN2155" i="1"/>
  <c r="AN2156" i="1"/>
  <c r="AN2157" i="1"/>
  <c r="AN2158" i="1"/>
  <c r="AN2159" i="1"/>
  <c r="AN2160" i="1"/>
  <c r="AN2161" i="1"/>
  <c r="AN2162" i="1"/>
  <c r="AN2163" i="1"/>
  <c r="AN2164" i="1"/>
  <c r="AN2165" i="1"/>
  <c r="AN2166" i="1"/>
  <c r="AN2167" i="1"/>
  <c r="AN2168" i="1"/>
  <c r="AN2169" i="1"/>
  <c r="AN2170" i="1"/>
  <c r="AN2171" i="1"/>
  <c r="AN2172" i="1"/>
  <c r="AN2173" i="1"/>
  <c r="AN2174" i="1"/>
  <c r="AN2175" i="1"/>
  <c r="AN2176" i="1"/>
  <c r="AN2177" i="1"/>
  <c r="AN2178" i="1"/>
  <c r="AN2179" i="1"/>
  <c r="AN2180" i="1"/>
  <c r="AN2181" i="1"/>
  <c r="AN2182" i="1"/>
  <c r="AN2183" i="1"/>
  <c r="AN2184" i="1"/>
  <c r="AN2185" i="1"/>
  <c r="AN2186" i="1"/>
  <c r="AN2187" i="1"/>
  <c r="AN2188" i="1"/>
  <c r="AN2189" i="1"/>
  <c r="AN2190" i="1"/>
  <c r="AN2191" i="1"/>
  <c r="AN2192" i="1"/>
  <c r="AN2193" i="1"/>
  <c r="AN2194" i="1"/>
  <c r="AN2195" i="1"/>
  <c r="AN2196" i="1"/>
  <c r="AN2197" i="1"/>
  <c r="AN2198" i="1"/>
  <c r="AN2199" i="1"/>
  <c r="AN2200" i="1"/>
  <c r="AN2201" i="1"/>
  <c r="AN2202" i="1"/>
  <c r="AN2203" i="1"/>
  <c r="AN2204" i="1"/>
  <c r="AN2205" i="1"/>
  <c r="AN2206" i="1"/>
  <c r="AN2207" i="1"/>
  <c r="AN2208" i="1"/>
  <c r="AN2209" i="1"/>
  <c r="AN2210" i="1"/>
  <c r="AN2211" i="1"/>
  <c r="AN2212" i="1"/>
  <c r="AN2213" i="1"/>
  <c r="AN2214" i="1"/>
  <c r="AN2215" i="1"/>
  <c r="AN2216" i="1"/>
  <c r="AN2217" i="1"/>
  <c r="AN2218" i="1"/>
  <c r="AN2219" i="1"/>
  <c r="AN2220" i="1"/>
  <c r="AN2221" i="1"/>
  <c r="AN2222" i="1"/>
  <c r="AN2223" i="1"/>
  <c r="AN1816" i="1"/>
  <c r="AN2225" i="1"/>
  <c r="AN2226" i="1"/>
  <c r="AN2227" i="1"/>
  <c r="AN2259" i="1"/>
  <c r="AN2229" i="1"/>
  <c r="AN2230" i="1"/>
  <c r="AN2231" i="1"/>
  <c r="AN2232" i="1"/>
  <c r="AN2233" i="1"/>
  <c r="AN2234" i="1"/>
  <c r="AN2235" i="1"/>
  <c r="AN2236" i="1"/>
  <c r="AN2237" i="1"/>
  <c r="AN2238" i="1"/>
  <c r="AN2239" i="1"/>
  <c r="AN2240" i="1"/>
  <c r="AN2241" i="1"/>
  <c r="AN2242" i="1"/>
  <c r="AN2243" i="1"/>
  <c r="AN2244" i="1"/>
  <c r="AN2245" i="1"/>
  <c r="AN2246" i="1"/>
  <c r="AN1817" i="1"/>
  <c r="AN2248" i="1"/>
  <c r="AN2249" i="1"/>
  <c r="AN2250" i="1"/>
  <c r="AN2251" i="1"/>
  <c r="AN2252" i="1"/>
  <c r="AN2253" i="1"/>
  <c r="AN2254" i="1"/>
  <c r="AN2255" i="1"/>
  <c r="AN2256" i="1"/>
  <c r="AN2257" i="1"/>
  <c r="AN2258" i="1"/>
  <c r="AN1827" i="1"/>
  <c r="AN2260" i="1"/>
  <c r="AN2261" i="1"/>
  <c r="AN2262" i="1"/>
  <c r="AN2263" i="1"/>
  <c r="AN2264" i="1"/>
  <c r="AN2265" i="1"/>
  <c r="AN2266" i="1"/>
  <c r="AN2267" i="1"/>
  <c r="AN2268" i="1"/>
  <c r="AN2269" i="1"/>
  <c r="AN2270" i="1"/>
  <c r="AN2271" i="1"/>
  <c r="AN2272" i="1"/>
  <c r="AN2273" i="1"/>
  <c r="AN2274" i="1"/>
  <c r="AN2275" i="1"/>
  <c r="AN2276" i="1"/>
  <c r="AN2277" i="1"/>
  <c r="AN2278" i="1"/>
  <c r="AN2279" i="1"/>
  <c r="AN2280" i="1"/>
  <c r="AN2281" i="1"/>
  <c r="AN2282" i="1"/>
  <c r="AN2283" i="1"/>
  <c r="AN2284" i="1"/>
  <c r="AN2285" i="1"/>
  <c r="AN2286" i="1"/>
  <c r="AN2287" i="1"/>
  <c r="AN2288" i="1"/>
  <c r="C16" i="4"/>
  <c r="B18" i="4" s="1"/>
  <c r="B16" i="4"/>
  <c r="N3" i="2" l="1"/>
  <c r="K4" i="5" l="1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AM2" i="1" l="1"/>
  <c r="AM3" i="1"/>
  <c r="AM4" i="1"/>
  <c r="AM5" i="1"/>
  <c r="AM6" i="1"/>
  <c r="AM7" i="1"/>
  <c r="AM8" i="1"/>
  <c r="AM9" i="1"/>
  <c r="AM207" i="1"/>
  <c r="AM11" i="1"/>
  <c r="AM12" i="1"/>
  <c r="AM10" i="1"/>
  <c r="AM105" i="1"/>
  <c r="AM13" i="1"/>
  <c r="AM1159" i="1"/>
  <c r="AM17" i="1"/>
  <c r="AM18" i="1"/>
  <c r="AM14" i="1"/>
  <c r="AM106" i="1"/>
  <c r="AM21" i="1"/>
  <c r="AM212" i="1"/>
  <c r="AM15" i="1"/>
  <c r="AM24" i="1"/>
  <c r="AM25" i="1"/>
  <c r="AM26" i="1"/>
  <c r="AM1164" i="1"/>
  <c r="AM28" i="1"/>
  <c r="AM197" i="1"/>
  <c r="AM30" i="1"/>
  <c r="AM31" i="1"/>
  <c r="AM32" i="1"/>
  <c r="AM429" i="1"/>
  <c r="AM34" i="1"/>
  <c r="AM96" i="1"/>
  <c r="AM1165" i="1"/>
  <c r="AM213" i="1"/>
  <c r="AM38" i="1"/>
  <c r="AM16" i="1"/>
  <c r="AM763" i="1"/>
  <c r="AM41" i="1"/>
  <c r="AM42" i="1"/>
  <c r="AM43" i="1"/>
  <c r="AM214" i="1"/>
  <c r="AM19" i="1"/>
  <c r="AM107" i="1"/>
  <c r="AM47" i="1"/>
  <c r="AM20" i="1"/>
  <c r="AM1174" i="1"/>
  <c r="AM430" i="1"/>
  <c r="AM51" i="1"/>
  <c r="AM52" i="1"/>
  <c r="AM218" i="1"/>
  <c r="AM765" i="1"/>
  <c r="AM1183" i="1"/>
  <c r="AM56" i="1"/>
  <c r="AM22" i="1"/>
  <c r="AM58" i="1"/>
  <c r="AM110" i="1"/>
  <c r="AM60" i="1"/>
  <c r="AM111" i="1"/>
  <c r="AM769" i="1"/>
  <c r="AM63" i="1"/>
  <c r="AM64" i="1"/>
  <c r="AM779" i="1"/>
  <c r="AM66" i="1"/>
  <c r="AM112" i="1"/>
  <c r="AM220" i="1"/>
  <c r="AM69" i="1"/>
  <c r="AM1185" i="1"/>
  <c r="AM223" i="1"/>
  <c r="AM72" i="1"/>
  <c r="AM73" i="1"/>
  <c r="AM113" i="1"/>
  <c r="AM225" i="1"/>
  <c r="AM1362" i="1"/>
  <c r="AM77" i="1"/>
  <c r="AM1188" i="1"/>
  <c r="AM79" i="1"/>
  <c r="AM80" i="1"/>
  <c r="AM81" i="1"/>
  <c r="AM441" i="1"/>
  <c r="AM83" i="1"/>
  <c r="AM84" i="1"/>
  <c r="AM85" i="1"/>
  <c r="AM115" i="1"/>
  <c r="AM116" i="1"/>
  <c r="AM785" i="1"/>
  <c r="AM89" i="1"/>
  <c r="AM807" i="1"/>
  <c r="AM91" i="1"/>
  <c r="AM92" i="1"/>
  <c r="AM23" i="1"/>
  <c r="AM1190" i="1"/>
  <c r="AM27" i="1"/>
  <c r="AM117" i="1"/>
  <c r="AM226" i="1"/>
  <c r="AM29" i="1"/>
  <c r="AM1370" i="1"/>
  <c r="AM100" i="1"/>
  <c r="AM101" i="1"/>
  <c r="AM102" i="1"/>
  <c r="AM103" i="1"/>
  <c r="AM33" i="1"/>
  <c r="AM227" i="1"/>
  <c r="AM1193" i="1"/>
  <c r="AM1197" i="1"/>
  <c r="AM108" i="1"/>
  <c r="AM109" i="1"/>
  <c r="AM809" i="1"/>
  <c r="AM35" i="1"/>
  <c r="AM1200" i="1"/>
  <c r="AM36" i="1"/>
  <c r="AM114" i="1"/>
  <c r="AM37" i="1"/>
  <c r="AM814" i="1"/>
  <c r="AM1201" i="1"/>
  <c r="AM39" i="1"/>
  <c r="AM119" i="1"/>
  <c r="AM120" i="1"/>
  <c r="AM121" i="1"/>
  <c r="AM122" i="1"/>
  <c r="AM123" i="1"/>
  <c r="AM124" i="1"/>
  <c r="AM125" i="1"/>
  <c r="AM126" i="1"/>
  <c r="AM40" i="1"/>
  <c r="AM44" i="1"/>
  <c r="AM129" i="1"/>
  <c r="AM45" i="1"/>
  <c r="AM131" i="1"/>
  <c r="AM132" i="1"/>
  <c r="AM133" i="1"/>
  <c r="AM1374" i="1"/>
  <c r="AM46" i="1"/>
  <c r="AM817" i="1"/>
  <c r="AM48" i="1"/>
  <c r="AM49" i="1"/>
  <c r="AM50" i="1"/>
  <c r="AM140" i="1"/>
  <c r="AM453" i="1"/>
  <c r="AM142" i="1"/>
  <c r="AM1212" i="1"/>
  <c r="AM118" i="1"/>
  <c r="AM53" i="1"/>
  <c r="AM1213" i="1"/>
  <c r="AM229" i="1"/>
  <c r="AM148" i="1"/>
  <c r="AM149" i="1"/>
  <c r="AM150" i="1"/>
  <c r="AM454" i="1"/>
  <c r="AM818" i="1"/>
  <c r="AM127" i="1"/>
  <c r="AM154" i="1"/>
  <c r="AM848" i="1"/>
  <c r="AM54" i="1"/>
  <c r="AM1226" i="1"/>
  <c r="AM856" i="1"/>
  <c r="AM159" i="1"/>
  <c r="AM176" i="1"/>
  <c r="AM128" i="1"/>
  <c r="AM162" i="1"/>
  <c r="AM1229" i="1"/>
  <c r="AM130" i="1"/>
  <c r="AM55" i="1"/>
  <c r="AM1375" i="1"/>
  <c r="AM167" i="1"/>
  <c r="AM1230" i="1"/>
  <c r="AM169" i="1"/>
  <c r="AM57" i="1"/>
  <c r="AM472" i="1"/>
  <c r="AM134" i="1"/>
  <c r="AM1245" i="1"/>
  <c r="AM135" i="1"/>
  <c r="AM175" i="1"/>
  <c r="AM136" i="1"/>
  <c r="AM177" i="1"/>
  <c r="AM178" i="1"/>
  <c r="AM179" i="1"/>
  <c r="AM230" i="1"/>
  <c r="AM181" i="1"/>
  <c r="AM182" i="1"/>
  <c r="AM183" i="1"/>
  <c r="AM184" i="1"/>
  <c r="AM867" i="1"/>
  <c r="AM186" i="1"/>
  <c r="AM187" i="1"/>
  <c r="AM188" i="1"/>
  <c r="AM189" i="1"/>
  <c r="AM190" i="1"/>
  <c r="AM191" i="1"/>
  <c r="AM1380" i="1"/>
  <c r="AM193" i="1"/>
  <c r="AM1246" i="1"/>
  <c r="AM195" i="1"/>
  <c r="AM196" i="1"/>
  <c r="AM137" i="1"/>
  <c r="AM198" i="1"/>
  <c r="AM199" i="1"/>
  <c r="AM200" i="1"/>
  <c r="AM201" i="1"/>
  <c r="AM243" i="1"/>
  <c r="AM203" i="1"/>
  <c r="AM1830" i="1"/>
  <c r="AM205" i="1"/>
  <c r="AM206" i="1"/>
  <c r="AM1388" i="1"/>
  <c r="AM208" i="1"/>
  <c r="AM209" i="1"/>
  <c r="AM210" i="1"/>
  <c r="AM211" i="1"/>
  <c r="AM871" i="1"/>
  <c r="AM138" i="1"/>
  <c r="AM895" i="1"/>
  <c r="AM215" i="1"/>
  <c r="AM216" i="1"/>
  <c r="AM217" i="1"/>
  <c r="AM253" i="1"/>
  <c r="AM219" i="1"/>
  <c r="AM59" i="1"/>
  <c r="AM221" i="1"/>
  <c r="AM222" i="1"/>
  <c r="AM61" i="1"/>
  <c r="AM224" i="1"/>
  <c r="AM139" i="1"/>
  <c r="AM62" i="1"/>
  <c r="AM141" i="1"/>
  <c r="AM228" i="1"/>
  <c r="AM1405" i="1"/>
  <c r="AM476" i="1"/>
  <c r="AM231" i="1"/>
  <c r="AM232" i="1"/>
  <c r="AM233" i="1"/>
  <c r="AM234" i="1"/>
  <c r="AM1831" i="1"/>
  <c r="AM236" i="1"/>
  <c r="AM1832" i="1"/>
  <c r="AM238" i="1"/>
  <c r="AM239" i="1"/>
  <c r="AM240" i="1"/>
  <c r="AM241" i="1"/>
  <c r="AM242" i="1"/>
  <c r="AM256" i="1"/>
  <c r="AM244" i="1"/>
  <c r="AM245" i="1"/>
  <c r="AM246" i="1"/>
  <c r="AM247" i="1"/>
  <c r="AM248" i="1"/>
  <c r="AM249" i="1"/>
  <c r="AM250" i="1"/>
  <c r="AM1833" i="1"/>
  <c r="AM252" i="1"/>
  <c r="AM896" i="1"/>
  <c r="AM254" i="1"/>
  <c r="AM255" i="1"/>
  <c r="AM2129" i="1"/>
  <c r="AM194" i="1"/>
  <c r="AM258" i="1"/>
  <c r="AM259" i="1"/>
  <c r="AM260" i="1"/>
  <c r="AM261" i="1"/>
  <c r="AM1834" i="1"/>
  <c r="AM263" i="1"/>
  <c r="AM264" i="1"/>
  <c r="AM265" i="1"/>
  <c r="AM266" i="1"/>
  <c r="AM267" i="1"/>
  <c r="AM268" i="1"/>
  <c r="AM269" i="1"/>
  <c r="AM478" i="1"/>
  <c r="AM257" i="1"/>
  <c r="AM1862" i="1"/>
  <c r="AM273" i="1"/>
  <c r="AM1872" i="1"/>
  <c r="AM275" i="1"/>
  <c r="AM276" i="1"/>
  <c r="AM493" i="1"/>
  <c r="AM278" i="1"/>
  <c r="AM279" i="1"/>
  <c r="AM280" i="1"/>
  <c r="AM281" i="1"/>
  <c r="AM65" i="1"/>
  <c r="AM283" i="1"/>
  <c r="AM284" i="1"/>
  <c r="AM285" i="1"/>
  <c r="AM270" i="1"/>
  <c r="AM287" i="1"/>
  <c r="AM288" i="1"/>
  <c r="AM289" i="1"/>
  <c r="AM290" i="1"/>
  <c r="AM291" i="1"/>
  <c r="AM292" i="1"/>
  <c r="AM293" i="1"/>
  <c r="AM294" i="1"/>
  <c r="AM295" i="1"/>
  <c r="AM296" i="1"/>
  <c r="AM271" i="1"/>
  <c r="AM500" i="1"/>
  <c r="AM299" i="1"/>
  <c r="AM300" i="1"/>
  <c r="AM301" i="1"/>
  <c r="AM302" i="1"/>
  <c r="AM303" i="1"/>
  <c r="AM304" i="1"/>
  <c r="AM505" i="1"/>
  <c r="AM306" i="1"/>
  <c r="AM307" i="1"/>
  <c r="AM308" i="1"/>
  <c r="AM897" i="1"/>
  <c r="AM310" i="1"/>
  <c r="AM311" i="1"/>
  <c r="AM143" i="1"/>
  <c r="AM899" i="1"/>
  <c r="AM908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1409" i="1"/>
  <c r="AM331" i="1"/>
  <c r="AM332" i="1"/>
  <c r="AM333" i="1"/>
  <c r="AM1410" i="1"/>
  <c r="AM335" i="1"/>
  <c r="AM336" i="1"/>
  <c r="AM337" i="1"/>
  <c r="AM338" i="1"/>
  <c r="AM339" i="1"/>
  <c r="AM144" i="1"/>
  <c r="AM341" i="1"/>
  <c r="AM342" i="1"/>
  <c r="AM343" i="1"/>
  <c r="AM344" i="1"/>
  <c r="AM345" i="1"/>
  <c r="AM346" i="1"/>
  <c r="AM909" i="1"/>
  <c r="AM348" i="1"/>
  <c r="AM1838" i="1"/>
  <c r="AM350" i="1"/>
  <c r="AM351" i="1"/>
  <c r="AM145" i="1"/>
  <c r="AM353" i="1"/>
  <c r="AM1250" i="1"/>
  <c r="AM355" i="1"/>
  <c r="AM356" i="1"/>
  <c r="AM1873" i="1"/>
  <c r="AM358" i="1"/>
  <c r="AM67" i="1"/>
  <c r="AM360" i="1"/>
  <c r="AM1252" i="1"/>
  <c r="AM2131" i="1"/>
  <c r="AM363" i="1"/>
  <c r="AM146" i="1"/>
  <c r="AM365" i="1"/>
  <c r="AM277" i="1"/>
  <c r="AM1417" i="1"/>
  <c r="AM368" i="1"/>
  <c r="AM369" i="1"/>
  <c r="AM370" i="1"/>
  <c r="AM371" i="1"/>
  <c r="AM372" i="1"/>
  <c r="AM373" i="1"/>
  <c r="AM914" i="1"/>
  <c r="AM1254" i="1"/>
  <c r="AM376" i="1"/>
  <c r="AM377" i="1"/>
  <c r="AM378" i="1"/>
  <c r="AM379" i="1"/>
  <c r="AM508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91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282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509" i="1"/>
  <c r="AM427" i="1"/>
  <c r="AM428" i="1"/>
  <c r="AM1257" i="1"/>
  <c r="AM286" i="1"/>
  <c r="AM431" i="1"/>
  <c r="AM432" i="1"/>
  <c r="AM433" i="1"/>
  <c r="AM434" i="1"/>
  <c r="AM435" i="1"/>
  <c r="AM436" i="1"/>
  <c r="AM437" i="1"/>
  <c r="AM438" i="1"/>
  <c r="AM439" i="1"/>
  <c r="AM440" i="1"/>
  <c r="AM516" i="1"/>
  <c r="AM442" i="1"/>
  <c r="AM443" i="1"/>
  <c r="AM444" i="1"/>
  <c r="AM445" i="1"/>
  <c r="AM446" i="1"/>
  <c r="AM447" i="1"/>
  <c r="AM448" i="1"/>
  <c r="AM449" i="1"/>
  <c r="AM450" i="1"/>
  <c r="AM451" i="1"/>
  <c r="AM452" i="1"/>
  <c r="AM2153" i="1"/>
  <c r="AM147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918" i="1"/>
  <c r="AM473" i="1"/>
  <c r="AM474" i="1"/>
  <c r="AM475" i="1"/>
  <c r="AM151" i="1"/>
  <c r="AM477" i="1"/>
  <c r="AM92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929" i="1"/>
  <c r="AM494" i="1"/>
  <c r="AM495" i="1"/>
  <c r="AM496" i="1"/>
  <c r="AM497" i="1"/>
  <c r="AM498" i="1"/>
  <c r="AM499" i="1"/>
  <c r="AM944" i="1"/>
  <c r="AM501" i="1"/>
  <c r="AM502" i="1"/>
  <c r="AM503" i="1"/>
  <c r="AM504" i="1"/>
  <c r="AM152" i="1"/>
  <c r="AM506" i="1"/>
  <c r="AM507" i="1"/>
  <c r="AM68" i="1"/>
  <c r="AM153" i="1"/>
  <c r="AM510" i="1"/>
  <c r="AM511" i="1"/>
  <c r="AM512" i="1"/>
  <c r="AM513" i="1"/>
  <c r="AM514" i="1"/>
  <c r="AM515" i="1"/>
  <c r="AM948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950" i="1"/>
  <c r="AM542" i="1"/>
  <c r="AM543" i="1"/>
  <c r="AM544" i="1"/>
  <c r="AM545" i="1"/>
  <c r="AM546" i="1"/>
  <c r="AM547" i="1"/>
  <c r="AM548" i="1"/>
  <c r="AM549" i="1"/>
  <c r="AM541" i="1"/>
  <c r="AM551" i="1"/>
  <c r="AM552" i="1"/>
  <c r="AM553" i="1"/>
  <c r="AM554" i="1"/>
  <c r="AM555" i="1"/>
  <c r="AM556" i="1"/>
  <c r="AM557" i="1"/>
  <c r="AM558" i="1"/>
  <c r="AM297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50" i="1"/>
  <c r="AM574" i="1"/>
  <c r="AM955" i="1"/>
  <c r="AM576" i="1"/>
  <c r="AM956" i="1"/>
  <c r="AM2157" i="1"/>
  <c r="AM1258" i="1"/>
  <c r="AM580" i="1"/>
  <c r="AM581" i="1"/>
  <c r="AM582" i="1"/>
  <c r="AM559" i="1"/>
  <c r="AM584" i="1"/>
  <c r="AM585" i="1"/>
  <c r="AM586" i="1"/>
  <c r="AM587" i="1"/>
  <c r="AM588" i="1"/>
  <c r="AM589" i="1"/>
  <c r="AM590" i="1"/>
  <c r="AM204" i="1"/>
  <c r="AM592" i="1"/>
  <c r="AM593" i="1"/>
  <c r="AM594" i="1"/>
  <c r="AM595" i="1"/>
  <c r="AM596" i="1"/>
  <c r="AM298" i="1"/>
  <c r="AM598" i="1"/>
  <c r="AM599" i="1"/>
  <c r="AM600" i="1"/>
  <c r="AM305" i="1"/>
  <c r="AM602" i="1"/>
  <c r="AM603" i="1"/>
  <c r="AM604" i="1"/>
  <c r="AM605" i="1"/>
  <c r="AM606" i="1"/>
  <c r="AM607" i="1"/>
  <c r="AM957" i="1"/>
  <c r="AM609" i="1"/>
  <c r="AM610" i="1"/>
  <c r="AM611" i="1"/>
  <c r="AM612" i="1"/>
  <c r="AM613" i="1"/>
  <c r="AM614" i="1"/>
  <c r="AM1877" i="1"/>
  <c r="AM616" i="1"/>
  <c r="AM617" i="1"/>
  <c r="AM618" i="1"/>
  <c r="AM619" i="1"/>
  <c r="AM620" i="1"/>
  <c r="AM621" i="1"/>
  <c r="AM622" i="1"/>
  <c r="AM623" i="1"/>
  <c r="AM624" i="1"/>
  <c r="AM625" i="1"/>
  <c r="AM962" i="1"/>
  <c r="AM627" i="1"/>
  <c r="AM94" i="1"/>
  <c r="AM629" i="1"/>
  <c r="AM630" i="1"/>
  <c r="AM631" i="1"/>
  <c r="AM1262" i="1"/>
  <c r="AM633" i="1"/>
  <c r="AM1418" i="1"/>
  <c r="AM635" i="1"/>
  <c r="AM636" i="1"/>
  <c r="AM637" i="1"/>
  <c r="AM638" i="1"/>
  <c r="AM1880" i="1"/>
  <c r="AM640" i="1"/>
  <c r="AM641" i="1"/>
  <c r="AM642" i="1"/>
  <c r="AM643" i="1"/>
  <c r="AM644" i="1"/>
  <c r="AM645" i="1"/>
  <c r="AM646" i="1"/>
  <c r="AM647" i="1"/>
  <c r="AM573" i="1"/>
  <c r="AM649" i="1"/>
  <c r="AM650" i="1"/>
  <c r="AM651" i="1"/>
  <c r="AM652" i="1"/>
  <c r="AM653" i="1"/>
  <c r="AM967" i="1"/>
  <c r="AM655" i="1"/>
  <c r="AM981" i="1"/>
  <c r="AM657" i="1"/>
  <c r="AM658" i="1"/>
  <c r="AM659" i="1"/>
  <c r="AM660" i="1"/>
  <c r="AM661" i="1"/>
  <c r="AM1881" i="1"/>
  <c r="AM663" i="1"/>
  <c r="AM664" i="1"/>
  <c r="AM665" i="1"/>
  <c r="AM666" i="1"/>
  <c r="AM667" i="1"/>
  <c r="AM668" i="1"/>
  <c r="AM669" i="1"/>
  <c r="AM155" i="1"/>
  <c r="AM671" i="1"/>
  <c r="AM672" i="1"/>
  <c r="AM673" i="1"/>
  <c r="AM1425" i="1"/>
  <c r="AM675" i="1"/>
  <c r="AM676" i="1"/>
  <c r="AM677" i="1"/>
  <c r="AM678" i="1"/>
  <c r="AM679" i="1"/>
  <c r="AM680" i="1"/>
  <c r="AM681" i="1"/>
  <c r="AM682" i="1"/>
  <c r="AM683" i="1"/>
  <c r="AM684" i="1"/>
  <c r="AM1851" i="1"/>
  <c r="AM686" i="1"/>
  <c r="AM687" i="1"/>
  <c r="AM688" i="1"/>
  <c r="AM689" i="1"/>
  <c r="AM1264" i="1"/>
  <c r="AM691" i="1"/>
  <c r="AM309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1882" i="1"/>
  <c r="AM709" i="1"/>
  <c r="AM710" i="1"/>
  <c r="AM711" i="1"/>
  <c r="AM712" i="1"/>
  <c r="AM995" i="1"/>
  <c r="AM714" i="1"/>
  <c r="AM715" i="1"/>
  <c r="AM716" i="1"/>
  <c r="AM717" i="1"/>
  <c r="AM718" i="1"/>
  <c r="AM1857" i="1"/>
  <c r="AM156" i="1"/>
  <c r="AM721" i="1"/>
  <c r="AM722" i="1"/>
  <c r="AM723" i="1"/>
  <c r="AM724" i="1"/>
  <c r="AM1864" i="1"/>
  <c r="AM726" i="1"/>
  <c r="AM237" i="1"/>
  <c r="AM728" i="1"/>
  <c r="AM729" i="1"/>
  <c r="AM2175" i="1"/>
  <c r="AM731" i="1"/>
  <c r="AM732" i="1"/>
  <c r="AM733" i="1"/>
  <c r="AM734" i="1"/>
  <c r="AM735" i="1"/>
  <c r="AM736" i="1"/>
  <c r="AM1003" i="1"/>
  <c r="AM738" i="1"/>
  <c r="AM739" i="1"/>
  <c r="AM740" i="1"/>
  <c r="AM741" i="1"/>
  <c r="AM742" i="1"/>
  <c r="AM743" i="1"/>
  <c r="AM744" i="1"/>
  <c r="AM745" i="1"/>
  <c r="AM1429" i="1"/>
  <c r="AM747" i="1"/>
  <c r="AM1432" i="1"/>
  <c r="AM749" i="1"/>
  <c r="AM95" i="1"/>
  <c r="AM751" i="1"/>
  <c r="AM752" i="1"/>
  <c r="AM753" i="1"/>
  <c r="AM754" i="1"/>
  <c r="AM755" i="1"/>
  <c r="AM756" i="1"/>
  <c r="AM757" i="1"/>
  <c r="AM1883" i="1"/>
  <c r="AM759" i="1"/>
  <c r="AM760" i="1"/>
  <c r="AM761" i="1"/>
  <c r="AM762" i="1"/>
  <c r="AM1997" i="1"/>
  <c r="AM764" i="1"/>
  <c r="AM1004" i="1"/>
  <c r="AM766" i="1"/>
  <c r="AM767" i="1"/>
  <c r="AM768" i="1"/>
  <c r="AM1008" i="1"/>
  <c r="AM770" i="1"/>
  <c r="AM771" i="1"/>
  <c r="AM772" i="1"/>
  <c r="AM773" i="1"/>
  <c r="AM774" i="1"/>
  <c r="AM775" i="1"/>
  <c r="AM776" i="1"/>
  <c r="AM777" i="1"/>
  <c r="AM778" i="1"/>
  <c r="AM157" i="1"/>
  <c r="AM780" i="1"/>
  <c r="AM781" i="1"/>
  <c r="AM782" i="1"/>
  <c r="AM783" i="1"/>
  <c r="AM784" i="1"/>
  <c r="AM70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1025" i="1"/>
  <c r="AM808" i="1"/>
  <c r="AM158" i="1"/>
  <c r="AM1884" i="1"/>
  <c r="AM811" i="1"/>
  <c r="AM812" i="1"/>
  <c r="AM813" i="1"/>
  <c r="AM312" i="1"/>
  <c r="AM815" i="1"/>
  <c r="AM816" i="1"/>
  <c r="AM1265" i="1"/>
  <c r="AM575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1885" i="1"/>
  <c r="AM835" i="1"/>
  <c r="AM1886" i="1"/>
  <c r="AM837" i="1"/>
  <c r="AM838" i="1"/>
  <c r="AM839" i="1"/>
  <c r="AM840" i="1"/>
  <c r="AM841" i="1"/>
  <c r="AM842" i="1"/>
  <c r="AM843" i="1"/>
  <c r="AM251" i="1"/>
  <c r="AM845" i="1"/>
  <c r="AM846" i="1"/>
  <c r="AM847" i="1"/>
  <c r="AM1043" i="1"/>
  <c r="AM849" i="1"/>
  <c r="AM850" i="1"/>
  <c r="AM851" i="1"/>
  <c r="AM852" i="1"/>
  <c r="AM853" i="1"/>
  <c r="AM854" i="1"/>
  <c r="AM855" i="1"/>
  <c r="AM1433" i="1"/>
  <c r="AM857" i="1"/>
  <c r="AM858" i="1"/>
  <c r="AM859" i="1"/>
  <c r="AM860" i="1"/>
  <c r="AM861" i="1"/>
  <c r="AM862" i="1"/>
  <c r="AM863" i="1"/>
  <c r="AM864" i="1"/>
  <c r="AM865" i="1"/>
  <c r="AM866" i="1"/>
  <c r="AM1443" i="1"/>
  <c r="AM868" i="1"/>
  <c r="AM869" i="1"/>
  <c r="AM870" i="1"/>
  <c r="AM71" i="1"/>
  <c r="AM872" i="1"/>
  <c r="AM873" i="1"/>
  <c r="AM874" i="1"/>
  <c r="AM875" i="1"/>
  <c r="AM876" i="1"/>
  <c r="AM877" i="1"/>
  <c r="AM878" i="1"/>
  <c r="AM262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98" i="1"/>
  <c r="AM313" i="1"/>
  <c r="AM160" i="1"/>
  <c r="AM898" i="1"/>
  <c r="AM314" i="1"/>
  <c r="AM900" i="1"/>
  <c r="AM901" i="1"/>
  <c r="AM902" i="1"/>
  <c r="AM903" i="1"/>
  <c r="AM904" i="1"/>
  <c r="AM905" i="1"/>
  <c r="AM906" i="1"/>
  <c r="AM907" i="1"/>
  <c r="AM74" i="1"/>
  <c r="AM75" i="1"/>
  <c r="AM910" i="1"/>
  <c r="AM911" i="1"/>
  <c r="AM912" i="1"/>
  <c r="AM913" i="1"/>
  <c r="AM1272" i="1"/>
  <c r="AM1449" i="1"/>
  <c r="AM916" i="1"/>
  <c r="AM917" i="1"/>
  <c r="AM180" i="1"/>
  <c r="AM919" i="1"/>
  <c r="AM920" i="1"/>
  <c r="AM921" i="1"/>
  <c r="AM922" i="1"/>
  <c r="AM923" i="1"/>
  <c r="AM924" i="1"/>
  <c r="AM925" i="1"/>
  <c r="AM926" i="1"/>
  <c r="AM927" i="1"/>
  <c r="AM1276" i="1"/>
  <c r="AM1998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577" i="1"/>
  <c r="AM945" i="1"/>
  <c r="AM946" i="1"/>
  <c r="AM947" i="1"/>
  <c r="AM2182" i="1"/>
  <c r="AM949" i="1"/>
  <c r="AM1457" i="1"/>
  <c r="AM951" i="1"/>
  <c r="AM952" i="1"/>
  <c r="AM953" i="1"/>
  <c r="AM954" i="1"/>
  <c r="AM161" i="1"/>
  <c r="AM163" i="1"/>
  <c r="AM2208" i="1"/>
  <c r="AM958" i="1"/>
  <c r="AM959" i="1"/>
  <c r="AM960" i="1"/>
  <c r="AM961" i="1"/>
  <c r="AM2244" i="1"/>
  <c r="AM963" i="1"/>
  <c r="AM964" i="1"/>
  <c r="AM965" i="1"/>
  <c r="AM966" i="1"/>
  <c r="AM330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1466" i="1"/>
  <c r="AM982" i="1"/>
  <c r="AM983" i="1"/>
  <c r="AM1888" i="1"/>
  <c r="AM985" i="1"/>
  <c r="AM986" i="1"/>
  <c r="AM987" i="1"/>
  <c r="AM988" i="1"/>
  <c r="AM989" i="1"/>
  <c r="AM990" i="1"/>
  <c r="AM991" i="1"/>
  <c r="AM992" i="1"/>
  <c r="AM993" i="1"/>
  <c r="AM994" i="1"/>
  <c r="AM1046" i="1"/>
  <c r="AM996" i="1"/>
  <c r="AM997" i="1"/>
  <c r="AM998" i="1"/>
  <c r="AM999" i="1"/>
  <c r="AM1000" i="1"/>
  <c r="AM1001" i="1"/>
  <c r="AM1002" i="1"/>
  <c r="AM164" i="1"/>
  <c r="AM334" i="1"/>
  <c r="AM1005" i="1"/>
  <c r="AM1006" i="1"/>
  <c r="AM1007" i="1"/>
  <c r="AM1467" i="1"/>
  <c r="AM1009" i="1"/>
  <c r="AM1010" i="1"/>
  <c r="AM1011" i="1"/>
  <c r="AM1012" i="1"/>
  <c r="AM1013" i="1"/>
  <c r="AM1014" i="1"/>
  <c r="AM1015" i="1"/>
  <c r="AM1016" i="1"/>
  <c r="AM272" i="1"/>
  <c r="AM1018" i="1"/>
  <c r="AM1019" i="1"/>
  <c r="AM1020" i="1"/>
  <c r="AM1021" i="1"/>
  <c r="AM1022" i="1"/>
  <c r="AM1023" i="1"/>
  <c r="AM1024" i="1"/>
  <c r="AM1051" i="1"/>
  <c r="AM1026" i="1"/>
  <c r="AM1027" i="1"/>
  <c r="AM1028" i="1"/>
  <c r="AM1029" i="1"/>
  <c r="AM1030" i="1"/>
  <c r="AM1031" i="1"/>
  <c r="AM1032" i="1"/>
  <c r="AM274" i="1"/>
  <c r="AM1034" i="1"/>
  <c r="AM1035" i="1"/>
  <c r="AM1036" i="1"/>
  <c r="AM1037" i="1"/>
  <c r="AM1038" i="1"/>
  <c r="AM1039" i="1"/>
  <c r="AM1040" i="1"/>
  <c r="AM1041" i="1"/>
  <c r="AM1042" i="1"/>
  <c r="AM578" i="1"/>
  <c r="AM1044" i="1"/>
  <c r="AM1045" i="1"/>
  <c r="AM165" i="1"/>
  <c r="AM1047" i="1"/>
  <c r="AM1048" i="1"/>
  <c r="AM1049" i="1"/>
  <c r="AM1050" i="1"/>
  <c r="AM1999" i="1"/>
  <c r="AM1052" i="1"/>
  <c r="AM1053" i="1"/>
  <c r="AM1054" i="1"/>
  <c r="AM1055" i="1"/>
  <c r="AM340" i="1"/>
  <c r="AM1057" i="1"/>
  <c r="AM1058" i="1"/>
  <c r="AM1059" i="1"/>
  <c r="AM1060" i="1"/>
  <c r="AM1061" i="1"/>
  <c r="AM1062" i="1"/>
  <c r="AM1063" i="1"/>
  <c r="AM1064" i="1"/>
  <c r="AM1065" i="1"/>
  <c r="AM1957" i="1"/>
  <c r="AM1067" i="1"/>
  <c r="AM1068" i="1"/>
  <c r="AM1069" i="1"/>
  <c r="AM1070" i="1"/>
  <c r="AM1071" i="1"/>
  <c r="AM1072" i="1"/>
  <c r="AM1468" i="1"/>
  <c r="AM1074" i="1"/>
  <c r="AM1075" i="1"/>
  <c r="AM1477" i="1"/>
  <c r="AM1056" i="1"/>
  <c r="AM1078" i="1"/>
  <c r="AM1079" i="1"/>
  <c r="AM1486" i="1"/>
  <c r="AM1081" i="1"/>
  <c r="AM1082" i="1"/>
  <c r="AM1083" i="1"/>
  <c r="AM357" i="1"/>
  <c r="AM1085" i="1"/>
  <c r="AM1086" i="1"/>
  <c r="AM1087" i="1"/>
  <c r="AM1088" i="1"/>
  <c r="AM1089" i="1"/>
  <c r="AM1090" i="1"/>
  <c r="AM1091" i="1"/>
  <c r="AM1092" i="1"/>
  <c r="AM1093" i="1"/>
  <c r="AM2000" i="1"/>
  <c r="AM1095" i="1"/>
  <c r="AM1096" i="1"/>
  <c r="AM1097" i="1"/>
  <c r="AM1098" i="1"/>
  <c r="AM591" i="1"/>
  <c r="AM1100" i="1"/>
  <c r="AM1101" i="1"/>
  <c r="AM1102" i="1"/>
  <c r="AM1103" i="1"/>
  <c r="AM1104" i="1"/>
  <c r="AM1105" i="1"/>
  <c r="AM1106" i="1"/>
  <c r="AM1107" i="1"/>
  <c r="AM1108" i="1"/>
  <c r="AM1109" i="1"/>
  <c r="AM2001" i="1"/>
  <c r="AM579" i="1"/>
  <c r="AM1112" i="1"/>
  <c r="AM1113" i="1"/>
  <c r="AM1114" i="1"/>
  <c r="AM1115" i="1"/>
  <c r="AM1116" i="1"/>
  <c r="AM1117" i="1"/>
  <c r="AM1118" i="1"/>
  <c r="AM2002" i="1"/>
  <c r="AM1120" i="1"/>
  <c r="AM1121" i="1"/>
  <c r="AM1073" i="1"/>
  <c r="AM1123" i="1"/>
  <c r="AM1124" i="1"/>
  <c r="AM1125" i="1"/>
  <c r="AM1126" i="1"/>
  <c r="AM1127" i="1"/>
  <c r="AM1128" i="1"/>
  <c r="AM1129" i="1"/>
  <c r="AM1130" i="1"/>
  <c r="AM1287" i="1"/>
  <c r="AM583" i="1"/>
  <c r="AM1133" i="1"/>
  <c r="AM1134" i="1"/>
  <c r="AM347" i="1"/>
  <c r="AM1136" i="1"/>
  <c r="AM1137" i="1"/>
  <c r="AM1138" i="1"/>
  <c r="AM1139" i="1"/>
  <c r="AM1140" i="1"/>
  <c r="AM1141" i="1"/>
  <c r="AM1076" i="1"/>
  <c r="AM1143" i="1"/>
  <c r="AM1144" i="1"/>
  <c r="AM1145" i="1"/>
  <c r="AM1146" i="1"/>
  <c r="AM1147" i="1"/>
  <c r="AM1148" i="1"/>
  <c r="AM1149" i="1"/>
  <c r="AM1150" i="1"/>
  <c r="AM1151" i="1"/>
  <c r="AM1152" i="1"/>
  <c r="AM1500" i="1"/>
  <c r="AM1077" i="1"/>
  <c r="AM1155" i="1"/>
  <c r="AM1156" i="1"/>
  <c r="AM1157" i="1"/>
  <c r="AM349" i="1"/>
  <c r="AM2003" i="1"/>
  <c r="AM1160" i="1"/>
  <c r="AM1161" i="1"/>
  <c r="AM1162" i="1"/>
  <c r="AM1163" i="1"/>
  <c r="AM1513" i="1"/>
  <c r="AM166" i="1"/>
  <c r="AM1166" i="1"/>
  <c r="AM1167" i="1"/>
  <c r="AM1168" i="1"/>
  <c r="AM1169" i="1"/>
  <c r="AM1170" i="1"/>
  <c r="AM1171" i="1"/>
  <c r="AM1172" i="1"/>
  <c r="AM1173" i="1"/>
  <c r="AM1525" i="1"/>
  <c r="AM1175" i="1"/>
  <c r="AM1176" i="1"/>
  <c r="AM1177" i="1"/>
  <c r="AM1178" i="1"/>
  <c r="AM1179" i="1"/>
  <c r="AM1180" i="1"/>
  <c r="AM1181" i="1"/>
  <c r="AM1182" i="1"/>
  <c r="AM2251" i="1"/>
  <c r="AM1184" i="1"/>
  <c r="AM1080" i="1"/>
  <c r="AM1186" i="1"/>
  <c r="AM1187" i="1"/>
  <c r="AM1094" i="1"/>
  <c r="AM1189" i="1"/>
  <c r="AM352" i="1"/>
  <c r="AM1191" i="1"/>
  <c r="AM1192" i="1"/>
  <c r="AM168" i="1"/>
  <c r="AM1194" i="1"/>
  <c r="AM1195" i="1"/>
  <c r="AM1196" i="1"/>
  <c r="AM597" i="1"/>
  <c r="AM1198" i="1"/>
  <c r="AM1199" i="1"/>
  <c r="AM1110" i="1"/>
  <c r="AM170" i="1"/>
  <c r="AM1202" i="1"/>
  <c r="AM1203" i="1"/>
  <c r="AM1204" i="1"/>
  <c r="AM1205" i="1"/>
  <c r="AM1206" i="1"/>
  <c r="AM1207" i="1"/>
  <c r="AM1208" i="1"/>
  <c r="AM1209" i="1"/>
  <c r="AM1210" i="1"/>
  <c r="AM1211" i="1"/>
  <c r="AM76" i="1"/>
  <c r="AM171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354" i="1"/>
  <c r="AM1227" i="1"/>
  <c r="AM1228" i="1"/>
  <c r="AM1111" i="1"/>
  <c r="AM15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359" i="1"/>
  <c r="AM172" i="1"/>
  <c r="AM1247" i="1"/>
  <c r="AM1248" i="1"/>
  <c r="AM1249" i="1"/>
  <c r="AM601" i="1"/>
  <c r="AM1251" i="1"/>
  <c r="AM1549" i="1"/>
  <c r="AM1253" i="1"/>
  <c r="AM202" i="1"/>
  <c r="AM1255" i="1"/>
  <c r="AM1256" i="1"/>
  <c r="AM361" i="1"/>
  <c r="AM1562" i="1"/>
  <c r="AM1259" i="1"/>
  <c r="AM1260" i="1"/>
  <c r="AM1261" i="1"/>
  <c r="AM608" i="1"/>
  <c r="AM1263" i="1"/>
  <c r="AM173" i="1"/>
  <c r="AM192" i="1"/>
  <c r="AM1266" i="1"/>
  <c r="AM1267" i="1"/>
  <c r="AM1268" i="1"/>
  <c r="AM1269" i="1"/>
  <c r="AM1270" i="1"/>
  <c r="AM1271" i="1"/>
  <c r="AM1571" i="1"/>
  <c r="AM1273" i="1"/>
  <c r="AM1274" i="1"/>
  <c r="AM1275" i="1"/>
  <c r="AM104" i="1"/>
  <c r="AM1277" i="1"/>
  <c r="AM1278" i="1"/>
  <c r="AM1279" i="1"/>
  <c r="AM1280" i="1"/>
  <c r="AM1281" i="1"/>
  <c r="AM1282" i="1"/>
  <c r="AM1283" i="1"/>
  <c r="AM1284" i="1"/>
  <c r="AM1285" i="1"/>
  <c r="AM1286" i="1"/>
  <c r="AM626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628" i="1"/>
  <c r="AM1303" i="1"/>
  <c r="AM1304" i="1"/>
  <c r="AM1305" i="1"/>
  <c r="AM1572" i="1"/>
  <c r="AM615" i="1"/>
  <c r="AM2004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119" i="1"/>
  <c r="AM1332" i="1"/>
  <c r="AM1333" i="1"/>
  <c r="AM1334" i="1"/>
  <c r="AM1335" i="1"/>
  <c r="AM1336" i="1"/>
  <c r="AM1337" i="1"/>
  <c r="AM1338" i="1"/>
  <c r="AM1339" i="1"/>
  <c r="AM1340" i="1"/>
  <c r="AM2005" i="1"/>
  <c r="AM1342" i="1"/>
  <c r="AM1343" i="1"/>
  <c r="AM1344" i="1"/>
  <c r="AM1345" i="1"/>
  <c r="AM1346" i="1"/>
  <c r="AM1347" i="1"/>
  <c r="AM1348" i="1"/>
  <c r="AM1349" i="1"/>
  <c r="AM1350" i="1"/>
  <c r="AM1122" i="1"/>
  <c r="AM1352" i="1"/>
  <c r="AM1353" i="1"/>
  <c r="AM1354" i="1"/>
  <c r="AM1355" i="1"/>
  <c r="AM1356" i="1"/>
  <c r="AM1357" i="1"/>
  <c r="AM1358" i="1"/>
  <c r="AM1359" i="1"/>
  <c r="AM1360" i="1"/>
  <c r="AM1361" i="1"/>
  <c r="AM632" i="1"/>
  <c r="AM1363" i="1"/>
  <c r="AM1364" i="1"/>
  <c r="AM1365" i="1"/>
  <c r="AM1366" i="1"/>
  <c r="AM1367" i="1"/>
  <c r="AM1368" i="1"/>
  <c r="AM1369" i="1"/>
  <c r="AM634" i="1"/>
  <c r="AM1371" i="1"/>
  <c r="AM1372" i="1"/>
  <c r="AM1373" i="1"/>
  <c r="AM1620" i="1"/>
  <c r="AM174" i="1"/>
  <c r="AM1376" i="1"/>
  <c r="AM1377" i="1"/>
  <c r="AM1378" i="1"/>
  <c r="AM1379" i="1"/>
  <c r="AM2006" i="1"/>
  <c r="AM1381" i="1"/>
  <c r="AM1382" i="1"/>
  <c r="AM1383" i="1"/>
  <c r="AM1384" i="1"/>
  <c r="AM1385" i="1"/>
  <c r="AM1386" i="1"/>
  <c r="AM1387" i="1"/>
  <c r="AM1131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2042" i="1"/>
  <c r="AM1406" i="1"/>
  <c r="AM1407" i="1"/>
  <c r="AM1408" i="1"/>
  <c r="AM99" i="1"/>
  <c r="AM1642" i="1"/>
  <c r="AM1411" i="1"/>
  <c r="AM1412" i="1"/>
  <c r="AM1413" i="1"/>
  <c r="AM1414" i="1"/>
  <c r="AM1415" i="1"/>
  <c r="AM1416" i="1"/>
  <c r="AM648" i="1"/>
  <c r="AM2050" i="1"/>
  <c r="AM1419" i="1"/>
  <c r="AM1420" i="1"/>
  <c r="AM1421" i="1"/>
  <c r="AM1422" i="1"/>
  <c r="AM1423" i="1"/>
  <c r="AM1424" i="1"/>
  <c r="AM654" i="1"/>
  <c r="AM1426" i="1"/>
  <c r="AM1427" i="1"/>
  <c r="AM1428" i="1"/>
  <c r="AM1648" i="1"/>
  <c r="AM1430" i="1"/>
  <c r="AM1431" i="1"/>
  <c r="AM1658" i="1"/>
  <c r="AM656" i="1"/>
  <c r="AM1434" i="1"/>
  <c r="AM1435" i="1"/>
  <c r="AM1436" i="1"/>
  <c r="AM1437" i="1"/>
  <c r="AM1438" i="1"/>
  <c r="AM1439" i="1"/>
  <c r="AM1440" i="1"/>
  <c r="AM1441" i="1"/>
  <c r="AM1442" i="1"/>
  <c r="AM2277" i="1"/>
  <c r="AM1444" i="1"/>
  <c r="AM1445" i="1"/>
  <c r="AM1446" i="1"/>
  <c r="AM662" i="1"/>
  <c r="AM1448" i="1"/>
  <c r="AM78" i="1"/>
  <c r="AM692" i="1"/>
  <c r="AM1451" i="1"/>
  <c r="AM1452" i="1"/>
  <c r="AM1453" i="1"/>
  <c r="AM1958" i="1"/>
  <c r="AM1455" i="1"/>
  <c r="AM1456" i="1"/>
  <c r="AM362" i="1"/>
  <c r="AM1458" i="1"/>
  <c r="AM1459" i="1"/>
  <c r="AM1460" i="1"/>
  <c r="AM1461" i="1"/>
  <c r="AM1462" i="1"/>
  <c r="AM1463" i="1"/>
  <c r="AM1464" i="1"/>
  <c r="AM1465" i="1"/>
  <c r="AM1661" i="1"/>
  <c r="AM1662" i="1"/>
  <c r="AM670" i="1"/>
  <c r="AM1469" i="1"/>
  <c r="AM1470" i="1"/>
  <c r="AM1471" i="1"/>
  <c r="AM1472" i="1"/>
  <c r="AM1473" i="1"/>
  <c r="AM1474" i="1"/>
  <c r="AM1475" i="1"/>
  <c r="AM1476" i="1"/>
  <c r="AM2060" i="1"/>
  <c r="AM1478" i="1"/>
  <c r="AM1479" i="1"/>
  <c r="AM1480" i="1"/>
  <c r="AM1481" i="1"/>
  <c r="AM1482" i="1"/>
  <c r="AM1483" i="1"/>
  <c r="AM1484" i="1"/>
  <c r="AM1485" i="1"/>
  <c r="AM1667" i="1"/>
  <c r="AM1487" i="1"/>
  <c r="AM1488" i="1"/>
  <c r="AM1489" i="1"/>
  <c r="AM1490" i="1"/>
  <c r="AM1491" i="1"/>
  <c r="AM1492" i="1"/>
  <c r="AM1493" i="1"/>
  <c r="AM1494" i="1"/>
  <c r="AM1495" i="1"/>
  <c r="AM1496" i="1"/>
  <c r="AM1497" i="1"/>
  <c r="AM1498" i="1"/>
  <c r="AM1499" i="1"/>
  <c r="AM2065" i="1"/>
  <c r="AM1501" i="1"/>
  <c r="AM1502" i="1"/>
  <c r="AM1503" i="1"/>
  <c r="AM1504" i="1"/>
  <c r="AM1505" i="1"/>
  <c r="AM1506" i="1"/>
  <c r="AM1507" i="1"/>
  <c r="AM1508" i="1"/>
  <c r="AM1509" i="1"/>
  <c r="AM1510" i="1"/>
  <c r="AM1511" i="1"/>
  <c r="AM1512" i="1"/>
  <c r="AM2077" i="1"/>
  <c r="AM1514" i="1"/>
  <c r="AM1515" i="1"/>
  <c r="AM1516" i="1"/>
  <c r="AM1517" i="1"/>
  <c r="AM1518" i="1"/>
  <c r="AM1519" i="1"/>
  <c r="AM1520" i="1"/>
  <c r="AM1521" i="1"/>
  <c r="AM1522" i="1"/>
  <c r="AM1523" i="1"/>
  <c r="AM1524" i="1"/>
  <c r="AM2081" i="1"/>
  <c r="AM1526" i="1"/>
  <c r="AM1959" i="1"/>
  <c r="AM1528" i="1"/>
  <c r="AM1529" i="1"/>
  <c r="AM364" i="1"/>
  <c r="AM1531" i="1"/>
  <c r="AM1532" i="1"/>
  <c r="AM1533" i="1"/>
  <c r="AM1534" i="1"/>
  <c r="AM1535" i="1"/>
  <c r="AM1536" i="1"/>
  <c r="AM1537" i="1"/>
  <c r="AM1538" i="1"/>
  <c r="AM1539" i="1"/>
  <c r="AM1540" i="1"/>
  <c r="AM1541" i="1"/>
  <c r="AM1542" i="1"/>
  <c r="AM1543" i="1"/>
  <c r="AM1544" i="1"/>
  <c r="AM1545" i="1"/>
  <c r="AM1546" i="1"/>
  <c r="AM1547" i="1"/>
  <c r="AM1548" i="1"/>
  <c r="AM1132" i="1"/>
  <c r="AM1550" i="1"/>
  <c r="AM1551" i="1"/>
  <c r="AM1552" i="1"/>
  <c r="AM1553" i="1"/>
  <c r="AM1554" i="1"/>
  <c r="AM1555" i="1"/>
  <c r="AM1556" i="1"/>
  <c r="AM1557" i="1"/>
  <c r="AM1558" i="1"/>
  <c r="AM1559" i="1"/>
  <c r="AM1560" i="1"/>
  <c r="AM1561" i="1"/>
  <c r="AM2084" i="1"/>
  <c r="AM1563" i="1"/>
  <c r="AM1564" i="1"/>
  <c r="AM1565" i="1"/>
  <c r="AM1566" i="1"/>
  <c r="AM1567" i="1"/>
  <c r="AM1568" i="1"/>
  <c r="AM1569" i="1"/>
  <c r="AM1570" i="1"/>
  <c r="AM1673" i="1"/>
  <c r="AM2089" i="1"/>
  <c r="AM1573" i="1"/>
  <c r="AM1574" i="1"/>
  <c r="AM1575" i="1"/>
  <c r="AM1576" i="1"/>
  <c r="AM1577" i="1"/>
  <c r="AM1578" i="1"/>
  <c r="AM1579" i="1"/>
  <c r="AM1580" i="1"/>
  <c r="AM1581" i="1"/>
  <c r="AM1582" i="1"/>
  <c r="AM1583" i="1"/>
  <c r="AM1584" i="1"/>
  <c r="AM1585" i="1"/>
  <c r="AM1586" i="1"/>
  <c r="AM1587" i="1"/>
  <c r="AM1588" i="1"/>
  <c r="AM1589" i="1"/>
  <c r="AM1590" i="1"/>
  <c r="AM1591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708" i="1"/>
  <c r="AM1612" i="1"/>
  <c r="AM1613" i="1"/>
  <c r="AM1614" i="1"/>
  <c r="AM1615" i="1"/>
  <c r="AM1616" i="1"/>
  <c r="AM1617" i="1"/>
  <c r="AM1618" i="1"/>
  <c r="AM1619" i="1"/>
  <c r="AM2104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M1636" i="1"/>
  <c r="AM1637" i="1"/>
  <c r="AM1638" i="1"/>
  <c r="AM1639" i="1"/>
  <c r="AM1640" i="1"/>
  <c r="AM1641" i="1"/>
  <c r="AM366" i="1"/>
  <c r="AM1643" i="1"/>
  <c r="AM1644" i="1"/>
  <c r="AM1645" i="1"/>
  <c r="AM1646" i="1"/>
  <c r="AM1647" i="1"/>
  <c r="AM674" i="1"/>
  <c r="AM1649" i="1"/>
  <c r="AM1650" i="1"/>
  <c r="AM1651" i="1"/>
  <c r="AM1652" i="1"/>
  <c r="AM1653" i="1"/>
  <c r="AM1654" i="1"/>
  <c r="AM1655" i="1"/>
  <c r="AM1656" i="1"/>
  <c r="AM1657" i="1"/>
  <c r="AM1135" i="1"/>
  <c r="AM1659" i="1"/>
  <c r="AM1660" i="1"/>
  <c r="AM367" i="1"/>
  <c r="AM685" i="1"/>
  <c r="AM1663" i="1"/>
  <c r="AM1664" i="1"/>
  <c r="AM1665" i="1"/>
  <c r="AM1666" i="1"/>
  <c r="AM1706" i="1"/>
  <c r="AM1668" i="1"/>
  <c r="AM1669" i="1"/>
  <c r="AM1670" i="1"/>
  <c r="AM1671" i="1"/>
  <c r="AM1672" i="1"/>
  <c r="AM1302" i="1"/>
  <c r="AM1674" i="1"/>
  <c r="AM1675" i="1"/>
  <c r="AM1676" i="1"/>
  <c r="AM1677" i="1"/>
  <c r="AM1678" i="1"/>
  <c r="AM1679" i="1"/>
  <c r="AM1680" i="1"/>
  <c r="AM1681" i="1"/>
  <c r="AM1682" i="1"/>
  <c r="AM1683" i="1"/>
  <c r="AM1684" i="1"/>
  <c r="AM1960" i="1"/>
  <c r="AM1686" i="1"/>
  <c r="AM1687" i="1"/>
  <c r="AM1688" i="1"/>
  <c r="AM1689" i="1"/>
  <c r="AM1690" i="1"/>
  <c r="AM1691" i="1"/>
  <c r="AM1692" i="1"/>
  <c r="AM1693" i="1"/>
  <c r="AM1694" i="1"/>
  <c r="AM1695" i="1"/>
  <c r="AM1696" i="1"/>
  <c r="AM1697" i="1"/>
  <c r="AM1698" i="1"/>
  <c r="AM1699" i="1"/>
  <c r="AM1700" i="1"/>
  <c r="AM1701" i="1"/>
  <c r="AM1702" i="1"/>
  <c r="AM1703" i="1"/>
  <c r="AM1704" i="1"/>
  <c r="AM1705" i="1"/>
  <c r="AM690" i="1"/>
  <c r="AM1707" i="1"/>
  <c r="AM1708" i="1"/>
  <c r="AM1709" i="1"/>
  <c r="AM1710" i="1"/>
  <c r="AM1711" i="1"/>
  <c r="AM1712" i="1"/>
  <c r="AM1713" i="1"/>
  <c r="AM1714" i="1"/>
  <c r="AM1715" i="1"/>
  <c r="AM1716" i="1"/>
  <c r="AM1717" i="1"/>
  <c r="AM1718" i="1"/>
  <c r="AM1719" i="1"/>
  <c r="AM1720" i="1"/>
  <c r="AM1721" i="1"/>
  <c r="AM1722" i="1"/>
  <c r="AM82" i="1"/>
  <c r="AM1724" i="1"/>
  <c r="AM1306" i="1"/>
  <c r="AM86" i="1"/>
  <c r="AM1308" i="1"/>
  <c r="AM1331" i="1"/>
  <c r="AM1729" i="1"/>
  <c r="AM1730" i="1"/>
  <c r="AM1731" i="1"/>
  <c r="AM1732" i="1"/>
  <c r="AM1733" i="1"/>
  <c r="AM1734" i="1"/>
  <c r="AM1735" i="1"/>
  <c r="AM1736" i="1"/>
  <c r="AM1737" i="1"/>
  <c r="AM727" i="1"/>
  <c r="AM758" i="1"/>
  <c r="AM810" i="1"/>
  <c r="AM1741" i="1"/>
  <c r="AM1742" i="1"/>
  <c r="AM1743" i="1"/>
  <c r="AM1744" i="1"/>
  <c r="AM1341" i="1"/>
  <c r="AM1746" i="1"/>
  <c r="AM834" i="1"/>
  <c r="AM1748" i="1"/>
  <c r="AM1749" i="1"/>
  <c r="AM1750" i="1"/>
  <c r="AM1751" i="1"/>
  <c r="AM836" i="1"/>
  <c r="AM1753" i="1"/>
  <c r="AM1754" i="1"/>
  <c r="AM844" i="1"/>
  <c r="AM1756" i="1"/>
  <c r="AM1757" i="1"/>
  <c r="AM1758" i="1"/>
  <c r="AM1759" i="1"/>
  <c r="AM879" i="1"/>
  <c r="AM1761" i="1"/>
  <c r="AM984" i="1"/>
  <c r="AM1017" i="1"/>
  <c r="AM1764" i="1"/>
  <c r="AM1765" i="1"/>
  <c r="AM1033" i="1"/>
  <c r="AM1066" i="1"/>
  <c r="AM1768" i="1"/>
  <c r="AM1084" i="1"/>
  <c r="AM1099" i="1"/>
  <c r="AM1307" i="1"/>
  <c r="AM1351" i="1"/>
  <c r="AM1773" i="1"/>
  <c r="AM1774" i="1"/>
  <c r="AM1775" i="1"/>
  <c r="AM1447" i="1"/>
  <c r="AM1450" i="1"/>
  <c r="AM1778" i="1"/>
  <c r="AM87" i="1"/>
  <c r="AM1780" i="1"/>
  <c r="AM88" i="1"/>
  <c r="AM90" i="1"/>
  <c r="AM1783" i="1"/>
  <c r="AM1454" i="1"/>
  <c r="AM1527" i="1"/>
  <c r="AM1611" i="1"/>
  <c r="AM1787" i="1"/>
  <c r="AM1788" i="1"/>
  <c r="AM1685" i="1"/>
  <c r="AM1790" i="1"/>
  <c r="AM1791" i="1"/>
  <c r="AM1792" i="1"/>
  <c r="AM1793" i="1"/>
  <c r="AM1738" i="1"/>
  <c r="AM1739" i="1"/>
  <c r="AM1740" i="1"/>
  <c r="AM1797" i="1"/>
  <c r="AM1747" i="1"/>
  <c r="AM1799" i="1"/>
  <c r="AM1800" i="1"/>
  <c r="AM1801" i="1"/>
  <c r="AM1802" i="1"/>
  <c r="AM1803" i="1"/>
  <c r="AM1804" i="1"/>
  <c r="AM1805" i="1"/>
  <c r="AM1806" i="1"/>
  <c r="AM1752" i="1"/>
  <c r="AM1808" i="1"/>
  <c r="AM1809" i="1"/>
  <c r="AM1755" i="1"/>
  <c r="AM1811" i="1"/>
  <c r="AM1760" i="1"/>
  <c r="AM1762" i="1"/>
  <c r="AM1814" i="1"/>
  <c r="AM639" i="1"/>
  <c r="AM1763" i="1"/>
  <c r="AM1766" i="1"/>
  <c r="AM1818" i="1"/>
  <c r="AM1819" i="1"/>
  <c r="AM1820" i="1"/>
  <c r="AM1821" i="1"/>
  <c r="AM1822" i="1"/>
  <c r="AM1823" i="1"/>
  <c r="AM1824" i="1"/>
  <c r="AM1825" i="1"/>
  <c r="AM1826" i="1"/>
  <c r="AM1767" i="1"/>
  <c r="AM1828" i="1"/>
  <c r="AM1829" i="1"/>
  <c r="AM1769" i="1"/>
  <c r="AM1770" i="1"/>
  <c r="AM1771" i="1"/>
  <c r="AM1772" i="1"/>
  <c r="AM1776" i="1"/>
  <c r="AM1835" i="1"/>
  <c r="AM1836" i="1"/>
  <c r="AM1837" i="1"/>
  <c r="AM235" i="1"/>
  <c r="AM1839" i="1"/>
  <c r="AM1840" i="1"/>
  <c r="AM1841" i="1"/>
  <c r="AM1842" i="1"/>
  <c r="AM1843" i="1"/>
  <c r="AM1844" i="1"/>
  <c r="AM1845" i="1"/>
  <c r="AM1846" i="1"/>
  <c r="AM1847" i="1"/>
  <c r="AM1848" i="1"/>
  <c r="AM1849" i="1"/>
  <c r="AM1850" i="1"/>
  <c r="AM2283" i="1"/>
  <c r="AM1852" i="1"/>
  <c r="AM1853" i="1"/>
  <c r="AM1854" i="1"/>
  <c r="AM1855" i="1"/>
  <c r="AM1856" i="1"/>
  <c r="AM1723" i="1"/>
  <c r="AM1858" i="1"/>
  <c r="AM1859" i="1"/>
  <c r="AM1860" i="1"/>
  <c r="AM1861" i="1"/>
  <c r="AM1777" i="1"/>
  <c r="AM1863" i="1"/>
  <c r="AM1142" i="1"/>
  <c r="AM1865" i="1"/>
  <c r="AM1866" i="1"/>
  <c r="AM1867" i="1"/>
  <c r="AM1868" i="1"/>
  <c r="AM1869" i="1"/>
  <c r="AM1870" i="1"/>
  <c r="AM1871" i="1"/>
  <c r="AM1784" i="1"/>
  <c r="AM1785" i="1"/>
  <c r="AM1874" i="1"/>
  <c r="AM1875" i="1"/>
  <c r="AM1876" i="1"/>
  <c r="AM1786" i="1"/>
  <c r="AM1878" i="1"/>
  <c r="AM1879" i="1"/>
  <c r="AM1789" i="1"/>
  <c r="AM1794" i="1"/>
  <c r="AM1795" i="1"/>
  <c r="AM1796" i="1"/>
  <c r="AM1798" i="1"/>
  <c r="AM1807" i="1"/>
  <c r="AM1810" i="1"/>
  <c r="AM1887" i="1"/>
  <c r="AM1812" i="1"/>
  <c r="AM1889" i="1"/>
  <c r="AM1890" i="1"/>
  <c r="AM1891" i="1"/>
  <c r="AM1892" i="1"/>
  <c r="AM1893" i="1"/>
  <c r="AM1894" i="1"/>
  <c r="AM1895" i="1"/>
  <c r="AM1896" i="1"/>
  <c r="AM1897" i="1"/>
  <c r="AM1898" i="1"/>
  <c r="AM1899" i="1"/>
  <c r="AM1900" i="1"/>
  <c r="AM1901" i="1"/>
  <c r="AM1902" i="1"/>
  <c r="AM1903" i="1"/>
  <c r="AM1904" i="1"/>
  <c r="AM1905" i="1"/>
  <c r="AM1906" i="1"/>
  <c r="AM1907" i="1"/>
  <c r="AM1908" i="1"/>
  <c r="AM1909" i="1"/>
  <c r="AM1910" i="1"/>
  <c r="AM1911" i="1"/>
  <c r="AM1912" i="1"/>
  <c r="AM1913" i="1"/>
  <c r="AM1914" i="1"/>
  <c r="AM1915" i="1"/>
  <c r="AM1916" i="1"/>
  <c r="AM1917" i="1"/>
  <c r="AM1918" i="1"/>
  <c r="AM1919" i="1"/>
  <c r="AM1920" i="1"/>
  <c r="AM1921" i="1"/>
  <c r="AM1922" i="1"/>
  <c r="AM1923" i="1"/>
  <c r="AM1924" i="1"/>
  <c r="AM1925" i="1"/>
  <c r="AM1926" i="1"/>
  <c r="AM1927" i="1"/>
  <c r="AM1928" i="1"/>
  <c r="AM1929" i="1"/>
  <c r="AM1930" i="1"/>
  <c r="AM1931" i="1"/>
  <c r="AM1932" i="1"/>
  <c r="AM1933" i="1"/>
  <c r="AM1934" i="1"/>
  <c r="AM1935" i="1"/>
  <c r="AM1936" i="1"/>
  <c r="AM1937" i="1"/>
  <c r="AM1938" i="1"/>
  <c r="AM1939" i="1"/>
  <c r="AM1940" i="1"/>
  <c r="AM1941" i="1"/>
  <c r="AM1942" i="1"/>
  <c r="AM1943" i="1"/>
  <c r="AM1944" i="1"/>
  <c r="AM1945" i="1"/>
  <c r="AM1946" i="1"/>
  <c r="AM1947" i="1"/>
  <c r="AM1948" i="1"/>
  <c r="AM1949" i="1"/>
  <c r="AM1950" i="1"/>
  <c r="AM1951" i="1"/>
  <c r="AM1952" i="1"/>
  <c r="AM1953" i="1"/>
  <c r="AM1954" i="1"/>
  <c r="AM1955" i="1"/>
  <c r="AM1956" i="1"/>
  <c r="AM1961" i="1"/>
  <c r="AM1963" i="1"/>
  <c r="AM1965" i="1"/>
  <c r="AM1967" i="1"/>
  <c r="AM1968" i="1"/>
  <c r="AM1962" i="1"/>
  <c r="AM1969" i="1"/>
  <c r="AM1964" i="1"/>
  <c r="AM1971" i="1"/>
  <c r="AM1966" i="1"/>
  <c r="AM1972" i="1"/>
  <c r="AM1973" i="1"/>
  <c r="AM1974" i="1"/>
  <c r="AM1970" i="1"/>
  <c r="AM1975" i="1"/>
  <c r="AM1976" i="1"/>
  <c r="AM1977" i="1"/>
  <c r="AM1978" i="1"/>
  <c r="AM1980" i="1"/>
  <c r="AM1982" i="1"/>
  <c r="AM1983" i="1"/>
  <c r="AM1984" i="1"/>
  <c r="AM1979" i="1"/>
  <c r="AM1985" i="1"/>
  <c r="AM1981" i="1"/>
  <c r="AM1986" i="1"/>
  <c r="AM1987" i="1"/>
  <c r="AM1989" i="1"/>
  <c r="AM2137" i="1"/>
  <c r="AM2224" i="1"/>
  <c r="AM2228" i="1"/>
  <c r="AM1988" i="1"/>
  <c r="AM2247" i="1"/>
  <c r="AM1990" i="1"/>
  <c r="AM1991" i="1"/>
  <c r="AM1992" i="1"/>
  <c r="AM1993" i="1"/>
  <c r="AM1994" i="1"/>
  <c r="AM1995" i="1"/>
  <c r="AM1996" i="1"/>
  <c r="AM713" i="1"/>
  <c r="AM719" i="1"/>
  <c r="AM720" i="1"/>
  <c r="AM374" i="1"/>
  <c r="AM375" i="1"/>
  <c r="AM725" i="1"/>
  <c r="AM380" i="1"/>
  <c r="AM395" i="1"/>
  <c r="AM730" i="1"/>
  <c r="AM2106" i="1"/>
  <c r="AM2007" i="1"/>
  <c r="AM2008" i="1"/>
  <c r="AM2009" i="1"/>
  <c r="AM2010" i="1"/>
  <c r="AM2011" i="1"/>
  <c r="AM2012" i="1"/>
  <c r="AM2013" i="1"/>
  <c r="AM2014" i="1"/>
  <c r="AM2015" i="1"/>
  <c r="AM2016" i="1"/>
  <c r="AM2017" i="1"/>
  <c r="AM2018" i="1"/>
  <c r="AM2019" i="1"/>
  <c r="AM2020" i="1"/>
  <c r="AM2021" i="1"/>
  <c r="AM2022" i="1"/>
  <c r="AM2023" i="1"/>
  <c r="AM2024" i="1"/>
  <c r="AM2025" i="1"/>
  <c r="AM2026" i="1"/>
  <c r="AM2027" i="1"/>
  <c r="AM2028" i="1"/>
  <c r="AM2029" i="1"/>
  <c r="AM2030" i="1"/>
  <c r="AM2031" i="1"/>
  <c r="AM2032" i="1"/>
  <c r="AM2033" i="1"/>
  <c r="AM2034" i="1"/>
  <c r="AM2035" i="1"/>
  <c r="AM2036" i="1"/>
  <c r="AM2037" i="1"/>
  <c r="AM2038" i="1"/>
  <c r="AM2039" i="1"/>
  <c r="AM2040" i="1"/>
  <c r="AM2041" i="1"/>
  <c r="AM93" i="1"/>
  <c r="AM2043" i="1"/>
  <c r="AM2044" i="1"/>
  <c r="AM2045" i="1"/>
  <c r="AM2046" i="1"/>
  <c r="AM2047" i="1"/>
  <c r="AM2048" i="1"/>
  <c r="AM2049" i="1"/>
  <c r="AM1725" i="1"/>
  <c r="AM2051" i="1"/>
  <c r="AM2052" i="1"/>
  <c r="AM2053" i="1"/>
  <c r="AM2054" i="1"/>
  <c r="AM2055" i="1"/>
  <c r="AM2056" i="1"/>
  <c r="AM2057" i="1"/>
  <c r="AM2058" i="1"/>
  <c r="AM2059" i="1"/>
  <c r="AM737" i="1"/>
  <c r="AM2061" i="1"/>
  <c r="AM2062" i="1"/>
  <c r="AM2063" i="1"/>
  <c r="AM2064" i="1"/>
  <c r="AM1726" i="1"/>
  <c r="AM2066" i="1"/>
  <c r="AM2067" i="1"/>
  <c r="AM2068" i="1"/>
  <c r="AM2069" i="1"/>
  <c r="AM2070" i="1"/>
  <c r="AM2071" i="1"/>
  <c r="AM2072" i="1"/>
  <c r="AM2073" i="1"/>
  <c r="AM2074" i="1"/>
  <c r="AM2075" i="1"/>
  <c r="AM2076" i="1"/>
  <c r="AM2120" i="1"/>
  <c r="AM2078" i="1"/>
  <c r="AM2079" i="1"/>
  <c r="AM2080" i="1"/>
  <c r="AM1727" i="1"/>
  <c r="AM2082" i="1"/>
  <c r="AM2083" i="1"/>
  <c r="AM746" i="1"/>
  <c r="AM2085" i="1"/>
  <c r="AM2086" i="1"/>
  <c r="AM2087" i="1"/>
  <c r="AM2088" i="1"/>
  <c r="AM1728" i="1"/>
  <c r="AM2090" i="1"/>
  <c r="AM2091" i="1"/>
  <c r="AM2092" i="1"/>
  <c r="AM2093" i="1"/>
  <c r="AM2094" i="1"/>
  <c r="AM2095" i="1"/>
  <c r="AM2096" i="1"/>
  <c r="AM2097" i="1"/>
  <c r="AM2098" i="1"/>
  <c r="AM2099" i="1"/>
  <c r="AM2100" i="1"/>
  <c r="AM2101" i="1"/>
  <c r="AM2102" i="1"/>
  <c r="AM2103" i="1"/>
  <c r="AM1745" i="1"/>
  <c r="AM2105" i="1"/>
  <c r="AM1153" i="1"/>
  <c r="AM2107" i="1"/>
  <c r="AM2108" i="1"/>
  <c r="AM2109" i="1"/>
  <c r="AM2110" i="1"/>
  <c r="AM2111" i="1"/>
  <c r="AM2112" i="1"/>
  <c r="AM2113" i="1"/>
  <c r="AM2114" i="1"/>
  <c r="AM2115" i="1"/>
  <c r="AM2116" i="1"/>
  <c r="AM2117" i="1"/>
  <c r="AM2118" i="1"/>
  <c r="AM2119" i="1"/>
  <c r="AM1779" i="1"/>
  <c r="AM2121" i="1"/>
  <c r="AM410" i="1"/>
  <c r="AM2123" i="1"/>
  <c r="AM2124" i="1"/>
  <c r="AM2125" i="1"/>
  <c r="AM2122" i="1"/>
  <c r="AM2127" i="1"/>
  <c r="AM2128" i="1"/>
  <c r="AM2126" i="1"/>
  <c r="AM2130" i="1"/>
  <c r="AM748" i="1"/>
  <c r="AM2132" i="1"/>
  <c r="AM2133" i="1"/>
  <c r="AM2134" i="1"/>
  <c r="AM2135" i="1"/>
  <c r="AM2136" i="1"/>
  <c r="AM1813" i="1"/>
  <c r="AM2138" i="1"/>
  <c r="AM2139" i="1"/>
  <c r="AM2140" i="1"/>
  <c r="AM2141" i="1"/>
  <c r="AM2142" i="1"/>
  <c r="AM2143" i="1"/>
  <c r="AM2144" i="1"/>
  <c r="AM2145" i="1"/>
  <c r="AM2146" i="1"/>
  <c r="AM2147" i="1"/>
  <c r="AM2148" i="1"/>
  <c r="AM2149" i="1"/>
  <c r="AM2150" i="1"/>
  <c r="AM2151" i="1"/>
  <c r="AM2152" i="1"/>
  <c r="AM185" i="1"/>
  <c r="AM2154" i="1"/>
  <c r="AM2155" i="1"/>
  <c r="AM2156" i="1"/>
  <c r="AM1781" i="1"/>
  <c r="AM2158" i="1"/>
  <c r="AM2159" i="1"/>
  <c r="AM2160" i="1"/>
  <c r="AM2161" i="1"/>
  <c r="AM2162" i="1"/>
  <c r="AM2163" i="1"/>
  <c r="AM2164" i="1"/>
  <c r="AM2165" i="1"/>
  <c r="AM2166" i="1"/>
  <c r="AM2167" i="1"/>
  <c r="AM2168" i="1"/>
  <c r="AM2169" i="1"/>
  <c r="AM2170" i="1"/>
  <c r="AM2171" i="1"/>
  <c r="AM2172" i="1"/>
  <c r="AM2173" i="1"/>
  <c r="AM2174" i="1"/>
  <c r="AM1782" i="1"/>
  <c r="AM2176" i="1"/>
  <c r="AM2177" i="1"/>
  <c r="AM2178" i="1"/>
  <c r="AM2179" i="1"/>
  <c r="AM2180" i="1"/>
  <c r="AM2181" i="1"/>
  <c r="AM1815" i="1"/>
  <c r="AM2183" i="1"/>
  <c r="AM2184" i="1"/>
  <c r="AM2185" i="1"/>
  <c r="AM2186" i="1"/>
  <c r="AM2187" i="1"/>
  <c r="AM2188" i="1"/>
  <c r="AM2189" i="1"/>
  <c r="AM2190" i="1"/>
  <c r="AM2191" i="1"/>
  <c r="AM2192" i="1"/>
  <c r="AM2193" i="1"/>
  <c r="AM2194" i="1"/>
  <c r="AM2195" i="1"/>
  <c r="AM2196" i="1"/>
  <c r="AM2197" i="1"/>
  <c r="AM2198" i="1"/>
  <c r="AM2199" i="1"/>
  <c r="AM2200" i="1"/>
  <c r="AM2201" i="1"/>
  <c r="AM2202" i="1"/>
  <c r="AM2203" i="1"/>
  <c r="AM2204" i="1"/>
  <c r="AM2205" i="1"/>
  <c r="AM2206" i="1"/>
  <c r="AM2207" i="1"/>
  <c r="AM1154" i="1"/>
  <c r="AM2209" i="1"/>
  <c r="AM2210" i="1"/>
  <c r="AM2211" i="1"/>
  <c r="AM2212" i="1"/>
  <c r="AM2213" i="1"/>
  <c r="AM2214" i="1"/>
  <c r="AM2215" i="1"/>
  <c r="AM2216" i="1"/>
  <c r="AM2217" i="1"/>
  <c r="AM2218" i="1"/>
  <c r="AM2219" i="1"/>
  <c r="AM2220" i="1"/>
  <c r="AM2221" i="1"/>
  <c r="AM2222" i="1"/>
  <c r="AM2223" i="1"/>
  <c r="AM1816" i="1"/>
  <c r="AM2225" i="1"/>
  <c r="AM2226" i="1"/>
  <c r="AM2227" i="1"/>
  <c r="AM2259" i="1"/>
  <c r="AM2229" i="1"/>
  <c r="AM2230" i="1"/>
  <c r="AM2231" i="1"/>
  <c r="AM2232" i="1"/>
  <c r="AM2233" i="1"/>
  <c r="AM2234" i="1"/>
  <c r="AM2235" i="1"/>
  <c r="AM2236" i="1"/>
  <c r="AM2237" i="1"/>
  <c r="AM2238" i="1"/>
  <c r="AM2239" i="1"/>
  <c r="AM2240" i="1"/>
  <c r="AM2241" i="1"/>
  <c r="AM2242" i="1"/>
  <c r="AM2243" i="1"/>
  <c r="AM426" i="1"/>
  <c r="AM2245" i="1"/>
  <c r="AM2246" i="1"/>
  <c r="AM1817" i="1"/>
  <c r="AM2248" i="1"/>
  <c r="AM2249" i="1"/>
  <c r="AM2250" i="1"/>
  <c r="AM750" i="1"/>
  <c r="AM2252" i="1"/>
  <c r="AM2253" i="1"/>
  <c r="AM2254" i="1"/>
  <c r="AM2255" i="1"/>
  <c r="AM2256" i="1"/>
  <c r="AM2257" i="1"/>
  <c r="AM2258" i="1"/>
  <c r="AM1827" i="1"/>
  <c r="AM2260" i="1"/>
  <c r="AM2261" i="1"/>
  <c r="AM2262" i="1"/>
  <c r="AM2263" i="1"/>
  <c r="AM2264" i="1"/>
  <c r="AM2265" i="1"/>
  <c r="AM2266" i="1"/>
  <c r="AM2267" i="1"/>
  <c r="AM2268" i="1"/>
  <c r="AM2269" i="1"/>
  <c r="AM2270" i="1"/>
  <c r="AM2271" i="1"/>
  <c r="AM2272" i="1"/>
  <c r="AM2273" i="1"/>
  <c r="AM2274" i="1"/>
  <c r="AM2275" i="1"/>
  <c r="AM2276" i="1"/>
  <c r="AM1158" i="1"/>
  <c r="AM2278" i="1"/>
  <c r="AM2279" i="1"/>
  <c r="AM2280" i="1"/>
  <c r="AM2281" i="1"/>
  <c r="AM2282" i="1"/>
  <c r="AM97" i="1"/>
  <c r="AM2284" i="1"/>
  <c r="AM2285" i="1"/>
  <c r="AM2286" i="1"/>
  <c r="AM2287" i="1"/>
  <c r="AM2288" i="1"/>
  <c r="AL3" i="1"/>
  <c r="AL4" i="1"/>
  <c r="AL5" i="1"/>
  <c r="AL6" i="1"/>
  <c r="AL7" i="1"/>
  <c r="AL8" i="1"/>
  <c r="AL9" i="1"/>
  <c r="AL207" i="1"/>
  <c r="AL11" i="1"/>
  <c r="AL12" i="1"/>
  <c r="AL10" i="1"/>
  <c r="AL105" i="1"/>
  <c r="AL13" i="1"/>
  <c r="AL1159" i="1"/>
  <c r="AL17" i="1"/>
  <c r="AL18" i="1"/>
  <c r="AL14" i="1"/>
  <c r="AL106" i="1"/>
  <c r="AL21" i="1"/>
  <c r="AL212" i="1"/>
  <c r="AL15" i="1"/>
  <c r="AL24" i="1"/>
  <c r="AL25" i="1"/>
  <c r="AL26" i="1"/>
  <c r="AL1164" i="1"/>
  <c r="AL28" i="1"/>
  <c r="AL197" i="1"/>
  <c r="AL30" i="1"/>
  <c r="AL31" i="1"/>
  <c r="AL32" i="1"/>
  <c r="AL429" i="1"/>
  <c r="AL34" i="1"/>
  <c r="AL96" i="1"/>
  <c r="AL1165" i="1"/>
  <c r="AL213" i="1"/>
  <c r="AL38" i="1"/>
  <c r="AL16" i="1"/>
  <c r="AL763" i="1"/>
  <c r="AL41" i="1"/>
  <c r="AL42" i="1"/>
  <c r="AL43" i="1"/>
  <c r="AL214" i="1"/>
  <c r="AL19" i="1"/>
  <c r="AL107" i="1"/>
  <c r="AL47" i="1"/>
  <c r="AL20" i="1"/>
  <c r="AL1174" i="1"/>
  <c r="AL430" i="1"/>
  <c r="AL51" i="1"/>
  <c r="AL52" i="1"/>
  <c r="AL218" i="1"/>
  <c r="AL765" i="1"/>
  <c r="AL1183" i="1"/>
  <c r="AL56" i="1"/>
  <c r="AL22" i="1"/>
  <c r="AL58" i="1"/>
  <c r="AL110" i="1"/>
  <c r="AL60" i="1"/>
  <c r="AL111" i="1"/>
  <c r="AL769" i="1"/>
  <c r="AL63" i="1"/>
  <c r="AL64" i="1"/>
  <c r="AL779" i="1"/>
  <c r="AL66" i="1"/>
  <c r="AL112" i="1"/>
  <c r="AL220" i="1"/>
  <c r="AL69" i="1"/>
  <c r="AL1185" i="1"/>
  <c r="AL223" i="1"/>
  <c r="AL72" i="1"/>
  <c r="AL73" i="1"/>
  <c r="AL113" i="1"/>
  <c r="AL225" i="1"/>
  <c r="AL1362" i="1"/>
  <c r="AL77" i="1"/>
  <c r="AL1188" i="1"/>
  <c r="AL79" i="1"/>
  <c r="AL80" i="1"/>
  <c r="AL81" i="1"/>
  <c r="AL441" i="1"/>
  <c r="AL83" i="1"/>
  <c r="AL84" i="1"/>
  <c r="AL85" i="1"/>
  <c r="AL115" i="1"/>
  <c r="AL116" i="1"/>
  <c r="AL785" i="1"/>
  <c r="AL89" i="1"/>
  <c r="AL807" i="1"/>
  <c r="AL91" i="1"/>
  <c r="AL92" i="1"/>
  <c r="AL23" i="1"/>
  <c r="AL1190" i="1"/>
  <c r="AL27" i="1"/>
  <c r="AL117" i="1"/>
  <c r="AL226" i="1"/>
  <c r="AL29" i="1"/>
  <c r="AL1370" i="1"/>
  <c r="AL100" i="1"/>
  <c r="AL101" i="1"/>
  <c r="AL102" i="1"/>
  <c r="AL103" i="1"/>
  <c r="AL33" i="1"/>
  <c r="AL227" i="1"/>
  <c r="AL1193" i="1"/>
  <c r="AL1197" i="1"/>
  <c r="AL108" i="1"/>
  <c r="AL109" i="1"/>
  <c r="AL809" i="1"/>
  <c r="AL35" i="1"/>
  <c r="AL1200" i="1"/>
  <c r="AL36" i="1"/>
  <c r="AL114" i="1"/>
  <c r="AL37" i="1"/>
  <c r="AL814" i="1"/>
  <c r="AL1201" i="1"/>
  <c r="AL39" i="1"/>
  <c r="AL119" i="1"/>
  <c r="AL120" i="1"/>
  <c r="AL121" i="1"/>
  <c r="AL122" i="1"/>
  <c r="AL123" i="1"/>
  <c r="AL124" i="1"/>
  <c r="AL125" i="1"/>
  <c r="AL126" i="1"/>
  <c r="AL40" i="1"/>
  <c r="AL44" i="1"/>
  <c r="AL129" i="1"/>
  <c r="AL45" i="1"/>
  <c r="AL131" i="1"/>
  <c r="AL132" i="1"/>
  <c r="AL133" i="1"/>
  <c r="AL1374" i="1"/>
  <c r="AL46" i="1"/>
  <c r="AL817" i="1"/>
  <c r="AL48" i="1"/>
  <c r="AL49" i="1"/>
  <c r="AL50" i="1"/>
  <c r="AL140" i="1"/>
  <c r="AL453" i="1"/>
  <c r="AL142" i="1"/>
  <c r="AL1212" i="1"/>
  <c r="AL118" i="1"/>
  <c r="AL53" i="1"/>
  <c r="AL1213" i="1"/>
  <c r="AL229" i="1"/>
  <c r="AL148" i="1"/>
  <c r="AL149" i="1"/>
  <c r="AL150" i="1"/>
  <c r="AL454" i="1"/>
  <c r="AL818" i="1"/>
  <c r="AL127" i="1"/>
  <c r="AL154" i="1"/>
  <c r="AL848" i="1"/>
  <c r="AL54" i="1"/>
  <c r="AL1226" i="1"/>
  <c r="AL856" i="1"/>
  <c r="AL159" i="1"/>
  <c r="AL176" i="1"/>
  <c r="AL128" i="1"/>
  <c r="AL162" i="1"/>
  <c r="AL1229" i="1"/>
  <c r="AL130" i="1"/>
  <c r="AL55" i="1"/>
  <c r="AL1375" i="1"/>
  <c r="AL167" i="1"/>
  <c r="AL1230" i="1"/>
  <c r="AL169" i="1"/>
  <c r="AL57" i="1"/>
  <c r="AL472" i="1"/>
  <c r="AL134" i="1"/>
  <c r="AL1245" i="1"/>
  <c r="AL135" i="1"/>
  <c r="AL175" i="1"/>
  <c r="AL136" i="1"/>
  <c r="AL177" i="1"/>
  <c r="AL178" i="1"/>
  <c r="AL179" i="1"/>
  <c r="AL230" i="1"/>
  <c r="AL181" i="1"/>
  <c r="AL182" i="1"/>
  <c r="AL183" i="1"/>
  <c r="AL184" i="1"/>
  <c r="AL867" i="1"/>
  <c r="AL186" i="1"/>
  <c r="AL187" i="1"/>
  <c r="AL188" i="1"/>
  <c r="AL189" i="1"/>
  <c r="AL190" i="1"/>
  <c r="AL191" i="1"/>
  <c r="AL1380" i="1"/>
  <c r="AL193" i="1"/>
  <c r="AL1246" i="1"/>
  <c r="AL195" i="1"/>
  <c r="AL196" i="1"/>
  <c r="AL137" i="1"/>
  <c r="AL198" i="1"/>
  <c r="AL199" i="1"/>
  <c r="AL200" i="1"/>
  <c r="AL201" i="1"/>
  <c r="AL243" i="1"/>
  <c r="AL203" i="1"/>
  <c r="AL1830" i="1"/>
  <c r="AL205" i="1"/>
  <c r="AL206" i="1"/>
  <c r="AL1388" i="1"/>
  <c r="AL208" i="1"/>
  <c r="AL209" i="1"/>
  <c r="AL210" i="1"/>
  <c r="AL211" i="1"/>
  <c r="AL871" i="1"/>
  <c r="AL138" i="1"/>
  <c r="AL895" i="1"/>
  <c r="AL215" i="1"/>
  <c r="AL216" i="1"/>
  <c r="AL217" i="1"/>
  <c r="AL253" i="1"/>
  <c r="AL219" i="1"/>
  <c r="AL59" i="1"/>
  <c r="AL221" i="1"/>
  <c r="AL222" i="1"/>
  <c r="AL61" i="1"/>
  <c r="AL224" i="1"/>
  <c r="AL139" i="1"/>
  <c r="AL62" i="1"/>
  <c r="AL141" i="1"/>
  <c r="AL228" i="1"/>
  <c r="AL1405" i="1"/>
  <c r="AL476" i="1"/>
  <c r="AL231" i="1"/>
  <c r="AL232" i="1"/>
  <c r="AL233" i="1"/>
  <c r="AL234" i="1"/>
  <c r="AL1831" i="1"/>
  <c r="AL236" i="1"/>
  <c r="AL1832" i="1"/>
  <c r="AL238" i="1"/>
  <c r="AL239" i="1"/>
  <c r="AL240" i="1"/>
  <c r="AL241" i="1"/>
  <c r="AL242" i="1"/>
  <c r="AL256" i="1"/>
  <c r="AL244" i="1"/>
  <c r="AL245" i="1"/>
  <c r="AL246" i="1"/>
  <c r="AL247" i="1"/>
  <c r="AL248" i="1"/>
  <c r="AL249" i="1"/>
  <c r="AL250" i="1"/>
  <c r="AL1833" i="1"/>
  <c r="AL252" i="1"/>
  <c r="AL896" i="1"/>
  <c r="AL254" i="1"/>
  <c r="AL255" i="1"/>
  <c r="AL2129" i="1"/>
  <c r="AL194" i="1"/>
  <c r="AL258" i="1"/>
  <c r="AL259" i="1"/>
  <c r="AL260" i="1"/>
  <c r="AL261" i="1"/>
  <c r="AL1834" i="1"/>
  <c r="AL263" i="1"/>
  <c r="AL264" i="1"/>
  <c r="AL265" i="1"/>
  <c r="AL266" i="1"/>
  <c r="AL267" i="1"/>
  <c r="AL268" i="1"/>
  <c r="AL269" i="1"/>
  <c r="AL478" i="1"/>
  <c r="AL257" i="1"/>
  <c r="AL1862" i="1"/>
  <c r="AL273" i="1"/>
  <c r="AL1872" i="1"/>
  <c r="AL275" i="1"/>
  <c r="AL276" i="1"/>
  <c r="AL493" i="1"/>
  <c r="AL278" i="1"/>
  <c r="AL279" i="1"/>
  <c r="AL280" i="1"/>
  <c r="AL281" i="1"/>
  <c r="AL65" i="1"/>
  <c r="AL283" i="1"/>
  <c r="AL284" i="1"/>
  <c r="AL285" i="1"/>
  <c r="AL270" i="1"/>
  <c r="AL287" i="1"/>
  <c r="AL288" i="1"/>
  <c r="AL289" i="1"/>
  <c r="AL290" i="1"/>
  <c r="AL291" i="1"/>
  <c r="AL292" i="1"/>
  <c r="AL293" i="1"/>
  <c r="AL294" i="1"/>
  <c r="AL295" i="1"/>
  <c r="AL296" i="1"/>
  <c r="AL271" i="1"/>
  <c r="AL500" i="1"/>
  <c r="AL299" i="1"/>
  <c r="AL300" i="1"/>
  <c r="AL301" i="1"/>
  <c r="AL302" i="1"/>
  <c r="AL303" i="1"/>
  <c r="AL304" i="1"/>
  <c r="AL505" i="1"/>
  <c r="AL306" i="1"/>
  <c r="AL307" i="1"/>
  <c r="AL308" i="1"/>
  <c r="AL897" i="1"/>
  <c r="AL310" i="1"/>
  <c r="AL311" i="1"/>
  <c r="AL143" i="1"/>
  <c r="AL899" i="1"/>
  <c r="AL908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1409" i="1"/>
  <c r="AL331" i="1"/>
  <c r="AL332" i="1"/>
  <c r="AL333" i="1"/>
  <c r="AL1410" i="1"/>
  <c r="AL335" i="1"/>
  <c r="AL336" i="1"/>
  <c r="AL337" i="1"/>
  <c r="AL338" i="1"/>
  <c r="AL339" i="1"/>
  <c r="AL144" i="1"/>
  <c r="AL341" i="1"/>
  <c r="AL342" i="1"/>
  <c r="AL343" i="1"/>
  <c r="AL344" i="1"/>
  <c r="AL345" i="1"/>
  <c r="AL346" i="1"/>
  <c r="AL909" i="1"/>
  <c r="AL348" i="1"/>
  <c r="AL1838" i="1"/>
  <c r="AL350" i="1"/>
  <c r="AL351" i="1"/>
  <c r="AL145" i="1"/>
  <c r="AL353" i="1"/>
  <c r="AL1250" i="1"/>
  <c r="AL355" i="1"/>
  <c r="AL356" i="1"/>
  <c r="AL1873" i="1"/>
  <c r="AL358" i="1"/>
  <c r="AL67" i="1"/>
  <c r="AL360" i="1"/>
  <c r="AL1252" i="1"/>
  <c r="AL2131" i="1"/>
  <c r="AL363" i="1"/>
  <c r="AL146" i="1"/>
  <c r="AL365" i="1"/>
  <c r="AL277" i="1"/>
  <c r="AL1417" i="1"/>
  <c r="AL368" i="1"/>
  <c r="AL369" i="1"/>
  <c r="AL370" i="1"/>
  <c r="AL371" i="1"/>
  <c r="AL372" i="1"/>
  <c r="AL373" i="1"/>
  <c r="AL914" i="1"/>
  <c r="AL1254" i="1"/>
  <c r="AL376" i="1"/>
  <c r="AL377" i="1"/>
  <c r="AL378" i="1"/>
  <c r="AL379" i="1"/>
  <c r="AL508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91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282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509" i="1"/>
  <c r="AL427" i="1"/>
  <c r="AL428" i="1"/>
  <c r="AL1257" i="1"/>
  <c r="AL286" i="1"/>
  <c r="AL431" i="1"/>
  <c r="AL432" i="1"/>
  <c r="AL433" i="1"/>
  <c r="AL434" i="1"/>
  <c r="AL435" i="1"/>
  <c r="AL436" i="1"/>
  <c r="AL437" i="1"/>
  <c r="AL438" i="1"/>
  <c r="AL439" i="1"/>
  <c r="AL440" i="1"/>
  <c r="AL516" i="1"/>
  <c r="AL442" i="1"/>
  <c r="AL443" i="1"/>
  <c r="AL444" i="1"/>
  <c r="AL445" i="1"/>
  <c r="AL446" i="1"/>
  <c r="AL447" i="1"/>
  <c r="AL448" i="1"/>
  <c r="AL449" i="1"/>
  <c r="AL450" i="1"/>
  <c r="AL451" i="1"/>
  <c r="AL452" i="1"/>
  <c r="AL2153" i="1"/>
  <c r="AL147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918" i="1"/>
  <c r="AL473" i="1"/>
  <c r="AL474" i="1"/>
  <c r="AL475" i="1"/>
  <c r="AL151" i="1"/>
  <c r="AL477" i="1"/>
  <c r="AL92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929" i="1"/>
  <c r="AL494" i="1"/>
  <c r="AL495" i="1"/>
  <c r="AL496" i="1"/>
  <c r="AL497" i="1"/>
  <c r="AL498" i="1"/>
  <c r="AL499" i="1"/>
  <c r="AL944" i="1"/>
  <c r="AL501" i="1"/>
  <c r="AL502" i="1"/>
  <c r="AL503" i="1"/>
  <c r="AL504" i="1"/>
  <c r="AL152" i="1"/>
  <c r="AL506" i="1"/>
  <c r="AL507" i="1"/>
  <c r="AL68" i="1"/>
  <c r="AL153" i="1"/>
  <c r="AL510" i="1"/>
  <c r="AL511" i="1"/>
  <c r="AL512" i="1"/>
  <c r="AL513" i="1"/>
  <c r="AL514" i="1"/>
  <c r="AL515" i="1"/>
  <c r="AL948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950" i="1"/>
  <c r="AL542" i="1"/>
  <c r="AL543" i="1"/>
  <c r="AL544" i="1"/>
  <c r="AL545" i="1"/>
  <c r="AL546" i="1"/>
  <c r="AL547" i="1"/>
  <c r="AL548" i="1"/>
  <c r="AL549" i="1"/>
  <c r="AL541" i="1"/>
  <c r="AL551" i="1"/>
  <c r="AL552" i="1"/>
  <c r="AL553" i="1"/>
  <c r="AL554" i="1"/>
  <c r="AL555" i="1"/>
  <c r="AL556" i="1"/>
  <c r="AL557" i="1"/>
  <c r="AL558" i="1"/>
  <c r="AL297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50" i="1"/>
  <c r="AL574" i="1"/>
  <c r="AL955" i="1"/>
  <c r="AL576" i="1"/>
  <c r="AL956" i="1"/>
  <c r="AL2157" i="1"/>
  <c r="AL1258" i="1"/>
  <c r="AL580" i="1"/>
  <c r="AL581" i="1"/>
  <c r="AL582" i="1"/>
  <c r="AL559" i="1"/>
  <c r="AL584" i="1"/>
  <c r="AL585" i="1"/>
  <c r="AL586" i="1"/>
  <c r="AL587" i="1"/>
  <c r="AL588" i="1"/>
  <c r="AL589" i="1"/>
  <c r="AL590" i="1"/>
  <c r="AL204" i="1"/>
  <c r="AL592" i="1"/>
  <c r="AL593" i="1"/>
  <c r="AL594" i="1"/>
  <c r="AL595" i="1"/>
  <c r="AL596" i="1"/>
  <c r="AL298" i="1"/>
  <c r="AL598" i="1"/>
  <c r="AL599" i="1"/>
  <c r="AL600" i="1"/>
  <c r="AL305" i="1"/>
  <c r="AL602" i="1"/>
  <c r="AL603" i="1"/>
  <c r="AL604" i="1"/>
  <c r="AL605" i="1"/>
  <c r="AL606" i="1"/>
  <c r="AL607" i="1"/>
  <c r="AL957" i="1"/>
  <c r="AL609" i="1"/>
  <c r="AL610" i="1"/>
  <c r="AL611" i="1"/>
  <c r="AL612" i="1"/>
  <c r="AL613" i="1"/>
  <c r="AL614" i="1"/>
  <c r="AL1877" i="1"/>
  <c r="AL616" i="1"/>
  <c r="AL617" i="1"/>
  <c r="AL618" i="1"/>
  <c r="AL619" i="1"/>
  <c r="AL620" i="1"/>
  <c r="AL621" i="1"/>
  <c r="AL622" i="1"/>
  <c r="AL623" i="1"/>
  <c r="AL624" i="1"/>
  <c r="AL625" i="1"/>
  <c r="AL962" i="1"/>
  <c r="AL627" i="1"/>
  <c r="AL94" i="1"/>
  <c r="AL629" i="1"/>
  <c r="AL630" i="1"/>
  <c r="AL631" i="1"/>
  <c r="AL1262" i="1"/>
  <c r="AL633" i="1"/>
  <c r="AL1418" i="1"/>
  <c r="AL635" i="1"/>
  <c r="AL636" i="1"/>
  <c r="AL637" i="1"/>
  <c r="AL638" i="1"/>
  <c r="AL1880" i="1"/>
  <c r="AL640" i="1"/>
  <c r="AL641" i="1"/>
  <c r="AL642" i="1"/>
  <c r="AL643" i="1"/>
  <c r="AL644" i="1"/>
  <c r="AL645" i="1"/>
  <c r="AL646" i="1"/>
  <c r="AL647" i="1"/>
  <c r="AL573" i="1"/>
  <c r="AL649" i="1"/>
  <c r="AL650" i="1"/>
  <c r="AL651" i="1"/>
  <c r="AL652" i="1"/>
  <c r="AL653" i="1"/>
  <c r="AL967" i="1"/>
  <c r="AL655" i="1"/>
  <c r="AL981" i="1"/>
  <c r="AL657" i="1"/>
  <c r="AL658" i="1"/>
  <c r="AL659" i="1"/>
  <c r="AL660" i="1"/>
  <c r="AL661" i="1"/>
  <c r="AL1881" i="1"/>
  <c r="AL663" i="1"/>
  <c r="AL664" i="1"/>
  <c r="AL665" i="1"/>
  <c r="AL666" i="1"/>
  <c r="AL667" i="1"/>
  <c r="AL668" i="1"/>
  <c r="AL669" i="1"/>
  <c r="AL155" i="1"/>
  <c r="AL671" i="1"/>
  <c r="AL672" i="1"/>
  <c r="AL673" i="1"/>
  <c r="AL1425" i="1"/>
  <c r="AL675" i="1"/>
  <c r="AL676" i="1"/>
  <c r="AL677" i="1"/>
  <c r="AL678" i="1"/>
  <c r="AL679" i="1"/>
  <c r="AL680" i="1"/>
  <c r="AL681" i="1"/>
  <c r="AL682" i="1"/>
  <c r="AL683" i="1"/>
  <c r="AL684" i="1"/>
  <c r="AL1851" i="1"/>
  <c r="AL686" i="1"/>
  <c r="AL687" i="1"/>
  <c r="AL688" i="1"/>
  <c r="AL689" i="1"/>
  <c r="AL1264" i="1"/>
  <c r="AL691" i="1"/>
  <c r="AL309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1882" i="1"/>
  <c r="AL709" i="1"/>
  <c r="AL710" i="1"/>
  <c r="AL711" i="1"/>
  <c r="AL712" i="1"/>
  <c r="AL995" i="1"/>
  <c r="AL714" i="1"/>
  <c r="AL715" i="1"/>
  <c r="AL716" i="1"/>
  <c r="AL717" i="1"/>
  <c r="AL718" i="1"/>
  <c r="AL1857" i="1"/>
  <c r="AL156" i="1"/>
  <c r="AL721" i="1"/>
  <c r="AL722" i="1"/>
  <c r="AL723" i="1"/>
  <c r="AL724" i="1"/>
  <c r="AL1864" i="1"/>
  <c r="AL726" i="1"/>
  <c r="AL237" i="1"/>
  <c r="AL728" i="1"/>
  <c r="AL729" i="1"/>
  <c r="AL2175" i="1"/>
  <c r="AL731" i="1"/>
  <c r="AL732" i="1"/>
  <c r="AL733" i="1"/>
  <c r="AL734" i="1"/>
  <c r="AL735" i="1"/>
  <c r="AL736" i="1"/>
  <c r="AL1003" i="1"/>
  <c r="AL738" i="1"/>
  <c r="AL739" i="1"/>
  <c r="AL740" i="1"/>
  <c r="AL741" i="1"/>
  <c r="AL742" i="1"/>
  <c r="AL743" i="1"/>
  <c r="AL744" i="1"/>
  <c r="AL745" i="1"/>
  <c r="AL1429" i="1"/>
  <c r="AL747" i="1"/>
  <c r="AL1432" i="1"/>
  <c r="AL749" i="1"/>
  <c r="AL95" i="1"/>
  <c r="AL751" i="1"/>
  <c r="AL752" i="1"/>
  <c r="AL753" i="1"/>
  <c r="AL754" i="1"/>
  <c r="AL755" i="1"/>
  <c r="AL756" i="1"/>
  <c r="AL757" i="1"/>
  <c r="AL1883" i="1"/>
  <c r="AL759" i="1"/>
  <c r="AL760" i="1"/>
  <c r="AL761" i="1"/>
  <c r="AL762" i="1"/>
  <c r="AL1997" i="1"/>
  <c r="AL764" i="1"/>
  <c r="AL1004" i="1"/>
  <c r="AL766" i="1"/>
  <c r="AL767" i="1"/>
  <c r="AL768" i="1"/>
  <c r="AL1008" i="1"/>
  <c r="AL770" i="1"/>
  <c r="AL771" i="1"/>
  <c r="AL772" i="1"/>
  <c r="AL773" i="1"/>
  <c r="AL774" i="1"/>
  <c r="AL775" i="1"/>
  <c r="AL776" i="1"/>
  <c r="AL777" i="1"/>
  <c r="AL778" i="1"/>
  <c r="AL157" i="1"/>
  <c r="AL780" i="1"/>
  <c r="AL781" i="1"/>
  <c r="AL782" i="1"/>
  <c r="AL783" i="1"/>
  <c r="AL784" i="1"/>
  <c r="AL70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1025" i="1"/>
  <c r="AL808" i="1"/>
  <c r="AL158" i="1"/>
  <c r="AL1884" i="1"/>
  <c r="AL811" i="1"/>
  <c r="AL812" i="1"/>
  <c r="AL813" i="1"/>
  <c r="AL312" i="1"/>
  <c r="AL815" i="1"/>
  <c r="AL816" i="1"/>
  <c r="AL1265" i="1"/>
  <c r="AL575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1885" i="1"/>
  <c r="AL835" i="1"/>
  <c r="AL1886" i="1"/>
  <c r="AL837" i="1"/>
  <c r="AL838" i="1"/>
  <c r="AL839" i="1"/>
  <c r="AL840" i="1"/>
  <c r="AL841" i="1"/>
  <c r="AL842" i="1"/>
  <c r="AL843" i="1"/>
  <c r="AL251" i="1"/>
  <c r="AL845" i="1"/>
  <c r="AL846" i="1"/>
  <c r="AL847" i="1"/>
  <c r="AL1043" i="1"/>
  <c r="AL849" i="1"/>
  <c r="AL850" i="1"/>
  <c r="AL851" i="1"/>
  <c r="AL852" i="1"/>
  <c r="AL853" i="1"/>
  <c r="AL854" i="1"/>
  <c r="AL855" i="1"/>
  <c r="AL1433" i="1"/>
  <c r="AL857" i="1"/>
  <c r="AL858" i="1"/>
  <c r="AL859" i="1"/>
  <c r="AL860" i="1"/>
  <c r="AL861" i="1"/>
  <c r="AL862" i="1"/>
  <c r="AL863" i="1"/>
  <c r="AL864" i="1"/>
  <c r="AL865" i="1"/>
  <c r="AL866" i="1"/>
  <c r="AL1443" i="1"/>
  <c r="AL868" i="1"/>
  <c r="AL869" i="1"/>
  <c r="AL870" i="1"/>
  <c r="AL71" i="1"/>
  <c r="AL872" i="1"/>
  <c r="AL873" i="1"/>
  <c r="AL874" i="1"/>
  <c r="AL875" i="1"/>
  <c r="AL876" i="1"/>
  <c r="AL877" i="1"/>
  <c r="AL878" i="1"/>
  <c r="AL262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98" i="1"/>
  <c r="AL313" i="1"/>
  <c r="AL160" i="1"/>
  <c r="AL898" i="1"/>
  <c r="AL314" i="1"/>
  <c r="AL900" i="1"/>
  <c r="AL901" i="1"/>
  <c r="AL902" i="1"/>
  <c r="AL903" i="1"/>
  <c r="AL904" i="1"/>
  <c r="AL905" i="1"/>
  <c r="AL906" i="1"/>
  <c r="AL907" i="1"/>
  <c r="AL74" i="1"/>
  <c r="AL75" i="1"/>
  <c r="AL910" i="1"/>
  <c r="AL911" i="1"/>
  <c r="AL912" i="1"/>
  <c r="AL913" i="1"/>
  <c r="AL1272" i="1"/>
  <c r="AL1449" i="1"/>
  <c r="AL916" i="1"/>
  <c r="AL917" i="1"/>
  <c r="AL180" i="1"/>
  <c r="AL919" i="1"/>
  <c r="AL920" i="1"/>
  <c r="AL921" i="1"/>
  <c r="AL922" i="1"/>
  <c r="AL923" i="1"/>
  <c r="AL924" i="1"/>
  <c r="AL925" i="1"/>
  <c r="AL926" i="1"/>
  <c r="AL927" i="1"/>
  <c r="AL1276" i="1"/>
  <c r="AL1998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577" i="1"/>
  <c r="AL945" i="1"/>
  <c r="AL946" i="1"/>
  <c r="AL947" i="1"/>
  <c r="AL2182" i="1"/>
  <c r="AL949" i="1"/>
  <c r="AL1457" i="1"/>
  <c r="AL951" i="1"/>
  <c r="AL952" i="1"/>
  <c r="AL953" i="1"/>
  <c r="AL954" i="1"/>
  <c r="AL161" i="1"/>
  <c r="AL163" i="1"/>
  <c r="AL2208" i="1"/>
  <c r="AL958" i="1"/>
  <c r="AL959" i="1"/>
  <c r="AL960" i="1"/>
  <c r="AL961" i="1"/>
  <c r="AL2244" i="1"/>
  <c r="AL963" i="1"/>
  <c r="AL964" i="1"/>
  <c r="AL965" i="1"/>
  <c r="AL966" i="1"/>
  <c r="AL330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1466" i="1"/>
  <c r="AL982" i="1"/>
  <c r="AL983" i="1"/>
  <c r="AL1888" i="1"/>
  <c r="AL985" i="1"/>
  <c r="AL986" i="1"/>
  <c r="AL987" i="1"/>
  <c r="AL988" i="1"/>
  <c r="AL989" i="1"/>
  <c r="AL990" i="1"/>
  <c r="AL991" i="1"/>
  <c r="AL992" i="1"/>
  <c r="AL993" i="1"/>
  <c r="AL994" i="1"/>
  <c r="AL1046" i="1"/>
  <c r="AL996" i="1"/>
  <c r="AL997" i="1"/>
  <c r="AL998" i="1"/>
  <c r="AL999" i="1"/>
  <c r="AL1000" i="1"/>
  <c r="AL1001" i="1"/>
  <c r="AL1002" i="1"/>
  <c r="AL164" i="1"/>
  <c r="AL334" i="1"/>
  <c r="AL1005" i="1"/>
  <c r="AL1006" i="1"/>
  <c r="AL1007" i="1"/>
  <c r="AL1467" i="1"/>
  <c r="AL1009" i="1"/>
  <c r="AL1010" i="1"/>
  <c r="AL1011" i="1"/>
  <c r="AL1012" i="1"/>
  <c r="AL1013" i="1"/>
  <c r="AL1014" i="1"/>
  <c r="AL1015" i="1"/>
  <c r="AL1016" i="1"/>
  <c r="AL272" i="1"/>
  <c r="AL1018" i="1"/>
  <c r="AL1019" i="1"/>
  <c r="AL1020" i="1"/>
  <c r="AL1021" i="1"/>
  <c r="AL1022" i="1"/>
  <c r="AL1023" i="1"/>
  <c r="AL1024" i="1"/>
  <c r="AL1051" i="1"/>
  <c r="AL1026" i="1"/>
  <c r="AL1027" i="1"/>
  <c r="AL1028" i="1"/>
  <c r="AL1029" i="1"/>
  <c r="AL1030" i="1"/>
  <c r="AL1031" i="1"/>
  <c r="AL1032" i="1"/>
  <c r="AL274" i="1"/>
  <c r="AL1034" i="1"/>
  <c r="AL1035" i="1"/>
  <c r="AL1036" i="1"/>
  <c r="AL1037" i="1"/>
  <c r="AL1038" i="1"/>
  <c r="AL1039" i="1"/>
  <c r="AL1040" i="1"/>
  <c r="AL1041" i="1"/>
  <c r="AL1042" i="1"/>
  <c r="AL578" i="1"/>
  <c r="AL1044" i="1"/>
  <c r="AL1045" i="1"/>
  <c r="AL165" i="1"/>
  <c r="AL1047" i="1"/>
  <c r="AL1048" i="1"/>
  <c r="AL1049" i="1"/>
  <c r="AL1050" i="1"/>
  <c r="AL1999" i="1"/>
  <c r="AL1052" i="1"/>
  <c r="AL1053" i="1"/>
  <c r="AL1054" i="1"/>
  <c r="AL1055" i="1"/>
  <c r="AL340" i="1"/>
  <c r="AL1057" i="1"/>
  <c r="AL1058" i="1"/>
  <c r="AL1059" i="1"/>
  <c r="AL1060" i="1"/>
  <c r="AL1061" i="1"/>
  <c r="AL1062" i="1"/>
  <c r="AL1063" i="1"/>
  <c r="AL1064" i="1"/>
  <c r="AL1065" i="1"/>
  <c r="AL1957" i="1"/>
  <c r="AL1067" i="1"/>
  <c r="AL1068" i="1"/>
  <c r="AL1069" i="1"/>
  <c r="AL1070" i="1"/>
  <c r="AL1071" i="1"/>
  <c r="AL1072" i="1"/>
  <c r="AL1468" i="1"/>
  <c r="AL1074" i="1"/>
  <c r="AL1075" i="1"/>
  <c r="AL1477" i="1"/>
  <c r="AL1056" i="1"/>
  <c r="AL1078" i="1"/>
  <c r="AL1079" i="1"/>
  <c r="AL1486" i="1"/>
  <c r="AL1081" i="1"/>
  <c r="AL1082" i="1"/>
  <c r="AL1083" i="1"/>
  <c r="AL357" i="1"/>
  <c r="AL1085" i="1"/>
  <c r="AL1086" i="1"/>
  <c r="AL1087" i="1"/>
  <c r="AL1088" i="1"/>
  <c r="AL1089" i="1"/>
  <c r="AL1090" i="1"/>
  <c r="AL1091" i="1"/>
  <c r="AL1092" i="1"/>
  <c r="AL1093" i="1"/>
  <c r="AL2000" i="1"/>
  <c r="AL1095" i="1"/>
  <c r="AL1096" i="1"/>
  <c r="AL1097" i="1"/>
  <c r="AL1098" i="1"/>
  <c r="AL591" i="1"/>
  <c r="AL1100" i="1"/>
  <c r="AL1101" i="1"/>
  <c r="AL1102" i="1"/>
  <c r="AL1103" i="1"/>
  <c r="AL1104" i="1"/>
  <c r="AL1105" i="1"/>
  <c r="AL1106" i="1"/>
  <c r="AL1107" i="1"/>
  <c r="AL1108" i="1"/>
  <c r="AL1109" i="1"/>
  <c r="AL2001" i="1"/>
  <c r="AL579" i="1"/>
  <c r="AL1112" i="1"/>
  <c r="AL1113" i="1"/>
  <c r="AL1114" i="1"/>
  <c r="AL1115" i="1"/>
  <c r="AL1116" i="1"/>
  <c r="AL1117" i="1"/>
  <c r="AL1118" i="1"/>
  <c r="AL2002" i="1"/>
  <c r="AL1120" i="1"/>
  <c r="AL1121" i="1"/>
  <c r="AL1073" i="1"/>
  <c r="AL1123" i="1"/>
  <c r="AL1124" i="1"/>
  <c r="AL1125" i="1"/>
  <c r="AL1126" i="1"/>
  <c r="AL1127" i="1"/>
  <c r="AL1128" i="1"/>
  <c r="AL1129" i="1"/>
  <c r="AL1130" i="1"/>
  <c r="AL1287" i="1"/>
  <c r="AL583" i="1"/>
  <c r="AL1133" i="1"/>
  <c r="AL1134" i="1"/>
  <c r="AL347" i="1"/>
  <c r="AL1136" i="1"/>
  <c r="AL1137" i="1"/>
  <c r="AL1138" i="1"/>
  <c r="AL1139" i="1"/>
  <c r="AL1140" i="1"/>
  <c r="AL1141" i="1"/>
  <c r="AL1076" i="1"/>
  <c r="AL1143" i="1"/>
  <c r="AL1144" i="1"/>
  <c r="AL1145" i="1"/>
  <c r="AL1146" i="1"/>
  <c r="AL1147" i="1"/>
  <c r="AL1148" i="1"/>
  <c r="AL1149" i="1"/>
  <c r="AL1150" i="1"/>
  <c r="AL1151" i="1"/>
  <c r="AL1152" i="1"/>
  <c r="AL1500" i="1"/>
  <c r="AL1077" i="1"/>
  <c r="AL1155" i="1"/>
  <c r="AL1156" i="1"/>
  <c r="AL1157" i="1"/>
  <c r="AL349" i="1"/>
  <c r="AL2003" i="1"/>
  <c r="AL1160" i="1"/>
  <c r="AL1161" i="1"/>
  <c r="AL1162" i="1"/>
  <c r="AL1163" i="1"/>
  <c r="AL1513" i="1"/>
  <c r="AL166" i="1"/>
  <c r="AL1166" i="1"/>
  <c r="AL1167" i="1"/>
  <c r="AL1168" i="1"/>
  <c r="AL1169" i="1"/>
  <c r="AL1170" i="1"/>
  <c r="AL1171" i="1"/>
  <c r="AL1172" i="1"/>
  <c r="AL1173" i="1"/>
  <c r="AL1525" i="1"/>
  <c r="AL1175" i="1"/>
  <c r="AL1176" i="1"/>
  <c r="AL1177" i="1"/>
  <c r="AL1178" i="1"/>
  <c r="AL1179" i="1"/>
  <c r="AL1180" i="1"/>
  <c r="AL1181" i="1"/>
  <c r="AL1182" i="1"/>
  <c r="AL2251" i="1"/>
  <c r="AL1184" i="1"/>
  <c r="AL1080" i="1"/>
  <c r="AL1186" i="1"/>
  <c r="AL1187" i="1"/>
  <c r="AL1094" i="1"/>
  <c r="AL1189" i="1"/>
  <c r="AL352" i="1"/>
  <c r="AL1191" i="1"/>
  <c r="AL1192" i="1"/>
  <c r="AL168" i="1"/>
  <c r="AL1194" i="1"/>
  <c r="AL1195" i="1"/>
  <c r="AL1196" i="1"/>
  <c r="AL597" i="1"/>
  <c r="AL1198" i="1"/>
  <c r="AL1199" i="1"/>
  <c r="AL1110" i="1"/>
  <c r="AL170" i="1"/>
  <c r="AL1202" i="1"/>
  <c r="AL1203" i="1"/>
  <c r="AL1204" i="1"/>
  <c r="AL1205" i="1"/>
  <c r="AL1206" i="1"/>
  <c r="AL1207" i="1"/>
  <c r="AL1208" i="1"/>
  <c r="AL1209" i="1"/>
  <c r="AL1210" i="1"/>
  <c r="AL1211" i="1"/>
  <c r="AL76" i="1"/>
  <c r="AL171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354" i="1"/>
  <c r="AL1227" i="1"/>
  <c r="AL1228" i="1"/>
  <c r="AL1111" i="1"/>
  <c r="AL15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359" i="1"/>
  <c r="AL172" i="1"/>
  <c r="AL1247" i="1"/>
  <c r="AL1248" i="1"/>
  <c r="AL1249" i="1"/>
  <c r="AL601" i="1"/>
  <c r="AL1251" i="1"/>
  <c r="AL1549" i="1"/>
  <c r="AL1253" i="1"/>
  <c r="AL202" i="1"/>
  <c r="AL1255" i="1"/>
  <c r="AL1256" i="1"/>
  <c r="AL361" i="1"/>
  <c r="AL1562" i="1"/>
  <c r="AL1259" i="1"/>
  <c r="AL1260" i="1"/>
  <c r="AL1261" i="1"/>
  <c r="AL608" i="1"/>
  <c r="AL1263" i="1"/>
  <c r="AL173" i="1"/>
  <c r="AL192" i="1"/>
  <c r="AL1266" i="1"/>
  <c r="AL1267" i="1"/>
  <c r="AL1268" i="1"/>
  <c r="AL1269" i="1"/>
  <c r="AL1270" i="1"/>
  <c r="AL1271" i="1"/>
  <c r="AL1571" i="1"/>
  <c r="AL1273" i="1"/>
  <c r="AL1274" i="1"/>
  <c r="AL1275" i="1"/>
  <c r="AL104" i="1"/>
  <c r="AL1277" i="1"/>
  <c r="AL1278" i="1"/>
  <c r="AL1279" i="1"/>
  <c r="AL1280" i="1"/>
  <c r="AL1281" i="1"/>
  <c r="AL1282" i="1"/>
  <c r="AL1283" i="1"/>
  <c r="AL1284" i="1"/>
  <c r="AL1285" i="1"/>
  <c r="AL1286" i="1"/>
  <c r="AL626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628" i="1"/>
  <c r="AL1303" i="1"/>
  <c r="AL1304" i="1"/>
  <c r="AL1305" i="1"/>
  <c r="AL1572" i="1"/>
  <c r="AL615" i="1"/>
  <c r="AL2004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119" i="1"/>
  <c r="AL1332" i="1"/>
  <c r="AL1333" i="1"/>
  <c r="AL1334" i="1"/>
  <c r="AL1335" i="1"/>
  <c r="AL1336" i="1"/>
  <c r="AL1337" i="1"/>
  <c r="AL1338" i="1"/>
  <c r="AL1339" i="1"/>
  <c r="AL1340" i="1"/>
  <c r="AL2005" i="1"/>
  <c r="AL1342" i="1"/>
  <c r="AL1343" i="1"/>
  <c r="AL1344" i="1"/>
  <c r="AL1345" i="1"/>
  <c r="AL1346" i="1"/>
  <c r="AL1347" i="1"/>
  <c r="AL1348" i="1"/>
  <c r="AL1349" i="1"/>
  <c r="AL1350" i="1"/>
  <c r="AL1122" i="1"/>
  <c r="AL1352" i="1"/>
  <c r="AL1353" i="1"/>
  <c r="AL1354" i="1"/>
  <c r="AL1355" i="1"/>
  <c r="AL1356" i="1"/>
  <c r="AL1357" i="1"/>
  <c r="AL1358" i="1"/>
  <c r="AL1359" i="1"/>
  <c r="AL1360" i="1"/>
  <c r="AL1361" i="1"/>
  <c r="AL632" i="1"/>
  <c r="AL1363" i="1"/>
  <c r="AL1364" i="1"/>
  <c r="AL1365" i="1"/>
  <c r="AL1366" i="1"/>
  <c r="AL1367" i="1"/>
  <c r="AL1368" i="1"/>
  <c r="AL1369" i="1"/>
  <c r="AL634" i="1"/>
  <c r="AL1371" i="1"/>
  <c r="AL1372" i="1"/>
  <c r="AL1373" i="1"/>
  <c r="AL1620" i="1"/>
  <c r="AL174" i="1"/>
  <c r="AL1376" i="1"/>
  <c r="AL1377" i="1"/>
  <c r="AL1378" i="1"/>
  <c r="AL1379" i="1"/>
  <c r="AL2006" i="1"/>
  <c r="AL1381" i="1"/>
  <c r="AL1382" i="1"/>
  <c r="AL1383" i="1"/>
  <c r="AL1384" i="1"/>
  <c r="AL1385" i="1"/>
  <c r="AL1386" i="1"/>
  <c r="AL1387" i="1"/>
  <c r="AL1131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2042" i="1"/>
  <c r="AL1406" i="1"/>
  <c r="AL1407" i="1"/>
  <c r="AL1408" i="1"/>
  <c r="AL99" i="1"/>
  <c r="AL1642" i="1"/>
  <c r="AL1411" i="1"/>
  <c r="AL1412" i="1"/>
  <c r="AL1413" i="1"/>
  <c r="AL1414" i="1"/>
  <c r="AL1415" i="1"/>
  <c r="AL1416" i="1"/>
  <c r="AL648" i="1"/>
  <c r="AL2050" i="1"/>
  <c r="AL1419" i="1"/>
  <c r="AL1420" i="1"/>
  <c r="AL1421" i="1"/>
  <c r="AL1422" i="1"/>
  <c r="AL1423" i="1"/>
  <c r="AL1424" i="1"/>
  <c r="AL654" i="1"/>
  <c r="AL1426" i="1"/>
  <c r="AL1427" i="1"/>
  <c r="AL1428" i="1"/>
  <c r="AL1648" i="1"/>
  <c r="AL1430" i="1"/>
  <c r="AL1431" i="1"/>
  <c r="AL1658" i="1"/>
  <c r="AL656" i="1"/>
  <c r="AL1434" i="1"/>
  <c r="AL1435" i="1"/>
  <c r="AL1436" i="1"/>
  <c r="AL1437" i="1"/>
  <c r="AL1438" i="1"/>
  <c r="AL1439" i="1"/>
  <c r="AL1440" i="1"/>
  <c r="AL1441" i="1"/>
  <c r="AL1442" i="1"/>
  <c r="AL2277" i="1"/>
  <c r="AL1444" i="1"/>
  <c r="AL1445" i="1"/>
  <c r="AL1446" i="1"/>
  <c r="AL662" i="1"/>
  <c r="AL1448" i="1"/>
  <c r="AL78" i="1"/>
  <c r="AL692" i="1"/>
  <c r="AL1451" i="1"/>
  <c r="AL1452" i="1"/>
  <c r="AL1453" i="1"/>
  <c r="AL1958" i="1"/>
  <c r="AL1455" i="1"/>
  <c r="AL1456" i="1"/>
  <c r="AL362" i="1"/>
  <c r="AL1458" i="1"/>
  <c r="AL1459" i="1"/>
  <c r="AL1460" i="1"/>
  <c r="AL1461" i="1"/>
  <c r="AL1462" i="1"/>
  <c r="AL1463" i="1"/>
  <c r="AL1464" i="1"/>
  <c r="AL1465" i="1"/>
  <c r="AL1661" i="1"/>
  <c r="AL1662" i="1"/>
  <c r="AL670" i="1"/>
  <c r="AL1469" i="1"/>
  <c r="AL1470" i="1"/>
  <c r="AL1471" i="1"/>
  <c r="AL1472" i="1"/>
  <c r="AL1473" i="1"/>
  <c r="AL1474" i="1"/>
  <c r="AL1475" i="1"/>
  <c r="AL1476" i="1"/>
  <c r="AL2060" i="1"/>
  <c r="AL1478" i="1"/>
  <c r="AL1479" i="1"/>
  <c r="AL1480" i="1"/>
  <c r="AL1481" i="1"/>
  <c r="AL1482" i="1"/>
  <c r="AL1483" i="1"/>
  <c r="AL1484" i="1"/>
  <c r="AL1485" i="1"/>
  <c r="AL1667" i="1"/>
  <c r="AL1487" i="1"/>
  <c r="AL1488" i="1"/>
  <c r="AL1489" i="1"/>
  <c r="AL1490" i="1"/>
  <c r="AL1491" i="1"/>
  <c r="AL1492" i="1"/>
  <c r="AL1493" i="1"/>
  <c r="AL1494" i="1"/>
  <c r="AL1495" i="1"/>
  <c r="AL1496" i="1"/>
  <c r="AL1497" i="1"/>
  <c r="AL1498" i="1"/>
  <c r="AL1499" i="1"/>
  <c r="AL2065" i="1"/>
  <c r="AL1501" i="1"/>
  <c r="AL1502" i="1"/>
  <c r="AL1503" i="1"/>
  <c r="AL1504" i="1"/>
  <c r="AL1505" i="1"/>
  <c r="AL1506" i="1"/>
  <c r="AL1507" i="1"/>
  <c r="AL1508" i="1"/>
  <c r="AL1509" i="1"/>
  <c r="AL1510" i="1"/>
  <c r="AL1511" i="1"/>
  <c r="AL1512" i="1"/>
  <c r="AL2077" i="1"/>
  <c r="AL1514" i="1"/>
  <c r="AL1515" i="1"/>
  <c r="AL1516" i="1"/>
  <c r="AL1517" i="1"/>
  <c r="AL1518" i="1"/>
  <c r="AL1519" i="1"/>
  <c r="AL1520" i="1"/>
  <c r="AL1521" i="1"/>
  <c r="AL1522" i="1"/>
  <c r="AL1523" i="1"/>
  <c r="AL1524" i="1"/>
  <c r="AL2081" i="1"/>
  <c r="AL1526" i="1"/>
  <c r="AL1959" i="1"/>
  <c r="AL1528" i="1"/>
  <c r="AL1529" i="1"/>
  <c r="AL364" i="1"/>
  <c r="AL1531" i="1"/>
  <c r="AL1532" i="1"/>
  <c r="AL1533" i="1"/>
  <c r="AL1534" i="1"/>
  <c r="AL1535" i="1"/>
  <c r="AL1536" i="1"/>
  <c r="AL1537" i="1"/>
  <c r="AL1538" i="1"/>
  <c r="AL1539" i="1"/>
  <c r="AL1540" i="1"/>
  <c r="AL1541" i="1"/>
  <c r="AL1542" i="1"/>
  <c r="AL1543" i="1"/>
  <c r="AL1544" i="1"/>
  <c r="AL1545" i="1"/>
  <c r="AL1546" i="1"/>
  <c r="AL1547" i="1"/>
  <c r="AL1548" i="1"/>
  <c r="AL1132" i="1"/>
  <c r="AL1550" i="1"/>
  <c r="AL1551" i="1"/>
  <c r="AL1552" i="1"/>
  <c r="AL1553" i="1"/>
  <c r="AL1554" i="1"/>
  <c r="AL1555" i="1"/>
  <c r="AL1556" i="1"/>
  <c r="AL1557" i="1"/>
  <c r="AL1558" i="1"/>
  <c r="AL1559" i="1"/>
  <c r="AL1560" i="1"/>
  <c r="AL1561" i="1"/>
  <c r="AL2084" i="1"/>
  <c r="AL1563" i="1"/>
  <c r="AL1564" i="1"/>
  <c r="AL1565" i="1"/>
  <c r="AL1566" i="1"/>
  <c r="AL1567" i="1"/>
  <c r="AL1568" i="1"/>
  <c r="AL1569" i="1"/>
  <c r="AL1570" i="1"/>
  <c r="AL1673" i="1"/>
  <c r="AL2089" i="1"/>
  <c r="AL1573" i="1"/>
  <c r="AL1574" i="1"/>
  <c r="AL1575" i="1"/>
  <c r="AL1576" i="1"/>
  <c r="AL1577" i="1"/>
  <c r="AL1578" i="1"/>
  <c r="AL1579" i="1"/>
  <c r="AL1580" i="1"/>
  <c r="AL1581" i="1"/>
  <c r="AL1582" i="1"/>
  <c r="AL1583" i="1"/>
  <c r="AL1584" i="1"/>
  <c r="AL1585" i="1"/>
  <c r="AL1586" i="1"/>
  <c r="AL1587" i="1"/>
  <c r="AL1588" i="1"/>
  <c r="AL1589" i="1"/>
  <c r="AL1590" i="1"/>
  <c r="AL1591" i="1"/>
  <c r="AL1592" i="1"/>
  <c r="AL1593" i="1"/>
  <c r="AL1594" i="1"/>
  <c r="AL1595" i="1"/>
  <c r="AL1596" i="1"/>
  <c r="AL1597" i="1"/>
  <c r="AL1598" i="1"/>
  <c r="AL1599" i="1"/>
  <c r="AL1600" i="1"/>
  <c r="AL1601" i="1"/>
  <c r="AL1602" i="1"/>
  <c r="AL1603" i="1"/>
  <c r="AL1604" i="1"/>
  <c r="AL1605" i="1"/>
  <c r="AL1606" i="1"/>
  <c r="AL1607" i="1"/>
  <c r="AL1608" i="1"/>
  <c r="AL1609" i="1"/>
  <c r="AL1610" i="1"/>
  <c r="AL708" i="1"/>
  <c r="AL1612" i="1"/>
  <c r="AL1613" i="1"/>
  <c r="AL1614" i="1"/>
  <c r="AL1615" i="1"/>
  <c r="AL1616" i="1"/>
  <c r="AL1617" i="1"/>
  <c r="AL1618" i="1"/>
  <c r="AL1619" i="1"/>
  <c r="AL2104" i="1"/>
  <c r="AL1621" i="1"/>
  <c r="AL1622" i="1"/>
  <c r="AL1623" i="1"/>
  <c r="AL1624" i="1"/>
  <c r="AL1625" i="1"/>
  <c r="AL1626" i="1"/>
  <c r="AL1627" i="1"/>
  <c r="AL1628" i="1"/>
  <c r="AL1629" i="1"/>
  <c r="AL1630" i="1"/>
  <c r="AL1631" i="1"/>
  <c r="AL1632" i="1"/>
  <c r="AL1633" i="1"/>
  <c r="AL1634" i="1"/>
  <c r="AL1635" i="1"/>
  <c r="AL1636" i="1"/>
  <c r="AL1637" i="1"/>
  <c r="AL1638" i="1"/>
  <c r="AL1639" i="1"/>
  <c r="AL1640" i="1"/>
  <c r="AL1641" i="1"/>
  <c r="AL366" i="1"/>
  <c r="AL1643" i="1"/>
  <c r="AL1644" i="1"/>
  <c r="AL1645" i="1"/>
  <c r="AL1646" i="1"/>
  <c r="AL1647" i="1"/>
  <c r="AL674" i="1"/>
  <c r="AL1649" i="1"/>
  <c r="AL1650" i="1"/>
  <c r="AL1651" i="1"/>
  <c r="AL1652" i="1"/>
  <c r="AL1653" i="1"/>
  <c r="AL1654" i="1"/>
  <c r="AL1655" i="1"/>
  <c r="AL1656" i="1"/>
  <c r="AL1657" i="1"/>
  <c r="AL1135" i="1"/>
  <c r="AL1659" i="1"/>
  <c r="AL1660" i="1"/>
  <c r="AL367" i="1"/>
  <c r="AL685" i="1"/>
  <c r="AL1663" i="1"/>
  <c r="AL1664" i="1"/>
  <c r="AL1665" i="1"/>
  <c r="AL1666" i="1"/>
  <c r="AL1706" i="1"/>
  <c r="AL1668" i="1"/>
  <c r="AL1669" i="1"/>
  <c r="AL1670" i="1"/>
  <c r="AL1671" i="1"/>
  <c r="AL1672" i="1"/>
  <c r="AL1302" i="1"/>
  <c r="AL1674" i="1"/>
  <c r="AL1675" i="1"/>
  <c r="AL1676" i="1"/>
  <c r="AL1677" i="1"/>
  <c r="AL1678" i="1"/>
  <c r="AL1679" i="1"/>
  <c r="AL1680" i="1"/>
  <c r="AL1681" i="1"/>
  <c r="AL1682" i="1"/>
  <c r="AL1683" i="1"/>
  <c r="AL1684" i="1"/>
  <c r="AL1960" i="1"/>
  <c r="AL1686" i="1"/>
  <c r="AL1687" i="1"/>
  <c r="AL1688" i="1"/>
  <c r="AL1689" i="1"/>
  <c r="AL1690" i="1"/>
  <c r="AL1691" i="1"/>
  <c r="AL1692" i="1"/>
  <c r="AL1693" i="1"/>
  <c r="AL1694" i="1"/>
  <c r="AL1695" i="1"/>
  <c r="AL1696" i="1"/>
  <c r="AL1697" i="1"/>
  <c r="AL1698" i="1"/>
  <c r="AL1699" i="1"/>
  <c r="AL1700" i="1"/>
  <c r="AL1701" i="1"/>
  <c r="AL1702" i="1"/>
  <c r="AL1703" i="1"/>
  <c r="AL1704" i="1"/>
  <c r="AL1705" i="1"/>
  <c r="AL690" i="1"/>
  <c r="AL1707" i="1"/>
  <c r="AL1708" i="1"/>
  <c r="AL1709" i="1"/>
  <c r="AL1710" i="1"/>
  <c r="AL1711" i="1"/>
  <c r="AL1712" i="1"/>
  <c r="AL1713" i="1"/>
  <c r="AL1714" i="1"/>
  <c r="AL1715" i="1"/>
  <c r="AL1716" i="1"/>
  <c r="AL1717" i="1"/>
  <c r="AL1718" i="1"/>
  <c r="AL1719" i="1"/>
  <c r="AL1720" i="1"/>
  <c r="AL1721" i="1"/>
  <c r="AL1722" i="1"/>
  <c r="AL82" i="1"/>
  <c r="AL1724" i="1"/>
  <c r="AL1306" i="1"/>
  <c r="AL86" i="1"/>
  <c r="AL1308" i="1"/>
  <c r="AL1331" i="1"/>
  <c r="AL1729" i="1"/>
  <c r="AL1730" i="1"/>
  <c r="AL1731" i="1"/>
  <c r="AL1732" i="1"/>
  <c r="AL1733" i="1"/>
  <c r="AL1734" i="1"/>
  <c r="AL1735" i="1"/>
  <c r="AL1736" i="1"/>
  <c r="AL1737" i="1"/>
  <c r="AL727" i="1"/>
  <c r="AL758" i="1"/>
  <c r="AL810" i="1"/>
  <c r="AL1741" i="1"/>
  <c r="AL1742" i="1"/>
  <c r="AL1743" i="1"/>
  <c r="AL1744" i="1"/>
  <c r="AL1341" i="1"/>
  <c r="AL1746" i="1"/>
  <c r="AL834" i="1"/>
  <c r="AL1748" i="1"/>
  <c r="AL1749" i="1"/>
  <c r="AL1750" i="1"/>
  <c r="AL1751" i="1"/>
  <c r="AL836" i="1"/>
  <c r="AL1753" i="1"/>
  <c r="AL1754" i="1"/>
  <c r="AL844" i="1"/>
  <c r="AL1756" i="1"/>
  <c r="AL1757" i="1"/>
  <c r="AL1758" i="1"/>
  <c r="AL1759" i="1"/>
  <c r="AL879" i="1"/>
  <c r="AL1761" i="1"/>
  <c r="AL984" i="1"/>
  <c r="AL1017" i="1"/>
  <c r="AL1764" i="1"/>
  <c r="AL1765" i="1"/>
  <c r="AL1033" i="1"/>
  <c r="AL1066" i="1"/>
  <c r="AL1768" i="1"/>
  <c r="AL1084" i="1"/>
  <c r="AL1099" i="1"/>
  <c r="AL1307" i="1"/>
  <c r="AL1351" i="1"/>
  <c r="AL1773" i="1"/>
  <c r="AL1774" i="1"/>
  <c r="AL1775" i="1"/>
  <c r="AL1447" i="1"/>
  <c r="AL1450" i="1"/>
  <c r="AL1778" i="1"/>
  <c r="AL87" i="1"/>
  <c r="AL1780" i="1"/>
  <c r="AL88" i="1"/>
  <c r="AL90" i="1"/>
  <c r="AL1783" i="1"/>
  <c r="AL1454" i="1"/>
  <c r="AL1527" i="1"/>
  <c r="AL1611" i="1"/>
  <c r="AL1787" i="1"/>
  <c r="AL1788" i="1"/>
  <c r="AL1685" i="1"/>
  <c r="AL1790" i="1"/>
  <c r="AL1791" i="1"/>
  <c r="AL1792" i="1"/>
  <c r="AL1793" i="1"/>
  <c r="AL1738" i="1"/>
  <c r="AL1739" i="1"/>
  <c r="AL1740" i="1"/>
  <c r="AL1797" i="1"/>
  <c r="AL1747" i="1"/>
  <c r="AL1799" i="1"/>
  <c r="AL1800" i="1"/>
  <c r="AL1801" i="1"/>
  <c r="AL1802" i="1"/>
  <c r="AL1803" i="1"/>
  <c r="AL1804" i="1"/>
  <c r="AL1805" i="1"/>
  <c r="AL1806" i="1"/>
  <c r="AL1752" i="1"/>
  <c r="AL1808" i="1"/>
  <c r="AL1809" i="1"/>
  <c r="AL1755" i="1"/>
  <c r="AL1811" i="1"/>
  <c r="AL1760" i="1"/>
  <c r="AL1762" i="1"/>
  <c r="AL1814" i="1"/>
  <c r="AL639" i="1"/>
  <c r="AL1763" i="1"/>
  <c r="AL1766" i="1"/>
  <c r="AL1818" i="1"/>
  <c r="AL1819" i="1"/>
  <c r="AL1820" i="1"/>
  <c r="AL1821" i="1"/>
  <c r="AL1822" i="1"/>
  <c r="AL1823" i="1"/>
  <c r="AL1824" i="1"/>
  <c r="AL1825" i="1"/>
  <c r="AL1826" i="1"/>
  <c r="AL1767" i="1"/>
  <c r="AL1828" i="1"/>
  <c r="AL1829" i="1"/>
  <c r="AL1769" i="1"/>
  <c r="AL1770" i="1"/>
  <c r="AL1771" i="1"/>
  <c r="AL1772" i="1"/>
  <c r="AL1776" i="1"/>
  <c r="AL1835" i="1"/>
  <c r="AL1836" i="1"/>
  <c r="AL1837" i="1"/>
  <c r="AL235" i="1"/>
  <c r="AL1839" i="1"/>
  <c r="AL1840" i="1"/>
  <c r="AL1841" i="1"/>
  <c r="AL1842" i="1"/>
  <c r="AL1843" i="1"/>
  <c r="AL1844" i="1"/>
  <c r="AL1845" i="1"/>
  <c r="AL1846" i="1"/>
  <c r="AL1847" i="1"/>
  <c r="AL1848" i="1"/>
  <c r="AL1849" i="1"/>
  <c r="AL1850" i="1"/>
  <c r="AL2283" i="1"/>
  <c r="AL1852" i="1"/>
  <c r="AL1853" i="1"/>
  <c r="AL1854" i="1"/>
  <c r="AL1855" i="1"/>
  <c r="AL1856" i="1"/>
  <c r="AL1723" i="1"/>
  <c r="AL1858" i="1"/>
  <c r="AL1859" i="1"/>
  <c r="AL1860" i="1"/>
  <c r="AL1861" i="1"/>
  <c r="AL1777" i="1"/>
  <c r="AL1863" i="1"/>
  <c r="AL1142" i="1"/>
  <c r="AL1865" i="1"/>
  <c r="AL1866" i="1"/>
  <c r="AL1867" i="1"/>
  <c r="AL1868" i="1"/>
  <c r="AL1869" i="1"/>
  <c r="AL1870" i="1"/>
  <c r="AL1871" i="1"/>
  <c r="AL1784" i="1"/>
  <c r="AL1785" i="1"/>
  <c r="AL1874" i="1"/>
  <c r="AL1875" i="1"/>
  <c r="AL1876" i="1"/>
  <c r="AL1786" i="1"/>
  <c r="AL1878" i="1"/>
  <c r="AL1879" i="1"/>
  <c r="AL1789" i="1"/>
  <c r="AL1794" i="1"/>
  <c r="AL1795" i="1"/>
  <c r="AL1796" i="1"/>
  <c r="AL1798" i="1"/>
  <c r="AL1807" i="1"/>
  <c r="AL1810" i="1"/>
  <c r="AL1887" i="1"/>
  <c r="AL1812" i="1"/>
  <c r="AL1889" i="1"/>
  <c r="AL1890" i="1"/>
  <c r="AL1891" i="1"/>
  <c r="AL1892" i="1"/>
  <c r="AL1893" i="1"/>
  <c r="AL1894" i="1"/>
  <c r="AL1895" i="1"/>
  <c r="AL1896" i="1"/>
  <c r="AL1897" i="1"/>
  <c r="AL1898" i="1"/>
  <c r="AL1899" i="1"/>
  <c r="AL1900" i="1"/>
  <c r="AL1901" i="1"/>
  <c r="AL1902" i="1"/>
  <c r="AL1903" i="1"/>
  <c r="AL1904" i="1"/>
  <c r="AL1905" i="1"/>
  <c r="AL1906" i="1"/>
  <c r="AL1907" i="1"/>
  <c r="AL1908" i="1"/>
  <c r="AL1909" i="1"/>
  <c r="AL1910" i="1"/>
  <c r="AL1911" i="1"/>
  <c r="AL1912" i="1"/>
  <c r="AL1913" i="1"/>
  <c r="AL1914" i="1"/>
  <c r="AL1915" i="1"/>
  <c r="AL1916" i="1"/>
  <c r="AL1917" i="1"/>
  <c r="AL1918" i="1"/>
  <c r="AL1919" i="1"/>
  <c r="AL1920" i="1"/>
  <c r="AL1921" i="1"/>
  <c r="AL1922" i="1"/>
  <c r="AL1923" i="1"/>
  <c r="AL1924" i="1"/>
  <c r="AL1925" i="1"/>
  <c r="AL1926" i="1"/>
  <c r="AL1927" i="1"/>
  <c r="AL1928" i="1"/>
  <c r="AL1929" i="1"/>
  <c r="AL1930" i="1"/>
  <c r="AL1931" i="1"/>
  <c r="AL1932" i="1"/>
  <c r="AL1933" i="1"/>
  <c r="AL1934" i="1"/>
  <c r="AL1935" i="1"/>
  <c r="AL1936" i="1"/>
  <c r="AL1937" i="1"/>
  <c r="AL1938" i="1"/>
  <c r="AL1939" i="1"/>
  <c r="AL1940" i="1"/>
  <c r="AL1941" i="1"/>
  <c r="AL1942" i="1"/>
  <c r="AL1943" i="1"/>
  <c r="AL1944" i="1"/>
  <c r="AL1945" i="1"/>
  <c r="AL1946" i="1"/>
  <c r="AL1947" i="1"/>
  <c r="AL1948" i="1"/>
  <c r="AL1949" i="1"/>
  <c r="AL1950" i="1"/>
  <c r="AL1951" i="1"/>
  <c r="AL1952" i="1"/>
  <c r="AL1953" i="1"/>
  <c r="AL1954" i="1"/>
  <c r="AL1955" i="1"/>
  <c r="AL1956" i="1"/>
  <c r="AL1961" i="1"/>
  <c r="AL1963" i="1"/>
  <c r="AL1965" i="1"/>
  <c r="AL1967" i="1"/>
  <c r="AL1968" i="1"/>
  <c r="AL1962" i="1"/>
  <c r="AL1969" i="1"/>
  <c r="AL1964" i="1"/>
  <c r="AL1971" i="1"/>
  <c r="AL1966" i="1"/>
  <c r="AL1972" i="1"/>
  <c r="AL1973" i="1"/>
  <c r="AL1974" i="1"/>
  <c r="AL1970" i="1"/>
  <c r="AL1975" i="1"/>
  <c r="AL1976" i="1"/>
  <c r="AL1977" i="1"/>
  <c r="AL1978" i="1"/>
  <c r="AL1980" i="1"/>
  <c r="AL1982" i="1"/>
  <c r="AL1983" i="1"/>
  <c r="AL1984" i="1"/>
  <c r="AL1979" i="1"/>
  <c r="AL1985" i="1"/>
  <c r="AL1981" i="1"/>
  <c r="AL1986" i="1"/>
  <c r="AL1987" i="1"/>
  <c r="AL1989" i="1"/>
  <c r="AL2137" i="1"/>
  <c r="AL2224" i="1"/>
  <c r="AL2228" i="1"/>
  <c r="AL1988" i="1"/>
  <c r="AL2247" i="1"/>
  <c r="AL1990" i="1"/>
  <c r="AL1991" i="1"/>
  <c r="AL1992" i="1"/>
  <c r="AL1993" i="1"/>
  <c r="AL1994" i="1"/>
  <c r="AL1995" i="1"/>
  <c r="AL1996" i="1"/>
  <c r="AL713" i="1"/>
  <c r="AL719" i="1"/>
  <c r="AL720" i="1"/>
  <c r="AL374" i="1"/>
  <c r="AL375" i="1"/>
  <c r="AL725" i="1"/>
  <c r="AL380" i="1"/>
  <c r="AL395" i="1"/>
  <c r="AL730" i="1"/>
  <c r="AL2106" i="1"/>
  <c r="AL2007" i="1"/>
  <c r="AL2008" i="1"/>
  <c r="AL2009" i="1"/>
  <c r="AL2010" i="1"/>
  <c r="AL2011" i="1"/>
  <c r="AL2012" i="1"/>
  <c r="AL2013" i="1"/>
  <c r="AL2014" i="1"/>
  <c r="AL2015" i="1"/>
  <c r="AL2016" i="1"/>
  <c r="AL2017" i="1"/>
  <c r="AL2018" i="1"/>
  <c r="AL2019" i="1"/>
  <c r="AL2020" i="1"/>
  <c r="AL2021" i="1"/>
  <c r="AL2022" i="1"/>
  <c r="AL2023" i="1"/>
  <c r="AL2024" i="1"/>
  <c r="AL2025" i="1"/>
  <c r="AL2026" i="1"/>
  <c r="AL2027" i="1"/>
  <c r="AL2028" i="1"/>
  <c r="AL2029" i="1"/>
  <c r="AL2030" i="1"/>
  <c r="AL2031" i="1"/>
  <c r="AL2032" i="1"/>
  <c r="AL2033" i="1"/>
  <c r="AL2034" i="1"/>
  <c r="AL2035" i="1"/>
  <c r="AL2036" i="1"/>
  <c r="AL2037" i="1"/>
  <c r="AL2038" i="1"/>
  <c r="AL2039" i="1"/>
  <c r="AL2040" i="1"/>
  <c r="AL2041" i="1"/>
  <c r="AL93" i="1"/>
  <c r="AL2043" i="1"/>
  <c r="AL2044" i="1"/>
  <c r="AL2045" i="1"/>
  <c r="AL2046" i="1"/>
  <c r="AL2047" i="1"/>
  <c r="AL2048" i="1"/>
  <c r="AL2049" i="1"/>
  <c r="AL1725" i="1"/>
  <c r="AL2051" i="1"/>
  <c r="AL2052" i="1"/>
  <c r="AL2053" i="1"/>
  <c r="AL2054" i="1"/>
  <c r="AL2055" i="1"/>
  <c r="AL2056" i="1"/>
  <c r="AL2057" i="1"/>
  <c r="AL2058" i="1"/>
  <c r="AL2059" i="1"/>
  <c r="AL737" i="1"/>
  <c r="AL2061" i="1"/>
  <c r="AL2062" i="1"/>
  <c r="AL2063" i="1"/>
  <c r="AL2064" i="1"/>
  <c r="AL1726" i="1"/>
  <c r="AL2066" i="1"/>
  <c r="AL2067" i="1"/>
  <c r="AL2068" i="1"/>
  <c r="AL2069" i="1"/>
  <c r="AL2070" i="1"/>
  <c r="AL2071" i="1"/>
  <c r="AL2072" i="1"/>
  <c r="AL2073" i="1"/>
  <c r="AL2074" i="1"/>
  <c r="AL2075" i="1"/>
  <c r="AL2076" i="1"/>
  <c r="AL2120" i="1"/>
  <c r="AL2078" i="1"/>
  <c r="AL2079" i="1"/>
  <c r="AL2080" i="1"/>
  <c r="AL1727" i="1"/>
  <c r="AL2082" i="1"/>
  <c r="AL2083" i="1"/>
  <c r="AL746" i="1"/>
  <c r="AL2085" i="1"/>
  <c r="AL2086" i="1"/>
  <c r="AL2087" i="1"/>
  <c r="AL2088" i="1"/>
  <c r="AL1728" i="1"/>
  <c r="AL2090" i="1"/>
  <c r="AL2091" i="1"/>
  <c r="AL2092" i="1"/>
  <c r="AL2093" i="1"/>
  <c r="AL2094" i="1"/>
  <c r="AL2095" i="1"/>
  <c r="AL2096" i="1"/>
  <c r="AL2097" i="1"/>
  <c r="AL2098" i="1"/>
  <c r="AL2099" i="1"/>
  <c r="AL2100" i="1"/>
  <c r="AL2101" i="1"/>
  <c r="AL2102" i="1"/>
  <c r="AL2103" i="1"/>
  <c r="AL1745" i="1"/>
  <c r="AL2105" i="1"/>
  <c r="AL1153" i="1"/>
  <c r="AL2107" i="1"/>
  <c r="AL2108" i="1"/>
  <c r="AL2109" i="1"/>
  <c r="AL2110" i="1"/>
  <c r="AL2111" i="1"/>
  <c r="AL2112" i="1"/>
  <c r="AL2113" i="1"/>
  <c r="AL2114" i="1"/>
  <c r="AL2115" i="1"/>
  <c r="AL2116" i="1"/>
  <c r="AL2117" i="1"/>
  <c r="AL2118" i="1"/>
  <c r="AL2119" i="1"/>
  <c r="AL1779" i="1"/>
  <c r="AL2121" i="1"/>
  <c r="AL410" i="1"/>
  <c r="AL2123" i="1"/>
  <c r="AL2124" i="1"/>
  <c r="AL2125" i="1"/>
  <c r="AL2122" i="1"/>
  <c r="AL2127" i="1"/>
  <c r="AL2128" i="1"/>
  <c r="AL2126" i="1"/>
  <c r="AL2130" i="1"/>
  <c r="AL748" i="1"/>
  <c r="AL2132" i="1"/>
  <c r="AL2133" i="1"/>
  <c r="AL2134" i="1"/>
  <c r="AL2135" i="1"/>
  <c r="AL2136" i="1"/>
  <c r="AL1813" i="1"/>
  <c r="AL2138" i="1"/>
  <c r="AL2139" i="1"/>
  <c r="AL2140" i="1"/>
  <c r="AL2141" i="1"/>
  <c r="AL2142" i="1"/>
  <c r="AL2143" i="1"/>
  <c r="AL2144" i="1"/>
  <c r="AL2145" i="1"/>
  <c r="AL2146" i="1"/>
  <c r="AL2147" i="1"/>
  <c r="AL2148" i="1"/>
  <c r="AL2149" i="1"/>
  <c r="AL2150" i="1"/>
  <c r="AL2151" i="1"/>
  <c r="AL2152" i="1"/>
  <c r="AL185" i="1"/>
  <c r="AL2154" i="1"/>
  <c r="AL2155" i="1"/>
  <c r="AL2156" i="1"/>
  <c r="AL1781" i="1"/>
  <c r="AL2158" i="1"/>
  <c r="AL2159" i="1"/>
  <c r="AL2160" i="1"/>
  <c r="AL2161" i="1"/>
  <c r="AL2162" i="1"/>
  <c r="AL2163" i="1"/>
  <c r="AL2164" i="1"/>
  <c r="AL2165" i="1"/>
  <c r="AL2166" i="1"/>
  <c r="AL2167" i="1"/>
  <c r="AL2168" i="1"/>
  <c r="AL2169" i="1"/>
  <c r="AL2170" i="1"/>
  <c r="AL2171" i="1"/>
  <c r="AL2172" i="1"/>
  <c r="AL2173" i="1"/>
  <c r="AL2174" i="1"/>
  <c r="AL1782" i="1"/>
  <c r="AL2176" i="1"/>
  <c r="AL2177" i="1"/>
  <c r="AL2178" i="1"/>
  <c r="AL2179" i="1"/>
  <c r="AL2180" i="1"/>
  <c r="AL2181" i="1"/>
  <c r="AL1815" i="1"/>
  <c r="AL2183" i="1"/>
  <c r="AL2184" i="1"/>
  <c r="AL2185" i="1"/>
  <c r="AL2186" i="1"/>
  <c r="AL2187" i="1"/>
  <c r="AL2188" i="1"/>
  <c r="AL2189" i="1"/>
  <c r="AL2190" i="1"/>
  <c r="AL2191" i="1"/>
  <c r="AL2192" i="1"/>
  <c r="AL2193" i="1"/>
  <c r="AL2194" i="1"/>
  <c r="AL2195" i="1"/>
  <c r="AL2196" i="1"/>
  <c r="AL2197" i="1"/>
  <c r="AL2198" i="1"/>
  <c r="AL2199" i="1"/>
  <c r="AL2200" i="1"/>
  <c r="AL2201" i="1"/>
  <c r="AL2202" i="1"/>
  <c r="AL2203" i="1"/>
  <c r="AL2204" i="1"/>
  <c r="AL2205" i="1"/>
  <c r="AL2206" i="1"/>
  <c r="AL2207" i="1"/>
  <c r="AL1154" i="1"/>
  <c r="AL2209" i="1"/>
  <c r="AL2210" i="1"/>
  <c r="AL2211" i="1"/>
  <c r="AL2212" i="1"/>
  <c r="AL2213" i="1"/>
  <c r="AL2214" i="1"/>
  <c r="AL2215" i="1"/>
  <c r="AL2216" i="1"/>
  <c r="AL2217" i="1"/>
  <c r="AL2218" i="1"/>
  <c r="AL2219" i="1"/>
  <c r="AL2220" i="1"/>
  <c r="AL2221" i="1"/>
  <c r="AL2222" i="1"/>
  <c r="AL2223" i="1"/>
  <c r="AL1816" i="1"/>
  <c r="AL2225" i="1"/>
  <c r="AL2226" i="1"/>
  <c r="AL2227" i="1"/>
  <c r="AL2259" i="1"/>
  <c r="AL2229" i="1"/>
  <c r="AL2230" i="1"/>
  <c r="AL2231" i="1"/>
  <c r="AL2232" i="1"/>
  <c r="AL2233" i="1"/>
  <c r="AL2234" i="1"/>
  <c r="AL2235" i="1"/>
  <c r="AL2236" i="1"/>
  <c r="AL2237" i="1"/>
  <c r="AL2238" i="1"/>
  <c r="AL2239" i="1"/>
  <c r="AL2240" i="1"/>
  <c r="AL2241" i="1"/>
  <c r="AL2242" i="1"/>
  <c r="AL2243" i="1"/>
  <c r="AL426" i="1"/>
  <c r="AL2245" i="1"/>
  <c r="AL2246" i="1"/>
  <c r="AL1817" i="1"/>
  <c r="AL2248" i="1"/>
  <c r="AL2249" i="1"/>
  <c r="AL2250" i="1"/>
  <c r="AL750" i="1"/>
  <c r="AL2252" i="1"/>
  <c r="AL2253" i="1"/>
  <c r="AL2254" i="1"/>
  <c r="AL2255" i="1"/>
  <c r="AL2256" i="1"/>
  <c r="AL2257" i="1"/>
  <c r="AL2258" i="1"/>
  <c r="AL1827" i="1"/>
  <c r="AL2260" i="1"/>
  <c r="AL2261" i="1"/>
  <c r="AL2262" i="1"/>
  <c r="AL2263" i="1"/>
  <c r="AL2264" i="1"/>
  <c r="AL2265" i="1"/>
  <c r="AL2266" i="1"/>
  <c r="AL2267" i="1"/>
  <c r="AL2268" i="1"/>
  <c r="AL2269" i="1"/>
  <c r="AL2270" i="1"/>
  <c r="AL2271" i="1"/>
  <c r="AL2272" i="1"/>
  <c r="AL2273" i="1"/>
  <c r="AL2274" i="1"/>
  <c r="AL2275" i="1"/>
  <c r="AL2276" i="1"/>
  <c r="AL1158" i="1"/>
  <c r="AL2278" i="1"/>
  <c r="AL2279" i="1"/>
  <c r="AL2280" i="1"/>
  <c r="AL2281" i="1"/>
  <c r="AL2282" i="1"/>
  <c r="AL97" i="1"/>
  <c r="AL2284" i="1"/>
  <c r="AL2285" i="1"/>
  <c r="AL2286" i="1"/>
  <c r="AL2287" i="1"/>
  <c r="AL2288" i="1"/>
  <c r="AL2" i="1"/>
  <c r="AK2" i="1" l="1"/>
  <c r="AK3" i="1"/>
  <c r="AK4" i="1"/>
  <c r="AK5" i="1"/>
  <c r="AK6" i="1"/>
  <c r="AK7" i="1"/>
  <c r="AK8" i="1"/>
  <c r="AK9" i="1"/>
  <c r="AK207" i="1"/>
  <c r="AK11" i="1"/>
  <c r="AK12" i="1"/>
  <c r="AK10" i="1"/>
  <c r="AK105" i="1"/>
  <c r="AK13" i="1"/>
  <c r="AK1159" i="1"/>
  <c r="AK17" i="1"/>
  <c r="AK18" i="1"/>
  <c r="AK14" i="1"/>
  <c r="AK106" i="1"/>
  <c r="AK21" i="1"/>
  <c r="AK212" i="1"/>
  <c r="AK15" i="1"/>
  <c r="AK24" i="1"/>
  <c r="AK25" i="1"/>
  <c r="AK26" i="1"/>
  <c r="AK1164" i="1"/>
  <c r="AK28" i="1"/>
  <c r="AK197" i="1"/>
  <c r="AK30" i="1"/>
  <c r="AK31" i="1"/>
  <c r="AK32" i="1"/>
  <c r="AK429" i="1"/>
  <c r="AK34" i="1"/>
  <c r="AK96" i="1"/>
  <c r="AK1165" i="1"/>
  <c r="AK213" i="1"/>
  <c r="AK38" i="1"/>
  <c r="AK16" i="1"/>
  <c r="AK763" i="1"/>
  <c r="AK41" i="1"/>
  <c r="AK42" i="1"/>
  <c r="AK43" i="1"/>
  <c r="AK214" i="1"/>
  <c r="AK19" i="1"/>
  <c r="AK107" i="1"/>
  <c r="AK47" i="1"/>
  <c r="AK20" i="1"/>
  <c r="AK1174" i="1"/>
  <c r="AK430" i="1"/>
  <c r="AK51" i="1"/>
  <c r="AK52" i="1"/>
  <c r="AK218" i="1"/>
  <c r="AK765" i="1"/>
  <c r="AK1183" i="1"/>
  <c r="AK56" i="1"/>
  <c r="AK22" i="1"/>
  <c r="AK58" i="1"/>
  <c r="AK110" i="1"/>
  <c r="AK60" i="1"/>
  <c r="AK111" i="1"/>
  <c r="AK769" i="1"/>
  <c r="AK63" i="1"/>
  <c r="AK64" i="1"/>
  <c r="AK779" i="1"/>
  <c r="AK66" i="1"/>
  <c r="AK112" i="1"/>
  <c r="AK220" i="1"/>
  <c r="AK69" i="1"/>
  <c r="AK1185" i="1"/>
  <c r="AK223" i="1"/>
  <c r="AK72" i="1"/>
  <c r="AK73" i="1"/>
  <c r="AK113" i="1"/>
  <c r="AK225" i="1"/>
  <c r="AK1362" i="1"/>
  <c r="AK77" i="1"/>
  <c r="AK1188" i="1"/>
  <c r="AK79" i="1"/>
  <c r="AK80" i="1"/>
  <c r="AK81" i="1"/>
  <c r="AK441" i="1"/>
  <c r="AK83" i="1"/>
  <c r="AK84" i="1"/>
  <c r="AK85" i="1"/>
  <c r="AK115" i="1"/>
  <c r="AK116" i="1"/>
  <c r="AK785" i="1"/>
  <c r="AK89" i="1"/>
  <c r="AK807" i="1"/>
  <c r="AK91" i="1"/>
  <c r="AK92" i="1"/>
  <c r="AK23" i="1"/>
  <c r="AK1190" i="1"/>
  <c r="AK27" i="1"/>
  <c r="AK117" i="1"/>
  <c r="AK226" i="1"/>
  <c r="AK29" i="1"/>
  <c r="AK1370" i="1"/>
  <c r="AK100" i="1"/>
  <c r="AK101" i="1"/>
  <c r="AK102" i="1"/>
  <c r="AK103" i="1"/>
  <c r="AK33" i="1"/>
  <c r="AK227" i="1"/>
  <c r="AK1193" i="1"/>
  <c r="AK1197" i="1"/>
  <c r="AK108" i="1"/>
  <c r="AK109" i="1"/>
  <c r="AK809" i="1"/>
  <c r="AK35" i="1"/>
  <c r="AK1200" i="1"/>
  <c r="AK36" i="1"/>
  <c r="AK114" i="1"/>
  <c r="AK37" i="1"/>
  <c r="AK814" i="1"/>
  <c r="AK1201" i="1"/>
  <c r="AK39" i="1"/>
  <c r="AK119" i="1"/>
  <c r="AK120" i="1"/>
  <c r="AK121" i="1"/>
  <c r="AK122" i="1"/>
  <c r="AK123" i="1"/>
  <c r="AK124" i="1"/>
  <c r="AK125" i="1"/>
  <c r="AK126" i="1"/>
  <c r="AK40" i="1"/>
  <c r="AK44" i="1"/>
  <c r="AK129" i="1"/>
  <c r="AK45" i="1"/>
  <c r="AK131" i="1"/>
  <c r="AK132" i="1"/>
  <c r="AK133" i="1"/>
  <c r="AK1374" i="1"/>
  <c r="AK46" i="1"/>
  <c r="AK817" i="1"/>
  <c r="AK48" i="1"/>
  <c r="AK49" i="1"/>
  <c r="AK50" i="1"/>
  <c r="AK140" i="1"/>
  <c r="AK453" i="1"/>
  <c r="AK142" i="1"/>
  <c r="AK1212" i="1"/>
  <c r="AK118" i="1"/>
  <c r="AK53" i="1"/>
  <c r="AK1213" i="1"/>
  <c r="AK229" i="1"/>
  <c r="AK148" i="1"/>
  <c r="AK149" i="1"/>
  <c r="AK150" i="1"/>
  <c r="AK454" i="1"/>
  <c r="AK818" i="1"/>
  <c r="AK127" i="1"/>
  <c r="AK154" i="1"/>
  <c r="AK848" i="1"/>
  <c r="AK54" i="1"/>
  <c r="AK1226" i="1"/>
  <c r="AK856" i="1"/>
  <c r="AK159" i="1"/>
  <c r="AK176" i="1"/>
  <c r="AK128" i="1"/>
  <c r="AK162" i="1"/>
  <c r="AK1229" i="1"/>
  <c r="AK130" i="1"/>
  <c r="AK55" i="1"/>
  <c r="AK1375" i="1"/>
  <c r="AK167" i="1"/>
  <c r="AK1230" i="1"/>
  <c r="AK169" i="1"/>
  <c r="AK57" i="1"/>
  <c r="AK472" i="1"/>
  <c r="AK134" i="1"/>
  <c r="AK1245" i="1"/>
  <c r="AK135" i="1"/>
  <c r="AK175" i="1"/>
  <c r="AK136" i="1"/>
  <c r="AK177" i="1"/>
  <c r="AK178" i="1"/>
  <c r="AK179" i="1"/>
  <c r="AK230" i="1"/>
  <c r="AK181" i="1"/>
  <c r="AK182" i="1"/>
  <c r="AK183" i="1"/>
  <c r="AK184" i="1"/>
  <c r="AK867" i="1"/>
  <c r="AK186" i="1"/>
  <c r="AK187" i="1"/>
  <c r="AK188" i="1"/>
  <c r="AK189" i="1"/>
  <c r="AK190" i="1"/>
  <c r="AK191" i="1"/>
  <c r="AK1380" i="1"/>
  <c r="AK193" i="1"/>
  <c r="AK1246" i="1"/>
  <c r="AK195" i="1"/>
  <c r="AK196" i="1"/>
  <c r="AK137" i="1"/>
  <c r="AK198" i="1"/>
  <c r="AK199" i="1"/>
  <c r="AK200" i="1"/>
  <c r="AK201" i="1"/>
  <c r="AK243" i="1"/>
  <c r="AK203" i="1"/>
  <c r="AK1830" i="1"/>
  <c r="AK205" i="1"/>
  <c r="AK206" i="1"/>
  <c r="AK1388" i="1"/>
  <c r="AK208" i="1"/>
  <c r="AK209" i="1"/>
  <c r="AK210" i="1"/>
  <c r="AK211" i="1"/>
  <c r="AK871" i="1"/>
  <c r="AK138" i="1"/>
  <c r="AK895" i="1"/>
  <c r="AK215" i="1"/>
  <c r="AK216" i="1"/>
  <c r="AK217" i="1"/>
  <c r="AK253" i="1"/>
  <c r="AK219" i="1"/>
  <c r="AK59" i="1"/>
  <c r="AK221" i="1"/>
  <c r="AK222" i="1"/>
  <c r="AK61" i="1"/>
  <c r="AK224" i="1"/>
  <c r="AK139" i="1"/>
  <c r="AK62" i="1"/>
  <c r="AK141" i="1"/>
  <c r="AK228" i="1"/>
  <c r="AK1405" i="1"/>
  <c r="AK476" i="1"/>
  <c r="AK231" i="1"/>
  <c r="AK232" i="1"/>
  <c r="AK233" i="1"/>
  <c r="AK234" i="1"/>
  <c r="AK1831" i="1"/>
  <c r="AK236" i="1"/>
  <c r="AK1832" i="1"/>
  <c r="AK238" i="1"/>
  <c r="AK239" i="1"/>
  <c r="AK240" i="1"/>
  <c r="AK241" i="1"/>
  <c r="AK242" i="1"/>
  <c r="AK256" i="1"/>
  <c r="AK244" i="1"/>
  <c r="AK245" i="1"/>
  <c r="AK246" i="1"/>
  <c r="AK247" i="1"/>
  <c r="AK248" i="1"/>
  <c r="AK249" i="1"/>
  <c r="AK250" i="1"/>
  <c r="AK1833" i="1"/>
  <c r="AK252" i="1"/>
  <c r="AK896" i="1"/>
  <c r="AK254" i="1"/>
  <c r="AK255" i="1"/>
  <c r="AK2129" i="1"/>
  <c r="AK194" i="1"/>
  <c r="AK258" i="1"/>
  <c r="AK259" i="1"/>
  <c r="AK260" i="1"/>
  <c r="AK261" i="1"/>
  <c r="AK1834" i="1"/>
  <c r="AK263" i="1"/>
  <c r="AK264" i="1"/>
  <c r="AK265" i="1"/>
  <c r="AK266" i="1"/>
  <c r="AK267" i="1"/>
  <c r="AK268" i="1"/>
  <c r="AK269" i="1"/>
  <c r="AK478" i="1"/>
  <c r="AK257" i="1"/>
  <c r="AK1862" i="1"/>
  <c r="AK273" i="1"/>
  <c r="AK1872" i="1"/>
  <c r="AK275" i="1"/>
  <c r="AK276" i="1"/>
  <c r="AK493" i="1"/>
  <c r="AK278" i="1"/>
  <c r="AK279" i="1"/>
  <c r="AK280" i="1"/>
  <c r="AK281" i="1"/>
  <c r="AK65" i="1"/>
  <c r="AK283" i="1"/>
  <c r="AK284" i="1"/>
  <c r="AK285" i="1"/>
  <c r="AK270" i="1"/>
  <c r="AK287" i="1"/>
  <c r="AK288" i="1"/>
  <c r="AK289" i="1"/>
  <c r="AK290" i="1"/>
  <c r="AK291" i="1"/>
  <c r="AK292" i="1"/>
  <c r="AK293" i="1"/>
  <c r="AK294" i="1"/>
  <c r="AK295" i="1"/>
  <c r="AK296" i="1"/>
  <c r="AK271" i="1"/>
  <c r="AK500" i="1"/>
  <c r="AK299" i="1"/>
  <c r="AK300" i="1"/>
  <c r="AK301" i="1"/>
  <c r="AK302" i="1"/>
  <c r="AK303" i="1"/>
  <c r="AK304" i="1"/>
  <c r="AK505" i="1"/>
  <c r="AK306" i="1"/>
  <c r="AK307" i="1"/>
  <c r="AK308" i="1"/>
  <c r="AK897" i="1"/>
  <c r="AK310" i="1"/>
  <c r="AK311" i="1"/>
  <c r="AK143" i="1"/>
  <c r="AK899" i="1"/>
  <c r="AK908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1409" i="1"/>
  <c r="AK331" i="1"/>
  <c r="AK332" i="1"/>
  <c r="AK333" i="1"/>
  <c r="AK1410" i="1"/>
  <c r="AK335" i="1"/>
  <c r="AK336" i="1"/>
  <c r="AK337" i="1"/>
  <c r="AK338" i="1"/>
  <c r="AK339" i="1"/>
  <c r="AK144" i="1"/>
  <c r="AK341" i="1"/>
  <c r="AK342" i="1"/>
  <c r="AK343" i="1"/>
  <c r="AK344" i="1"/>
  <c r="AK345" i="1"/>
  <c r="AK346" i="1"/>
  <c r="AK909" i="1"/>
  <c r="AK348" i="1"/>
  <c r="AK1838" i="1"/>
  <c r="AK350" i="1"/>
  <c r="AK351" i="1"/>
  <c r="AK145" i="1"/>
  <c r="AK353" i="1"/>
  <c r="AK1250" i="1"/>
  <c r="AK355" i="1"/>
  <c r="AK356" i="1"/>
  <c r="AK1873" i="1"/>
  <c r="AK358" i="1"/>
  <c r="AK67" i="1"/>
  <c r="AK360" i="1"/>
  <c r="AK1252" i="1"/>
  <c r="AK2131" i="1"/>
  <c r="AK363" i="1"/>
  <c r="AK146" i="1"/>
  <c r="AK365" i="1"/>
  <c r="AK277" i="1"/>
  <c r="AK1417" i="1"/>
  <c r="AK368" i="1"/>
  <c r="AK369" i="1"/>
  <c r="AK370" i="1"/>
  <c r="AK371" i="1"/>
  <c r="AK372" i="1"/>
  <c r="AK373" i="1"/>
  <c r="AK914" i="1"/>
  <c r="AK1254" i="1"/>
  <c r="AK376" i="1"/>
  <c r="AK377" i="1"/>
  <c r="AK378" i="1"/>
  <c r="AK379" i="1"/>
  <c r="AK508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91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282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509" i="1"/>
  <c r="AK427" i="1"/>
  <c r="AK428" i="1"/>
  <c r="AK1257" i="1"/>
  <c r="AK286" i="1"/>
  <c r="AK431" i="1"/>
  <c r="AK432" i="1"/>
  <c r="AK433" i="1"/>
  <c r="AK434" i="1"/>
  <c r="AK435" i="1"/>
  <c r="AK436" i="1"/>
  <c r="AK437" i="1"/>
  <c r="AK438" i="1"/>
  <c r="AK439" i="1"/>
  <c r="AK440" i="1"/>
  <c r="AK516" i="1"/>
  <c r="AK442" i="1"/>
  <c r="AK443" i="1"/>
  <c r="AK444" i="1"/>
  <c r="AK445" i="1"/>
  <c r="AK446" i="1"/>
  <c r="AK447" i="1"/>
  <c r="AK448" i="1"/>
  <c r="AK449" i="1"/>
  <c r="AK450" i="1"/>
  <c r="AK451" i="1"/>
  <c r="AK452" i="1"/>
  <c r="AK2153" i="1"/>
  <c r="AK147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918" i="1"/>
  <c r="AK473" i="1"/>
  <c r="AK474" i="1"/>
  <c r="AK475" i="1"/>
  <c r="AK151" i="1"/>
  <c r="AK477" i="1"/>
  <c r="AK92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929" i="1"/>
  <c r="AK494" i="1"/>
  <c r="AK495" i="1"/>
  <c r="AK496" i="1"/>
  <c r="AK497" i="1"/>
  <c r="AK498" i="1"/>
  <c r="AK499" i="1"/>
  <c r="AK944" i="1"/>
  <c r="AK501" i="1"/>
  <c r="AK502" i="1"/>
  <c r="AK503" i="1"/>
  <c r="AK504" i="1"/>
  <c r="AK152" i="1"/>
  <c r="AK506" i="1"/>
  <c r="AK507" i="1"/>
  <c r="AK68" i="1"/>
  <c r="AK153" i="1"/>
  <c r="AK510" i="1"/>
  <c r="AK511" i="1"/>
  <c r="AK512" i="1"/>
  <c r="AK513" i="1"/>
  <c r="AK514" i="1"/>
  <c r="AK515" i="1"/>
  <c r="AK948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950" i="1"/>
  <c r="AK542" i="1"/>
  <c r="AK543" i="1"/>
  <c r="AK544" i="1"/>
  <c r="AK545" i="1"/>
  <c r="AK546" i="1"/>
  <c r="AK547" i="1"/>
  <c r="AK548" i="1"/>
  <c r="AK549" i="1"/>
  <c r="AK541" i="1"/>
  <c r="AK551" i="1"/>
  <c r="AK552" i="1"/>
  <c r="AK553" i="1"/>
  <c r="AK554" i="1"/>
  <c r="AK555" i="1"/>
  <c r="AK556" i="1"/>
  <c r="AK557" i="1"/>
  <c r="AK558" i="1"/>
  <c r="AK297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50" i="1"/>
  <c r="AK574" i="1"/>
  <c r="AK955" i="1"/>
  <c r="AK576" i="1"/>
  <c r="AK956" i="1"/>
  <c r="AK2157" i="1"/>
  <c r="AK1258" i="1"/>
  <c r="AK580" i="1"/>
  <c r="AK581" i="1"/>
  <c r="AK582" i="1"/>
  <c r="AK559" i="1"/>
  <c r="AK584" i="1"/>
  <c r="AK585" i="1"/>
  <c r="AK586" i="1"/>
  <c r="AK587" i="1"/>
  <c r="AK588" i="1"/>
  <c r="AK589" i="1"/>
  <c r="AK590" i="1"/>
  <c r="AK204" i="1"/>
  <c r="AK592" i="1"/>
  <c r="AK593" i="1"/>
  <c r="AK594" i="1"/>
  <c r="AK595" i="1"/>
  <c r="AK596" i="1"/>
  <c r="AK298" i="1"/>
  <c r="AK598" i="1"/>
  <c r="AK599" i="1"/>
  <c r="AK600" i="1"/>
  <c r="AK305" i="1"/>
  <c r="AK602" i="1"/>
  <c r="AK603" i="1"/>
  <c r="AK604" i="1"/>
  <c r="AK605" i="1"/>
  <c r="AK606" i="1"/>
  <c r="AK607" i="1"/>
  <c r="AK957" i="1"/>
  <c r="AK609" i="1"/>
  <c r="AK610" i="1"/>
  <c r="AK611" i="1"/>
  <c r="AK612" i="1"/>
  <c r="AK613" i="1"/>
  <c r="AK614" i="1"/>
  <c r="AK1877" i="1"/>
  <c r="AK616" i="1"/>
  <c r="AK617" i="1"/>
  <c r="AK618" i="1"/>
  <c r="AK619" i="1"/>
  <c r="AK620" i="1"/>
  <c r="AK621" i="1"/>
  <c r="AK622" i="1"/>
  <c r="AK623" i="1"/>
  <c r="AK624" i="1"/>
  <c r="AK625" i="1"/>
  <c r="AK962" i="1"/>
  <c r="AK627" i="1"/>
  <c r="AK94" i="1"/>
  <c r="AK629" i="1"/>
  <c r="AK630" i="1"/>
  <c r="AK631" i="1"/>
  <c r="AK1262" i="1"/>
  <c r="AK633" i="1"/>
  <c r="AK1418" i="1"/>
  <c r="AK635" i="1"/>
  <c r="AK636" i="1"/>
  <c r="AK637" i="1"/>
  <c r="AK638" i="1"/>
  <c r="AK1880" i="1"/>
  <c r="AK640" i="1"/>
  <c r="AK641" i="1"/>
  <c r="AK642" i="1"/>
  <c r="AK643" i="1"/>
  <c r="AK644" i="1"/>
  <c r="AK645" i="1"/>
  <c r="AK646" i="1"/>
  <c r="AK647" i="1"/>
  <c r="AK573" i="1"/>
  <c r="AK649" i="1"/>
  <c r="AK650" i="1"/>
  <c r="AK651" i="1"/>
  <c r="AK652" i="1"/>
  <c r="AK653" i="1"/>
  <c r="AK967" i="1"/>
  <c r="AK655" i="1"/>
  <c r="AK981" i="1"/>
  <c r="AK657" i="1"/>
  <c r="AK658" i="1"/>
  <c r="AK659" i="1"/>
  <c r="AK660" i="1"/>
  <c r="AK661" i="1"/>
  <c r="AK1881" i="1"/>
  <c r="AK663" i="1"/>
  <c r="AK664" i="1"/>
  <c r="AK665" i="1"/>
  <c r="AK666" i="1"/>
  <c r="AK667" i="1"/>
  <c r="AK668" i="1"/>
  <c r="AK669" i="1"/>
  <c r="AK155" i="1"/>
  <c r="AK671" i="1"/>
  <c r="AK672" i="1"/>
  <c r="AK673" i="1"/>
  <c r="AK1425" i="1"/>
  <c r="AK675" i="1"/>
  <c r="AK676" i="1"/>
  <c r="AK677" i="1"/>
  <c r="AK678" i="1"/>
  <c r="AK679" i="1"/>
  <c r="AK680" i="1"/>
  <c r="AK681" i="1"/>
  <c r="AK682" i="1"/>
  <c r="AK683" i="1"/>
  <c r="AK684" i="1"/>
  <c r="AK1851" i="1"/>
  <c r="AK686" i="1"/>
  <c r="AK687" i="1"/>
  <c r="AK688" i="1"/>
  <c r="AK689" i="1"/>
  <c r="AK1264" i="1"/>
  <c r="AK691" i="1"/>
  <c r="AK309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1882" i="1"/>
  <c r="AK709" i="1"/>
  <c r="AK710" i="1"/>
  <c r="AK711" i="1"/>
  <c r="AK712" i="1"/>
  <c r="AK995" i="1"/>
  <c r="AK714" i="1"/>
  <c r="AK715" i="1"/>
  <c r="AK716" i="1"/>
  <c r="AK717" i="1"/>
  <c r="AK718" i="1"/>
  <c r="AK1857" i="1"/>
  <c r="AK156" i="1"/>
  <c r="AK721" i="1"/>
  <c r="AK722" i="1"/>
  <c r="AK723" i="1"/>
  <c r="AK724" i="1"/>
  <c r="AK1864" i="1"/>
  <c r="AK726" i="1"/>
  <c r="AK237" i="1"/>
  <c r="AK728" i="1"/>
  <c r="AK729" i="1"/>
  <c r="AK2175" i="1"/>
  <c r="AK731" i="1"/>
  <c r="AK732" i="1"/>
  <c r="AK733" i="1"/>
  <c r="AK734" i="1"/>
  <c r="AK735" i="1"/>
  <c r="AK736" i="1"/>
  <c r="AK1003" i="1"/>
  <c r="AK738" i="1"/>
  <c r="AK739" i="1"/>
  <c r="AK740" i="1"/>
  <c r="AK741" i="1"/>
  <c r="AK742" i="1"/>
  <c r="AK743" i="1"/>
  <c r="AK744" i="1"/>
  <c r="AK745" i="1"/>
  <c r="AK1429" i="1"/>
  <c r="AK747" i="1"/>
  <c r="AK1432" i="1"/>
  <c r="AK749" i="1"/>
  <c r="AK95" i="1"/>
  <c r="AK751" i="1"/>
  <c r="AK752" i="1"/>
  <c r="AK753" i="1"/>
  <c r="AK754" i="1"/>
  <c r="AK755" i="1"/>
  <c r="AK756" i="1"/>
  <c r="AK757" i="1"/>
  <c r="AK1883" i="1"/>
  <c r="AK759" i="1"/>
  <c r="AK760" i="1"/>
  <c r="AK761" i="1"/>
  <c r="AK762" i="1"/>
  <c r="AK1997" i="1"/>
  <c r="AK764" i="1"/>
  <c r="AK1004" i="1"/>
  <c r="AK766" i="1"/>
  <c r="AK767" i="1"/>
  <c r="AK768" i="1"/>
  <c r="AK1008" i="1"/>
  <c r="AK770" i="1"/>
  <c r="AK771" i="1"/>
  <c r="AK772" i="1"/>
  <c r="AK773" i="1"/>
  <c r="AK774" i="1"/>
  <c r="AK775" i="1"/>
  <c r="AK776" i="1"/>
  <c r="AK777" i="1"/>
  <c r="AK778" i="1"/>
  <c r="AK157" i="1"/>
  <c r="AK780" i="1"/>
  <c r="AK781" i="1"/>
  <c r="AK782" i="1"/>
  <c r="AK783" i="1"/>
  <c r="AK784" i="1"/>
  <c r="AK70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1025" i="1"/>
  <c r="AK808" i="1"/>
  <c r="AK158" i="1"/>
  <c r="AK1884" i="1"/>
  <c r="AK811" i="1"/>
  <c r="AK812" i="1"/>
  <c r="AK813" i="1"/>
  <c r="AK312" i="1"/>
  <c r="AK815" i="1"/>
  <c r="AK816" i="1"/>
  <c r="AK1265" i="1"/>
  <c r="AK575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1885" i="1"/>
  <c r="AK835" i="1"/>
  <c r="AK1886" i="1"/>
  <c r="AK837" i="1"/>
  <c r="AK838" i="1"/>
  <c r="AK839" i="1"/>
  <c r="AK840" i="1"/>
  <c r="AK841" i="1"/>
  <c r="AK842" i="1"/>
  <c r="AK843" i="1"/>
  <c r="AK251" i="1"/>
  <c r="AK845" i="1"/>
  <c r="AK846" i="1"/>
  <c r="AK847" i="1"/>
  <c r="AK1043" i="1"/>
  <c r="AK849" i="1"/>
  <c r="AK850" i="1"/>
  <c r="AK851" i="1"/>
  <c r="AK852" i="1"/>
  <c r="AK853" i="1"/>
  <c r="AK854" i="1"/>
  <c r="AK855" i="1"/>
  <c r="AK1433" i="1"/>
  <c r="AK857" i="1"/>
  <c r="AK858" i="1"/>
  <c r="AK859" i="1"/>
  <c r="AK860" i="1"/>
  <c r="AK861" i="1"/>
  <c r="AK862" i="1"/>
  <c r="AK863" i="1"/>
  <c r="AK864" i="1"/>
  <c r="AK865" i="1"/>
  <c r="AK866" i="1"/>
  <c r="AK1443" i="1"/>
  <c r="AK868" i="1"/>
  <c r="AK869" i="1"/>
  <c r="AK870" i="1"/>
  <c r="AK71" i="1"/>
  <c r="AK872" i="1"/>
  <c r="AK873" i="1"/>
  <c r="AK874" i="1"/>
  <c r="AK875" i="1"/>
  <c r="AK876" i="1"/>
  <c r="AK877" i="1"/>
  <c r="AK878" i="1"/>
  <c r="AK262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98" i="1"/>
  <c r="AK313" i="1"/>
  <c r="AK160" i="1"/>
  <c r="AK898" i="1"/>
  <c r="AK314" i="1"/>
  <c r="AK900" i="1"/>
  <c r="AK901" i="1"/>
  <c r="AK902" i="1"/>
  <c r="AK903" i="1"/>
  <c r="AK904" i="1"/>
  <c r="AK905" i="1"/>
  <c r="AK906" i="1"/>
  <c r="AK907" i="1"/>
  <c r="AK74" i="1"/>
  <c r="AK75" i="1"/>
  <c r="AK910" i="1"/>
  <c r="AK911" i="1"/>
  <c r="AK912" i="1"/>
  <c r="AK913" i="1"/>
  <c r="AK1272" i="1"/>
  <c r="AK1449" i="1"/>
  <c r="AK916" i="1"/>
  <c r="AK917" i="1"/>
  <c r="AK180" i="1"/>
  <c r="AK919" i="1"/>
  <c r="AK920" i="1"/>
  <c r="AK921" i="1"/>
  <c r="AK922" i="1"/>
  <c r="AK923" i="1"/>
  <c r="AK924" i="1"/>
  <c r="AK925" i="1"/>
  <c r="AK926" i="1"/>
  <c r="AK927" i="1"/>
  <c r="AK1276" i="1"/>
  <c r="AK1998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577" i="1"/>
  <c r="AK945" i="1"/>
  <c r="AK946" i="1"/>
  <c r="AK947" i="1"/>
  <c r="AK2182" i="1"/>
  <c r="AK949" i="1"/>
  <c r="AK1457" i="1"/>
  <c r="AK951" i="1"/>
  <c r="AK952" i="1"/>
  <c r="AK953" i="1"/>
  <c r="AK954" i="1"/>
  <c r="AK161" i="1"/>
  <c r="AK163" i="1"/>
  <c r="AK2208" i="1"/>
  <c r="AK958" i="1"/>
  <c r="AK959" i="1"/>
  <c r="AK960" i="1"/>
  <c r="AK961" i="1"/>
  <c r="AK2244" i="1"/>
  <c r="AK963" i="1"/>
  <c r="AK964" i="1"/>
  <c r="AK965" i="1"/>
  <c r="AK966" i="1"/>
  <c r="AK330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1466" i="1"/>
  <c r="AK982" i="1"/>
  <c r="AK983" i="1"/>
  <c r="AK1888" i="1"/>
  <c r="AK985" i="1"/>
  <c r="AK986" i="1"/>
  <c r="AK987" i="1"/>
  <c r="AK988" i="1"/>
  <c r="AK989" i="1"/>
  <c r="AK990" i="1"/>
  <c r="AK991" i="1"/>
  <c r="AK992" i="1"/>
  <c r="AK993" i="1"/>
  <c r="AK994" i="1"/>
  <c r="AK1046" i="1"/>
  <c r="AK996" i="1"/>
  <c r="AK997" i="1"/>
  <c r="AK998" i="1"/>
  <c r="AK999" i="1"/>
  <c r="AK1000" i="1"/>
  <c r="AK1001" i="1"/>
  <c r="AK1002" i="1"/>
  <c r="AK164" i="1"/>
  <c r="AK334" i="1"/>
  <c r="AK1005" i="1"/>
  <c r="AK1006" i="1"/>
  <c r="AK1007" i="1"/>
  <c r="AK1467" i="1"/>
  <c r="AK1009" i="1"/>
  <c r="AK1010" i="1"/>
  <c r="AK1011" i="1"/>
  <c r="AK1012" i="1"/>
  <c r="AK1013" i="1"/>
  <c r="AK1014" i="1"/>
  <c r="AK1015" i="1"/>
  <c r="AK1016" i="1"/>
  <c r="AK272" i="1"/>
  <c r="AK1018" i="1"/>
  <c r="AK1019" i="1"/>
  <c r="AK1020" i="1"/>
  <c r="AK1021" i="1"/>
  <c r="AK1022" i="1"/>
  <c r="AK1023" i="1"/>
  <c r="AK1024" i="1"/>
  <c r="AK1051" i="1"/>
  <c r="AK1026" i="1"/>
  <c r="AK1027" i="1"/>
  <c r="AK1028" i="1"/>
  <c r="AK1029" i="1"/>
  <c r="AK1030" i="1"/>
  <c r="AK1031" i="1"/>
  <c r="AK1032" i="1"/>
  <c r="AK274" i="1"/>
  <c r="AK1034" i="1"/>
  <c r="AK1035" i="1"/>
  <c r="AK1036" i="1"/>
  <c r="AK1037" i="1"/>
  <c r="AK1038" i="1"/>
  <c r="AK1039" i="1"/>
  <c r="AK1040" i="1"/>
  <c r="AK1041" i="1"/>
  <c r="AK1042" i="1"/>
  <c r="AK578" i="1"/>
  <c r="AK1044" i="1"/>
  <c r="AK1045" i="1"/>
  <c r="AK165" i="1"/>
  <c r="AK1047" i="1"/>
  <c r="AK1048" i="1"/>
  <c r="AK1049" i="1"/>
  <c r="AK1050" i="1"/>
  <c r="AK1999" i="1"/>
  <c r="AK1052" i="1"/>
  <c r="AK1053" i="1"/>
  <c r="AK1054" i="1"/>
  <c r="AK1055" i="1"/>
  <c r="AK340" i="1"/>
  <c r="AK1057" i="1"/>
  <c r="AK1058" i="1"/>
  <c r="AK1059" i="1"/>
  <c r="AK1060" i="1"/>
  <c r="AK1061" i="1"/>
  <c r="AK1062" i="1"/>
  <c r="AK1063" i="1"/>
  <c r="AK1064" i="1"/>
  <c r="AK1065" i="1"/>
  <c r="AK1957" i="1"/>
  <c r="AK1067" i="1"/>
  <c r="AK1068" i="1"/>
  <c r="AK1069" i="1"/>
  <c r="AK1070" i="1"/>
  <c r="AK1071" i="1"/>
  <c r="AK1072" i="1"/>
  <c r="AK1468" i="1"/>
  <c r="AK1074" i="1"/>
  <c r="AK1075" i="1"/>
  <c r="AK1477" i="1"/>
  <c r="AK1056" i="1"/>
  <c r="AK1078" i="1"/>
  <c r="AK1079" i="1"/>
  <c r="AK1486" i="1"/>
  <c r="AK1081" i="1"/>
  <c r="AK1082" i="1"/>
  <c r="AK1083" i="1"/>
  <c r="AK357" i="1"/>
  <c r="AK1085" i="1"/>
  <c r="AK1086" i="1"/>
  <c r="AK1087" i="1"/>
  <c r="AK1088" i="1"/>
  <c r="AK1089" i="1"/>
  <c r="AK1090" i="1"/>
  <c r="AK1091" i="1"/>
  <c r="AK1092" i="1"/>
  <c r="AK1093" i="1"/>
  <c r="AK2000" i="1"/>
  <c r="AK1095" i="1"/>
  <c r="AK1096" i="1"/>
  <c r="AK1097" i="1"/>
  <c r="AK1098" i="1"/>
  <c r="AK591" i="1"/>
  <c r="AK1100" i="1"/>
  <c r="AK1101" i="1"/>
  <c r="AK1102" i="1"/>
  <c r="AK1103" i="1"/>
  <c r="AK1104" i="1"/>
  <c r="AK1105" i="1"/>
  <c r="AK1106" i="1"/>
  <c r="AK1107" i="1"/>
  <c r="AK1108" i="1"/>
  <c r="AK1109" i="1"/>
  <c r="AK2001" i="1"/>
  <c r="AK579" i="1"/>
  <c r="AK1112" i="1"/>
  <c r="AK1113" i="1"/>
  <c r="AK1114" i="1"/>
  <c r="AK1115" i="1"/>
  <c r="AK1116" i="1"/>
  <c r="AK1117" i="1"/>
  <c r="AK1118" i="1"/>
  <c r="AK2002" i="1"/>
  <c r="AK1120" i="1"/>
  <c r="AK1121" i="1"/>
  <c r="AK1073" i="1"/>
  <c r="AK1123" i="1"/>
  <c r="AK1124" i="1"/>
  <c r="AK1125" i="1"/>
  <c r="AK1126" i="1"/>
  <c r="AK1127" i="1"/>
  <c r="AK1128" i="1"/>
  <c r="AK1129" i="1"/>
  <c r="AK1130" i="1"/>
  <c r="AK1287" i="1"/>
  <c r="AK583" i="1"/>
  <c r="AK1133" i="1"/>
  <c r="AK1134" i="1"/>
  <c r="AK347" i="1"/>
  <c r="AK1136" i="1"/>
  <c r="AK1137" i="1"/>
  <c r="AK1138" i="1"/>
  <c r="AK1139" i="1"/>
  <c r="AK1140" i="1"/>
  <c r="AK1141" i="1"/>
  <c r="AK1076" i="1"/>
  <c r="AK1143" i="1"/>
  <c r="AK1144" i="1"/>
  <c r="AK1145" i="1"/>
  <c r="AK1146" i="1"/>
  <c r="AK1147" i="1"/>
  <c r="AK1148" i="1"/>
  <c r="AK1149" i="1"/>
  <c r="AK1150" i="1"/>
  <c r="AK1151" i="1"/>
  <c r="AK1152" i="1"/>
  <c r="AK1500" i="1"/>
  <c r="AK1077" i="1"/>
  <c r="AK1155" i="1"/>
  <c r="AK1156" i="1"/>
  <c r="AK1157" i="1"/>
  <c r="AK349" i="1"/>
  <c r="AK2003" i="1"/>
  <c r="AK1160" i="1"/>
  <c r="AK1161" i="1"/>
  <c r="AK1162" i="1"/>
  <c r="AK1163" i="1"/>
  <c r="AK1513" i="1"/>
  <c r="AK166" i="1"/>
  <c r="AK1166" i="1"/>
  <c r="AK1167" i="1"/>
  <c r="AK1168" i="1"/>
  <c r="AK1169" i="1"/>
  <c r="AK1170" i="1"/>
  <c r="AK1171" i="1"/>
  <c r="AK1172" i="1"/>
  <c r="AK1173" i="1"/>
  <c r="AK1525" i="1"/>
  <c r="AK1175" i="1"/>
  <c r="AK1176" i="1"/>
  <c r="AK1177" i="1"/>
  <c r="AK1178" i="1"/>
  <c r="AK1179" i="1"/>
  <c r="AK1180" i="1"/>
  <c r="AK1181" i="1"/>
  <c r="AK1182" i="1"/>
  <c r="AK2251" i="1"/>
  <c r="AK1184" i="1"/>
  <c r="AK1080" i="1"/>
  <c r="AK1186" i="1"/>
  <c r="AK1187" i="1"/>
  <c r="AK1094" i="1"/>
  <c r="AK1189" i="1"/>
  <c r="AK352" i="1"/>
  <c r="AK1191" i="1"/>
  <c r="AK1192" i="1"/>
  <c r="AK168" i="1"/>
  <c r="AK1194" i="1"/>
  <c r="AK1195" i="1"/>
  <c r="AK1196" i="1"/>
  <c r="AK597" i="1"/>
  <c r="AK1198" i="1"/>
  <c r="AK1199" i="1"/>
  <c r="AK1110" i="1"/>
  <c r="AK170" i="1"/>
  <c r="AK1202" i="1"/>
  <c r="AK1203" i="1"/>
  <c r="AK1204" i="1"/>
  <c r="AK1205" i="1"/>
  <c r="AK1206" i="1"/>
  <c r="AK1207" i="1"/>
  <c r="AK1208" i="1"/>
  <c r="AK1209" i="1"/>
  <c r="AK1210" i="1"/>
  <c r="AK1211" i="1"/>
  <c r="AK76" i="1"/>
  <c r="AK171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354" i="1"/>
  <c r="AK1227" i="1"/>
  <c r="AK1228" i="1"/>
  <c r="AK1111" i="1"/>
  <c r="AK15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359" i="1"/>
  <c r="AK172" i="1"/>
  <c r="AK1247" i="1"/>
  <c r="AK1248" i="1"/>
  <c r="AK1249" i="1"/>
  <c r="AK601" i="1"/>
  <c r="AK1251" i="1"/>
  <c r="AK1549" i="1"/>
  <c r="AK1253" i="1"/>
  <c r="AK202" i="1"/>
  <c r="AK1255" i="1"/>
  <c r="AK1256" i="1"/>
  <c r="AK361" i="1"/>
  <c r="AK1562" i="1"/>
  <c r="AK1259" i="1"/>
  <c r="AK1260" i="1"/>
  <c r="AK1261" i="1"/>
  <c r="AK608" i="1"/>
  <c r="AK1263" i="1"/>
  <c r="AK173" i="1"/>
  <c r="AK192" i="1"/>
  <c r="AK1266" i="1"/>
  <c r="AK1267" i="1"/>
  <c r="AK1268" i="1"/>
  <c r="AK1269" i="1"/>
  <c r="AK1270" i="1"/>
  <c r="AK1271" i="1"/>
  <c r="AK1571" i="1"/>
  <c r="AK1273" i="1"/>
  <c r="AK1274" i="1"/>
  <c r="AK1275" i="1"/>
  <c r="AK104" i="1"/>
  <c r="AK1277" i="1"/>
  <c r="AK1278" i="1"/>
  <c r="AK1279" i="1"/>
  <c r="AK1280" i="1"/>
  <c r="AK1281" i="1"/>
  <c r="AK1282" i="1"/>
  <c r="AK1283" i="1"/>
  <c r="AK1284" i="1"/>
  <c r="AK1285" i="1"/>
  <c r="AK1286" i="1"/>
  <c r="AK626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628" i="1"/>
  <c r="AK1303" i="1"/>
  <c r="AK1304" i="1"/>
  <c r="AK1305" i="1"/>
  <c r="AK1572" i="1"/>
  <c r="AK615" i="1"/>
  <c r="AK2004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119" i="1"/>
  <c r="AK1332" i="1"/>
  <c r="AK1333" i="1"/>
  <c r="AK1334" i="1"/>
  <c r="AK1335" i="1"/>
  <c r="AK1336" i="1"/>
  <c r="AK1337" i="1"/>
  <c r="AK1338" i="1"/>
  <c r="AK1339" i="1"/>
  <c r="AK1340" i="1"/>
  <c r="AK2005" i="1"/>
  <c r="AK1342" i="1"/>
  <c r="AK1343" i="1"/>
  <c r="AK1344" i="1"/>
  <c r="AK1345" i="1"/>
  <c r="AK1346" i="1"/>
  <c r="AK1347" i="1"/>
  <c r="AK1348" i="1"/>
  <c r="AK1349" i="1"/>
  <c r="AK1350" i="1"/>
  <c r="AK1122" i="1"/>
  <c r="AK1352" i="1"/>
  <c r="AK1353" i="1"/>
  <c r="AK1354" i="1"/>
  <c r="AK1355" i="1"/>
  <c r="AK1356" i="1"/>
  <c r="AK1357" i="1"/>
  <c r="AK1358" i="1"/>
  <c r="AK1359" i="1"/>
  <c r="AK1360" i="1"/>
  <c r="AK1361" i="1"/>
  <c r="AK632" i="1"/>
  <c r="AK1363" i="1"/>
  <c r="AK1364" i="1"/>
  <c r="AK1365" i="1"/>
  <c r="AK1366" i="1"/>
  <c r="AK1367" i="1"/>
  <c r="AK1368" i="1"/>
  <c r="AK1369" i="1"/>
  <c r="AK634" i="1"/>
  <c r="AK1371" i="1"/>
  <c r="AK1372" i="1"/>
  <c r="AK1373" i="1"/>
  <c r="AK1620" i="1"/>
  <c r="AK174" i="1"/>
  <c r="AK1376" i="1"/>
  <c r="AK1377" i="1"/>
  <c r="AK1378" i="1"/>
  <c r="AK1379" i="1"/>
  <c r="AK2006" i="1"/>
  <c r="AK1381" i="1"/>
  <c r="AK1382" i="1"/>
  <c r="AK1383" i="1"/>
  <c r="AK1384" i="1"/>
  <c r="AK1385" i="1"/>
  <c r="AK1386" i="1"/>
  <c r="AK1387" i="1"/>
  <c r="AK1131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2042" i="1"/>
  <c r="AK1406" i="1"/>
  <c r="AK1407" i="1"/>
  <c r="AK1408" i="1"/>
  <c r="AK99" i="1"/>
  <c r="AK1642" i="1"/>
  <c r="AK1411" i="1"/>
  <c r="AK1412" i="1"/>
  <c r="AK1413" i="1"/>
  <c r="AK1414" i="1"/>
  <c r="AK1415" i="1"/>
  <c r="AK1416" i="1"/>
  <c r="AK648" i="1"/>
  <c r="AK2050" i="1"/>
  <c r="AK1419" i="1"/>
  <c r="AK1420" i="1"/>
  <c r="AK1421" i="1"/>
  <c r="AK1422" i="1"/>
  <c r="AK1423" i="1"/>
  <c r="AK1424" i="1"/>
  <c r="AK654" i="1"/>
  <c r="AK1426" i="1"/>
  <c r="AK1427" i="1"/>
  <c r="AK1428" i="1"/>
  <c r="AK1648" i="1"/>
  <c r="AK1430" i="1"/>
  <c r="AK1431" i="1"/>
  <c r="AK1658" i="1"/>
  <c r="AK656" i="1"/>
  <c r="AK1434" i="1"/>
  <c r="AK1435" i="1"/>
  <c r="AK1436" i="1"/>
  <c r="AK1437" i="1"/>
  <c r="AK1438" i="1"/>
  <c r="AK1439" i="1"/>
  <c r="AK1440" i="1"/>
  <c r="AK1441" i="1"/>
  <c r="AK1442" i="1"/>
  <c r="AK2277" i="1"/>
  <c r="AK1444" i="1"/>
  <c r="AK1445" i="1"/>
  <c r="AK1446" i="1"/>
  <c r="AK662" i="1"/>
  <c r="AK1448" i="1"/>
  <c r="AK78" i="1"/>
  <c r="AK692" i="1"/>
  <c r="AK1451" i="1"/>
  <c r="AK1452" i="1"/>
  <c r="AK1453" i="1"/>
  <c r="AK1958" i="1"/>
  <c r="AK1455" i="1"/>
  <c r="AK1456" i="1"/>
  <c r="AK362" i="1"/>
  <c r="AK1458" i="1"/>
  <c r="AK1459" i="1"/>
  <c r="AK1460" i="1"/>
  <c r="AK1461" i="1"/>
  <c r="AK1462" i="1"/>
  <c r="AK1463" i="1"/>
  <c r="AK1464" i="1"/>
  <c r="AK1465" i="1"/>
  <c r="AK1661" i="1"/>
  <c r="AK1662" i="1"/>
  <c r="AK670" i="1"/>
  <c r="AK1469" i="1"/>
  <c r="AK1470" i="1"/>
  <c r="AK1471" i="1"/>
  <c r="AK1472" i="1"/>
  <c r="AK1473" i="1"/>
  <c r="AK1474" i="1"/>
  <c r="AK1475" i="1"/>
  <c r="AK1476" i="1"/>
  <c r="AK2060" i="1"/>
  <c r="AK1478" i="1"/>
  <c r="AK1479" i="1"/>
  <c r="AK1480" i="1"/>
  <c r="AK1481" i="1"/>
  <c r="AK1482" i="1"/>
  <c r="AK1483" i="1"/>
  <c r="AK1484" i="1"/>
  <c r="AK1485" i="1"/>
  <c r="AK1667" i="1"/>
  <c r="AK1487" i="1"/>
  <c r="AK1488" i="1"/>
  <c r="AK1489" i="1"/>
  <c r="AK1490" i="1"/>
  <c r="AK1491" i="1"/>
  <c r="AK1492" i="1"/>
  <c r="AK1493" i="1"/>
  <c r="AK1494" i="1"/>
  <c r="AK1495" i="1"/>
  <c r="AK1496" i="1"/>
  <c r="AK1497" i="1"/>
  <c r="AK1498" i="1"/>
  <c r="AK1499" i="1"/>
  <c r="AK2065" i="1"/>
  <c r="AK1501" i="1"/>
  <c r="AK1502" i="1"/>
  <c r="AK1503" i="1"/>
  <c r="AK1504" i="1"/>
  <c r="AK1505" i="1"/>
  <c r="AK1506" i="1"/>
  <c r="AK1507" i="1"/>
  <c r="AK1508" i="1"/>
  <c r="AK1509" i="1"/>
  <c r="AK1510" i="1"/>
  <c r="AK1511" i="1"/>
  <c r="AK1512" i="1"/>
  <c r="AK2077" i="1"/>
  <c r="AK1514" i="1"/>
  <c r="AK1515" i="1"/>
  <c r="AK1516" i="1"/>
  <c r="AK1517" i="1"/>
  <c r="AK1518" i="1"/>
  <c r="AK1519" i="1"/>
  <c r="AK1520" i="1"/>
  <c r="AK1521" i="1"/>
  <c r="AK1522" i="1"/>
  <c r="AK1523" i="1"/>
  <c r="AK1524" i="1"/>
  <c r="AK2081" i="1"/>
  <c r="AK1526" i="1"/>
  <c r="AK1959" i="1"/>
  <c r="AK1528" i="1"/>
  <c r="AK1529" i="1"/>
  <c r="AK364" i="1"/>
  <c r="AK1531" i="1"/>
  <c r="AK1532" i="1"/>
  <c r="AK1533" i="1"/>
  <c r="AK1534" i="1"/>
  <c r="AK1535" i="1"/>
  <c r="AK1536" i="1"/>
  <c r="AK1537" i="1"/>
  <c r="AK1538" i="1"/>
  <c r="AK1539" i="1"/>
  <c r="AK1540" i="1"/>
  <c r="AK1541" i="1"/>
  <c r="AK1542" i="1"/>
  <c r="AK1543" i="1"/>
  <c r="AK1544" i="1"/>
  <c r="AK1545" i="1"/>
  <c r="AK1546" i="1"/>
  <c r="AK1547" i="1"/>
  <c r="AK1548" i="1"/>
  <c r="AK1132" i="1"/>
  <c r="AK1550" i="1"/>
  <c r="AK1551" i="1"/>
  <c r="AK1552" i="1"/>
  <c r="AK1553" i="1"/>
  <c r="AK1554" i="1"/>
  <c r="AK1555" i="1"/>
  <c r="AK1556" i="1"/>
  <c r="AK1557" i="1"/>
  <c r="AK1558" i="1"/>
  <c r="AK1559" i="1"/>
  <c r="AK1560" i="1"/>
  <c r="AK1561" i="1"/>
  <c r="AK2084" i="1"/>
  <c r="AK1563" i="1"/>
  <c r="AK1564" i="1"/>
  <c r="AK1565" i="1"/>
  <c r="AK1566" i="1"/>
  <c r="AK1567" i="1"/>
  <c r="AK1568" i="1"/>
  <c r="AK1569" i="1"/>
  <c r="AK1570" i="1"/>
  <c r="AK1673" i="1"/>
  <c r="AK2089" i="1"/>
  <c r="AK1573" i="1"/>
  <c r="AK1574" i="1"/>
  <c r="AK1575" i="1"/>
  <c r="AK1576" i="1"/>
  <c r="AK1577" i="1"/>
  <c r="AK1578" i="1"/>
  <c r="AK1579" i="1"/>
  <c r="AK1580" i="1"/>
  <c r="AK1581" i="1"/>
  <c r="AK1582" i="1"/>
  <c r="AK1583" i="1"/>
  <c r="AK1584" i="1"/>
  <c r="AK1585" i="1"/>
  <c r="AK1586" i="1"/>
  <c r="AK1587" i="1"/>
  <c r="AK1588" i="1"/>
  <c r="AK1589" i="1"/>
  <c r="AK1590" i="1"/>
  <c r="AK1591" i="1"/>
  <c r="AK1592" i="1"/>
  <c r="AK1593" i="1"/>
  <c r="AK1594" i="1"/>
  <c r="AK1595" i="1"/>
  <c r="AK1596" i="1"/>
  <c r="AK1597" i="1"/>
  <c r="AK1598" i="1"/>
  <c r="AK1599" i="1"/>
  <c r="AK1600" i="1"/>
  <c r="AK1601" i="1"/>
  <c r="AK1602" i="1"/>
  <c r="AK1603" i="1"/>
  <c r="AK1604" i="1"/>
  <c r="AK1605" i="1"/>
  <c r="AK1606" i="1"/>
  <c r="AK1607" i="1"/>
  <c r="AK1608" i="1"/>
  <c r="AK1609" i="1"/>
  <c r="AK1610" i="1"/>
  <c r="AK708" i="1"/>
  <c r="AK1612" i="1"/>
  <c r="AK1613" i="1"/>
  <c r="AK1614" i="1"/>
  <c r="AK1615" i="1"/>
  <c r="AK1616" i="1"/>
  <c r="AK1617" i="1"/>
  <c r="AK1618" i="1"/>
  <c r="AK1619" i="1"/>
  <c r="AK2104" i="1"/>
  <c r="AK1621" i="1"/>
  <c r="AK1622" i="1"/>
  <c r="AK1623" i="1"/>
  <c r="AK1624" i="1"/>
  <c r="AK1625" i="1"/>
  <c r="AK1626" i="1"/>
  <c r="AK1627" i="1"/>
  <c r="AK1628" i="1"/>
  <c r="AK1629" i="1"/>
  <c r="AK1630" i="1"/>
  <c r="AK1631" i="1"/>
  <c r="AK1632" i="1"/>
  <c r="AK1633" i="1"/>
  <c r="AK1634" i="1"/>
  <c r="AK1635" i="1"/>
  <c r="AK1636" i="1"/>
  <c r="AK1637" i="1"/>
  <c r="AK1638" i="1"/>
  <c r="AK1639" i="1"/>
  <c r="AK1640" i="1"/>
  <c r="AK1641" i="1"/>
  <c r="AK366" i="1"/>
  <c r="AK1643" i="1"/>
  <c r="AK1644" i="1"/>
  <c r="AK1645" i="1"/>
  <c r="AK1646" i="1"/>
  <c r="AK1647" i="1"/>
  <c r="AK674" i="1"/>
  <c r="AK1649" i="1"/>
  <c r="AK1650" i="1"/>
  <c r="AK1651" i="1"/>
  <c r="AK1652" i="1"/>
  <c r="AK1653" i="1"/>
  <c r="AK1654" i="1"/>
  <c r="AK1655" i="1"/>
  <c r="AK1656" i="1"/>
  <c r="AK1657" i="1"/>
  <c r="AK1135" i="1"/>
  <c r="AK1659" i="1"/>
  <c r="AK1660" i="1"/>
  <c r="AK367" i="1"/>
  <c r="AK685" i="1"/>
  <c r="AK1663" i="1"/>
  <c r="AK1664" i="1"/>
  <c r="AK1665" i="1"/>
  <c r="AK1666" i="1"/>
  <c r="AK1706" i="1"/>
  <c r="AK1668" i="1"/>
  <c r="AK1669" i="1"/>
  <c r="AK1670" i="1"/>
  <c r="AK1671" i="1"/>
  <c r="AK1672" i="1"/>
  <c r="AK1302" i="1"/>
  <c r="AK1674" i="1"/>
  <c r="AK1675" i="1"/>
  <c r="AK1676" i="1"/>
  <c r="AK1677" i="1"/>
  <c r="AK1678" i="1"/>
  <c r="AK1679" i="1"/>
  <c r="AK1680" i="1"/>
  <c r="AK1681" i="1"/>
  <c r="AK1682" i="1"/>
  <c r="AK1683" i="1"/>
  <c r="AK1684" i="1"/>
  <c r="AK1960" i="1"/>
  <c r="AK1686" i="1"/>
  <c r="AK1687" i="1"/>
  <c r="AK1688" i="1"/>
  <c r="AK1689" i="1"/>
  <c r="AK1690" i="1"/>
  <c r="AK1691" i="1"/>
  <c r="AK1692" i="1"/>
  <c r="AK1693" i="1"/>
  <c r="AK1694" i="1"/>
  <c r="AK1695" i="1"/>
  <c r="AK1696" i="1"/>
  <c r="AK1697" i="1"/>
  <c r="AK1698" i="1"/>
  <c r="AK1699" i="1"/>
  <c r="AK1700" i="1"/>
  <c r="AK1701" i="1"/>
  <c r="AK1702" i="1"/>
  <c r="AK1703" i="1"/>
  <c r="AK1704" i="1"/>
  <c r="AK1705" i="1"/>
  <c r="AK690" i="1"/>
  <c r="AK1707" i="1"/>
  <c r="AK1708" i="1"/>
  <c r="AK1709" i="1"/>
  <c r="AK1710" i="1"/>
  <c r="AK1711" i="1"/>
  <c r="AK1712" i="1"/>
  <c r="AK1713" i="1"/>
  <c r="AK1714" i="1"/>
  <c r="AK1715" i="1"/>
  <c r="AK1716" i="1"/>
  <c r="AK1717" i="1"/>
  <c r="AK1718" i="1"/>
  <c r="AK1719" i="1"/>
  <c r="AK1720" i="1"/>
  <c r="AK1721" i="1"/>
  <c r="AK1722" i="1"/>
  <c r="AK82" i="1"/>
  <c r="AK1724" i="1"/>
  <c r="AK1306" i="1"/>
  <c r="AK86" i="1"/>
  <c r="AK1308" i="1"/>
  <c r="AK1331" i="1"/>
  <c r="AK1729" i="1"/>
  <c r="AK1730" i="1"/>
  <c r="AK1731" i="1"/>
  <c r="AK1732" i="1"/>
  <c r="AK1733" i="1"/>
  <c r="AK1734" i="1"/>
  <c r="AK1735" i="1"/>
  <c r="AK1736" i="1"/>
  <c r="AK1737" i="1"/>
  <c r="AK727" i="1"/>
  <c r="AK758" i="1"/>
  <c r="AK810" i="1"/>
  <c r="AK1741" i="1"/>
  <c r="AK1742" i="1"/>
  <c r="AK1743" i="1"/>
  <c r="AK1744" i="1"/>
  <c r="AK1341" i="1"/>
  <c r="AK1746" i="1"/>
  <c r="AK834" i="1"/>
  <c r="AK1748" i="1"/>
  <c r="AK1749" i="1"/>
  <c r="AK1750" i="1"/>
  <c r="AK1751" i="1"/>
  <c r="AK836" i="1"/>
  <c r="AK1753" i="1"/>
  <c r="AK1754" i="1"/>
  <c r="AK844" i="1"/>
  <c r="AK1756" i="1"/>
  <c r="AK1757" i="1"/>
  <c r="AK1758" i="1"/>
  <c r="AK1759" i="1"/>
  <c r="AK879" i="1"/>
  <c r="AK1761" i="1"/>
  <c r="AK984" i="1"/>
  <c r="AK1017" i="1"/>
  <c r="AK1764" i="1"/>
  <c r="AK1765" i="1"/>
  <c r="AK1033" i="1"/>
  <c r="AK1066" i="1"/>
  <c r="AK1768" i="1"/>
  <c r="AK1084" i="1"/>
  <c r="AK1099" i="1"/>
  <c r="AK1307" i="1"/>
  <c r="AK1351" i="1"/>
  <c r="AK1773" i="1"/>
  <c r="AK1774" i="1"/>
  <c r="AK1775" i="1"/>
  <c r="AK1447" i="1"/>
  <c r="AK1450" i="1"/>
  <c r="AK1778" i="1"/>
  <c r="AK87" i="1"/>
  <c r="AK1780" i="1"/>
  <c r="AK88" i="1"/>
  <c r="AK90" i="1"/>
  <c r="AK1783" i="1"/>
  <c r="AK1454" i="1"/>
  <c r="AK1527" i="1"/>
  <c r="AK1611" i="1"/>
  <c r="AK1787" i="1"/>
  <c r="AK1788" i="1"/>
  <c r="AK1685" i="1"/>
  <c r="AK1790" i="1"/>
  <c r="AK1791" i="1"/>
  <c r="AK1792" i="1"/>
  <c r="AK1793" i="1"/>
  <c r="AK1738" i="1"/>
  <c r="AK1739" i="1"/>
  <c r="AK1740" i="1"/>
  <c r="AK1797" i="1"/>
  <c r="AK1747" i="1"/>
  <c r="AK1799" i="1"/>
  <c r="AK1800" i="1"/>
  <c r="AK1801" i="1"/>
  <c r="AK1802" i="1"/>
  <c r="AK1803" i="1"/>
  <c r="AK1804" i="1"/>
  <c r="AK1805" i="1"/>
  <c r="AK1806" i="1"/>
  <c r="AK1752" i="1"/>
  <c r="AK1808" i="1"/>
  <c r="AK1809" i="1"/>
  <c r="AK1755" i="1"/>
  <c r="AK1811" i="1"/>
  <c r="AK1760" i="1"/>
  <c r="AK1762" i="1"/>
  <c r="AK1814" i="1"/>
  <c r="AK639" i="1"/>
  <c r="AK1763" i="1"/>
  <c r="AK1766" i="1"/>
  <c r="AK1818" i="1"/>
  <c r="AK1819" i="1"/>
  <c r="AK1820" i="1"/>
  <c r="AK1821" i="1"/>
  <c r="AK1822" i="1"/>
  <c r="AK1823" i="1"/>
  <c r="AK1824" i="1"/>
  <c r="AK1825" i="1"/>
  <c r="AK1826" i="1"/>
  <c r="AK1767" i="1"/>
  <c r="AK1828" i="1"/>
  <c r="AK1829" i="1"/>
  <c r="AK1769" i="1"/>
  <c r="AK1770" i="1"/>
  <c r="AK1771" i="1"/>
  <c r="AK1772" i="1"/>
  <c r="AK1776" i="1"/>
  <c r="AK1835" i="1"/>
  <c r="AK1836" i="1"/>
  <c r="AK1837" i="1"/>
  <c r="AK235" i="1"/>
  <c r="AK1839" i="1"/>
  <c r="AK1840" i="1"/>
  <c r="AK1841" i="1"/>
  <c r="AK1842" i="1"/>
  <c r="AK1843" i="1"/>
  <c r="AK1844" i="1"/>
  <c r="AK1845" i="1"/>
  <c r="AK1846" i="1"/>
  <c r="AK1847" i="1"/>
  <c r="AK1848" i="1"/>
  <c r="AK1849" i="1"/>
  <c r="AK1850" i="1"/>
  <c r="AK2283" i="1"/>
  <c r="AK1852" i="1"/>
  <c r="AK1853" i="1"/>
  <c r="AK1854" i="1"/>
  <c r="AK1855" i="1"/>
  <c r="AK1856" i="1"/>
  <c r="AK1723" i="1"/>
  <c r="AK1858" i="1"/>
  <c r="AK1859" i="1"/>
  <c r="AK1860" i="1"/>
  <c r="AK1861" i="1"/>
  <c r="AK1777" i="1"/>
  <c r="AK1863" i="1"/>
  <c r="AK1142" i="1"/>
  <c r="AK1865" i="1"/>
  <c r="AK1866" i="1"/>
  <c r="AK1867" i="1"/>
  <c r="AK1868" i="1"/>
  <c r="AK1869" i="1"/>
  <c r="AK1870" i="1"/>
  <c r="AK1871" i="1"/>
  <c r="AK1784" i="1"/>
  <c r="AK1785" i="1"/>
  <c r="AK1874" i="1"/>
  <c r="AK1875" i="1"/>
  <c r="AK1876" i="1"/>
  <c r="AK1786" i="1"/>
  <c r="AK1878" i="1"/>
  <c r="AK1879" i="1"/>
  <c r="AK1789" i="1"/>
  <c r="AK1794" i="1"/>
  <c r="AK1795" i="1"/>
  <c r="AK1796" i="1"/>
  <c r="AK1798" i="1"/>
  <c r="AK1807" i="1"/>
  <c r="AK1810" i="1"/>
  <c r="AK1887" i="1"/>
  <c r="AK1812" i="1"/>
  <c r="AK1889" i="1"/>
  <c r="AK1890" i="1"/>
  <c r="AK1891" i="1"/>
  <c r="AK1892" i="1"/>
  <c r="AK1893" i="1"/>
  <c r="AK1894" i="1"/>
  <c r="AK1895" i="1"/>
  <c r="AK1896" i="1"/>
  <c r="AK1897" i="1"/>
  <c r="AK1898" i="1"/>
  <c r="AK1899" i="1"/>
  <c r="AK1900" i="1"/>
  <c r="AK1901" i="1"/>
  <c r="AK1902" i="1"/>
  <c r="AK1903" i="1"/>
  <c r="AK1904" i="1"/>
  <c r="AK1905" i="1"/>
  <c r="AK1906" i="1"/>
  <c r="AK1907" i="1"/>
  <c r="AK1908" i="1"/>
  <c r="AK1909" i="1"/>
  <c r="AK1910" i="1"/>
  <c r="AK1911" i="1"/>
  <c r="AK1912" i="1"/>
  <c r="AK1913" i="1"/>
  <c r="AK1914" i="1"/>
  <c r="AK1915" i="1"/>
  <c r="AK1916" i="1"/>
  <c r="AK1917" i="1"/>
  <c r="AK1918" i="1"/>
  <c r="AK1919" i="1"/>
  <c r="AK1920" i="1"/>
  <c r="AK1921" i="1"/>
  <c r="AK1922" i="1"/>
  <c r="AK1923" i="1"/>
  <c r="AK1924" i="1"/>
  <c r="AK1925" i="1"/>
  <c r="AK1926" i="1"/>
  <c r="AK1927" i="1"/>
  <c r="AK1928" i="1"/>
  <c r="AK1929" i="1"/>
  <c r="AK1930" i="1"/>
  <c r="AK1931" i="1"/>
  <c r="AK1932" i="1"/>
  <c r="AK1933" i="1"/>
  <c r="AK1934" i="1"/>
  <c r="AK1935" i="1"/>
  <c r="AK1936" i="1"/>
  <c r="AK1937" i="1"/>
  <c r="AK1938" i="1"/>
  <c r="AK1939" i="1"/>
  <c r="AK1940" i="1"/>
  <c r="AK1941" i="1"/>
  <c r="AK1942" i="1"/>
  <c r="AK1943" i="1"/>
  <c r="AK1944" i="1"/>
  <c r="AK1945" i="1"/>
  <c r="AK1946" i="1"/>
  <c r="AK1947" i="1"/>
  <c r="AK1948" i="1"/>
  <c r="AK1949" i="1"/>
  <c r="AK1950" i="1"/>
  <c r="AK1951" i="1"/>
  <c r="AK1952" i="1"/>
  <c r="AK1953" i="1"/>
  <c r="AK1954" i="1"/>
  <c r="AK1955" i="1"/>
  <c r="AK1956" i="1"/>
  <c r="AK1961" i="1"/>
  <c r="AK1963" i="1"/>
  <c r="AK1965" i="1"/>
  <c r="AK1967" i="1"/>
  <c r="AK1968" i="1"/>
  <c r="AK1962" i="1"/>
  <c r="AK1969" i="1"/>
  <c r="AK1964" i="1"/>
  <c r="AK1971" i="1"/>
  <c r="AK1966" i="1"/>
  <c r="AK1972" i="1"/>
  <c r="AK1973" i="1"/>
  <c r="AK1974" i="1"/>
  <c r="AK1970" i="1"/>
  <c r="AK1975" i="1"/>
  <c r="AK1976" i="1"/>
  <c r="AK1977" i="1"/>
  <c r="AK1978" i="1"/>
  <c r="AK1980" i="1"/>
  <c r="AK1982" i="1"/>
  <c r="AK1983" i="1"/>
  <c r="AK1984" i="1"/>
  <c r="AK1979" i="1"/>
  <c r="AK1985" i="1"/>
  <c r="AK1981" i="1"/>
  <c r="AK1986" i="1"/>
  <c r="AK1987" i="1"/>
  <c r="AK1989" i="1"/>
  <c r="AK2137" i="1"/>
  <c r="AK2224" i="1"/>
  <c r="AK2228" i="1"/>
  <c r="AK1988" i="1"/>
  <c r="AK2247" i="1"/>
  <c r="AK1990" i="1"/>
  <c r="AK1991" i="1"/>
  <c r="AK1992" i="1"/>
  <c r="AK1993" i="1"/>
  <c r="AK1994" i="1"/>
  <c r="AK1995" i="1"/>
  <c r="AK1996" i="1"/>
  <c r="AK713" i="1"/>
  <c r="AK719" i="1"/>
  <c r="AK720" i="1"/>
  <c r="AK374" i="1"/>
  <c r="AK375" i="1"/>
  <c r="AK725" i="1"/>
  <c r="AK380" i="1"/>
  <c r="AK395" i="1"/>
  <c r="AK730" i="1"/>
  <c r="AK2106" i="1"/>
  <c r="AK2007" i="1"/>
  <c r="AK2008" i="1"/>
  <c r="AK2009" i="1"/>
  <c r="AK2010" i="1"/>
  <c r="AK2011" i="1"/>
  <c r="AK2012" i="1"/>
  <c r="AK2013" i="1"/>
  <c r="AK2014" i="1"/>
  <c r="AK2015" i="1"/>
  <c r="AK2016" i="1"/>
  <c r="AK2017" i="1"/>
  <c r="AK2018" i="1"/>
  <c r="AK2019" i="1"/>
  <c r="AK2020" i="1"/>
  <c r="AK2021" i="1"/>
  <c r="AK2022" i="1"/>
  <c r="AK2023" i="1"/>
  <c r="AK2024" i="1"/>
  <c r="AK2025" i="1"/>
  <c r="AK2026" i="1"/>
  <c r="AK2027" i="1"/>
  <c r="AK2028" i="1"/>
  <c r="AK2029" i="1"/>
  <c r="AK2030" i="1"/>
  <c r="AK2031" i="1"/>
  <c r="AK2032" i="1"/>
  <c r="AK2033" i="1"/>
  <c r="AK2034" i="1"/>
  <c r="AK2035" i="1"/>
  <c r="AK2036" i="1"/>
  <c r="AK2037" i="1"/>
  <c r="AK2038" i="1"/>
  <c r="AK2039" i="1"/>
  <c r="AK2040" i="1"/>
  <c r="AK2041" i="1"/>
  <c r="AK93" i="1"/>
  <c r="AK2043" i="1"/>
  <c r="AK2044" i="1"/>
  <c r="AK2045" i="1"/>
  <c r="AK2046" i="1"/>
  <c r="AK2047" i="1"/>
  <c r="AK2048" i="1"/>
  <c r="AK2049" i="1"/>
  <c r="AK1725" i="1"/>
  <c r="AK2051" i="1"/>
  <c r="AK2052" i="1"/>
  <c r="AK2053" i="1"/>
  <c r="AK2054" i="1"/>
  <c r="AK2055" i="1"/>
  <c r="AK2056" i="1"/>
  <c r="AK2057" i="1"/>
  <c r="AK2058" i="1"/>
  <c r="AK2059" i="1"/>
  <c r="AK737" i="1"/>
  <c r="AK2061" i="1"/>
  <c r="AK2062" i="1"/>
  <c r="AK2063" i="1"/>
  <c r="AK2064" i="1"/>
  <c r="AK1726" i="1"/>
  <c r="AK2066" i="1"/>
  <c r="AK2067" i="1"/>
  <c r="AK2068" i="1"/>
  <c r="AK2069" i="1"/>
  <c r="AK2070" i="1"/>
  <c r="AK2071" i="1"/>
  <c r="AK2072" i="1"/>
  <c r="AK2073" i="1"/>
  <c r="AK2074" i="1"/>
  <c r="AK2075" i="1"/>
  <c r="AK2076" i="1"/>
  <c r="AK2120" i="1"/>
  <c r="AK2078" i="1"/>
  <c r="AK2079" i="1"/>
  <c r="AK2080" i="1"/>
  <c r="AK1727" i="1"/>
  <c r="AK2082" i="1"/>
  <c r="AK2083" i="1"/>
  <c r="AK746" i="1"/>
  <c r="AK2085" i="1"/>
  <c r="AK2086" i="1"/>
  <c r="AK2087" i="1"/>
  <c r="AK2088" i="1"/>
  <c r="AK1728" i="1"/>
  <c r="AK2090" i="1"/>
  <c r="AK2091" i="1"/>
  <c r="AK2092" i="1"/>
  <c r="AK2093" i="1"/>
  <c r="AK2094" i="1"/>
  <c r="AK2095" i="1"/>
  <c r="AK2096" i="1"/>
  <c r="AK2097" i="1"/>
  <c r="AK2098" i="1"/>
  <c r="AK2099" i="1"/>
  <c r="AK2100" i="1"/>
  <c r="AK2101" i="1"/>
  <c r="AK2102" i="1"/>
  <c r="AK2103" i="1"/>
  <c r="AK1745" i="1"/>
  <c r="AK2105" i="1"/>
  <c r="AK1153" i="1"/>
  <c r="AK2107" i="1"/>
  <c r="AK2108" i="1"/>
  <c r="AK2109" i="1"/>
  <c r="AK2110" i="1"/>
  <c r="AK2111" i="1"/>
  <c r="AK2112" i="1"/>
  <c r="AK2113" i="1"/>
  <c r="AK2114" i="1"/>
  <c r="AK2115" i="1"/>
  <c r="AK2116" i="1"/>
  <c r="AK2117" i="1"/>
  <c r="AK2118" i="1"/>
  <c r="AK2119" i="1"/>
  <c r="AK1779" i="1"/>
  <c r="AK2121" i="1"/>
  <c r="AK410" i="1"/>
  <c r="AK2123" i="1"/>
  <c r="AK2124" i="1"/>
  <c r="AK2125" i="1"/>
  <c r="AK2122" i="1"/>
  <c r="AK2127" i="1"/>
  <c r="AK2128" i="1"/>
  <c r="AK2126" i="1"/>
  <c r="AK2130" i="1"/>
  <c r="AK748" i="1"/>
  <c r="AK2132" i="1"/>
  <c r="AK2133" i="1"/>
  <c r="AK2134" i="1"/>
  <c r="AK2135" i="1"/>
  <c r="AK2136" i="1"/>
  <c r="AK1813" i="1"/>
  <c r="AK2138" i="1"/>
  <c r="AK2139" i="1"/>
  <c r="AK2140" i="1"/>
  <c r="AK2141" i="1"/>
  <c r="AK2142" i="1"/>
  <c r="AK2143" i="1"/>
  <c r="AK2144" i="1"/>
  <c r="AK2145" i="1"/>
  <c r="AK2146" i="1"/>
  <c r="AK2147" i="1"/>
  <c r="AK2148" i="1"/>
  <c r="AK2149" i="1"/>
  <c r="AK2150" i="1"/>
  <c r="AK2151" i="1"/>
  <c r="AK2152" i="1"/>
  <c r="AK185" i="1"/>
  <c r="AK2154" i="1"/>
  <c r="AK2155" i="1"/>
  <c r="AK2156" i="1"/>
  <c r="AK1781" i="1"/>
  <c r="AK2158" i="1"/>
  <c r="AK2159" i="1"/>
  <c r="AK2160" i="1"/>
  <c r="AK2161" i="1"/>
  <c r="AK2162" i="1"/>
  <c r="AK2163" i="1"/>
  <c r="AK2164" i="1"/>
  <c r="AK2165" i="1"/>
  <c r="AK2166" i="1"/>
  <c r="AK2167" i="1"/>
  <c r="AK2168" i="1"/>
  <c r="AK2169" i="1"/>
  <c r="AK2170" i="1"/>
  <c r="AK2171" i="1"/>
  <c r="AK2172" i="1"/>
  <c r="AK2173" i="1"/>
  <c r="AK2174" i="1"/>
  <c r="AK1782" i="1"/>
  <c r="AK2176" i="1"/>
  <c r="AK2177" i="1"/>
  <c r="AK2178" i="1"/>
  <c r="AK2179" i="1"/>
  <c r="AK2180" i="1"/>
  <c r="AK2181" i="1"/>
  <c r="AK1815" i="1"/>
  <c r="AK2183" i="1"/>
  <c r="AK2184" i="1"/>
  <c r="AK2185" i="1"/>
  <c r="AK2186" i="1"/>
  <c r="AK2187" i="1"/>
  <c r="AK2188" i="1"/>
  <c r="AK2189" i="1"/>
  <c r="AK2190" i="1"/>
  <c r="AK2191" i="1"/>
  <c r="AK2192" i="1"/>
  <c r="AK2193" i="1"/>
  <c r="AK2194" i="1"/>
  <c r="AK2195" i="1"/>
  <c r="AK2196" i="1"/>
  <c r="AK2197" i="1"/>
  <c r="AK2198" i="1"/>
  <c r="AK2199" i="1"/>
  <c r="AK2200" i="1"/>
  <c r="AK2201" i="1"/>
  <c r="AK2202" i="1"/>
  <c r="AK2203" i="1"/>
  <c r="AK2204" i="1"/>
  <c r="AK2205" i="1"/>
  <c r="AK2206" i="1"/>
  <c r="AK2207" i="1"/>
  <c r="AK1154" i="1"/>
  <c r="AK2209" i="1"/>
  <c r="AK2210" i="1"/>
  <c r="AK2211" i="1"/>
  <c r="AK2212" i="1"/>
  <c r="AK2213" i="1"/>
  <c r="AK2214" i="1"/>
  <c r="AK2215" i="1"/>
  <c r="AK2216" i="1"/>
  <c r="AK2217" i="1"/>
  <c r="AK2218" i="1"/>
  <c r="AK2219" i="1"/>
  <c r="AK2220" i="1"/>
  <c r="AK2221" i="1"/>
  <c r="AK2222" i="1"/>
  <c r="AK2223" i="1"/>
  <c r="AK1816" i="1"/>
  <c r="AK2225" i="1"/>
  <c r="AK2226" i="1"/>
  <c r="AK2227" i="1"/>
  <c r="AK2259" i="1"/>
  <c r="AK2229" i="1"/>
  <c r="AK2230" i="1"/>
  <c r="AK2231" i="1"/>
  <c r="AK2232" i="1"/>
  <c r="AK2233" i="1"/>
  <c r="AK2234" i="1"/>
  <c r="AK2235" i="1"/>
  <c r="AK2236" i="1"/>
  <c r="AK2237" i="1"/>
  <c r="AK2238" i="1"/>
  <c r="AK2239" i="1"/>
  <c r="AK2240" i="1"/>
  <c r="AK2241" i="1"/>
  <c r="AK2242" i="1"/>
  <c r="AK2243" i="1"/>
  <c r="AK426" i="1"/>
  <c r="AK2245" i="1"/>
  <c r="AK2246" i="1"/>
  <c r="AK1817" i="1"/>
  <c r="AK2248" i="1"/>
  <c r="AK2249" i="1"/>
  <c r="AK2250" i="1"/>
  <c r="AK750" i="1"/>
  <c r="AK2252" i="1"/>
  <c r="AK2253" i="1"/>
  <c r="AK2254" i="1"/>
  <c r="AK2255" i="1"/>
  <c r="AK2256" i="1"/>
  <c r="AK2257" i="1"/>
  <c r="AK2258" i="1"/>
  <c r="AK1827" i="1"/>
  <c r="AK2260" i="1"/>
  <c r="AK2261" i="1"/>
  <c r="AK2262" i="1"/>
  <c r="AK2263" i="1"/>
  <c r="AK2264" i="1"/>
  <c r="AK2265" i="1"/>
  <c r="AK2266" i="1"/>
  <c r="AK2267" i="1"/>
  <c r="AK2268" i="1"/>
  <c r="AK2269" i="1"/>
  <c r="AK2270" i="1"/>
  <c r="AK2271" i="1"/>
  <c r="AK2272" i="1"/>
  <c r="AK2273" i="1"/>
  <c r="AK2274" i="1"/>
  <c r="AK2275" i="1"/>
  <c r="AK2276" i="1"/>
  <c r="AK1158" i="1"/>
  <c r="AK2278" i="1"/>
  <c r="AK2279" i="1"/>
  <c r="AK2280" i="1"/>
  <c r="AK2281" i="1"/>
  <c r="AK2282" i="1"/>
  <c r="AK97" i="1"/>
  <c r="AK2284" i="1"/>
  <c r="AK2285" i="1"/>
  <c r="AK2286" i="1"/>
  <c r="AK2287" i="1"/>
  <c r="AK228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Alejandra Benavides Herrera</author>
    <author>Miranda, Alejandro</author>
  </authors>
  <commentList>
    <comment ref="C1" authorId="0" shapeId="0" xr:uid="{70B110A0-F176-47B8-BB46-FC3E32F30F02}">
      <text>
        <r>
          <rPr>
            <b/>
            <sz val="9"/>
            <color indexed="81"/>
            <rFont val="Tahoma"/>
            <family val="2"/>
          </rPr>
          <t>Alejandra Benavides Herrera:</t>
        </r>
        <r>
          <rPr>
            <sz val="9"/>
            <color indexed="81"/>
            <rFont val="Tahoma"/>
            <family val="2"/>
          </rPr>
          <t xml:space="preserve">
$25,000 COLIMA, $73,000 PISA</t>
        </r>
      </text>
    </comment>
    <comment ref="M1" authorId="0" shapeId="0" xr:uid="{91F59D01-8F92-4F6C-9D44-2C218E9C3351}">
      <text>
        <r>
          <rPr>
            <b/>
            <sz val="9"/>
            <color indexed="81"/>
            <rFont val="Tahoma"/>
            <family val="2"/>
          </rPr>
          <t>Alejandra Benavides Herrera:</t>
        </r>
        <r>
          <rPr>
            <sz val="9"/>
            <color indexed="81"/>
            <rFont val="Tahoma"/>
            <family val="2"/>
          </rPr>
          <t xml:space="preserve">
2 TECNICOS RESIDENTES CHRYSLER $17,000 C/U, 1 TECNICO RESIDENTE DELPHI $17,000, SUPERVISOR CHYRSLER Y DELPHI $27,000, 1 TECNICO RESIDENTE CHYSLER $17,500, 1 SUPERVISOR PISA $27,000, 2 OPERADORES PISA $12,500 C/U, 1 TECNICO RESIDENTE JANSSEN $25,500: TOTAL: $173,000</t>
        </r>
      </text>
    </comment>
    <comment ref="C4" authorId="1" shapeId="0" xr:uid="{0196D9AA-6EFC-4C37-A1DF-76D0DFA42B52}">
      <text>
        <r>
          <rPr>
            <b/>
            <sz val="9"/>
            <color rgb="FF000000"/>
            <rFont val="Tahoma"/>
            <family val="2"/>
          </rPr>
          <t>Colima es fijo por $25,000 + 73,000 PISA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Seiton</author>
  </authors>
  <commentList>
    <comment ref="AJ7" authorId="0" shapeId="0" xr:uid="{48C660F6-CCDC-4560-8299-2201F51A7706}">
      <text>
        <r>
          <rPr>
            <b/>
            <sz val="9"/>
            <color indexed="81"/>
            <rFont val="Tahoma"/>
            <family val="2"/>
          </rPr>
          <t>Seiton:</t>
        </r>
        <r>
          <rPr>
            <sz val="9"/>
            <color indexed="81"/>
            <rFont val="Tahoma"/>
            <family val="2"/>
          </rPr>
          <t xml:space="preserve">
Por cierre de mes no se documenta 31 diciembre, 1 enero no laboral, por ello se cierra 2 enero
</t>
        </r>
      </text>
    </comment>
    <comment ref="AJ8" authorId="0" shapeId="0" xr:uid="{F849F101-43B5-4DDD-9B67-87481D155560}">
      <text>
        <r>
          <rPr>
            <b/>
            <sz val="9"/>
            <color indexed="81"/>
            <rFont val="Tahoma"/>
            <family val="2"/>
          </rPr>
          <t>Seiton:</t>
        </r>
        <r>
          <rPr>
            <sz val="9"/>
            <color indexed="81"/>
            <rFont val="Tahoma"/>
            <family val="2"/>
          </rPr>
          <t xml:space="preserve">
Por cierre de mes no se documenta 31 diciembre, 1 enero no laboral, por ello se cierra 2 enero</t>
        </r>
      </text>
    </comment>
    <comment ref="AJ9" authorId="0" shapeId="0" xr:uid="{CCD2F163-1360-4841-B896-A4484FB6A887}">
      <text>
        <r>
          <rPr>
            <b/>
            <sz val="9"/>
            <color indexed="81"/>
            <rFont val="Tahoma"/>
            <family val="2"/>
          </rPr>
          <t>Seiton:</t>
        </r>
        <r>
          <rPr>
            <sz val="9"/>
            <color indexed="81"/>
            <rFont val="Tahoma"/>
            <family val="2"/>
          </rPr>
          <t xml:space="preserve">
Por cierre de mes no se documenta 31 diciembre, 1 enero no laboral, por ello se cierra 2 enero</t>
        </r>
      </text>
    </comment>
    <comment ref="AJ10" authorId="0" shapeId="0" xr:uid="{561190DB-33E4-46AF-8117-554C5F1D8BB1}">
      <text>
        <r>
          <rPr>
            <b/>
            <sz val="9"/>
            <color indexed="81"/>
            <rFont val="Tahoma"/>
            <family val="2"/>
          </rPr>
          <t>Seiton:</t>
        </r>
        <r>
          <rPr>
            <sz val="9"/>
            <color indexed="81"/>
            <rFont val="Tahoma"/>
            <family val="2"/>
          </rPr>
          <t xml:space="preserve">
En la visita de conclusión RT Jose Luis Nieto nos pone mano de obra de menos de 10 minutos</t>
        </r>
      </text>
    </comment>
  </commentList>
</comments>
</file>

<file path=xl/sharedStrings.xml><?xml version="1.0" encoding="utf-8"?>
<sst xmlns="http://schemas.openxmlformats.org/spreadsheetml/2006/main" count="65282" uniqueCount="10019">
  <si>
    <t>MES</t>
  </si>
  <si>
    <t>SERV</t>
  </si>
  <si>
    <t>INCIDENT_N</t>
  </si>
  <si>
    <t>REQUEST_TY</t>
  </si>
  <si>
    <t>MODELO</t>
  </si>
  <si>
    <t>F_INICIO</t>
  </si>
  <si>
    <t>SERIE</t>
  </si>
  <si>
    <t>EMPLEADO</t>
  </si>
  <si>
    <t>ASP</t>
  </si>
  <si>
    <t>INDASP</t>
  </si>
  <si>
    <t>CUENTA</t>
  </si>
  <si>
    <t>DOMICILIO</t>
  </si>
  <si>
    <t>LOC</t>
  </si>
  <si>
    <t>RESIDENTE/FIJO</t>
  </si>
  <si>
    <t>REGION</t>
  </si>
  <si>
    <t>Dias/Llam</t>
  </si>
  <si>
    <t>Rango</t>
  </si>
  <si>
    <t>Business Team</t>
  </si>
  <si>
    <t>Producto</t>
  </si>
  <si>
    <t>Loc TR</t>
  </si>
  <si>
    <t>Rango dias entre servicios</t>
  </si>
  <si>
    <t>Fiabilidad</t>
  </si>
  <si>
    <t>Pago por servicio final</t>
  </si>
  <si>
    <t>Ind servicios</t>
  </si>
  <si>
    <t>TR Real</t>
  </si>
  <si>
    <t>TR_OBJ</t>
  </si>
  <si>
    <t>Veces obj</t>
  </si>
  <si>
    <t>% penalización TR</t>
  </si>
  <si>
    <t>Monto penalización TR</t>
  </si>
  <si>
    <t>Fecha fin Serv</t>
  </si>
  <si>
    <t>Fecha documentación</t>
  </si>
  <si>
    <t>Dias documentación</t>
  </si>
  <si>
    <t>Rango documentación</t>
  </si>
  <si>
    <t>% penalización TD</t>
  </si>
  <si>
    <t>TD_Malus</t>
  </si>
  <si>
    <t>CST_Malus</t>
  </si>
  <si>
    <t>ENE-19</t>
  </si>
  <si>
    <t>1972829</t>
  </si>
  <si>
    <t>SR MANTENIMIENTO CORRECTIVO</t>
  </si>
  <si>
    <t>4002</t>
  </si>
  <si>
    <t>31/12/2018 12:47</t>
  </si>
  <si>
    <t>09HB331503</t>
  </si>
  <si>
    <t>800196</t>
  </si>
  <si>
    <t>PITSS</t>
  </si>
  <si>
    <t>PRODUCTOS HOSPITALARIOS SA DE CV</t>
  </si>
  <si>
    <t>AV MOCTEZUMA No 179</t>
  </si>
  <si>
    <t>Zapopan-JAL</t>
  </si>
  <si>
    <t>INTERIOR</t>
  </si>
  <si>
    <t>&gt;60</t>
  </si>
  <si>
    <t>A4 Mono MFPs</t>
  </si>
  <si>
    <t>A4</t>
  </si>
  <si>
    <t>Ciudad principal</t>
  </si>
  <si>
    <t>1-&gt;60</t>
  </si>
  <si>
    <t>0-1 día</t>
  </si>
  <si>
    <t>1972797</t>
  </si>
  <si>
    <t>5774</t>
  </si>
  <si>
    <t>31/12/2018 10:20</t>
  </si>
  <si>
    <t>0XEL556844</t>
  </si>
  <si>
    <t>500028</t>
  </si>
  <si>
    <t>OFFICE DEPOT DE MEXICO SA DE CV</t>
  </si>
  <si>
    <t>AV VASCONCELOS 160</t>
  </si>
  <si>
    <t>SAN PEDRO GARZA GARC</t>
  </si>
  <si>
    <t>Entre 16 y 30</t>
  </si>
  <si>
    <t>Departmental Digital</t>
  </si>
  <si>
    <t>A3</t>
  </si>
  <si>
    <t>2-Entre 16 y 30</t>
  </si>
  <si>
    <t>1973685</t>
  </si>
  <si>
    <t>6514</t>
  </si>
  <si>
    <t>02/01/2019 13:00</t>
  </si>
  <si>
    <t>5AV819940</t>
  </si>
  <si>
    <t>500089</t>
  </si>
  <si>
    <t>DELPHI AUTOMOTIVE SYSTEMS S DE RL DE CV</t>
  </si>
  <si>
    <t>AV RIO BRAVO S/N</t>
  </si>
  <si>
    <t>CIUDAD JUAREZ-CHIH</t>
  </si>
  <si>
    <t>A4 Color Laser MFPs</t>
  </si>
  <si>
    <t>1974395</t>
  </si>
  <si>
    <t>5866</t>
  </si>
  <si>
    <t>03/01/2019 17:30</t>
  </si>
  <si>
    <t>0EX9281668</t>
  </si>
  <si>
    <t>100037</t>
  </si>
  <si>
    <t>AV VIALIDAD METEPEC 916</t>
  </si>
  <si>
    <t>METEPEC-MEX</t>
  </si>
  <si>
    <t>Entre 31 y 60</t>
  </si>
  <si>
    <t>2-Entre 31 y 60</t>
  </si>
  <si>
    <t>1973721</t>
  </si>
  <si>
    <t>3657</t>
  </si>
  <si>
    <t>02/01/2019 14:43</t>
  </si>
  <si>
    <t>0C7X263746</t>
  </si>
  <si>
    <t>1974755</t>
  </si>
  <si>
    <t>5867</t>
  </si>
  <si>
    <t>04/01/2019 12:11</t>
  </si>
  <si>
    <t>0EX7384466</t>
  </si>
  <si>
    <t>APTIV CONTRACT SERVICES S DE RL DE CV</t>
  </si>
  <si>
    <t>AV HERMANOS ESCOBAR No 5756</t>
  </si>
  <si>
    <t>Ciudad Juarez-CHIH</t>
  </si>
  <si>
    <t>Office Digital</t>
  </si>
  <si>
    <t>2-&gt;60</t>
  </si>
  <si>
    <t>1974747</t>
  </si>
  <si>
    <t>8075</t>
  </si>
  <si>
    <t>04/01/2019 12:05</t>
  </si>
  <si>
    <t>03AG880276</t>
  </si>
  <si>
    <t>000196</t>
  </si>
  <si>
    <t>OPERADORA OMX SA DE CV</t>
  </si>
  <si>
    <t>BLV ADOLFO LOPEZ MATEOS MZ 1 LT 1</t>
  </si>
  <si>
    <t>CD ADOLFO LOPEZ MATE</t>
  </si>
  <si>
    <t>METRO</t>
  </si>
  <si>
    <t>800192</t>
  </si>
  <si>
    <t>COMPUTER FORMS SA DE CV</t>
  </si>
  <si>
    <t>KM 9 CARRETERA A EL CASTILLO</t>
  </si>
  <si>
    <t>Jalisco-JAL</t>
  </si>
  <si>
    <t>High Production</t>
  </si>
  <si>
    <t>4-&gt;60</t>
  </si>
  <si>
    <t>1972381</t>
  </si>
  <si>
    <t>3658</t>
  </si>
  <si>
    <t>29/12/2018 10:49</t>
  </si>
  <si>
    <t>0C4X011048</t>
  </si>
  <si>
    <t>500080</t>
  </si>
  <si>
    <t>TELEFONOS DE MEXICO SA B DE CV</t>
  </si>
  <si>
    <t>CATALPA Y PIMENTEL No 717</t>
  </si>
  <si>
    <t>Chihuahua-CHIH</t>
  </si>
  <si>
    <t>1-Entre 31 y 60</t>
  </si>
  <si>
    <t>1973623</t>
  </si>
  <si>
    <t>02/01/2019 11:40</t>
  </si>
  <si>
    <t>0C4X011792</t>
  </si>
  <si>
    <t>500156</t>
  </si>
  <si>
    <t>RADIOMOVIL DIPSA SA DE CV</t>
  </si>
  <si>
    <t>AV DE LAS TORRES 2111</t>
  </si>
  <si>
    <t>1974975</t>
  </si>
  <si>
    <t>05/01/2019 12:07</t>
  </si>
  <si>
    <t>0EX9296124</t>
  </si>
  <si>
    <t>AV. AMERICAS No. 655</t>
  </si>
  <si>
    <t>Guadalajara-JAL</t>
  </si>
  <si>
    <t>1975171</t>
  </si>
  <si>
    <t>4395</t>
  </si>
  <si>
    <t>06/01/2019 13:57</t>
  </si>
  <si>
    <t>0BG2948814</t>
  </si>
  <si>
    <t>500083</t>
  </si>
  <si>
    <t>AV HUMBERTO LOBO 520</t>
  </si>
  <si>
    <t>Light Production Digital Business</t>
  </si>
  <si>
    <t>Entry Production</t>
  </si>
  <si>
    <t>3-Entre 31 y 60</t>
  </si>
  <si>
    <t>1975557</t>
  </si>
  <si>
    <t>07/01/2019 09:20</t>
  </si>
  <si>
    <t>0C4X006407</t>
  </si>
  <si>
    <t>INSTITUTO TECNOLOGICO Y DE ESTUDIOS SUPERIORES DE</t>
  </si>
  <si>
    <t>HEROICO COLEGIO MILITAR No 4700</t>
  </si>
  <si>
    <t>1975569</t>
  </si>
  <si>
    <t>4603</t>
  </si>
  <si>
    <t>07/01/2019 09:35</t>
  </si>
  <si>
    <t>0XLT860319</t>
  </si>
  <si>
    <t>500155</t>
  </si>
  <si>
    <t>HONEYWELL AUTOMOTIVE DE MEXICO S DE RL DE CV</t>
  </si>
  <si>
    <t>AV FUENTES DEL SUR 7151</t>
  </si>
  <si>
    <t>Entry Mono Printers</t>
  </si>
  <si>
    <t>1-Entre 16 y 30</t>
  </si>
  <si>
    <t>1974231</t>
  </si>
  <si>
    <t>03/01/2019 12:29</t>
  </si>
  <si>
    <t>0C4X002901</t>
  </si>
  <si>
    <t>PERIFERICO DE LA JUVENTUD 3200</t>
  </si>
  <si>
    <t>1974735</t>
  </si>
  <si>
    <t>3636</t>
  </si>
  <si>
    <t>04/01/2019 11:38</t>
  </si>
  <si>
    <t>0BB1860019</t>
  </si>
  <si>
    <t>500159</t>
  </si>
  <si>
    <t>VIALIDAD TABALAOPA 8507</t>
  </si>
  <si>
    <t>CHIHUAHUA-CHIH</t>
  </si>
  <si>
    <t>1976479</t>
  </si>
  <si>
    <t>08/01/2019 12:38</t>
  </si>
  <si>
    <t>0EX7381983</t>
  </si>
  <si>
    <t>RIO BRAVO ELECTRICOS S DE RL DE CV</t>
  </si>
  <si>
    <t>RAFAEL PEREZ SERNA Y HENRY DUNANT</t>
  </si>
  <si>
    <t>1975731</t>
  </si>
  <si>
    <t>6506</t>
  </si>
  <si>
    <t>07/01/2019 11:46</t>
  </si>
  <si>
    <t>0YTB116653</t>
  </si>
  <si>
    <t>1975781</t>
  </si>
  <si>
    <t>3616</t>
  </si>
  <si>
    <t>07/01/2019 12:37</t>
  </si>
  <si>
    <t>0A2T370560</t>
  </si>
  <si>
    <t>ENSE&amp;ANZA E INVESTIGACION SUPERIOR AC</t>
  </si>
  <si>
    <t>AV HEROICO COLEGIO MILITAR No 4700</t>
  </si>
  <si>
    <t>1976297</t>
  </si>
  <si>
    <t>4625</t>
  </si>
  <si>
    <t>08/01/2019 10:14</t>
  </si>
  <si>
    <t>0D6X450766</t>
  </si>
  <si>
    <t>AV PARQUE INDUSTRIAL JUAREZ 3328</t>
  </si>
  <si>
    <t>1977087</t>
  </si>
  <si>
    <t>09/01/2019 13:08</t>
  </si>
  <si>
    <t>0EX7384726</t>
  </si>
  <si>
    <t>1974093</t>
  </si>
  <si>
    <t>5869</t>
  </si>
  <si>
    <t>03/01/2019 10:10</t>
  </si>
  <si>
    <t>0EX7387236</t>
  </si>
  <si>
    <t>CALLE DE LOS CEDROS 1681</t>
  </si>
  <si>
    <t>Entre 7 y 15</t>
  </si>
  <si>
    <t>2-Entre 7 y 15</t>
  </si>
  <si>
    <t>1974715</t>
  </si>
  <si>
    <t>04/01/2019 10:39</t>
  </si>
  <si>
    <t>0C4X003878</t>
  </si>
  <si>
    <t>DIGITAL NET SOLUTIONS GAV SA DE CV</t>
  </si>
  <si>
    <t>FERNANDO DE BORJA EDIFICIO Q CENTER No 913 A-PB</t>
  </si>
  <si>
    <t>1978375</t>
  </si>
  <si>
    <t>12/01/2019 14:38</t>
  </si>
  <si>
    <t>0EX9297582</t>
  </si>
  <si>
    <t>500019</t>
  </si>
  <si>
    <t>BLV INDEPENDENCIA SN</t>
  </si>
  <si>
    <t>TORREON-COAH</t>
  </si>
  <si>
    <t>Entre 3 y 6</t>
  </si>
  <si>
    <t>Otras</t>
  </si>
  <si>
    <t>2-Entre 3 y 6</t>
  </si>
  <si>
    <t>1978365</t>
  </si>
  <si>
    <t>12/01/2019 09:13</t>
  </si>
  <si>
    <t>0BG2949293</t>
  </si>
  <si>
    <t>800187</t>
  </si>
  <si>
    <t>CARRETERA A HUIMILPAN 1005</t>
  </si>
  <si>
    <t>QUERETARO-QRO</t>
  </si>
  <si>
    <t>1978381</t>
  </si>
  <si>
    <t>0560</t>
  </si>
  <si>
    <t>12/01/2019 15:48</t>
  </si>
  <si>
    <t>0XPN548195</t>
  </si>
  <si>
    <t>500066</t>
  </si>
  <si>
    <t>AV EUGENIO GARZA SADA 3752 SUR</t>
  </si>
  <si>
    <t>MONTERREY-NL</t>
  </si>
  <si>
    <t>Entry Production Color Low/Mid</t>
  </si>
  <si>
    <t>3-Entre 7 y 15</t>
  </si>
  <si>
    <t>1978301</t>
  </si>
  <si>
    <t>4624</t>
  </si>
  <si>
    <t>11/01/2019 14:59</t>
  </si>
  <si>
    <t>0D6X451646</t>
  </si>
  <si>
    <t>CRISTOBAL COLON 11364</t>
  </si>
  <si>
    <t>1979113</t>
  </si>
  <si>
    <t>7512</t>
  </si>
  <si>
    <t>14/01/2019 15:05</t>
  </si>
  <si>
    <t>0RXD137019</t>
  </si>
  <si>
    <t>DELPHI DIESEL SYSTEMS S DE RL DE CV</t>
  </si>
  <si>
    <t>Color Laser Printers</t>
  </si>
  <si>
    <t>1978315</t>
  </si>
  <si>
    <t>7835</t>
  </si>
  <si>
    <t>11/01/2019 15:42</t>
  </si>
  <si>
    <t>0MX1186333</t>
  </si>
  <si>
    <t>SUBENSAMBLES INTERNACIONALES S DE RL DE CV</t>
  </si>
  <si>
    <t>PROL HERMANOS ESCOBAR No 7151-E</t>
  </si>
  <si>
    <t>A3 Office Color Laser MFPs</t>
  </si>
  <si>
    <t>1979207</t>
  </si>
  <si>
    <t>14/01/2019 17:35</t>
  </si>
  <si>
    <t>0BG2953505</t>
  </si>
  <si>
    <t>000195</t>
  </si>
  <si>
    <t>PAPNUNCIO PADILLA No 34</t>
  </si>
  <si>
    <t>Naucalpan De Juarez-</t>
  </si>
  <si>
    <t>1979305</t>
  </si>
  <si>
    <t>4005</t>
  </si>
  <si>
    <t>15/01/2019 07:03</t>
  </si>
  <si>
    <t>09HB348859</t>
  </si>
  <si>
    <t>800147</t>
  </si>
  <si>
    <t>AT&amp;T COMUNICACIONES DIGITALES S DE RL DE CV</t>
  </si>
  <si>
    <t>BLV VENUSTIANO CARRANZA 1944</t>
  </si>
  <si>
    <t>San Luis Potosi-SLP</t>
  </si>
  <si>
    <t>1978567</t>
  </si>
  <si>
    <t>4310</t>
  </si>
  <si>
    <t>13/01/2019 13:51</t>
  </si>
  <si>
    <t>0BG0962083</t>
  </si>
  <si>
    <t>EUGENIO GARZA SADA 3525</t>
  </si>
  <si>
    <t>3-Entre 16 y 30</t>
  </si>
  <si>
    <t>1980067</t>
  </si>
  <si>
    <t>16/01/2019 08:29</t>
  </si>
  <si>
    <t>0EX9283170</t>
  </si>
  <si>
    <t>500157</t>
  </si>
  <si>
    <t>AV EJERCITO NAL NUM 2926 ESQ JACARANDAS</t>
  </si>
  <si>
    <t>1975461</t>
  </si>
  <si>
    <t>07/01/2019 07:39</t>
  </si>
  <si>
    <t>0EX9665122</t>
  </si>
  <si>
    <t>000207</t>
  </si>
  <si>
    <t>SAN NICOLAS 10</t>
  </si>
  <si>
    <t>TLALNEPANTLA DE BAZ-</t>
  </si>
  <si>
    <t>1979623</t>
  </si>
  <si>
    <t>5945</t>
  </si>
  <si>
    <t>15/01/2019 12:34</t>
  </si>
  <si>
    <t>0X76707673</t>
  </si>
  <si>
    <t>BLVD THOMAS FERNANDEZ 8581 P 2</t>
  </si>
  <si>
    <t>1980309</t>
  </si>
  <si>
    <t>16/01/2019 13:47</t>
  </si>
  <si>
    <t>0XLT280678</t>
  </si>
  <si>
    <t>1980913</t>
  </si>
  <si>
    <t>17/01/2019 13:53</t>
  </si>
  <si>
    <t>09HB335110</t>
  </si>
  <si>
    <t>AV HERMANOS ESCOBAR No 7151 C</t>
  </si>
  <si>
    <t>1980775</t>
  </si>
  <si>
    <t>17/01/2019 11:05</t>
  </si>
  <si>
    <t>0EX7407168</t>
  </si>
  <si>
    <t>1980715</t>
  </si>
  <si>
    <t>17/01/2019 09:46</t>
  </si>
  <si>
    <t>0C4X003391</t>
  </si>
  <si>
    <t>AV INDEPENDENCIA 100</t>
  </si>
  <si>
    <t>1981283</t>
  </si>
  <si>
    <t>7025</t>
  </si>
  <si>
    <t>18/01/2019 10:03</t>
  </si>
  <si>
    <t>07CX043067</t>
  </si>
  <si>
    <t>500158</t>
  </si>
  <si>
    <t>AV RIO BRAVO No 1420</t>
  </si>
  <si>
    <t>1981775</t>
  </si>
  <si>
    <t>0570</t>
  </si>
  <si>
    <t>19/01/2019 10:56</t>
  </si>
  <si>
    <t>0XPN547595</t>
  </si>
  <si>
    <t>CARR FED MEXICO-CUAUTLA KM 37</t>
  </si>
  <si>
    <t>IXTAPALUCA-MEX</t>
  </si>
  <si>
    <t>1981789</t>
  </si>
  <si>
    <t>19/01/2019 13:05</t>
  </si>
  <si>
    <t>0BG2949280</t>
  </si>
  <si>
    <t>800071</t>
  </si>
  <si>
    <t>AV MAIZ 1300</t>
  </si>
  <si>
    <t>ZAPOPAN-JAL</t>
  </si>
  <si>
    <t>1981809</t>
  </si>
  <si>
    <t>6203</t>
  </si>
  <si>
    <t>19/01/2019 18:33</t>
  </si>
  <si>
    <t>0AGD461844</t>
  </si>
  <si>
    <t>AMERICAS 655</t>
  </si>
  <si>
    <t>GUADALAJARA-JAL</t>
  </si>
  <si>
    <t>WF Mono Systems and Legacy Color</t>
  </si>
  <si>
    <t>WF</t>
  </si>
  <si>
    <t>1981291</t>
  </si>
  <si>
    <t>3350</t>
  </si>
  <si>
    <t>18/01/2019 10:12</t>
  </si>
  <si>
    <t>0VMA564195</t>
  </si>
  <si>
    <t>AV VALLE DEL CEDRO 1681</t>
  </si>
  <si>
    <t>1981515</t>
  </si>
  <si>
    <t>18/01/2019 14:57</t>
  </si>
  <si>
    <t>0C4X006463</t>
  </si>
  <si>
    <t>1983365</t>
  </si>
  <si>
    <t>3601</t>
  </si>
  <si>
    <t>22/01/2019 13:36</t>
  </si>
  <si>
    <t>0MHB499774</t>
  </si>
  <si>
    <t>1983797</t>
  </si>
  <si>
    <t>6705</t>
  </si>
  <si>
    <t>23/01/2019 11:41</t>
  </si>
  <si>
    <t>0A1H021676</t>
  </si>
  <si>
    <t>1983443</t>
  </si>
  <si>
    <t>22/01/2019 16:33</t>
  </si>
  <si>
    <t>0A2T200487</t>
  </si>
  <si>
    <t>DHL EXPRESS MEXICO SA DE CV</t>
  </si>
  <si>
    <t>AV TECNOLOGICO (CRISTOBAL COLON) 11520 LOCAL 2 PLA</t>
  </si>
  <si>
    <t>1985045</t>
  </si>
  <si>
    <t>25/01/2019 14:21</t>
  </si>
  <si>
    <t>09HB321536</t>
  </si>
  <si>
    <t>CALLE 2 No 800 ESQUINA OJINAGA</t>
  </si>
  <si>
    <t>1984291</t>
  </si>
  <si>
    <t>24/01/2019 08:19</t>
  </si>
  <si>
    <t>0BG2940370</t>
  </si>
  <si>
    <t>1985381</t>
  </si>
  <si>
    <t>0551</t>
  </si>
  <si>
    <t>27/01/2019 17:42</t>
  </si>
  <si>
    <t>0XPN394543</t>
  </si>
  <si>
    <t>AV CANAL DE MIRAMONTES 2886</t>
  </si>
  <si>
    <t>COYOACAN-CIUDAD DE M</t>
  </si>
  <si>
    <t>3-&gt;60</t>
  </si>
  <si>
    <t>1985171</t>
  </si>
  <si>
    <t>26/01/2019 15:52</t>
  </si>
  <si>
    <t>0EX9283410</t>
  </si>
  <si>
    <t>BLV JUAN ALONSO DE TORRES 1315-3</t>
  </si>
  <si>
    <t>LEON-GTO</t>
  </si>
  <si>
    <t>1985911</t>
  </si>
  <si>
    <t>28/01/2019 11:50</t>
  </si>
  <si>
    <t>09HB321575</t>
  </si>
  <si>
    <t>AV MJ CLOUTIER 10110</t>
  </si>
  <si>
    <t>4-Entre 16 y 30</t>
  </si>
  <si>
    <t>1985975</t>
  </si>
  <si>
    <t>28/01/2019 12:33</t>
  </si>
  <si>
    <t>0X76704334</t>
  </si>
  <si>
    <t>1986029</t>
  </si>
  <si>
    <t>28/01/2019 13:23</t>
  </si>
  <si>
    <t>0C7X246862</t>
  </si>
  <si>
    <t>AXA SEGUROS SA DE CV</t>
  </si>
  <si>
    <t>PASEO BOLIVAR No 1000</t>
  </si>
  <si>
    <t>1984819</t>
  </si>
  <si>
    <t>3611</t>
  </si>
  <si>
    <t>25/01/2019 08:02</t>
  </si>
  <si>
    <t>0A4T558086</t>
  </si>
  <si>
    <t>AV VALLARTA 5400</t>
  </si>
  <si>
    <t>1985019</t>
  </si>
  <si>
    <t>25/01/2019 13:20</t>
  </si>
  <si>
    <t>09HB320554</t>
  </si>
  <si>
    <t>AV CRISTOBAL COLON 14501</t>
  </si>
  <si>
    <t>1981571</t>
  </si>
  <si>
    <t>18/01/2019 18:53</t>
  </si>
  <si>
    <t>0X76373083</t>
  </si>
  <si>
    <t>500035</t>
  </si>
  <si>
    <t>APTIV CONTRACT SERVICES NUEVO LAREDO S DE RL DE CV</t>
  </si>
  <si>
    <t>AV DE LAS FABRICAS No 5939</t>
  </si>
  <si>
    <t>Nuevo Laredo-TAM</t>
  </si>
  <si>
    <t>&lt;=3</t>
  </si>
  <si>
    <t>2-&lt;=3</t>
  </si>
  <si>
    <t>1985781</t>
  </si>
  <si>
    <t>28/01/2019 10:31</t>
  </si>
  <si>
    <t>0XLT278675</t>
  </si>
  <si>
    <t>1985635</t>
  </si>
  <si>
    <t>5868</t>
  </si>
  <si>
    <t>28/01/2019 06:58</t>
  </si>
  <si>
    <t>0EX9665394</t>
  </si>
  <si>
    <t>ITURBIDE No 6970</t>
  </si>
  <si>
    <t>1986093</t>
  </si>
  <si>
    <t>28/01/2019 15:29</t>
  </si>
  <si>
    <t>1987111</t>
  </si>
  <si>
    <t>5552</t>
  </si>
  <si>
    <t>30/01/2019 09:37</t>
  </si>
  <si>
    <t>0KPA027144</t>
  </si>
  <si>
    <t>CONDUENT DE MEXICO SA DE CV</t>
  </si>
  <si>
    <t>AV DE LAS TORRES No 2170</t>
  </si>
  <si>
    <t>1987083</t>
  </si>
  <si>
    <t>30/01/2019 09:13</t>
  </si>
  <si>
    <t>0BG2951676</t>
  </si>
  <si>
    <t>500056</t>
  </si>
  <si>
    <t>BLV MIGUEL HIDALGO 155</t>
  </si>
  <si>
    <t>Reynosa-TAM</t>
  </si>
  <si>
    <t>1986559</t>
  </si>
  <si>
    <t>7838</t>
  </si>
  <si>
    <t>29/01/2019 10:33</t>
  </si>
  <si>
    <t>0MX0144464</t>
  </si>
  <si>
    <t>1987407</t>
  </si>
  <si>
    <t>30/01/2019 13:58</t>
  </si>
  <si>
    <t>0EX7403964</t>
  </si>
  <si>
    <t>AV PRINCIPAL SN</t>
  </si>
  <si>
    <t>1980305</t>
  </si>
  <si>
    <t>0506</t>
  </si>
  <si>
    <t>16/01/2019 13:42</t>
  </si>
  <si>
    <t>09RA664553</t>
  </si>
  <si>
    <t>AV HERMANOS ESCOBAR 5756</t>
  </si>
  <si>
    <t>1986533</t>
  </si>
  <si>
    <t>6700</t>
  </si>
  <si>
    <t>29/01/2019 09:48</t>
  </si>
  <si>
    <t>0AB9779577</t>
  </si>
  <si>
    <t>1974041</t>
  </si>
  <si>
    <t>5865</t>
  </si>
  <si>
    <t>03/01/2019 08:59</t>
  </si>
  <si>
    <t>0EX9291417</t>
  </si>
  <si>
    <t>AV EJERCITO NACIONAL 2926 ESQ. CALLE JACARANDAS</t>
  </si>
  <si>
    <t>1971637</t>
  </si>
  <si>
    <t>0770</t>
  </si>
  <si>
    <t>27/12/2018 09:06</t>
  </si>
  <si>
    <t>0CX0060974</t>
  </si>
  <si>
    <t>COPY MARTZ PROFESIONAL SA DE CV</t>
  </si>
  <si>
    <t>AV UNIVERSIDAD 2761</t>
  </si>
  <si>
    <t>Entry Production Color Mid</t>
  </si>
  <si>
    <t>1986015</t>
  </si>
  <si>
    <t>28/01/2019 13:08</t>
  </si>
  <si>
    <t>0D6X462987</t>
  </si>
  <si>
    <t>1-Entre 7 y 15</t>
  </si>
  <si>
    <t>1975949</t>
  </si>
  <si>
    <t>07/01/2019 17:27</t>
  </si>
  <si>
    <t>0C4X006457</t>
  </si>
  <si>
    <t>EDUCACION BASICA DEL NORTE AC</t>
  </si>
  <si>
    <t>AV HEROICO COLEGIO MILITAR 4700</t>
  </si>
  <si>
    <t>1972383</t>
  </si>
  <si>
    <t>29/12/2018 11:55</t>
  </si>
  <si>
    <t>0XEL562101</t>
  </si>
  <si>
    <t>800110</t>
  </si>
  <si>
    <t>CALZ DE LA HUERTA 2799</t>
  </si>
  <si>
    <t>MORELIA-MICH</t>
  </si>
  <si>
    <t>1976889</t>
  </si>
  <si>
    <t>09/01/2019 09:30</t>
  </si>
  <si>
    <t>0C4X006469</t>
  </si>
  <si>
    <t>1975799</t>
  </si>
  <si>
    <t>07/01/2019 12:59</t>
  </si>
  <si>
    <t>09HB321650</t>
  </si>
  <si>
    <t>VIALIDAD CH-P NUM 8808</t>
  </si>
  <si>
    <t>1975881</t>
  </si>
  <si>
    <t>7845</t>
  </si>
  <si>
    <t>07/01/2019 14:54</t>
  </si>
  <si>
    <t>0MX4343673</t>
  </si>
  <si>
    <t>AV FUENTES DEL SUR 7150</t>
  </si>
  <si>
    <t>1985919</t>
  </si>
  <si>
    <t>28/01/2019 11:58</t>
  </si>
  <si>
    <t>0A1H021228</t>
  </si>
  <si>
    <t>800072</t>
  </si>
  <si>
    <t>AV BENITO JUAREZ 1965</t>
  </si>
  <si>
    <t>SAN LUIS POTOSI-SLP</t>
  </si>
  <si>
    <t>1986043</t>
  </si>
  <si>
    <t>28/01/2019 13:41</t>
  </si>
  <si>
    <t>03AG879576</t>
  </si>
  <si>
    <t>BLV ADOLFO LOPEZ MATEOS 2009-B</t>
  </si>
  <si>
    <t>1986037</t>
  </si>
  <si>
    <t>28/01/2019 13:36</t>
  </si>
  <si>
    <t>0EX9665373</t>
  </si>
  <si>
    <t>1969303</t>
  </si>
  <si>
    <t>19/12/2018 14:00</t>
  </si>
  <si>
    <t>0C4X003873</t>
  </si>
  <si>
    <t>500027</t>
  </si>
  <si>
    <t>TEOFILO BORUNDA No 8670 - A</t>
  </si>
  <si>
    <t>1-Entre 3 y 6</t>
  </si>
  <si>
    <t>1973777</t>
  </si>
  <si>
    <t>02/01/2019 21:57</t>
  </si>
  <si>
    <t>09HB331362</t>
  </si>
  <si>
    <t>PISA AGROPECUARIA SA DE CV</t>
  </si>
  <si>
    <t>FRANCIA No 1765</t>
  </si>
  <si>
    <t>1976209</t>
  </si>
  <si>
    <t>08/01/2019 07:41</t>
  </si>
  <si>
    <t>0C7X244534</t>
  </si>
  <si>
    <t>FLEXTRONICS MANUFACTURING MEX SA DE CV</t>
  </si>
  <si>
    <t>CARRETERA BASE AEREA No 5850-23</t>
  </si>
  <si>
    <t>1980425</t>
  </si>
  <si>
    <t>16/01/2019 17:19</t>
  </si>
  <si>
    <t>0EX9293515</t>
  </si>
  <si>
    <t>AV PATRIA 1612 MZ 1 LT 30 Y 30A</t>
  </si>
  <si>
    <t>1976703</t>
  </si>
  <si>
    <t>08/01/2019 17:21</t>
  </si>
  <si>
    <t>0BG2946786</t>
  </si>
  <si>
    <t>CARR MIGUEL ALEMAN OTE 4605</t>
  </si>
  <si>
    <t>GUADALUPE-NL</t>
  </si>
  <si>
    <t>1975907</t>
  </si>
  <si>
    <t>8046</t>
  </si>
  <si>
    <t>07/01/2019 15:47</t>
  </si>
  <si>
    <t>08TB591560</t>
  </si>
  <si>
    <t>FRESNEL Y FARENHEIT 8525</t>
  </si>
  <si>
    <t>1977531</t>
  </si>
  <si>
    <t>10/01/2019 10:48</t>
  </si>
  <si>
    <t>0EX7407574</t>
  </si>
  <si>
    <t>1979205</t>
  </si>
  <si>
    <t>14/01/2019 17:18</t>
  </si>
  <si>
    <t>03AG873748</t>
  </si>
  <si>
    <t>AV CUITLAHUAC No 332</t>
  </si>
  <si>
    <t>Azcapotzalco-CIUDAD</t>
  </si>
  <si>
    <t>1987423</t>
  </si>
  <si>
    <t>30/01/2019 14:40</t>
  </si>
  <si>
    <t>0A1H021199</t>
  </si>
  <si>
    <t>HERMANOS ESCOBAR 5756</t>
  </si>
  <si>
    <t>1974785</t>
  </si>
  <si>
    <t>5551</t>
  </si>
  <si>
    <t>04/01/2019 12:58</t>
  </si>
  <si>
    <t>0KPA026531</t>
  </si>
  <si>
    <t>100039</t>
  </si>
  <si>
    <t>FCA MEXICO SA DE CV</t>
  </si>
  <si>
    <t>INDUSTRIA QUIMICA S/N</t>
  </si>
  <si>
    <t>TOLUCA-MEX</t>
  </si>
  <si>
    <t>1982381</t>
  </si>
  <si>
    <t>21/01/2019 10:33</t>
  </si>
  <si>
    <t>0BG2951480</t>
  </si>
  <si>
    <t>1984593</t>
  </si>
  <si>
    <t>3346</t>
  </si>
  <si>
    <t>24/01/2019 17:16</t>
  </si>
  <si>
    <t>03BT802220</t>
  </si>
  <si>
    <t>IMPULSORA MEXICANA DE TELECOMUNICACIONES SA DE CV</t>
  </si>
  <si>
    <t>AV UNIVERSIDAD 405 NORTE LOCAL 7 PLAZA ESTIVA</t>
  </si>
  <si>
    <t>San Nicolas De Los G</t>
  </si>
  <si>
    <t>1979427</t>
  </si>
  <si>
    <t>15/01/2019 09:51</t>
  </si>
  <si>
    <t>0X76374347</t>
  </si>
  <si>
    <t>INDUSTRIAS ELECTRONICAS PACIFICO SA DE CV</t>
  </si>
  <si>
    <t>Apodaca-NL</t>
  </si>
  <si>
    <t>1974023</t>
  </si>
  <si>
    <t>03/01/2019 07:42</t>
  </si>
  <si>
    <t>0A4T558727</t>
  </si>
  <si>
    <t>FLEXTRONICS INTEGRATED SERVICES MEX S DE RL DE CV</t>
  </si>
  <si>
    <t>CARRETERA BASE AEREA No 5850 INT 4</t>
  </si>
  <si>
    <t>1984009</t>
  </si>
  <si>
    <t>5326</t>
  </si>
  <si>
    <t>23/01/2019 17:03</t>
  </si>
  <si>
    <t>0AE9912581</t>
  </si>
  <si>
    <t>BLV APODACA 100</t>
  </si>
  <si>
    <t>APODACA-NL</t>
  </si>
  <si>
    <t>1977495</t>
  </si>
  <si>
    <t>8045</t>
  </si>
  <si>
    <t>10/01/2019 10:16</t>
  </si>
  <si>
    <t>0Y4X827450</t>
  </si>
  <si>
    <t>1982367</t>
  </si>
  <si>
    <t>5757</t>
  </si>
  <si>
    <t>21/01/2019 10:19</t>
  </si>
  <si>
    <t>0Y2B003356</t>
  </si>
  <si>
    <t>1975669</t>
  </si>
  <si>
    <t>07/01/2019 10:33</t>
  </si>
  <si>
    <t>0KPA026855</t>
  </si>
  <si>
    <t>500018</t>
  </si>
  <si>
    <t>AV MARTIRES DE SONORA 1006</t>
  </si>
  <si>
    <t>DURANGO-DGO</t>
  </si>
  <si>
    <t>1983359</t>
  </si>
  <si>
    <t>22/01/2019 13:26</t>
  </si>
  <si>
    <t>0XEL562732</t>
  </si>
  <si>
    <t>800074</t>
  </si>
  <si>
    <t>AV LAS PALMAS 1559 LOC SA-01</t>
  </si>
  <si>
    <t>LAZARO CARDENAS-MICH</t>
  </si>
  <si>
    <t>1979015</t>
  </si>
  <si>
    <t>14/01/2019 12:13</t>
  </si>
  <si>
    <t>0A4T554531</t>
  </si>
  <si>
    <t>1981355</t>
  </si>
  <si>
    <t>18/01/2019 11:13</t>
  </si>
  <si>
    <t>1979073</t>
  </si>
  <si>
    <t>1026</t>
  </si>
  <si>
    <t>14/01/2019 13:19</t>
  </si>
  <si>
    <t>AAQ100655</t>
  </si>
  <si>
    <t>800084</t>
  </si>
  <si>
    <t>ARRI DE FRONTERA  S A  DE C V</t>
  </si>
  <si>
    <t>CARR 30 KM 7.7</t>
  </si>
  <si>
    <t>FRONTERA-COAH</t>
  </si>
  <si>
    <t>1981033</t>
  </si>
  <si>
    <t>17/01/2019 17:16</t>
  </si>
  <si>
    <t>500161</t>
  </si>
  <si>
    <t>1973767</t>
  </si>
  <si>
    <t>02/01/2019 17:12</t>
  </si>
  <si>
    <t>0A2T380152</t>
  </si>
  <si>
    <t>GBT TRAVEL SERVICES MEXICO S DE RL DE CV</t>
  </si>
  <si>
    <t>AV. MARIANO OTERO NO 2510-2</t>
  </si>
  <si>
    <t>1986757</t>
  </si>
  <si>
    <t>7530</t>
  </si>
  <si>
    <t>29/01/2019 14:32</t>
  </si>
  <si>
    <t>0XKK398692</t>
  </si>
  <si>
    <t>INDUSTRIA QUIMICA SN</t>
  </si>
  <si>
    <t>1987497</t>
  </si>
  <si>
    <t>5955</t>
  </si>
  <si>
    <t>30/01/2019 17:11</t>
  </si>
  <si>
    <t>0X76703680</t>
  </si>
  <si>
    <t>OPCIONES DE SERVICIO EN MEXICO</t>
  </si>
  <si>
    <t>Tequisquiapan No 102 Esq Luis M Vega Planta</t>
  </si>
  <si>
    <t>1977419</t>
  </si>
  <si>
    <t>10/01/2019 07:39</t>
  </si>
  <si>
    <t>0A4T558931</t>
  </si>
  <si>
    <t>1978833</t>
  </si>
  <si>
    <t>6656</t>
  </si>
  <si>
    <t>14/01/2019 07:51</t>
  </si>
  <si>
    <t>0E1B968134</t>
  </si>
  <si>
    <t>AV GENERAL RAMON CORONA No 2514</t>
  </si>
  <si>
    <t>1979337</t>
  </si>
  <si>
    <t>15/01/2019 08:00</t>
  </si>
  <si>
    <t>0C7X239183</t>
  </si>
  <si>
    <t>1978055</t>
  </si>
  <si>
    <t>11/01/2019 07:59</t>
  </si>
  <si>
    <t>0MX1218382</t>
  </si>
  <si>
    <t>1977741</t>
  </si>
  <si>
    <t>10/01/2019 14:39</t>
  </si>
  <si>
    <t>0YTB126164</t>
  </si>
  <si>
    <t>1985063</t>
  </si>
  <si>
    <t>25/01/2019 14:58</t>
  </si>
  <si>
    <t>0EX9298213</t>
  </si>
  <si>
    <t>CENTRO COMERCIAL REAL CENTER AV SANTA MARGARITA No</t>
  </si>
  <si>
    <t>1980953</t>
  </si>
  <si>
    <t>7225</t>
  </si>
  <si>
    <t>17/01/2019 15:33</t>
  </si>
  <si>
    <t>0LX5604463</t>
  </si>
  <si>
    <t>AV SALVADOR NAVA MARTINEZ 3125 PISO 6</t>
  </si>
  <si>
    <t>1985095</t>
  </si>
  <si>
    <t>4626</t>
  </si>
  <si>
    <t>25/01/2019 17:08</t>
  </si>
  <si>
    <t>0D6X472893</t>
  </si>
  <si>
    <t>AV EPIGMENIO GONZALEZ No 500</t>
  </si>
  <si>
    <t>Queretaro-QRO</t>
  </si>
  <si>
    <t>1-&lt;=3</t>
  </si>
  <si>
    <t>1979023</t>
  </si>
  <si>
    <t>3659</t>
  </si>
  <si>
    <t>14/01/2019 12:22</t>
  </si>
  <si>
    <t>C4X012606</t>
  </si>
  <si>
    <t>800146</t>
  </si>
  <si>
    <t>ANGUIANO ABOGADOS SC</t>
  </si>
  <si>
    <t>ESCULTORES No 226</t>
  </si>
  <si>
    <t>Leon-GTO</t>
  </si>
  <si>
    <t>1983187</t>
  </si>
  <si>
    <t>22/01/2019 10:39</t>
  </si>
  <si>
    <t>0C4X002929</t>
  </si>
  <si>
    <t>ISIDRO FABELA No 126 EDIFICIO S4</t>
  </si>
  <si>
    <t>Mexico-ESTADO DE MEX</t>
  </si>
  <si>
    <t>1984907</t>
  </si>
  <si>
    <t>25/01/2019 10:37</t>
  </si>
  <si>
    <t>0BB1250933</t>
  </si>
  <si>
    <t>1982401</t>
  </si>
  <si>
    <t>21/01/2019 10:46</t>
  </si>
  <si>
    <t>0RXD101256</t>
  </si>
  <si>
    <t>1982737</t>
  </si>
  <si>
    <t>21/01/2019 16:54</t>
  </si>
  <si>
    <t>0BG2947159</t>
  </si>
  <si>
    <t>1980203</t>
  </si>
  <si>
    <t>16/01/2019 11:50</t>
  </si>
  <si>
    <t>0C4X003904</t>
  </si>
  <si>
    <t>AV CERRO GORDO No 130 PISO 1</t>
  </si>
  <si>
    <t>1980389</t>
  </si>
  <si>
    <t>16/01/2019 16:05</t>
  </si>
  <si>
    <t>0EX9287121</t>
  </si>
  <si>
    <t>AV MIRADOR 3300</t>
  </si>
  <si>
    <t>1983873</t>
  </si>
  <si>
    <t>23/01/2019 12:30</t>
  </si>
  <si>
    <t>0C4X011256</t>
  </si>
  <si>
    <t>AV VALLARTA 3960-B</t>
  </si>
  <si>
    <t>1986839</t>
  </si>
  <si>
    <t>29/01/2019 17:44</t>
  </si>
  <si>
    <t>0A4T037897</t>
  </si>
  <si>
    <t>800027</t>
  </si>
  <si>
    <t>CARRETERA EL SALTO - EL VERDE No 2000</t>
  </si>
  <si>
    <t>1974247</t>
  </si>
  <si>
    <t>03/01/2019 13:04</t>
  </si>
  <si>
    <t>0A4T557661</t>
  </si>
  <si>
    <t>1983463</t>
  </si>
  <si>
    <t>22/01/2019 17:04</t>
  </si>
  <si>
    <t>0EX9300024</t>
  </si>
  <si>
    <t>BULEVAR AEROPUERTO No 190 (ANTES 202) LOCALES DEL</t>
  </si>
  <si>
    <t>1985097</t>
  </si>
  <si>
    <t>25/01/2019 17:14</t>
  </si>
  <si>
    <t>0LBP256981</t>
  </si>
  <si>
    <t>800186</t>
  </si>
  <si>
    <t>AV CONSTITUYENTES 123 Y 125</t>
  </si>
  <si>
    <t>1981017</t>
  </si>
  <si>
    <t>4598</t>
  </si>
  <si>
    <t>17/01/2019 16:58</t>
  </si>
  <si>
    <t>0FBG479583</t>
  </si>
  <si>
    <t>AV INDUSTRIALES DEL PONIENTE 1050</t>
  </si>
  <si>
    <t>SANTA CATARINA-NL</t>
  </si>
  <si>
    <t>1980105</t>
  </si>
  <si>
    <t>16/01/2019 09:33</t>
  </si>
  <si>
    <t>0BB1252169</t>
  </si>
  <si>
    <t>1982265</t>
  </si>
  <si>
    <t>21/01/2019 08:33</t>
  </si>
  <si>
    <t>1981461</t>
  </si>
  <si>
    <t>18/01/2019 13:08</t>
  </si>
  <si>
    <t>03AG873331</t>
  </si>
  <si>
    <t>800142</t>
  </si>
  <si>
    <t>PROLONGACION REFORMA No 1235</t>
  </si>
  <si>
    <t>CUAJIMALPA DE MORELO</t>
  </si>
  <si>
    <t>1984587</t>
  </si>
  <si>
    <t>24/01/2019 17:03</t>
  </si>
  <si>
    <t>0A4T558516</t>
  </si>
  <si>
    <t>AV HOMERO No 1317</t>
  </si>
  <si>
    <t>MIGUEL HIDALGO-CIUDA</t>
  </si>
  <si>
    <t>1984989</t>
  </si>
  <si>
    <t>25/01/2019 12:18</t>
  </si>
  <si>
    <t>0EX9293145</t>
  </si>
  <si>
    <t>AV MEXICO 3370</t>
  </si>
  <si>
    <t>1978159</t>
  </si>
  <si>
    <t>7855</t>
  </si>
  <si>
    <t>11/01/2019 10:57</t>
  </si>
  <si>
    <t>0MX4465060</t>
  </si>
  <si>
    <t>BLV A L MATEOS SN ESQ CHIMALPOPOC</t>
  </si>
  <si>
    <t>1986525</t>
  </si>
  <si>
    <t>0070</t>
  </si>
  <si>
    <t>29/01/2019 09:40</t>
  </si>
  <si>
    <t>0E2B662459</t>
  </si>
  <si>
    <t>CAMINO AL OLIVO 22</t>
  </si>
  <si>
    <t>1981415</t>
  </si>
  <si>
    <t>18/01/2019 12:26</t>
  </si>
  <si>
    <t>0X76092965</t>
  </si>
  <si>
    <t>AV ANTONIO J BERMUDEZ No 1230</t>
  </si>
  <si>
    <t>1974411</t>
  </si>
  <si>
    <t>03/01/2019 20:08</t>
  </si>
  <si>
    <t>0A4T558305</t>
  </si>
  <si>
    <t>Monterrey-NL</t>
  </si>
  <si>
    <t>1972193</t>
  </si>
  <si>
    <t>28/12/2018 17:34</t>
  </si>
  <si>
    <t>0MX4770494</t>
  </si>
  <si>
    <t>100038</t>
  </si>
  <si>
    <t>SANOFI AVENTIS DE MEXICO SA DE CV</t>
  </si>
  <si>
    <t>ACUEDUCTO DEL ALTO LERMA No 2</t>
  </si>
  <si>
    <t>TOLUCA-ESTADO DE MEX</t>
  </si>
  <si>
    <t>1975467</t>
  </si>
  <si>
    <t>07/01/2019 07:43</t>
  </si>
  <si>
    <t>1974625</t>
  </si>
  <si>
    <t>5337</t>
  </si>
  <si>
    <t>04/01/2019 07:38</t>
  </si>
  <si>
    <t>0AE9563509</t>
  </si>
  <si>
    <t>1976325</t>
  </si>
  <si>
    <t>08/01/2019 10:30</t>
  </si>
  <si>
    <t>03AG879434</t>
  </si>
  <si>
    <t>AV 5 DE FEBRERO 9200</t>
  </si>
  <si>
    <t>1979549</t>
  </si>
  <si>
    <t>15/01/2019 11:35</t>
  </si>
  <si>
    <t>0XEL569871</t>
  </si>
  <si>
    <t>1979699</t>
  </si>
  <si>
    <t>15/01/2019 14:46</t>
  </si>
  <si>
    <t>09HB317509</t>
  </si>
  <si>
    <t>IL DE FONSO  FUENTES 233 SUR</t>
  </si>
  <si>
    <t>Torreon-COAH</t>
  </si>
  <si>
    <t>1980655</t>
  </si>
  <si>
    <t>17/01/2019 08:23</t>
  </si>
  <si>
    <t>0E1B969095</t>
  </si>
  <si>
    <t>1981557</t>
  </si>
  <si>
    <t>18/01/2019 17:31</t>
  </si>
  <si>
    <t>0E1B971869</t>
  </si>
  <si>
    <t>1984023</t>
  </si>
  <si>
    <t>23/01/2019 17:38</t>
  </si>
  <si>
    <t>0A4T569470</t>
  </si>
  <si>
    <t>1986473</t>
  </si>
  <si>
    <t>29/01/2019 08:04</t>
  </si>
  <si>
    <t>0EX9296103</t>
  </si>
  <si>
    <t>1980297</t>
  </si>
  <si>
    <t>16/01/2019 13:28</t>
  </si>
  <si>
    <t>0XKK411252</t>
  </si>
  <si>
    <t>1979057</t>
  </si>
  <si>
    <t>14/01/2019 13:07</t>
  </si>
  <si>
    <t>0XPN394939</t>
  </si>
  <si>
    <t>PATRIA 1937</t>
  </si>
  <si>
    <t>1967317</t>
  </si>
  <si>
    <t>14/12/2018 16:33</t>
  </si>
  <si>
    <t>0XLT860275</t>
  </si>
  <si>
    <t>500163</t>
  </si>
  <si>
    <t>DELPHI ENSAMBLE DE CABLES Y COMPONENTES S DE RL DE</t>
  </si>
  <si>
    <t>CALLE DE LA TRASNFORMACION LT 38 MZ N</t>
  </si>
  <si>
    <t>Ciudad Victoria-TAM</t>
  </si>
  <si>
    <t>1974885</t>
  </si>
  <si>
    <t>7010</t>
  </si>
  <si>
    <t>04/01/2019 17:24</t>
  </si>
  <si>
    <t>7TX138507</t>
  </si>
  <si>
    <t>TROGLO DE LEON SA DE CV</t>
  </si>
  <si>
    <t>CARRETERA A CHAPALA KM 17.8CARRETERA JACARANDAS</t>
  </si>
  <si>
    <t>Tlajomulco De Zu&amp;Iga</t>
  </si>
  <si>
    <t>1977509</t>
  </si>
  <si>
    <t>10/01/2019 10:26</t>
  </si>
  <si>
    <t>09HB331688</t>
  </si>
  <si>
    <t>LABORATORIOS PISA SA DE CV</t>
  </si>
  <si>
    <t>CALLE 6 No 2808</t>
  </si>
  <si>
    <t>1977671</t>
  </si>
  <si>
    <t>3615</t>
  </si>
  <si>
    <t>10/01/2019 12:59</t>
  </si>
  <si>
    <t>0A2T136380</t>
  </si>
  <si>
    <t>1980415</t>
  </si>
  <si>
    <t>16/01/2019 16:59</t>
  </si>
  <si>
    <t>1983123</t>
  </si>
  <si>
    <t>5748</t>
  </si>
  <si>
    <t>22/01/2019 09:44</t>
  </si>
  <si>
    <t>0XEH771692</t>
  </si>
  <si>
    <t>1984395</t>
  </si>
  <si>
    <t>24/01/2019 10:59</t>
  </si>
  <si>
    <t>0E1B968089</t>
  </si>
  <si>
    <t>1974143</t>
  </si>
  <si>
    <t>5329</t>
  </si>
  <si>
    <t>03/01/2019 10:52</t>
  </si>
  <si>
    <t>0AE9566035</t>
  </si>
  <si>
    <t>1983765</t>
  </si>
  <si>
    <t>SR ASISTENCIA A CLIENTES</t>
  </si>
  <si>
    <t>23/01/2019 11:18</t>
  </si>
  <si>
    <t>0Y4X843700</t>
  </si>
  <si>
    <t>500167</t>
  </si>
  <si>
    <t xml:space="preserve">  </t>
  </si>
  <si>
    <t>4-5 días</t>
  </si>
  <si>
    <t>1987165</t>
  </si>
  <si>
    <t>30/01/2019 10:49</t>
  </si>
  <si>
    <t>0XPN392398</t>
  </si>
  <si>
    <t>PERIF DE LA JUVENTUD 6501</t>
  </si>
  <si>
    <t>1976373</t>
  </si>
  <si>
    <t>08/01/2019 10:59</t>
  </si>
  <si>
    <t>0D6X468418</t>
  </si>
  <si>
    <t>1984861</t>
  </si>
  <si>
    <t>25/01/2019 09:27</t>
  </si>
  <si>
    <t>1980183</t>
  </si>
  <si>
    <t>16/01/2019 11:35</t>
  </si>
  <si>
    <t>07CX043014</t>
  </si>
  <si>
    <t>AV TECNOLOGICO Y JUAN KEPLER 6915</t>
  </si>
  <si>
    <t>1987485</t>
  </si>
  <si>
    <t>30/01/2019 16:56</t>
  </si>
  <si>
    <t>0XEH768350</t>
  </si>
  <si>
    <t>1973779</t>
  </si>
  <si>
    <t>02/01/2019 22:07</t>
  </si>
  <si>
    <t>0C4X008555</t>
  </si>
  <si>
    <t>PROL CORREGIDORA NTE 306 L-13 al L-17</t>
  </si>
  <si>
    <t>1974403</t>
  </si>
  <si>
    <t>03/01/2019 18:16</t>
  </si>
  <si>
    <t>0A2T200184</t>
  </si>
  <si>
    <t>CARR ESTATAL 200 QUERETARO-TEQUISQUIAPAN 22500</t>
  </si>
  <si>
    <t>COLON-QRO</t>
  </si>
  <si>
    <t>1980443</t>
  </si>
  <si>
    <t>7222</t>
  </si>
  <si>
    <t>16/01/2019 19:39</t>
  </si>
  <si>
    <t>0LX5599222</t>
  </si>
  <si>
    <t>FEDERAL-MOGUL SP MEXICO S DE RL DE CV</t>
  </si>
  <si>
    <t>AV CERRADA LA ESTACADA No 471</t>
  </si>
  <si>
    <t>1987153</t>
  </si>
  <si>
    <t>7100</t>
  </si>
  <si>
    <t>30/01/2019 10:25</t>
  </si>
  <si>
    <t>0XP6011067</t>
  </si>
  <si>
    <t>AV DE LAS INDUSTRIAS S/N</t>
  </si>
  <si>
    <t>1984007</t>
  </si>
  <si>
    <t>23/01/2019 17:02</t>
  </si>
  <si>
    <t>0BG2941140</t>
  </si>
  <si>
    <t>BLV MANUEL J CLOUTHIER SN</t>
  </si>
  <si>
    <t>1985099</t>
  </si>
  <si>
    <t>0075</t>
  </si>
  <si>
    <t>25/01/2019 17:24</t>
  </si>
  <si>
    <t>0XU8464707</t>
  </si>
  <si>
    <t>800185</t>
  </si>
  <si>
    <t>IMPRESOS DIGITALES BALTAZAR S DE RL DE CV</t>
  </si>
  <si>
    <t>GABINO BARREDA No 267 B</t>
  </si>
  <si>
    <t>Colima-COL</t>
  </si>
  <si>
    <t>3-&lt;=3</t>
  </si>
  <si>
    <t>1982595</t>
  </si>
  <si>
    <t>21/01/2019 13:17</t>
  </si>
  <si>
    <t>0A4T557718</t>
  </si>
  <si>
    <t>1974655</t>
  </si>
  <si>
    <t>04/01/2019 08:21</t>
  </si>
  <si>
    <t>0BG2946876</t>
  </si>
  <si>
    <t>3-Entre 3 y 6</t>
  </si>
  <si>
    <t>1973763</t>
  </si>
  <si>
    <t>02/01/2019 16:54</t>
  </si>
  <si>
    <t>0D6X468381</t>
  </si>
  <si>
    <t>1983869</t>
  </si>
  <si>
    <t>5325</t>
  </si>
  <si>
    <t>23/01/2019 12:24</t>
  </si>
  <si>
    <t>0AE7177673</t>
  </si>
  <si>
    <t>1984899</t>
  </si>
  <si>
    <t>3635</t>
  </si>
  <si>
    <t>25/01/2019 10:34</t>
  </si>
  <si>
    <t>0LBT206017</t>
  </si>
  <si>
    <t>FEDERAL MOGUL LIGHTING S DE RL DE CV</t>
  </si>
  <si>
    <t>AV EJE VIAL JUAN GABRIEL No 2245</t>
  </si>
  <si>
    <t>1975943</t>
  </si>
  <si>
    <t>0800</t>
  </si>
  <si>
    <t>07/01/2019 17:08</t>
  </si>
  <si>
    <t>0WXP008416</t>
  </si>
  <si>
    <t>CREATIVIDAD PROMOCIONAL DE MONTERREY SA DE CV</t>
  </si>
  <si>
    <t>MM DE LLANO 736 OTE</t>
  </si>
  <si>
    <t>Xerox Color Press</t>
  </si>
  <si>
    <t>1981483</t>
  </si>
  <si>
    <t>18/01/2019 13:38</t>
  </si>
  <si>
    <t>0A4T557616</t>
  </si>
  <si>
    <t>1977171</t>
  </si>
  <si>
    <t>3637</t>
  </si>
  <si>
    <t>09/01/2019 16:23</t>
  </si>
  <si>
    <t>0BA9588087</t>
  </si>
  <si>
    <t>INGERSOLL-RAND MANUFACTURA S DE RL DE CV</t>
  </si>
  <si>
    <t>AVENIDA NAFTA NO 750</t>
  </si>
  <si>
    <t>1976377</t>
  </si>
  <si>
    <t>08/01/2019 11:03</t>
  </si>
  <si>
    <t>0BG0974967</t>
  </si>
  <si>
    <t>1986463</t>
  </si>
  <si>
    <t>29/01/2019 07:48</t>
  </si>
  <si>
    <t>0E2B654077</t>
  </si>
  <si>
    <t>800183</t>
  </si>
  <si>
    <t>AV MANUEL AVILA CAMACHO 1650</t>
  </si>
  <si>
    <t>1978173</t>
  </si>
  <si>
    <t>11/01/2019 11:12</t>
  </si>
  <si>
    <t>0AE9566556</t>
  </si>
  <si>
    <t>1984627</t>
  </si>
  <si>
    <t>24/01/2019 19:55</t>
  </si>
  <si>
    <t>0A2T200329</t>
  </si>
  <si>
    <t>BLVD ADOLFO LOPEZ MATEOS NO 105 SUR</t>
  </si>
  <si>
    <t>1980907</t>
  </si>
  <si>
    <t>17/01/2019 13:40</t>
  </si>
  <si>
    <t>09HB321202</t>
  </si>
  <si>
    <t>AV ABASOLO 3653 OTE</t>
  </si>
  <si>
    <t>1982407</t>
  </si>
  <si>
    <t>21/01/2019 11:01</t>
  </si>
  <si>
    <t>0C7X246833</t>
  </si>
  <si>
    <t>RODRIGO DE VIVEROS No  211 SUR</t>
  </si>
  <si>
    <t>Durango-DGO</t>
  </si>
  <si>
    <t>1983081</t>
  </si>
  <si>
    <t>22/01/2019 09:01</t>
  </si>
  <si>
    <t>0D6X468356</t>
  </si>
  <si>
    <t>1986741</t>
  </si>
  <si>
    <t>29/01/2019 13:44</t>
  </si>
  <si>
    <t>0BG2951511</t>
  </si>
  <si>
    <t>AV. MANUEL J. CLOUTHIER NO 888 ESQ. AV PATRIA</t>
  </si>
  <si>
    <t>1976925</t>
  </si>
  <si>
    <t>09/01/2019 10:10</t>
  </si>
  <si>
    <t>0E1B968137</t>
  </si>
  <si>
    <t>1986045</t>
  </si>
  <si>
    <t>28/01/2019 13:48</t>
  </si>
  <si>
    <t>0XPN396541</t>
  </si>
  <si>
    <t>AV CIRCUNVALACION OBLATOS 2700</t>
  </si>
  <si>
    <t>1974151</t>
  </si>
  <si>
    <t>03/01/2019 11:17</t>
  </si>
  <si>
    <t>0EX9293026</t>
  </si>
  <si>
    <t>BLV AEROPUERTO MIGUEL ALEMAN 55</t>
  </si>
  <si>
    <t>LERMA-MEX</t>
  </si>
  <si>
    <t>1974799</t>
  </si>
  <si>
    <t>04/01/2019 13:49</t>
  </si>
  <si>
    <t>0C4X008859</t>
  </si>
  <si>
    <t>1981497</t>
  </si>
  <si>
    <t>18/01/2019 13:39</t>
  </si>
  <si>
    <t>0EX9297293</t>
  </si>
  <si>
    <t>HAROLD R PAPE MANZANA 31 NO 1910</t>
  </si>
  <si>
    <t>Monclova-COAH</t>
  </si>
  <si>
    <t>1986073</t>
  </si>
  <si>
    <t>28/01/2019 14:19</t>
  </si>
  <si>
    <t>0C7X239142</t>
  </si>
  <si>
    <t>1976227</t>
  </si>
  <si>
    <t>08/01/2019 08:58</t>
  </si>
  <si>
    <t>0C4X011581</t>
  </si>
  <si>
    <t>M3 CODICE INTEGRAL SA DE CV</t>
  </si>
  <si>
    <t>AV CEYLAN 959 L-8</t>
  </si>
  <si>
    <t>AZCAPOTZALCO-CIUDAD</t>
  </si>
  <si>
    <t>1982387</t>
  </si>
  <si>
    <t>21/01/2019 10:38</t>
  </si>
  <si>
    <t>1984485</t>
  </si>
  <si>
    <t>24/01/2019 13:34</t>
  </si>
  <si>
    <t>0EX9664780</t>
  </si>
  <si>
    <t>1985705</t>
  </si>
  <si>
    <t>28/01/2019 08:58</t>
  </si>
  <si>
    <t>0XEL566484</t>
  </si>
  <si>
    <t>1982693</t>
  </si>
  <si>
    <t>21/01/2019 16:04</t>
  </si>
  <si>
    <t>0FBG111872</t>
  </si>
  <si>
    <t>1977187</t>
  </si>
  <si>
    <t>09/01/2019 16:39</t>
  </si>
  <si>
    <t>0BG2947475</t>
  </si>
  <si>
    <t>1977197</t>
  </si>
  <si>
    <t>09/01/2019 16:56</t>
  </si>
  <si>
    <t>1979089</t>
  </si>
  <si>
    <t>14/01/2019 14:17</t>
  </si>
  <si>
    <t>1974145</t>
  </si>
  <si>
    <t>03/01/2019 11:01</t>
  </si>
  <si>
    <t>Y4X821650</t>
  </si>
  <si>
    <t>REALLY DIFFERENT SERVICES SA DE CV</t>
  </si>
  <si>
    <t>AV ANTEA No 1088 PISO 1 B</t>
  </si>
  <si>
    <t>1985039</t>
  </si>
  <si>
    <t>7511</t>
  </si>
  <si>
    <t>25/01/2019 13:58</t>
  </si>
  <si>
    <t>0RXD141063</t>
  </si>
  <si>
    <t>1980757</t>
  </si>
  <si>
    <t>17/01/2019 10:42</t>
  </si>
  <si>
    <t>0C7X246758</t>
  </si>
  <si>
    <t>CALZADA COLON No 381 NORTE</t>
  </si>
  <si>
    <t>1976833</t>
  </si>
  <si>
    <t>09/01/2019 08:07</t>
  </si>
  <si>
    <t>0A4T557974</t>
  </si>
  <si>
    <t>1978893</t>
  </si>
  <si>
    <t>14/01/2019 09:44</t>
  </si>
  <si>
    <t>0AE9549330</t>
  </si>
  <si>
    <t>1980773</t>
  </si>
  <si>
    <t>17/01/2019 11:03</t>
  </si>
  <si>
    <t>09RA666176</t>
  </si>
  <si>
    <t>1981335</t>
  </si>
  <si>
    <t>18/01/2019 11:05</t>
  </si>
  <si>
    <t>0A4T558526</t>
  </si>
  <si>
    <t>1983913</t>
  </si>
  <si>
    <t>23/01/2019 13:59</t>
  </si>
  <si>
    <t>1984459</t>
  </si>
  <si>
    <t>7142</t>
  </si>
  <si>
    <t>24/01/2019 12:34</t>
  </si>
  <si>
    <t>0PW4792154</t>
  </si>
  <si>
    <t>NEREO RODRIGUEZ BARRAGAN 1350</t>
  </si>
  <si>
    <t>1979437</t>
  </si>
  <si>
    <t>15/01/2019 10:05</t>
  </si>
  <si>
    <t>1984527</t>
  </si>
  <si>
    <t>24/01/2019 14:44</t>
  </si>
  <si>
    <t>0A4T554165</t>
  </si>
  <si>
    <t>1975935</t>
  </si>
  <si>
    <t>07/01/2019 16:53</t>
  </si>
  <si>
    <t>0BG0964465</t>
  </si>
  <si>
    <t>AV INSURGENTES SUR 479</t>
  </si>
  <si>
    <t>CUAUHTEMOC-CIUDAD DE</t>
  </si>
  <si>
    <t>1980267</t>
  </si>
  <si>
    <t>16/01/2019 12:28</t>
  </si>
  <si>
    <t>0C4X008440</t>
  </si>
  <si>
    <t>FERNANDO DE TAPIA 72</t>
  </si>
  <si>
    <t>1980079</t>
  </si>
  <si>
    <t>16/01/2019 08:43</t>
  </si>
  <si>
    <t>0C7X239500</t>
  </si>
  <si>
    <t>1984839</t>
  </si>
  <si>
    <t>25/01/2019 08:43</t>
  </si>
  <si>
    <t>0EX9664447</t>
  </si>
  <si>
    <t>AV VALLE DE SAN ISIDRO 530</t>
  </si>
  <si>
    <t>1987725</t>
  </si>
  <si>
    <t>31/01/2019 09:28</t>
  </si>
  <si>
    <t>09HB327936</t>
  </si>
  <si>
    <t>A C NIELSEN S DE RL DE CV</t>
  </si>
  <si>
    <t>LAS MORAS NO 108</t>
  </si>
  <si>
    <t>1983453</t>
  </si>
  <si>
    <t>22/01/2019 16:52</t>
  </si>
  <si>
    <t>0BG2947152</t>
  </si>
  <si>
    <t>1972365</t>
  </si>
  <si>
    <t>1262</t>
  </si>
  <si>
    <t>29/12/2018 09:09</t>
  </si>
  <si>
    <t>0DUX197051</t>
  </si>
  <si>
    <t>500036</t>
  </si>
  <si>
    <t>VOX PROMOCIONALES &amp; IMPRENTA SA DE CV</t>
  </si>
  <si>
    <t>25 DE MAYO No 178</t>
  </si>
  <si>
    <t>Santa Catarina-NL</t>
  </si>
  <si>
    <t>1980075</t>
  </si>
  <si>
    <t>16/01/2019 08:32</t>
  </si>
  <si>
    <t>09HB333694</t>
  </si>
  <si>
    <t>FUERZA Y CLIMA SA DE CV</t>
  </si>
  <si>
    <t>AV LOPEZ MATEROS SUR 4850</t>
  </si>
  <si>
    <t>1974067</t>
  </si>
  <si>
    <t>03/01/2019 09:37</t>
  </si>
  <si>
    <t>500093</t>
  </si>
  <si>
    <t>1977521</t>
  </si>
  <si>
    <t>10/01/2019 10:31</t>
  </si>
  <si>
    <t>0C4X006623</t>
  </si>
  <si>
    <t>1983461</t>
  </si>
  <si>
    <t>22/01/2019 17:01</t>
  </si>
  <si>
    <t>0BG2951499</t>
  </si>
  <si>
    <t>AV LOPEZ MATEOS SUR 1299</t>
  </si>
  <si>
    <t>TLAJOMULCO DE ZU&amp;IGA</t>
  </si>
  <si>
    <t>1979189</t>
  </si>
  <si>
    <t>14/01/2019 16:41</t>
  </si>
  <si>
    <t>0EX9283869</t>
  </si>
  <si>
    <t>PROL ZARAGOZA 62 A</t>
  </si>
  <si>
    <t>1979521</t>
  </si>
  <si>
    <t>8055</t>
  </si>
  <si>
    <t>15/01/2019 11:05</t>
  </si>
  <si>
    <t>0Y4X821406</t>
  </si>
  <si>
    <t>AV PRINCIPAL No 1420</t>
  </si>
  <si>
    <t>1978999</t>
  </si>
  <si>
    <t>14/01/2019 11:56</t>
  </si>
  <si>
    <t>0D6X469720</t>
  </si>
  <si>
    <t>1986161</t>
  </si>
  <si>
    <t>3656</t>
  </si>
  <si>
    <t>28/01/2019 17:05</t>
  </si>
  <si>
    <t>0C4X009991</t>
  </si>
  <si>
    <t>EPIGMENIO  GONZALEZ  NO  2</t>
  </si>
  <si>
    <t>1976797</t>
  </si>
  <si>
    <t>09/01/2019 06:42</t>
  </si>
  <si>
    <t>09HB325783</t>
  </si>
  <si>
    <t>BLV MANUEL GOMEZ MORIN 7045</t>
  </si>
  <si>
    <t>1977059</t>
  </si>
  <si>
    <t>09/01/2019 12:25</t>
  </si>
  <si>
    <t>0Y2B003348</t>
  </si>
  <si>
    <t>1984375</t>
  </si>
  <si>
    <t>24/01/2019 10:40</t>
  </si>
  <si>
    <t>0A4T554283</t>
  </si>
  <si>
    <t>1983789</t>
  </si>
  <si>
    <t>23/01/2019 11:38</t>
  </si>
  <si>
    <t>0EX9297565</t>
  </si>
  <si>
    <t>AV PASEO TRIUNFO LA REP 6321</t>
  </si>
  <si>
    <t>1973629</t>
  </si>
  <si>
    <t>02/01/2019 11:44</t>
  </si>
  <si>
    <t>03AG877770</t>
  </si>
  <si>
    <t>HOMERO 1317</t>
  </si>
  <si>
    <t>1975539</t>
  </si>
  <si>
    <t>07/01/2019 09:04</t>
  </si>
  <si>
    <t>0MX1061713</t>
  </si>
  <si>
    <t>DOW QUIMICA MEXICANA SA DE CV</t>
  </si>
  <si>
    <t>AV LA NORIA 122</t>
  </si>
  <si>
    <t>1977725</t>
  </si>
  <si>
    <t>10/01/2019 13:54</t>
  </si>
  <si>
    <t>0EX9286123</t>
  </si>
  <si>
    <t>AZERTY DE MEXICO SA DE CV</t>
  </si>
  <si>
    <t>GRAL MARIANO ARISTA 54 B 21</t>
  </si>
  <si>
    <t>1983193</t>
  </si>
  <si>
    <t>22/01/2019 10:42</t>
  </si>
  <si>
    <t>0XKK411284</t>
  </si>
  <si>
    <t>1976425</t>
  </si>
  <si>
    <t>08/01/2019 11:28</t>
  </si>
  <si>
    <t>03AG880350</t>
  </si>
  <si>
    <t>AV DE LAS ROSAS 110</t>
  </si>
  <si>
    <t>1983951</t>
  </si>
  <si>
    <t>23/01/2019 14:58</t>
  </si>
  <si>
    <t>0EX7384680</t>
  </si>
  <si>
    <t>1973673</t>
  </si>
  <si>
    <t>02/01/2019 12:45</t>
  </si>
  <si>
    <t>03BT802221</t>
  </si>
  <si>
    <t>500094</t>
  </si>
  <si>
    <t>ALLENDE 102 SUR EDIF JORE PISO 5</t>
  </si>
  <si>
    <t>CIUDAD MADERO-TAM</t>
  </si>
  <si>
    <t>1976539</t>
  </si>
  <si>
    <t>3345</t>
  </si>
  <si>
    <t>08/01/2019 13:45</t>
  </si>
  <si>
    <t>3BT837037</t>
  </si>
  <si>
    <t>ACEVEDO AJUSTADORES SA DE CV</t>
  </si>
  <si>
    <t>VENEZUELA No 921</t>
  </si>
  <si>
    <t>1973461</t>
  </si>
  <si>
    <t>02/01/2019 09:23</t>
  </si>
  <si>
    <t>03AG877768</t>
  </si>
  <si>
    <t>PROLONGACION EZEQUIEL MONTES No 1</t>
  </si>
  <si>
    <t>1973457</t>
  </si>
  <si>
    <t>02/01/2019 09:21</t>
  </si>
  <si>
    <t>0XKK411279</t>
  </si>
  <si>
    <t>1973627</t>
  </si>
  <si>
    <t>02/01/2019 11:45</t>
  </si>
  <si>
    <t>0EX9298234</t>
  </si>
  <si>
    <t>VIALIDAD METEPEC ESQ. CON CALLE GPE VICTORIA. LOCA</t>
  </si>
  <si>
    <t>Metepec-MEX</t>
  </si>
  <si>
    <t>1979749</t>
  </si>
  <si>
    <t>15/01/2019 16:38</t>
  </si>
  <si>
    <t>03AG877748</t>
  </si>
  <si>
    <t>AV INSURGENTES No 3728</t>
  </si>
  <si>
    <t>Tlalpan-CIUDAD DE ME</t>
  </si>
  <si>
    <t>1979379</t>
  </si>
  <si>
    <t>15/01/2019 08:48</t>
  </si>
  <si>
    <t>0C4X009433</t>
  </si>
  <si>
    <t>1983235</t>
  </si>
  <si>
    <t>22/01/2019 11:18</t>
  </si>
  <si>
    <t>1974875</t>
  </si>
  <si>
    <t>04/01/2019 16:48</t>
  </si>
  <si>
    <t>0A1H020577</t>
  </si>
  <si>
    <t>MORELOS 406 OTE</t>
  </si>
  <si>
    <t>1983423</t>
  </si>
  <si>
    <t>22/01/2019 16:02</t>
  </si>
  <si>
    <t>0XPN553158</t>
  </si>
  <si>
    <t>AUTO CLUB 194-D</t>
  </si>
  <si>
    <t>GOMEZ PALACIO-DGO</t>
  </si>
  <si>
    <t>1973367</t>
  </si>
  <si>
    <t>4266</t>
  </si>
  <si>
    <t>02/01/2019 06:57</t>
  </si>
  <si>
    <t>0E5B593684</t>
  </si>
  <si>
    <t>1976943</t>
  </si>
  <si>
    <t>09/01/2019 10:33</t>
  </si>
  <si>
    <t>0X76373202</t>
  </si>
  <si>
    <t>1986063</t>
  </si>
  <si>
    <t>28/01/2019 14:13</t>
  </si>
  <si>
    <t>09HB318209</t>
  </si>
  <si>
    <t>JUSTO SIERRA 340 OTE</t>
  </si>
  <si>
    <t>1964673</t>
  </si>
  <si>
    <t>10/12/2018 08:47</t>
  </si>
  <si>
    <t>0D6X468392</t>
  </si>
  <si>
    <t>1977631</t>
  </si>
  <si>
    <t>10/01/2019 12:17</t>
  </si>
  <si>
    <t>0MX1218375</t>
  </si>
  <si>
    <t>1975723</t>
  </si>
  <si>
    <t>07/01/2019 11:36</t>
  </si>
  <si>
    <t>9HB330041</t>
  </si>
  <si>
    <t>DE HOYOS KOLOFFON Y ASOCIADOS SA DE CV</t>
  </si>
  <si>
    <t>PADRE MIER No 1557</t>
  </si>
  <si>
    <t>1983439</t>
  </si>
  <si>
    <t>22/01/2019 16:20</t>
  </si>
  <si>
    <t>1977707</t>
  </si>
  <si>
    <t>10/01/2019 13:31</t>
  </si>
  <si>
    <t>03AG873706</t>
  </si>
  <si>
    <t>ENRIQUE RAMIREZ No 445</t>
  </si>
  <si>
    <t>Morelia-MICH</t>
  </si>
  <si>
    <t>1985073</t>
  </si>
  <si>
    <t>25/01/2019 15:43</t>
  </si>
  <si>
    <t>0EX9293999</t>
  </si>
  <si>
    <t>CALLE 5 DE MAYO No 208-A</t>
  </si>
  <si>
    <t>1984939</t>
  </si>
  <si>
    <t>25/01/2019 11:05</t>
  </si>
  <si>
    <t>0EX9283024</t>
  </si>
  <si>
    <t>MISSISIPI 152 LOC 206</t>
  </si>
  <si>
    <t>1976389</t>
  </si>
  <si>
    <t>4000</t>
  </si>
  <si>
    <t>08/01/2019 11:09</t>
  </si>
  <si>
    <t>06HB013984</t>
  </si>
  <si>
    <t>500071</t>
  </si>
  <si>
    <t>PEDRO CARDENAS 1901</t>
  </si>
  <si>
    <t>MATAMOROS-TAM</t>
  </si>
  <si>
    <t>1973675</t>
  </si>
  <si>
    <t>02/01/2019 12:49</t>
  </si>
  <si>
    <t>0D6X461664</t>
  </si>
  <si>
    <t>HALDEX PRODUCTS DE MEXICO SA DE CV</t>
  </si>
  <si>
    <t>CARR LIBRE A MIGUEL ALEMAN KM 20.5 EDIFICIO 2</t>
  </si>
  <si>
    <t>1979193</t>
  </si>
  <si>
    <t>14/01/2019 16:45</t>
  </si>
  <si>
    <t>0BG2951550</t>
  </si>
  <si>
    <t>1981499</t>
  </si>
  <si>
    <t>18/01/2019 14:01</t>
  </si>
  <si>
    <t>0BG2947122</t>
  </si>
  <si>
    <t>HAROLD R PAPE MZ 31 NUM 1910</t>
  </si>
  <si>
    <t>MONCLOVA-COAH</t>
  </si>
  <si>
    <t>1984455</t>
  </si>
  <si>
    <t>24/01/2019 12:30</t>
  </si>
  <si>
    <t>0A1H020655</t>
  </si>
  <si>
    <t>1974171</t>
  </si>
  <si>
    <t>03/01/2019 11:33</t>
  </si>
  <si>
    <t>0X76706414</t>
  </si>
  <si>
    <t>1980157</t>
  </si>
  <si>
    <t>16/01/2019 11:03</t>
  </si>
  <si>
    <t>07TX137310</t>
  </si>
  <si>
    <t>UNIVERSIDAD AUTONOMA DEL ESTADO DE MEXICO</t>
  </si>
  <si>
    <t>ANDRES QUINTANA ROO ESQUINA HORACIO ZU&amp;IGA SN</t>
  </si>
  <si>
    <t>Toluca De Lerdo-ESTA</t>
  </si>
  <si>
    <t>1980995</t>
  </si>
  <si>
    <t>17/01/2019 16:33</t>
  </si>
  <si>
    <t>0BB1252077</t>
  </si>
  <si>
    <t>1982293</t>
  </si>
  <si>
    <t>21/01/2019 09:16</t>
  </si>
  <si>
    <t>0KPA025649</t>
  </si>
  <si>
    <t>AV PRINCIPAL S/N</t>
  </si>
  <si>
    <t>1973683</t>
  </si>
  <si>
    <t>02/01/2019 13:02</t>
  </si>
  <si>
    <t>0AE9567229</t>
  </si>
  <si>
    <t>1977063</t>
  </si>
  <si>
    <t>09/01/2019 12:32</t>
  </si>
  <si>
    <t>0X76708202</t>
  </si>
  <si>
    <t>1986497</t>
  </si>
  <si>
    <t>29/01/2019 09:02</t>
  </si>
  <si>
    <t>03BT801629</t>
  </si>
  <si>
    <t>TELECONSTRUCTORA SA DE CV</t>
  </si>
  <si>
    <t>AGUSTIN MELGAR NO 845</t>
  </si>
  <si>
    <t>1986123</t>
  </si>
  <si>
    <t>28/01/2019 16:32</t>
  </si>
  <si>
    <t>0XKK417451</t>
  </si>
  <si>
    <t>1970141</t>
  </si>
  <si>
    <t>21/12/2018 12:15</t>
  </si>
  <si>
    <t>0AE9900240</t>
  </si>
  <si>
    <t>CARR NUEVO LAREDO -PIEDRAS NEGRAS KM 14.2</t>
  </si>
  <si>
    <t>NUEVO LAREDO-TAM</t>
  </si>
  <si>
    <t>1973757</t>
  </si>
  <si>
    <t>02/01/2019 16:31</t>
  </si>
  <si>
    <t>03AG879423</t>
  </si>
  <si>
    <t>ALLENDE No 8</t>
  </si>
  <si>
    <t>Cuauhtemoc-CIUDAD DE</t>
  </si>
  <si>
    <t>1974661</t>
  </si>
  <si>
    <t>04/01/2019 08:46</t>
  </si>
  <si>
    <t>Y4X844943</t>
  </si>
  <si>
    <t>EXEL DEL NORTE SA PI DE CV</t>
  </si>
  <si>
    <t>PONIENTE 134 NUM 580 B</t>
  </si>
  <si>
    <t>1978907</t>
  </si>
  <si>
    <t>14/01/2019 09:51</t>
  </si>
  <si>
    <t>1980931</t>
  </si>
  <si>
    <t>17/01/2019 14:31</t>
  </si>
  <si>
    <t>0D6X468398</t>
  </si>
  <si>
    <t>1983783</t>
  </si>
  <si>
    <t>23/01/2019 11:27</t>
  </si>
  <si>
    <t>0Y4X848778</t>
  </si>
  <si>
    <t>AV FCO I MADERO 6500 INT 631</t>
  </si>
  <si>
    <t>1972833</t>
  </si>
  <si>
    <t>31/12/2018 14:00</t>
  </si>
  <si>
    <t>9HB327396</t>
  </si>
  <si>
    <t>COMERCIALIZADORA DE PRODUCTOS PC S DE RL DE CV</t>
  </si>
  <si>
    <t>BLVD ADOLFO LOPEZ MATEOS No 2540</t>
  </si>
  <si>
    <t>1974761</t>
  </si>
  <si>
    <t>04/01/2019 12:20</t>
  </si>
  <si>
    <t>0XEL568768</t>
  </si>
  <si>
    <t>BLV ECUESTRE SN</t>
  </si>
  <si>
    <t>1975803</t>
  </si>
  <si>
    <t>07/01/2019 13:00</t>
  </si>
  <si>
    <t>0C7X273325</t>
  </si>
  <si>
    <t>BIO PAPPEL SCRIBE SA DE CV</t>
  </si>
  <si>
    <t>AV PASEO CENTRAL No 2A</t>
  </si>
  <si>
    <t>San Juan Del Rio-QRO</t>
  </si>
  <si>
    <t>1977743</t>
  </si>
  <si>
    <t>10/01/2019 14:42</t>
  </si>
  <si>
    <t>0FBG070782</t>
  </si>
  <si>
    <t>1978169</t>
  </si>
  <si>
    <t>0XPN548189</t>
  </si>
  <si>
    <t>AV HOMERO 125</t>
  </si>
  <si>
    <t>1970375</t>
  </si>
  <si>
    <t>21/12/2018 18:08</t>
  </si>
  <si>
    <t>0C4X009980</t>
  </si>
  <si>
    <t>ARROW ELETRONICS INC</t>
  </si>
  <si>
    <t>AV HERMANOS ESCOBAR No 6026</t>
  </si>
  <si>
    <t>1977705</t>
  </si>
  <si>
    <t>10/01/2019 13:30</t>
  </si>
  <si>
    <t>09HB318444</t>
  </si>
  <si>
    <t>FELIPE BERRIOZABAL 504</t>
  </si>
  <si>
    <t>1979175</t>
  </si>
  <si>
    <t>14/01/2019 16:30</t>
  </si>
  <si>
    <t>0EX9664404</t>
  </si>
  <si>
    <t>1983637</t>
  </si>
  <si>
    <t>23/01/2019 09:07</t>
  </si>
  <si>
    <t>09HB333670</t>
  </si>
  <si>
    <t>CONSTRUCCIONES Y CANALIZACIONES SA DE CV</t>
  </si>
  <si>
    <t>AGUSTIN MELGAR 845 ENTRE ARTEAGA Y CARLOS SALAZAR</t>
  </si>
  <si>
    <t>1983953</t>
  </si>
  <si>
    <t>23/01/2019 15:00</t>
  </si>
  <si>
    <t>0X76703875</t>
  </si>
  <si>
    <t>AV FUENTES DEL SUR No 7070</t>
  </si>
  <si>
    <t>1986779</t>
  </si>
  <si>
    <t>29/01/2019 15:57</t>
  </si>
  <si>
    <t>0XPN547501</t>
  </si>
  <si>
    <t>AV MEREO RGZ BARRAGAN NUM 1350</t>
  </si>
  <si>
    <t>1987377</t>
  </si>
  <si>
    <t>30/01/2019 13:19</t>
  </si>
  <si>
    <t>1973679</t>
  </si>
  <si>
    <t>02/01/2019 12:54</t>
  </si>
  <si>
    <t>0EX7405628</t>
  </si>
  <si>
    <t>1974717</t>
  </si>
  <si>
    <t>04/01/2019 10:47</t>
  </si>
  <si>
    <t>7CX041762</t>
  </si>
  <si>
    <t>FLENSA SA DE CV</t>
  </si>
  <si>
    <t>CARRETERA MEXICO 2 KM</t>
  </si>
  <si>
    <t>1972101</t>
  </si>
  <si>
    <t>28/12/2018 11:58</t>
  </si>
  <si>
    <t>9HB326248</t>
  </si>
  <si>
    <t>ROCA RENT SA DE CV</t>
  </si>
  <si>
    <t>PASEO DE LOS INSURGENTES No 2862</t>
  </si>
  <si>
    <t>1969731</t>
  </si>
  <si>
    <t>0700</t>
  </si>
  <si>
    <t>20/12/2018 11:00</t>
  </si>
  <si>
    <t>0MAV779133</t>
  </si>
  <si>
    <t>1986851</t>
  </si>
  <si>
    <t>29/01/2019 18:14</t>
  </si>
  <si>
    <t>0BG2948894</t>
  </si>
  <si>
    <t>1975903</t>
  </si>
  <si>
    <t>07/01/2019 15:38</t>
  </si>
  <si>
    <t>1978323</t>
  </si>
  <si>
    <t>11/01/2019 16:07</t>
  </si>
  <si>
    <t>9HB327946</t>
  </si>
  <si>
    <t>AMBRIZ ROJAS OSCAR</t>
  </si>
  <si>
    <t>HIDALGO No 35</t>
  </si>
  <si>
    <t>San Miguel De Allend</t>
  </si>
  <si>
    <t>1977179</t>
  </si>
  <si>
    <t>09/01/2019 16:27</t>
  </si>
  <si>
    <t>0EX9293385</t>
  </si>
  <si>
    <t>CONSTITUYENTES PTE 152</t>
  </si>
  <si>
    <t>1977541</t>
  </si>
  <si>
    <t>10/01/2019 10:52</t>
  </si>
  <si>
    <t>0D6X460010</t>
  </si>
  <si>
    <t>CENTRO ITURBIDE No 6970</t>
  </si>
  <si>
    <t>1977735</t>
  </si>
  <si>
    <t>10/01/2019 14:25</t>
  </si>
  <si>
    <t>0LBT205952</t>
  </si>
  <si>
    <t>1985383</t>
  </si>
  <si>
    <t>27/01/2019 17:43</t>
  </si>
  <si>
    <t>03AG879724</t>
  </si>
  <si>
    <t>1977173</t>
  </si>
  <si>
    <t>09/01/2019 16:26</t>
  </si>
  <si>
    <t>0BA9588092</t>
  </si>
  <si>
    <t>1975605</t>
  </si>
  <si>
    <t>07/01/2019 09:54</t>
  </si>
  <si>
    <t>1980359</t>
  </si>
  <si>
    <t>16/01/2019 15:20</t>
  </si>
  <si>
    <t>0C4X013235</t>
  </si>
  <si>
    <t>DIGITAL VAAR SA DE CV</t>
  </si>
  <si>
    <t>CAMINO A HUINALA 135 Y 135 B</t>
  </si>
  <si>
    <t>1980071</t>
  </si>
  <si>
    <t>16/01/2019 08:26</t>
  </si>
  <si>
    <t>09HB325909</t>
  </si>
  <si>
    <t>CARR MIGUEL ALEMAN KM 14.2 LOC  13 14 15 Y 16</t>
  </si>
  <si>
    <t>1982515</t>
  </si>
  <si>
    <t>21/01/2019 12:05</t>
  </si>
  <si>
    <t>0A2T369923</t>
  </si>
  <si>
    <t>BLVD PETROCEL KM 1.3 CAMPUS TAMPICO AULAS 2 PISO 3</t>
  </si>
  <si>
    <t>ALTAMIRA-TAM</t>
  </si>
  <si>
    <t>1986569</t>
  </si>
  <si>
    <t>3660</t>
  </si>
  <si>
    <t>29/01/2019 10:41</t>
  </si>
  <si>
    <t>C7X375027</t>
  </si>
  <si>
    <t>1975581</t>
  </si>
  <si>
    <t>07/01/2019 09:40</t>
  </si>
  <si>
    <t>1976937</t>
  </si>
  <si>
    <t>09/01/2019 10:25</t>
  </si>
  <si>
    <t>0C4X008189</t>
  </si>
  <si>
    <t>1983731</t>
  </si>
  <si>
    <t>23/01/2019 10:55</t>
  </si>
  <si>
    <t>0Y4X838063</t>
  </si>
  <si>
    <t>PASEO TOLLOCAN ESQ J CARRANZA</t>
  </si>
  <si>
    <t>1978383</t>
  </si>
  <si>
    <t>12/01/2019 16:06</t>
  </si>
  <si>
    <t>0A1H020703</t>
  </si>
  <si>
    <t>BLVD MIGUEL DE LA MADRID 8717</t>
  </si>
  <si>
    <t>MANZANILLO-COL</t>
  </si>
  <si>
    <t>1975887</t>
  </si>
  <si>
    <t>07/01/2019 15:07</t>
  </si>
  <si>
    <t>0E2B662392</t>
  </si>
  <si>
    <t>MONTERREY 75</t>
  </si>
  <si>
    <t>1980409</t>
  </si>
  <si>
    <t>16/01/2019 16:36</t>
  </si>
  <si>
    <t>1975675</t>
  </si>
  <si>
    <t>07/01/2019 10:37</t>
  </si>
  <si>
    <t>0MX4355681</t>
  </si>
  <si>
    <t>8102 AV MIGUEL DE LA MADRID</t>
  </si>
  <si>
    <t>Juarez-CHIH</t>
  </si>
  <si>
    <t>1982385</t>
  </si>
  <si>
    <t>21/01/2019 10:34</t>
  </si>
  <si>
    <t>0A2T200346</t>
  </si>
  <si>
    <t>AV STA ROSA DE VITERBO 13 BOD 1</t>
  </si>
  <si>
    <t>EL MARQUES-QRO</t>
  </si>
  <si>
    <t>1979183</t>
  </si>
  <si>
    <t>14/01/2019 16:36</t>
  </si>
  <si>
    <t>0XPN399493</t>
  </si>
  <si>
    <t>BLV ISIDRO FABELA SUR 600</t>
  </si>
  <si>
    <t>1975797</t>
  </si>
  <si>
    <t>07/01/2019 12:57</t>
  </si>
  <si>
    <t>0MHB903219</t>
  </si>
  <si>
    <t>PROCTER &amp; GAMBLE MANUFACTURING MEXICO S DE RL DE C</t>
  </si>
  <si>
    <t>AUTOPISTA QUERETARO CELAYA KM 16 SN</t>
  </si>
  <si>
    <t>Guanajuato-GTO</t>
  </si>
  <si>
    <t>1985031</t>
  </si>
  <si>
    <t>25/01/2019 13:40</t>
  </si>
  <si>
    <t>1975679</t>
  </si>
  <si>
    <t>07/01/2019 10:41</t>
  </si>
  <si>
    <t>0X76707825</t>
  </si>
  <si>
    <t>BOULEVARD FRANCISCO PRIMO DE VERDAD No 3317</t>
  </si>
  <si>
    <t>1980987</t>
  </si>
  <si>
    <t>17/01/2019 16:21</t>
  </si>
  <si>
    <t>0X76703846</t>
  </si>
  <si>
    <t>1987747</t>
  </si>
  <si>
    <t>6510</t>
  </si>
  <si>
    <t>31/01/2019 09:51</t>
  </si>
  <si>
    <t>4AV927410</t>
  </si>
  <si>
    <t>CALENDARIOS ALBORES SA DE CV</t>
  </si>
  <si>
    <t>JUAREZ 11</t>
  </si>
  <si>
    <t>1974771</t>
  </si>
  <si>
    <t>04/01/2019 12:45</t>
  </si>
  <si>
    <t>0A1H022401</t>
  </si>
  <si>
    <t>BLVD ENCUESTRE MZA 1 LTE 1 LOCAL 14</t>
  </si>
  <si>
    <t>1981773</t>
  </si>
  <si>
    <t>19/01/2019 10:48</t>
  </si>
  <si>
    <t>0BG0972372</t>
  </si>
  <si>
    <t>Avenida de los Insurgentes Sur No. 2376</t>
  </si>
  <si>
    <t>Alvaro Obregon-CIUDA</t>
  </si>
  <si>
    <t>1983647</t>
  </si>
  <si>
    <t>23/01/2019 09:15</t>
  </si>
  <si>
    <t>0AGD460905</t>
  </si>
  <si>
    <t>AV PATRIA 1448 ESQ MONTE FALCO 2o PISO</t>
  </si>
  <si>
    <t>1982243</t>
  </si>
  <si>
    <t>21/01/2019 08:16</t>
  </si>
  <si>
    <t>0BA9588072</t>
  </si>
  <si>
    <t>1976669</t>
  </si>
  <si>
    <t>08/01/2019 16:34</t>
  </si>
  <si>
    <t>0E2B658542</t>
  </si>
  <si>
    <t>LEONA VICARIO No 629</t>
  </si>
  <si>
    <t>1980997</t>
  </si>
  <si>
    <t>17/01/2019 16:34</t>
  </si>
  <si>
    <t>0E2B654035</t>
  </si>
  <si>
    <t>1978193</t>
  </si>
  <si>
    <t>11/01/2019 11:39</t>
  </si>
  <si>
    <t>1974055</t>
  </si>
  <si>
    <t>03/01/2019 09:20</t>
  </si>
  <si>
    <t>0C7X370353</t>
  </si>
  <si>
    <t>DART SA DE CV</t>
  </si>
  <si>
    <t>RODOLFO PADRON No 9</t>
  </si>
  <si>
    <t>Mexico-MEX</t>
  </si>
  <si>
    <t>1977167</t>
  </si>
  <si>
    <t>09/01/2019 16:20</t>
  </si>
  <si>
    <t>0XLT279458</t>
  </si>
  <si>
    <t>1980445</t>
  </si>
  <si>
    <t>16/01/2019 19:44</t>
  </si>
  <si>
    <t>0X76372955</t>
  </si>
  <si>
    <t>1980909</t>
  </si>
  <si>
    <t>17/01/2019 13:50</t>
  </si>
  <si>
    <t>0BB1252025</t>
  </si>
  <si>
    <t>1984829</t>
  </si>
  <si>
    <t>25/01/2019 08:23</t>
  </si>
  <si>
    <t>0EX9309618</t>
  </si>
  <si>
    <t>AV UNIVERSIDAD 401 NORTE</t>
  </si>
  <si>
    <t>SAN NICOLAS DE LOS G</t>
  </si>
  <si>
    <t>1977807</t>
  </si>
  <si>
    <t>10/01/2019 16:19</t>
  </si>
  <si>
    <t>03AG877879</t>
  </si>
  <si>
    <t>AV GOMEZ MORIN No 924 LOTE 7</t>
  </si>
  <si>
    <t>San Pedro Garza Garc</t>
  </si>
  <si>
    <t>1982707</t>
  </si>
  <si>
    <t>21/01/2019 16:25</t>
  </si>
  <si>
    <t>0MX4777252</t>
  </si>
  <si>
    <t>ACUEDUCTO DEL ALTO LERMA No 3</t>
  </si>
  <si>
    <t>1987335</t>
  </si>
  <si>
    <t>30/01/2019 12:57</t>
  </si>
  <si>
    <t>0Y4X848761</t>
  </si>
  <si>
    <t>AV MIGUEL ANGEL DE QUEVEDO NO 555</t>
  </si>
  <si>
    <t>Coyoacan-CIUDAD DE M</t>
  </si>
  <si>
    <t>1986815</t>
  </si>
  <si>
    <t>29/01/2019 16:54</t>
  </si>
  <si>
    <t>1982267</t>
  </si>
  <si>
    <t>21/01/2019 08:40</t>
  </si>
  <si>
    <t>1981001</t>
  </si>
  <si>
    <t>17/01/2019 16:37</t>
  </si>
  <si>
    <t>0A4T558927</t>
  </si>
  <si>
    <t>1973637</t>
  </si>
  <si>
    <t>02/01/2019 11:54</t>
  </si>
  <si>
    <t>0Y4X829447</t>
  </si>
  <si>
    <t>APTIV CONTRACT SERVICES TAMAULIPAS S DE RL DE CV</t>
  </si>
  <si>
    <t>SENDERO NACIONAL KM 3.5</t>
  </si>
  <si>
    <t>Matamoros-TAM</t>
  </si>
  <si>
    <t>1981309</t>
  </si>
  <si>
    <t>18/01/2019 10:42</t>
  </si>
  <si>
    <t>09HB321552</t>
  </si>
  <si>
    <t>CANDIDO AGUILAR SN</t>
  </si>
  <si>
    <t>1983249</t>
  </si>
  <si>
    <t>22/01/2019 11:26</t>
  </si>
  <si>
    <t>1980929</t>
  </si>
  <si>
    <t>17/01/2019 14:21</t>
  </si>
  <si>
    <t>1976877</t>
  </si>
  <si>
    <t>09/01/2019 09:07</t>
  </si>
  <si>
    <t>0MX4465045</t>
  </si>
  <si>
    <t>LIBRAMIENTO JOSE MANUEL ZAVALA 165</t>
  </si>
  <si>
    <t>SAN MIGUEL DE ALLEND</t>
  </si>
  <si>
    <t>1975793</t>
  </si>
  <si>
    <t>8572</t>
  </si>
  <si>
    <t>07/01/2019 12:51</t>
  </si>
  <si>
    <t>0XFN041395</t>
  </si>
  <si>
    <t>APTIV CONTRACT SERVICES NORESTE S DE RL DE CV</t>
  </si>
  <si>
    <t>TRANSFORMACION LT 3B MZ N SECCION II</t>
  </si>
  <si>
    <t>Color Solid Ink Printers</t>
  </si>
  <si>
    <t>1976973</t>
  </si>
  <si>
    <t>7546</t>
  </si>
  <si>
    <t>09/01/2019 11:00</t>
  </si>
  <si>
    <t>0XKP536906</t>
  </si>
  <si>
    <t>1977577</t>
  </si>
  <si>
    <t>10/01/2019 11:28</t>
  </si>
  <si>
    <t>1983717</t>
  </si>
  <si>
    <t>6657</t>
  </si>
  <si>
    <t>23/01/2019 10:31</t>
  </si>
  <si>
    <t>E1B087898</t>
  </si>
  <si>
    <t>CONSTRUCTORA MOYEDA SA DE CV</t>
  </si>
  <si>
    <t>AV GOMEZ MORIN No 1101 L 202-1</t>
  </si>
  <si>
    <t>1981535</t>
  </si>
  <si>
    <t>18/01/2019 16:11</t>
  </si>
  <si>
    <t>0PW4000006</t>
  </si>
  <si>
    <t>BLV TAMAULIPAS 2388</t>
  </si>
  <si>
    <t>CIUDAD VICTORIA-TAM</t>
  </si>
  <si>
    <t>1978909</t>
  </si>
  <si>
    <t>14/01/2019 09:56</t>
  </si>
  <si>
    <t>1977043</t>
  </si>
  <si>
    <t>8035</t>
  </si>
  <si>
    <t>09/01/2019 12:14</t>
  </si>
  <si>
    <t>02TX060400</t>
  </si>
  <si>
    <t>PLASTICOS Y MATERIAS PRIMAS SA DE CV</t>
  </si>
  <si>
    <t>JUAN DE LA BARRERA 3609</t>
  </si>
  <si>
    <t>1976745</t>
  </si>
  <si>
    <t>08/01/2019 20:02</t>
  </si>
  <si>
    <t>0E2B665621</t>
  </si>
  <si>
    <t>800188</t>
  </si>
  <si>
    <t>PASEO IRAPUATO No 1101</t>
  </si>
  <si>
    <t>Irapuato-GTO</t>
  </si>
  <si>
    <t>1978845</t>
  </si>
  <si>
    <t>14/01/2019 08:17</t>
  </si>
  <si>
    <t>1979751</t>
  </si>
  <si>
    <t>15/01/2019 16:55</t>
  </si>
  <si>
    <t>0MX4316572</t>
  </si>
  <si>
    <t>1981261</t>
  </si>
  <si>
    <t>18/01/2019 09:10</t>
  </si>
  <si>
    <t>0BG2939611</t>
  </si>
  <si>
    <t>PEDRO CARDENAS 100</t>
  </si>
  <si>
    <t>1984983</t>
  </si>
  <si>
    <t>25/01/2019 12:15</t>
  </si>
  <si>
    <t>03AG880355</t>
  </si>
  <si>
    <t>1985721</t>
  </si>
  <si>
    <t>28/01/2019 09:14</t>
  </si>
  <si>
    <t>0EX9293351</t>
  </si>
  <si>
    <t>AV JOSE ELEUTERIO GONZALEZ 315</t>
  </si>
  <si>
    <t>1986157</t>
  </si>
  <si>
    <t>28/01/2019 17:00</t>
  </si>
  <si>
    <t>0C4X011352</t>
  </si>
  <si>
    <t>BLVD MARIANO ESCOBEDO 2903 L-2</t>
  </si>
  <si>
    <t>1987279</t>
  </si>
  <si>
    <t>30/01/2019 12:30</t>
  </si>
  <si>
    <t>0A1H021572</t>
  </si>
  <si>
    <t>AV PASEO DE LOS LEONES 1388 L 2-3</t>
  </si>
  <si>
    <t>1984421</t>
  </si>
  <si>
    <t>24/01/2019 11:29</t>
  </si>
  <si>
    <t>AAQ100780</t>
  </si>
  <si>
    <t>DIANA VANESSA ALMARAZ MEZA</t>
  </si>
  <si>
    <t>AVENIDA 21 PONIENTE No 100</t>
  </si>
  <si>
    <t>Delicias-CHIH</t>
  </si>
  <si>
    <t>1982691</t>
  </si>
  <si>
    <t>21/01/2019 16:01</t>
  </si>
  <si>
    <t>0A1H022151</t>
  </si>
  <si>
    <t>BLVD ADOLFO LOPEZ MATEOS 2540</t>
  </si>
  <si>
    <t>1976869</t>
  </si>
  <si>
    <t>09/01/2019 09:09</t>
  </si>
  <si>
    <t>0EX9287045</t>
  </si>
  <si>
    <t>1974865</t>
  </si>
  <si>
    <t>04/01/2019 16:29</t>
  </si>
  <si>
    <t>0E2B650746</t>
  </si>
  <si>
    <t>Toluca De Lerdo-MEX</t>
  </si>
  <si>
    <t>1975927</t>
  </si>
  <si>
    <t>07/01/2019 16:29</t>
  </si>
  <si>
    <t>1985719</t>
  </si>
  <si>
    <t>28/01/2019 09:12</t>
  </si>
  <si>
    <t>0EX9665251</t>
  </si>
  <si>
    <t>AV JOSE ELEUTERIO GONZALEZ No 315 INT 7C</t>
  </si>
  <si>
    <t>1974071</t>
  </si>
  <si>
    <t>03/01/2019 09:43</t>
  </si>
  <si>
    <t>0AGD460912</t>
  </si>
  <si>
    <t>MIGUEL A SALGADO 103</t>
  </si>
  <si>
    <t>1983985</t>
  </si>
  <si>
    <t>23/01/2019 16:28</t>
  </si>
  <si>
    <t>1984927</t>
  </si>
  <si>
    <t>25/01/2019 10:55</t>
  </si>
  <si>
    <t>03BT802359</t>
  </si>
  <si>
    <t>AV DE LA CONCEPCION No 21 LOCAL PB-12 B</t>
  </si>
  <si>
    <t>1975657</t>
  </si>
  <si>
    <t>07/01/2019 10:27</t>
  </si>
  <si>
    <t>1978281</t>
  </si>
  <si>
    <t>11/01/2019 14:24</t>
  </si>
  <si>
    <t>0BG2946750</t>
  </si>
  <si>
    <t>AV  ADOLFO LOPEZ MATEOS NUM 2058</t>
  </si>
  <si>
    <t>1983221</t>
  </si>
  <si>
    <t>22/01/2019 11:07</t>
  </si>
  <si>
    <t>0XPN393110</t>
  </si>
  <si>
    <t>PERIFERICO LUIS ECHEVERRIA ALVAREZ 1474</t>
  </si>
  <si>
    <t>SALTILLO-COAH</t>
  </si>
  <si>
    <t>1983173</t>
  </si>
  <si>
    <t>22/01/2019 10:27</t>
  </si>
  <si>
    <t>0XPN399168</t>
  </si>
  <si>
    <t>1976865</t>
  </si>
  <si>
    <t>09/01/2019 09:06</t>
  </si>
  <si>
    <t>1978571</t>
  </si>
  <si>
    <t>13/01/2019 14:55</t>
  </si>
  <si>
    <t>03AG880297</t>
  </si>
  <si>
    <t>MARIANO OTERO No 1614</t>
  </si>
  <si>
    <t>1984005</t>
  </si>
  <si>
    <t>23/01/2019 17:00</t>
  </si>
  <si>
    <t>0AE9566594</t>
  </si>
  <si>
    <t>1986189</t>
  </si>
  <si>
    <t>28/01/2019 18:30</t>
  </si>
  <si>
    <t>03AG879591</t>
  </si>
  <si>
    <t>AV CUAUHTEMOC No 1025</t>
  </si>
  <si>
    <t>BENITO JUAREZ-CIUDAD</t>
  </si>
  <si>
    <t>1987079</t>
  </si>
  <si>
    <t>30/01/2019 09:10</t>
  </si>
  <si>
    <t>6HB016670</t>
  </si>
  <si>
    <t>1984567</t>
  </si>
  <si>
    <t>3024</t>
  </si>
  <si>
    <t>24/01/2019 16:29</t>
  </si>
  <si>
    <t>0K1B880352</t>
  </si>
  <si>
    <t>AMERICAN EXPRESS COMPANY MEXICO SA DE CV</t>
  </si>
  <si>
    <t>AEROPUERTO  INT. MONTERREY TERMINAL B</t>
  </si>
  <si>
    <t>1983903</t>
  </si>
  <si>
    <t>23/01/2019 13:32</t>
  </si>
  <si>
    <t>0EX7423314</t>
  </si>
  <si>
    <t>BLVD APODACA No 900 B</t>
  </si>
  <si>
    <t>1980349</t>
  </si>
  <si>
    <t>16/01/2019 14:59</t>
  </si>
  <si>
    <t>0E2B646622</t>
  </si>
  <si>
    <t>MIGUEL DE LA MADRID 9</t>
  </si>
  <si>
    <t>1971853</t>
  </si>
  <si>
    <t>27/12/2018 19:34</t>
  </si>
  <si>
    <t>0BG0974963</t>
  </si>
  <si>
    <t>2-3 días</t>
  </si>
  <si>
    <t>1976385</t>
  </si>
  <si>
    <t>03AG877821</t>
  </si>
  <si>
    <t>1985841</t>
  </si>
  <si>
    <t>28/01/2019 11:04</t>
  </si>
  <si>
    <t>03BT802207</t>
  </si>
  <si>
    <t>EPIGMENIO GONZALEZ No 2</t>
  </si>
  <si>
    <t>1980275</t>
  </si>
  <si>
    <t>16/01/2019 12:48</t>
  </si>
  <si>
    <t>09HB328334</t>
  </si>
  <si>
    <t>MAYOLO SANCHEZ CELESTINO</t>
  </si>
  <si>
    <t>CALLE 8 NUM 522</t>
  </si>
  <si>
    <t>GENERAL ESCOBEDO-NL</t>
  </si>
  <si>
    <t>1974339</t>
  </si>
  <si>
    <t>03/01/2019 15:48</t>
  </si>
  <si>
    <t>1981507</t>
  </si>
  <si>
    <t>18/01/2019 14:05</t>
  </si>
  <si>
    <t>0A1H021154</t>
  </si>
  <si>
    <t>1982339</t>
  </si>
  <si>
    <t>21/01/2019 09:44</t>
  </si>
  <si>
    <t>0E2B658544</t>
  </si>
  <si>
    <t>1979673</t>
  </si>
  <si>
    <t>15/01/2019 13:37</t>
  </si>
  <si>
    <t>1983709</t>
  </si>
  <si>
    <t>23/01/2019 10:37</t>
  </si>
  <si>
    <t>0EX9283969</t>
  </si>
  <si>
    <t>BLV ADOLFO LOPEZ MATEOS 1025</t>
  </si>
  <si>
    <t>CELAYA-GTO</t>
  </si>
  <si>
    <t>1983141</t>
  </si>
  <si>
    <t>22/01/2019 09:58</t>
  </si>
  <si>
    <t>0XPN398119</t>
  </si>
  <si>
    <t>1983197</t>
  </si>
  <si>
    <t>22/01/2019 10:44</t>
  </si>
  <si>
    <t>0XKK389836</t>
  </si>
  <si>
    <t>1973517</t>
  </si>
  <si>
    <t>02/01/2019 10:46</t>
  </si>
  <si>
    <t>1973489</t>
  </si>
  <si>
    <t>02/01/2019 10:16</t>
  </si>
  <si>
    <t>0XLT280680</t>
  </si>
  <si>
    <t>1977073</t>
  </si>
  <si>
    <t>09/01/2019 12:45</t>
  </si>
  <si>
    <t>1979687</t>
  </si>
  <si>
    <t>15/01/2019 14:36</t>
  </si>
  <si>
    <t>0Y4X821264</t>
  </si>
  <si>
    <t>AV MAESTRO ISRAEL CAVAZOS No 300</t>
  </si>
  <si>
    <t>Guadalupe-NL</t>
  </si>
  <si>
    <t>1982251</t>
  </si>
  <si>
    <t>21/01/2019 08:22</t>
  </si>
  <si>
    <t>0Y4X848752</t>
  </si>
  <si>
    <t>CALLE 7 No 1308</t>
  </si>
  <si>
    <t>1986727</t>
  </si>
  <si>
    <t>29/01/2019 12:59</t>
  </si>
  <si>
    <t>09HB318938</t>
  </si>
  <si>
    <t>BLVD FRANCISCO VILLA 702</t>
  </si>
  <si>
    <t>1979569</t>
  </si>
  <si>
    <t>15/01/2019 11:53</t>
  </si>
  <si>
    <t>0BG0971716</t>
  </si>
  <si>
    <t>PROVEEDORA DE SERVICIOS GRAFICOS DEL NORTE SA DE C</t>
  </si>
  <si>
    <t>ISSAC GARZA No 1363</t>
  </si>
  <si>
    <t>1974713</t>
  </si>
  <si>
    <t>04/01/2019 09:55</t>
  </si>
  <si>
    <t>0C4X006698</t>
  </si>
  <si>
    <t>1980087</t>
  </si>
  <si>
    <t>16/01/2019 08:55</t>
  </si>
  <si>
    <t>03AG873888</t>
  </si>
  <si>
    <t>1976229</t>
  </si>
  <si>
    <t>08/01/2019 08:35</t>
  </si>
  <si>
    <t>1977219</t>
  </si>
  <si>
    <t>09/01/2019 18:15</t>
  </si>
  <si>
    <t>0VMA658313</t>
  </si>
  <si>
    <t>CENTRO DE CIENCIAS Y ARTES AC</t>
  </si>
  <si>
    <t>ROBERTO GARZA SADA 1000</t>
  </si>
  <si>
    <t>1982405</t>
  </si>
  <si>
    <t>21/01/2019 10:57</t>
  </si>
  <si>
    <t>03BT802025</t>
  </si>
  <si>
    <t>INTERCAM BANCO S.A., INSTITUCION DE BANCA MULTIPLE</t>
  </si>
  <si>
    <t>AV FELIPE SEVILLA DEL RIO No 490</t>
  </si>
  <si>
    <t>1986107</t>
  </si>
  <si>
    <t>28/01/2019 16:05</t>
  </si>
  <si>
    <t>0C4X008000</t>
  </si>
  <si>
    <t>CAMINO A JESUS DEL MONTE S/N KM 2</t>
  </si>
  <si>
    <t>Michoacan-MICH</t>
  </si>
  <si>
    <t>1982345</t>
  </si>
  <si>
    <t>21/01/2019 09:47</t>
  </si>
  <si>
    <t>0E2B107250</t>
  </si>
  <si>
    <t>1984949</t>
  </si>
  <si>
    <t>25/01/2019 11:21</t>
  </si>
  <si>
    <t>0BG2947978</t>
  </si>
  <si>
    <t>MANUEL J CLOUTHIER 888</t>
  </si>
  <si>
    <t>1973465</t>
  </si>
  <si>
    <t>0KPA026523</t>
  </si>
  <si>
    <t>1975757</t>
  </si>
  <si>
    <t>07/01/2019 12:18</t>
  </si>
  <si>
    <t>0XLT280340</t>
  </si>
  <si>
    <t>1980711</t>
  </si>
  <si>
    <t>17/01/2019 09:33</t>
  </si>
  <si>
    <t>09HB320609</t>
  </si>
  <si>
    <t>CARR TAMPICO-MANTE 6902</t>
  </si>
  <si>
    <t>TAMPICO-TAM</t>
  </si>
  <si>
    <t>1983317</t>
  </si>
  <si>
    <t>22/01/2019 12:45</t>
  </si>
  <si>
    <t>0Y4X825337</t>
  </si>
  <si>
    <t>BRUSELAS No 569</t>
  </si>
  <si>
    <t>1987479</t>
  </si>
  <si>
    <t>1844</t>
  </si>
  <si>
    <t>30/01/2019 16:38</t>
  </si>
  <si>
    <t>0UHA002016</t>
  </si>
  <si>
    <t>UNIVERSIDAD REGIOMONTANA AC</t>
  </si>
  <si>
    <t>RAYON SUR 480</t>
  </si>
  <si>
    <t>High End Cut Sheet</t>
  </si>
  <si>
    <t>1977137</t>
  </si>
  <si>
    <t>09/01/2019 15:04</t>
  </si>
  <si>
    <t>0XEL564452</t>
  </si>
  <si>
    <t>AV CONTRERAS 300</t>
  </si>
  <si>
    <t>MAGDALENA CONTRERAS-</t>
  </si>
  <si>
    <t>1974281</t>
  </si>
  <si>
    <t>03/01/2019 13:35</t>
  </si>
  <si>
    <t>1979225</t>
  </si>
  <si>
    <t>14/01/2019 18:19</t>
  </si>
  <si>
    <t>0BG2956722</t>
  </si>
  <si>
    <t>AV CENTRAL DR RAFAEL AYALA ECHEVERRIA KM 0.2</t>
  </si>
  <si>
    <t>1979565</t>
  </si>
  <si>
    <t>15/01/2019 11:50</t>
  </si>
  <si>
    <t>0DUX271706</t>
  </si>
  <si>
    <t>1986089</t>
  </si>
  <si>
    <t>28/01/2019 15:20</t>
  </si>
  <si>
    <t>0A1H021665</t>
  </si>
  <si>
    <t>PASEO CENTRAL 131</t>
  </si>
  <si>
    <t>SAN JUAN DEL RIO-QRO</t>
  </si>
  <si>
    <t>1974219</t>
  </si>
  <si>
    <t>03/01/2019 12:12</t>
  </si>
  <si>
    <t>0C4X002887</t>
  </si>
  <si>
    <t>VICENTE GUERRERO 308 L-E</t>
  </si>
  <si>
    <t>1980381</t>
  </si>
  <si>
    <t>16/01/2019 15:42</t>
  </si>
  <si>
    <t>0XEL568777</t>
  </si>
  <si>
    <t>CARR A LAGO DE GUADALUPE KM 27.5</t>
  </si>
  <si>
    <t>Tlalnepantla De Baz-</t>
  </si>
  <si>
    <t>1982349</t>
  </si>
  <si>
    <t>21/01/2019 09:49</t>
  </si>
  <si>
    <t>0BG0972367</t>
  </si>
  <si>
    <t>1972783</t>
  </si>
  <si>
    <t>31/12/2018 08:25</t>
  </si>
  <si>
    <t>1977567</t>
  </si>
  <si>
    <t>10/01/2019 11:24</t>
  </si>
  <si>
    <t>0EX9289926</t>
  </si>
  <si>
    <t>EZEQUIEL MONTES 8 ESQ BERNANRDO QUI</t>
  </si>
  <si>
    <t>1980713</t>
  </si>
  <si>
    <t>17/01/2019 09:39</t>
  </si>
  <si>
    <t>03AG873545</t>
  </si>
  <si>
    <t>AV CONSTITUYENTES 152 PTE</t>
  </si>
  <si>
    <t>1975173</t>
  </si>
  <si>
    <t>06/01/2019 14:00</t>
  </si>
  <si>
    <t>0EX9297588</t>
  </si>
  <si>
    <t>1977787</t>
  </si>
  <si>
    <t>10/01/2019 16:18</t>
  </si>
  <si>
    <t>0BG2947926</t>
  </si>
  <si>
    <t>1983865</t>
  </si>
  <si>
    <t>23/01/2019 12:18</t>
  </si>
  <si>
    <t>0AGC431078</t>
  </si>
  <si>
    <t>5 DE FEBRERO 3812 Y 40A</t>
  </si>
  <si>
    <t>1986457</t>
  </si>
  <si>
    <t>29/01/2019 07:42</t>
  </si>
  <si>
    <t>0A4T558907</t>
  </si>
  <si>
    <t>1975787</t>
  </si>
  <si>
    <t>07/01/2019 12:46</t>
  </si>
  <si>
    <t>1979697</t>
  </si>
  <si>
    <t>9HB328845</t>
  </si>
  <si>
    <t>DISTRIBUIDORA INTERNACIONAL DE MEDICAMENTOS Y EQUI</t>
  </si>
  <si>
    <t>JARDINES DEL LLANO</t>
  </si>
  <si>
    <t>Villa De Alvarez-COL</t>
  </si>
  <si>
    <t>1980799</t>
  </si>
  <si>
    <t>17/01/2019 11:39</t>
  </si>
  <si>
    <t>09HB321677</t>
  </si>
  <si>
    <t>VALLARTA 1238 NTE</t>
  </si>
  <si>
    <t>1986213</t>
  </si>
  <si>
    <t>28/01/2019 21:18</t>
  </si>
  <si>
    <t>03AG879715</t>
  </si>
  <si>
    <t>1978135</t>
  </si>
  <si>
    <t>11/01/2019 10:27</t>
  </si>
  <si>
    <t>0E2B666269</t>
  </si>
  <si>
    <t>1975175</t>
  </si>
  <si>
    <t>06/01/2019 14:22</t>
  </si>
  <si>
    <t>03AG877857</t>
  </si>
  <si>
    <t>1978119</t>
  </si>
  <si>
    <t>11/01/2019 09:58</t>
  </si>
  <si>
    <t>0C4X165509</t>
  </si>
  <si>
    <t>BLVD DIAZ ORDAZ 136-B</t>
  </si>
  <si>
    <t>IRAPUATO-GTO</t>
  </si>
  <si>
    <t>1982663</t>
  </si>
  <si>
    <t>21/01/2019 15:01</t>
  </si>
  <si>
    <t>1977507</t>
  </si>
  <si>
    <t>10/01/2019 10:20</t>
  </si>
  <si>
    <t>9HB317909</t>
  </si>
  <si>
    <t>AV PROLONGACION REFORMA No 1235</t>
  </si>
  <si>
    <t>1979409</t>
  </si>
  <si>
    <t>15/01/2019 09:38</t>
  </si>
  <si>
    <t>0MX1201883</t>
  </si>
  <si>
    <t>1980915</t>
  </si>
  <si>
    <t>17/01/2019 13:57</t>
  </si>
  <si>
    <t>0LBT206077</t>
  </si>
  <si>
    <t>FEDERAL MOGUL DE MATAMOROS S DE RL DE CV</t>
  </si>
  <si>
    <t>AV SANTIAGO TRONCOSO 281</t>
  </si>
  <si>
    <t>1982307</t>
  </si>
  <si>
    <t>21/01/2019 09:37</t>
  </si>
  <si>
    <t>4-Entre 7 y 15</t>
  </si>
  <si>
    <t>1986733</t>
  </si>
  <si>
    <t>29/01/2019 13:21</t>
  </si>
  <si>
    <t>0LBT207761</t>
  </si>
  <si>
    <t>TRANE SA DE CV</t>
  </si>
  <si>
    <t>AV MULTIPARQUE 1305</t>
  </si>
  <si>
    <t>CIENEGA DE FLORES-NL</t>
  </si>
  <si>
    <t>1980917</t>
  </si>
  <si>
    <t>17/01/2019 14:01</t>
  </si>
  <si>
    <t>0A4T558101</t>
  </si>
  <si>
    <t>AV CUITLAHUAC 332</t>
  </si>
  <si>
    <t>1976333</t>
  </si>
  <si>
    <t>08/01/2019 10:35</t>
  </si>
  <si>
    <t>0BG2951472</t>
  </si>
  <si>
    <t>1979721</t>
  </si>
  <si>
    <t>15/01/2019 15:13</t>
  </si>
  <si>
    <t>0BG0964536</t>
  </si>
  <si>
    <t>BLV CATARATAS 29</t>
  </si>
  <si>
    <t>1984493</t>
  </si>
  <si>
    <t>24/01/2019 13:56</t>
  </si>
  <si>
    <t>0EX9665193</t>
  </si>
  <si>
    <t>AV DE LAS TORRES No 2498</t>
  </si>
  <si>
    <t>1984571</t>
  </si>
  <si>
    <t>24/01/2019 16:41</t>
  </si>
  <si>
    <t>1982711</t>
  </si>
  <si>
    <t>06HB014194</t>
  </si>
  <si>
    <t>PERIFERICO DE LA JUVENTUD 6902 MZ 4 LT 13</t>
  </si>
  <si>
    <t>1981425</t>
  </si>
  <si>
    <t>18/01/2019 12:40</t>
  </si>
  <si>
    <t>1987527</t>
  </si>
  <si>
    <t>30/01/2019 19:51</t>
  </si>
  <si>
    <t>0A4T558079</t>
  </si>
  <si>
    <t>AV DE IMAN 151</t>
  </si>
  <si>
    <t>1976551</t>
  </si>
  <si>
    <t>08/01/2019 14:14</t>
  </si>
  <si>
    <t>0FBG071028</t>
  </si>
  <si>
    <t>1974037</t>
  </si>
  <si>
    <t>03/01/2019 08:54</t>
  </si>
  <si>
    <t>1981295</t>
  </si>
  <si>
    <t>18/01/2019 10:17</t>
  </si>
  <si>
    <t>0EX9293380</t>
  </si>
  <si>
    <t>AV DE ANAHUAC CIRCUITO UNIVERSIDADES No 1</t>
  </si>
  <si>
    <t>1979485</t>
  </si>
  <si>
    <t>15/01/2019 10:49</t>
  </si>
  <si>
    <t>03AG879915</t>
  </si>
  <si>
    <t>AV DE IMAN No 151</t>
  </si>
  <si>
    <t>1985851</t>
  </si>
  <si>
    <t>28/01/2019 11:18</t>
  </si>
  <si>
    <t>1981455</t>
  </si>
  <si>
    <t>1977663</t>
  </si>
  <si>
    <t>10/01/2019 12:53</t>
  </si>
  <si>
    <t>0C4X003932</t>
  </si>
  <si>
    <t>LATERAL PERIF DE LA JUVENTUD 3204</t>
  </si>
  <si>
    <t>1978297</t>
  </si>
  <si>
    <t>11/01/2019 14:42</t>
  </si>
  <si>
    <t>0E2B656940</t>
  </si>
  <si>
    <t>BLV ALFREDO DEL MAZO 805</t>
  </si>
  <si>
    <t>1982425</t>
  </si>
  <si>
    <t>21/01/2019 11:12</t>
  </si>
  <si>
    <t>0BG2950042</t>
  </si>
  <si>
    <t>CARRETERA NACIONAL NO 500 LOCAL N-119</t>
  </si>
  <si>
    <t>1987463</t>
  </si>
  <si>
    <t>30/01/2019 16:12</t>
  </si>
  <si>
    <t>0BG0963587</t>
  </si>
  <si>
    <t>1980763</t>
  </si>
  <si>
    <t>17/01/2019 10:46</t>
  </si>
  <si>
    <t>09HB318706</t>
  </si>
  <si>
    <t>CORDILLERA DE LOS ANDES 701</t>
  </si>
  <si>
    <t>1980815</t>
  </si>
  <si>
    <t>17/01/2019 11:52</t>
  </si>
  <si>
    <t>07CX041880</t>
  </si>
  <si>
    <t>AV MEXICO JAPON No 225</t>
  </si>
  <si>
    <t>Celaya-GTO</t>
  </si>
  <si>
    <t>1987727</t>
  </si>
  <si>
    <t>31/01/2019 09:31</t>
  </si>
  <si>
    <t>0BG2949265</t>
  </si>
  <si>
    <t>MANUEL BARRAGAN 510 NTE</t>
  </si>
  <si>
    <t>1984521</t>
  </si>
  <si>
    <t>24/01/2019 14:33</t>
  </si>
  <si>
    <t>0MHB935450</t>
  </si>
  <si>
    <t>1986055</t>
  </si>
  <si>
    <t>6227</t>
  </si>
  <si>
    <t>28/01/2019 14:02</t>
  </si>
  <si>
    <t>0P7A331305</t>
  </si>
  <si>
    <t>PUBLICO EN GENERAL</t>
  </si>
  <si>
    <t>CEDRO No 124</t>
  </si>
  <si>
    <t>1974341</t>
  </si>
  <si>
    <t>03/01/2019 15:51</t>
  </si>
  <si>
    <t>0X76704205</t>
  </si>
  <si>
    <t>1986027</t>
  </si>
  <si>
    <t>28/01/2019 13:21</t>
  </si>
  <si>
    <t>1982473</t>
  </si>
  <si>
    <t>21/01/2019 11:37</t>
  </si>
  <si>
    <t>0MX4766757</t>
  </si>
  <si>
    <t>1976233</t>
  </si>
  <si>
    <t>08/01/2019 09:00</t>
  </si>
  <si>
    <t>1976405</t>
  </si>
  <si>
    <t>08/01/2019 11:20</t>
  </si>
  <si>
    <t>06HB013987</t>
  </si>
  <si>
    <t>1977119</t>
  </si>
  <si>
    <t>09/01/2019 14:00</t>
  </si>
  <si>
    <t>0D6X460002</t>
  </si>
  <si>
    <t>AV FOMENTO INDUSTRIAL SN</t>
  </si>
  <si>
    <t>1980771</t>
  </si>
  <si>
    <t>17/01/2019 11:00</t>
  </si>
  <si>
    <t>0A4T562603</t>
  </si>
  <si>
    <t>1982777</t>
  </si>
  <si>
    <t>21/01/2019 18:43</t>
  </si>
  <si>
    <t>03AG880323</t>
  </si>
  <si>
    <t>AV REVOLUCION 780</t>
  </si>
  <si>
    <t>1984429</t>
  </si>
  <si>
    <t>24/01/2019 11:50</t>
  </si>
  <si>
    <t>1984843</t>
  </si>
  <si>
    <t>25/01/2019 08:50</t>
  </si>
  <si>
    <t>0EX7407523</t>
  </si>
  <si>
    <t>1972099</t>
  </si>
  <si>
    <t>28/12/2018 11:59</t>
  </si>
  <si>
    <t>0A2T200270</t>
  </si>
  <si>
    <t>CRISTOBAL COLON 260</t>
  </si>
  <si>
    <t>CIUDAD GUZMAN-JAL</t>
  </si>
  <si>
    <t>1985081</t>
  </si>
  <si>
    <t>25/01/2019 16:19</t>
  </si>
  <si>
    <t>0C7X224300</t>
  </si>
  <si>
    <t>1977207</t>
  </si>
  <si>
    <t>09/01/2019 17:20</t>
  </si>
  <si>
    <t>0BG0973600</t>
  </si>
  <si>
    <t>1976857</t>
  </si>
  <si>
    <t>09/01/2019 08:55</t>
  </si>
  <si>
    <t>0EX9282894</t>
  </si>
  <si>
    <t>ALEJANDRO DE RODAS PROL SEG SOC 3104</t>
  </si>
  <si>
    <t>1977809</t>
  </si>
  <si>
    <t>10/01/2019 16:30</t>
  </si>
  <si>
    <t>03AG880144</t>
  </si>
  <si>
    <t>1978303</t>
  </si>
  <si>
    <t>11/01/2019 15:07</t>
  </si>
  <si>
    <t>0BG2947161</t>
  </si>
  <si>
    <t>1968487</t>
  </si>
  <si>
    <t>18/12/2018 09:17</t>
  </si>
  <si>
    <t>0BG2948912</t>
  </si>
  <si>
    <t>AV HIDALGO 5309</t>
  </si>
  <si>
    <t>1977571</t>
  </si>
  <si>
    <t>10/01/2019 11:25</t>
  </si>
  <si>
    <t>09HB333104</t>
  </si>
  <si>
    <t>GALAZ YAMAZAKI RUIZ URQUIZA SC</t>
  </si>
  <si>
    <t>AV JUAREZ No 1102 PISO 40</t>
  </si>
  <si>
    <t>1980841</t>
  </si>
  <si>
    <t>17/01/2019 12:11</t>
  </si>
  <si>
    <t>0PW4980265</t>
  </si>
  <si>
    <t>1986203</t>
  </si>
  <si>
    <t>0251</t>
  </si>
  <si>
    <t>28/01/2019 20:00</t>
  </si>
  <si>
    <t>0VGW632064</t>
  </si>
  <si>
    <t>PERIFERICO ORTIZ MENA LOCAL 8 SN</t>
  </si>
  <si>
    <t>A3 Professional Color Laser MFPs</t>
  </si>
  <si>
    <t>1986635</t>
  </si>
  <si>
    <t>29/01/2019 11:45</t>
  </si>
  <si>
    <t>0MX1188859</t>
  </si>
  <si>
    <t>ELEVADORES OTIS S DE RL DE CV</t>
  </si>
  <si>
    <t>AV LIBERTAD 1777</t>
  </si>
  <si>
    <t>1973601</t>
  </si>
  <si>
    <t>02/01/2019 11:28</t>
  </si>
  <si>
    <t>0A1H022181</t>
  </si>
  <si>
    <t>BLVD FRANCISCO PRIMO DE VERDAD No 3317</t>
  </si>
  <si>
    <t>1980451</t>
  </si>
  <si>
    <t>16/01/2019 20:49</t>
  </si>
  <si>
    <t>0EX9293419</t>
  </si>
  <si>
    <t>AV GOMEZ MORIN 924</t>
  </si>
  <si>
    <t>1984865</t>
  </si>
  <si>
    <t>25/01/2019 09:36</t>
  </si>
  <si>
    <t>0EX9293168</t>
  </si>
  <si>
    <t>1986485</t>
  </si>
  <si>
    <t>29/01/2019 08:25</t>
  </si>
  <si>
    <t>0A1H020683</t>
  </si>
  <si>
    <t>1979375</t>
  </si>
  <si>
    <t>15/01/2019 08:43</t>
  </si>
  <si>
    <t>0C4X007879</t>
  </si>
  <si>
    <t>1982481</t>
  </si>
  <si>
    <t>21/01/2019 11:43</t>
  </si>
  <si>
    <t>09HB321576</t>
  </si>
  <si>
    <t>5 DE MAYO 315 OTE Y GALEANA</t>
  </si>
  <si>
    <t>1979377</t>
  </si>
  <si>
    <t>15/01/2019 08:46</t>
  </si>
  <si>
    <t>1987289</t>
  </si>
  <si>
    <t>30/01/2019 12:34</t>
  </si>
  <si>
    <t>1974749</t>
  </si>
  <si>
    <t>04/01/2019 12:08</t>
  </si>
  <si>
    <t>0EX9664461</t>
  </si>
  <si>
    <t>AV ADOLFO LOPEZ MATEOS SN LT 1</t>
  </si>
  <si>
    <t>ATIZAPAN DE ZARAGOZA</t>
  </si>
  <si>
    <t>1974337</t>
  </si>
  <si>
    <t>4620</t>
  </si>
  <si>
    <t>03/01/2019 15:42</t>
  </si>
  <si>
    <t>0XLV886886</t>
  </si>
  <si>
    <t>1980911</t>
  </si>
  <si>
    <t>17/01/2019 13:52</t>
  </si>
  <si>
    <t>1980945</t>
  </si>
  <si>
    <t>17/01/2019 15:15</t>
  </si>
  <si>
    <t>0Y4X848978</t>
  </si>
  <si>
    <t>1979087</t>
  </si>
  <si>
    <t>14/01/2019 14:15</t>
  </si>
  <si>
    <t>0D6X000593</t>
  </si>
  <si>
    <t>1976487</t>
  </si>
  <si>
    <t>08/01/2019 12:46</t>
  </si>
  <si>
    <t>9HB328360</t>
  </si>
  <si>
    <t>MULTIEQUIPOS TECNOLOGIA Y CONSUMIBLES SA DE CV</t>
  </si>
  <si>
    <t>AV JUAREZ No 927</t>
  </si>
  <si>
    <t>San Mateo Atenco-EST</t>
  </si>
  <si>
    <t>1982245</t>
  </si>
  <si>
    <t>21/01/2019 08:20</t>
  </si>
  <si>
    <t>0BA9588070</t>
  </si>
  <si>
    <t>1975877</t>
  </si>
  <si>
    <t>07/01/2019 14:52</t>
  </si>
  <si>
    <t>0E2B663679</t>
  </si>
  <si>
    <t>1980677</t>
  </si>
  <si>
    <t>17/01/2019 08:52</t>
  </si>
  <si>
    <t>0E2B658555</t>
  </si>
  <si>
    <t>1984317</t>
  </si>
  <si>
    <t>24/01/2019 09:04</t>
  </si>
  <si>
    <t>09HB331792</t>
  </si>
  <si>
    <t>AV VICENTE GUERRERO No 2001</t>
  </si>
  <si>
    <t>1973467</t>
  </si>
  <si>
    <t>02/01/2019 09:35</t>
  </si>
  <si>
    <t>0AE9551066</t>
  </si>
  <si>
    <t>1981319</t>
  </si>
  <si>
    <t>18/01/2019 10:50</t>
  </si>
  <si>
    <t>0C4X008162</t>
  </si>
  <si>
    <t>AV AMERICAS NO 1488</t>
  </si>
  <si>
    <t>1972135</t>
  </si>
  <si>
    <t>28/12/2018 12:39</t>
  </si>
  <si>
    <t>1968245</t>
  </si>
  <si>
    <t>17/12/2018 16:01</t>
  </si>
  <si>
    <t>0PW4152865</t>
  </si>
  <si>
    <t>1978313</t>
  </si>
  <si>
    <t>11/01/2019 15:39</t>
  </si>
  <si>
    <t>0LX5688824</t>
  </si>
  <si>
    <t>1983971</t>
  </si>
  <si>
    <t>23/01/2019 16:01</t>
  </si>
  <si>
    <t>0E2B654080</t>
  </si>
  <si>
    <t>PROLONGACION ZARAGOZA No 62 A</t>
  </si>
  <si>
    <t>1985925</t>
  </si>
  <si>
    <t>28/01/2019 12:04</t>
  </si>
  <si>
    <t>1974249</t>
  </si>
  <si>
    <t>03/01/2019 13:08</t>
  </si>
  <si>
    <t>0MX1218864</t>
  </si>
  <si>
    <t>FLEXTRONICS AUTOMOTIVE DE JUAREZ SA DE CV</t>
  </si>
  <si>
    <t>OMEGA No 1825</t>
  </si>
  <si>
    <t>1977051</t>
  </si>
  <si>
    <t>09/01/2019 12:20</t>
  </si>
  <si>
    <t>0Y4X849031</t>
  </si>
  <si>
    <t>BRUSELAS No 565 - 565-A</t>
  </si>
  <si>
    <t>1979759</t>
  </si>
  <si>
    <t>6512</t>
  </si>
  <si>
    <t>15/01/2019 17:33</t>
  </si>
  <si>
    <t>5AV801241</t>
  </si>
  <si>
    <t>BRAVOS ELECTRICIDAD SAPI DE CV</t>
  </si>
  <si>
    <t>IZTAZIHUALT No 25</t>
  </si>
  <si>
    <t>1979733</t>
  </si>
  <si>
    <t>15/01/2019 16:00</t>
  </si>
  <si>
    <t>0A1H022146</t>
  </si>
  <si>
    <t>1974087</t>
  </si>
  <si>
    <t>03/01/2019 10:07</t>
  </si>
  <si>
    <t>1974335</t>
  </si>
  <si>
    <t>03/01/2019 15:37</t>
  </si>
  <si>
    <t>0E1B971815</t>
  </si>
  <si>
    <t>1978923</t>
  </si>
  <si>
    <t>14/01/2019 10:13</t>
  </si>
  <si>
    <t>1983411</t>
  </si>
  <si>
    <t>22/01/2019 15:36</t>
  </si>
  <si>
    <t>0D6X450446</t>
  </si>
  <si>
    <t>1983827</t>
  </si>
  <si>
    <t>23/01/2019 11:51</t>
  </si>
  <si>
    <t>0EX7387578</t>
  </si>
  <si>
    <t>1978113</t>
  </si>
  <si>
    <t>11/01/2019 09:55</t>
  </si>
  <si>
    <t>0BB1564139</t>
  </si>
  <si>
    <t>VALLARTA 3959</t>
  </si>
  <si>
    <t>1978857</t>
  </si>
  <si>
    <t>14/01/2019 08:45</t>
  </si>
  <si>
    <t>1980919</t>
  </si>
  <si>
    <t>17/01/2019 14:05</t>
  </si>
  <si>
    <t>0A4T558008</t>
  </si>
  <si>
    <t>1980955</t>
  </si>
  <si>
    <t>17/01/2019 15:35</t>
  </si>
  <si>
    <t>0Y4X843095</t>
  </si>
  <si>
    <t>CARRETERA FEDERAL IRAPUATO-ABASOLO KM 10.6</t>
  </si>
  <si>
    <t>1981513</t>
  </si>
  <si>
    <t>3336</t>
  </si>
  <si>
    <t>18/01/2019 14:53</t>
  </si>
  <si>
    <t>5BT728805</t>
  </si>
  <si>
    <t>PEGA KING SRL MI</t>
  </si>
  <si>
    <t>JUVENTINO ROSAS OTE 2129</t>
  </si>
  <si>
    <t>1981237</t>
  </si>
  <si>
    <t>18/01/2019 08:45</t>
  </si>
  <si>
    <t>6HB012587</t>
  </si>
  <si>
    <t>IMPULSORA INDUSTRIAL MONTERREY SA</t>
  </si>
  <si>
    <t>AV DE LA INDUSTRIA No 14800 - A</t>
  </si>
  <si>
    <t>Tampico-TAM</t>
  </si>
  <si>
    <t>1979587</t>
  </si>
  <si>
    <t>15/01/2019 12:04</t>
  </si>
  <si>
    <t>7CX041209</t>
  </si>
  <si>
    <t>AV 1ra DE MAYO No 1801 OTE</t>
  </si>
  <si>
    <t>1983367</t>
  </si>
  <si>
    <t>22/01/2019 13:34</t>
  </si>
  <si>
    <t>0EX9283108</t>
  </si>
  <si>
    <t>1981503</t>
  </si>
  <si>
    <t>18/01/2019 14:04</t>
  </si>
  <si>
    <t>1980745</t>
  </si>
  <si>
    <t>17/01/2019 10:22</t>
  </si>
  <si>
    <t>0E2B106701</t>
  </si>
  <si>
    <t>VIA MAGNA MZ 3 LOTE 13-16</t>
  </si>
  <si>
    <t>Huixquilucan De Dego</t>
  </si>
  <si>
    <t>1982469</t>
  </si>
  <si>
    <t>21/01/2019 11:31</t>
  </si>
  <si>
    <t>1984925</t>
  </si>
  <si>
    <t>3260</t>
  </si>
  <si>
    <t>25/01/2019 10:56</t>
  </si>
  <si>
    <t>K8A257404</t>
  </si>
  <si>
    <t>VIOLETA ANTONIA GARCIA SANTOS</t>
  </si>
  <si>
    <t>LIBRADA PUERTO ESCONDIDO No 9</t>
  </si>
  <si>
    <t>1979561</t>
  </si>
  <si>
    <t>15/01/2019 11:42</t>
  </si>
  <si>
    <t>03AG873673</t>
  </si>
  <si>
    <t>1981771</t>
  </si>
  <si>
    <t>19/01/2019 10:45</t>
  </si>
  <si>
    <t>0EX9666087</t>
  </si>
  <si>
    <t>1983969</t>
  </si>
  <si>
    <t>23/01/2019 15:56</t>
  </si>
  <si>
    <t>0XPN399404</t>
  </si>
  <si>
    <t>1984929</t>
  </si>
  <si>
    <t>25/01/2019 11:06</t>
  </si>
  <si>
    <t>0BG0966745</t>
  </si>
  <si>
    <t>1983413</t>
  </si>
  <si>
    <t>22/01/2019 15:32</t>
  </si>
  <si>
    <t>03AG880391</t>
  </si>
  <si>
    <t>1978379</t>
  </si>
  <si>
    <t>12/01/2019 15:45</t>
  </si>
  <si>
    <t>0XPN396959</t>
  </si>
  <si>
    <t>1976461</t>
  </si>
  <si>
    <t>08/01/2019 12:12</t>
  </si>
  <si>
    <t>0X76375739</t>
  </si>
  <si>
    <t>1978871</t>
  </si>
  <si>
    <t>14/01/2019 08:54</t>
  </si>
  <si>
    <t>1974095</t>
  </si>
  <si>
    <t>03/01/2019 10:11</t>
  </si>
  <si>
    <t>07CX043408</t>
  </si>
  <si>
    <t>BLVD EJERCITO MEXICANO No 505</t>
  </si>
  <si>
    <t>1979235</t>
  </si>
  <si>
    <t>14/01/2019 20:29</t>
  </si>
  <si>
    <t>03AG879712</t>
  </si>
  <si>
    <t>1984481</t>
  </si>
  <si>
    <t>24/01/2019 13:15</t>
  </si>
  <si>
    <t>09HB331538</t>
  </si>
  <si>
    <t>CAB LOGISTICS SA DE CV</t>
  </si>
  <si>
    <t>JUAN DE LA BARRERA No 3609 INT 2</t>
  </si>
  <si>
    <t>1983605</t>
  </si>
  <si>
    <t>23/01/2019 07:53</t>
  </si>
  <si>
    <t>0D6X469713</t>
  </si>
  <si>
    <t>1985731</t>
  </si>
  <si>
    <t>8600</t>
  </si>
  <si>
    <t>28/01/2019 09:24</t>
  </si>
  <si>
    <t>0B2E530304</t>
  </si>
  <si>
    <t>FUERZA GRAFICA DEL NORTE SA DE CV</t>
  </si>
  <si>
    <t>AYUTLA OTE 1012</t>
  </si>
  <si>
    <t>1983147</t>
  </si>
  <si>
    <t>22/01/2019 10:03</t>
  </si>
  <si>
    <t>0EX7397457</t>
  </si>
  <si>
    <t>BLVD ADOLFO LOPEZ MATEOS No 805 PONIENTE</t>
  </si>
  <si>
    <t>1976643</t>
  </si>
  <si>
    <t>08/01/2019 15:53</t>
  </si>
  <si>
    <t>0E2B666090</t>
  </si>
  <si>
    <t>BLVD AEROPUERTO MIGUEL ALEMAN No 55</t>
  </si>
  <si>
    <t>1977149</t>
  </si>
  <si>
    <t>09/01/2019 15:28</t>
  </si>
  <si>
    <t>1975729</t>
  </si>
  <si>
    <t>07/01/2019 11:42</t>
  </si>
  <si>
    <t>0BG2950141</t>
  </si>
  <si>
    <t>1984951</t>
  </si>
  <si>
    <t>25/01/2019 11:30</t>
  </si>
  <si>
    <t>0BB1555566</t>
  </si>
  <si>
    <t>DINAMICA SA DE CV</t>
  </si>
  <si>
    <t>AV NOGALAR SUR 315</t>
  </si>
  <si>
    <t>1984619</t>
  </si>
  <si>
    <t>24/01/2019 18:53</t>
  </si>
  <si>
    <t>1976633</t>
  </si>
  <si>
    <t>08/01/2019 15:25</t>
  </si>
  <si>
    <t>0EX9309587</t>
  </si>
  <si>
    <t>1984595</t>
  </si>
  <si>
    <t>24/01/2019 17:15</t>
  </si>
  <si>
    <t>0Y4X848009</t>
  </si>
  <si>
    <t>PASEO DE LA REFORMA No 295 P 2</t>
  </si>
  <si>
    <t>1984813</t>
  </si>
  <si>
    <t>25/01/2019 07:55</t>
  </si>
  <si>
    <t>0X76372726</t>
  </si>
  <si>
    <t>1972183</t>
  </si>
  <si>
    <t>28/12/2018 15:50</t>
  </si>
  <si>
    <t>0E2B658554</t>
  </si>
  <si>
    <t>LATERAL AUTOPISTA MEXICO-TOLUCA No 1235</t>
  </si>
  <si>
    <t>1986853</t>
  </si>
  <si>
    <t>29/01/2019 18:18</t>
  </si>
  <si>
    <t>1977141</t>
  </si>
  <si>
    <t>09/01/2019 15:10</t>
  </si>
  <si>
    <t>6HB013328</t>
  </si>
  <si>
    <t>DISTRIBUIDORA DE DULCES DEL NORTE SA DE CV</t>
  </si>
  <si>
    <t>CALLE HESTIA No 708</t>
  </si>
  <si>
    <t>1978875</t>
  </si>
  <si>
    <t>1981521</t>
  </si>
  <si>
    <t>18/01/2019 15:23</t>
  </si>
  <si>
    <t>0D6X458381</t>
  </si>
  <si>
    <t>1986773</t>
  </si>
  <si>
    <t>29/01/2019 15:24</t>
  </si>
  <si>
    <t>0EX9664401</t>
  </si>
  <si>
    <t>1979147</t>
  </si>
  <si>
    <t>0504</t>
  </si>
  <si>
    <t>14/01/2019 16:04</t>
  </si>
  <si>
    <t>03RB709572</t>
  </si>
  <si>
    <t>JANSSEN DE MEXICO S DE RL DE CV</t>
  </si>
  <si>
    <t>CIRCUITO INTERIOR NORTE No 1820</t>
  </si>
  <si>
    <t>1982301</t>
  </si>
  <si>
    <t>21/01/2019 09:33</t>
  </si>
  <si>
    <t>09HB332977</t>
  </si>
  <si>
    <t>1980903</t>
  </si>
  <si>
    <t>09HB318152</t>
  </si>
  <si>
    <t>REOLIN Y BAREJON 39</t>
  </si>
  <si>
    <t>1980951</t>
  </si>
  <si>
    <t>17/01/2019 15:30</t>
  </si>
  <si>
    <t>0C4X007961</t>
  </si>
  <si>
    <t>1983967</t>
  </si>
  <si>
    <t>3326</t>
  </si>
  <si>
    <t>23/01/2019 15:51</t>
  </si>
  <si>
    <t>0LA6296587</t>
  </si>
  <si>
    <t>ALTAMIRANO 155 OTE Y VICTORIA</t>
  </si>
  <si>
    <t>ALLENDE-NL</t>
  </si>
  <si>
    <t>1977145</t>
  </si>
  <si>
    <t>09/01/2019 15:20</t>
  </si>
  <si>
    <t>0XEH070768</t>
  </si>
  <si>
    <t>PHILIPS LIGHTING ELECTROMAGNETICS SA DE CV</t>
  </si>
  <si>
    <t>EL CID 7830</t>
  </si>
  <si>
    <t>1979391</t>
  </si>
  <si>
    <t>15/01/2019 09:06</t>
  </si>
  <si>
    <t>09HB321626</t>
  </si>
  <si>
    <t>AVE E GARZA SADA 3755</t>
  </si>
  <si>
    <t>1980449</t>
  </si>
  <si>
    <t>16/01/2019 20:47</t>
  </si>
  <si>
    <t>1984431</t>
  </si>
  <si>
    <t>0LBT205969</t>
  </si>
  <si>
    <t>1977125</t>
  </si>
  <si>
    <t>09/01/2019 14:17</t>
  </si>
  <si>
    <t>0BG2951627</t>
  </si>
  <si>
    <t>AV REFORMA 4243</t>
  </si>
  <si>
    <t>1977129</t>
  </si>
  <si>
    <t>09/01/2019 14:36</t>
  </si>
  <si>
    <t>0EX9310114</t>
  </si>
  <si>
    <t>PASEO DE LA REFORMA N┌MERO 408</t>
  </si>
  <si>
    <t>1984545</t>
  </si>
  <si>
    <t>24/01/2019 15:19</t>
  </si>
  <si>
    <t>0D6X450324</t>
  </si>
  <si>
    <t>1977157</t>
  </si>
  <si>
    <t>09/01/2019 15:48</t>
  </si>
  <si>
    <t>09HB328855</t>
  </si>
  <si>
    <t>AV ALBERT EISTEN No 201</t>
  </si>
  <si>
    <t>1975523</t>
  </si>
  <si>
    <t>07/01/2019 08:46</t>
  </si>
  <si>
    <t>1980737</t>
  </si>
  <si>
    <t>17/01/2019 10:14</t>
  </si>
  <si>
    <t>0BG2949227</t>
  </si>
  <si>
    <t>1981429</t>
  </si>
  <si>
    <t>18/01/2019 12:44</t>
  </si>
  <si>
    <t>0XPN548251</t>
  </si>
  <si>
    <t>1973407</t>
  </si>
  <si>
    <t>02/01/2019 08:09</t>
  </si>
  <si>
    <t>0EX9666686</t>
  </si>
  <si>
    <t>1970163</t>
  </si>
  <si>
    <t>21/12/2018 13:17</t>
  </si>
  <si>
    <t>0Y4X827029</t>
  </si>
  <si>
    <t>1978349</t>
  </si>
  <si>
    <t>11/01/2019 17:17</t>
  </si>
  <si>
    <t>1987411</t>
  </si>
  <si>
    <t>30/01/2019 14:00</t>
  </si>
  <si>
    <t>0EX9297584</t>
  </si>
  <si>
    <t>AV 6 OTE ESQ CALLE 5 OTE NUM 405</t>
  </si>
  <si>
    <t>CIUDAD DELICIAS-CHIH</t>
  </si>
  <si>
    <t>1983803</t>
  </si>
  <si>
    <t>23/01/2019 11:43</t>
  </si>
  <si>
    <t>0BG2947153</t>
  </si>
  <si>
    <t>1973519</t>
  </si>
  <si>
    <t>0A2T201316</t>
  </si>
  <si>
    <t>Carretera al Verde 2200</t>
  </si>
  <si>
    <t>1976331</t>
  </si>
  <si>
    <t>08/01/2019 10:36</t>
  </si>
  <si>
    <t>1979447</t>
  </si>
  <si>
    <t>15/01/2019 10:18</t>
  </si>
  <si>
    <t>0X76371386</t>
  </si>
  <si>
    <t>PRICEWATERHOUSECOOPERS SC</t>
  </si>
  <si>
    <t>AV RUFINO TAMAYO NO 100</t>
  </si>
  <si>
    <t>1982679</t>
  </si>
  <si>
    <t>1251</t>
  </si>
  <si>
    <t>21/01/2019 15:42</t>
  </si>
  <si>
    <t>0VGW624391</t>
  </si>
  <si>
    <t>CALLE 15 NUM 105</t>
  </si>
  <si>
    <t>1980357</t>
  </si>
  <si>
    <t>16/01/2019 15:15</t>
  </si>
  <si>
    <t>0XLT860322</t>
  </si>
  <si>
    <t>1985035</t>
  </si>
  <si>
    <t>25/01/2019 13:45</t>
  </si>
  <si>
    <t>0BB1555584</t>
  </si>
  <si>
    <t>CARRETERA A NOGALES No 5297</t>
  </si>
  <si>
    <t>1985659</t>
  </si>
  <si>
    <t>28/01/2019 07:40</t>
  </si>
  <si>
    <t>0A4T567565</t>
  </si>
  <si>
    <t>1985007</t>
  </si>
  <si>
    <t>25/01/2019 13:06</t>
  </si>
  <si>
    <t>0C7X225095</t>
  </si>
  <si>
    <t>1976547</t>
  </si>
  <si>
    <t>08/01/2019 14:11</t>
  </si>
  <si>
    <t>0BG2947147</t>
  </si>
  <si>
    <t>1984013</t>
  </si>
  <si>
    <t>23/01/2019 17:06</t>
  </si>
  <si>
    <t>0A1H020708</t>
  </si>
  <si>
    <t>1983381</t>
  </si>
  <si>
    <t>22/01/2019 14:18</t>
  </si>
  <si>
    <t>1973471</t>
  </si>
  <si>
    <t>02/01/2019 09:38</t>
  </si>
  <si>
    <t>0AE9551070</t>
  </si>
  <si>
    <t>1978991</t>
  </si>
  <si>
    <t>14/01/2019 11:41</t>
  </si>
  <si>
    <t>0D6X469177</t>
  </si>
  <si>
    <t>1971823</t>
  </si>
  <si>
    <t>27/12/2018 15:10</t>
  </si>
  <si>
    <t>0XEH070376</t>
  </si>
  <si>
    <t>1977221</t>
  </si>
  <si>
    <t>7120</t>
  </si>
  <si>
    <t>09/01/2019 18:18</t>
  </si>
  <si>
    <t>0XMK291329</t>
  </si>
  <si>
    <t>1984857</t>
  </si>
  <si>
    <t>25/01/2019 09:19</t>
  </si>
  <si>
    <t>1974051</t>
  </si>
  <si>
    <t>03/01/2019 09:08</t>
  </si>
  <si>
    <t>0PW4152292</t>
  </si>
  <si>
    <t>1980707</t>
  </si>
  <si>
    <t>17/01/2019 09:38</t>
  </si>
  <si>
    <t>0AGD461848</t>
  </si>
  <si>
    <t>1985701</t>
  </si>
  <si>
    <t>28/01/2019 08:57</t>
  </si>
  <si>
    <t>0XPN548234</t>
  </si>
  <si>
    <t>COFRE DE PEROTE 110 ESQ PALMAS</t>
  </si>
  <si>
    <t>1971437</t>
  </si>
  <si>
    <t>26/12/2018 15:37</t>
  </si>
  <si>
    <t>1979753</t>
  </si>
  <si>
    <t>15/01/2019 17:13</t>
  </si>
  <si>
    <t>1978097</t>
  </si>
  <si>
    <t>11/01/2019 09:39</t>
  </si>
  <si>
    <t>0C7X246863</t>
  </si>
  <si>
    <t>AV MORELOS ORIENTE No 1019</t>
  </si>
  <si>
    <t>1981289</t>
  </si>
  <si>
    <t>18/01/2019 10:08</t>
  </si>
  <si>
    <t>1980959</t>
  </si>
  <si>
    <t>17/01/2019 15:38</t>
  </si>
  <si>
    <t>0X76703275</t>
  </si>
  <si>
    <t>BBVA BANCOMER SA</t>
  </si>
  <si>
    <t>AV VALLARTA No 1440 PISO 4</t>
  </si>
  <si>
    <t>1987087</t>
  </si>
  <si>
    <t>30/01/2019 09:18</t>
  </si>
  <si>
    <t>0EX9287332</t>
  </si>
  <si>
    <t>AV GENERAL MARCELINO GARCIA BARRAGAN 2077</t>
  </si>
  <si>
    <t>TLAQUEPAQUE-JAL</t>
  </si>
  <si>
    <t>1980889</t>
  </si>
  <si>
    <t>17/01/2019 13:04</t>
  </si>
  <si>
    <t>0E2B658308</t>
  </si>
  <si>
    <t>1975561</t>
  </si>
  <si>
    <t>07/01/2019 09:22</t>
  </si>
  <si>
    <t>0XPN394544</t>
  </si>
  <si>
    <t>AV HOMERO 1317</t>
  </si>
  <si>
    <t>1978879</t>
  </si>
  <si>
    <t>14/01/2019 09:07</t>
  </si>
  <si>
    <t>1973765</t>
  </si>
  <si>
    <t>02/01/2019 16:57</t>
  </si>
  <si>
    <t>1975947</t>
  </si>
  <si>
    <t>07/01/2019 17:26</t>
  </si>
  <si>
    <t>0C4X006417</t>
  </si>
  <si>
    <t>1976431</t>
  </si>
  <si>
    <t>08/01/2019 11:36</t>
  </si>
  <si>
    <t>0VMA564196</t>
  </si>
  <si>
    <t>1976991</t>
  </si>
  <si>
    <t>09/01/2019 11:20</t>
  </si>
  <si>
    <t>1986561</t>
  </si>
  <si>
    <t>29/01/2019 10:36</t>
  </si>
  <si>
    <t>0X76708031</t>
  </si>
  <si>
    <t>1986179</t>
  </si>
  <si>
    <t>28/01/2019 17:51</t>
  </si>
  <si>
    <t>1982635</t>
  </si>
  <si>
    <t>21/01/2019 14:03</t>
  </si>
  <si>
    <t>0AGD461882</t>
  </si>
  <si>
    <t>AV FAJA DE ORO 1100</t>
  </si>
  <si>
    <t>SALAMANCA-GTO</t>
  </si>
  <si>
    <t>1983409</t>
  </si>
  <si>
    <t>22/01/2019 15:33</t>
  </si>
  <si>
    <t>1981431</t>
  </si>
  <si>
    <t>18/01/2019 12:47</t>
  </si>
  <si>
    <t>1986491</t>
  </si>
  <si>
    <t>29/01/2019 08:35</t>
  </si>
  <si>
    <t>0X76707836</t>
  </si>
  <si>
    <t>ALAMBRADOS Y CIRCUITOS ELECTRICOS S DE RL DE CV</t>
  </si>
  <si>
    <t>1983905</t>
  </si>
  <si>
    <t>23/01/2019 13:35</t>
  </si>
  <si>
    <t>1974027</t>
  </si>
  <si>
    <t>03/01/2019 08:31</t>
  </si>
  <si>
    <t>1978165</t>
  </si>
  <si>
    <t>11/01/2019 11:01</t>
  </si>
  <si>
    <t>0A1H020879</t>
  </si>
  <si>
    <t>PROL VERACRUZ 271</t>
  </si>
  <si>
    <t>Saltillo-COAH</t>
  </si>
  <si>
    <t>1984851</t>
  </si>
  <si>
    <t>25/01/2019 09:01</t>
  </si>
  <si>
    <t>0DUX196280</t>
  </si>
  <si>
    <t>1979675</t>
  </si>
  <si>
    <t>15/01/2019 13:41</t>
  </si>
  <si>
    <t>0A4T558106</t>
  </si>
  <si>
    <t>1985765</t>
  </si>
  <si>
    <t>28/01/2019 10:02</t>
  </si>
  <si>
    <t>0XEL566040</t>
  </si>
  <si>
    <t>1972785</t>
  </si>
  <si>
    <t>31/12/2018 08:30</t>
  </si>
  <si>
    <t>1971039</t>
  </si>
  <si>
    <t>24/12/2018 17:10</t>
  </si>
  <si>
    <t>0A4T557727</t>
  </si>
  <si>
    <t>000202</t>
  </si>
  <si>
    <t>CARR MEXICO-PACHUCA KM 36.5</t>
  </si>
  <si>
    <t>TECAMAC-MEX</t>
  </si>
  <si>
    <t>1975491</t>
  </si>
  <si>
    <t>07/01/2019 08:10</t>
  </si>
  <si>
    <t>0A1H020723</t>
  </si>
  <si>
    <t>AV ROMULO GARZA SN</t>
  </si>
  <si>
    <t>1977225</t>
  </si>
  <si>
    <t>09/01/2019 18:31</t>
  </si>
  <si>
    <t>1976961</t>
  </si>
  <si>
    <t>09/01/2019 10:46</t>
  </si>
  <si>
    <t>1975791</t>
  </si>
  <si>
    <t>8900</t>
  </si>
  <si>
    <t>07/01/2019 12:50</t>
  </si>
  <si>
    <t>0DA4113475</t>
  </si>
  <si>
    <t>A4 Color Solid Ink MFPs</t>
  </si>
  <si>
    <t>1983033</t>
  </si>
  <si>
    <t>3610</t>
  </si>
  <si>
    <t>22/01/2019 08:22</t>
  </si>
  <si>
    <t>0A4T021978</t>
  </si>
  <si>
    <t>1983569</t>
  </si>
  <si>
    <t>23/01/2019 05:47</t>
  </si>
  <si>
    <t>09HB347548</t>
  </si>
  <si>
    <t>PLAZA ACU&amp;A LOCAL B10 Y B11</t>
  </si>
  <si>
    <t>Ciudad Acu&amp;A-COAH</t>
  </si>
  <si>
    <t>1986217</t>
  </si>
  <si>
    <t>28/01/2019 21:21</t>
  </si>
  <si>
    <t>0E2B106717</t>
  </si>
  <si>
    <t>1986201</t>
  </si>
  <si>
    <t>28/01/2019 19:48</t>
  </si>
  <si>
    <t>1973709</t>
  </si>
  <si>
    <t>02/01/2019 13:59</t>
  </si>
  <si>
    <t>0A4T036019</t>
  </si>
  <si>
    <t>1979525</t>
  </si>
  <si>
    <t>15/01/2019 11:14</t>
  </si>
  <si>
    <t>03AG879962</t>
  </si>
  <si>
    <t>HIPERPLAZA No 3300</t>
  </si>
  <si>
    <t>1976673</t>
  </si>
  <si>
    <t>08/01/2019 16:39</t>
  </si>
  <si>
    <t>1974839</t>
  </si>
  <si>
    <t>04/01/2019 14:58</t>
  </si>
  <si>
    <t>1976979</t>
  </si>
  <si>
    <t>09/01/2019 11:03</t>
  </si>
  <si>
    <t>0A4T557929</t>
  </si>
  <si>
    <t>1982497</t>
  </si>
  <si>
    <t>21/01/2019 11:58</t>
  </si>
  <si>
    <t>0XEH804909</t>
  </si>
  <si>
    <t>1976733</t>
  </si>
  <si>
    <t>08/01/2019 18:49</t>
  </si>
  <si>
    <t>0E2B665502</t>
  </si>
  <si>
    <t>1974283</t>
  </si>
  <si>
    <t>03/01/2019 13:41</t>
  </si>
  <si>
    <t>1974331</t>
  </si>
  <si>
    <t>03/01/2019 15:23</t>
  </si>
  <si>
    <t>0E2B666103</t>
  </si>
  <si>
    <t>1971779</t>
  </si>
  <si>
    <t>27/12/2018 13:07</t>
  </si>
  <si>
    <t>0X76373017</t>
  </si>
  <si>
    <t>FLEXTRONICS TECHNOLOGIES MEXICO S DE RL DE CV</t>
  </si>
  <si>
    <t>PROLG AV LOPEZ MATEOS KM 6.5 NO 2915</t>
  </si>
  <si>
    <t>1979711</t>
  </si>
  <si>
    <t>4622</t>
  </si>
  <si>
    <t>15/01/2019 14:57</t>
  </si>
  <si>
    <t>0XLV030947</t>
  </si>
  <si>
    <t>1975551</t>
  </si>
  <si>
    <t>07/01/2019 09:11</t>
  </si>
  <si>
    <t>0BG2951615</t>
  </si>
  <si>
    <t>FELIPE SEVILLA DEL RIO 115</t>
  </si>
  <si>
    <t>COLIMA-COL</t>
  </si>
  <si>
    <t>1973599</t>
  </si>
  <si>
    <t>02/01/2019 11:26</t>
  </si>
  <si>
    <t>1976967</t>
  </si>
  <si>
    <t>09/01/2019 10:39</t>
  </si>
  <si>
    <t>03AG877829</t>
  </si>
  <si>
    <t>AV DR JIMENEZ CANTU NUMERO Y MZ 1</t>
  </si>
  <si>
    <t>1982527</t>
  </si>
  <si>
    <t>21/01/2019 12:25</t>
  </si>
  <si>
    <t>1984541</t>
  </si>
  <si>
    <t>24/01/2019 15:26</t>
  </si>
  <si>
    <t>0BG2948440</t>
  </si>
  <si>
    <t>1987315</t>
  </si>
  <si>
    <t>30/01/2019 12:47</t>
  </si>
  <si>
    <t>0Y4X848737</t>
  </si>
  <si>
    <t>1976917</t>
  </si>
  <si>
    <t>09/01/2019 09:55</t>
  </si>
  <si>
    <t>0A1H020735</t>
  </si>
  <si>
    <t>1980971</t>
  </si>
  <si>
    <t>1978329</t>
  </si>
  <si>
    <t>11/01/2019 14:54</t>
  </si>
  <si>
    <t>0X76375429</t>
  </si>
  <si>
    <t>1987309</t>
  </si>
  <si>
    <t>30/01/2019 12:45</t>
  </si>
  <si>
    <t>0BG0974475</t>
  </si>
  <si>
    <t>IGNACIO LOPEZ RAYON No 510</t>
  </si>
  <si>
    <t>1974859</t>
  </si>
  <si>
    <t>04/01/2019 15:53</t>
  </si>
  <si>
    <t>0LBT205938</t>
  </si>
  <si>
    <t>AV CIRCUNVALACION OBLATOS 2700 LOC 107 108 109</t>
  </si>
  <si>
    <t>1975495</t>
  </si>
  <si>
    <t>07/01/2019 08:12</t>
  </si>
  <si>
    <t>1976225</t>
  </si>
  <si>
    <t>08/01/2019 08:52</t>
  </si>
  <si>
    <t>0MX4465072</t>
  </si>
  <si>
    <t>EJERCITO NAL 2926</t>
  </si>
  <si>
    <t>1974035</t>
  </si>
  <si>
    <t>0XPN396986</t>
  </si>
  <si>
    <t>1975853</t>
  </si>
  <si>
    <t>07/01/2019 14:06</t>
  </si>
  <si>
    <t>1977109</t>
  </si>
  <si>
    <t>09/01/2019 13:43</t>
  </si>
  <si>
    <t>09HB318579</t>
  </si>
  <si>
    <t>KAZUZA 14</t>
  </si>
  <si>
    <t>CIUDAD CAMARGO-CHIH</t>
  </si>
  <si>
    <t>1974245</t>
  </si>
  <si>
    <t>03/01/2019 12:58</t>
  </si>
  <si>
    <t>09HB331461</t>
  </si>
  <si>
    <t>AV DE LOS DIAMANTES No 134</t>
  </si>
  <si>
    <t>1987427</t>
  </si>
  <si>
    <t>30/01/2019 14:52</t>
  </si>
  <si>
    <t>0BG2951501</t>
  </si>
  <si>
    <t>1973747</t>
  </si>
  <si>
    <t>02/01/2019 16:20</t>
  </si>
  <si>
    <t>03BT802187</t>
  </si>
  <si>
    <t>JOSE MARIA MENDOZA No 1585</t>
  </si>
  <si>
    <t>Hermosillo-SON</t>
  </si>
  <si>
    <t>1979491</t>
  </si>
  <si>
    <t>15/01/2019 11:00</t>
  </si>
  <si>
    <t>0AE7176589</t>
  </si>
  <si>
    <t>AV MONTA&amp;A MONARCA No 1340</t>
  </si>
  <si>
    <t>1977151</t>
  </si>
  <si>
    <t>09/01/2019 15:35</t>
  </si>
  <si>
    <t>0C4X003129</t>
  </si>
  <si>
    <t>BLVD INDEPENDENCIA 1300 OTE LOC 201 PZA COMER 4 CA</t>
  </si>
  <si>
    <t>1984877</t>
  </si>
  <si>
    <t>25/01/2019 09:49</t>
  </si>
  <si>
    <t>0A4T558081</t>
  </si>
  <si>
    <t>1974329</t>
  </si>
  <si>
    <t>03/01/2019 15:21</t>
  </si>
  <si>
    <t>0A1H021488</t>
  </si>
  <si>
    <t>1974327</t>
  </si>
  <si>
    <t>0BG0963897</t>
  </si>
  <si>
    <t>1976945</t>
  </si>
  <si>
    <t>6505</t>
  </si>
  <si>
    <t>0YRB405536</t>
  </si>
  <si>
    <t>CARRETERA A MONTERREY AV FOMENTO INDUSTRIAL SN</t>
  </si>
  <si>
    <t>1983465</t>
  </si>
  <si>
    <t>22/01/2019 17:10</t>
  </si>
  <si>
    <t>1973671</t>
  </si>
  <si>
    <t>02/01/2019 12:38</t>
  </si>
  <si>
    <t>09HB328042</t>
  </si>
  <si>
    <t>KIMBERLY CLARK DE MEXICO SA B DE CV</t>
  </si>
  <si>
    <t>BLVD ESCOBEDO APODACA TECHNOLOGY PARK EDIFICIO B 1</t>
  </si>
  <si>
    <t>1974893</t>
  </si>
  <si>
    <t>04/01/2019 19:45</t>
  </si>
  <si>
    <t>1978575</t>
  </si>
  <si>
    <t>13/01/2019 14:58</t>
  </si>
  <si>
    <t>0E2B665884</t>
  </si>
  <si>
    <t>1974779</t>
  </si>
  <si>
    <t>04/01/2019 12:41</t>
  </si>
  <si>
    <t>0X76703630</t>
  </si>
  <si>
    <t>AV NI&amp;OS HEROES No 1555 LOTE 105</t>
  </si>
  <si>
    <t>1975879</t>
  </si>
  <si>
    <t>1976855</t>
  </si>
  <si>
    <t>09/01/2019 08:52</t>
  </si>
  <si>
    <t>0BG2942469</t>
  </si>
  <si>
    <t>1985723</t>
  </si>
  <si>
    <t>28/01/2019 09:16</t>
  </si>
  <si>
    <t>0D6X450441</t>
  </si>
  <si>
    <t>1986765</t>
  </si>
  <si>
    <t>29/01/2019 14:46</t>
  </si>
  <si>
    <t>1981293</t>
  </si>
  <si>
    <t>18/01/2019 10:15</t>
  </si>
  <si>
    <t>0Y4X820889</t>
  </si>
  <si>
    <t>1984867</t>
  </si>
  <si>
    <t>25/01/2019 09:35</t>
  </si>
  <si>
    <t>0MX4465082</t>
  </si>
  <si>
    <t>AV HEROICO COLEGIO MILITAR 114</t>
  </si>
  <si>
    <t>PIEDRAS NEGRAS-COAH</t>
  </si>
  <si>
    <t>1986131</t>
  </si>
  <si>
    <t>28/01/2019 16:45</t>
  </si>
  <si>
    <t>0EX9295738</t>
  </si>
  <si>
    <t>800113</t>
  </si>
  <si>
    <t>AV. PATRIA NO 1937</t>
  </si>
  <si>
    <t>1986503</t>
  </si>
  <si>
    <t>29/01/2019 09:18</t>
  </si>
  <si>
    <t>0A1H020678</t>
  </si>
  <si>
    <t>1982273</t>
  </si>
  <si>
    <t>21/01/2019 08:46</t>
  </si>
  <si>
    <t>0XPN399496</t>
  </si>
  <si>
    <t>1985009</t>
  </si>
  <si>
    <t>25/01/2019 13:09</t>
  </si>
  <si>
    <t>0MX4770329</t>
  </si>
  <si>
    <t>1987343</t>
  </si>
  <si>
    <t>30/01/2019 12:59</t>
  </si>
  <si>
    <t>09HB331851</t>
  </si>
  <si>
    <t>1981031</t>
  </si>
  <si>
    <t>17/01/2019 17:13</t>
  </si>
  <si>
    <t>0C4X008436</t>
  </si>
  <si>
    <t>CALLE FAJA DE ORO 1502 ANCLA 1</t>
  </si>
  <si>
    <t>1983479</t>
  </si>
  <si>
    <t>22/01/2019 17:42</t>
  </si>
  <si>
    <t>0MAV107755</t>
  </si>
  <si>
    <t>1985087</t>
  </si>
  <si>
    <t>25/01/2019 16:42</t>
  </si>
  <si>
    <t>0A4T553445</t>
  </si>
  <si>
    <t>1976719</t>
  </si>
  <si>
    <t>08/01/2019 17:31</t>
  </si>
  <si>
    <t>9HB327687</t>
  </si>
  <si>
    <t>CORPORATIVO DE NEGOCIOS M&amp;P SA DE CV</t>
  </si>
  <si>
    <t>AVENIDA PATRIA No 2085 INT M55</t>
  </si>
  <si>
    <t>1975901</t>
  </si>
  <si>
    <t>07/01/2019 15:35</t>
  </si>
  <si>
    <t>1976955</t>
  </si>
  <si>
    <t>8070</t>
  </si>
  <si>
    <t>06TB442347</t>
  </si>
  <si>
    <t>TECNOLOGIA DE ILUMINACION AUTOMOTRIZ SA DE CV</t>
  </si>
  <si>
    <t>AV DEL CHARRO No 1750 NTE</t>
  </si>
  <si>
    <t>1977573</t>
  </si>
  <si>
    <t>10/01/2019 11:26</t>
  </si>
  <si>
    <t>1974663</t>
  </si>
  <si>
    <t>04/01/2019 08:48</t>
  </si>
  <si>
    <t>1986859</t>
  </si>
  <si>
    <t>29/01/2019 19:20</t>
  </si>
  <si>
    <t>1981501</t>
  </si>
  <si>
    <t>18/01/2019 14:03</t>
  </si>
  <si>
    <t>0E2B646615</t>
  </si>
  <si>
    <t>1977555</t>
  </si>
  <si>
    <t>10/01/2019 11:07</t>
  </si>
  <si>
    <t>1976981</t>
  </si>
  <si>
    <t>09/01/2019 11:07</t>
  </si>
  <si>
    <t>0A4T558166</t>
  </si>
  <si>
    <t>AV SALVADOR NAVA MARTINEZ 3115</t>
  </si>
  <si>
    <t>1974383</t>
  </si>
  <si>
    <t>03/01/2019 17:06</t>
  </si>
  <si>
    <t>1974261</t>
  </si>
  <si>
    <t>8680</t>
  </si>
  <si>
    <t>03/01/2019 13:11</t>
  </si>
  <si>
    <t>0B2R090061</t>
  </si>
  <si>
    <t>SOLTAR IMPRESORES SA DE CV</t>
  </si>
  <si>
    <t>CARLOS SALAZAR No 729</t>
  </si>
  <si>
    <t>1977215</t>
  </si>
  <si>
    <t>09/01/2019 17:55</t>
  </si>
  <si>
    <t>1977161</t>
  </si>
  <si>
    <t>09/01/2019 16:05</t>
  </si>
  <si>
    <t>0A2T370541</t>
  </si>
  <si>
    <t>CAMINO A JESUS DEL MONTE SN INTERIOR 800</t>
  </si>
  <si>
    <t>1978229</t>
  </si>
  <si>
    <t>11/01/2019 12:51</t>
  </si>
  <si>
    <t>0X76703570</t>
  </si>
  <si>
    <t>CALZADA SAN PEDRO No 218 SUR</t>
  </si>
  <si>
    <t>1984815</t>
  </si>
  <si>
    <t>25/01/2019 07:57</t>
  </si>
  <si>
    <t>0X76373131</t>
  </si>
  <si>
    <t>1976561</t>
  </si>
  <si>
    <t>08/01/2019 14:34</t>
  </si>
  <si>
    <t>1976919</t>
  </si>
  <si>
    <t>03AG879894</t>
  </si>
  <si>
    <t>BLVD CATARATAS No 29</t>
  </si>
  <si>
    <t>1981777</t>
  </si>
  <si>
    <t>19/01/2019 10:58</t>
  </si>
  <si>
    <t>0E2B666222</t>
  </si>
  <si>
    <t>CARRETERA FEDERAL MEXICO CUAUTLA KM 37</t>
  </si>
  <si>
    <t>Ixtapaluca-ESTADO DE</t>
  </si>
  <si>
    <t>1974841</t>
  </si>
  <si>
    <t>04/01/2019 15:03</t>
  </si>
  <si>
    <t>0Y4X843007</t>
  </si>
  <si>
    <t>1982649</t>
  </si>
  <si>
    <t>21/01/2019 14:33</t>
  </si>
  <si>
    <t>0Y4X846836</t>
  </si>
  <si>
    <t>AV DE LAS TORRES No 7125</t>
  </si>
  <si>
    <t>1980339</t>
  </si>
  <si>
    <t>16/01/2019 14:32</t>
  </si>
  <si>
    <t>0EX9294150</t>
  </si>
  <si>
    <t>AV CONSTITUYENTES ORIENTE 20</t>
  </si>
  <si>
    <t>1986625</t>
  </si>
  <si>
    <t>29/01/2019 11:47</t>
  </si>
  <si>
    <t>Y4X822461</t>
  </si>
  <si>
    <t>1971635</t>
  </si>
  <si>
    <t>27/12/2018 09:07</t>
  </si>
  <si>
    <t>0BG2949312</t>
  </si>
  <si>
    <t>1987189</t>
  </si>
  <si>
    <t>30/01/2019 11:07</t>
  </si>
  <si>
    <t>0BG2940184</t>
  </si>
  <si>
    <t>1975917</t>
  </si>
  <si>
    <t>07/01/2019 16:14</t>
  </si>
  <si>
    <t>0D6X469771</t>
  </si>
  <si>
    <t>BLVD VIA MAGNA MZ III LT 13 No 19</t>
  </si>
  <si>
    <t>1976383</t>
  </si>
  <si>
    <t>08/01/2019 11:06</t>
  </si>
  <si>
    <t>0BG2949291</t>
  </si>
  <si>
    <t>TORRES LANDA 103 A</t>
  </si>
  <si>
    <t>1976449</t>
  </si>
  <si>
    <t>08/01/2019 11:55</t>
  </si>
  <si>
    <t>1983397</t>
  </si>
  <si>
    <t>22/01/2019 14:50</t>
  </si>
  <si>
    <t>1978105</t>
  </si>
  <si>
    <t>11/01/2019 09:50</t>
  </si>
  <si>
    <t>03AG877899</t>
  </si>
  <si>
    <t>BLV HIDALGO Y FUENTE DE DIANA SN</t>
  </si>
  <si>
    <t>REYNOSA-TAM</t>
  </si>
  <si>
    <t>1981541</t>
  </si>
  <si>
    <t>18/01/2019 16:29</t>
  </si>
  <si>
    <t>09HB328230</t>
  </si>
  <si>
    <t>1976899</t>
  </si>
  <si>
    <t>09/01/2019 09:40</t>
  </si>
  <si>
    <t>0LX5822382</t>
  </si>
  <si>
    <t>1975481</t>
  </si>
  <si>
    <t>07/01/2019 08:05</t>
  </si>
  <si>
    <t>0BG0966721</t>
  </si>
  <si>
    <t>AV. FAJA DE ORO NO. 1100</t>
  </si>
  <si>
    <t>Salamanca-GTO</t>
  </si>
  <si>
    <t>1980153</t>
  </si>
  <si>
    <t>16/01/2019 11:00</t>
  </si>
  <si>
    <t>1982249</t>
  </si>
  <si>
    <t>21/01/2019 08:25</t>
  </si>
  <si>
    <t>0XPN396565</t>
  </si>
  <si>
    <t>1986469</t>
  </si>
  <si>
    <t>4326</t>
  </si>
  <si>
    <t>29/01/2019 08:08</t>
  </si>
  <si>
    <t>0BG1001361</t>
  </si>
  <si>
    <t>1984357</t>
  </si>
  <si>
    <t>24/01/2019 10:10</t>
  </si>
  <si>
    <t>1982475</t>
  </si>
  <si>
    <t>21/01/2019 11:41</t>
  </si>
  <si>
    <t>1979651</t>
  </si>
  <si>
    <t>15/01/2019 12:49</t>
  </si>
  <si>
    <t>1980689</t>
  </si>
  <si>
    <t>17/01/2019 09:04</t>
  </si>
  <si>
    <t>0XKK387077</t>
  </si>
  <si>
    <t>1973669</t>
  </si>
  <si>
    <t>02/01/2019 12:40</t>
  </si>
  <si>
    <t>1975815</t>
  </si>
  <si>
    <t>07/01/2019 13:15</t>
  </si>
  <si>
    <t>0Y4X830856</t>
  </si>
  <si>
    <t>PREDIO SANTO TOMAS SN</t>
  </si>
  <si>
    <t>Hidalgo Del Parral-C</t>
  </si>
  <si>
    <t>1973717</t>
  </si>
  <si>
    <t>02/01/2019 14:18</t>
  </si>
  <si>
    <t>9HB320580</t>
  </si>
  <si>
    <t>MARIA DE JESUS TORRES RANGEL</t>
  </si>
  <si>
    <t>PASEO DEL SUR No 855-4</t>
  </si>
  <si>
    <t>1974115</t>
  </si>
  <si>
    <t>03/01/2019 10:28</t>
  </si>
  <si>
    <t>09HB333001</t>
  </si>
  <si>
    <t>1981523</t>
  </si>
  <si>
    <t>18/01/2019 15:43</t>
  </si>
  <si>
    <t>Y4X838933</t>
  </si>
  <si>
    <t>CAMINO AL ITESO No 8499</t>
  </si>
  <si>
    <t>1987143</t>
  </si>
  <si>
    <t>30/01/2019 10:04</t>
  </si>
  <si>
    <t>0XEL566464</t>
  </si>
  <si>
    <t>1974989</t>
  </si>
  <si>
    <t>05/01/2019 15:45</t>
  </si>
  <si>
    <t>1982589</t>
  </si>
  <si>
    <t>21/01/2019 13:16</t>
  </si>
  <si>
    <t>1985869</t>
  </si>
  <si>
    <t>28/01/2019 11:28</t>
  </si>
  <si>
    <t>0X76703816</t>
  </si>
  <si>
    <t>FLEXTRONICS MANUFACTURING JUAREZ S DE RL DE CV</t>
  </si>
  <si>
    <t>BLVD INDEPENDENCIA 4240</t>
  </si>
  <si>
    <t>1979683</t>
  </si>
  <si>
    <t>15/01/2019 14:14</t>
  </si>
  <si>
    <t>09HB331795</t>
  </si>
  <si>
    <t>AV LINCOLN No 6237</t>
  </si>
  <si>
    <t>1982429</t>
  </si>
  <si>
    <t>21/01/2019 11:15</t>
  </si>
  <si>
    <t>0EX9306196</t>
  </si>
  <si>
    <t>1983923</t>
  </si>
  <si>
    <t>3020</t>
  </si>
  <si>
    <t>23/01/2019 14:14</t>
  </si>
  <si>
    <t>0K3A708971</t>
  </si>
  <si>
    <t>DELPHI SISTEMAS DE ENERGIA S DE RL DE CV</t>
  </si>
  <si>
    <t>AV DE LAS INDUSTRIAS 4907</t>
  </si>
  <si>
    <t>1987331</t>
  </si>
  <si>
    <t>30/01/2019 12:54</t>
  </si>
  <si>
    <t>0Y4X848718</t>
  </si>
  <si>
    <t>EFMA Y ASOCIADOS SC</t>
  </si>
  <si>
    <t>1979121</t>
  </si>
  <si>
    <t>14/01/2019 15:23</t>
  </si>
  <si>
    <t>0BG2945237</t>
  </si>
  <si>
    <t>1983815</t>
  </si>
  <si>
    <t>23/01/2019 11:46</t>
  </si>
  <si>
    <t>0X76093218</t>
  </si>
  <si>
    <t>1979553</t>
  </si>
  <si>
    <t>15/01/2019 11:41</t>
  </si>
  <si>
    <t>0A4T020899</t>
  </si>
  <si>
    <t>1980413</t>
  </si>
  <si>
    <t>16/01/2019 16:40</t>
  </si>
  <si>
    <t>0EX9285556</t>
  </si>
  <si>
    <t>1977203</t>
  </si>
  <si>
    <t>09/01/2019 16:58</t>
  </si>
  <si>
    <t>0MX4465117</t>
  </si>
  <si>
    <t>1986575</t>
  </si>
  <si>
    <t>29/01/2019 10:45</t>
  </si>
  <si>
    <t>0MX1204996</t>
  </si>
  <si>
    <t>1986039</t>
  </si>
  <si>
    <t>1973563</t>
  </si>
  <si>
    <t>02/01/2019 11:04</t>
  </si>
  <si>
    <t>03BT802151</t>
  </si>
  <si>
    <t>CALZADA DEL VALLE No 205 OTE</t>
  </si>
  <si>
    <t>1980327</t>
  </si>
  <si>
    <t>16/01/2019 14:09</t>
  </si>
  <si>
    <t>1985763</t>
  </si>
  <si>
    <t>28/01/2019 10:05</t>
  </si>
  <si>
    <t>0BG2940374</t>
  </si>
  <si>
    <t>1984985</t>
  </si>
  <si>
    <t>0E2B646602</t>
  </si>
  <si>
    <t>ROMULO GARZA 410</t>
  </si>
  <si>
    <t>1974029</t>
  </si>
  <si>
    <t>03/01/2019 08:37</t>
  </si>
  <si>
    <t>1976987</t>
  </si>
  <si>
    <t>09/01/2019 11:10</t>
  </si>
  <si>
    <t>0A4T557916</t>
  </si>
  <si>
    <t>1978263</t>
  </si>
  <si>
    <t>11/01/2019 13:36</t>
  </si>
  <si>
    <t>1981281</t>
  </si>
  <si>
    <t>18/01/2019 10:02</t>
  </si>
  <si>
    <t>1977061</t>
  </si>
  <si>
    <t>09HB347575</t>
  </si>
  <si>
    <t>BLVD TAMAULIPAS NORTE No 1801</t>
  </si>
  <si>
    <t>1984981</t>
  </si>
  <si>
    <t>25/01/2019 12:16</t>
  </si>
  <si>
    <t>0BG2951552</t>
  </si>
  <si>
    <t>1980663</t>
  </si>
  <si>
    <t>17/01/2019 08:31</t>
  </si>
  <si>
    <t>1983657</t>
  </si>
  <si>
    <t>23/01/2019 09:23</t>
  </si>
  <si>
    <t>1975871</t>
  </si>
  <si>
    <t>07/01/2019 14:44</t>
  </si>
  <si>
    <t>1984447</t>
  </si>
  <si>
    <t>24/01/2019 12:20</t>
  </si>
  <si>
    <t>03AG880147</t>
  </si>
  <si>
    <t>1975789</t>
  </si>
  <si>
    <t>07/01/2019 12:43</t>
  </si>
  <si>
    <t>1977231</t>
  </si>
  <si>
    <t>09/01/2019 21:20</t>
  </si>
  <si>
    <t>0BG2947906</t>
  </si>
  <si>
    <t>1982731</t>
  </si>
  <si>
    <t>21/01/2019 16:49</t>
  </si>
  <si>
    <t>0BG2939661</t>
  </si>
  <si>
    <t>1973711</t>
  </si>
  <si>
    <t>02/01/2019 14:00</t>
  </si>
  <si>
    <t>0C7X276251</t>
  </si>
  <si>
    <t>1978883</t>
  </si>
  <si>
    <t>14/01/2019 09:12</t>
  </si>
  <si>
    <t>0BG2947512</t>
  </si>
  <si>
    <t>1981489</t>
  </si>
  <si>
    <t>18/01/2019 13:42</t>
  </si>
  <si>
    <t>0BG2947176</t>
  </si>
  <si>
    <t>MARIANO ESCOBEDO No 519</t>
  </si>
  <si>
    <t>1983665</t>
  </si>
  <si>
    <t>23/01/2019 09:40</t>
  </si>
  <si>
    <t>1978865</t>
  </si>
  <si>
    <t>14/01/2019 08:48</t>
  </si>
  <si>
    <t>0XLT269039</t>
  </si>
  <si>
    <t>1976657</t>
  </si>
  <si>
    <t>08/01/2019 16:11</t>
  </si>
  <si>
    <t>1979117</t>
  </si>
  <si>
    <t>14/01/2019 15:10</t>
  </si>
  <si>
    <t>0PW4975580</t>
  </si>
  <si>
    <t>1983591</t>
  </si>
  <si>
    <t>23/01/2019 07:27</t>
  </si>
  <si>
    <t>0BG2951663</t>
  </si>
  <si>
    <t>1985769</t>
  </si>
  <si>
    <t>28/01/2019 10:08</t>
  </si>
  <si>
    <t>1973775</t>
  </si>
  <si>
    <t>02/01/2019 18:02</t>
  </si>
  <si>
    <t>0A2T370608</t>
  </si>
  <si>
    <t>MIGUEL LERDO DE TEJADA No 2277</t>
  </si>
  <si>
    <t>1978925</t>
  </si>
  <si>
    <t>14/01/2019 10:17</t>
  </si>
  <si>
    <t>0XPN399501</t>
  </si>
  <si>
    <t>1983137</t>
  </si>
  <si>
    <t>22/01/2019 09:57</t>
  </si>
  <si>
    <t>1986745</t>
  </si>
  <si>
    <t>29/01/2019 13:57</t>
  </si>
  <si>
    <t>09HB321623</t>
  </si>
  <si>
    <t>NAHUA 333</t>
  </si>
  <si>
    <t>1977131</t>
  </si>
  <si>
    <t>09/01/2019 14:39</t>
  </si>
  <si>
    <t>1975725</t>
  </si>
  <si>
    <t>07/01/2019 11:39</t>
  </si>
  <si>
    <t>0A2T024396</t>
  </si>
  <si>
    <t>AV PRIMAVERAS No 30 F</t>
  </si>
  <si>
    <t>Manzanillo-COL</t>
  </si>
  <si>
    <t>1975851</t>
  </si>
  <si>
    <t>07/01/2019 14:09</t>
  </si>
  <si>
    <t>0X76374255</t>
  </si>
  <si>
    <t>1985753</t>
  </si>
  <si>
    <t>28/01/2019 09:52</t>
  </si>
  <si>
    <t>0EX9292857</t>
  </si>
  <si>
    <t>AV 1 DE MAYO Y AV CENTRAL MZ 4 LT 1</t>
  </si>
  <si>
    <t>ECATEPEC DE MORELOS-</t>
  </si>
  <si>
    <t>1976579</t>
  </si>
  <si>
    <t>08/01/2019 14:41</t>
  </si>
  <si>
    <t>0A1H021687</t>
  </si>
  <si>
    <t>AV DE LOS ALAMOS No 80</t>
  </si>
  <si>
    <t>Linares-NL</t>
  </si>
  <si>
    <t>1982403</t>
  </si>
  <si>
    <t>21/01/2019 10:55</t>
  </si>
  <si>
    <t>0C7X246738</t>
  </si>
  <si>
    <t>1974255</t>
  </si>
  <si>
    <t>03/01/2019 13:09</t>
  </si>
  <si>
    <t>0E2B658299</t>
  </si>
  <si>
    <t>1981351</t>
  </si>
  <si>
    <t>4311</t>
  </si>
  <si>
    <t>18/01/2019 11:15</t>
  </si>
  <si>
    <t>0BG1001037</t>
  </si>
  <si>
    <t>1976735</t>
  </si>
  <si>
    <t>08/01/2019 18:54</t>
  </si>
  <si>
    <t>0XPN548175</t>
  </si>
  <si>
    <t>ENRIQUE RAMIREZ 445</t>
  </si>
  <si>
    <t>1974797</t>
  </si>
  <si>
    <t>04/01/2019 13:50</t>
  </si>
  <si>
    <t>0LBT206071</t>
  </si>
  <si>
    <t>1977697</t>
  </si>
  <si>
    <t>10/01/2019 13:20</t>
  </si>
  <si>
    <t>0BG0973527</t>
  </si>
  <si>
    <t>1980083</t>
  </si>
  <si>
    <t>16/01/2019 08:49</t>
  </si>
  <si>
    <t>1985027</t>
  </si>
  <si>
    <t>25/01/2019 13:31</t>
  </si>
  <si>
    <t>0EX7397437</t>
  </si>
  <si>
    <t>ADOLFO LOPEZ MATEOS No 328 PISO 2</t>
  </si>
  <si>
    <t>1974297</t>
  </si>
  <si>
    <t>03/01/2019 14:13</t>
  </si>
  <si>
    <t>1980741</t>
  </si>
  <si>
    <t>17/01/2019 10:18</t>
  </si>
  <si>
    <t>0XPN547551</t>
  </si>
  <si>
    <t>VIA MAGNA MZ 3 LT 13-16</t>
  </si>
  <si>
    <t>HUIXQUILUCAN DE DEGO</t>
  </si>
  <si>
    <t>1979563</t>
  </si>
  <si>
    <t>15/01/2019 11:47</t>
  </si>
  <si>
    <t>1982359</t>
  </si>
  <si>
    <t>21/01/2019 10:02</t>
  </si>
  <si>
    <t>0A1H021115</t>
  </si>
  <si>
    <t>1984361</t>
  </si>
  <si>
    <t>24/01/2019 10:16</t>
  </si>
  <si>
    <t>0A2T201145</t>
  </si>
  <si>
    <t>AV. GUADALUPE VICTORIA No 74 - B</t>
  </si>
  <si>
    <t>Autlan De Navarro-JA</t>
  </si>
  <si>
    <t>1974295</t>
  </si>
  <si>
    <t>03/01/2019 13:59</t>
  </si>
  <si>
    <t>0BG2947627</t>
  </si>
  <si>
    <t>1972781</t>
  </si>
  <si>
    <t>31/12/2018 08:06</t>
  </si>
  <si>
    <t>1978373</t>
  </si>
  <si>
    <t>12/01/2019 14:10</t>
  </si>
  <si>
    <t>1982417</t>
  </si>
  <si>
    <t>21/01/2019 11:05</t>
  </si>
  <si>
    <t>0X76707642</t>
  </si>
  <si>
    <t>AV 5 DE FEBRERO 1351</t>
  </si>
  <si>
    <t>1984879</t>
  </si>
  <si>
    <t>25/01/2019 09:53</t>
  </si>
  <si>
    <t>0XLT279452</t>
  </si>
  <si>
    <t>1981297</t>
  </si>
  <si>
    <t>18/01/2019 10:19</t>
  </si>
  <si>
    <t>0Y4X820833</t>
  </si>
  <si>
    <t>1986675</t>
  </si>
  <si>
    <t>29/01/2019 12:34</t>
  </si>
  <si>
    <t>9HB328014</t>
  </si>
  <si>
    <t>MARIA ESTHER  HERNANDEZ PEREZ</t>
  </si>
  <si>
    <t>20 DE NOVIEMBRE No 407</t>
  </si>
  <si>
    <t>1980337</t>
  </si>
  <si>
    <t>16/01/2019 14:29</t>
  </si>
  <si>
    <t>0BG2946371</t>
  </si>
  <si>
    <t>1983433</t>
  </si>
  <si>
    <t>22/01/2019 16:13</t>
  </si>
  <si>
    <t>0BG0964526</t>
  </si>
  <si>
    <t>1982743</t>
  </si>
  <si>
    <t>21/01/2019 17:02</t>
  </si>
  <si>
    <t>0C4X008636</t>
  </si>
  <si>
    <t>EPIGMENIO GONZALEZ 2</t>
  </si>
  <si>
    <t>1975681</t>
  </si>
  <si>
    <t>07/01/2019 10:40</t>
  </si>
  <si>
    <t>1979171</t>
  </si>
  <si>
    <t>14/01/2019 16:25</t>
  </si>
  <si>
    <t>0E2B646560</t>
  </si>
  <si>
    <t>BLVD TAMAULIPAS NORTE No 2388</t>
  </si>
  <si>
    <t>1979093</t>
  </si>
  <si>
    <t>14/01/2019 14:24</t>
  </si>
  <si>
    <t>1986129</t>
  </si>
  <si>
    <t>28/01/2019 16:41</t>
  </si>
  <si>
    <t>1976429</t>
  </si>
  <si>
    <t>06HB014207</t>
  </si>
  <si>
    <t>GUANAJUATO Y REFORMA 3344</t>
  </si>
  <si>
    <t>1972779</t>
  </si>
  <si>
    <t>31/12/2018 07:37</t>
  </si>
  <si>
    <t>0EX9292707</t>
  </si>
  <si>
    <t>AV CHALMA 1 ESQ AUT MEXICO QRO</t>
  </si>
  <si>
    <t>CUAUTITLAN IZCALLI-M</t>
  </si>
  <si>
    <t>1977821</t>
  </si>
  <si>
    <t>10/01/2019 16:58</t>
  </si>
  <si>
    <t>9HB332534</t>
  </si>
  <si>
    <t>GRUPO ASERCOM SA DE CV</t>
  </si>
  <si>
    <t>VIA FEDERAL B MEXICO A NUEVO LAREDO KM 986</t>
  </si>
  <si>
    <t>Garcia-NL</t>
  </si>
  <si>
    <t>1981505</t>
  </si>
  <si>
    <t>18/01/2019 14:23</t>
  </si>
  <si>
    <t>0BG2951597</t>
  </si>
  <si>
    <t>AV ABRAHAM LINCOLN 5000 PTE</t>
  </si>
  <si>
    <t>1983153</t>
  </si>
  <si>
    <t>22/01/2019 10:11</t>
  </si>
  <si>
    <t>0MAV779656</t>
  </si>
  <si>
    <t>1986079</t>
  </si>
  <si>
    <t>28/01/2019 14:23</t>
  </si>
  <si>
    <t>0BG0972350</t>
  </si>
  <si>
    <t>1974239</t>
  </si>
  <si>
    <t>03/01/2019 12:41</t>
  </si>
  <si>
    <t>7TX139030</t>
  </si>
  <si>
    <t>LOGMINE SA DE CV</t>
  </si>
  <si>
    <t>AV DE LOS SAUCES No 727</t>
  </si>
  <si>
    <t>1974211</t>
  </si>
  <si>
    <t>03/01/2019 12:03</t>
  </si>
  <si>
    <t>5AV803528</t>
  </si>
  <si>
    <t>1974223</t>
  </si>
  <si>
    <t>03/01/2019 12:22</t>
  </si>
  <si>
    <t>0KPA021805</t>
  </si>
  <si>
    <t>RIO BRAVO No 1420</t>
  </si>
  <si>
    <t>1978573</t>
  </si>
  <si>
    <t>13/01/2019 14:57</t>
  </si>
  <si>
    <t>0XPN387885</t>
  </si>
  <si>
    <t>1976939</t>
  </si>
  <si>
    <t>09/01/2019 10:30</t>
  </si>
  <si>
    <t>07TX137312</t>
  </si>
  <si>
    <t>1983497</t>
  </si>
  <si>
    <t>22/01/2019 19:52</t>
  </si>
  <si>
    <t>1982615</t>
  </si>
  <si>
    <t>21/01/2019 13:32</t>
  </si>
  <si>
    <t>1985873</t>
  </si>
  <si>
    <t>28/01/2019 11:33</t>
  </si>
  <si>
    <t>0BG0966723</t>
  </si>
  <si>
    <t>1986077</t>
  </si>
  <si>
    <t>0E2B661834</t>
  </si>
  <si>
    <t>1979765</t>
  </si>
  <si>
    <t>15/01/2019 18:15</t>
  </si>
  <si>
    <t>09HB331956</t>
  </si>
  <si>
    <t>CARRETERA SAN ISIDRO MAZATEPEC No 7000</t>
  </si>
  <si>
    <t>1977033</t>
  </si>
  <si>
    <t>7011</t>
  </si>
  <si>
    <t>09/01/2019 12:00</t>
  </si>
  <si>
    <t>6UA327089</t>
  </si>
  <si>
    <t>JESUS ALBERTICO LIMON COLUNGA</t>
  </si>
  <si>
    <t>BOULEVARD SAN JOSE No 1825</t>
  </si>
  <si>
    <t>1978371</t>
  </si>
  <si>
    <t>12/01/2019 14:08</t>
  </si>
  <si>
    <t>1978351</t>
  </si>
  <si>
    <t>11/01/2019 17:30</t>
  </si>
  <si>
    <t>0XPN393943</t>
  </si>
  <si>
    <t>1980089</t>
  </si>
  <si>
    <t>16/01/2019 09:00</t>
  </si>
  <si>
    <t>1985033</t>
  </si>
  <si>
    <t>25/01/2019 13:30</t>
  </si>
  <si>
    <t>0A2T199728</t>
  </si>
  <si>
    <t>ALFONSO REYES 2828 A</t>
  </si>
  <si>
    <t>1984301</t>
  </si>
  <si>
    <t>24/01/2019 08:37</t>
  </si>
  <si>
    <t>0E2B661828</t>
  </si>
  <si>
    <t>1980301</t>
  </si>
  <si>
    <t>8056</t>
  </si>
  <si>
    <t>16/01/2019 13:39</t>
  </si>
  <si>
    <t>08TB592525</t>
  </si>
  <si>
    <t>1986197</t>
  </si>
  <si>
    <t>28/01/2019 19:10</t>
  </si>
  <si>
    <t>09HB349289</t>
  </si>
  <si>
    <t>AV ACUEDUCTO 96</t>
  </si>
  <si>
    <t>1984827</t>
  </si>
  <si>
    <t>25/01/2019 08:22</t>
  </si>
  <si>
    <t>0BG2947470</t>
  </si>
  <si>
    <t>1980299</t>
  </si>
  <si>
    <t>16/01/2019 13:26</t>
  </si>
  <si>
    <t>09HB331842</t>
  </si>
  <si>
    <t>AV BOSQUES DE LOS OLIVOS No 101</t>
  </si>
  <si>
    <t>1977433</t>
  </si>
  <si>
    <t>10/01/2019 08:44</t>
  </si>
  <si>
    <t>0BG2947509</t>
  </si>
  <si>
    <t>AV ADOLFO LOPEZ MATEOS 1299</t>
  </si>
  <si>
    <t>1983069</t>
  </si>
  <si>
    <t>22/01/2019 08:54</t>
  </si>
  <si>
    <t>0A4T558247</t>
  </si>
  <si>
    <t>PASEO IRAPUATO 1101</t>
  </si>
  <si>
    <t>1973597</t>
  </si>
  <si>
    <t>02/01/2019 11:23</t>
  </si>
  <si>
    <t>1973521</t>
  </si>
  <si>
    <t>02/01/2019 10:52</t>
  </si>
  <si>
    <t>0A2T201284</t>
  </si>
  <si>
    <t>1987509</t>
  </si>
  <si>
    <t>30/01/2019 17:28</t>
  </si>
  <si>
    <t>1978861</t>
  </si>
  <si>
    <t>14/01/2019 08:47</t>
  </si>
  <si>
    <t>0XLT269172</t>
  </si>
  <si>
    <t>1985371</t>
  </si>
  <si>
    <t>27/01/2019 13:22</t>
  </si>
  <si>
    <t>0XPN547583</t>
  </si>
  <si>
    <t>1981241</t>
  </si>
  <si>
    <t>18/01/2019 08:30</t>
  </si>
  <si>
    <t>1983851</t>
  </si>
  <si>
    <t>23/01/2019 12:10</t>
  </si>
  <si>
    <t>1986059</t>
  </si>
  <si>
    <t>28/01/2019 14:09</t>
  </si>
  <si>
    <t>1985981</t>
  </si>
  <si>
    <t>28/01/2019 12:39</t>
  </si>
  <si>
    <t>0BG2943221</t>
  </si>
  <si>
    <t>1985931</t>
  </si>
  <si>
    <t>28/01/2019 12:08</t>
  </si>
  <si>
    <t>0A1H022574</t>
  </si>
  <si>
    <t>1986753</t>
  </si>
  <si>
    <t>29/01/2019 14:24</t>
  </si>
  <si>
    <t>0LA6296562</t>
  </si>
  <si>
    <t>VICENTE GUERRERO 40</t>
  </si>
  <si>
    <t>ARANDAS-JAL</t>
  </si>
  <si>
    <t>1982477</t>
  </si>
  <si>
    <t>21/01/2019 11:42</t>
  </si>
  <si>
    <t>1982587</t>
  </si>
  <si>
    <t>21/01/2019 13:13</t>
  </si>
  <si>
    <t>03AG873369</t>
  </si>
  <si>
    <t>1976677</t>
  </si>
  <si>
    <t>08/01/2019 16:41</t>
  </si>
  <si>
    <t>09HB331652</t>
  </si>
  <si>
    <t>1973695</t>
  </si>
  <si>
    <t>02/01/2019 13:11</t>
  </si>
  <si>
    <t>09HB328726</t>
  </si>
  <si>
    <t>AV 18 DE MARZO No 704</t>
  </si>
  <si>
    <t>1976299</t>
  </si>
  <si>
    <t>08/01/2019 10:11</t>
  </si>
  <si>
    <t>08TB574012</t>
  </si>
  <si>
    <t>1976975</t>
  </si>
  <si>
    <t>0A4T558515</t>
  </si>
  <si>
    <t>1974657</t>
  </si>
  <si>
    <t>04/01/2019 08:20</t>
  </si>
  <si>
    <t>0A1H020656</t>
  </si>
  <si>
    <t>1980065</t>
  </si>
  <si>
    <t>16/01/2019 08:27</t>
  </si>
  <si>
    <t>0BG2951526</t>
  </si>
  <si>
    <t>AV EJERCITO NACIONAL No 2926</t>
  </si>
  <si>
    <t>1986481</t>
  </si>
  <si>
    <t>29/01/2019 08:21</t>
  </si>
  <si>
    <t>1983701</t>
  </si>
  <si>
    <t>23/01/2019 10:29</t>
  </si>
  <si>
    <t>1983333</t>
  </si>
  <si>
    <t>22/01/2019 13:02</t>
  </si>
  <si>
    <t>1985745</t>
  </si>
  <si>
    <t>28/01/2019 09:46</t>
  </si>
  <si>
    <t>03AG877849</t>
  </si>
  <si>
    <t>1976881</t>
  </si>
  <si>
    <t>09/01/2019 09:15</t>
  </si>
  <si>
    <t>1978913</t>
  </si>
  <si>
    <t>14/01/2019 09:58</t>
  </si>
  <si>
    <t>1987399</t>
  </si>
  <si>
    <t>30/01/2019 13:52</t>
  </si>
  <si>
    <t>1978067</t>
  </si>
  <si>
    <t>11/01/2019 08:36</t>
  </si>
  <si>
    <t>1983361</t>
  </si>
  <si>
    <t>0RXD136704</t>
  </si>
  <si>
    <t>LAZARO CARDENAS 1810 PISO 7 Y 8</t>
  </si>
  <si>
    <t>1977627</t>
  </si>
  <si>
    <t>10/01/2019 12:14</t>
  </si>
  <si>
    <t>03BT802591</t>
  </si>
  <si>
    <t>BLVD DE LAS ISLAS No 1 MOD 4</t>
  </si>
  <si>
    <t>Lazaro Cardenas-MICH</t>
  </si>
  <si>
    <t>1980693</t>
  </si>
  <si>
    <t>17/01/2019 09:14</t>
  </si>
  <si>
    <t>09HB321582</t>
  </si>
  <si>
    <t>CARR ZIHUATANEJO IXTAPA SN</t>
  </si>
  <si>
    <t>JOSE AZUETA-GRO</t>
  </si>
  <si>
    <t>1975603</t>
  </si>
  <si>
    <t>07/01/2019 09:49</t>
  </si>
  <si>
    <t>09HB320833</t>
  </si>
  <si>
    <t>BLVD JUAN PABLO II SN</t>
  </si>
  <si>
    <t>1977601</t>
  </si>
  <si>
    <t>10/01/2019 11:49</t>
  </si>
  <si>
    <t>1977561</t>
  </si>
  <si>
    <t>10/01/2019 11:19</t>
  </si>
  <si>
    <t>0BG1000997</t>
  </si>
  <si>
    <t>AV EUGENIO GARZA SADA 2501 SUR</t>
  </si>
  <si>
    <t>1986187</t>
  </si>
  <si>
    <t>28/01/2019 18:13</t>
  </si>
  <si>
    <t>0XPN548391</t>
  </si>
  <si>
    <t>1980375</t>
  </si>
  <si>
    <t>16/01/2019 15:28</t>
  </si>
  <si>
    <t>1976907</t>
  </si>
  <si>
    <t>09/01/2019 09:46</t>
  </si>
  <si>
    <t>1982253</t>
  </si>
  <si>
    <t>21/01/2019 08:31</t>
  </si>
  <si>
    <t>0AGD461545</t>
  </si>
  <si>
    <t>1981417</t>
  </si>
  <si>
    <t>18/01/2019 12:23</t>
  </si>
  <si>
    <t>0XPN547563</t>
  </si>
  <si>
    <t>1987469</t>
  </si>
  <si>
    <t>30/01/2019 16:21</t>
  </si>
  <si>
    <t>0AGD461060</t>
  </si>
  <si>
    <t>1984491</t>
  </si>
  <si>
    <t>24/01/2019 13:42</t>
  </si>
  <si>
    <t>1981487</t>
  </si>
  <si>
    <t>18/01/2019 13:41</t>
  </si>
  <si>
    <t>0BG2948893</t>
  </si>
  <si>
    <t>MORELOS No 406 ORIENTE</t>
  </si>
  <si>
    <t>1983363</t>
  </si>
  <si>
    <t>22/01/2019 13:30</t>
  </si>
  <si>
    <t>07CX043052</t>
  </si>
  <si>
    <t>MAGNETI MARELLI TOLUCA MEXICO S DE RL DE CV</t>
  </si>
  <si>
    <t>AV DE LA INDUSTRIA AUTOMOTRIZ No 7 MZ-4 LT-3</t>
  </si>
  <si>
    <t>1976861</t>
  </si>
  <si>
    <t>09/01/2019 09:03</t>
  </si>
  <si>
    <t>0XPN397750</t>
  </si>
  <si>
    <t>1980901</t>
  </si>
  <si>
    <t>17/01/2019 13:39</t>
  </si>
  <si>
    <t>1986695</t>
  </si>
  <si>
    <t>29/01/2019 12:41</t>
  </si>
  <si>
    <t>0E1B968078</t>
  </si>
  <si>
    <t>BLVD BOSQUES DE SANTA ANITA No 1260</t>
  </si>
  <si>
    <t>1978203</t>
  </si>
  <si>
    <t>11/01/2019 12:06</t>
  </si>
  <si>
    <t>0UHA001710</t>
  </si>
  <si>
    <t>FOCOMSA SA DE CV</t>
  </si>
  <si>
    <t>AV VICENTE GUERRERO NTE 3240</t>
  </si>
  <si>
    <t>4-Entre 31 y 60</t>
  </si>
  <si>
    <t>1981481</t>
  </si>
  <si>
    <t>0BG2948899</t>
  </si>
  <si>
    <t>1976911</t>
  </si>
  <si>
    <t>09/01/2019 09:47</t>
  </si>
  <si>
    <t>1976395</t>
  </si>
  <si>
    <t>08/01/2019 11:08</t>
  </si>
  <si>
    <t>AAQ100659</t>
  </si>
  <si>
    <t>OSCAR BERNARDO VALDES MARTIN DEL CAMPO</t>
  </si>
  <si>
    <t>ALLENDE SUR No 111</t>
  </si>
  <si>
    <t>Casta&amp;Os-COAH</t>
  </si>
  <si>
    <t>1977587</t>
  </si>
  <si>
    <t>10/01/2019 11:36</t>
  </si>
  <si>
    <t>1982641</t>
  </si>
  <si>
    <t>21/01/2019 14:12</t>
  </si>
  <si>
    <t>1970567</t>
  </si>
  <si>
    <t>22/12/2018 11:04</t>
  </si>
  <si>
    <t>0BG2945208</t>
  </si>
  <si>
    <t>AV REVOLUCION 2703, LOC SA-01</t>
  </si>
  <si>
    <t>1973537</t>
  </si>
  <si>
    <t>SR MANTENIMIENTO PREVENTIVO</t>
  </si>
  <si>
    <t>02/01/2019 10:59</t>
  </si>
  <si>
    <t>03AG880318</t>
  </si>
  <si>
    <t>1973545</t>
  </si>
  <si>
    <t>02/01/2019 11:02</t>
  </si>
  <si>
    <t>03AG879544</t>
  </si>
  <si>
    <t>1973539</t>
  </si>
  <si>
    <t>1973571</t>
  </si>
  <si>
    <t>02/01/2019 11:07</t>
  </si>
  <si>
    <t>1973567</t>
  </si>
  <si>
    <t>02/01/2019 11:06</t>
  </si>
  <si>
    <t>03AG880393</t>
  </si>
  <si>
    <t>AV GENERAL MARCELINO GARCIA BARRAGAN No 2077 LOCAL</t>
  </si>
  <si>
    <t>1973573</t>
  </si>
  <si>
    <t>02/01/2019 11:08</t>
  </si>
  <si>
    <t>1973557</t>
  </si>
  <si>
    <t>02/01/2019 11:05</t>
  </si>
  <si>
    <t>03AG873634</t>
  </si>
  <si>
    <t>COFRE DE PEROTE No 110</t>
  </si>
  <si>
    <t>1973543</t>
  </si>
  <si>
    <t>02/01/2019 11:01</t>
  </si>
  <si>
    <t>1973553</t>
  </si>
  <si>
    <t>02/01/2019 11:03</t>
  </si>
  <si>
    <t>1972147</t>
  </si>
  <si>
    <t>SR INSTALACION DE EQUIPO</t>
  </si>
  <si>
    <t>28/12/2018 12:56</t>
  </si>
  <si>
    <t>0BG0973078</t>
  </si>
  <si>
    <t>GENERAL MOTORS DE MEXICO S DE RL DE CV</t>
  </si>
  <si>
    <t>AV INDUSTRIAL AUTOMOTRIZ No 307</t>
  </si>
  <si>
    <t>1972149</t>
  </si>
  <si>
    <t>28/12/2018 12:59</t>
  </si>
  <si>
    <t>0BG0974953</t>
  </si>
  <si>
    <t>1961725</t>
  </si>
  <si>
    <t>03/12/2018 21:45</t>
  </si>
  <si>
    <t>06UA321129</t>
  </si>
  <si>
    <t>1974353</t>
  </si>
  <si>
    <t>03/01/2019 16:12</t>
  </si>
  <si>
    <t>1973561</t>
  </si>
  <si>
    <t>1974357</t>
  </si>
  <si>
    <t>03/01/2019 16:13</t>
  </si>
  <si>
    <t>0C4X006451</t>
  </si>
  <si>
    <t>1974351</t>
  </si>
  <si>
    <t>7221</t>
  </si>
  <si>
    <t>03/01/2019 16:11</t>
  </si>
  <si>
    <t>0LX7658052</t>
  </si>
  <si>
    <t>1974359</t>
  </si>
  <si>
    <t>0Y2B003357</t>
  </si>
  <si>
    <t>1974361</t>
  </si>
  <si>
    <t>03/01/2019 16:14</t>
  </si>
  <si>
    <t>0Y2B003350</t>
  </si>
  <si>
    <t>1974829</t>
  </si>
  <si>
    <t>04/01/2019 14:48</t>
  </si>
  <si>
    <t>03AG880179</t>
  </si>
  <si>
    <t>1974425</t>
  </si>
  <si>
    <t>4018</t>
  </si>
  <si>
    <t>03/01/2019 20:46</t>
  </si>
  <si>
    <t>4HX547459</t>
  </si>
  <si>
    <t>1974427</t>
  </si>
  <si>
    <t>03/01/2019 20:47</t>
  </si>
  <si>
    <t>9HB331985</t>
  </si>
  <si>
    <t>1974833</t>
  </si>
  <si>
    <t>04/01/2019 14:50</t>
  </si>
  <si>
    <t>03AG880175</t>
  </si>
  <si>
    <t>1974825</t>
  </si>
  <si>
    <t>04/01/2019 14:46</t>
  </si>
  <si>
    <t>1975843</t>
  </si>
  <si>
    <t>SR SERVICIO ANALISTA</t>
  </si>
  <si>
    <t>07/01/2019 13:44</t>
  </si>
  <si>
    <t>1974827</t>
  </si>
  <si>
    <t>04/01/2019 14:47</t>
  </si>
  <si>
    <t>1966191</t>
  </si>
  <si>
    <t>12/12/2018 16:21</t>
  </si>
  <si>
    <t>1975649</t>
  </si>
  <si>
    <t>07/01/2019 10:21</t>
  </si>
  <si>
    <t>1975653</t>
  </si>
  <si>
    <t>07/01/2019 10:24</t>
  </si>
  <si>
    <t>1975585</t>
  </si>
  <si>
    <t>07/01/2019 09:45</t>
  </si>
  <si>
    <t>09HB331670</t>
  </si>
  <si>
    <t>AV TLATILCO No 239</t>
  </si>
  <si>
    <t>1975651</t>
  </si>
  <si>
    <t>07/01/2019 10:23</t>
  </si>
  <si>
    <t>0Y4X847996</t>
  </si>
  <si>
    <t>CARR SAN ISIDRO MAZATEPEC No 7000</t>
  </si>
  <si>
    <t>1975641</t>
  </si>
  <si>
    <t>07/01/2019 10:12</t>
  </si>
  <si>
    <t>0Y4X848801</t>
  </si>
  <si>
    <t>1975587</t>
  </si>
  <si>
    <t>07/01/2019 09:46</t>
  </si>
  <si>
    <t>1975589</t>
  </si>
  <si>
    <t>07/01/2019 09:47</t>
  </si>
  <si>
    <t>0Y4X848866</t>
  </si>
  <si>
    <t>1975591</t>
  </si>
  <si>
    <t>1974363</t>
  </si>
  <si>
    <t>0Y2B003353</t>
  </si>
  <si>
    <t>1975593</t>
  </si>
  <si>
    <t>07/01/2019 09:50</t>
  </si>
  <si>
    <t>1975597</t>
  </si>
  <si>
    <t>07/01/2019 09:51</t>
  </si>
  <si>
    <t>09HB331348</t>
  </si>
  <si>
    <t>CALLE OLIVOS No 27 NAVE 1A CORTINA 20</t>
  </si>
  <si>
    <t>1975599</t>
  </si>
  <si>
    <t>07/01/2019 09:53</t>
  </si>
  <si>
    <t>02TX060562</t>
  </si>
  <si>
    <t>1975601</t>
  </si>
  <si>
    <t>0Y4X847324</t>
  </si>
  <si>
    <t>1975609</t>
  </si>
  <si>
    <t>07/01/2019 09:59</t>
  </si>
  <si>
    <t>1975611</t>
  </si>
  <si>
    <t>09HB331775</t>
  </si>
  <si>
    <t>1975613</t>
  </si>
  <si>
    <t>07/01/2019 10:01</t>
  </si>
  <si>
    <t>0Y4X848071</t>
  </si>
  <si>
    <t>EPSILON No 101</t>
  </si>
  <si>
    <t>1975615</t>
  </si>
  <si>
    <t>07/01/2019 10:02</t>
  </si>
  <si>
    <t>09HB332026</t>
  </si>
  <si>
    <t>1975617</t>
  </si>
  <si>
    <t>07/01/2019 10:03</t>
  </si>
  <si>
    <t>0Y4X848740</t>
  </si>
  <si>
    <t>1975619</t>
  </si>
  <si>
    <t>07/01/2019 10:04</t>
  </si>
  <si>
    <t>0Y4X848035</t>
  </si>
  <si>
    <t>1975623</t>
  </si>
  <si>
    <t>07/01/2019 10:05</t>
  </si>
  <si>
    <t>0Y4X848660</t>
  </si>
  <si>
    <t>1975625</t>
  </si>
  <si>
    <t>09HB331513</t>
  </si>
  <si>
    <t>1975629</t>
  </si>
  <si>
    <t>07/01/2019 10:06</t>
  </si>
  <si>
    <t>09HB331980</t>
  </si>
  <si>
    <t>1975631</t>
  </si>
  <si>
    <t>07/01/2019 10:10</t>
  </si>
  <si>
    <t>1975635</t>
  </si>
  <si>
    <t>07/01/2019 10:11</t>
  </si>
  <si>
    <t>09HB331395</t>
  </si>
  <si>
    <t>AV DE LA BARRANCA LOTE No 26  A S/N</t>
  </si>
  <si>
    <t>Cuautitlan Izcalli-E</t>
  </si>
  <si>
    <t>1976311</t>
  </si>
  <si>
    <t>08/01/2019 10:23</t>
  </si>
  <si>
    <t>09HB332049</t>
  </si>
  <si>
    <t>1976309</t>
  </si>
  <si>
    <t>08/01/2019 10:22</t>
  </si>
  <si>
    <t>09HB331508</t>
  </si>
  <si>
    <t>1976353</t>
  </si>
  <si>
    <t>08/01/2019 10:51</t>
  </si>
  <si>
    <t>09HB331708</t>
  </si>
  <si>
    <t>CARR SAN ISIDRO MAZATEPEC No 765</t>
  </si>
  <si>
    <t>1976563</t>
  </si>
  <si>
    <t>08/01/2019 14:36</t>
  </si>
  <si>
    <t>09HB331785</t>
  </si>
  <si>
    <t>1976567</t>
  </si>
  <si>
    <t>08/01/2019 14:39</t>
  </si>
  <si>
    <t>09HB331860</t>
  </si>
  <si>
    <t>1976573</t>
  </si>
  <si>
    <t>08/01/2019 14:40</t>
  </si>
  <si>
    <t>0Y4X848630</t>
  </si>
  <si>
    <t>ACUEDUCTO No 92</t>
  </si>
  <si>
    <t>TLALPAN-CIUDAD DE ME</t>
  </si>
  <si>
    <t>1976589</t>
  </si>
  <si>
    <t>08/01/2019 14:47</t>
  </si>
  <si>
    <t>0Y4X846817</t>
  </si>
  <si>
    <t>PISA GLOBAL SA DE CV</t>
  </si>
  <si>
    <t>AV ESPA&amp;A No 1765</t>
  </si>
  <si>
    <t>1976575</t>
  </si>
  <si>
    <t>0Y4X848952</t>
  </si>
  <si>
    <t>1976581</t>
  </si>
  <si>
    <t>08/01/2019 14:42</t>
  </si>
  <si>
    <t>09HB332018</t>
  </si>
  <si>
    <t>VICENTE LOMBARDO TOLEDANO No 110</t>
  </si>
  <si>
    <t>1976587</t>
  </si>
  <si>
    <t>08/01/2019 14:46</t>
  </si>
  <si>
    <t>0Y4X847244</t>
  </si>
  <si>
    <t>1976593</t>
  </si>
  <si>
    <t>08/01/2019 14:48</t>
  </si>
  <si>
    <t>1976583</t>
  </si>
  <si>
    <t>08/01/2019 14:44</t>
  </si>
  <si>
    <t>09HB331501</t>
  </si>
  <si>
    <t>1976599</t>
  </si>
  <si>
    <t>08/01/2019 14:53</t>
  </si>
  <si>
    <t>0Y4X848677</t>
  </si>
  <si>
    <t>1976603</t>
  </si>
  <si>
    <t>08/01/2019 14:55</t>
  </si>
  <si>
    <t>0Y4X848833</t>
  </si>
  <si>
    <t>AV ESPA&amp;A 1840</t>
  </si>
  <si>
    <t>1976609</t>
  </si>
  <si>
    <t>08/01/2019 14:58</t>
  </si>
  <si>
    <t>09HB331381</t>
  </si>
  <si>
    <t>1976611</t>
  </si>
  <si>
    <t>08/01/2019 15:00</t>
  </si>
  <si>
    <t>09HB331492</t>
  </si>
  <si>
    <t>1976613</t>
  </si>
  <si>
    <t>08/01/2019 15:01</t>
  </si>
  <si>
    <t>09HB331771</t>
  </si>
  <si>
    <t>AV CUAUHTEMOC ESQ DR MARQUEZ</t>
  </si>
  <si>
    <t>1974831</t>
  </si>
  <si>
    <t>03AG880255</t>
  </si>
  <si>
    <t>BLVD MANUEL AVILA CAMACHO No 890 LOTE 6</t>
  </si>
  <si>
    <t>1974355</t>
  </si>
  <si>
    <t>0E1B967531</t>
  </si>
  <si>
    <t>1974835</t>
  </si>
  <si>
    <t>04/01/2019 14:51</t>
  </si>
  <si>
    <t>03AG880456</t>
  </si>
  <si>
    <t>1974345</t>
  </si>
  <si>
    <t>03/01/2019 16:09</t>
  </si>
  <si>
    <t>0LX7657924</t>
  </si>
  <si>
    <t>1974349</t>
  </si>
  <si>
    <t>03/01/2019 16:10</t>
  </si>
  <si>
    <t>0Y2B003349</t>
  </si>
  <si>
    <t>1977769</t>
  </si>
  <si>
    <t>10/01/2019 16:07</t>
  </si>
  <si>
    <t>1977479</t>
  </si>
  <si>
    <t>10/01/2019 10:08</t>
  </si>
  <si>
    <t>09HB332043</t>
  </si>
  <si>
    <t>1977499</t>
  </si>
  <si>
    <t>10/01/2019 10:18</t>
  </si>
  <si>
    <t>09HB331542</t>
  </si>
  <si>
    <t>1977505</t>
  </si>
  <si>
    <t>10/01/2019 10:22</t>
  </si>
  <si>
    <t>09HB331897</t>
  </si>
  <si>
    <t>AV ESPA&amp;A No 1809</t>
  </si>
  <si>
    <t>1977513</t>
  </si>
  <si>
    <t>10/01/2019 10:28</t>
  </si>
  <si>
    <t>09HB332059</t>
  </si>
  <si>
    <t>1977517</t>
  </si>
  <si>
    <t>10/01/2019 10:29</t>
  </si>
  <si>
    <t>09HB332055</t>
  </si>
  <si>
    <t>CALLE 6 No 2924</t>
  </si>
  <si>
    <t>1977519</t>
  </si>
  <si>
    <t>10/01/2019 10:30</t>
  </si>
  <si>
    <t>09HB331791</t>
  </si>
  <si>
    <t>AV LA PAZ No 2298</t>
  </si>
  <si>
    <t>1976595</t>
  </si>
  <si>
    <t>08/01/2019 14:49</t>
  </si>
  <si>
    <t>0Y4X848732</t>
  </si>
  <si>
    <t>1976597</t>
  </si>
  <si>
    <t>08/01/2019 14:52</t>
  </si>
  <si>
    <t>09HB331428</t>
  </si>
  <si>
    <t>1977473</t>
  </si>
  <si>
    <t>10/01/2019 09:50</t>
  </si>
  <si>
    <t>09HB331668</t>
  </si>
  <si>
    <t>1977477</t>
  </si>
  <si>
    <t>10/01/2019 10:06</t>
  </si>
  <si>
    <t>09HB331857</t>
  </si>
  <si>
    <t>1977483</t>
  </si>
  <si>
    <t>10/01/2019 10:11</t>
  </si>
  <si>
    <t>1977485</t>
  </si>
  <si>
    <t>0Y4X848749</t>
  </si>
  <si>
    <t>1977489</t>
  </si>
  <si>
    <t>10/01/2019 10:13</t>
  </si>
  <si>
    <t>09HB331571</t>
  </si>
  <si>
    <t>1977491</t>
  </si>
  <si>
    <t>10/01/2019 10:15</t>
  </si>
  <si>
    <t>0Y4X848849</t>
  </si>
  <si>
    <t>1977493</t>
  </si>
  <si>
    <t>1974837</t>
  </si>
  <si>
    <t>04/01/2019 14:52</t>
  </si>
  <si>
    <t>1978337</t>
  </si>
  <si>
    <t>SR RETIRO CAMBIO DE LUGAR</t>
  </si>
  <si>
    <t>11/01/2019 17:16</t>
  </si>
  <si>
    <t>0EX9660558</t>
  </si>
  <si>
    <t>AV PROLONGACION PASEO DE LA REFORMA 400</t>
  </si>
  <si>
    <t>1978341</t>
  </si>
  <si>
    <t>11/01/2019 17:19</t>
  </si>
  <si>
    <t>0BG2951553</t>
  </si>
  <si>
    <t>EJE 5 SUR LA PURISIMA No 289</t>
  </si>
  <si>
    <t>Iztapalapa-CIUDAD DE</t>
  </si>
  <si>
    <t>1978343</t>
  </si>
  <si>
    <t>11/01/2019 17:20</t>
  </si>
  <si>
    <t>0A1H022209</t>
  </si>
  <si>
    <t>MANUEL GUTIERREZ ZAMORA NO.2</t>
  </si>
  <si>
    <t>ALVARO OBREGON-CIUDA</t>
  </si>
  <si>
    <t>1978345</t>
  </si>
  <si>
    <t>11/01/2019 17:21</t>
  </si>
  <si>
    <t>0BG2951454</t>
  </si>
  <si>
    <t>AV DOMINGO DIEZ 2004</t>
  </si>
  <si>
    <t>CUERNAVACA-MOR</t>
  </si>
  <si>
    <t>1972059</t>
  </si>
  <si>
    <t>28/12/2018 10:43</t>
  </si>
  <si>
    <t>02TX065362</t>
  </si>
  <si>
    <t>1980113</t>
  </si>
  <si>
    <t>0605</t>
  </si>
  <si>
    <t>16/01/2019 09:43</t>
  </si>
  <si>
    <t>03XB458196</t>
  </si>
  <si>
    <t>CARRETERA PANAMERICANA KM 1588</t>
  </si>
  <si>
    <t>MEOQUI-CHIH</t>
  </si>
  <si>
    <t>1967333</t>
  </si>
  <si>
    <t>14/12/2018 17:01</t>
  </si>
  <si>
    <t>1980965</t>
  </si>
  <si>
    <t>17/01/2019 15:42</t>
  </si>
  <si>
    <t>09HB331582</t>
  </si>
  <si>
    <t>1980853</t>
  </si>
  <si>
    <t>17/01/2019 12:24</t>
  </si>
  <si>
    <t>0BG2956818</t>
  </si>
  <si>
    <t>AV ADOLF HORN No 6800</t>
  </si>
  <si>
    <t>1980847</t>
  </si>
  <si>
    <t>17/01/2019 12:22</t>
  </si>
  <si>
    <t>0BG2957159</t>
  </si>
  <si>
    <t>AV STIVA No 275 A</t>
  </si>
  <si>
    <t>1976585</t>
  </si>
  <si>
    <t>08/01/2019 14:45</t>
  </si>
  <si>
    <t>09HB331463</t>
  </si>
  <si>
    <t>6-10 días</t>
  </si>
  <si>
    <t>1976591</t>
  </si>
  <si>
    <t>09HB331426</t>
  </si>
  <si>
    <t>1977469</t>
  </si>
  <si>
    <t>10/01/2019 10:00</t>
  </si>
  <si>
    <t>09HB331782</t>
  </si>
  <si>
    <t>1976617</t>
  </si>
  <si>
    <t>08/01/2019 15:03</t>
  </si>
  <si>
    <t>1977475</t>
  </si>
  <si>
    <t>10/01/2019 10:07</t>
  </si>
  <si>
    <t>02TX062470</t>
  </si>
  <si>
    <t>1980957</t>
  </si>
  <si>
    <t>17/01/2019 15:39</t>
  </si>
  <si>
    <t>09HB331841</t>
  </si>
  <si>
    <t>JUAN NEPOMUCENO ZUBIRAN No 103</t>
  </si>
  <si>
    <t>1980961</t>
  </si>
  <si>
    <t>17/01/2019 15:40</t>
  </si>
  <si>
    <t>09HB331458</t>
  </si>
  <si>
    <t>VENEZUELA No 821</t>
  </si>
  <si>
    <t>1980967</t>
  </si>
  <si>
    <t>09HB331454</t>
  </si>
  <si>
    <t>1980257</t>
  </si>
  <si>
    <t>16/01/2019 12:27</t>
  </si>
  <si>
    <t>03BT802567</t>
  </si>
  <si>
    <t>AV. DE LAS HUERTAS SN</t>
  </si>
  <si>
    <t>1981299</t>
  </si>
  <si>
    <t>18/01/2019 10:20</t>
  </si>
  <si>
    <t>1981025</t>
  </si>
  <si>
    <t>17/01/2019 17:12</t>
  </si>
  <si>
    <t>02TX064651</t>
  </si>
  <si>
    <t>ALAMEDAS No 750</t>
  </si>
  <si>
    <t>1981373</t>
  </si>
  <si>
    <t>18/01/2019 11:51</t>
  </si>
  <si>
    <t>1981047</t>
  </si>
  <si>
    <t>17/01/2019 18:01</t>
  </si>
  <si>
    <t>0BG0975143</t>
  </si>
  <si>
    <t>RIO TIBER 22 MEZZANINE</t>
  </si>
  <si>
    <t>1982611</t>
  </si>
  <si>
    <t>21/01/2019 13:33</t>
  </si>
  <si>
    <t>1981793</t>
  </si>
  <si>
    <t>19/01/2019 13:47</t>
  </si>
  <si>
    <t>0BG0974973</t>
  </si>
  <si>
    <t>1982639</t>
  </si>
  <si>
    <t>SR INSTALACION ANALISTA</t>
  </si>
  <si>
    <t>21/01/2019 14:10</t>
  </si>
  <si>
    <t>1982609</t>
  </si>
  <si>
    <t>03AG880182</t>
  </si>
  <si>
    <t>1981339</t>
  </si>
  <si>
    <t>18/01/2019 11:06</t>
  </si>
  <si>
    <t>09HB332000</t>
  </si>
  <si>
    <t>ADMINISTRADORA ESPECIALIZADA DE SERVICIOS CAB SA D</t>
  </si>
  <si>
    <t>ANTONIO AGUILAR No 155</t>
  </si>
  <si>
    <t>1983143</t>
  </si>
  <si>
    <t>03BT801955</t>
  </si>
  <si>
    <t>JUAREZ 245 SUR</t>
  </si>
  <si>
    <t>CIUDAD SABINAS-COAH</t>
  </si>
  <si>
    <t>1982603</t>
  </si>
  <si>
    <t>21/01/2019 13:29</t>
  </si>
  <si>
    <t>03AG879594</t>
  </si>
  <si>
    <t>1982557</t>
  </si>
  <si>
    <t>21/01/2019 12:51</t>
  </si>
  <si>
    <t>09HB331969</t>
  </si>
  <si>
    <t>BLVD LOLA BELTRAN No 2941</t>
  </si>
  <si>
    <t>Culiacan Rosales-SIN</t>
  </si>
  <si>
    <t>1982567</t>
  </si>
  <si>
    <t>21/01/2019 12:54</t>
  </si>
  <si>
    <t>09HB331925</t>
  </si>
  <si>
    <t>1982569</t>
  </si>
  <si>
    <t>21/01/2019 12:55</t>
  </si>
  <si>
    <t>09HB332071</t>
  </si>
  <si>
    <t>JOSE MA MENDOZA No 1540 INT A</t>
  </si>
  <si>
    <t>1982571</t>
  </si>
  <si>
    <t>21/01/2019 12:56</t>
  </si>
  <si>
    <t>1982573</t>
  </si>
  <si>
    <t>21/01/2019 12:59</t>
  </si>
  <si>
    <t>09HB331871</t>
  </si>
  <si>
    <t>BLVR FUTURA No 68</t>
  </si>
  <si>
    <t>1983139</t>
  </si>
  <si>
    <t>22/01/2019 09:59</t>
  </si>
  <si>
    <t>03BT801947</t>
  </si>
  <si>
    <t>ABASOLO 545 PONIENTE</t>
  </si>
  <si>
    <t>1983721</t>
  </si>
  <si>
    <t>23/01/2019 10:50</t>
  </si>
  <si>
    <t>1983739</t>
  </si>
  <si>
    <t>23/01/2019 11:07</t>
  </si>
  <si>
    <t>03AG880494</t>
  </si>
  <si>
    <t>AV LOPEZ MATEOS SUR No 7000</t>
  </si>
  <si>
    <t>1983745</t>
  </si>
  <si>
    <t>23/01/2019 11:11</t>
  </si>
  <si>
    <t>09HB332025</t>
  </si>
  <si>
    <t>CARRETERA FEDERAL XALAPA VERACRUZ No 560</t>
  </si>
  <si>
    <t>Xalapa-VER</t>
  </si>
  <si>
    <t>1973547</t>
  </si>
  <si>
    <t>1983997</t>
  </si>
  <si>
    <t>3335</t>
  </si>
  <si>
    <t>23/01/2019 16:35</t>
  </si>
  <si>
    <t>05BT705023</t>
  </si>
  <si>
    <t>CIA SHERWIN WILLIAMS SA DE CV</t>
  </si>
  <si>
    <t>BLVD MIGUEL ALEMAN S/N</t>
  </si>
  <si>
    <t>MÚxico-ESTADO DE MEX</t>
  </si>
  <si>
    <t>1965113</t>
  </si>
  <si>
    <t>10/12/2018 17:13</t>
  </si>
  <si>
    <t>03AG879725</t>
  </si>
  <si>
    <t>AV VENUSTIANO CARRANZA 2301</t>
  </si>
  <si>
    <t>1983993</t>
  </si>
  <si>
    <t>23/01/2019 16:33</t>
  </si>
  <si>
    <t>05BT704975</t>
  </si>
  <si>
    <t>AV ISIDRO FABELA SUR No 708</t>
  </si>
  <si>
    <t>1982605</t>
  </si>
  <si>
    <t>21/01/2019 13:30</t>
  </si>
  <si>
    <t>1982613</t>
  </si>
  <si>
    <t>21/01/2019 13:34</t>
  </si>
  <si>
    <t>1973555</t>
  </si>
  <si>
    <t>03AG879888</t>
  </si>
  <si>
    <t>1984943</t>
  </si>
  <si>
    <t>25/01/2019 11:27</t>
  </si>
  <si>
    <t>05BT705267</t>
  </si>
  <si>
    <t>AV HIDALGO 3705, ESQ CALLE JALISCO</t>
  </si>
  <si>
    <t>1959281</t>
  </si>
  <si>
    <t>28/11/2018 13:41</t>
  </si>
  <si>
    <t>1959109</t>
  </si>
  <si>
    <t>28/11/2018 12:48</t>
  </si>
  <si>
    <t>1959355</t>
  </si>
  <si>
    <t>28/11/2018 15:33</t>
  </si>
  <si>
    <t>05BT705187</t>
  </si>
  <si>
    <t>KM 426 CARRETERA MEXICO-PIEDRAS NEGRAS</t>
  </si>
  <si>
    <t>Soledad De Graciano</t>
  </si>
  <si>
    <t>1983991</t>
  </si>
  <si>
    <t>23/01/2019 16:32</t>
  </si>
  <si>
    <t>1983755</t>
  </si>
  <si>
    <t>0Y4X837755</t>
  </si>
  <si>
    <t>1984909</t>
  </si>
  <si>
    <t>25/01/2019 10:40</t>
  </si>
  <si>
    <t>05BT705289</t>
  </si>
  <si>
    <t>AV LAZARO CARDENAS  No 508</t>
  </si>
  <si>
    <t>1985093</t>
  </si>
  <si>
    <t>1959279</t>
  </si>
  <si>
    <t>05BT704994</t>
  </si>
  <si>
    <t>AV MELCHOR OCAMPO No 71 L-6 Y 7</t>
  </si>
  <si>
    <t>1984913</t>
  </si>
  <si>
    <t>25/01/2019 10:41</t>
  </si>
  <si>
    <t>1984957</t>
  </si>
  <si>
    <t>25/01/2019 11:35</t>
  </si>
  <si>
    <t>05BT704954</t>
  </si>
  <si>
    <t>AV GUERRERO No 2216, INT 1,2 Y 3</t>
  </si>
  <si>
    <t>1985863</t>
  </si>
  <si>
    <t>28/01/2019 11:30</t>
  </si>
  <si>
    <t>05BT705282</t>
  </si>
  <si>
    <t>AV MORELOS No 234</t>
  </si>
  <si>
    <t>Cuauhtemoc-CHIH</t>
  </si>
  <si>
    <t>1985783</t>
  </si>
  <si>
    <t>28/01/2019 10:32</t>
  </si>
  <si>
    <t>1985973</t>
  </si>
  <si>
    <t>03AG873725</t>
  </si>
  <si>
    <t>AV COYOACAN No 1955</t>
  </si>
  <si>
    <t>Benito Juarez-CIUDAD</t>
  </si>
  <si>
    <t>1983769</t>
  </si>
  <si>
    <t>23/01/2019 11:25</t>
  </si>
  <si>
    <t>03AG877722</t>
  </si>
  <si>
    <t>CARRETERA MEXICO PACHUCA KM 36.5</t>
  </si>
  <si>
    <t>Tecamac-ESTADO DE ME</t>
  </si>
  <si>
    <t>1985871</t>
  </si>
  <si>
    <t>28/01/2019 11:34</t>
  </si>
  <si>
    <t>05BT704955</t>
  </si>
  <si>
    <t>AV DIAGONAL CUAUHTEMOC No 195 - A ENTRE 19 Y 21</t>
  </si>
  <si>
    <t>1986707</t>
  </si>
  <si>
    <t>29/01/2019 12:49</t>
  </si>
  <si>
    <t>09HB331960</t>
  </si>
  <si>
    <t>ALEJANDRO GRAHAM BELL No 105-5</t>
  </si>
  <si>
    <t>1985969</t>
  </si>
  <si>
    <t>28/01/2019 12:30</t>
  </si>
  <si>
    <t>1986663</t>
  </si>
  <si>
    <t>29/01/2019 12:26</t>
  </si>
  <si>
    <t>05BT705178</t>
  </si>
  <si>
    <t>AV J BERMUDEZ No 770 ORIENTE</t>
  </si>
  <si>
    <t>1964923</t>
  </si>
  <si>
    <t>10/12/2018 12:30</t>
  </si>
  <si>
    <t>0Y4X852237</t>
  </si>
  <si>
    <t>&gt;10 días</t>
  </si>
  <si>
    <t>1985787</t>
  </si>
  <si>
    <t>28/01/2019 10:36</t>
  </si>
  <si>
    <t>1959273</t>
  </si>
  <si>
    <t>28/11/2018 13:36</t>
  </si>
  <si>
    <t>1959275</t>
  </si>
  <si>
    <t>1951175</t>
  </si>
  <si>
    <t>12/11/2018 14:51</t>
  </si>
  <si>
    <t>1985797</t>
  </si>
  <si>
    <t>28/01/2019 10:50</t>
  </si>
  <si>
    <t>1985977</t>
  </si>
  <si>
    <t>28/01/2019 12:34</t>
  </si>
  <si>
    <t>1986677</t>
  </si>
  <si>
    <t>29/01/2019 12:38</t>
  </si>
  <si>
    <t>09HB331886</t>
  </si>
  <si>
    <t>1986679</t>
  </si>
  <si>
    <t>09HB331473</t>
  </si>
  <si>
    <t>1986681</t>
  </si>
  <si>
    <t>29/01/2019 12:40</t>
  </si>
  <si>
    <t>0Y4X848042</t>
  </si>
  <si>
    <t>1986683</t>
  </si>
  <si>
    <t>09HB331506</t>
  </si>
  <si>
    <t>1986687</t>
  </si>
  <si>
    <t>0Y4X847279</t>
  </si>
  <si>
    <t>1986689</t>
  </si>
  <si>
    <t>29/01/2019 12:42</t>
  </si>
  <si>
    <t>09HB331906</t>
  </si>
  <si>
    <t>1986691</t>
  </si>
  <si>
    <t>29/01/2019 12:43</t>
  </si>
  <si>
    <t>0Y4X848744</t>
  </si>
  <si>
    <t>1986697</t>
  </si>
  <si>
    <t>29/01/2019 12:45</t>
  </si>
  <si>
    <t>09HB332063</t>
  </si>
  <si>
    <t>1986699</t>
  </si>
  <si>
    <t>29/01/2019 12:46</t>
  </si>
  <si>
    <t>09HB331869</t>
  </si>
  <si>
    <t>1986701</t>
  </si>
  <si>
    <t>29/01/2019 12:47</t>
  </si>
  <si>
    <t>09HB332045</t>
  </si>
  <si>
    <t>PISA BIOTEC SA DE CV</t>
  </si>
  <si>
    <t>CALLE 6 No 2750</t>
  </si>
  <si>
    <t>1986703</t>
  </si>
  <si>
    <t>09HB332047</t>
  </si>
  <si>
    <t>1986705</t>
  </si>
  <si>
    <t>29/01/2019 12:48</t>
  </si>
  <si>
    <t>09HB331560</t>
  </si>
  <si>
    <t>AV ESPA&amp;A No 1840</t>
  </si>
  <si>
    <t>1986709</t>
  </si>
  <si>
    <t>29/01/2019 12:55</t>
  </si>
  <si>
    <t>09HB331994</t>
  </si>
  <si>
    <t>AV LINCOLN No 6235</t>
  </si>
  <si>
    <t>1986711</t>
  </si>
  <si>
    <t>09HB331853</t>
  </si>
  <si>
    <t>1986715</t>
  </si>
  <si>
    <t>29/01/2019 12:57</t>
  </si>
  <si>
    <t>09HB331588</t>
  </si>
  <si>
    <t>CARR GUADALAJARA - MORELIA KM 22.5</t>
  </si>
  <si>
    <t>1986669</t>
  </si>
  <si>
    <t>29/01/2019 12:30</t>
  </si>
  <si>
    <t>03XB458190</t>
  </si>
  <si>
    <t>1986713</t>
  </si>
  <si>
    <t>29/01/2019 12:56</t>
  </si>
  <si>
    <t>1987483</t>
  </si>
  <si>
    <t>30/01/2019 16:47</t>
  </si>
  <si>
    <t>09HB320531</t>
  </si>
  <si>
    <t>1987501</t>
  </si>
  <si>
    <t>30/01/2019 17:16</t>
  </si>
  <si>
    <t>1959269</t>
  </si>
  <si>
    <t>05BT705054</t>
  </si>
  <si>
    <t>AV MIGUEL ALEMAN No 109 ORIENTE</t>
  </si>
  <si>
    <t>1979029</t>
  </si>
  <si>
    <t>3330</t>
  </si>
  <si>
    <t>14/01/2019 12:29</t>
  </si>
  <si>
    <t>09BR539128</t>
  </si>
  <si>
    <t>1986499</t>
  </si>
  <si>
    <t>29/01/2019 09:08</t>
  </si>
  <si>
    <t>1977701</t>
  </si>
  <si>
    <t>10/01/2019 13:27</t>
  </si>
  <si>
    <t>1976369</t>
  </si>
  <si>
    <t>08/01/2019 10:55</t>
  </si>
  <si>
    <t>0C7X246870</t>
  </si>
  <si>
    <t>1984847</t>
  </si>
  <si>
    <t>25/01/2019 08:56</t>
  </si>
  <si>
    <t>1980059</t>
  </si>
  <si>
    <t>16/01/2019 08:07</t>
  </si>
  <si>
    <t>0A1H021939</t>
  </si>
  <si>
    <t>1973761</t>
  </si>
  <si>
    <t>02/01/2019 16:48</t>
  </si>
  <si>
    <t>Y4X821724</t>
  </si>
  <si>
    <t>DOCUDIGITAL BAJIO SA DE CV</t>
  </si>
  <si>
    <t>CARRETERA LIBRAMIENTO MEXICO 2KM 28.5 S/N</t>
  </si>
  <si>
    <t>1983011</t>
  </si>
  <si>
    <t>22/01/2019 07:55</t>
  </si>
  <si>
    <t>1976339</t>
  </si>
  <si>
    <t>08/01/2019 10:26</t>
  </si>
  <si>
    <t>0MHB903473</t>
  </si>
  <si>
    <t>CARRETERA MIGUEL ALEMAN KM16</t>
  </si>
  <si>
    <t>1985933</t>
  </si>
  <si>
    <t>28/01/2019 12:12</t>
  </si>
  <si>
    <t>4HX540628</t>
  </si>
  <si>
    <t>CONSTRUCCIONES CINCO SA DE CV</t>
  </si>
  <si>
    <t>AVENIDA MANUEL VILLALONGIN No 222</t>
  </si>
  <si>
    <t>1984449</t>
  </si>
  <si>
    <t>0D6X456699</t>
  </si>
  <si>
    <t>AV DE LAS INDUSTRIAS No 4907</t>
  </si>
  <si>
    <t>1974205</t>
  </si>
  <si>
    <t>03/01/2019 11:59</t>
  </si>
  <si>
    <t>0EX9284392</t>
  </si>
  <si>
    <t>1977223</t>
  </si>
  <si>
    <t>09/01/2019 18:27</t>
  </si>
  <si>
    <t>0E2B665657</t>
  </si>
  <si>
    <t>1976629</t>
  </si>
  <si>
    <t>08/01/2019 15:23</t>
  </si>
  <si>
    <t>0E2B661966</t>
  </si>
  <si>
    <t>1982667</t>
  </si>
  <si>
    <t>21/01/2019 15:15</t>
  </si>
  <si>
    <t>0EX9293087</t>
  </si>
  <si>
    <t>AV DE LAS TORRES 2498</t>
  </si>
  <si>
    <t>1976245</t>
  </si>
  <si>
    <t>08/01/2019 09:17</t>
  </si>
  <si>
    <t>1979067</t>
  </si>
  <si>
    <t>14/01/2019 13:17</t>
  </si>
  <si>
    <t>0BG2951531</t>
  </si>
  <si>
    <t>LAT PERIF ANTONIO ORTIZ MENA 3500</t>
  </si>
  <si>
    <t>1977599</t>
  </si>
  <si>
    <t>10/01/2019 11:50</t>
  </si>
  <si>
    <t>1973605</t>
  </si>
  <si>
    <t>02/01/2019 11:30</t>
  </si>
  <si>
    <t>0EX7381699</t>
  </si>
  <si>
    <t>1979593</t>
  </si>
  <si>
    <t>15/01/2019 12:10</t>
  </si>
  <si>
    <t>0LA6296642</t>
  </si>
  <si>
    <t>CHIHUAHUA S/N ENTRE TLAXCALA Y DURANGO</t>
  </si>
  <si>
    <t>1979693</t>
  </si>
  <si>
    <t>15/01/2019 14:40</t>
  </si>
  <si>
    <t>1981783</t>
  </si>
  <si>
    <t>19/01/2019 12:10</t>
  </si>
  <si>
    <t>0EX9660971</t>
  </si>
  <si>
    <t>1973589</t>
  </si>
  <si>
    <t>02/01/2019 11:18</t>
  </si>
  <si>
    <t>1981769</t>
  </si>
  <si>
    <t>19/01/2019 10:32</t>
  </si>
  <si>
    <t>1978251</t>
  </si>
  <si>
    <t>11/01/2019 13:13</t>
  </si>
  <si>
    <t>0BG1000839</t>
  </si>
  <si>
    <t>1980119</t>
  </si>
  <si>
    <t>16/01/2019 09:44</t>
  </si>
  <si>
    <t>0EX9310001</t>
  </si>
  <si>
    <t>1980759</t>
  </si>
  <si>
    <t>1977831</t>
  </si>
  <si>
    <t>10/01/2019 17:18</t>
  </si>
  <si>
    <t>0DA4104994</t>
  </si>
  <si>
    <t>CARR PANAMERICANA KM 1588</t>
  </si>
  <si>
    <t>1974089</t>
  </si>
  <si>
    <t>03/01/2019 10:06</t>
  </si>
  <si>
    <t>0X76703677</t>
  </si>
  <si>
    <t>Av De los Insurgentes  2604 Loc B5</t>
  </si>
  <si>
    <t>1972775</t>
  </si>
  <si>
    <t>31/12/2018 07:33</t>
  </si>
  <si>
    <t>03AG873408</t>
  </si>
  <si>
    <t>1981401</t>
  </si>
  <si>
    <t>18/01/2019 12:04</t>
  </si>
  <si>
    <t>0C4X008432</t>
  </si>
  <si>
    <t>JESUS GOYTORTUA 230</t>
  </si>
  <si>
    <t>1975777</t>
  </si>
  <si>
    <t>07/01/2019 12:33</t>
  </si>
  <si>
    <t>1972789</t>
  </si>
  <si>
    <t>31/12/2018 08:36</t>
  </si>
  <si>
    <t>1974053</t>
  </si>
  <si>
    <t>03/01/2019 09:11</t>
  </si>
  <si>
    <t>0EX9293542</t>
  </si>
  <si>
    <t>1974987</t>
  </si>
  <si>
    <t>05/01/2019 15:28</t>
  </si>
  <si>
    <t>0A4T558378</t>
  </si>
  <si>
    <t>1986211</t>
  </si>
  <si>
    <t>28/01/2019 21:14</t>
  </si>
  <si>
    <t>1978237</t>
  </si>
  <si>
    <t>11/01/2019 12:58</t>
  </si>
  <si>
    <t>0MX4505031</t>
  </si>
  <si>
    <t>CIRCUITO MEXICO No 125</t>
  </si>
  <si>
    <t>1983705</t>
  </si>
  <si>
    <t>23/01/2019 10:34</t>
  </si>
  <si>
    <t>1981407</t>
  </si>
  <si>
    <t>18/01/2019 12:22</t>
  </si>
  <si>
    <t>0C4X013348</t>
  </si>
  <si>
    <t>AV PATRIA No 209</t>
  </si>
  <si>
    <t>1977065</t>
  </si>
  <si>
    <t>09/01/2019 12:33</t>
  </si>
  <si>
    <t>0UHA002004</t>
  </si>
  <si>
    <t>DOCUDIGITAL DE OCCIDENTE SA DE CV</t>
  </si>
  <si>
    <t>AVENIDA PERIFERICO NORTE No 940</t>
  </si>
  <si>
    <t>1972185</t>
  </si>
  <si>
    <t>4325</t>
  </si>
  <si>
    <t>28/12/2018 16:02</t>
  </si>
  <si>
    <t>0BG0970947</t>
  </si>
  <si>
    <t>1975739</t>
  </si>
  <si>
    <t>07/01/2019 11:54</t>
  </si>
  <si>
    <t>0XKK410168</t>
  </si>
  <si>
    <t>1981767</t>
  </si>
  <si>
    <t>19/01/2019 08:57</t>
  </si>
  <si>
    <t>1982607</t>
  </si>
  <si>
    <t>1977643</t>
  </si>
  <si>
    <t>10/01/2019 12:22</t>
  </si>
  <si>
    <t>1985909</t>
  </si>
  <si>
    <t>28/01/2019 11:52</t>
  </si>
  <si>
    <t>1979091</t>
  </si>
  <si>
    <t>14/01/2019 14:21</t>
  </si>
  <si>
    <t>1983939</t>
  </si>
  <si>
    <t>23/01/2019 14:39</t>
  </si>
  <si>
    <t>0BG0964535</t>
  </si>
  <si>
    <t>1983335</t>
  </si>
  <si>
    <t>22/01/2019 13:09</t>
  </si>
  <si>
    <t>1977549</t>
  </si>
  <si>
    <t>10/01/2019 11:00</t>
  </si>
  <si>
    <t>1979105</t>
  </si>
  <si>
    <t>14/01/2019 14:54</t>
  </si>
  <si>
    <t>0C4X011068</t>
  </si>
  <si>
    <t>PUERTO MEXICO SN</t>
  </si>
  <si>
    <t>1974419</t>
  </si>
  <si>
    <t>03/01/2019 20:18</t>
  </si>
  <si>
    <t>0A4T558379</t>
  </si>
  <si>
    <t>1978111</t>
  </si>
  <si>
    <t>0E2B107354</t>
  </si>
  <si>
    <t>1972787</t>
  </si>
  <si>
    <t>31/12/2018 08:34</t>
  </si>
  <si>
    <t>0A4T557607</t>
  </si>
  <si>
    <t>1981807</t>
  </si>
  <si>
    <t>19/01/2019 17:08</t>
  </si>
  <si>
    <t>0XEL561956</t>
  </si>
  <si>
    <t>AV FRANCISCO I MADERO 2001</t>
  </si>
  <si>
    <t>ZAMORA DE HIDALGO-MI</t>
  </si>
  <si>
    <t>1980085</t>
  </si>
  <si>
    <t>16/01/2019 08:45</t>
  </si>
  <si>
    <t>1986215</t>
  </si>
  <si>
    <t>28/01/2019 21:20</t>
  </si>
  <si>
    <t>0E2B665624</t>
  </si>
  <si>
    <t>1982551</t>
  </si>
  <si>
    <t>21/01/2019 12:46</t>
  </si>
  <si>
    <t>08TB556248</t>
  </si>
  <si>
    <t>DURANGO No 2751</t>
  </si>
  <si>
    <t>1983227</t>
  </si>
  <si>
    <t>22/01/2019 11:13</t>
  </si>
  <si>
    <t>1973667</t>
  </si>
  <si>
    <t>1981023</t>
  </si>
  <si>
    <t>17/01/2019 17:08</t>
  </si>
  <si>
    <t>1977205</t>
  </si>
  <si>
    <t>09/01/2019 17:02</t>
  </si>
  <si>
    <t>1983005</t>
  </si>
  <si>
    <t>22/01/2019 07:48</t>
  </si>
  <si>
    <t>1975779</t>
  </si>
  <si>
    <t>07/01/2019 12:32</t>
  </si>
  <si>
    <t>1981805</t>
  </si>
  <si>
    <t>19/01/2019 17:05</t>
  </si>
  <si>
    <t>0FBG480321</t>
  </si>
  <si>
    <t>1971753</t>
  </si>
  <si>
    <t>27/12/2018 12:13</t>
  </si>
  <si>
    <t>0A2T201030</t>
  </si>
  <si>
    <t>1983907</t>
  </si>
  <si>
    <t>23/01/2019 13:42</t>
  </si>
  <si>
    <t>0BG2947443</t>
  </si>
  <si>
    <t>1982421</t>
  </si>
  <si>
    <t>21/01/2019 11:11</t>
  </si>
  <si>
    <t>0LBT205987</t>
  </si>
  <si>
    <t>1982637</t>
  </si>
  <si>
    <t>21/01/2019 13:55</t>
  </si>
  <si>
    <t>0FBG482593</t>
  </si>
  <si>
    <t>1983681</t>
  </si>
  <si>
    <t>23/01/2019 10:01</t>
  </si>
  <si>
    <t>0A2T199736</t>
  </si>
  <si>
    <t>AV MARINA NACIONAL 71 D Y E</t>
  </si>
  <si>
    <t>1972777</t>
  </si>
  <si>
    <t>31/12/2018 07:35</t>
  </si>
  <si>
    <t>0E2B661950</t>
  </si>
  <si>
    <t>1983049</t>
  </si>
  <si>
    <t>8581</t>
  </si>
  <si>
    <t>22/01/2019 08:37</t>
  </si>
  <si>
    <t>0T2B053778</t>
  </si>
  <si>
    <t>1983089</t>
  </si>
  <si>
    <t>22/01/2019 09:05</t>
  </si>
  <si>
    <t>1982617</t>
  </si>
  <si>
    <t>0EX9293387</t>
  </si>
  <si>
    <t>1983055</t>
  </si>
  <si>
    <t>22/01/2019 08:43</t>
  </si>
  <si>
    <t>1976239</t>
  </si>
  <si>
    <t>08/01/2019 09:04</t>
  </si>
  <si>
    <t>0E2B661964</t>
  </si>
  <si>
    <t>1976223</t>
  </si>
  <si>
    <t>08/01/2019 08:48</t>
  </si>
  <si>
    <t>0E2B656860</t>
  </si>
  <si>
    <t>1983763</t>
  </si>
  <si>
    <t>23/01/2019 11:17</t>
  </si>
  <si>
    <t>1974407</t>
  </si>
  <si>
    <t>03/01/2019 18:43</t>
  </si>
  <si>
    <t>0BG1001410</t>
  </si>
  <si>
    <t>PROLONGACION JUAREZ 197</t>
  </si>
  <si>
    <t>1983107</t>
  </si>
  <si>
    <t>22/01/2019 09:24</t>
  </si>
  <si>
    <t>1978569</t>
  </si>
  <si>
    <t>6204</t>
  </si>
  <si>
    <t>13/01/2019 14:01</t>
  </si>
  <si>
    <t>0AGF424462</t>
  </si>
  <si>
    <t>1973687</t>
  </si>
  <si>
    <t>02/01/2019 13:01</t>
  </si>
  <si>
    <t>09HB331978</t>
  </si>
  <si>
    <t>AV MANZANILLO No 1</t>
  </si>
  <si>
    <t>1986195</t>
  </si>
  <si>
    <t>28/01/2019 19:18</t>
  </si>
  <si>
    <t>0A4T558080</t>
  </si>
  <si>
    <t>1977851</t>
  </si>
  <si>
    <t>10/01/2019 18:21</t>
  </si>
  <si>
    <t>0C4X011100</t>
  </si>
  <si>
    <t>AV REVOLUCION 81</t>
  </si>
  <si>
    <t>1976627</t>
  </si>
  <si>
    <t>08/01/2019 15:20</t>
  </si>
  <si>
    <t>0BG0975043</t>
  </si>
  <si>
    <t>1976243</t>
  </si>
  <si>
    <t>08/01/2019 09:14</t>
  </si>
  <si>
    <t>1985373</t>
  </si>
  <si>
    <t>27/01/2019 15:03</t>
  </si>
  <si>
    <t>1981285</t>
  </si>
  <si>
    <t>18/01/2019 10:04</t>
  </si>
  <si>
    <t>0BG2939652</t>
  </si>
  <si>
    <t>1976705</t>
  </si>
  <si>
    <t>08/01/2019 17:22</t>
  </si>
  <si>
    <t>0Y4X842995</t>
  </si>
  <si>
    <t>1978205</t>
  </si>
  <si>
    <t>11/01/2019 12:11</t>
  </si>
  <si>
    <t>0C4X008104</t>
  </si>
  <si>
    <t>AV JUAN PABLO II PLAZA GALERIAS DEL RIO NO 901 LOC</t>
  </si>
  <si>
    <t>La Piedad-MICH</t>
  </si>
  <si>
    <t>1983737</t>
  </si>
  <si>
    <t>23/01/2019 11:02</t>
  </si>
  <si>
    <t>0FBG111597</t>
  </si>
  <si>
    <t>1975439</t>
  </si>
  <si>
    <t>07/01/2019 07:11</t>
  </si>
  <si>
    <t>0BG2948808</t>
  </si>
  <si>
    <t>1979575</t>
  </si>
  <si>
    <t>15/01/2019 11:59</t>
  </si>
  <si>
    <t>1974039</t>
  </si>
  <si>
    <t>03/01/2019 08:58</t>
  </si>
  <si>
    <t>1981555</t>
  </si>
  <si>
    <t>18/01/2019 17:36</t>
  </si>
  <si>
    <t>1977835</t>
  </si>
  <si>
    <t>10/01/2019 17:21</t>
  </si>
  <si>
    <t>0DA4112548</t>
  </si>
  <si>
    <t>1982577</t>
  </si>
  <si>
    <t>21/01/2019 12:58</t>
  </si>
  <si>
    <t>0C4X007549</t>
  </si>
  <si>
    <t>CARRETERA IXTAPAN CRUCERO S/N</t>
  </si>
  <si>
    <t>1975697</t>
  </si>
  <si>
    <t>07/01/2019 10:55</t>
  </si>
  <si>
    <t>06HB012397</t>
  </si>
  <si>
    <t>AV LEONA VICARIO 501 ESQ JOSE MA MORELOS Y PAVON</t>
  </si>
  <si>
    <t>1976963</t>
  </si>
  <si>
    <t>09/01/2019 10:50</t>
  </si>
  <si>
    <t>1972091</t>
  </si>
  <si>
    <t>28/12/2018 11:37</t>
  </si>
  <si>
    <t>1970779</t>
  </si>
  <si>
    <t>23/12/2018 16:30</t>
  </si>
  <si>
    <t>1982373</t>
  </si>
  <si>
    <t>21/01/2019 10:22</t>
  </si>
  <si>
    <t>1971407</t>
  </si>
  <si>
    <t>26/12/2018 14:04</t>
  </si>
  <si>
    <t>1983691</t>
  </si>
  <si>
    <t>23/01/2019 10:15</t>
  </si>
  <si>
    <t>03AG879893</t>
  </si>
  <si>
    <t>1985005</t>
  </si>
  <si>
    <t>25/01/2019 13:05</t>
  </si>
  <si>
    <t>0AE9572681</t>
  </si>
  <si>
    <t>1983481</t>
  </si>
  <si>
    <t>22/01/2019 17:55</t>
  </si>
  <si>
    <t>1983077</t>
  </si>
  <si>
    <t>22/01/2019 08:59</t>
  </si>
  <si>
    <t>1981785</t>
  </si>
  <si>
    <t>19/01/2019 12:13</t>
  </si>
  <si>
    <t>0EX9662181</t>
  </si>
  <si>
    <t>1980391</t>
  </si>
  <si>
    <t>0DUX272492</t>
  </si>
  <si>
    <t>1983097</t>
  </si>
  <si>
    <t>22/01/2019 09:19</t>
  </si>
  <si>
    <t>1974311</t>
  </si>
  <si>
    <t>5024</t>
  </si>
  <si>
    <t>03/01/2019 14:39</t>
  </si>
  <si>
    <t>G7B294401</t>
  </si>
  <si>
    <t>JOSE GUADALUPE ARTIGAS No 41</t>
  </si>
  <si>
    <t>Zamora-MICH</t>
  </si>
  <si>
    <t>1979071</t>
  </si>
  <si>
    <t>14/01/2019 13:22</t>
  </si>
  <si>
    <t>0AGC431089</t>
  </si>
  <si>
    <t>1974073</t>
  </si>
  <si>
    <t>03/01/2019 09:49</t>
  </si>
  <si>
    <t>5BT727629</t>
  </si>
  <si>
    <t>CLAG SA DE CV</t>
  </si>
  <si>
    <t>CRISANTEMOS No 709</t>
  </si>
  <si>
    <t>Ciudad Lerdo-DGO</t>
  </si>
  <si>
    <t>1974195</t>
  </si>
  <si>
    <t>03/01/2019 11:51</t>
  </si>
  <si>
    <t>0A4T037906</t>
  </si>
  <si>
    <t>Eje Oriente No 525</t>
  </si>
  <si>
    <t>1983669</t>
  </si>
  <si>
    <t>23/01/2019 09:45</t>
  </si>
  <si>
    <t>1984453</t>
  </si>
  <si>
    <t>24/01/2019 12:27</t>
  </si>
  <si>
    <t>0BG2941133</t>
  </si>
  <si>
    <t>BLV 15 DE SEP 4243</t>
  </si>
  <si>
    <t>1981787</t>
  </si>
  <si>
    <t>19/01/2019 12:15</t>
  </si>
  <si>
    <t>0E2B659015</t>
  </si>
  <si>
    <t>1983457</t>
  </si>
  <si>
    <t>8090</t>
  </si>
  <si>
    <t>22/01/2019 16:56</t>
  </si>
  <si>
    <t>03AG876239</t>
  </si>
  <si>
    <t>ESTUDIOS DE MERCADO LP DE MEXICO SA DE CV</t>
  </si>
  <si>
    <t>ALFONSO REYES No 115</t>
  </si>
  <si>
    <t>1983615</t>
  </si>
  <si>
    <t>23/01/2019 08:12</t>
  </si>
  <si>
    <t>0EX9296094</t>
  </si>
  <si>
    <t>1972145</t>
  </si>
  <si>
    <t>28/12/2018 12:53</t>
  </si>
  <si>
    <t>1975565</t>
  </si>
  <si>
    <t>07/01/2019 09:30</t>
  </si>
  <si>
    <t>0EX9297593</t>
  </si>
  <si>
    <t>1968217</t>
  </si>
  <si>
    <t>17/12/2018 15:20</t>
  </si>
  <si>
    <t>1979321</t>
  </si>
  <si>
    <t>15/01/2019 07:29</t>
  </si>
  <si>
    <t>0BG2940910</t>
  </si>
  <si>
    <t>1975525</t>
  </si>
  <si>
    <t>07/01/2019 08:50</t>
  </si>
  <si>
    <t>1984457</t>
  </si>
  <si>
    <t>24/01/2019 12:33</t>
  </si>
  <si>
    <t>1978951</t>
  </si>
  <si>
    <t>14/01/2019 10:46</t>
  </si>
  <si>
    <t>1983095</t>
  </si>
  <si>
    <t>22/01/2019 09:15</t>
  </si>
  <si>
    <t>0BG2949219</t>
  </si>
  <si>
    <t>1982673</t>
  </si>
  <si>
    <t>21/01/2019 15:19</t>
  </si>
  <si>
    <t>1976475</t>
  </si>
  <si>
    <t>1978841</t>
  </si>
  <si>
    <t>14/01/2019 08:09</t>
  </si>
  <si>
    <t>1973731</t>
  </si>
  <si>
    <t>02/01/2019 15:15</t>
  </si>
  <si>
    <t>09HB325911</t>
  </si>
  <si>
    <t>JUAREZ 91</t>
  </si>
  <si>
    <t>Tlaquepaque-JAL</t>
  </si>
  <si>
    <t>1983611</t>
  </si>
  <si>
    <t>23/01/2019 08:06</t>
  </si>
  <si>
    <t>1983151</t>
  </si>
  <si>
    <t>22/01/2019 10:06</t>
  </si>
  <si>
    <t>0XPN395024</t>
  </si>
  <si>
    <t>1981563</t>
  </si>
  <si>
    <t>5335</t>
  </si>
  <si>
    <t>18/01/2019 17:46</t>
  </si>
  <si>
    <t>0AE7174784</t>
  </si>
  <si>
    <t>AV GUERRERO NORTE 151</t>
  </si>
  <si>
    <t>1974653</t>
  </si>
  <si>
    <t>04/01/2019 08:12</t>
  </si>
  <si>
    <t>0XPN396544</t>
  </si>
  <si>
    <t>1985725</t>
  </si>
  <si>
    <t>28/01/2019 09:23</t>
  </si>
  <si>
    <t>1976231</t>
  </si>
  <si>
    <t>0UHA002009</t>
  </si>
  <si>
    <t>GRUPO ART GRAPH SA DE CV</t>
  </si>
  <si>
    <t>INDUSTRIA VINICOLA 304</t>
  </si>
  <si>
    <t>1967937</t>
  </si>
  <si>
    <t>17/12/2018 09:54</t>
  </si>
  <si>
    <t>1973737</t>
  </si>
  <si>
    <t>02/01/2019 15:23</t>
  </si>
  <si>
    <t>1982513</t>
  </si>
  <si>
    <t>21/01/2019 12:02</t>
  </si>
  <si>
    <t>0BG2951666</t>
  </si>
  <si>
    <t>1973677</t>
  </si>
  <si>
    <t>02/01/2019 12:55</t>
  </si>
  <si>
    <t>1983339</t>
  </si>
  <si>
    <t>22/01/2019 13:11</t>
  </si>
  <si>
    <t>1974061</t>
  </si>
  <si>
    <t>03/01/2019 09:34</t>
  </si>
  <si>
    <t>0A1H020673</t>
  </si>
  <si>
    <t>AV CAMELINAS 2650</t>
  </si>
  <si>
    <t>1980433</t>
  </si>
  <si>
    <t>16/01/2019 17:30</t>
  </si>
  <si>
    <t>0EX7407896</t>
  </si>
  <si>
    <t>1984561</t>
  </si>
  <si>
    <t>24/01/2019 16:18</t>
  </si>
  <si>
    <t>3AG871938</t>
  </si>
  <si>
    <t>1982221</t>
  </si>
  <si>
    <t>21/01/2019 07:22</t>
  </si>
  <si>
    <t>0X76372774</t>
  </si>
  <si>
    <t>1982295</t>
  </si>
  <si>
    <t>21/01/2019 09:18</t>
  </si>
  <si>
    <t>1978859</t>
  </si>
  <si>
    <t>0A1H020591</t>
  </si>
  <si>
    <t>1982271</t>
  </si>
  <si>
    <t>1986101</t>
  </si>
  <si>
    <t>28/01/2019 15:53</t>
  </si>
  <si>
    <t>0XEL569396</t>
  </si>
  <si>
    <t>PASEO LAZARO CARDENAS 1655</t>
  </si>
  <si>
    <t>URUAPAN-MICH</t>
  </si>
  <si>
    <t>1975167</t>
  </si>
  <si>
    <t>06/01/2019 13:21</t>
  </si>
  <si>
    <t>0BG2947123</t>
  </si>
  <si>
    <t>1975875</t>
  </si>
  <si>
    <t>07/01/2019 14:45</t>
  </si>
  <si>
    <t>0BG2947925</t>
  </si>
  <si>
    <t>1971495</t>
  </si>
  <si>
    <t>26/12/2018 18:32</t>
  </si>
  <si>
    <t>0BG2943277</t>
  </si>
  <si>
    <t>1978853</t>
  </si>
  <si>
    <t>14/01/2019 08:30</t>
  </si>
  <si>
    <t>0BG2948799</t>
  </si>
  <si>
    <t>AV CIRCUNVALACION No 2700 LOC SA01</t>
  </si>
  <si>
    <t>1985767</t>
  </si>
  <si>
    <t>28/01/2019 10:07</t>
  </si>
  <si>
    <t>0C7X246778</t>
  </si>
  <si>
    <t>1977139</t>
  </si>
  <si>
    <t>09/01/2019 15:09</t>
  </si>
  <si>
    <t>0LBT205981</t>
  </si>
  <si>
    <t>1970225</t>
  </si>
  <si>
    <t>21/12/2018 15:35</t>
  </si>
  <si>
    <t>0EX9287132</t>
  </si>
  <si>
    <t>1982783</t>
  </si>
  <si>
    <t>21/01/2019 20:24</t>
  </si>
  <si>
    <t>0C4X011804</t>
  </si>
  <si>
    <t>AV MONTA&amp;A MONARCA 1000 LOC 1N5A</t>
  </si>
  <si>
    <t>1976605</t>
  </si>
  <si>
    <t>08/01/2019 14:57</t>
  </si>
  <si>
    <t>09HB331541</t>
  </si>
  <si>
    <t>1974795</t>
  </si>
  <si>
    <t>04/01/2019 13:18</t>
  </si>
  <si>
    <t>09HB325888</t>
  </si>
  <si>
    <t>AV CHAPULTEPEC 1200 LOC A2 ESQ PROL PERIFERICO A.</t>
  </si>
  <si>
    <t>1981543</t>
  </si>
  <si>
    <t>18/01/2019 16:36</t>
  </si>
  <si>
    <t>1979115</t>
  </si>
  <si>
    <t>14/01/2019 15:08</t>
  </si>
  <si>
    <t>0KPA027018</t>
  </si>
  <si>
    <t>1971797</t>
  </si>
  <si>
    <t>27/12/2018 13:37</t>
  </si>
  <si>
    <t>0C4X003949</t>
  </si>
  <si>
    <t>PASEO TRIUNFO DE LA REPUBLICA 4051</t>
  </si>
  <si>
    <t>1978899</t>
  </si>
  <si>
    <t>14/01/2019 09:46</t>
  </si>
  <si>
    <t>0BG2940387</t>
  </si>
  <si>
    <t>BLV CAMELIA 2658</t>
  </si>
  <si>
    <t>1982739</t>
  </si>
  <si>
    <t>1263</t>
  </si>
  <si>
    <t>21/01/2019 16:56</t>
  </si>
  <si>
    <t>0DRB131260</t>
  </si>
  <si>
    <t>1978919</t>
  </si>
  <si>
    <t>14/01/2019 10:01</t>
  </si>
  <si>
    <t>0C4X008011</t>
  </si>
  <si>
    <t>1978835</t>
  </si>
  <si>
    <t>14/01/2019 07:53</t>
  </si>
  <si>
    <t>1976845</t>
  </si>
  <si>
    <t>09/01/2019 08:37</t>
  </si>
  <si>
    <t>1975873</t>
  </si>
  <si>
    <t>0E2B657278</t>
  </si>
  <si>
    <t>1977007</t>
  </si>
  <si>
    <t>09/01/2019 11:30</t>
  </si>
  <si>
    <t>09HB331778</t>
  </si>
  <si>
    <t>SONORA No 62</t>
  </si>
  <si>
    <t>1982645</t>
  </si>
  <si>
    <t>21/01/2019 14:23</t>
  </si>
  <si>
    <t>1978271</t>
  </si>
  <si>
    <t>11/01/2019 13:51</t>
  </si>
  <si>
    <t>0EX9293483</t>
  </si>
  <si>
    <t>1982377</t>
  </si>
  <si>
    <t>21/01/2019 10:30</t>
  </si>
  <si>
    <t>1982297</t>
  </si>
  <si>
    <t>21/01/2019 09:22</t>
  </si>
  <si>
    <t>0BG2951638</t>
  </si>
  <si>
    <t>1978837</t>
  </si>
  <si>
    <t>14/01/2019 07:55</t>
  </si>
  <si>
    <t>1979657</t>
  </si>
  <si>
    <t>SR EVALUACION DEL EQUIPO</t>
  </si>
  <si>
    <t>15/01/2019 13:03</t>
  </si>
  <si>
    <t>1968573</t>
  </si>
  <si>
    <t>6655</t>
  </si>
  <si>
    <t>18/12/2018 10:57</t>
  </si>
  <si>
    <t>0E1B972376</t>
  </si>
  <si>
    <t>AV MANUEL ACU&amp;A No 2937 PISO 1</t>
  </si>
  <si>
    <t>1977067</t>
  </si>
  <si>
    <t>09/01/2019 12:34</t>
  </si>
  <si>
    <t>0C7X268487</t>
  </si>
  <si>
    <t>1982379</t>
  </si>
  <si>
    <t>21/01/2019 10:32</t>
  </si>
  <si>
    <t>1974429</t>
  </si>
  <si>
    <t>03/01/2019 21:04</t>
  </si>
  <si>
    <t>0BG0972374</t>
  </si>
  <si>
    <t>AV DE LA ROSAS No 119</t>
  </si>
  <si>
    <t>1979493</t>
  </si>
  <si>
    <t>15/01/2019 11:03</t>
  </si>
  <si>
    <t>08TB591960</t>
  </si>
  <si>
    <t>KBR MONTERREY SA DE CV</t>
  </si>
  <si>
    <t>LIC. GUSTAVO DIAZ ORDAZ No 130 PISO 17, 18, 19 Y 2</t>
  </si>
  <si>
    <t>1977565</t>
  </si>
  <si>
    <t>10/01/2019 11:22</t>
  </si>
  <si>
    <t>1972189</t>
  </si>
  <si>
    <t>28/12/2018 16:37</t>
  </si>
  <si>
    <t>0BG0973687</t>
  </si>
  <si>
    <t>1975795</t>
  </si>
  <si>
    <t>07/01/2019 12:54</t>
  </si>
  <si>
    <t>03AG877337</t>
  </si>
  <si>
    <t>1973439</t>
  </si>
  <si>
    <t>02/01/2019 08:55</t>
  </si>
  <si>
    <t>0BG2941143</t>
  </si>
  <si>
    <t>1975963</t>
  </si>
  <si>
    <t>07/01/2019 18:38</t>
  </si>
  <si>
    <t>1978863</t>
  </si>
  <si>
    <t>0BG2940928</t>
  </si>
  <si>
    <t>1974879</t>
  </si>
  <si>
    <t>04/01/2019 16:58</t>
  </si>
  <si>
    <t>0Y4X845174</t>
  </si>
  <si>
    <t>1971409</t>
  </si>
  <si>
    <t>26/12/2018 14:14</t>
  </si>
  <si>
    <t>0A2T200388</t>
  </si>
  <si>
    <t>Carretera a Mexico  Km. 57 P, 466, Z1 P2 No 8101</t>
  </si>
  <si>
    <t>FEB-19</t>
  </si>
  <si>
    <t>1956165</t>
  </si>
  <si>
    <t>22/11/2018 19:27</t>
  </si>
  <si>
    <t>05BT704948</t>
  </si>
  <si>
    <t>AV FEDERALISMO NORTE No 1402-1406</t>
  </si>
  <si>
    <t>1959175</t>
  </si>
  <si>
    <t>28/11/2018 13:12</t>
  </si>
  <si>
    <t>05BT705268</t>
  </si>
  <si>
    <t>AV 5 DE FEBRERO No 9846, BODEGA 5</t>
  </si>
  <si>
    <t>1959243</t>
  </si>
  <si>
    <t>28/11/2018 13:28</t>
  </si>
  <si>
    <t>05BT704972</t>
  </si>
  <si>
    <t>PASEO DE LOS LEONES No 2319</t>
  </si>
  <si>
    <t>1959245</t>
  </si>
  <si>
    <t>05BT704973</t>
  </si>
  <si>
    <t>PLAZA LA ENCOMIENDA LOC 5 AV JUAREZ LT 33 MZ485</t>
  </si>
  <si>
    <t>1959247</t>
  </si>
  <si>
    <t>05BT705084</t>
  </si>
  <si>
    <t>FRANCISCO I MADERO No 3200</t>
  </si>
  <si>
    <t>1959249</t>
  </si>
  <si>
    <t>05BT705107</t>
  </si>
  <si>
    <t>GONZALITOS NORTE No 2645</t>
  </si>
  <si>
    <t>1959251</t>
  </si>
  <si>
    <t>05BT705029</t>
  </si>
  <si>
    <t>AV LEONES PASEO DE LOS LEONES No 105 LOC 3, PLAZA</t>
  </si>
  <si>
    <t>1959253</t>
  </si>
  <si>
    <t>05BT705039</t>
  </si>
  <si>
    <t>AV ABRAHAM LINCOLN No 5225</t>
  </si>
  <si>
    <t>1959255</t>
  </si>
  <si>
    <t>05BT705003</t>
  </si>
  <si>
    <t>SIMON BOLIVAR No 2155 B</t>
  </si>
  <si>
    <t>1959257</t>
  </si>
  <si>
    <t>05BT705082</t>
  </si>
  <si>
    <t>AV CHAPULTEPEC No 1931</t>
  </si>
  <si>
    <t>1959259</t>
  </si>
  <si>
    <t>05BT705228</t>
  </si>
  <si>
    <t>AV RAUL SALINAS No 637</t>
  </si>
  <si>
    <t>1959265</t>
  </si>
  <si>
    <t>05BT705091</t>
  </si>
  <si>
    <t>AV ELOY CAVAZOS No 4321</t>
  </si>
  <si>
    <t>1959289</t>
  </si>
  <si>
    <t>28/11/2018 13:44</t>
  </si>
  <si>
    <t>05BT705286</t>
  </si>
  <si>
    <t>AV REFORMA No 740</t>
  </si>
  <si>
    <t>1959293</t>
  </si>
  <si>
    <t>28/11/2018 13:49</t>
  </si>
  <si>
    <t>05BT705270</t>
  </si>
  <si>
    <t>AV RIO MOCTEZUMA No 226 A</t>
  </si>
  <si>
    <t>1959325</t>
  </si>
  <si>
    <t>28/11/2018 15:06</t>
  </si>
  <si>
    <t>05BT705018</t>
  </si>
  <si>
    <t>AV REVOLUCION No 30, LOC 4</t>
  </si>
  <si>
    <t>1959327</t>
  </si>
  <si>
    <t>05BT705100</t>
  </si>
  <si>
    <t>BLVD ISLA DE LA CONCEPCION No 25 B</t>
  </si>
  <si>
    <t>1959329</t>
  </si>
  <si>
    <t>05BT705262</t>
  </si>
  <si>
    <t>VIA DR GUSTAVO BAZ PRADA  No 100 LOC K Y L</t>
  </si>
  <si>
    <t>1959331</t>
  </si>
  <si>
    <t>05BT705175</t>
  </si>
  <si>
    <t>1959339</t>
  </si>
  <si>
    <t>28/11/2018 15:09</t>
  </si>
  <si>
    <t>05BT705231</t>
  </si>
  <si>
    <t>VIVEROS DE HOCTUM No 54 LT 15 MZ 8</t>
  </si>
  <si>
    <t>1959345</t>
  </si>
  <si>
    <t>28/11/2018 15:25</t>
  </si>
  <si>
    <t>05BT704941</t>
  </si>
  <si>
    <t>BLVD ADOLFO LOPEZ MATEOS No 913 PONIENTE 1</t>
  </si>
  <si>
    <t>1959347</t>
  </si>
  <si>
    <t>05BT705022</t>
  </si>
  <si>
    <t>BLVD BICENTENARIO No 197</t>
  </si>
  <si>
    <t>1959351</t>
  </si>
  <si>
    <t>05BT704943</t>
  </si>
  <si>
    <t>BLVD GUSTAVO DIAZ ORDAZ No 2954</t>
  </si>
  <si>
    <t>1959353</t>
  </si>
  <si>
    <t>05BT705083</t>
  </si>
  <si>
    <t>BLVD HIDALGO No 612</t>
  </si>
  <si>
    <t>1959361</t>
  </si>
  <si>
    <t>05BT705273</t>
  </si>
  <si>
    <t>EJERCITO REPUBLICANO No 119-1</t>
  </si>
  <si>
    <t>1959363</t>
  </si>
  <si>
    <t>05BT704942</t>
  </si>
  <si>
    <t>CALZ FRAY JUAN DE SAN MIGUEL No 725 B</t>
  </si>
  <si>
    <t>Uruapan-MICH</t>
  </si>
  <si>
    <t>1959371</t>
  </si>
  <si>
    <t>05BT704944</t>
  </si>
  <si>
    <t>CARR SILAO LEON KM 152 , CIRCUITO APOLO No 103</t>
  </si>
  <si>
    <t>Silao-GTO</t>
  </si>
  <si>
    <t>1959377</t>
  </si>
  <si>
    <t>28/11/2018 15:38</t>
  </si>
  <si>
    <t>05BT705000</t>
  </si>
  <si>
    <t>VIRGO No 20 CALZ LA HUERTA ESQ CON PLANETAS</t>
  </si>
  <si>
    <t>1959379</t>
  </si>
  <si>
    <t>05BT705275</t>
  </si>
  <si>
    <t>PASEO DE ZIHUATANEJO PONIENTE LT 7 MZ 4  LOC 102</t>
  </si>
  <si>
    <t>ZIHUATANEJO-GRO</t>
  </si>
  <si>
    <t>1976263</t>
  </si>
  <si>
    <t>08/01/2019 09:29</t>
  </si>
  <si>
    <t>1977669</t>
  </si>
  <si>
    <t>10/01/2019 12:58</t>
  </si>
  <si>
    <t>7TX135776</t>
  </si>
  <si>
    <t>COBERZA S DE RL DE CV</t>
  </si>
  <si>
    <t>CARR. ZAMORA MORELIA No 45</t>
  </si>
  <si>
    <t>1980255</t>
  </si>
  <si>
    <t>0603</t>
  </si>
  <si>
    <t>16/01/2019 12:19</t>
  </si>
  <si>
    <t>05XB489107</t>
  </si>
  <si>
    <t>1981965</t>
  </si>
  <si>
    <t>20/01/2019 11:22</t>
  </si>
  <si>
    <t>0BG2939851</t>
  </si>
  <si>
    <t>AV INDEPENDENCIA 351</t>
  </si>
  <si>
    <t>1982763</t>
  </si>
  <si>
    <t>21/01/2019 17:42</t>
  </si>
  <si>
    <t>0A4T558107</t>
  </si>
  <si>
    <t>AV PIRULES S/N NAVE 1 C-1</t>
  </si>
  <si>
    <t>1983051</t>
  </si>
  <si>
    <t>22/01/2019 08:40</t>
  </si>
  <si>
    <t>0XFN041542</t>
  </si>
  <si>
    <t>1983431</t>
  </si>
  <si>
    <t>22/01/2019 16:15</t>
  </si>
  <si>
    <t>0XMK103806</t>
  </si>
  <si>
    <t>1983801</t>
  </si>
  <si>
    <t>23/01/2019 11:42</t>
  </si>
  <si>
    <t>0XPN394559</t>
  </si>
  <si>
    <t>1983983</t>
  </si>
  <si>
    <t>23/01/2019 16:30</t>
  </si>
  <si>
    <t>1984353</t>
  </si>
  <si>
    <t>24/01/2019 10:04</t>
  </si>
  <si>
    <t>0BG2951481</t>
  </si>
  <si>
    <t>1984579</t>
  </si>
  <si>
    <t>24/01/2019 16:57</t>
  </si>
  <si>
    <t>0A4T549970</t>
  </si>
  <si>
    <t>1985687</t>
  </si>
  <si>
    <t>28/01/2019 08:26</t>
  </si>
  <si>
    <t>1985785</t>
  </si>
  <si>
    <t>28/01/2019 10:34</t>
  </si>
  <si>
    <t>1985789</t>
  </si>
  <si>
    <t>28/01/2019 10:40</t>
  </si>
  <si>
    <t>1985827</t>
  </si>
  <si>
    <t>28/01/2019 11:01</t>
  </si>
  <si>
    <t>1986441</t>
  </si>
  <si>
    <t>29/01/2019 07:04</t>
  </si>
  <si>
    <t>0VMA674484</t>
  </si>
  <si>
    <t>1986475</t>
  </si>
  <si>
    <t>29/01/2019 08:13</t>
  </si>
  <si>
    <t>1986519</t>
  </si>
  <si>
    <t>29/01/2019 09:35</t>
  </si>
  <si>
    <t>1986521</t>
  </si>
  <si>
    <t>29/01/2019 09:38</t>
  </si>
  <si>
    <t>1986527</t>
  </si>
  <si>
    <t>0Y4X842983</t>
  </si>
  <si>
    <t>1986613</t>
  </si>
  <si>
    <t>29/01/2019 11:33</t>
  </si>
  <si>
    <t>1986643</t>
  </si>
  <si>
    <t>29/01/2019 12:10</t>
  </si>
  <si>
    <t>0C7X238362</t>
  </si>
  <si>
    <t>1986665</t>
  </si>
  <si>
    <t>29/01/2019 12:21</t>
  </si>
  <si>
    <t>1986667</t>
  </si>
  <si>
    <t>29/01/2019 12:27</t>
  </si>
  <si>
    <t>1986721</t>
  </si>
  <si>
    <t>29/01/2019 13:03</t>
  </si>
  <si>
    <t>0AB9777473</t>
  </si>
  <si>
    <t>1986723</t>
  </si>
  <si>
    <t>0PW4792160</t>
  </si>
  <si>
    <t>AV METEPEC LOCAL A-8</t>
  </si>
  <si>
    <t>1986793</t>
  </si>
  <si>
    <t>29/01/2019 16:38</t>
  </si>
  <si>
    <t>1986797</t>
  </si>
  <si>
    <t>29/01/2019 16:44</t>
  </si>
  <si>
    <t>1986841</t>
  </si>
  <si>
    <t>0A1H020640</t>
  </si>
  <si>
    <t>1986849</t>
  </si>
  <si>
    <t>29/01/2019 18:09</t>
  </si>
  <si>
    <t>0A2T027928</t>
  </si>
  <si>
    <t>CARR MIGUEL ALEMAN KM 24</t>
  </si>
  <si>
    <t>1987029</t>
  </si>
  <si>
    <t>30/01/2019 07:41</t>
  </si>
  <si>
    <t>0C7X238336</t>
  </si>
  <si>
    <t>1987141</t>
  </si>
  <si>
    <t>0X76704297</t>
  </si>
  <si>
    <t>1987197</t>
  </si>
  <si>
    <t>30/01/2019 11:18</t>
  </si>
  <si>
    <t>1987257</t>
  </si>
  <si>
    <t>30/01/2019 12:13</t>
  </si>
  <si>
    <t>1987261</t>
  </si>
  <si>
    <t>30/01/2019 12:11</t>
  </si>
  <si>
    <t>0EX9293200</t>
  </si>
  <si>
    <t>1987267</t>
  </si>
  <si>
    <t>30/01/2019 12:16</t>
  </si>
  <si>
    <t>0X76375330</t>
  </si>
  <si>
    <t>1987313</t>
  </si>
  <si>
    <t>30/01/2019 12:46</t>
  </si>
  <si>
    <t>1987327</t>
  </si>
  <si>
    <t>30/01/2019 12:51</t>
  </si>
  <si>
    <t>0E2B662000</t>
  </si>
  <si>
    <t>1987381</t>
  </si>
  <si>
    <t>30/01/2019 13:29</t>
  </si>
  <si>
    <t>0X76704991</t>
  </si>
  <si>
    <t>1987439</t>
  </si>
  <si>
    <t>30/01/2019 15:31</t>
  </si>
  <si>
    <t>1987447</t>
  </si>
  <si>
    <t>30/01/2019 15:43</t>
  </si>
  <si>
    <t>1987451</t>
  </si>
  <si>
    <t>30/01/2019 15:46</t>
  </si>
  <si>
    <t>1987465</t>
  </si>
  <si>
    <t>30/01/2019 16:19</t>
  </si>
  <si>
    <t>1987467</t>
  </si>
  <si>
    <t>30/01/2019 16:20</t>
  </si>
  <si>
    <t>0XEL560291</t>
  </si>
  <si>
    <t>1987477</t>
  </si>
  <si>
    <t>30/01/2019 16:35</t>
  </si>
  <si>
    <t>0MX4473201</t>
  </si>
  <si>
    <t>700098</t>
  </si>
  <si>
    <t>1987481</t>
  </si>
  <si>
    <t>30/01/2019 16:42</t>
  </si>
  <si>
    <t>1987511</t>
  </si>
  <si>
    <t>30/01/2019 17:57</t>
  </si>
  <si>
    <t>1987529</t>
  </si>
  <si>
    <t>5632</t>
  </si>
  <si>
    <t>30/01/2019 19:52</t>
  </si>
  <si>
    <t>0WRR028770</t>
  </si>
  <si>
    <t>1987535</t>
  </si>
  <si>
    <t>30/01/2019 20:51</t>
  </si>
  <si>
    <t>1987537</t>
  </si>
  <si>
    <t>30/01/2019 21:56</t>
  </si>
  <si>
    <t>0C4X003118</t>
  </si>
  <si>
    <t>KM 7 CARR CUAUHTEMOC-ALVARO OBREGON SN</t>
  </si>
  <si>
    <t>CIUDAD CUAUHTEMOC-CH</t>
  </si>
  <si>
    <t>1987715</t>
  </si>
  <si>
    <t>31/01/2019 09:04</t>
  </si>
  <si>
    <t>1987809</t>
  </si>
  <si>
    <t>31/01/2019 11:03</t>
  </si>
  <si>
    <t>0A4T556859</t>
  </si>
  <si>
    <t>1987823</t>
  </si>
  <si>
    <t>31/01/2019 11:13</t>
  </si>
  <si>
    <t>0X76707584</t>
  </si>
  <si>
    <t>1987843</t>
  </si>
  <si>
    <t>31/01/2019 11:30</t>
  </si>
  <si>
    <t>1987847</t>
  </si>
  <si>
    <t>31/01/2019 11:35</t>
  </si>
  <si>
    <t>0XKK395223</t>
  </si>
  <si>
    <t>1987857</t>
  </si>
  <si>
    <t>31/01/2019 11:39</t>
  </si>
  <si>
    <t>1987919</t>
  </si>
  <si>
    <t>31/01/2019 12:46</t>
  </si>
  <si>
    <t>1987945</t>
  </si>
  <si>
    <t>31/01/2019 13:21</t>
  </si>
  <si>
    <t>0BG0973646</t>
  </si>
  <si>
    <t>1987963</t>
  </si>
  <si>
    <t>31/01/2019 13:46</t>
  </si>
  <si>
    <t>1987971</t>
  </si>
  <si>
    <t>31/01/2019 13:56</t>
  </si>
  <si>
    <t>0C7X246842</t>
  </si>
  <si>
    <t>LERDO DE TEJADA No 2007 PB</t>
  </si>
  <si>
    <t>1987973</t>
  </si>
  <si>
    <t>31/01/2019 13:57</t>
  </si>
  <si>
    <t>0A4T021931</t>
  </si>
  <si>
    <t>1987989</t>
  </si>
  <si>
    <t>31/01/2019 14:22</t>
  </si>
  <si>
    <t>1987991</t>
  </si>
  <si>
    <t>31/01/2019 14:25</t>
  </si>
  <si>
    <t>1987993</t>
  </si>
  <si>
    <t>31/01/2019 14:20</t>
  </si>
  <si>
    <t>0C4X003927</t>
  </si>
  <si>
    <t>HERMANOS ESCOBAR 3515</t>
  </si>
  <si>
    <t>1987995</t>
  </si>
  <si>
    <t>31/01/2019 14:29</t>
  </si>
  <si>
    <t>1988007</t>
  </si>
  <si>
    <t>7804</t>
  </si>
  <si>
    <t>31/01/2019 14:57</t>
  </si>
  <si>
    <t>AT0215536</t>
  </si>
  <si>
    <t>COMISION ESTATAL ELECTORAL</t>
  </si>
  <si>
    <t>AVENIDA MADERO No 1420</t>
  </si>
  <si>
    <t>A3 Color Solid Ink MFPs</t>
  </si>
  <si>
    <t>1988019</t>
  </si>
  <si>
    <t>31/01/2019 15:20</t>
  </si>
  <si>
    <t>0MX4338884</t>
  </si>
  <si>
    <t>1988027</t>
  </si>
  <si>
    <t>31/01/2019 15:37</t>
  </si>
  <si>
    <t>0D6X461220</t>
  </si>
  <si>
    <t>1988031</t>
  </si>
  <si>
    <t>31/01/2019 15:44</t>
  </si>
  <si>
    <t>0XEL566166</t>
  </si>
  <si>
    <t>1988033</t>
  </si>
  <si>
    <t>31/01/2019 15:45</t>
  </si>
  <si>
    <t>06TB445743</t>
  </si>
  <si>
    <t>1988039</t>
  </si>
  <si>
    <t>31/01/2019 15:53</t>
  </si>
  <si>
    <t>1988049</t>
  </si>
  <si>
    <t>31/01/2019 16:11</t>
  </si>
  <si>
    <t>1988051</t>
  </si>
  <si>
    <t>31/01/2019 16:16</t>
  </si>
  <si>
    <t>0E1B980129</t>
  </si>
  <si>
    <t>GALERIA PRODUCTORA DE COSMETICOS S. DE R.L. DE C.V</t>
  </si>
  <si>
    <t>AV FERROCARRIL NORTE No 100</t>
  </si>
  <si>
    <t>1988057</t>
  </si>
  <si>
    <t>31/01/2019 16:28</t>
  </si>
  <si>
    <t>0X76707274</t>
  </si>
  <si>
    <t>1988063</t>
  </si>
  <si>
    <t>31/01/2019 16:35</t>
  </si>
  <si>
    <t>1988069</t>
  </si>
  <si>
    <t>31/01/2019 16:45</t>
  </si>
  <si>
    <t>1988089</t>
  </si>
  <si>
    <t>31/01/2019 17:49</t>
  </si>
  <si>
    <t>1988091</t>
  </si>
  <si>
    <t>31/01/2019 17:51</t>
  </si>
  <si>
    <t>1988101</t>
  </si>
  <si>
    <t>31/01/2019 19:14</t>
  </si>
  <si>
    <t>1988223</t>
  </si>
  <si>
    <t>01/02/2019 07:39</t>
  </si>
  <si>
    <t>0A4T558881</t>
  </si>
  <si>
    <t>1988237</t>
  </si>
  <si>
    <t>01/02/2019 08:10</t>
  </si>
  <si>
    <t>0X76707945</t>
  </si>
  <si>
    <t>1988273</t>
  </si>
  <si>
    <t>01/02/2019 08:40</t>
  </si>
  <si>
    <t>1988281</t>
  </si>
  <si>
    <t>SR INSTALACION CAMBIO DE LUGAR</t>
  </si>
  <si>
    <t>01/02/2019 09:41</t>
  </si>
  <si>
    <t>1988287</t>
  </si>
  <si>
    <t>01/02/2019 09:51</t>
  </si>
  <si>
    <t>4AV770073</t>
  </si>
  <si>
    <t>PROVEEDORA DE TECNOLOGIA DIGITAL S DE RL DE CV</t>
  </si>
  <si>
    <t>PASEO SAN BUENAVENTURA No 213</t>
  </si>
  <si>
    <t>1988301</t>
  </si>
  <si>
    <t>01/02/2019 10:07</t>
  </si>
  <si>
    <t>0BG2948878</t>
  </si>
  <si>
    <t>1988303</t>
  </si>
  <si>
    <t>01/02/2019 10:10</t>
  </si>
  <si>
    <t>0BG2951477</t>
  </si>
  <si>
    <t>1988313</t>
  </si>
  <si>
    <t>01/02/2019 10:19</t>
  </si>
  <si>
    <t>0Y4X835821</t>
  </si>
  <si>
    <t>CERRO COATEPEC S/N CD UNIVERSITARIA</t>
  </si>
  <si>
    <t>1988315</t>
  </si>
  <si>
    <t>01/02/2019 10:21</t>
  </si>
  <si>
    <t>0Y4X835738</t>
  </si>
  <si>
    <t>AV NEZAHUALCOYOTL SN</t>
  </si>
  <si>
    <t>1988319</t>
  </si>
  <si>
    <t>01/02/2019 10:24</t>
  </si>
  <si>
    <t>1988321</t>
  </si>
  <si>
    <t>01/02/2019 10:27</t>
  </si>
  <si>
    <t>1988325</t>
  </si>
  <si>
    <t>01/02/2019 10:34</t>
  </si>
  <si>
    <t>0MHB499777</t>
  </si>
  <si>
    <t>1988331</t>
  </si>
  <si>
    <t>01/02/2019 10:47</t>
  </si>
  <si>
    <t>1988333</t>
  </si>
  <si>
    <t>01/02/2019 10:48</t>
  </si>
  <si>
    <t>0BB1555570</t>
  </si>
  <si>
    <t>CARR REYNOSA-MATAMOROS KM 3</t>
  </si>
  <si>
    <t>1988335</t>
  </si>
  <si>
    <t>1240</t>
  </si>
  <si>
    <t>01/02/2019 10:52</t>
  </si>
  <si>
    <t>0VGW626684</t>
  </si>
  <si>
    <t>LITOGRAFICA MATAMOROS SA DE CV</t>
  </si>
  <si>
    <t>SERAFIN PE&amp;A 325 NTE</t>
  </si>
  <si>
    <t>1988349</t>
  </si>
  <si>
    <t>01/02/2019 11:11</t>
  </si>
  <si>
    <t>1988351</t>
  </si>
  <si>
    <t>01/02/2019 11:15</t>
  </si>
  <si>
    <t>0A4T558164</t>
  </si>
  <si>
    <t>1988353</t>
  </si>
  <si>
    <t>01/02/2019 11:19</t>
  </si>
  <si>
    <t>0A4T558169</t>
  </si>
  <si>
    <t>1988385</t>
  </si>
  <si>
    <t>01/02/2019 12:03</t>
  </si>
  <si>
    <t>1988393</t>
  </si>
  <si>
    <t>01/02/2019 12:14</t>
  </si>
  <si>
    <t>1988395</t>
  </si>
  <si>
    <t>01/02/2019 12:11</t>
  </si>
  <si>
    <t>1988399</t>
  </si>
  <si>
    <t>01/02/2019 12:16</t>
  </si>
  <si>
    <t>9HB332563</t>
  </si>
  <si>
    <t>CARRETERA COLOMBIA KM 30.2</t>
  </si>
  <si>
    <t>1988401</t>
  </si>
  <si>
    <t>01/02/2019 12:17</t>
  </si>
  <si>
    <t>1988403</t>
  </si>
  <si>
    <t>01/02/2019 12:20</t>
  </si>
  <si>
    <t>1988405</t>
  </si>
  <si>
    <t>01/02/2019 12:21</t>
  </si>
  <si>
    <t>0Y4X843045</t>
  </si>
  <si>
    <t>1988413</t>
  </si>
  <si>
    <t>01/02/2019 12:25</t>
  </si>
  <si>
    <t>05BT705288</t>
  </si>
  <si>
    <t>BLVD HAROLD R PAPE No 6012</t>
  </si>
  <si>
    <t>1988429</t>
  </si>
  <si>
    <t>01/02/2019 12:51</t>
  </si>
  <si>
    <t>0EX9310036</t>
  </si>
  <si>
    <t>1988439</t>
  </si>
  <si>
    <t>8036</t>
  </si>
  <si>
    <t>01/02/2019 13:17</t>
  </si>
  <si>
    <t>03TX409195</t>
  </si>
  <si>
    <t>1988475</t>
  </si>
  <si>
    <t>06HB017680</t>
  </si>
  <si>
    <t>1988513</t>
  </si>
  <si>
    <t>01/02/2019 13:23</t>
  </si>
  <si>
    <t>06HB017489</t>
  </si>
  <si>
    <t>1988519</t>
  </si>
  <si>
    <t>06HB017658</t>
  </si>
  <si>
    <t>1988533</t>
  </si>
  <si>
    <t>03TX410705</t>
  </si>
  <si>
    <t>1988545</t>
  </si>
  <si>
    <t>01/02/2019 13:25</t>
  </si>
  <si>
    <t>1988549</t>
  </si>
  <si>
    <t>01/02/2019 13:30</t>
  </si>
  <si>
    <t>1988565</t>
  </si>
  <si>
    <t>01/02/2019 14:21</t>
  </si>
  <si>
    <t>0WRR001333</t>
  </si>
  <si>
    <t>1988581</t>
  </si>
  <si>
    <t>01/02/2019 15:29</t>
  </si>
  <si>
    <t>0AE9549506</t>
  </si>
  <si>
    <t>1988587</t>
  </si>
  <si>
    <t>01/02/2019 15:36</t>
  </si>
  <si>
    <t>05XB489116</t>
  </si>
  <si>
    <t>1988593</t>
  </si>
  <si>
    <t>01/02/2019 15:33</t>
  </si>
  <si>
    <t>03BT802201</t>
  </si>
  <si>
    <t>JOSE C MONTES No 2</t>
  </si>
  <si>
    <t>Parras De La Fuente-</t>
  </si>
  <si>
    <t>1988597</t>
  </si>
  <si>
    <t>01/02/2019 16:20</t>
  </si>
  <si>
    <t>0PW4979941</t>
  </si>
  <si>
    <t>1988601</t>
  </si>
  <si>
    <t>01/02/2019 16:24</t>
  </si>
  <si>
    <t>1988605</t>
  </si>
  <si>
    <t>01/02/2019 16:33</t>
  </si>
  <si>
    <t>6HB016814</t>
  </si>
  <si>
    <t>JOAQUIN GARCIA No 217</t>
  </si>
  <si>
    <t>1988615</t>
  </si>
  <si>
    <t>01/02/2019 17:13</t>
  </si>
  <si>
    <t>0XLT861631</t>
  </si>
  <si>
    <t>1988623</t>
  </si>
  <si>
    <t>01/02/2019 17:33</t>
  </si>
  <si>
    <t>1988625</t>
  </si>
  <si>
    <t>0C4X003942</t>
  </si>
  <si>
    <t>COBALTO 518</t>
  </si>
  <si>
    <t>1988633</t>
  </si>
  <si>
    <t>01/02/2019 17:46</t>
  </si>
  <si>
    <t>0XKK398081</t>
  </si>
  <si>
    <t>1988635</t>
  </si>
  <si>
    <t>01/02/2019 17:50</t>
  </si>
  <si>
    <t>9HB328054</t>
  </si>
  <si>
    <t>CRISTINA ARACELI GARIN LOPEZ</t>
  </si>
  <si>
    <t>CALLE 20 DE NOVIEMBRE L 24</t>
  </si>
  <si>
    <t>1988643</t>
  </si>
  <si>
    <t>01/02/2019 19:08</t>
  </si>
  <si>
    <t>09HB320822</t>
  </si>
  <si>
    <t>HUMBERTO LOBO 520 LOC H 5</t>
  </si>
  <si>
    <t>1988645</t>
  </si>
  <si>
    <t>01/02/2019 19:17</t>
  </si>
  <si>
    <t>09HB325997</t>
  </si>
  <si>
    <t>AV MANUEL BARRAGAN 325 LOC 1113</t>
  </si>
  <si>
    <t>1988649</t>
  </si>
  <si>
    <t>01/02/2019 21:09</t>
  </si>
  <si>
    <t>1988767</t>
  </si>
  <si>
    <t>02/02/2019 10:29</t>
  </si>
  <si>
    <t>09HB320542</t>
  </si>
  <si>
    <t>AV VASCONCELOS 702 PTE</t>
  </si>
  <si>
    <t>1988769</t>
  </si>
  <si>
    <t>02/02/2019 11:13</t>
  </si>
  <si>
    <t>1988771</t>
  </si>
  <si>
    <t>02/02/2019 11:37</t>
  </si>
  <si>
    <t>1988965</t>
  </si>
  <si>
    <t>03/02/2019 15:25</t>
  </si>
  <si>
    <t>1988967</t>
  </si>
  <si>
    <t>03/02/2019 16:56</t>
  </si>
  <si>
    <t>1988969</t>
  </si>
  <si>
    <t>03/02/2019 17:00</t>
  </si>
  <si>
    <t>0XPN550545</t>
  </si>
  <si>
    <t>1989201</t>
  </si>
  <si>
    <t>04/02/2019 08:11</t>
  </si>
  <si>
    <t>1989203</t>
  </si>
  <si>
    <t>04/02/2019 08:13</t>
  </si>
  <si>
    <t>0EX9297556</t>
  </si>
  <si>
    <t>1989205</t>
  </si>
  <si>
    <t>04/02/2019 08:14</t>
  </si>
  <si>
    <t>1989207</t>
  </si>
  <si>
    <t>04/02/2019 08:16</t>
  </si>
  <si>
    <t>1989227</t>
  </si>
  <si>
    <t>04/02/2019 09:37</t>
  </si>
  <si>
    <t>1989229</t>
  </si>
  <si>
    <t>04/02/2019 09:39</t>
  </si>
  <si>
    <t>1989231</t>
  </si>
  <si>
    <t>04/02/2019 09:40</t>
  </si>
  <si>
    <t>1989261</t>
  </si>
  <si>
    <t>04/02/2019 11:04</t>
  </si>
  <si>
    <t>1989293</t>
  </si>
  <si>
    <t>04/02/2019 11:55</t>
  </si>
  <si>
    <t>0E2B658557</t>
  </si>
  <si>
    <t>1989295</t>
  </si>
  <si>
    <t>04/02/2019 11:57</t>
  </si>
  <si>
    <t>0E2B666316</t>
  </si>
  <si>
    <t>1989319</t>
  </si>
  <si>
    <t>04/02/2019 14:08</t>
  </si>
  <si>
    <t>1989325</t>
  </si>
  <si>
    <t>04/02/2019 14:28</t>
  </si>
  <si>
    <t>0EX9293121</t>
  </si>
  <si>
    <t>1989327</t>
  </si>
  <si>
    <t>04/02/2019 14:29</t>
  </si>
  <si>
    <t>1989339</t>
  </si>
  <si>
    <t>04/02/2019 15:37</t>
  </si>
  <si>
    <t>0A1H020685</t>
  </si>
  <si>
    <t>1989363</t>
  </si>
  <si>
    <t>04/02/2019 19:15</t>
  </si>
  <si>
    <t>1989365</t>
  </si>
  <si>
    <t>04/02/2019 19:39</t>
  </si>
  <si>
    <t>0EX9286994</t>
  </si>
  <si>
    <t>1989367</t>
  </si>
  <si>
    <t>04/02/2019 19:55</t>
  </si>
  <si>
    <t>1989369</t>
  </si>
  <si>
    <t>04/02/2019 19:58</t>
  </si>
  <si>
    <t>1989615</t>
  </si>
  <si>
    <t>05/02/2019 07:11</t>
  </si>
  <si>
    <t>1989617</t>
  </si>
  <si>
    <t>05/02/2019 07:12</t>
  </si>
  <si>
    <t>1989651</t>
  </si>
  <si>
    <t>05/02/2019 08:02</t>
  </si>
  <si>
    <t>09HB320801</t>
  </si>
  <si>
    <t>AV SAN SEBASTIAN 1501</t>
  </si>
  <si>
    <t>1989663</t>
  </si>
  <si>
    <t>05/02/2019 08:15</t>
  </si>
  <si>
    <t>1989667</t>
  </si>
  <si>
    <t>05/02/2019 08:17</t>
  </si>
  <si>
    <t>1989681</t>
  </si>
  <si>
    <t>05/02/2019 08:23</t>
  </si>
  <si>
    <t>0EX9300822</t>
  </si>
  <si>
    <t>1989687</t>
  </si>
  <si>
    <t>05/02/2019 08:32</t>
  </si>
  <si>
    <t>1989691</t>
  </si>
  <si>
    <t>05/02/2019 08:35</t>
  </si>
  <si>
    <t>0E2B656917</t>
  </si>
  <si>
    <t>BLV FELIPE PESCADOR 1902 ESQ PEDRO</t>
  </si>
  <si>
    <t>1989701</t>
  </si>
  <si>
    <t>05/02/2019 08:46</t>
  </si>
  <si>
    <t>0EX9297705</t>
  </si>
  <si>
    <t>1989703</t>
  </si>
  <si>
    <t>05/02/2019 08:47</t>
  </si>
  <si>
    <t>0A1H020925</t>
  </si>
  <si>
    <t>1989715</t>
  </si>
  <si>
    <t>05/02/2019 09:14</t>
  </si>
  <si>
    <t>1989719</t>
  </si>
  <si>
    <t>05/02/2019 09:16</t>
  </si>
  <si>
    <t>1989723</t>
  </si>
  <si>
    <t>05/02/2019 09:21</t>
  </si>
  <si>
    <t>0D6X450039</t>
  </si>
  <si>
    <t>1989737</t>
  </si>
  <si>
    <t>05/02/2019 09:40</t>
  </si>
  <si>
    <t>1989749</t>
  </si>
  <si>
    <t>05/02/2019 09:45</t>
  </si>
  <si>
    <t>1989771</t>
  </si>
  <si>
    <t>05/02/2019 10:03</t>
  </si>
  <si>
    <t>0BG2951121</t>
  </si>
  <si>
    <t>1989775</t>
  </si>
  <si>
    <t>05/02/2019 10:08</t>
  </si>
  <si>
    <t>1989793</t>
  </si>
  <si>
    <t>05/02/2019 10:48</t>
  </si>
  <si>
    <t>1989817</t>
  </si>
  <si>
    <t>05/02/2019 11:01</t>
  </si>
  <si>
    <t>0EX9664778</t>
  </si>
  <si>
    <t>1989819</t>
  </si>
  <si>
    <t>05/02/2019 11:02</t>
  </si>
  <si>
    <t>1989823</t>
  </si>
  <si>
    <t>05/02/2019 11:05</t>
  </si>
  <si>
    <t>9BR539357</t>
  </si>
  <si>
    <t>1989829</t>
  </si>
  <si>
    <t>05/02/2019 11:14</t>
  </si>
  <si>
    <t>0BG1001281</t>
  </si>
  <si>
    <t>PROLEC GE INTERNACIONAL S DE RL DE CV</t>
  </si>
  <si>
    <t>BLVD CARLOS SALINAS DE GORTARI KM 9.25</t>
  </si>
  <si>
    <t>1989845</t>
  </si>
  <si>
    <t>05/02/2019 11:13</t>
  </si>
  <si>
    <t>0BG0973356</t>
  </si>
  <si>
    <t>AV MIGUEL ANGEL DE QUEVEDO 946</t>
  </si>
  <si>
    <t>1989855</t>
  </si>
  <si>
    <t>05/02/2019 11:35</t>
  </si>
  <si>
    <t>0BG2949298</t>
  </si>
  <si>
    <t>1989859</t>
  </si>
  <si>
    <t>05/02/2019 11:36</t>
  </si>
  <si>
    <t>0A4T557604</t>
  </si>
  <si>
    <t>1989863</t>
  </si>
  <si>
    <t>05/02/2019 11:39</t>
  </si>
  <si>
    <t>0C7X236617</t>
  </si>
  <si>
    <t>1989867</t>
  </si>
  <si>
    <t>05/02/2019 11:40</t>
  </si>
  <si>
    <t>1989895</t>
  </si>
  <si>
    <t>05/02/2019 11:59</t>
  </si>
  <si>
    <t>1989901</t>
  </si>
  <si>
    <t>05/02/2019 12:02</t>
  </si>
  <si>
    <t>0AE9579680</t>
  </si>
  <si>
    <t>GIGANTE VERDE S DE RL DE CV</t>
  </si>
  <si>
    <t>DONALD G NORRIS No 672</t>
  </si>
  <si>
    <t>1989905</t>
  </si>
  <si>
    <t>05/02/2019 12:06</t>
  </si>
  <si>
    <t>1989925</t>
  </si>
  <si>
    <t>05/02/2019 12:18</t>
  </si>
  <si>
    <t>0D6X465712</t>
  </si>
  <si>
    <t>1989933</t>
  </si>
  <si>
    <t>05/02/2019 12:27</t>
  </si>
  <si>
    <t>1989943</t>
  </si>
  <si>
    <t>05/02/2019 12:30</t>
  </si>
  <si>
    <t>1989949</t>
  </si>
  <si>
    <t>05/02/2019 12:37</t>
  </si>
  <si>
    <t>0KPA026853</t>
  </si>
  <si>
    <t>1989965</t>
  </si>
  <si>
    <t>05/02/2019 12:59</t>
  </si>
  <si>
    <t>1989973</t>
  </si>
  <si>
    <t>05/02/2019 13:05</t>
  </si>
  <si>
    <t>0C7X273153</t>
  </si>
  <si>
    <t>1989977</t>
  </si>
  <si>
    <t>05/02/2019 13:10</t>
  </si>
  <si>
    <t>0C7X268528</t>
  </si>
  <si>
    <t>1989979</t>
  </si>
  <si>
    <t>05/02/2019 13:14</t>
  </si>
  <si>
    <t>0D6X469684</t>
  </si>
  <si>
    <t>1989993</t>
  </si>
  <si>
    <t>05/02/2019 13:27</t>
  </si>
  <si>
    <t>1989999</t>
  </si>
  <si>
    <t>05/02/2019 13:47</t>
  </si>
  <si>
    <t>1990009</t>
  </si>
  <si>
    <t>05/02/2019 13:55</t>
  </si>
  <si>
    <t>0BG2950965</t>
  </si>
  <si>
    <t>PERIFERICO DE LA JUVENTUD No 6501</t>
  </si>
  <si>
    <t>1990017</t>
  </si>
  <si>
    <t>05/02/2019 14:14</t>
  </si>
  <si>
    <t>9HB331730</t>
  </si>
  <si>
    <t>AUTENTICIDAD Y SEGURIDAD JURIDICA S.C.</t>
  </si>
  <si>
    <t>PROGRESO SUR No 446</t>
  </si>
  <si>
    <t>1990019</t>
  </si>
  <si>
    <t>05/02/2019 14:21</t>
  </si>
  <si>
    <t>1990021</t>
  </si>
  <si>
    <t>05/02/2019 14:27</t>
  </si>
  <si>
    <t>1990025</t>
  </si>
  <si>
    <t>05/02/2019 14:42</t>
  </si>
  <si>
    <t>0A1H022408</t>
  </si>
  <si>
    <t>1990027</t>
  </si>
  <si>
    <t>05/02/2019 14:52</t>
  </si>
  <si>
    <t>0A1H022531</t>
  </si>
  <si>
    <t>1990035</t>
  </si>
  <si>
    <t>05/02/2019 15:16</t>
  </si>
  <si>
    <t>1990039</t>
  </si>
  <si>
    <t>05/02/2019 14:39</t>
  </si>
  <si>
    <t>09HB331385</t>
  </si>
  <si>
    <t>1990043</t>
  </si>
  <si>
    <t>05/02/2019 15:38</t>
  </si>
  <si>
    <t>07TX137028</t>
  </si>
  <si>
    <t>1990045</t>
  </si>
  <si>
    <t>05/02/2019 15:40</t>
  </si>
  <si>
    <t>07CX042008</t>
  </si>
  <si>
    <t>1990055</t>
  </si>
  <si>
    <t>05/02/2019 16:01</t>
  </si>
  <si>
    <t>1990059</t>
  </si>
  <si>
    <t>05/02/2019 16:05</t>
  </si>
  <si>
    <t>0PW4980044</t>
  </si>
  <si>
    <t>1990063</t>
  </si>
  <si>
    <t>05/02/2019 16:11</t>
  </si>
  <si>
    <t>1990065</t>
  </si>
  <si>
    <t>05/02/2019 16:12</t>
  </si>
  <si>
    <t>0EX7381748</t>
  </si>
  <si>
    <t>1990067</t>
  </si>
  <si>
    <t>0XPN399471</t>
  </si>
  <si>
    <t>PROL SEGURIDAD SOCIAL SN</t>
  </si>
  <si>
    <t>1990071</t>
  </si>
  <si>
    <t>05/02/2019 16:16</t>
  </si>
  <si>
    <t>0XPN547498</t>
  </si>
  <si>
    <t>1990079</t>
  </si>
  <si>
    <t>05/02/2019 16:24</t>
  </si>
  <si>
    <t>1990085</t>
  </si>
  <si>
    <t>05/02/2019 16:30</t>
  </si>
  <si>
    <t>0C4X008939</t>
  </si>
  <si>
    <t>1990101</t>
  </si>
  <si>
    <t>05/02/2019 16:50</t>
  </si>
  <si>
    <t>1990121</t>
  </si>
  <si>
    <t>05/02/2019 17:24</t>
  </si>
  <si>
    <t>0C4X002875</t>
  </si>
  <si>
    <t>AV ORIENTE DOS No 224</t>
  </si>
  <si>
    <t>1990125</t>
  </si>
  <si>
    <t>05/02/2019 17:28</t>
  </si>
  <si>
    <t>0E2B646633</t>
  </si>
  <si>
    <t>1990127</t>
  </si>
  <si>
    <t>05/02/2019 17:32</t>
  </si>
  <si>
    <t>1990135</t>
  </si>
  <si>
    <t>05/02/2019 17:37</t>
  </si>
  <si>
    <t>0X76092767</t>
  </si>
  <si>
    <t>CARRETERA PANAMERICANA KM 1588 CEDROS S/N</t>
  </si>
  <si>
    <t>1990433</t>
  </si>
  <si>
    <t>06/02/2019 07:33</t>
  </si>
  <si>
    <t>1990457</t>
  </si>
  <si>
    <t>06/02/2019 08:34</t>
  </si>
  <si>
    <t>1990461</t>
  </si>
  <si>
    <t>06/02/2019 08:40</t>
  </si>
  <si>
    <t>1990469</t>
  </si>
  <si>
    <t>06/02/2019 08:45</t>
  </si>
  <si>
    <t>0A1H020707</t>
  </si>
  <si>
    <t>1990475</t>
  </si>
  <si>
    <t>06/02/2019 09:03</t>
  </si>
  <si>
    <t>0E2B646584</t>
  </si>
  <si>
    <t>1990477</t>
  </si>
  <si>
    <t>06/02/2019 09:08</t>
  </si>
  <si>
    <t>0E1B969596</t>
  </si>
  <si>
    <t>1990493</t>
  </si>
  <si>
    <t>3226</t>
  </si>
  <si>
    <t>06/02/2019 09:28</t>
  </si>
  <si>
    <t>K8B486794</t>
  </si>
  <si>
    <t>ALTA PRESICION EN INGENERIA SA DE CV</t>
  </si>
  <si>
    <t>CARRETERA LIBRE METEPEC ZACANGO 1107 3</t>
  </si>
  <si>
    <t>Metepec-ESTADO DE ME</t>
  </si>
  <si>
    <t>1990499</t>
  </si>
  <si>
    <t>06/02/2019 09:39</t>
  </si>
  <si>
    <t>0A2T136300</t>
  </si>
  <si>
    <t>1990503</t>
  </si>
  <si>
    <t>06/02/2019 09:48</t>
  </si>
  <si>
    <t>0A2T027731</t>
  </si>
  <si>
    <t>1990519</t>
  </si>
  <si>
    <t>06/02/2019 10:09</t>
  </si>
  <si>
    <t>0DUX196197</t>
  </si>
  <si>
    <t>1990521</t>
  </si>
  <si>
    <t>9301</t>
  </si>
  <si>
    <t>06/02/2019 10:17</t>
  </si>
  <si>
    <t>0XNE128714</t>
  </si>
  <si>
    <t>AV MULTIPARQUE 1305 KM 23.3</t>
  </si>
  <si>
    <t>1990533</t>
  </si>
  <si>
    <t>06/02/2019 10:42</t>
  </si>
  <si>
    <t>0RXD142271</t>
  </si>
  <si>
    <t>1990535</t>
  </si>
  <si>
    <t>06/02/2019 10:51</t>
  </si>
  <si>
    <t>0X76093349</t>
  </si>
  <si>
    <t>1990537</t>
  </si>
  <si>
    <t>06/02/2019 10:53</t>
  </si>
  <si>
    <t>03XB457801</t>
  </si>
  <si>
    <t>1990543</t>
  </si>
  <si>
    <t>06/02/2019 10:56</t>
  </si>
  <si>
    <t>1990545</t>
  </si>
  <si>
    <t>06/02/2019 11:00</t>
  </si>
  <si>
    <t>1990561</t>
  </si>
  <si>
    <t>06/02/2019 11:03</t>
  </si>
  <si>
    <t>1990569</t>
  </si>
  <si>
    <t>06/02/2019 11:18</t>
  </si>
  <si>
    <t>09HB320750</t>
  </si>
  <si>
    <t>HIDALGO 304 NTE</t>
  </si>
  <si>
    <t>1990573</t>
  </si>
  <si>
    <t>06/02/2019 11:22</t>
  </si>
  <si>
    <t>0YTB131499</t>
  </si>
  <si>
    <t>1990575</t>
  </si>
  <si>
    <t>06/02/2019 11:21</t>
  </si>
  <si>
    <t>1990583</t>
  </si>
  <si>
    <t>06/02/2019 11:26</t>
  </si>
  <si>
    <t>1990599</t>
  </si>
  <si>
    <t>06/02/2019 11:39</t>
  </si>
  <si>
    <t>1990603</t>
  </si>
  <si>
    <t>1990615</t>
  </si>
  <si>
    <t>06/02/2019 11:43</t>
  </si>
  <si>
    <t>9HB322979</t>
  </si>
  <si>
    <t>AV DE LAS AMERICAS y RIO DE JANEIRO</t>
  </si>
  <si>
    <t>1990621</t>
  </si>
  <si>
    <t>06/02/2019 11:48</t>
  </si>
  <si>
    <t>1990625</t>
  </si>
  <si>
    <t>06/02/2019 11:52</t>
  </si>
  <si>
    <t>0XEH805786</t>
  </si>
  <si>
    <t>SIGNIFY ELECTROMAGNETICS MEXICO SA DE CV</t>
  </si>
  <si>
    <t>1990637</t>
  </si>
  <si>
    <t>06/02/2019 12:00</t>
  </si>
  <si>
    <t>1990641</t>
  </si>
  <si>
    <t>06/02/2019 12:04</t>
  </si>
  <si>
    <t>1990645</t>
  </si>
  <si>
    <t>06/02/2019 12:06</t>
  </si>
  <si>
    <t>0EX7387580</t>
  </si>
  <si>
    <t>1990649</t>
  </si>
  <si>
    <t>3618</t>
  </si>
  <si>
    <t>A2T374288</t>
  </si>
  <si>
    <t>MARTINEZ ACEVEDO Y ASOCIADOS S C</t>
  </si>
  <si>
    <t>AMADO NERVO OTE No 117</t>
  </si>
  <si>
    <t>1990689</t>
  </si>
  <si>
    <t>06/02/2019 12:47</t>
  </si>
  <si>
    <t>0EX9293199</t>
  </si>
  <si>
    <t>1990695</t>
  </si>
  <si>
    <t>06/02/2019 12:55</t>
  </si>
  <si>
    <t>03XB457734</t>
  </si>
  <si>
    <t>1990697</t>
  </si>
  <si>
    <t>06/02/2019 12:58</t>
  </si>
  <si>
    <t>1990711</t>
  </si>
  <si>
    <t>06/02/2019 13:16</t>
  </si>
  <si>
    <t>1990715</t>
  </si>
  <si>
    <t>06/02/2019 13:25</t>
  </si>
  <si>
    <t>1990721</t>
  </si>
  <si>
    <t>06/02/2019 13:43</t>
  </si>
  <si>
    <t>03BT801954</t>
  </si>
  <si>
    <t>BLVD ADOLFO LOPEZ MATEOS 898 PTE</t>
  </si>
  <si>
    <t>1990727</t>
  </si>
  <si>
    <t>06/02/2019 13:54</t>
  </si>
  <si>
    <t>0PW4792201</t>
  </si>
  <si>
    <t>1990729</t>
  </si>
  <si>
    <t>06/02/2019 14:03</t>
  </si>
  <si>
    <t>1990731</t>
  </si>
  <si>
    <t>06/02/2019 14:06</t>
  </si>
  <si>
    <t>0A1H022183</t>
  </si>
  <si>
    <t>1990733</t>
  </si>
  <si>
    <t>06/02/2019 14:21</t>
  </si>
  <si>
    <t>0XPN547582</t>
  </si>
  <si>
    <t>1990751</t>
  </si>
  <si>
    <t>06/02/2019 15:03</t>
  </si>
  <si>
    <t>0E2B649575</t>
  </si>
  <si>
    <t>EZEQUIEL MONTES 8</t>
  </si>
  <si>
    <t>1990755</t>
  </si>
  <si>
    <t>06/02/2019 15:08</t>
  </si>
  <si>
    <t>0BG2947932</t>
  </si>
  <si>
    <t>1990771</t>
  </si>
  <si>
    <t>06/02/2019 15:41</t>
  </si>
  <si>
    <t>0Y4X845171</t>
  </si>
  <si>
    <t>1990787</t>
  </si>
  <si>
    <t>06/02/2019 16:02</t>
  </si>
  <si>
    <t>1990809</t>
  </si>
  <si>
    <t>06/02/2019 16:16</t>
  </si>
  <si>
    <t>1990817</t>
  </si>
  <si>
    <t>06/02/2019 16:47</t>
  </si>
  <si>
    <t>1990827</t>
  </si>
  <si>
    <t>06/02/2019 17:23</t>
  </si>
  <si>
    <t>0AE9567217</t>
  </si>
  <si>
    <t>1990831</t>
  </si>
  <si>
    <t>06/02/2019 17:35</t>
  </si>
  <si>
    <t>0C7X370040</t>
  </si>
  <si>
    <t>1990835</t>
  </si>
  <si>
    <t>06/02/2019 17:38</t>
  </si>
  <si>
    <t>0C7X246705</t>
  </si>
  <si>
    <t>FRAY LUIS DE LEON COLONIA No 8002</t>
  </si>
  <si>
    <t>1990837</t>
  </si>
  <si>
    <t>1990849</t>
  </si>
  <si>
    <t>06/02/2019 18:23</t>
  </si>
  <si>
    <t>1990855</t>
  </si>
  <si>
    <t>06/02/2019 20:04</t>
  </si>
  <si>
    <t>1990857</t>
  </si>
  <si>
    <t>06/02/2019 20:06</t>
  </si>
  <si>
    <t>1991003</t>
  </si>
  <si>
    <t>07/02/2019 07:08</t>
  </si>
  <si>
    <t>1991067</t>
  </si>
  <si>
    <t>07/02/2019 08:42</t>
  </si>
  <si>
    <t>1991069</t>
  </si>
  <si>
    <t>07/02/2019 08:36</t>
  </si>
  <si>
    <t>09HB321654</t>
  </si>
  <si>
    <t>CORONA 1201 NTE</t>
  </si>
  <si>
    <t>1991075</t>
  </si>
  <si>
    <t>07/02/2019 08:53</t>
  </si>
  <si>
    <t>0Y4X827885</t>
  </si>
  <si>
    <t>AVE BOSQUES No 1243</t>
  </si>
  <si>
    <t>1991101</t>
  </si>
  <si>
    <t>07/02/2019 09:14</t>
  </si>
  <si>
    <t>0C4X008173</t>
  </si>
  <si>
    <t>1991111</t>
  </si>
  <si>
    <t>07/02/2019 09:21</t>
  </si>
  <si>
    <t>0X76371363</t>
  </si>
  <si>
    <t>PROLONGACION BERNARDO QUINTANA SUR No 302</t>
  </si>
  <si>
    <t>1991113</t>
  </si>
  <si>
    <t>07/02/2019 09:22</t>
  </si>
  <si>
    <t>1991119</t>
  </si>
  <si>
    <t>07/02/2019 09:30</t>
  </si>
  <si>
    <t>0Y4X821876</t>
  </si>
  <si>
    <t>1991135</t>
  </si>
  <si>
    <t>6361</t>
  </si>
  <si>
    <t>07/02/2019 09:56</t>
  </si>
  <si>
    <t>0DBY267397</t>
  </si>
  <si>
    <t>EQUIPOS NO LOCALIZADOS</t>
  </si>
  <si>
    <t>BOSQUE DE DURAZNOS 61</t>
  </si>
  <si>
    <t>1991139</t>
  </si>
  <si>
    <t>07/02/2019 10:00</t>
  </si>
  <si>
    <t>0BB1564112</t>
  </si>
  <si>
    <t>1991141</t>
  </si>
  <si>
    <t>07/02/2019 10:01</t>
  </si>
  <si>
    <t>1991145</t>
  </si>
  <si>
    <t>3655</t>
  </si>
  <si>
    <t>07/02/2019 10:13</t>
  </si>
  <si>
    <t>0C7X369931</t>
  </si>
  <si>
    <t>1991147</t>
  </si>
  <si>
    <t>07/02/2019 10:11</t>
  </si>
  <si>
    <t>07CX043331</t>
  </si>
  <si>
    <t>1991173</t>
  </si>
  <si>
    <t>07/02/2019 10:50</t>
  </si>
  <si>
    <t>1991175</t>
  </si>
  <si>
    <t>07/02/2019 10:55</t>
  </si>
  <si>
    <t>1991195</t>
  </si>
  <si>
    <t>07/02/2019 11:08</t>
  </si>
  <si>
    <t>1991209</t>
  </si>
  <si>
    <t>07/02/2019 11:39</t>
  </si>
  <si>
    <t>0XPN388916</t>
  </si>
  <si>
    <t>AV GUADALUPE No 119</t>
  </si>
  <si>
    <t>1991213</t>
  </si>
  <si>
    <t>07/02/2019 11:45</t>
  </si>
  <si>
    <t>0E2B665653</t>
  </si>
  <si>
    <t>1991215</t>
  </si>
  <si>
    <t>07/02/2019 11:46</t>
  </si>
  <si>
    <t>1991217</t>
  </si>
  <si>
    <t>07/02/2019 11:47</t>
  </si>
  <si>
    <t>0EX9288084</t>
  </si>
  <si>
    <t>1991223</t>
  </si>
  <si>
    <t>07/02/2019 11:58</t>
  </si>
  <si>
    <t>1991235</t>
  </si>
  <si>
    <t>07/02/2019 12:08</t>
  </si>
  <si>
    <t>0A4T558028</t>
  </si>
  <si>
    <t>1991237</t>
  </si>
  <si>
    <t>07/02/2019 12:09</t>
  </si>
  <si>
    <t>0Y4X838625</t>
  </si>
  <si>
    <t>1991239</t>
  </si>
  <si>
    <t>07/02/2019 12:15</t>
  </si>
  <si>
    <t>1991257</t>
  </si>
  <si>
    <t>07/02/2019 12:36</t>
  </si>
  <si>
    <t>0C4X003086</t>
  </si>
  <si>
    <t>PERIFERICO SUR 1841</t>
  </si>
  <si>
    <t>1991261</t>
  </si>
  <si>
    <t>07/02/2019 12:38</t>
  </si>
  <si>
    <t>0C7X239179</t>
  </si>
  <si>
    <t>1991275</t>
  </si>
  <si>
    <t>07/02/2019 13:11</t>
  </si>
  <si>
    <t>1991277</t>
  </si>
  <si>
    <t>07/02/2019 13:08</t>
  </si>
  <si>
    <t>1991279</t>
  </si>
  <si>
    <t>07/02/2019 13:14</t>
  </si>
  <si>
    <t>1991281</t>
  </si>
  <si>
    <t>07/02/2019 13:17</t>
  </si>
  <si>
    <t>1991283</t>
  </si>
  <si>
    <t>0A1H021585</t>
  </si>
  <si>
    <t>1991285</t>
  </si>
  <si>
    <t>07/02/2019 13:24</t>
  </si>
  <si>
    <t>0E2B646609</t>
  </si>
  <si>
    <t>1991299</t>
  </si>
  <si>
    <t>07/02/2019 13:48</t>
  </si>
  <si>
    <t>03BT801959</t>
  </si>
  <si>
    <t>AV MARIANO ESCOBEDO SUR No 501  PISO 2</t>
  </si>
  <si>
    <t>Nuevo Leon-NL</t>
  </si>
  <si>
    <t>1991309</t>
  </si>
  <si>
    <t>07/02/2019 13:54</t>
  </si>
  <si>
    <t>09HB383599</t>
  </si>
  <si>
    <t>F DOMENE Y SOCIOS SA DE CV</t>
  </si>
  <si>
    <t>AV EJERCITO NACIONAL No 613</t>
  </si>
  <si>
    <t>Miguel Hidalgo-CIUDA</t>
  </si>
  <si>
    <t>1991311</t>
  </si>
  <si>
    <t>07/02/2019 13:52</t>
  </si>
  <si>
    <t>09HB318435</t>
  </si>
  <si>
    <t>RIO VERGEL No 148</t>
  </si>
  <si>
    <t>1991321</t>
  </si>
  <si>
    <t>07/02/2019 14:07</t>
  </si>
  <si>
    <t>1991329</t>
  </si>
  <si>
    <t>07/02/2019 14:12</t>
  </si>
  <si>
    <t>1991331</t>
  </si>
  <si>
    <t>07/02/2019 14:13</t>
  </si>
  <si>
    <t>1991355</t>
  </si>
  <si>
    <t>07/02/2019 14:28</t>
  </si>
  <si>
    <t>0A4T558025</t>
  </si>
  <si>
    <t>1991363</t>
  </si>
  <si>
    <t>07/02/2019 15:13</t>
  </si>
  <si>
    <t>0EX9664210</t>
  </si>
  <si>
    <t>1991367</t>
  </si>
  <si>
    <t>07/02/2019 15:20</t>
  </si>
  <si>
    <t>1991371</t>
  </si>
  <si>
    <t>07/02/2019 15:25</t>
  </si>
  <si>
    <t>1991389</t>
  </si>
  <si>
    <t>07/02/2019 15:41</t>
  </si>
  <si>
    <t>1991397</t>
  </si>
  <si>
    <t>07/02/2019 15:46</t>
  </si>
  <si>
    <t>1991407</t>
  </si>
  <si>
    <t>07/02/2019 16:28</t>
  </si>
  <si>
    <t>0XEH805610</t>
  </si>
  <si>
    <t>1991415</t>
  </si>
  <si>
    <t>07/02/2019 16:41</t>
  </si>
  <si>
    <t>0X76707657</t>
  </si>
  <si>
    <t>1991447</t>
  </si>
  <si>
    <t>07/02/2019 17:00</t>
  </si>
  <si>
    <t>0A2T440450</t>
  </si>
  <si>
    <t>AV RICARDO B ANAYA No 1865</t>
  </si>
  <si>
    <t>1991471</t>
  </si>
  <si>
    <t>07/02/2019 17:13</t>
  </si>
  <si>
    <t>1991475</t>
  </si>
  <si>
    <t>07/02/2019 17:16</t>
  </si>
  <si>
    <t>1991499</t>
  </si>
  <si>
    <t>07/02/2019 17:57</t>
  </si>
  <si>
    <t>1991631</t>
  </si>
  <si>
    <t>08/02/2019 07:05</t>
  </si>
  <si>
    <t>1991659</t>
  </si>
  <si>
    <t>08/02/2019 08:21</t>
  </si>
  <si>
    <t>1991663</t>
  </si>
  <si>
    <t>08/02/2019 08:19</t>
  </si>
  <si>
    <t>02TX060372</t>
  </si>
  <si>
    <t>1991681</t>
  </si>
  <si>
    <t>08/02/2019 08:43</t>
  </si>
  <si>
    <t>09HB320745</t>
  </si>
  <si>
    <t>BLV HGO Y PADRE MIER</t>
  </si>
  <si>
    <t>1991691</t>
  </si>
  <si>
    <t>08/02/2019 09:13</t>
  </si>
  <si>
    <t>09HB334801</t>
  </si>
  <si>
    <t>BERNARDINO DEL RAZO No 21</t>
  </si>
  <si>
    <t>1991695</t>
  </si>
  <si>
    <t>08/02/2019 09:16</t>
  </si>
  <si>
    <t>03BT801986</t>
  </si>
  <si>
    <t>AV DEL CARMEN No 10</t>
  </si>
  <si>
    <t>1991697</t>
  </si>
  <si>
    <t>08/02/2019 09:02</t>
  </si>
  <si>
    <t>0C4X008824</t>
  </si>
  <si>
    <t>1991701</t>
  </si>
  <si>
    <t>08/02/2019 09:28</t>
  </si>
  <si>
    <t>0P7A319211</t>
  </si>
  <si>
    <t>DALIA MONICA ROSARIO VELAZQUEZ CALVO</t>
  </si>
  <si>
    <t>AVENIDA PE&amp;UELAS No 99 INT 4 A</t>
  </si>
  <si>
    <t>1991713</t>
  </si>
  <si>
    <t>08/02/2019 09:43</t>
  </si>
  <si>
    <t>0A4T558301</t>
  </si>
  <si>
    <t>1991719</t>
  </si>
  <si>
    <t>08/02/2019 09:47</t>
  </si>
  <si>
    <t>0A4T558303</t>
  </si>
  <si>
    <t>1991721</t>
  </si>
  <si>
    <t>08/02/2019 09:49</t>
  </si>
  <si>
    <t>1991739</t>
  </si>
  <si>
    <t>08/02/2019 10:08</t>
  </si>
  <si>
    <t>0X76704337</t>
  </si>
  <si>
    <t>1991747</t>
  </si>
  <si>
    <t>08/02/2019 10:11</t>
  </si>
  <si>
    <t>1991757</t>
  </si>
  <si>
    <t>08/02/2019 10:16</t>
  </si>
  <si>
    <t>0XPN334660</t>
  </si>
  <si>
    <t>PRODUCTOS DE DESGASTE DE JUAREZ SA DE CV</t>
  </si>
  <si>
    <t>PINO SUAREZ No 2906</t>
  </si>
  <si>
    <t>1991775</t>
  </si>
  <si>
    <t>08/02/2019 10:36</t>
  </si>
  <si>
    <t>1991781</t>
  </si>
  <si>
    <t>08/02/2019 10:44</t>
  </si>
  <si>
    <t>1991797</t>
  </si>
  <si>
    <t>08/02/2019 11:00</t>
  </si>
  <si>
    <t>1991799</t>
  </si>
  <si>
    <t>08/02/2019 10:59</t>
  </si>
  <si>
    <t>09HB332998</t>
  </si>
  <si>
    <t>1991805</t>
  </si>
  <si>
    <t>08/02/2019 11:05</t>
  </si>
  <si>
    <t>09HB331516</t>
  </si>
  <si>
    <t>1991807</t>
  </si>
  <si>
    <t>08/02/2019 11:04</t>
  </si>
  <si>
    <t>0C7X246832</t>
  </si>
  <si>
    <t>ADOLFO LOPEZ MATEOS MZ 3 LT 1 LOCAL 1</t>
  </si>
  <si>
    <t>1991813</t>
  </si>
  <si>
    <t>08/02/2019 10:43</t>
  </si>
  <si>
    <t>1991817</t>
  </si>
  <si>
    <t>08/02/2019 11:14</t>
  </si>
  <si>
    <t>1991819</t>
  </si>
  <si>
    <t>08/02/2019 11:19</t>
  </si>
  <si>
    <t>0BG2950884</t>
  </si>
  <si>
    <t>1991911</t>
  </si>
  <si>
    <t>0502</t>
  </si>
  <si>
    <t>08/02/2019 11:33</t>
  </si>
  <si>
    <t>3RB705952</t>
  </si>
  <si>
    <t>ROSTICERIA LOS CUATES</t>
  </si>
  <si>
    <t>DEL AVELLANO No 802</t>
  </si>
  <si>
    <t>General Escobedo-NL</t>
  </si>
  <si>
    <t>1991915</t>
  </si>
  <si>
    <t>08/02/2019 11:43</t>
  </si>
  <si>
    <t>5BT728813</t>
  </si>
  <si>
    <t>SAN JUAN DE DIOS SERVICIOS DE SALUD AC</t>
  </si>
  <si>
    <t>AV JUAN PABLO II No 55</t>
  </si>
  <si>
    <t>1992015</t>
  </si>
  <si>
    <t>08/02/2019 13:16</t>
  </si>
  <si>
    <t>09HB331587</t>
  </si>
  <si>
    <t>1992017</t>
  </si>
  <si>
    <t>08/02/2019 13:15</t>
  </si>
  <si>
    <t>07TX136451</t>
  </si>
  <si>
    <t>AV PATRIA No 1300</t>
  </si>
  <si>
    <t>1992019</t>
  </si>
  <si>
    <t>08/02/2019 13:18</t>
  </si>
  <si>
    <t>1992021</t>
  </si>
  <si>
    <t>08/02/2019 13:31</t>
  </si>
  <si>
    <t>0E2B646611</t>
  </si>
  <si>
    <t>1992031</t>
  </si>
  <si>
    <t>08/02/2019 13:57</t>
  </si>
  <si>
    <t>1992033</t>
  </si>
  <si>
    <t>08/02/2019 14:01</t>
  </si>
  <si>
    <t>1992039</t>
  </si>
  <si>
    <t>08/02/2019 14:07</t>
  </si>
  <si>
    <t>09HB325957</t>
  </si>
  <si>
    <t>BLVD FCO I MADERO NO 1001</t>
  </si>
  <si>
    <t>1992051</t>
  </si>
  <si>
    <t>08/02/2019 14:28</t>
  </si>
  <si>
    <t>1992053</t>
  </si>
  <si>
    <t>1992055</t>
  </si>
  <si>
    <t>08/02/2019 14:31</t>
  </si>
  <si>
    <t>0BG0974969</t>
  </si>
  <si>
    <t>1992075</t>
  </si>
  <si>
    <t>08/02/2019 14:48</t>
  </si>
  <si>
    <t>03AG876220</t>
  </si>
  <si>
    <t>1992079</t>
  </si>
  <si>
    <t>08/02/2019 14:49</t>
  </si>
  <si>
    <t>1992093</t>
  </si>
  <si>
    <t>08/02/2019 15:22</t>
  </si>
  <si>
    <t>1992097</t>
  </si>
  <si>
    <t>08/02/2019 15:25</t>
  </si>
  <si>
    <t>1992105</t>
  </si>
  <si>
    <t>08/02/2019 15:27</t>
  </si>
  <si>
    <t>1992115</t>
  </si>
  <si>
    <t>08/02/2019 15:53</t>
  </si>
  <si>
    <t>3BT804777</t>
  </si>
  <si>
    <t>DECIMA No 682</t>
  </si>
  <si>
    <t>1992123</t>
  </si>
  <si>
    <t>08/02/2019 16:16</t>
  </si>
  <si>
    <t>0XPN546685</t>
  </si>
  <si>
    <t>1992129</t>
  </si>
  <si>
    <t>08/02/2019 16:21</t>
  </si>
  <si>
    <t>0AGD461481</t>
  </si>
  <si>
    <t>1992137</t>
  </si>
  <si>
    <t>08/02/2019 16:37</t>
  </si>
  <si>
    <t>1992141</t>
  </si>
  <si>
    <t>08/02/2019 16:51</t>
  </si>
  <si>
    <t>3BT804954</t>
  </si>
  <si>
    <t>BLVD MIGUEL DE LA MADRID No 874 LOCAL 1</t>
  </si>
  <si>
    <t>1992149</t>
  </si>
  <si>
    <t>08/02/2019 17:03</t>
  </si>
  <si>
    <t>0BG2951668</t>
  </si>
  <si>
    <t>1992157</t>
  </si>
  <si>
    <t>08/02/2019 17:23</t>
  </si>
  <si>
    <t>09HB915221</t>
  </si>
  <si>
    <t>1992159</t>
  </si>
  <si>
    <t>08/02/2019 17:22</t>
  </si>
  <si>
    <t>1992163</t>
  </si>
  <si>
    <t>08/02/2019 17:30</t>
  </si>
  <si>
    <t>9HB914257</t>
  </si>
  <si>
    <t>MOVILQRO BUS SA DE CV</t>
  </si>
  <si>
    <t>REFORMA AGRARIA No 141</t>
  </si>
  <si>
    <t>1992175</t>
  </si>
  <si>
    <t>6513</t>
  </si>
  <si>
    <t>08/02/2019 17:52</t>
  </si>
  <si>
    <t>5AV814873</t>
  </si>
  <si>
    <t>FORMAS EFICIENTES SA DE CV</t>
  </si>
  <si>
    <t>PLAZA HIDALGO NO 304</t>
  </si>
  <si>
    <t>1992183</t>
  </si>
  <si>
    <t>08/02/2019 19:07</t>
  </si>
  <si>
    <t>1992185</t>
  </si>
  <si>
    <t>08/02/2019 19:12</t>
  </si>
  <si>
    <t>0E2B666074</t>
  </si>
  <si>
    <t>1992191</t>
  </si>
  <si>
    <t>08/02/2019 20:35</t>
  </si>
  <si>
    <t>1992367</t>
  </si>
  <si>
    <t>09/02/2019 09:49</t>
  </si>
  <si>
    <t>0EX9287017</t>
  </si>
  <si>
    <t>1992369</t>
  </si>
  <si>
    <t>09/02/2019 14:06</t>
  </si>
  <si>
    <t>1992371</t>
  </si>
  <si>
    <t>09/02/2019 14:10</t>
  </si>
  <si>
    <t>0BG0966729</t>
  </si>
  <si>
    <t>AV MEREO RODRIGUEZ BARRAGAN S/N</t>
  </si>
  <si>
    <t>1992377</t>
  </si>
  <si>
    <t>09/02/2019 16:02</t>
  </si>
  <si>
    <t>1992381</t>
  </si>
  <si>
    <t>09/02/2019 17:59</t>
  </si>
  <si>
    <t>0EX9293386</t>
  </si>
  <si>
    <t>1992563</t>
  </si>
  <si>
    <t>10/02/2019 10:09</t>
  </si>
  <si>
    <t>1992565</t>
  </si>
  <si>
    <t>10/02/2019 10:25</t>
  </si>
  <si>
    <t>0BG2941150</t>
  </si>
  <si>
    <t>1992567</t>
  </si>
  <si>
    <t>10/02/2019 10:26</t>
  </si>
  <si>
    <t>0A1H020579</t>
  </si>
  <si>
    <t>1992831</t>
  </si>
  <si>
    <t>11/02/2019 06:29</t>
  </si>
  <si>
    <t>1992849</t>
  </si>
  <si>
    <t>11/02/2019 07:43</t>
  </si>
  <si>
    <t>0A4T558912</t>
  </si>
  <si>
    <t>1992851</t>
  </si>
  <si>
    <t>3321</t>
  </si>
  <si>
    <t>11/02/2019 08:02</t>
  </si>
  <si>
    <t>0LA0096463</t>
  </si>
  <si>
    <t>DOMICILIO CONOCIDO</t>
  </si>
  <si>
    <t>1992853</t>
  </si>
  <si>
    <t>11/02/2019 08:10</t>
  </si>
  <si>
    <t>0LA0096479</t>
  </si>
  <si>
    <t>1992857</t>
  </si>
  <si>
    <t>1992861</t>
  </si>
  <si>
    <t>11/02/2019 08:14</t>
  </si>
  <si>
    <t>0XPN399180</t>
  </si>
  <si>
    <t>1992865</t>
  </si>
  <si>
    <t>11/02/2019 08:16</t>
  </si>
  <si>
    <t>1992869</t>
  </si>
  <si>
    <t>11/02/2019 08:19</t>
  </si>
  <si>
    <t>1992871</t>
  </si>
  <si>
    <t>11/02/2019 08:22</t>
  </si>
  <si>
    <t>1992875</t>
  </si>
  <si>
    <t>11/02/2019 08:26</t>
  </si>
  <si>
    <t>1992879</t>
  </si>
  <si>
    <t>11/02/2019 08:30</t>
  </si>
  <si>
    <t>0Y2B003358</t>
  </si>
  <si>
    <t>1992881</t>
  </si>
  <si>
    <t>11/02/2019 08:36</t>
  </si>
  <si>
    <t>1992883</t>
  </si>
  <si>
    <t>11/02/2019 08:38</t>
  </si>
  <si>
    <t>1992889</t>
  </si>
  <si>
    <t>11/02/2019 08:48</t>
  </si>
  <si>
    <t>1992911</t>
  </si>
  <si>
    <t>11/02/2019 09:33</t>
  </si>
  <si>
    <t>1992915</t>
  </si>
  <si>
    <t>11/02/2019 09:45</t>
  </si>
  <si>
    <t>1992917</t>
  </si>
  <si>
    <t>11/02/2019 09:47</t>
  </si>
  <si>
    <t>1992919</t>
  </si>
  <si>
    <t>11/02/2019 09:49</t>
  </si>
  <si>
    <t>1992933</t>
  </si>
  <si>
    <t>11/02/2019 10:05</t>
  </si>
  <si>
    <t>0BG0966730</t>
  </si>
  <si>
    <t>BLVD CAMELIA NO.2658</t>
  </si>
  <si>
    <t>1992935</t>
  </si>
  <si>
    <t>11/02/2019 10:07</t>
  </si>
  <si>
    <t>0PW4000004</t>
  </si>
  <si>
    <t>1992937</t>
  </si>
  <si>
    <t>11/02/2019 10:06</t>
  </si>
  <si>
    <t>0BG2948914</t>
  </si>
  <si>
    <t>1992939</t>
  </si>
  <si>
    <t>11/02/2019 10:09</t>
  </si>
  <si>
    <t>1992941</t>
  </si>
  <si>
    <t>1992947</t>
  </si>
  <si>
    <t>11/02/2019 10:11</t>
  </si>
  <si>
    <t>0D6X461128</t>
  </si>
  <si>
    <t>1992951</t>
  </si>
  <si>
    <t>1992975</t>
  </si>
  <si>
    <t>11/02/2019 10:20</t>
  </si>
  <si>
    <t>0LA6296648</t>
  </si>
  <si>
    <t>1992991</t>
  </si>
  <si>
    <t>11/02/2019 10:34</t>
  </si>
  <si>
    <t>1993001</t>
  </si>
  <si>
    <t>11/02/2019 10:41</t>
  </si>
  <si>
    <t>0X76372623</t>
  </si>
  <si>
    <t>1993007</t>
  </si>
  <si>
    <t>11/02/2019 10:44</t>
  </si>
  <si>
    <t>02TX058832</t>
  </si>
  <si>
    <t>1993039</t>
  </si>
  <si>
    <t>11/02/2019 11:13</t>
  </si>
  <si>
    <t>0EX9292081</t>
  </si>
  <si>
    <t>1993053</t>
  </si>
  <si>
    <t>11/02/2019 11:32</t>
  </si>
  <si>
    <t>06HB017486</t>
  </si>
  <si>
    <t>1993055</t>
  </si>
  <si>
    <t>1993079</t>
  </si>
  <si>
    <t>11/02/2019 11:49</t>
  </si>
  <si>
    <t>1993099</t>
  </si>
  <si>
    <t>11/02/2019 12:09</t>
  </si>
  <si>
    <t>9HB381838</t>
  </si>
  <si>
    <t>INGRAM MICRO MEXICO SA DE CV</t>
  </si>
  <si>
    <t>JOSELILLO No 3 PISO 5</t>
  </si>
  <si>
    <t>1993109</t>
  </si>
  <si>
    <t>11/02/2019 12:17</t>
  </si>
  <si>
    <t>1993111</t>
  </si>
  <si>
    <t>11/02/2019 12:16</t>
  </si>
  <si>
    <t>1993121</t>
  </si>
  <si>
    <t>11/02/2019 12:24</t>
  </si>
  <si>
    <t>AAQ100733</t>
  </si>
  <si>
    <t>SANTOS CARRILLO ANGELICA MARIA</t>
  </si>
  <si>
    <t>VALLALODID No 62</t>
  </si>
  <si>
    <t>1993123</t>
  </si>
  <si>
    <t>11/02/2019 12:25</t>
  </si>
  <si>
    <t>09HB331586</t>
  </si>
  <si>
    <t>1993125</t>
  </si>
  <si>
    <t>1993129</t>
  </si>
  <si>
    <t>11/02/2019 12:29</t>
  </si>
  <si>
    <t>0A1H020675</t>
  </si>
  <si>
    <t>1993131</t>
  </si>
  <si>
    <t>11/02/2019 12:40</t>
  </si>
  <si>
    <t>0A4T554164</t>
  </si>
  <si>
    <t>1993151</t>
  </si>
  <si>
    <t>11/02/2019 13:12</t>
  </si>
  <si>
    <t>1993153</t>
  </si>
  <si>
    <t>11/02/2019 13:15</t>
  </si>
  <si>
    <t>Y4X846937</t>
  </si>
  <si>
    <t>AV FOMENTO INDUSTRIAL DEL PARQUE NUMERO INTERIOR S</t>
  </si>
  <si>
    <t>1993155</t>
  </si>
  <si>
    <t>11/02/2019 13:16</t>
  </si>
  <si>
    <t>1993171</t>
  </si>
  <si>
    <t>11/02/2019 13:42</t>
  </si>
  <si>
    <t>1993173</t>
  </si>
  <si>
    <t>11/02/2019 13:44</t>
  </si>
  <si>
    <t>1993181</t>
  </si>
  <si>
    <t>11/02/2019 13:48</t>
  </si>
  <si>
    <t>1993185</t>
  </si>
  <si>
    <t>11/02/2019 13:49</t>
  </si>
  <si>
    <t>1993195</t>
  </si>
  <si>
    <t>11/02/2019 14:31</t>
  </si>
  <si>
    <t>0C7X249124</t>
  </si>
  <si>
    <t>1993199</t>
  </si>
  <si>
    <t>11/02/2019 14:36</t>
  </si>
  <si>
    <t>1993215</t>
  </si>
  <si>
    <t>11/02/2019 14:50</t>
  </si>
  <si>
    <t>1993237</t>
  </si>
  <si>
    <t>11/02/2019 15:28</t>
  </si>
  <si>
    <t>0X76707862</t>
  </si>
  <si>
    <t>1993253</t>
  </si>
  <si>
    <t>11/02/2019 15:49</t>
  </si>
  <si>
    <t>1993271</t>
  </si>
  <si>
    <t>11/02/2019 16:24</t>
  </si>
  <si>
    <t>0Y4X842970</t>
  </si>
  <si>
    <t>1993273</t>
  </si>
  <si>
    <t>11/02/2019 16:25</t>
  </si>
  <si>
    <t>0X76370830</t>
  </si>
  <si>
    <t>1993305</t>
  </si>
  <si>
    <t>11/02/2019 17:23</t>
  </si>
  <si>
    <t>0D6X463381</t>
  </si>
  <si>
    <t>BLVD MILLENIUM No 211</t>
  </si>
  <si>
    <t>1993307</t>
  </si>
  <si>
    <t>11/02/2019 17:28</t>
  </si>
  <si>
    <t>1993329</t>
  </si>
  <si>
    <t>11/02/2019 18:44</t>
  </si>
  <si>
    <t>1993331</t>
  </si>
  <si>
    <t>11/02/2019 19:04</t>
  </si>
  <si>
    <t>0XPN551901</t>
  </si>
  <si>
    <t>1993427</t>
  </si>
  <si>
    <t>12/02/2019 07:44</t>
  </si>
  <si>
    <t>1993465</t>
  </si>
  <si>
    <t>12/02/2019 09:30</t>
  </si>
  <si>
    <t>0E1B941722</t>
  </si>
  <si>
    <t>1993499</t>
  </si>
  <si>
    <t>12/02/2019 09:59</t>
  </si>
  <si>
    <t>1993513</t>
  </si>
  <si>
    <t>12/02/2019 10:14</t>
  </si>
  <si>
    <t>06TB449258</t>
  </si>
  <si>
    <t>1993519</t>
  </si>
  <si>
    <t>12/02/2019 10:25</t>
  </si>
  <si>
    <t>0Y4X838108</t>
  </si>
  <si>
    <t>1993523</t>
  </si>
  <si>
    <t>12/02/2019 10:27</t>
  </si>
  <si>
    <t>1993543</t>
  </si>
  <si>
    <t>12/02/2019 10:35</t>
  </si>
  <si>
    <t>0Y4X842968</t>
  </si>
  <si>
    <t>1993597</t>
  </si>
  <si>
    <t>12/02/2019 11:19</t>
  </si>
  <si>
    <t>1993601</t>
  </si>
  <si>
    <t>12/02/2019 11:24</t>
  </si>
  <si>
    <t>03BT802041</t>
  </si>
  <si>
    <t>GUILLERMO PRIETO No 676</t>
  </si>
  <si>
    <t>1993613</t>
  </si>
  <si>
    <t>12/02/2019 11:30</t>
  </si>
  <si>
    <t>1993629</t>
  </si>
  <si>
    <t>12/02/2019 11:48</t>
  </si>
  <si>
    <t>0LA6296542</t>
  </si>
  <si>
    <t>CONSORCIO RED UNO SA DE CV</t>
  </si>
  <si>
    <t>REPUBLICA DE NICARAGUA No 280 A</t>
  </si>
  <si>
    <t>1993651</t>
  </si>
  <si>
    <t>12/02/2019 11:56</t>
  </si>
  <si>
    <t>9HB325802</t>
  </si>
  <si>
    <t>ISLAS FLORES No 3344</t>
  </si>
  <si>
    <t>1993657</t>
  </si>
  <si>
    <t>12/02/2019 12:05</t>
  </si>
  <si>
    <t>1993681</t>
  </si>
  <si>
    <t>12/02/2019 12:20</t>
  </si>
  <si>
    <t>0MX4466134</t>
  </si>
  <si>
    <t>1993703</t>
  </si>
  <si>
    <t>12/02/2019 12:45</t>
  </si>
  <si>
    <t>1993709</t>
  </si>
  <si>
    <t>12/02/2019 12:58</t>
  </si>
  <si>
    <t>1993713</t>
  </si>
  <si>
    <t>12/02/2019 13:01</t>
  </si>
  <si>
    <t>0RXD144240</t>
  </si>
  <si>
    <t>1993715</t>
  </si>
  <si>
    <t>12/02/2019 13:04</t>
  </si>
  <si>
    <t>0EX7384724</t>
  </si>
  <si>
    <t>1993717</t>
  </si>
  <si>
    <t>12/02/2019 13:03</t>
  </si>
  <si>
    <t>0C4X006207</t>
  </si>
  <si>
    <t>1993719</t>
  </si>
  <si>
    <t>12/02/2019 13:06</t>
  </si>
  <si>
    <t>1993735</t>
  </si>
  <si>
    <t>12/02/2019 14:28</t>
  </si>
  <si>
    <t>0X76707578</t>
  </si>
  <si>
    <t>ALBERTO COSSIO 105</t>
  </si>
  <si>
    <t>1993737</t>
  </si>
  <si>
    <t>12/02/2019 14:31</t>
  </si>
  <si>
    <t>1993741</t>
  </si>
  <si>
    <t>12/02/2019 14:25</t>
  </si>
  <si>
    <t>09HB320617</t>
  </si>
  <si>
    <t>CONSTITUCION 1101 PTE</t>
  </si>
  <si>
    <t>1993749</t>
  </si>
  <si>
    <t>12/02/2019 14:54</t>
  </si>
  <si>
    <t>09HB321579</t>
  </si>
  <si>
    <t>AV LAZARO CARDENAS 2500</t>
  </si>
  <si>
    <t>1993753</t>
  </si>
  <si>
    <t>12/02/2019 15:05</t>
  </si>
  <si>
    <t>0EX9299931</t>
  </si>
  <si>
    <t>ABASTECEDORA LUMEN SA DE CV</t>
  </si>
  <si>
    <t>SANTIAGO TAPIA No 954</t>
  </si>
  <si>
    <t>1993761</t>
  </si>
  <si>
    <t>12/02/2019 15:10</t>
  </si>
  <si>
    <t>1993765</t>
  </si>
  <si>
    <t>12/02/2019 15:16</t>
  </si>
  <si>
    <t>0A2T200199</t>
  </si>
  <si>
    <t>CARR ESTATAL 200 QRO TEQUISQUIAPAN 22500</t>
  </si>
  <si>
    <t>1993767</t>
  </si>
  <si>
    <t>12/02/2019 15:19</t>
  </si>
  <si>
    <t>0XEL563718</t>
  </si>
  <si>
    <t>REPUBLICA DE CUBA No 63</t>
  </si>
  <si>
    <t>1993775</t>
  </si>
  <si>
    <t>12/02/2019 15:29</t>
  </si>
  <si>
    <t>09HB334798</t>
  </si>
  <si>
    <t>AV SAN IGNACIO LIBRAMIENTO DE DURANGO No 3111 INTE</t>
  </si>
  <si>
    <t>1993841</t>
  </si>
  <si>
    <t>12/02/2019 16:02</t>
  </si>
  <si>
    <t>1993849</t>
  </si>
  <si>
    <t>12/02/2019 16:06</t>
  </si>
  <si>
    <t>0MX4777245</t>
  </si>
  <si>
    <t>1993887</t>
  </si>
  <si>
    <t>12/02/2019 16:53</t>
  </si>
  <si>
    <t>0AE7176531</t>
  </si>
  <si>
    <t>PASEO DEL TECNOLOGICO No 751</t>
  </si>
  <si>
    <t>1993895</t>
  </si>
  <si>
    <t>12/02/2019 17:02</t>
  </si>
  <si>
    <t>1993899</t>
  </si>
  <si>
    <t>12/02/2019 17:15</t>
  </si>
  <si>
    <t>0C4X011484</t>
  </si>
  <si>
    <t>1993901</t>
  </si>
  <si>
    <t>12/02/2019 17:16</t>
  </si>
  <si>
    <t>1993905</t>
  </si>
  <si>
    <t>12/02/2019 17:17</t>
  </si>
  <si>
    <t>0VGW686533</t>
  </si>
  <si>
    <t>AV AMERICAS 15</t>
  </si>
  <si>
    <t>1993929</t>
  </si>
  <si>
    <t>12/02/2019 19:00</t>
  </si>
  <si>
    <t>0A4T558381</t>
  </si>
  <si>
    <t>1993935</t>
  </si>
  <si>
    <t>12/02/2019 19:15</t>
  </si>
  <si>
    <t>0A4T557732</t>
  </si>
  <si>
    <t>1994055</t>
  </si>
  <si>
    <t>13/02/2019 07:56</t>
  </si>
  <si>
    <t>0Y4X826347</t>
  </si>
  <si>
    <t>1994095</t>
  </si>
  <si>
    <t>13/02/2019 08:40</t>
  </si>
  <si>
    <t>0D6X468357</t>
  </si>
  <si>
    <t>1994101</t>
  </si>
  <si>
    <t>13/02/2019 08:45</t>
  </si>
  <si>
    <t>1994107</t>
  </si>
  <si>
    <t>13/02/2019 08:46</t>
  </si>
  <si>
    <t>05BT705056</t>
  </si>
  <si>
    <t>AV MUNDIAL No 176</t>
  </si>
  <si>
    <t>1994109</t>
  </si>
  <si>
    <t>13/02/2019 08:47</t>
  </si>
  <si>
    <t>1994111</t>
  </si>
  <si>
    <t>13/02/2019 08:48</t>
  </si>
  <si>
    <t>1994117</t>
  </si>
  <si>
    <t>09HB333709</t>
  </si>
  <si>
    <t>PEDRO MORENO 1401</t>
  </si>
  <si>
    <t>1994127</t>
  </si>
  <si>
    <t>13/02/2019 08:55</t>
  </si>
  <si>
    <t>1994137</t>
  </si>
  <si>
    <t>13/02/2019 09:08</t>
  </si>
  <si>
    <t>0XPN546792</t>
  </si>
  <si>
    <t>1994141</t>
  </si>
  <si>
    <t>13/02/2019 09:12</t>
  </si>
  <si>
    <t>1994143</t>
  </si>
  <si>
    <t>1994145</t>
  </si>
  <si>
    <t>13/02/2019 09:21</t>
  </si>
  <si>
    <t>1994155</t>
  </si>
  <si>
    <t>13/02/2019 09:05</t>
  </si>
  <si>
    <t>1994157</t>
  </si>
  <si>
    <t>13/02/2019 09:58</t>
  </si>
  <si>
    <t>1994171</t>
  </si>
  <si>
    <t>6602</t>
  </si>
  <si>
    <t>13/02/2019 09:46</t>
  </si>
  <si>
    <t>0XL1399783</t>
  </si>
  <si>
    <t>1994185</t>
  </si>
  <si>
    <t>13/02/2019 10:31</t>
  </si>
  <si>
    <t>07TX137154</t>
  </si>
  <si>
    <t>SOR JUANA INES DE LA CRUZ No 300</t>
  </si>
  <si>
    <t>1994197</t>
  </si>
  <si>
    <t>13/02/2019 10:28</t>
  </si>
  <si>
    <t>1994201</t>
  </si>
  <si>
    <t>13/02/2019 10:47</t>
  </si>
  <si>
    <t>1994207</t>
  </si>
  <si>
    <t>13/02/2019 10:51</t>
  </si>
  <si>
    <t>1994241</t>
  </si>
  <si>
    <t>13/02/2019 11:14</t>
  </si>
  <si>
    <t>1994247</t>
  </si>
  <si>
    <t>13/02/2019 11:23</t>
  </si>
  <si>
    <t>0MX4742856</t>
  </si>
  <si>
    <t>1994261</t>
  </si>
  <si>
    <t>13/02/2019 11:26</t>
  </si>
  <si>
    <t>1994263</t>
  </si>
  <si>
    <t>13/02/2019 11:24</t>
  </si>
  <si>
    <t>1994275</t>
  </si>
  <si>
    <t>13/02/2019 11:43</t>
  </si>
  <si>
    <t>1994281</t>
  </si>
  <si>
    <t>4601</t>
  </si>
  <si>
    <t>13/02/2019 11:46</t>
  </si>
  <si>
    <t>0XLT856311</t>
  </si>
  <si>
    <t>1994295</t>
  </si>
  <si>
    <t>13/02/2019 11:59</t>
  </si>
  <si>
    <t>AE7178475</t>
  </si>
  <si>
    <t>INSTITUTO TECNOLOGICO Y DE ESTUDIOS SUPERIORES DE MONTERREY</t>
  </si>
  <si>
    <t>1994307</t>
  </si>
  <si>
    <t>13/02/2019 12:06</t>
  </si>
  <si>
    <t>0X76093357</t>
  </si>
  <si>
    <t>1994333</t>
  </si>
  <si>
    <t>13/02/2019 12:35</t>
  </si>
  <si>
    <t>1994341</t>
  </si>
  <si>
    <t>13/02/2019 12:39</t>
  </si>
  <si>
    <t>1994371</t>
  </si>
  <si>
    <t>13/02/2019 13:10</t>
  </si>
  <si>
    <t>1994393</t>
  </si>
  <si>
    <t>13/02/2019 13:42</t>
  </si>
  <si>
    <t>1994399</t>
  </si>
  <si>
    <t>13/02/2019 13:50</t>
  </si>
  <si>
    <t>0C7X268581</t>
  </si>
  <si>
    <t>1994401</t>
  </si>
  <si>
    <t>13/02/2019 13:54</t>
  </si>
  <si>
    <t>1994409</t>
  </si>
  <si>
    <t>3325</t>
  </si>
  <si>
    <t>13/02/2019 13:57</t>
  </si>
  <si>
    <t>0LA8673727</t>
  </si>
  <si>
    <t>1994419</t>
  </si>
  <si>
    <t>13/02/2019 14:05</t>
  </si>
  <si>
    <t>1994427</t>
  </si>
  <si>
    <t>13/02/2019 14:10</t>
  </si>
  <si>
    <t>1994429</t>
  </si>
  <si>
    <t>13/02/2019 14:15</t>
  </si>
  <si>
    <t>1994437</t>
  </si>
  <si>
    <t>13/02/2019 14:45</t>
  </si>
  <si>
    <t>1994453</t>
  </si>
  <si>
    <t>13/02/2019 15:06</t>
  </si>
  <si>
    <t>0BG2947505</t>
  </si>
  <si>
    <t>1994455</t>
  </si>
  <si>
    <t>13/02/2019 15:10</t>
  </si>
  <si>
    <t>1994457</t>
  </si>
  <si>
    <t>13/02/2019 15:14</t>
  </si>
  <si>
    <t>09HB318937</t>
  </si>
  <si>
    <t>GASPAR DE ALBEAR 201</t>
  </si>
  <si>
    <t>1994459</t>
  </si>
  <si>
    <t>13/02/2019 15:21</t>
  </si>
  <si>
    <t>0A4T554111</t>
  </si>
  <si>
    <t>1994467</t>
  </si>
  <si>
    <t>13/02/2019 15:04</t>
  </si>
  <si>
    <t>1994481</t>
  </si>
  <si>
    <t>13/02/2019 15:42</t>
  </si>
  <si>
    <t>0XPN553834</t>
  </si>
  <si>
    <t>1994493</t>
  </si>
  <si>
    <t>13/02/2019 16:15</t>
  </si>
  <si>
    <t>09HB331482</t>
  </si>
  <si>
    <t>ABASOLO No 92</t>
  </si>
  <si>
    <t>Tala-JAL</t>
  </si>
  <si>
    <t>1994501</t>
  </si>
  <si>
    <t>13/02/2019 16:58</t>
  </si>
  <si>
    <t>0A4T558524</t>
  </si>
  <si>
    <t>PROL EZEQUIEL MONTES 1 ESQ B QUINTA</t>
  </si>
  <si>
    <t>1994507</t>
  </si>
  <si>
    <t>13/02/2019 17:04</t>
  </si>
  <si>
    <t>0A4T558673</t>
  </si>
  <si>
    <t>1994511</t>
  </si>
  <si>
    <t>13/02/2019 17:08</t>
  </si>
  <si>
    <t>0A4T558394</t>
  </si>
  <si>
    <t>1994519</t>
  </si>
  <si>
    <t>13/02/2019 17:24</t>
  </si>
  <si>
    <t>0A4T558251</t>
  </si>
  <si>
    <t>1994521</t>
  </si>
  <si>
    <t>13/02/2019 17:57</t>
  </si>
  <si>
    <t>07CX042372</t>
  </si>
  <si>
    <t>CARRETERA GUADALAJARA EL SALTO No 3000</t>
  </si>
  <si>
    <t>1994543</t>
  </si>
  <si>
    <t>13/02/2019 19:18</t>
  </si>
  <si>
    <t>0C4X002870</t>
  </si>
  <si>
    <t>AV JUAREZ 1810</t>
  </si>
  <si>
    <t>1994613</t>
  </si>
  <si>
    <t>14/02/2019 07:39</t>
  </si>
  <si>
    <t>1994629</t>
  </si>
  <si>
    <t>14/02/2019 08:07</t>
  </si>
  <si>
    <t>1994631</t>
  </si>
  <si>
    <t>14/02/2019 08:10</t>
  </si>
  <si>
    <t>0A4T557658</t>
  </si>
  <si>
    <t>1994649</t>
  </si>
  <si>
    <t>14/02/2019 08:52</t>
  </si>
  <si>
    <t>1994657</t>
  </si>
  <si>
    <t>14/02/2019 09:07</t>
  </si>
  <si>
    <t>05XB488945</t>
  </si>
  <si>
    <t>1994665</t>
  </si>
  <si>
    <t>14/02/2019 09:14</t>
  </si>
  <si>
    <t>03BT802283</t>
  </si>
  <si>
    <t>CALLE D ENTRE 8 y 9 No 420</t>
  </si>
  <si>
    <t>1994705</t>
  </si>
  <si>
    <t>14/02/2019 09:51</t>
  </si>
  <si>
    <t>1994735</t>
  </si>
  <si>
    <t>14/02/2019 10:11</t>
  </si>
  <si>
    <t>0BG0964513</t>
  </si>
  <si>
    <t>1994739</t>
  </si>
  <si>
    <t>14/02/2019 10:14</t>
  </si>
  <si>
    <t>0E1B081632</t>
  </si>
  <si>
    <t>1994741</t>
  </si>
  <si>
    <t>1994745</t>
  </si>
  <si>
    <t>14/02/2019 10:18</t>
  </si>
  <si>
    <t>1994751</t>
  </si>
  <si>
    <t>14/02/2019 10:27</t>
  </si>
  <si>
    <t>1994755</t>
  </si>
  <si>
    <t>14/02/2019 10:29</t>
  </si>
  <si>
    <t>1994765</t>
  </si>
  <si>
    <t>14/02/2019 10:26</t>
  </si>
  <si>
    <t>03XB457655</t>
  </si>
  <si>
    <t>1994787</t>
  </si>
  <si>
    <t>14/02/2019 10:44</t>
  </si>
  <si>
    <t>0XPN549782</t>
  </si>
  <si>
    <t>CONCEPTOS Y SUMINISTROS INTERNACIONALES SA DE CV</t>
  </si>
  <si>
    <t>NUEVO LEON NO 340</t>
  </si>
  <si>
    <t>1994795</t>
  </si>
  <si>
    <t>14/02/2019 10:49</t>
  </si>
  <si>
    <t>1994817</t>
  </si>
  <si>
    <t>14/02/2019 11:20</t>
  </si>
  <si>
    <t>0LX5697786</t>
  </si>
  <si>
    <t>SCHNEIDER ELECTRIC MEXICO SA DE CV</t>
  </si>
  <si>
    <t>Calle 4 Norte 101</t>
  </si>
  <si>
    <t>1994821</t>
  </si>
  <si>
    <t>14/02/2019 11:26</t>
  </si>
  <si>
    <t>0X76093213</t>
  </si>
  <si>
    <t>1994827</t>
  </si>
  <si>
    <t>14/02/2019 11:32</t>
  </si>
  <si>
    <t>09HB325608</t>
  </si>
  <si>
    <t>1994831</t>
  </si>
  <si>
    <t>14/02/2019 11:36</t>
  </si>
  <si>
    <t>1994843</t>
  </si>
  <si>
    <t>14/02/2019 11:45</t>
  </si>
  <si>
    <t>0EX9283118</t>
  </si>
  <si>
    <t>1994851</t>
  </si>
  <si>
    <t>14/02/2019 12:21</t>
  </si>
  <si>
    <t>1994853</t>
  </si>
  <si>
    <t>09HB331889</t>
  </si>
  <si>
    <t>1994857</t>
  </si>
  <si>
    <t>14/02/2019 12:22</t>
  </si>
  <si>
    <t>1994863</t>
  </si>
  <si>
    <t>1994869</t>
  </si>
  <si>
    <t>14/02/2019 12:30</t>
  </si>
  <si>
    <t>02TX060164</t>
  </si>
  <si>
    <t>1994871</t>
  </si>
  <si>
    <t>09HB331829</t>
  </si>
  <si>
    <t>1994877</t>
  </si>
  <si>
    <t>14/02/2019 12:33</t>
  </si>
  <si>
    <t>09HB332048</t>
  </si>
  <si>
    <t>1994879</t>
  </si>
  <si>
    <t>14/02/2019 12:34</t>
  </si>
  <si>
    <t>1994881</t>
  </si>
  <si>
    <t>14/02/2019 12:31</t>
  </si>
  <si>
    <t>1994883</t>
  </si>
  <si>
    <t>14/02/2019 12:36</t>
  </si>
  <si>
    <t>09HB331790</t>
  </si>
  <si>
    <t>1994891</t>
  </si>
  <si>
    <t>14/02/2019 12:38</t>
  </si>
  <si>
    <t>09HB331365</t>
  </si>
  <si>
    <t>1994899</t>
  </si>
  <si>
    <t>14/02/2019 12:47</t>
  </si>
  <si>
    <t>1994913</t>
  </si>
  <si>
    <t>14/02/2019 12:57</t>
  </si>
  <si>
    <t>09HB331468</t>
  </si>
  <si>
    <t>1994915</t>
  </si>
  <si>
    <t>14/02/2019 12:58</t>
  </si>
  <si>
    <t>1994919</t>
  </si>
  <si>
    <t>14/02/2019 13:01</t>
  </si>
  <si>
    <t>09HB331843</t>
  </si>
  <si>
    <t>1994921</t>
  </si>
  <si>
    <t>14/02/2019 13:02</t>
  </si>
  <si>
    <t>09HB331974</t>
  </si>
  <si>
    <t>1994923</t>
  </si>
  <si>
    <t>14/02/2019 13:03</t>
  </si>
  <si>
    <t>0Y4X847064</t>
  </si>
  <si>
    <t>1994925</t>
  </si>
  <si>
    <t>14/02/2019 13:04</t>
  </si>
  <si>
    <t>09HB331830</t>
  </si>
  <si>
    <t>1994931</t>
  </si>
  <si>
    <t>14/02/2019 13:07</t>
  </si>
  <si>
    <t>09HB331350</t>
  </si>
  <si>
    <t>1994937</t>
  </si>
  <si>
    <t>14/02/2019 13:11</t>
  </si>
  <si>
    <t>0C7X246755</t>
  </si>
  <si>
    <t>HIDALGO No 5502</t>
  </si>
  <si>
    <t>1994939</t>
  </si>
  <si>
    <t>14/02/2019 13:14</t>
  </si>
  <si>
    <t>09HB331745</t>
  </si>
  <si>
    <t>AV NORTE No 220</t>
  </si>
  <si>
    <t>Iztacalco-CIUDAD DE</t>
  </si>
  <si>
    <t>1994941</t>
  </si>
  <si>
    <t>14/02/2019 13:15</t>
  </si>
  <si>
    <t>09HB331545</t>
  </si>
  <si>
    <t>1994945</t>
  </si>
  <si>
    <t>14/02/2019 13:17</t>
  </si>
  <si>
    <t>1994949</t>
  </si>
  <si>
    <t>14/02/2019 13:20</t>
  </si>
  <si>
    <t>09HB331605</t>
  </si>
  <si>
    <t>1994951</t>
  </si>
  <si>
    <t>14/02/2019 13:21</t>
  </si>
  <si>
    <t>09HB331355</t>
  </si>
  <si>
    <t>1994953</t>
  </si>
  <si>
    <t>14/02/2019 13:22</t>
  </si>
  <si>
    <t>09HB331758</t>
  </si>
  <si>
    <t>1994955</t>
  </si>
  <si>
    <t>14/02/2019 13:24</t>
  </si>
  <si>
    <t>09HB332022</t>
  </si>
  <si>
    <t>1994959</t>
  </si>
  <si>
    <t>14/02/2019 13:25</t>
  </si>
  <si>
    <t>09HB331976</t>
  </si>
  <si>
    <t>VICENTE LOMBARDO TOLEDANO No 110 INT 3</t>
  </si>
  <si>
    <t>1994961</t>
  </si>
  <si>
    <t>14/02/2019 13:26</t>
  </si>
  <si>
    <t>09HB332027</t>
  </si>
  <si>
    <t>SALUCOM SA DE CV</t>
  </si>
  <si>
    <t>MANZANA III LOTE 3,4 Y 5</t>
  </si>
  <si>
    <t>1994971</t>
  </si>
  <si>
    <t>14/02/2019 13:38</t>
  </si>
  <si>
    <t>0BG0968959</t>
  </si>
  <si>
    <t>IVOS DE MEXICO SA DE CV</t>
  </si>
  <si>
    <t>AV AGRIPIN GARCIA ESTRADA 1308</t>
  </si>
  <si>
    <t>TOLUCA DE LERDO-MEX</t>
  </si>
  <si>
    <t>1994973</t>
  </si>
  <si>
    <t>14/02/2019 13:37</t>
  </si>
  <si>
    <t>5AV818085</t>
  </si>
  <si>
    <t>BALAM COMERCIALIZADORA SA DE CV</t>
  </si>
  <si>
    <t>JUAN ALVAREZ No 514 INT 5</t>
  </si>
  <si>
    <t>1994975</t>
  </si>
  <si>
    <t>14/02/2019 13:39</t>
  </si>
  <si>
    <t>0A4T557971</t>
  </si>
  <si>
    <t>1994977</t>
  </si>
  <si>
    <t>14/02/2019 13:42</t>
  </si>
  <si>
    <t>1994991</t>
  </si>
  <si>
    <t>14/02/2019 13:52</t>
  </si>
  <si>
    <t>09HB331909</t>
  </si>
  <si>
    <t>1994993</t>
  </si>
  <si>
    <t>14/02/2019 13:53</t>
  </si>
  <si>
    <t>0Y4X847466</t>
  </si>
  <si>
    <t>1994999</t>
  </si>
  <si>
    <t>14/02/2019 13:56</t>
  </si>
  <si>
    <t>0C4X011589</t>
  </si>
  <si>
    <t>CARR CELAYA -SALAMANCA KM 12.5</t>
  </si>
  <si>
    <t>VILLAGRAN-GTO</t>
  </si>
  <si>
    <t>1995001</t>
  </si>
  <si>
    <t>14/02/2019 13:59</t>
  </si>
  <si>
    <t>09HB332044</t>
  </si>
  <si>
    <t>1995003</t>
  </si>
  <si>
    <t>14/02/2019 14:00</t>
  </si>
  <si>
    <t>09HB331467</t>
  </si>
  <si>
    <t>1995005</t>
  </si>
  <si>
    <t>09HB331852</t>
  </si>
  <si>
    <t>MOCTEZUMA 100-B</t>
  </si>
  <si>
    <t>1995007</t>
  </si>
  <si>
    <t>14/02/2019 14:01</t>
  </si>
  <si>
    <t>09HB331848</t>
  </si>
  <si>
    <t>1995011</t>
  </si>
  <si>
    <t>14/02/2019 14:05</t>
  </si>
  <si>
    <t>1995019</t>
  </si>
  <si>
    <t>3661</t>
  </si>
  <si>
    <t>14/02/2019 14:14</t>
  </si>
  <si>
    <t>C4X012994</t>
  </si>
  <si>
    <t>AMECO SERVICES S DE RL DE CV</t>
  </si>
  <si>
    <t>LIBRAMIENTO ARCO VIAL</t>
  </si>
  <si>
    <t>1995021</t>
  </si>
  <si>
    <t>14/02/2019 14:15</t>
  </si>
  <si>
    <t>1995025</t>
  </si>
  <si>
    <t>14/02/2019 14:04</t>
  </si>
  <si>
    <t>0A4T558879</t>
  </si>
  <si>
    <t>1995029</t>
  </si>
  <si>
    <t>14/02/2019 14:20</t>
  </si>
  <si>
    <t>0XPN553180</t>
  </si>
  <si>
    <t>1995037</t>
  </si>
  <si>
    <t>14/02/2019 14:36</t>
  </si>
  <si>
    <t>0A1H021968</t>
  </si>
  <si>
    <t>1995043</t>
  </si>
  <si>
    <t>14/02/2019 14:56</t>
  </si>
  <si>
    <t>1995061</t>
  </si>
  <si>
    <t>14/02/2019 15:33</t>
  </si>
  <si>
    <t>1995065</t>
  </si>
  <si>
    <t>14/02/2019 15:35</t>
  </si>
  <si>
    <t>1995075</t>
  </si>
  <si>
    <t>14/02/2019 16:07</t>
  </si>
  <si>
    <t>1995085</t>
  </si>
  <si>
    <t>14/02/2019 16:29</t>
  </si>
  <si>
    <t>1995101</t>
  </si>
  <si>
    <t>14/02/2019 16:59</t>
  </si>
  <si>
    <t>09HB331584</t>
  </si>
  <si>
    <t>1995111</t>
  </si>
  <si>
    <t>14/02/2019 17:46</t>
  </si>
  <si>
    <t>1995115</t>
  </si>
  <si>
    <t>14/02/2019 17:49</t>
  </si>
  <si>
    <t>09HB318697</t>
  </si>
  <si>
    <t>AVENIDA FELIX GALVAN No 101 LOCALES B6 B7 Y B8</t>
  </si>
  <si>
    <t>1995119</t>
  </si>
  <si>
    <t>14/02/2019 18:02</t>
  </si>
  <si>
    <t>03BT802448</t>
  </si>
  <si>
    <t>NEMESIO GARCIA NARANJO No 408</t>
  </si>
  <si>
    <t>1995121</t>
  </si>
  <si>
    <t>14/02/2019 18:07</t>
  </si>
  <si>
    <t>1995247</t>
  </si>
  <si>
    <t>15/02/2019 08:49</t>
  </si>
  <si>
    <t>1995251</t>
  </si>
  <si>
    <t>15/02/2019 09:01</t>
  </si>
  <si>
    <t>0A2T024364</t>
  </si>
  <si>
    <t>MONTECARLO No 801 ENTRE BLVD MADERO Y MORELIA</t>
  </si>
  <si>
    <t>1995253</t>
  </si>
  <si>
    <t>15/02/2019 09:05</t>
  </si>
  <si>
    <t>0XDC398824</t>
  </si>
  <si>
    <t>1995257</t>
  </si>
  <si>
    <t>15/02/2019 09:13</t>
  </si>
  <si>
    <t>0A1H020709</t>
  </si>
  <si>
    <t>1995259</t>
  </si>
  <si>
    <t>15/02/2019 09:22</t>
  </si>
  <si>
    <t>1995299</t>
  </si>
  <si>
    <t>15/02/2019 09:58</t>
  </si>
  <si>
    <t>1995313</t>
  </si>
  <si>
    <t>15/02/2019 10:00</t>
  </si>
  <si>
    <t>1995327</t>
  </si>
  <si>
    <t>15/02/2019 10:14</t>
  </si>
  <si>
    <t>0LBT205940</t>
  </si>
  <si>
    <t>CAC GUANAJUATO II PLAZA COMERCIAL EL LAUREL LOC 1</t>
  </si>
  <si>
    <t>Marfil-GTO</t>
  </si>
  <si>
    <t>1995331</t>
  </si>
  <si>
    <t>15/02/2019 10:21</t>
  </si>
  <si>
    <t>1995341</t>
  </si>
  <si>
    <t>15/02/2019 10:45</t>
  </si>
  <si>
    <t>1995391</t>
  </si>
  <si>
    <t>15/02/2019 11:28</t>
  </si>
  <si>
    <t>0EX9297580</t>
  </si>
  <si>
    <t>1995395</t>
  </si>
  <si>
    <t>15/02/2019 11:30</t>
  </si>
  <si>
    <t>0D6X474082</t>
  </si>
  <si>
    <t>1995407</t>
  </si>
  <si>
    <t>15/02/2019 11:42</t>
  </si>
  <si>
    <t>1995413</t>
  </si>
  <si>
    <t>15/02/2019 11:47</t>
  </si>
  <si>
    <t>1995421</t>
  </si>
  <si>
    <t>15/02/2019 12:10</t>
  </si>
  <si>
    <t>0PW4792155</t>
  </si>
  <si>
    <t>BLVD ADOLFO LOPEZ MATEOS No 1025</t>
  </si>
  <si>
    <t>1995427</t>
  </si>
  <si>
    <t>15/02/2019 12:13</t>
  </si>
  <si>
    <t>0C7X246876</t>
  </si>
  <si>
    <t>BLVD CAMPESTRE No 2502</t>
  </si>
  <si>
    <t>1995433</t>
  </si>
  <si>
    <t>15/02/2019 12:12</t>
  </si>
  <si>
    <t>09HB331752</t>
  </si>
  <si>
    <t>TEMISTOCLES No 210</t>
  </si>
  <si>
    <t>1995435</t>
  </si>
  <si>
    <t>15/02/2019 12:24</t>
  </si>
  <si>
    <t>0C7X370050</t>
  </si>
  <si>
    <t>1995457</t>
  </si>
  <si>
    <t>15/02/2019 12:41</t>
  </si>
  <si>
    <t>1995459</t>
  </si>
  <si>
    <t>15/02/2019 12:46</t>
  </si>
  <si>
    <t>1995471</t>
  </si>
  <si>
    <t>15/02/2019 13:25</t>
  </si>
  <si>
    <t>0A2T201140</t>
  </si>
  <si>
    <t>AV CRISTOBAL COLON No 100</t>
  </si>
  <si>
    <t>1995473</t>
  </si>
  <si>
    <t>15/02/2019 13:33</t>
  </si>
  <si>
    <t>1995499</t>
  </si>
  <si>
    <t>15/02/2019 14:54</t>
  </si>
  <si>
    <t>1995501</t>
  </si>
  <si>
    <t>15/02/2019 15:00</t>
  </si>
  <si>
    <t>0BB1252027</t>
  </si>
  <si>
    <t>1995503</t>
  </si>
  <si>
    <t>15/02/2019 15:03</t>
  </si>
  <si>
    <t>1995511</t>
  </si>
  <si>
    <t>15/02/2019 15:18</t>
  </si>
  <si>
    <t>1995513</t>
  </si>
  <si>
    <t>8030</t>
  </si>
  <si>
    <t>15/02/2019 15:24</t>
  </si>
  <si>
    <t>02TX061769</t>
  </si>
  <si>
    <t>1995539</t>
  </si>
  <si>
    <t>15/02/2019 16:10</t>
  </si>
  <si>
    <t>1995547</t>
  </si>
  <si>
    <t>15/02/2019 16:30</t>
  </si>
  <si>
    <t>09HB332067</t>
  </si>
  <si>
    <t>VIA RAPIDA ORIENTE No 15455</t>
  </si>
  <si>
    <t>Tijuana-BC</t>
  </si>
  <si>
    <t>1995549</t>
  </si>
  <si>
    <t>15/02/2019 16:38</t>
  </si>
  <si>
    <t>1995557</t>
  </si>
  <si>
    <t>15/02/2019 16:53</t>
  </si>
  <si>
    <t>0E2B648028</t>
  </si>
  <si>
    <t>1995569</t>
  </si>
  <si>
    <t>15/02/2019 17:19</t>
  </si>
  <si>
    <t>0MX4770439</t>
  </si>
  <si>
    <t>1995579</t>
  </si>
  <si>
    <t>15/02/2019 17:40</t>
  </si>
  <si>
    <t>0XPN396330</t>
  </si>
  <si>
    <t>ISTRA AGENTE DE SEGUROS Y DE FINANZAS SA DE CV</t>
  </si>
  <si>
    <t>AV JUAN PALOMAR Y ARIAS No 133</t>
  </si>
  <si>
    <t>1995587</t>
  </si>
  <si>
    <t>15/02/2019 19:00</t>
  </si>
  <si>
    <t>1995589</t>
  </si>
  <si>
    <t>15/02/2019 19:05</t>
  </si>
  <si>
    <t>1995591</t>
  </si>
  <si>
    <t>15/02/2019 19:08</t>
  </si>
  <si>
    <t>1995593</t>
  </si>
  <si>
    <t>15/02/2019 19:56</t>
  </si>
  <si>
    <t>1995779</t>
  </si>
  <si>
    <t>16/02/2019 12:51</t>
  </si>
  <si>
    <t>1995781</t>
  </si>
  <si>
    <t>16/02/2019 12:53</t>
  </si>
  <si>
    <t>1995783</t>
  </si>
  <si>
    <t>16/02/2019 13:37</t>
  </si>
  <si>
    <t>1995793</t>
  </si>
  <si>
    <t>16/02/2019 17:51</t>
  </si>
  <si>
    <t>1995963</t>
  </si>
  <si>
    <t>17/02/2019 11:16</t>
  </si>
  <si>
    <t>1995965</t>
  </si>
  <si>
    <t>17/02/2019 11:18</t>
  </si>
  <si>
    <t>0BG2951654</t>
  </si>
  <si>
    <t>1995969</t>
  </si>
  <si>
    <t>17/02/2019 13:47</t>
  </si>
  <si>
    <t>0E2B664326</t>
  </si>
  <si>
    <t>1995971</t>
  </si>
  <si>
    <t>17/02/2019 13:49</t>
  </si>
  <si>
    <t>0E2B664332</t>
  </si>
  <si>
    <t>1995973</t>
  </si>
  <si>
    <t>17/02/2019 13:52</t>
  </si>
  <si>
    <t>0EX9293159</t>
  </si>
  <si>
    <t>1995975</t>
  </si>
  <si>
    <t>17/02/2019 14:24</t>
  </si>
  <si>
    <t>1995977</t>
  </si>
  <si>
    <t>17/02/2019 14:33</t>
  </si>
  <si>
    <t>1995979</t>
  </si>
  <si>
    <t>17/02/2019 14:34</t>
  </si>
  <si>
    <t>1995991</t>
  </si>
  <si>
    <t>17/02/2019 18:32</t>
  </si>
  <si>
    <t>1996195</t>
  </si>
  <si>
    <t>18/02/2019 07:32</t>
  </si>
  <si>
    <t>0A4T557713</t>
  </si>
  <si>
    <t>1996197</t>
  </si>
  <si>
    <t>18/02/2019 07:37</t>
  </si>
  <si>
    <t>1996199</t>
  </si>
  <si>
    <t>18/02/2019 07:40</t>
  </si>
  <si>
    <t>1996201</t>
  </si>
  <si>
    <t>18/02/2019 07:41</t>
  </si>
  <si>
    <t>1996207</t>
  </si>
  <si>
    <t>18/02/2019 07:52</t>
  </si>
  <si>
    <t>1996221</t>
  </si>
  <si>
    <t>18/02/2019 08:12</t>
  </si>
  <si>
    <t>0PW4980052</t>
  </si>
  <si>
    <t>1996223</t>
  </si>
  <si>
    <t>1996225</t>
  </si>
  <si>
    <t>18/02/2019 08:14</t>
  </si>
  <si>
    <t>1996227</t>
  </si>
  <si>
    <t>18/02/2019 08:15</t>
  </si>
  <si>
    <t>1996229</t>
  </si>
  <si>
    <t>18/02/2019 08:17</t>
  </si>
  <si>
    <t>0XLT281044</t>
  </si>
  <si>
    <t>1996233</t>
  </si>
  <si>
    <t>18/02/2019 08:20</t>
  </si>
  <si>
    <t>0XKK410080</t>
  </si>
  <si>
    <t>1996235</t>
  </si>
  <si>
    <t>18/02/2019 08:22</t>
  </si>
  <si>
    <t>0XKK398224</t>
  </si>
  <si>
    <t>1996237</t>
  </si>
  <si>
    <t>18/02/2019 08:26</t>
  </si>
  <si>
    <t>0XKK398487</t>
  </si>
  <si>
    <t>1996259</t>
  </si>
  <si>
    <t>18/02/2019 09:08</t>
  </si>
  <si>
    <t>1996263</t>
  </si>
  <si>
    <t>18/02/2019 09:11</t>
  </si>
  <si>
    <t>1996265</t>
  </si>
  <si>
    <t>1996267</t>
  </si>
  <si>
    <t>18/02/2019 09:13</t>
  </si>
  <si>
    <t>1996275</t>
  </si>
  <si>
    <t>18/02/2019 09:27</t>
  </si>
  <si>
    <t>1996279</t>
  </si>
  <si>
    <t>18/02/2019 09:28</t>
  </si>
  <si>
    <t>09HB331505</t>
  </si>
  <si>
    <t>1996283</t>
  </si>
  <si>
    <t>18/02/2019 09:30</t>
  </si>
  <si>
    <t>1996291</t>
  </si>
  <si>
    <t>18/02/2019 09:35</t>
  </si>
  <si>
    <t>1996307</t>
  </si>
  <si>
    <t>18/02/2019 09:41</t>
  </si>
  <si>
    <t>1996313</t>
  </si>
  <si>
    <t>18/02/2019 09:45</t>
  </si>
  <si>
    <t>1996325</t>
  </si>
  <si>
    <t>18/02/2019 10:04</t>
  </si>
  <si>
    <t>1996327</t>
  </si>
  <si>
    <t>18/02/2019 10:08</t>
  </si>
  <si>
    <t>0A1H022400</t>
  </si>
  <si>
    <t>1996329</t>
  </si>
  <si>
    <t>18/02/2019 10:13</t>
  </si>
  <si>
    <t>0AGD460913</t>
  </si>
  <si>
    <t>AV NOGALAR SUR Y CRISANTEMA 2DO PISO</t>
  </si>
  <si>
    <t>1996333</t>
  </si>
  <si>
    <t>18/02/2019 10:14</t>
  </si>
  <si>
    <t>1996335</t>
  </si>
  <si>
    <t>0LA0094704</t>
  </si>
  <si>
    <t>1996337</t>
  </si>
  <si>
    <t>18/02/2019 10:24</t>
  </si>
  <si>
    <t>K8B481557</t>
  </si>
  <si>
    <t>AV CENTRAL DR RAFAEL ECHAVERRI KM 0.5</t>
  </si>
  <si>
    <t>1996341</t>
  </si>
  <si>
    <t>18/02/2019 10:26</t>
  </si>
  <si>
    <t>0LX5697800</t>
  </si>
  <si>
    <t>1996373</t>
  </si>
  <si>
    <t>18/02/2019 10:54</t>
  </si>
  <si>
    <t>1996379</t>
  </si>
  <si>
    <t>18/02/2019 10:59</t>
  </si>
  <si>
    <t>1996397</t>
  </si>
  <si>
    <t>18/02/2019 11:12</t>
  </si>
  <si>
    <t>0BB1252119</t>
  </si>
  <si>
    <t>1996411</t>
  </si>
  <si>
    <t>18/02/2019 11:22</t>
  </si>
  <si>
    <t>0C4X009437</t>
  </si>
  <si>
    <t>1996423</t>
  </si>
  <si>
    <t>18/02/2019 11:35</t>
  </si>
  <si>
    <t>09HB321668</t>
  </si>
  <si>
    <t>SONORA 102 Y PRIMERO DE MAYO</t>
  </si>
  <si>
    <t>1996445</t>
  </si>
  <si>
    <t>18/02/2019 12:05</t>
  </si>
  <si>
    <t>0A4T558312</t>
  </si>
  <si>
    <t>1996453</t>
  </si>
  <si>
    <t>18/02/2019 12:09</t>
  </si>
  <si>
    <t>0C7X236618</t>
  </si>
  <si>
    <t>1996469</t>
  </si>
  <si>
    <t>18/02/2019 12:25</t>
  </si>
  <si>
    <t>1996491</t>
  </si>
  <si>
    <t>18/02/2019 12:42</t>
  </si>
  <si>
    <t>1996505</t>
  </si>
  <si>
    <t>18/02/2019 12:48</t>
  </si>
  <si>
    <t>0C4X002884</t>
  </si>
  <si>
    <t>AV HERMANOS ESCOBAR 3515</t>
  </si>
  <si>
    <t>1996515</t>
  </si>
  <si>
    <t>8031</t>
  </si>
  <si>
    <t>18/02/2019 12:57</t>
  </si>
  <si>
    <t>03TX405488</t>
  </si>
  <si>
    <t>PASEO DE LOS INSURGENTES No 303, PISO 1</t>
  </si>
  <si>
    <t>1996545</t>
  </si>
  <si>
    <t>18/02/2019 13:44</t>
  </si>
  <si>
    <t>1996565</t>
  </si>
  <si>
    <t>18/02/2019 14:10</t>
  </si>
  <si>
    <t>1996575</t>
  </si>
  <si>
    <t>18/02/2019 14:28</t>
  </si>
  <si>
    <t>1996579</t>
  </si>
  <si>
    <t>18/02/2019 14:37</t>
  </si>
  <si>
    <t>1996599</t>
  </si>
  <si>
    <t>18/02/2019 15:03</t>
  </si>
  <si>
    <t>1996607</t>
  </si>
  <si>
    <t>18/02/2019 15:29</t>
  </si>
  <si>
    <t>0AE9556533</t>
  </si>
  <si>
    <t>TECHINT SA DE CV</t>
  </si>
  <si>
    <t>JOSE MARIA ARTEAGA No 432</t>
  </si>
  <si>
    <t>1996613</t>
  </si>
  <si>
    <t>18/02/2019 15:35</t>
  </si>
  <si>
    <t>1996623</t>
  </si>
  <si>
    <t>18/02/2019 15:44</t>
  </si>
  <si>
    <t>1996627</t>
  </si>
  <si>
    <t>18/02/2019 16:08</t>
  </si>
  <si>
    <t>1996629</t>
  </si>
  <si>
    <t>18/02/2019 16:10</t>
  </si>
  <si>
    <t>1996641</t>
  </si>
  <si>
    <t>18/02/2019 16:24</t>
  </si>
  <si>
    <t>1996663</t>
  </si>
  <si>
    <t>18/02/2019 17:00</t>
  </si>
  <si>
    <t>9HB328358</t>
  </si>
  <si>
    <t>CAMMER CORPORATIVO INDUSTRIAL SA DE CV</t>
  </si>
  <si>
    <t>3 DE MAYO 100</t>
  </si>
  <si>
    <t>1996665</t>
  </si>
  <si>
    <t>6608</t>
  </si>
  <si>
    <t>18/02/2019 17:03</t>
  </si>
  <si>
    <t>0XL3623645</t>
  </si>
  <si>
    <t>1996677</t>
  </si>
  <si>
    <t>18/02/2019 17:14</t>
  </si>
  <si>
    <t>0XPN546680</t>
  </si>
  <si>
    <t>1996685</t>
  </si>
  <si>
    <t>18/02/2019 17:19</t>
  </si>
  <si>
    <t>03BT802058</t>
  </si>
  <si>
    <t>1996693</t>
  </si>
  <si>
    <t>0C4X003035</t>
  </si>
  <si>
    <t>BLVD FUENTES MARES NUM 1901</t>
  </si>
  <si>
    <t>1996695</t>
  </si>
  <si>
    <t>18/02/2019 17:22</t>
  </si>
  <si>
    <t>03BT801962</t>
  </si>
  <si>
    <t>JOSE ALVARADO 1814</t>
  </si>
  <si>
    <t>1996707</t>
  </si>
  <si>
    <t>18/02/2019 17:47</t>
  </si>
  <si>
    <t>1996731</t>
  </si>
  <si>
    <t>18/02/2019 18:56</t>
  </si>
  <si>
    <t>0EX9666181</t>
  </si>
  <si>
    <t>PREDIO SANTO TOMAS S/N</t>
  </si>
  <si>
    <t>HIDALGO DEL PARRAL-C</t>
  </si>
  <si>
    <t>1996733</t>
  </si>
  <si>
    <t>18/02/2019 18:59</t>
  </si>
  <si>
    <t>1996827</t>
  </si>
  <si>
    <t>19/02/2019 07:33</t>
  </si>
  <si>
    <t>0C7X239494</t>
  </si>
  <si>
    <t>1996879</t>
  </si>
  <si>
    <t>19/02/2019 08:31</t>
  </si>
  <si>
    <t>0Y2B003355</t>
  </si>
  <si>
    <t>1996889</t>
  </si>
  <si>
    <t>19/02/2019 08:43</t>
  </si>
  <si>
    <t>08TB608447</t>
  </si>
  <si>
    <t>1996893</t>
  </si>
  <si>
    <t>19/02/2019 08:44</t>
  </si>
  <si>
    <t>03XB458421</t>
  </si>
  <si>
    <t>1996897</t>
  </si>
  <si>
    <t>19/02/2019 08:45</t>
  </si>
  <si>
    <t>03XB458020</t>
  </si>
  <si>
    <t>1996899</t>
  </si>
  <si>
    <t>4001</t>
  </si>
  <si>
    <t>19/02/2019 08:46</t>
  </si>
  <si>
    <t>6HB035121</t>
  </si>
  <si>
    <t>1996901</t>
  </si>
  <si>
    <t>19/02/2019 08:47</t>
  </si>
  <si>
    <t>6HB035113</t>
  </si>
  <si>
    <t>1996903</t>
  </si>
  <si>
    <t>1996905</t>
  </si>
  <si>
    <t>19/02/2019 08:48</t>
  </si>
  <si>
    <t>08TB608439</t>
  </si>
  <si>
    <t>1996909</t>
  </si>
  <si>
    <t>19/02/2019 08:49</t>
  </si>
  <si>
    <t>09HB334864</t>
  </si>
  <si>
    <t>1996913</t>
  </si>
  <si>
    <t>19/02/2019 08:50</t>
  </si>
  <si>
    <t>6HB035035</t>
  </si>
  <si>
    <t>1996915</t>
  </si>
  <si>
    <t>19/02/2019 08:51</t>
  </si>
  <si>
    <t>03XB458021</t>
  </si>
  <si>
    <t>1996939</t>
  </si>
  <si>
    <t>19/02/2019 09:20</t>
  </si>
  <si>
    <t>0D6X464217</t>
  </si>
  <si>
    <t>1996943</t>
  </si>
  <si>
    <t>19/02/2019 09:23</t>
  </si>
  <si>
    <t>0XLV459278</t>
  </si>
  <si>
    <t>1996945</t>
  </si>
  <si>
    <t>19/02/2019 09:25</t>
  </si>
  <si>
    <t>1996947</t>
  </si>
  <si>
    <t>19/02/2019 09:26</t>
  </si>
  <si>
    <t>1996951</t>
  </si>
  <si>
    <t>19/02/2019 09:28</t>
  </si>
  <si>
    <t>1996955</t>
  </si>
  <si>
    <t>19/02/2019 09:29</t>
  </si>
  <si>
    <t>1996979</t>
  </si>
  <si>
    <t>19/02/2019 09:50</t>
  </si>
  <si>
    <t>0A4T554161</t>
  </si>
  <si>
    <t>1996983</t>
  </si>
  <si>
    <t>19/02/2019 09:51</t>
  </si>
  <si>
    <t>0D6X465274</t>
  </si>
  <si>
    <t>1996995</t>
  </si>
  <si>
    <t>19/02/2019 09:59</t>
  </si>
  <si>
    <t>1996999</t>
  </si>
  <si>
    <t>19/02/2019 10:02</t>
  </si>
  <si>
    <t>BLVD HERMANOS ALDAMA No 3725</t>
  </si>
  <si>
    <t>1997011</t>
  </si>
  <si>
    <t>19/02/2019 10:15</t>
  </si>
  <si>
    <t>0C7X246881</t>
  </si>
  <si>
    <t>BLVD DIAZ ORDAZ No 130</t>
  </si>
  <si>
    <t>1997025</t>
  </si>
  <si>
    <t>19/02/2019 10:24</t>
  </si>
  <si>
    <t>0A2T200260</t>
  </si>
  <si>
    <t>AV LAZARO CARDENAS PLAZA TABACHINES LOC 6</t>
  </si>
  <si>
    <t>1997031</t>
  </si>
  <si>
    <t>19/02/2019 10:37</t>
  </si>
  <si>
    <t>03AG879936</t>
  </si>
  <si>
    <t>1997035</t>
  </si>
  <si>
    <t>19/02/2019 10:41</t>
  </si>
  <si>
    <t>1997037</t>
  </si>
  <si>
    <t>19/02/2019 10:43</t>
  </si>
  <si>
    <t>0XEL567260</t>
  </si>
  <si>
    <t>1997049</t>
  </si>
  <si>
    <t>8065</t>
  </si>
  <si>
    <t>19/02/2019 10:50</t>
  </si>
  <si>
    <t>3AG878735</t>
  </si>
  <si>
    <t>DOLORES DE GUEVARA No 980</t>
  </si>
  <si>
    <t>1997051</t>
  </si>
  <si>
    <t>19/02/2019 10:49</t>
  </si>
  <si>
    <t>0MX1218240</t>
  </si>
  <si>
    <t>1997067</t>
  </si>
  <si>
    <t>19/02/2019 10:58</t>
  </si>
  <si>
    <t>03RB709283</t>
  </si>
  <si>
    <t>1997097</t>
  </si>
  <si>
    <t>19/02/2019 11:14</t>
  </si>
  <si>
    <t>0C4X008259</t>
  </si>
  <si>
    <t>1997149</t>
  </si>
  <si>
    <t>19/02/2019 11:51</t>
  </si>
  <si>
    <t>1997153</t>
  </si>
  <si>
    <t>19/02/2019 11:53</t>
  </si>
  <si>
    <t>1997181</t>
  </si>
  <si>
    <t>19/02/2019 12:16</t>
  </si>
  <si>
    <t>04HX801455</t>
  </si>
  <si>
    <t>1997201</t>
  </si>
  <si>
    <t>19/02/2019 12:43</t>
  </si>
  <si>
    <t>5AV820023</t>
  </si>
  <si>
    <t>AV LAS FABRICAS No 5838</t>
  </si>
  <si>
    <t>1997219</t>
  </si>
  <si>
    <t>19/02/2019 13:07</t>
  </si>
  <si>
    <t>0KPA026832</t>
  </si>
  <si>
    <t>1997227</t>
  </si>
  <si>
    <t>19/02/2019 13:10</t>
  </si>
  <si>
    <t>0KPA026833</t>
  </si>
  <si>
    <t>1997235</t>
  </si>
  <si>
    <t>19/02/2019 13:17</t>
  </si>
  <si>
    <t>09HB333129</t>
  </si>
  <si>
    <t>BAUDELIO PELAYO No 8450</t>
  </si>
  <si>
    <t>1997245</t>
  </si>
  <si>
    <t>19/02/2019 13:20</t>
  </si>
  <si>
    <t>09HB333125</t>
  </si>
  <si>
    <t>1997277</t>
  </si>
  <si>
    <t>19/02/2019 13:54</t>
  </si>
  <si>
    <t>0E2B665470</t>
  </si>
  <si>
    <t>1997281</t>
  </si>
  <si>
    <t>19/02/2019 13:58</t>
  </si>
  <si>
    <t>1997299</t>
  </si>
  <si>
    <t>19/02/2019 14:17</t>
  </si>
  <si>
    <t>1997321</t>
  </si>
  <si>
    <t>19/02/2019 14:56</t>
  </si>
  <si>
    <t>03BT802419</t>
  </si>
  <si>
    <t>GRAL PUEBLITA 40</t>
  </si>
  <si>
    <t>ZACAPU-MICH</t>
  </si>
  <si>
    <t>1997341</t>
  </si>
  <si>
    <t>19/02/2019 15:25</t>
  </si>
  <si>
    <t>0XKP546920</t>
  </si>
  <si>
    <t>ALFA CORPORATIVO SA DE CV</t>
  </si>
  <si>
    <t>AV GOMEZ MORIN 1111 SUR</t>
  </si>
  <si>
    <t>1997349</t>
  </si>
  <si>
    <t>19/02/2019 15:52</t>
  </si>
  <si>
    <t>1997351</t>
  </si>
  <si>
    <t>19/02/2019 15:55</t>
  </si>
  <si>
    <t>0BB1531881</t>
  </si>
  <si>
    <t>1997353</t>
  </si>
  <si>
    <t>19/02/2019 15:59</t>
  </si>
  <si>
    <t>0EX9310117</t>
  </si>
  <si>
    <t>1997355</t>
  </si>
  <si>
    <t>19/02/2019 16:01</t>
  </si>
  <si>
    <t>0EX9296140</t>
  </si>
  <si>
    <t>1997359</t>
  </si>
  <si>
    <t>19/02/2019 15:43</t>
  </si>
  <si>
    <t>1997361</t>
  </si>
  <si>
    <t>19/02/2019 16:13</t>
  </si>
  <si>
    <t>0A1H021602</t>
  </si>
  <si>
    <t>1997371</t>
  </si>
  <si>
    <t>19/02/2019 16:35</t>
  </si>
  <si>
    <t>0A2T023496</t>
  </si>
  <si>
    <t>AV ADOLF HORN No 147</t>
  </si>
  <si>
    <t>1997381</t>
  </si>
  <si>
    <t>19/02/2019 16:24</t>
  </si>
  <si>
    <t>1997395</t>
  </si>
  <si>
    <t>19/02/2019 17:47</t>
  </si>
  <si>
    <t>1997397</t>
  </si>
  <si>
    <t>19/02/2019 17:48</t>
  </si>
  <si>
    <t>07CX043102</t>
  </si>
  <si>
    <t>1997411</t>
  </si>
  <si>
    <t>19/02/2019 20:21</t>
  </si>
  <si>
    <t>0E1B967298</t>
  </si>
  <si>
    <t>ATOS GLOBAL DELIVERY CENTER MEXICO S DE RL DE CV</t>
  </si>
  <si>
    <t>CARRETERA MIGUEL ALEMAN No 1000</t>
  </si>
  <si>
    <t>1997413</t>
  </si>
  <si>
    <t>19/02/2019 20:23</t>
  </si>
  <si>
    <t>0C4X008126</t>
  </si>
  <si>
    <t>1997627</t>
  </si>
  <si>
    <t>20/02/2019 08:09</t>
  </si>
  <si>
    <t>1997635</t>
  </si>
  <si>
    <t>20/02/2019 08:30</t>
  </si>
  <si>
    <t>1997643</t>
  </si>
  <si>
    <t>20/02/2019 08:33</t>
  </si>
  <si>
    <t>09HB321642</t>
  </si>
  <si>
    <t>1997645</t>
  </si>
  <si>
    <t>1997675</t>
  </si>
  <si>
    <t>20/02/2019 09:24</t>
  </si>
  <si>
    <t>1997683</t>
  </si>
  <si>
    <t>20/02/2019 09:30</t>
  </si>
  <si>
    <t>0E2B666229</t>
  </si>
  <si>
    <t>1997687</t>
  </si>
  <si>
    <t>20/02/2019 09:35</t>
  </si>
  <si>
    <t>1997693</t>
  </si>
  <si>
    <t>20/02/2019 09:49</t>
  </si>
  <si>
    <t>0Y4X849017</t>
  </si>
  <si>
    <t>1997715</t>
  </si>
  <si>
    <t>20/02/2019 10:08</t>
  </si>
  <si>
    <t>03BT802349</t>
  </si>
  <si>
    <t>CIA DE TELEFONOS Y BIENES RAICES SA DE CV</t>
  </si>
  <si>
    <t>OLEODUCTO # 7 ESQ GASODUCTO</t>
  </si>
  <si>
    <t>1997747</t>
  </si>
  <si>
    <t>20/02/2019 10:55</t>
  </si>
  <si>
    <t>1997767</t>
  </si>
  <si>
    <t>20/02/2019 11:19</t>
  </si>
  <si>
    <t>1997773</t>
  </si>
  <si>
    <t>20/02/2019 11:22</t>
  </si>
  <si>
    <t>3BT840308</t>
  </si>
  <si>
    <t>MUSEO ICONOGRAFICO DEL QUIJOTE</t>
  </si>
  <si>
    <t>MANUEL DOBLADO No 2</t>
  </si>
  <si>
    <t>Manuel Doblado-GTO</t>
  </si>
  <si>
    <t>1997775</t>
  </si>
  <si>
    <t>1997781</t>
  </si>
  <si>
    <t>20/02/2019 11:30</t>
  </si>
  <si>
    <t>0VMA551962</t>
  </si>
  <si>
    <t>1997787</t>
  </si>
  <si>
    <t>20/02/2019 11:36</t>
  </si>
  <si>
    <t>03XB458093</t>
  </si>
  <si>
    <t>1997799</t>
  </si>
  <si>
    <t>20/02/2019 12:05</t>
  </si>
  <si>
    <t>1997815</t>
  </si>
  <si>
    <t>20/02/2019 12:19</t>
  </si>
  <si>
    <t>1997821</t>
  </si>
  <si>
    <t>20/02/2019 12:22</t>
  </si>
  <si>
    <t>0XLT867084</t>
  </si>
  <si>
    <t>1997833</t>
  </si>
  <si>
    <t>20/02/2019 12:38</t>
  </si>
  <si>
    <t>1997839</t>
  </si>
  <si>
    <t>20/02/2019 12:40</t>
  </si>
  <si>
    <t>0E1B977438</t>
  </si>
  <si>
    <t>1997873</t>
  </si>
  <si>
    <t>20/02/2019 13:16</t>
  </si>
  <si>
    <t>1997885</t>
  </si>
  <si>
    <t>20/02/2019 13:35</t>
  </si>
  <si>
    <t>0D6X461199</t>
  </si>
  <si>
    <t>1997897</t>
  </si>
  <si>
    <t>20/02/2019 13:45</t>
  </si>
  <si>
    <t>1997919</t>
  </si>
  <si>
    <t>20/02/2019 14:22</t>
  </si>
  <si>
    <t>0MAV779734</t>
  </si>
  <si>
    <t>1997925</t>
  </si>
  <si>
    <t>20/02/2019 14:25</t>
  </si>
  <si>
    <t>1997943</t>
  </si>
  <si>
    <t>20/02/2019 15:30</t>
  </si>
  <si>
    <t>1997953</t>
  </si>
  <si>
    <t>20/02/2019 15:44</t>
  </si>
  <si>
    <t>0BG2956972</t>
  </si>
  <si>
    <t>1997965</t>
  </si>
  <si>
    <t>20/02/2019 16:01</t>
  </si>
  <si>
    <t>1997991</t>
  </si>
  <si>
    <t>20/02/2019 16:41</t>
  </si>
  <si>
    <t>0RXD138972</t>
  </si>
  <si>
    <t>1997997</t>
  </si>
  <si>
    <t>20/02/2019 16:43</t>
  </si>
  <si>
    <t>0LA0096107</t>
  </si>
  <si>
    <t>1998003</t>
  </si>
  <si>
    <t>20/02/2019 16:55</t>
  </si>
  <si>
    <t>09HB331812</t>
  </si>
  <si>
    <t>1998011</t>
  </si>
  <si>
    <t>20/02/2019 17:16</t>
  </si>
  <si>
    <t>0EX7416648</t>
  </si>
  <si>
    <t>1998017</t>
  </si>
  <si>
    <t>20/02/2019 17:38</t>
  </si>
  <si>
    <t>1998037</t>
  </si>
  <si>
    <t>20/02/2019 18:16</t>
  </si>
  <si>
    <t>09HB349215</t>
  </si>
  <si>
    <t>Lßzaro Cßrdenas No. 936</t>
  </si>
  <si>
    <t>1998055</t>
  </si>
  <si>
    <t>20/02/2019 21:10</t>
  </si>
  <si>
    <t>1998083</t>
  </si>
  <si>
    <t>20/02/2019 22:57</t>
  </si>
  <si>
    <t>9HB334056</t>
  </si>
  <si>
    <t>AV GONZALITOS 2202 NTE</t>
  </si>
  <si>
    <t>1998091</t>
  </si>
  <si>
    <t>20/02/2019 23:42</t>
  </si>
  <si>
    <t>1998187</t>
  </si>
  <si>
    <t>21/02/2019 07:10</t>
  </si>
  <si>
    <t>09HB331876</t>
  </si>
  <si>
    <t>1998189</t>
  </si>
  <si>
    <t>21/02/2019 07:23</t>
  </si>
  <si>
    <t>1998197</t>
  </si>
  <si>
    <t>21/02/2019 07:40</t>
  </si>
  <si>
    <t>1998225</t>
  </si>
  <si>
    <t>21/02/2019 08:24</t>
  </si>
  <si>
    <t>1998229</t>
  </si>
  <si>
    <t>21/02/2019 08:36</t>
  </si>
  <si>
    <t>1998259</t>
  </si>
  <si>
    <t>21/02/2019 09:01</t>
  </si>
  <si>
    <t>1998269</t>
  </si>
  <si>
    <t>21/02/2019 09:07</t>
  </si>
  <si>
    <t>1998275</t>
  </si>
  <si>
    <t>21/02/2019 09:13</t>
  </si>
  <si>
    <t>1998279</t>
  </si>
  <si>
    <t>21/02/2019 09:12</t>
  </si>
  <si>
    <t>0X76372785</t>
  </si>
  <si>
    <t>1998283</t>
  </si>
  <si>
    <t>21/02/2019 09:17</t>
  </si>
  <si>
    <t>1998319</t>
  </si>
  <si>
    <t>21/02/2019 09:38</t>
  </si>
  <si>
    <t>1998323</t>
  </si>
  <si>
    <t>21/02/2019 09:40</t>
  </si>
  <si>
    <t>1998345</t>
  </si>
  <si>
    <t>21/02/2019 09:58</t>
  </si>
  <si>
    <t>1998361</t>
  </si>
  <si>
    <t>21/02/2019 10:22</t>
  </si>
  <si>
    <t>1998373</t>
  </si>
  <si>
    <t>21/02/2019 10:37</t>
  </si>
  <si>
    <t>1998379</t>
  </si>
  <si>
    <t>21/02/2019 10:40</t>
  </si>
  <si>
    <t>1998385</t>
  </si>
  <si>
    <t>21/02/2019 10:43</t>
  </si>
  <si>
    <t>1998389</t>
  </si>
  <si>
    <t>21/02/2019 10:49</t>
  </si>
  <si>
    <t>0D6X469731</t>
  </si>
  <si>
    <t>1998391</t>
  </si>
  <si>
    <t>21/02/2019 10:53</t>
  </si>
  <si>
    <t>BLVD MANUEL AVILA CAMACHO No 90</t>
  </si>
  <si>
    <t>1998419</t>
  </si>
  <si>
    <t>21/02/2019 11:23</t>
  </si>
  <si>
    <t>1998471</t>
  </si>
  <si>
    <t>21/02/2019 11:54</t>
  </si>
  <si>
    <t>1998477</t>
  </si>
  <si>
    <t>21/02/2019 11:56</t>
  </si>
  <si>
    <t>1998479</t>
  </si>
  <si>
    <t>1998491</t>
  </si>
  <si>
    <t>21/02/2019 12:04</t>
  </si>
  <si>
    <t>1998495</t>
  </si>
  <si>
    <t>21/02/2019 12:05</t>
  </si>
  <si>
    <t>0A2T370568</t>
  </si>
  <si>
    <t>MORELOS No 120</t>
  </si>
  <si>
    <t>1998543</t>
  </si>
  <si>
    <t>21/02/2019 12:42</t>
  </si>
  <si>
    <t>1998549</t>
  </si>
  <si>
    <t>21/02/2019 12:48</t>
  </si>
  <si>
    <t>1998561</t>
  </si>
  <si>
    <t>21/02/2019 13:06</t>
  </si>
  <si>
    <t>0EX7382605</t>
  </si>
  <si>
    <t>1998565</t>
  </si>
  <si>
    <t>21/02/2019 13:15</t>
  </si>
  <si>
    <t>1998573</t>
  </si>
  <si>
    <t>21/02/2019 13:27</t>
  </si>
  <si>
    <t>1998585</t>
  </si>
  <si>
    <t>21/02/2019 13:35</t>
  </si>
  <si>
    <t>09HB334469</t>
  </si>
  <si>
    <t>BLVD MARIANO ESCOBEDO No 4001-1 ORIENTE</t>
  </si>
  <si>
    <t>1998589</t>
  </si>
  <si>
    <t>21/02/2019 13:38</t>
  </si>
  <si>
    <t>07TX140037</t>
  </si>
  <si>
    <t>MARINO OTERO No 380</t>
  </si>
  <si>
    <t>1998601</t>
  </si>
  <si>
    <t>21/02/2019 13:44</t>
  </si>
  <si>
    <t>04HX546292</t>
  </si>
  <si>
    <t>PRIVADA FRESNOS No 101</t>
  </si>
  <si>
    <t>1998609</t>
  </si>
  <si>
    <t>21/02/2019 13:51</t>
  </si>
  <si>
    <t>0E2B665463</t>
  </si>
  <si>
    <t>AV SALVADOR NAVA MARTINEZ No 3115</t>
  </si>
  <si>
    <t>1998617</t>
  </si>
  <si>
    <t>21/02/2019 14:13</t>
  </si>
  <si>
    <t>0MX4465095</t>
  </si>
  <si>
    <t>1998647</t>
  </si>
  <si>
    <t>21/02/2019 14:39</t>
  </si>
  <si>
    <t>0E2B653886</t>
  </si>
  <si>
    <t>AV UNIVERSIDAD 401 NTE</t>
  </si>
  <si>
    <t>1998649</t>
  </si>
  <si>
    <t>21/02/2019 14:43</t>
  </si>
  <si>
    <t>1998651</t>
  </si>
  <si>
    <t>21/02/2019 14:47</t>
  </si>
  <si>
    <t>1998673</t>
  </si>
  <si>
    <t>21/02/2019 15:37</t>
  </si>
  <si>
    <t>08TB592924</t>
  </si>
  <si>
    <t>1998675</t>
  </si>
  <si>
    <t>21/02/2019 15:38</t>
  </si>
  <si>
    <t>1998677</t>
  </si>
  <si>
    <t>21/02/2019 15:47</t>
  </si>
  <si>
    <t>08TB591078</t>
  </si>
  <si>
    <t>1998679</t>
  </si>
  <si>
    <t>21/02/2019 15:49</t>
  </si>
  <si>
    <t>1998691</t>
  </si>
  <si>
    <t>21/02/2019 16:02</t>
  </si>
  <si>
    <t>1998707</t>
  </si>
  <si>
    <t>21/02/2019 16:32</t>
  </si>
  <si>
    <t>1998713</t>
  </si>
  <si>
    <t>21/02/2019 16:35</t>
  </si>
  <si>
    <t>0B2E530595</t>
  </si>
  <si>
    <t>COLORISTAS Y ASOCIADOS SA DE CV</t>
  </si>
  <si>
    <t>CALZADA DE LOS HEROES No 315</t>
  </si>
  <si>
    <t>1998731</t>
  </si>
  <si>
    <t>21/02/2019 17:41</t>
  </si>
  <si>
    <t>0EX7416384</t>
  </si>
  <si>
    <t>1998733</t>
  </si>
  <si>
    <t>21/02/2019 17:45</t>
  </si>
  <si>
    <t>0AB9779593</t>
  </si>
  <si>
    <t>1998735</t>
  </si>
  <si>
    <t>21/02/2019 17:52</t>
  </si>
  <si>
    <t>1998763</t>
  </si>
  <si>
    <t>22/02/2019 01:26</t>
  </si>
  <si>
    <t>05BT705076</t>
  </si>
  <si>
    <t>AV JOSE VASCONCELOS No 677-3</t>
  </si>
  <si>
    <t>1998765</t>
  </si>
  <si>
    <t>22/02/2019 01:47</t>
  </si>
  <si>
    <t>1998859</t>
  </si>
  <si>
    <t>22/02/2019 07:37</t>
  </si>
  <si>
    <t>0MX1218389</t>
  </si>
  <si>
    <t>1998885</t>
  </si>
  <si>
    <t>22/02/2019 08:06</t>
  </si>
  <si>
    <t>1998889</t>
  </si>
  <si>
    <t>22/02/2019 08:09</t>
  </si>
  <si>
    <t>0EX9664460</t>
  </si>
  <si>
    <t>1998903</t>
  </si>
  <si>
    <t>22/02/2019 08:39</t>
  </si>
  <si>
    <t>0A1H021723</t>
  </si>
  <si>
    <t>ANILLO VIAL II JUNIPERO SERRA NO. 21260 PAD.5 CENT</t>
  </si>
  <si>
    <t>1998915</t>
  </si>
  <si>
    <t>22/02/2019 08:49</t>
  </si>
  <si>
    <t>1998921</t>
  </si>
  <si>
    <t>22/02/2019 08:55</t>
  </si>
  <si>
    <t>0A4T558009</t>
  </si>
  <si>
    <t>1998941</t>
  </si>
  <si>
    <t>22/02/2019 09:04</t>
  </si>
  <si>
    <t>04HX542974</t>
  </si>
  <si>
    <t>1998947</t>
  </si>
  <si>
    <t>22/02/2019 09:43</t>
  </si>
  <si>
    <t>1998969</t>
  </si>
  <si>
    <t>22/02/2019 10:25</t>
  </si>
  <si>
    <t>1998979</t>
  </si>
  <si>
    <t>22/02/2019 10:35</t>
  </si>
  <si>
    <t>1999001</t>
  </si>
  <si>
    <t>22/02/2019 11:11</t>
  </si>
  <si>
    <t>0A4T557615</t>
  </si>
  <si>
    <t>1999027</t>
  </si>
  <si>
    <t>22/02/2019 11:55</t>
  </si>
  <si>
    <t>0LA0094919</t>
  </si>
  <si>
    <t>1999047</t>
  </si>
  <si>
    <t>22/02/2019 12:14</t>
  </si>
  <si>
    <t>0AE9885234</t>
  </si>
  <si>
    <t>1999063</t>
  </si>
  <si>
    <t>22/02/2019 12:17</t>
  </si>
  <si>
    <t>09HB331709</t>
  </si>
  <si>
    <t>1999075</t>
  </si>
  <si>
    <t>22/02/2019 12:36</t>
  </si>
  <si>
    <t>1999089</t>
  </si>
  <si>
    <t>22/02/2019 13:17</t>
  </si>
  <si>
    <t>1999099</t>
  </si>
  <si>
    <t>22/02/2019 13:37</t>
  </si>
  <si>
    <t>0A2T200317</t>
  </si>
  <si>
    <t>Periferico de la Juventud No 3998 Local 6</t>
  </si>
  <si>
    <t>1999109</t>
  </si>
  <si>
    <t>22/02/2019 13:46</t>
  </si>
  <si>
    <t>1999117</t>
  </si>
  <si>
    <t>22/02/2019 13:55</t>
  </si>
  <si>
    <t>1999125</t>
  </si>
  <si>
    <t>22/02/2019 14:24</t>
  </si>
  <si>
    <t>1999127</t>
  </si>
  <si>
    <t>22/02/2019 14:27</t>
  </si>
  <si>
    <t>1999131</t>
  </si>
  <si>
    <t>22/02/2019 14:49</t>
  </si>
  <si>
    <t>0X76707625</t>
  </si>
  <si>
    <t>IGNACIO SANDOVAL NO. 1894</t>
  </si>
  <si>
    <t>1999135</t>
  </si>
  <si>
    <t>22/02/2019 14:59</t>
  </si>
  <si>
    <t>1999151</t>
  </si>
  <si>
    <t>7831</t>
  </si>
  <si>
    <t>22/02/2019 15:21</t>
  </si>
  <si>
    <t>0MX1211933</t>
  </si>
  <si>
    <t>1999153</t>
  </si>
  <si>
    <t>22/02/2019 15:22</t>
  </si>
  <si>
    <t>1999161</t>
  </si>
  <si>
    <t>22/02/2019 15:33</t>
  </si>
  <si>
    <t>1999205</t>
  </si>
  <si>
    <t>22/02/2019 17:07</t>
  </si>
  <si>
    <t>03BT802404</t>
  </si>
  <si>
    <t>DERECHOS DE VIA 8822</t>
  </si>
  <si>
    <t>1999207</t>
  </si>
  <si>
    <t>22/02/2019 17:10</t>
  </si>
  <si>
    <t>09HB331726</t>
  </si>
  <si>
    <t>1999209</t>
  </si>
  <si>
    <t>22/02/2019 16:56</t>
  </si>
  <si>
    <t>09HB331682</t>
  </si>
  <si>
    <t>CARLOS ABREDOP No 1663</t>
  </si>
  <si>
    <t>1999213</t>
  </si>
  <si>
    <t>22/02/2019 17:18</t>
  </si>
  <si>
    <t>0C4X003017</t>
  </si>
  <si>
    <t>TERCERA NTE 311</t>
  </si>
  <si>
    <t>1999231</t>
  </si>
  <si>
    <t>22/02/2019 18:43</t>
  </si>
  <si>
    <t>0A2T201159</t>
  </si>
  <si>
    <t>AV LAS TORRES No 2280</t>
  </si>
  <si>
    <t>1999381</t>
  </si>
  <si>
    <t>23/02/2019 11:43</t>
  </si>
  <si>
    <t>1999383</t>
  </si>
  <si>
    <t>23/02/2019 12:33</t>
  </si>
  <si>
    <t>1999385</t>
  </si>
  <si>
    <t>23/02/2019 13:04</t>
  </si>
  <si>
    <t>0EX9283345</t>
  </si>
  <si>
    <t>1999387</t>
  </si>
  <si>
    <t>23/02/2019 13:06</t>
  </si>
  <si>
    <t>1999407</t>
  </si>
  <si>
    <t>23/02/2019 15:58</t>
  </si>
  <si>
    <t>0A1H022350</t>
  </si>
  <si>
    <t>1999565</t>
  </si>
  <si>
    <t>24/02/2019 09:36</t>
  </si>
  <si>
    <t>03AG880377</t>
  </si>
  <si>
    <t>1999577</t>
  </si>
  <si>
    <t>24/02/2019 19:26</t>
  </si>
  <si>
    <t>1999819</t>
  </si>
  <si>
    <t>25/02/2019 07:39</t>
  </si>
  <si>
    <t>0MX1218388</t>
  </si>
  <si>
    <t>1999837</t>
  </si>
  <si>
    <t>25/02/2019 08:10</t>
  </si>
  <si>
    <t>1999849</t>
  </si>
  <si>
    <t>25/02/2019 08:23</t>
  </si>
  <si>
    <t>0XKK411260</t>
  </si>
  <si>
    <t>1999865</t>
  </si>
  <si>
    <t>25/02/2019 08:38</t>
  </si>
  <si>
    <t>1999871</t>
  </si>
  <si>
    <t>25/02/2019 08:44</t>
  </si>
  <si>
    <t>1999901</t>
  </si>
  <si>
    <t>25/02/2019 09:00</t>
  </si>
  <si>
    <t>1999921</t>
  </si>
  <si>
    <t>25/02/2019 09:13</t>
  </si>
  <si>
    <t>0LX5598936</t>
  </si>
  <si>
    <t>1999927</t>
  </si>
  <si>
    <t>25/02/2019 09:09</t>
  </si>
  <si>
    <t>09HB318145</t>
  </si>
  <si>
    <t>AV SANTA ANA 127</t>
  </si>
  <si>
    <t>1999951</t>
  </si>
  <si>
    <t>25/02/2019 09:46</t>
  </si>
  <si>
    <t>1999977</t>
  </si>
  <si>
    <t>25/02/2019 09:57</t>
  </si>
  <si>
    <t>1999981</t>
  </si>
  <si>
    <t>25/02/2019 10:06</t>
  </si>
  <si>
    <t>0LX7660915</t>
  </si>
  <si>
    <t>BLVD PETROCEL KM 1.3</t>
  </si>
  <si>
    <t>2000013</t>
  </si>
  <si>
    <t>25/02/2019 10:48</t>
  </si>
  <si>
    <t>2000015</t>
  </si>
  <si>
    <t>25/02/2019 10:50</t>
  </si>
  <si>
    <t>0XPN399178</t>
  </si>
  <si>
    <t>2000019</t>
  </si>
  <si>
    <t>25/02/2019 10:54</t>
  </si>
  <si>
    <t>0XLT278678</t>
  </si>
  <si>
    <t>2000021</t>
  </si>
  <si>
    <t>25/02/2019 10:55</t>
  </si>
  <si>
    <t>2000051</t>
  </si>
  <si>
    <t>25/02/2019 11:26</t>
  </si>
  <si>
    <t>06HB015876</t>
  </si>
  <si>
    <t>2000063</t>
  </si>
  <si>
    <t>25/02/2019 11:30</t>
  </si>
  <si>
    <t>2000067</t>
  </si>
  <si>
    <t>25/02/2019 11:33</t>
  </si>
  <si>
    <t>0X76707377</t>
  </si>
  <si>
    <t>2000089</t>
  </si>
  <si>
    <t>25/02/2019 11:58</t>
  </si>
  <si>
    <t>0X76375757</t>
  </si>
  <si>
    <t>2000097</t>
  </si>
  <si>
    <t>25/02/2019 12:05</t>
  </si>
  <si>
    <t>0YTB138451</t>
  </si>
  <si>
    <t>2000123</t>
  </si>
  <si>
    <t>25/02/2019 12:23</t>
  </si>
  <si>
    <t>0LA0096498</t>
  </si>
  <si>
    <t>TZENGARIN No 1000</t>
  </si>
  <si>
    <t>2000151</t>
  </si>
  <si>
    <t>25/02/2019 12:50</t>
  </si>
  <si>
    <t>2000179</t>
  </si>
  <si>
    <t>25/02/2019 13:15</t>
  </si>
  <si>
    <t>2000203</t>
  </si>
  <si>
    <t>25/02/2019 13:29</t>
  </si>
  <si>
    <t>2000211</t>
  </si>
  <si>
    <t>25/02/2019 13:45</t>
  </si>
  <si>
    <t>2000217</t>
  </si>
  <si>
    <t>25/02/2019 13:57</t>
  </si>
  <si>
    <t>0D6X469486</t>
  </si>
  <si>
    <t>2000223</t>
  </si>
  <si>
    <t>25/02/2019 14:01</t>
  </si>
  <si>
    <t>2000237</t>
  </si>
  <si>
    <t>25/02/2019 14:08</t>
  </si>
  <si>
    <t>2000239</t>
  </si>
  <si>
    <t>6515</t>
  </si>
  <si>
    <t>25/02/2019 14:07</t>
  </si>
  <si>
    <t>4AV772259</t>
  </si>
  <si>
    <t>COMPA&amp;IA ARIZLU SA DE CV</t>
  </si>
  <si>
    <t>CALLE 18 No 2519</t>
  </si>
  <si>
    <t>2000245</t>
  </si>
  <si>
    <t>25/02/2019 14:12</t>
  </si>
  <si>
    <t>0XEL569851</t>
  </si>
  <si>
    <t>2000249</t>
  </si>
  <si>
    <t>25/02/2019 14:18</t>
  </si>
  <si>
    <t>2000265</t>
  </si>
  <si>
    <t>25/02/2019 14:31</t>
  </si>
  <si>
    <t>2000271</t>
  </si>
  <si>
    <t>25/02/2019 14:45</t>
  </si>
  <si>
    <t>2000275</t>
  </si>
  <si>
    <t>25/02/2019 14:57</t>
  </si>
  <si>
    <t>0XPN399172</t>
  </si>
  <si>
    <t>2000279</t>
  </si>
  <si>
    <t>25/02/2019 15:01</t>
  </si>
  <si>
    <t>0X76703904</t>
  </si>
  <si>
    <t>2000281</t>
  </si>
  <si>
    <t>25/02/2019 15:05</t>
  </si>
  <si>
    <t>2000285</t>
  </si>
  <si>
    <t>25/02/2019 15:25</t>
  </si>
  <si>
    <t>0A1H021357</t>
  </si>
  <si>
    <t>AV VALLARTA NO. 1530  ENTRE MARSELLA Y CHAPULTEPEC</t>
  </si>
  <si>
    <t>2000287</t>
  </si>
  <si>
    <t>25/02/2019 15:32</t>
  </si>
  <si>
    <t>2000303</t>
  </si>
  <si>
    <t>25/02/2019 16:39</t>
  </si>
  <si>
    <t>0Y4X829623</t>
  </si>
  <si>
    <t>2000305</t>
  </si>
  <si>
    <t>25/02/2019 16:40</t>
  </si>
  <si>
    <t>2000355</t>
  </si>
  <si>
    <t>25/02/2019 19:41</t>
  </si>
  <si>
    <t>06HB013958</t>
  </si>
  <si>
    <t>BLVD POZUELOS SN LOCAL 7 y 8</t>
  </si>
  <si>
    <t>2000357</t>
  </si>
  <si>
    <t>25/02/2019 19:52</t>
  </si>
  <si>
    <t>03XB458237</t>
  </si>
  <si>
    <t>2000373</t>
  </si>
  <si>
    <t>25/02/2019 21:38</t>
  </si>
  <si>
    <t>0A4T558077</t>
  </si>
  <si>
    <t>2000629</t>
  </si>
  <si>
    <t>26/02/2019 08:48</t>
  </si>
  <si>
    <t>0C4X008261</t>
  </si>
  <si>
    <t>2000659</t>
  </si>
  <si>
    <t>26/02/2019 09:35</t>
  </si>
  <si>
    <t>2000693</t>
  </si>
  <si>
    <t>26/02/2019 10:43</t>
  </si>
  <si>
    <t>0YTB116654</t>
  </si>
  <si>
    <t>2000699</t>
  </si>
  <si>
    <t>26/02/2019 10:48</t>
  </si>
  <si>
    <t>2000707</t>
  </si>
  <si>
    <t>26/02/2019 10:52</t>
  </si>
  <si>
    <t>0A4T022023</t>
  </si>
  <si>
    <t>2000713</t>
  </si>
  <si>
    <t>26/02/2019 10:58</t>
  </si>
  <si>
    <t>09HB320514</t>
  </si>
  <si>
    <t>JUAN PALOMAR Y ARIAS 77</t>
  </si>
  <si>
    <t>2000725</t>
  </si>
  <si>
    <t>26/02/2019 11:22</t>
  </si>
  <si>
    <t>0C7X370252</t>
  </si>
  <si>
    <t>2000753</t>
  </si>
  <si>
    <t>SR SOFTWARE</t>
  </si>
  <si>
    <t>26/02/2019 11:53</t>
  </si>
  <si>
    <t>2000759</t>
  </si>
  <si>
    <t>26/02/2019 11:54</t>
  </si>
  <si>
    <t>Y4X827324</t>
  </si>
  <si>
    <t>GRUPO DAISYTEK SA DE CV</t>
  </si>
  <si>
    <t>NORTE 45 NO 725</t>
  </si>
  <si>
    <t>2000763</t>
  </si>
  <si>
    <t>26/02/2019 12:00</t>
  </si>
  <si>
    <t>2000781</t>
  </si>
  <si>
    <t>26/02/2019 12:24</t>
  </si>
  <si>
    <t>0E1B964830</t>
  </si>
  <si>
    <t>2000809</t>
  </si>
  <si>
    <t>26/02/2019 12:46</t>
  </si>
  <si>
    <t>2000817</t>
  </si>
  <si>
    <t>26/02/2019 12:55</t>
  </si>
  <si>
    <t>0X76707683</t>
  </si>
  <si>
    <t>2000859</t>
  </si>
  <si>
    <t>26/02/2019 13:24</t>
  </si>
  <si>
    <t>2000861</t>
  </si>
  <si>
    <t>26/02/2019 13:28</t>
  </si>
  <si>
    <t>2000889</t>
  </si>
  <si>
    <t>26/02/2019 13:51</t>
  </si>
  <si>
    <t>2000893</t>
  </si>
  <si>
    <t>0A1H021649</t>
  </si>
  <si>
    <t>2000897</t>
  </si>
  <si>
    <t>26/02/2019 13:57</t>
  </si>
  <si>
    <t>03XB457726</t>
  </si>
  <si>
    <t>2000911</t>
  </si>
  <si>
    <t>26/02/2019 14:04</t>
  </si>
  <si>
    <t>09HB325876</t>
  </si>
  <si>
    <t>AV MEXICO No 3300 LOCAL C-1</t>
  </si>
  <si>
    <t>2000939</t>
  </si>
  <si>
    <t>26/02/2019 15:00</t>
  </si>
  <si>
    <t>2000945</t>
  </si>
  <si>
    <t>26/02/2019 15:05</t>
  </si>
  <si>
    <t>0EX7397545</t>
  </si>
  <si>
    <t>2000949</t>
  </si>
  <si>
    <t>26/02/2019 15:06</t>
  </si>
  <si>
    <t>0D6X464223</t>
  </si>
  <si>
    <t>2000957</t>
  </si>
  <si>
    <t>26/02/2019 15:16</t>
  </si>
  <si>
    <t>09HB331912</t>
  </si>
  <si>
    <t>2000965</t>
  </si>
  <si>
    <t>26/02/2019 15:34</t>
  </si>
  <si>
    <t>2000981</t>
  </si>
  <si>
    <t>26/02/2019 16:00</t>
  </si>
  <si>
    <t>2001023</t>
  </si>
  <si>
    <t>26/02/2019 17:29</t>
  </si>
  <si>
    <t>0EX9665131</t>
  </si>
  <si>
    <t>2001035</t>
  </si>
  <si>
    <t>26/02/2019 17:52</t>
  </si>
  <si>
    <t>0EX9662220</t>
  </si>
  <si>
    <t>2001039</t>
  </si>
  <si>
    <t>26/02/2019 17:59</t>
  </si>
  <si>
    <t>2001049</t>
  </si>
  <si>
    <t>26/02/2019 22:18</t>
  </si>
  <si>
    <t>06HB007321</t>
  </si>
  <si>
    <t>2001051</t>
  </si>
  <si>
    <t>26/02/2019 22:20</t>
  </si>
  <si>
    <t>2001189</t>
  </si>
  <si>
    <t>27/02/2019 07:28</t>
  </si>
  <si>
    <t>2001203</t>
  </si>
  <si>
    <t>27/02/2019 08:56</t>
  </si>
  <si>
    <t>2001221</t>
  </si>
  <si>
    <t>27/02/2019 09:17</t>
  </si>
  <si>
    <t>0D6X470850</t>
  </si>
  <si>
    <t>2001229</t>
  </si>
  <si>
    <t>27/02/2019 09:33</t>
  </si>
  <si>
    <t>2001231</t>
  </si>
  <si>
    <t>27/02/2019 09:37</t>
  </si>
  <si>
    <t>2001331</t>
  </si>
  <si>
    <t>27/02/2019 10:09</t>
  </si>
  <si>
    <t>2001335</t>
  </si>
  <si>
    <t>4120</t>
  </si>
  <si>
    <t>27/02/2019 10:13</t>
  </si>
  <si>
    <t>0GXV895995</t>
  </si>
  <si>
    <t>QUANT MAINTENANCE MEXICO SA DE CV</t>
  </si>
  <si>
    <t>AV CENTRAL No 104 EDIFICIO ALFA</t>
  </si>
  <si>
    <t>2001339</t>
  </si>
  <si>
    <t>27/02/2019 10:17</t>
  </si>
  <si>
    <t>0X76372470</t>
  </si>
  <si>
    <t>5 DE MAY0 No 707</t>
  </si>
  <si>
    <t>Vicente Guerrero-DGO</t>
  </si>
  <si>
    <t>2001369</t>
  </si>
  <si>
    <t>27/02/2019 10:54</t>
  </si>
  <si>
    <t>0BG2959193</t>
  </si>
  <si>
    <t>AV AMISTAD L1 AL 32 MZ2</t>
  </si>
  <si>
    <t>2001413</t>
  </si>
  <si>
    <t>27/02/2019 11:32</t>
  </si>
  <si>
    <t>2001421</t>
  </si>
  <si>
    <t>27/02/2019 11:36</t>
  </si>
  <si>
    <t>2001509</t>
  </si>
  <si>
    <t>27/02/2019 13:00</t>
  </si>
  <si>
    <t>0C7X246732</t>
  </si>
  <si>
    <t>GUERRERO No 3060</t>
  </si>
  <si>
    <t>2001515</t>
  </si>
  <si>
    <t>27/02/2019 13:07</t>
  </si>
  <si>
    <t>2001521</t>
  </si>
  <si>
    <t>2001547</t>
  </si>
  <si>
    <t>27/02/2019 13:41</t>
  </si>
  <si>
    <t>2001549</t>
  </si>
  <si>
    <t>5AV824797</t>
  </si>
  <si>
    <t>FABIAN CABRAL SOLIS</t>
  </si>
  <si>
    <t>NI&amp;OS HEROES No 1015 NTE</t>
  </si>
  <si>
    <t>2001563</t>
  </si>
  <si>
    <t>27/02/2019 13:55</t>
  </si>
  <si>
    <t>0MX1185934</t>
  </si>
  <si>
    <t>2001575</t>
  </si>
  <si>
    <t>27/02/2019 14:03</t>
  </si>
  <si>
    <t>2001577</t>
  </si>
  <si>
    <t>27/02/2019 14:22</t>
  </si>
  <si>
    <t>2001585</t>
  </si>
  <si>
    <t>27/02/2019 14:31</t>
  </si>
  <si>
    <t>0C4X008160</t>
  </si>
  <si>
    <t>CALZ JUAREZ 70 LOC 8</t>
  </si>
  <si>
    <t>2001603</t>
  </si>
  <si>
    <t>27/02/2019 15:03</t>
  </si>
  <si>
    <t>2001607</t>
  </si>
  <si>
    <t>27/02/2019 15:06</t>
  </si>
  <si>
    <t>2001611</t>
  </si>
  <si>
    <t>27/02/2019 15:10</t>
  </si>
  <si>
    <t>2001649</t>
  </si>
  <si>
    <t>27/02/2019 16:31</t>
  </si>
  <si>
    <t>0MHB935676</t>
  </si>
  <si>
    <t>2001657</t>
  </si>
  <si>
    <t>27/02/2019 16:37</t>
  </si>
  <si>
    <t>2001661</t>
  </si>
  <si>
    <t>27/02/2019 16:41</t>
  </si>
  <si>
    <t>2001675</t>
  </si>
  <si>
    <t>27/02/2019 17:09</t>
  </si>
  <si>
    <t>G7B294368</t>
  </si>
  <si>
    <t>AV LOS REYES No 815</t>
  </si>
  <si>
    <t>2001685</t>
  </si>
  <si>
    <t>27/02/2019 17:26</t>
  </si>
  <si>
    <t>09HB348858</t>
  </si>
  <si>
    <t>AV FAJA DE ORO PONIENTE 1001 ESQ AV CAZADORA</t>
  </si>
  <si>
    <t>2001693</t>
  </si>
  <si>
    <t>27/02/2019 17:51</t>
  </si>
  <si>
    <t>3AG876377</t>
  </si>
  <si>
    <t>2001801</t>
  </si>
  <si>
    <t>28/02/2019 07:01</t>
  </si>
  <si>
    <t>2001879</t>
  </si>
  <si>
    <t>28/02/2019 08:15</t>
  </si>
  <si>
    <t>0BG2950398</t>
  </si>
  <si>
    <t>2001891</t>
  </si>
  <si>
    <t>28/02/2019 08:45</t>
  </si>
  <si>
    <t>2001907</t>
  </si>
  <si>
    <t>28/02/2019 08:54</t>
  </si>
  <si>
    <t>0X76704225</t>
  </si>
  <si>
    <t>AV ANTONIO J BERMUDEZ No 960</t>
  </si>
  <si>
    <t>2001937</t>
  </si>
  <si>
    <t>28/02/2019 09:46</t>
  </si>
  <si>
    <t>0A4T558103</t>
  </si>
  <si>
    <t>2001943</t>
  </si>
  <si>
    <t>28/02/2019 09:51</t>
  </si>
  <si>
    <t>0A4T558248</t>
  </si>
  <si>
    <t>2001987</t>
  </si>
  <si>
    <t>28/02/2019 10:19</t>
  </si>
  <si>
    <t>0A2T199940</t>
  </si>
  <si>
    <t>Blvd Aeropuerto Miguel Aleman No 164 Bodega 1</t>
  </si>
  <si>
    <t>2002041</t>
  </si>
  <si>
    <t>28/02/2019 11:06</t>
  </si>
  <si>
    <t>2002051</t>
  </si>
  <si>
    <t>28/02/2019 11:25</t>
  </si>
  <si>
    <t>2002101</t>
  </si>
  <si>
    <t>28/02/2019 12:29</t>
  </si>
  <si>
    <t>0Y4X830352</t>
  </si>
  <si>
    <t>Servicios</t>
  </si>
  <si>
    <t>Cálculo pago Servicios</t>
  </si>
  <si>
    <t>Obj</t>
  </si>
  <si>
    <t>Real</t>
  </si>
  <si>
    <t>Resultado Gasto de Partes</t>
  </si>
  <si>
    <t>Tiempo de Respuesta</t>
  </si>
  <si>
    <t>Tiempo de Solución</t>
  </si>
  <si>
    <t>Tiempo de Documentación</t>
  </si>
  <si>
    <t>Otros</t>
  </si>
  <si>
    <t>Pago Final</t>
  </si>
  <si>
    <t>Residentes XGS Y FSMA</t>
  </si>
  <si>
    <t>Bonus/Malus Gasto de Partes</t>
  </si>
  <si>
    <t>Total general</t>
  </si>
  <si>
    <t># Veces objetivo</t>
  </si>
  <si>
    <t>Etiquetas de columna</t>
  </si>
  <si>
    <t>Cuenta de INCIDENT_N</t>
  </si>
  <si>
    <t>ENERO</t>
  </si>
  <si>
    <t>FEBRERO</t>
  </si>
  <si>
    <t>Categoría</t>
  </si>
  <si>
    <t>EMERGENCIA</t>
  </si>
  <si>
    <t>0-1</t>
  </si>
  <si>
    <t>1-2</t>
  </si>
  <si>
    <t>2-3</t>
  </si>
  <si>
    <t>&gt;3</t>
  </si>
  <si>
    <t>Q</t>
  </si>
  <si>
    <t>Q1</t>
  </si>
  <si>
    <t>Etiquetas de fila</t>
  </si>
  <si>
    <t>Suma de Monto penalización TR</t>
  </si>
  <si>
    <t>Suma de TD_Malus</t>
  </si>
  <si>
    <t>Suma de CST_Malus</t>
  </si>
  <si>
    <t>Territorio</t>
  </si>
  <si>
    <t>Nuevo Leon</t>
  </si>
  <si>
    <t>Tamaulipas</t>
  </si>
  <si>
    <t>Jalisco</t>
  </si>
  <si>
    <t>Ciudad de México</t>
  </si>
  <si>
    <t>Estado de México</t>
  </si>
  <si>
    <t>Coahuila</t>
  </si>
  <si>
    <t>Guanajuato</t>
  </si>
  <si>
    <t>Chihuahua</t>
  </si>
  <si>
    <t>Durango</t>
  </si>
  <si>
    <t>Colima</t>
  </si>
  <si>
    <t>Querétaro</t>
  </si>
  <si>
    <t>Morelos</t>
  </si>
  <si>
    <t>Sinaloa</t>
  </si>
  <si>
    <t>Sonora</t>
  </si>
  <si>
    <t>Guerrero</t>
  </si>
  <si>
    <t>Michoacán</t>
  </si>
  <si>
    <t xml:space="preserve">San Luis Potosí </t>
  </si>
  <si>
    <t xml:space="preserve">Veracruz </t>
  </si>
  <si>
    <t>Baja California Norte</t>
  </si>
  <si>
    <t>Mes</t>
  </si>
  <si>
    <t>Penalización total</t>
  </si>
  <si>
    <t>Suma de Suma de Monto penalización TR</t>
  </si>
  <si>
    <t>% penalización sobre facturación</t>
  </si>
  <si>
    <t>DIC-18</t>
  </si>
  <si>
    <t>MIGUEL COTA</t>
  </si>
  <si>
    <t>CESAR MAR</t>
  </si>
  <si>
    <t>ALFREDO TORRES</t>
  </si>
  <si>
    <t>LUIS EDUARDO MUÑOZ</t>
  </si>
  <si>
    <t>OTROS</t>
  </si>
  <si>
    <t>GRUPO</t>
  </si>
  <si>
    <t>HONEYWELL</t>
  </si>
  <si>
    <t>VICTOR MENDEZ</t>
  </si>
  <si>
    <t>FERNANDO CHAVIRA</t>
  </si>
  <si>
    <t>CARLOS MONTOYA</t>
  </si>
  <si>
    <t>ERASMO ALEJANDRO</t>
  </si>
  <si>
    <t>CHIHUAHUA</t>
  </si>
  <si>
    <t>JUAREZ</t>
  </si>
  <si>
    <t>NÓMINA</t>
  </si>
  <si>
    <t>INGENIERO</t>
  </si>
  <si>
    <t>LOCALIDAD</t>
  </si>
  <si>
    <t>CTA XEROX</t>
  </si>
  <si>
    <t>APLICA CHIH</t>
  </si>
  <si>
    <t>Cuenta de Q</t>
  </si>
  <si>
    <t>NOMBRE IS</t>
  </si>
  <si>
    <t>Total Cuenta de Q</t>
  </si>
  <si>
    <t>Total Q OS</t>
  </si>
  <si>
    <t>Q OS</t>
  </si>
  <si>
    <t xml:space="preserve">ATIENDE 58% HONEYWELL </t>
  </si>
  <si>
    <t xml:space="preserve">ATIENDE 4% HONEYWELL </t>
  </si>
  <si>
    <t>NO ATIENDE HONEYWELL</t>
  </si>
  <si>
    <t>ATIENDE 76% HONEYWELL</t>
  </si>
  <si>
    <t>ATIENDE 26% HONEYWELL</t>
  </si>
  <si>
    <t xml:space="preserve">ATIENDE 20% HONEYWELL </t>
  </si>
  <si>
    <t xml:space="preserve">ATIENDE 27% HONEYWELL </t>
  </si>
  <si>
    <t xml:space="preserve">ATIENDE 18% HONEYWELL </t>
  </si>
  <si>
    <t>Aclaraciones TR $</t>
  </si>
  <si>
    <t>Aclaraciones documentación $</t>
  </si>
  <si>
    <t>MARZO</t>
  </si>
  <si>
    <t>Aclaraciones TR #</t>
  </si>
  <si>
    <t>Aclaraciones documentación #</t>
  </si>
  <si>
    <t xml:space="preserve"> REVISION </t>
  </si>
  <si>
    <t>Estatus aclaración</t>
  </si>
  <si>
    <t>Penalicación post aclaración</t>
  </si>
  <si>
    <t>Bonificación</t>
  </si>
  <si>
    <t>Revisión Gaby</t>
  </si>
  <si>
    <t xml:space="preserve">SE  RECIBIO  2 ENERO  </t>
  </si>
  <si>
    <t>Si procede</t>
  </si>
  <si>
    <t>Procede reducción de 9 horas en tr, Real de 4.9</t>
  </si>
  <si>
    <t xml:space="preserve"> LLEGO DESPACHO  9 DE ENERO CREDIT HOLD </t>
  </si>
  <si>
    <t>Tiempo de respuesta Real de 4 horas</t>
  </si>
  <si>
    <t>EQUIPO EN  CREDIT  HOLD</t>
  </si>
  <si>
    <t>Jesús lo libero el 9 a las 12:08 y la llegada fue a las 17:51 por lo que Real  de 5.36 minutos</t>
  </si>
  <si>
    <t xml:space="preserve">EQUIPO EN  CREDIT  HOLD  CLIENTE CIERRA  2  PM </t>
  </si>
  <si>
    <t>Jesús lo libera el 16 a las 12:44 y llega el 17 a las 8 por lo que Real de 4.77 horas</t>
  </si>
  <si>
    <t xml:space="preserve">CREDIT CHEK  NOS LLEGO EL 7 FEB </t>
  </si>
  <si>
    <t>Real de las 7:30 a las 11:08, Real de 2.63 de hora</t>
  </si>
  <si>
    <t xml:space="preserve">Si aplica alaracion </t>
  </si>
  <si>
    <t>Menor a 2 días</t>
  </si>
  <si>
    <t xml:space="preserve">Reporte  se antendió en tiempo </t>
  </si>
  <si>
    <t>procede</t>
  </si>
  <si>
    <t>2011115</t>
  </si>
  <si>
    <t>19/03/2019 09:14</t>
  </si>
  <si>
    <t>2013113</t>
  </si>
  <si>
    <t>21/03/2019 17:01</t>
  </si>
  <si>
    <t>2013115</t>
  </si>
  <si>
    <t>0EX9667401</t>
  </si>
  <si>
    <t>21/03/2019 17:05</t>
  </si>
  <si>
    <t>2013299</t>
  </si>
  <si>
    <t>22/03/2019 09:42</t>
  </si>
  <si>
    <t>2015073</t>
  </si>
  <si>
    <t>26/03/2019 08:49</t>
  </si>
  <si>
    <t>1996219</t>
  </si>
  <si>
    <t>18/02/2019 08:08</t>
  </si>
  <si>
    <t>2000875</t>
  </si>
  <si>
    <t>0XNE133934</t>
  </si>
  <si>
    <t>26/02/2019 13:31</t>
  </si>
  <si>
    <t>2004361</t>
  </si>
  <si>
    <t>02XC512271</t>
  </si>
  <si>
    <t>05/03/2019 17:10</t>
  </si>
  <si>
    <t>0607</t>
  </si>
  <si>
    <t>2004601</t>
  </si>
  <si>
    <t>0AGD461919</t>
  </si>
  <si>
    <t>06/03/2019 09:21</t>
  </si>
  <si>
    <t>2004851</t>
  </si>
  <si>
    <t>06/03/2019 13:29</t>
  </si>
  <si>
    <t>2005413</t>
  </si>
  <si>
    <t>0C4X006492</t>
  </si>
  <si>
    <t>07/03/2019 11:35</t>
  </si>
  <si>
    <t>2005673</t>
  </si>
  <si>
    <t>0BB1553555</t>
  </si>
  <si>
    <t>07/03/2019 16:19</t>
  </si>
  <si>
    <t>2007717</t>
  </si>
  <si>
    <t>12/03/2019 09:14</t>
  </si>
  <si>
    <t>2008177</t>
  </si>
  <si>
    <t>0C7X373065</t>
  </si>
  <si>
    <t>12/03/2019 17:34</t>
  </si>
  <si>
    <t>2008509</t>
  </si>
  <si>
    <t>13/03/2019 10:02</t>
  </si>
  <si>
    <t>2009687</t>
  </si>
  <si>
    <t>15/03/2019 09:46</t>
  </si>
  <si>
    <t>2009901</t>
  </si>
  <si>
    <t>15/03/2019 12:43</t>
  </si>
  <si>
    <t>2011269</t>
  </si>
  <si>
    <t>03TX403609</t>
  </si>
  <si>
    <t>19/03/2019 11:19</t>
  </si>
  <si>
    <t>2011793</t>
  </si>
  <si>
    <t>20/03/2019 07:05</t>
  </si>
  <si>
    <t>2011895</t>
  </si>
  <si>
    <t>09HB349115</t>
  </si>
  <si>
    <t>20/03/2019 09:40</t>
  </si>
  <si>
    <t>2013117</t>
  </si>
  <si>
    <t>21/03/2019 17:06</t>
  </si>
  <si>
    <t>2011037</t>
  </si>
  <si>
    <t>0XPN546541</t>
  </si>
  <si>
    <t>19/03/2019 08:12</t>
  </si>
  <si>
    <t>MAR-19</t>
  </si>
  <si>
    <t>DC MAYORISTA SA DE CV</t>
  </si>
  <si>
    <t>1991095</t>
  </si>
  <si>
    <t>07/02/2019 09:04</t>
  </si>
  <si>
    <t>1992885</t>
  </si>
  <si>
    <t>11/02/2019 08:40</t>
  </si>
  <si>
    <t>0BG2947501</t>
  </si>
  <si>
    <t>1993927</t>
  </si>
  <si>
    <t>12/02/2019 18:58</t>
  </si>
  <si>
    <t>0C4X008528</t>
  </si>
  <si>
    <t>BLVD DOMINGO ARRIETA No 601 CHEDRAUI LOCAL SA 2</t>
  </si>
  <si>
    <t>1994709</t>
  </si>
  <si>
    <t>14/02/2019 09:58</t>
  </si>
  <si>
    <t>1995077</t>
  </si>
  <si>
    <t>14/02/2019 16:10</t>
  </si>
  <si>
    <t>0BG0973607</t>
  </si>
  <si>
    <t>1995415</t>
  </si>
  <si>
    <t>15/02/2019 11:52</t>
  </si>
  <si>
    <t>0XPN399456</t>
  </si>
  <si>
    <t>1996569</t>
  </si>
  <si>
    <t>18/02/2019 14:18</t>
  </si>
  <si>
    <t>1996655</t>
  </si>
  <si>
    <t>18/02/2019 16:48</t>
  </si>
  <si>
    <t>0WXP007551</t>
  </si>
  <si>
    <t>D PAPEL OUTLET STORE SA DE CV</t>
  </si>
  <si>
    <t>BLV DE LAS AMERICAS 32</t>
  </si>
  <si>
    <t>1996739</t>
  </si>
  <si>
    <t>18/02/2019 21:03</t>
  </si>
  <si>
    <t>1997243</t>
  </si>
  <si>
    <t>19/02/2019 13:18</t>
  </si>
  <si>
    <t>1997827</t>
  </si>
  <si>
    <t>3315</t>
  </si>
  <si>
    <t>20/02/2019 12:24</t>
  </si>
  <si>
    <t>0LA4224759</t>
  </si>
  <si>
    <t>AV ESCOBAR HERMANOS 5756</t>
  </si>
  <si>
    <t>1997917</t>
  </si>
  <si>
    <t>20/02/2019 14:16</t>
  </si>
  <si>
    <t>1998047</t>
  </si>
  <si>
    <t>20/02/2019 19:08</t>
  </si>
  <si>
    <t>1998089</t>
  </si>
  <si>
    <t>20/02/2019 23:41</t>
  </si>
  <si>
    <t>0GXV896042</t>
  </si>
  <si>
    <t>1998629</t>
  </si>
  <si>
    <t>21/02/2019 14:27</t>
  </si>
  <si>
    <t>0XPN553109</t>
  </si>
  <si>
    <t>1998705</t>
  </si>
  <si>
    <t>21/02/2019 16:28</t>
  </si>
  <si>
    <t>1998721</t>
  </si>
  <si>
    <t>21/02/2019 17:00</t>
  </si>
  <si>
    <t>1998723</t>
  </si>
  <si>
    <t>21/02/2019 17:11</t>
  </si>
  <si>
    <t>04HX548855</t>
  </si>
  <si>
    <t>1998767</t>
  </si>
  <si>
    <t>22/02/2019 01:48</t>
  </si>
  <si>
    <t>05BT705108</t>
  </si>
  <si>
    <t>JUAN IGNACIO RAMON No 102</t>
  </si>
  <si>
    <t>1999223</t>
  </si>
  <si>
    <t>22/02/2019 17:47</t>
  </si>
  <si>
    <t>0EX7397413</t>
  </si>
  <si>
    <t>MELCHOR OCAMPO 14 P 3 -301</t>
  </si>
  <si>
    <t>2000221</t>
  </si>
  <si>
    <t>25/02/2019 13:59</t>
  </si>
  <si>
    <t>0XLT270174</t>
  </si>
  <si>
    <t>2000349</t>
  </si>
  <si>
    <t>25/02/2019 18:35</t>
  </si>
  <si>
    <t>2000603</t>
  </si>
  <si>
    <t>26/02/2019 07:39</t>
  </si>
  <si>
    <t>0D6X468426</t>
  </si>
  <si>
    <t>2000705</t>
  </si>
  <si>
    <t>26/02/2019 10:53</t>
  </si>
  <si>
    <t>2000773</t>
  </si>
  <si>
    <t>26/02/2019 12:07</t>
  </si>
  <si>
    <t>2000795</t>
  </si>
  <si>
    <t>26/02/2019 12:36</t>
  </si>
  <si>
    <t>2000805</t>
  </si>
  <si>
    <t>26/02/2019 12:41</t>
  </si>
  <si>
    <t>0E2B654128</t>
  </si>
  <si>
    <t>AV AMERICAS No 655</t>
  </si>
  <si>
    <t>2000825</t>
  </si>
  <si>
    <t>26/02/2019 13:00</t>
  </si>
  <si>
    <t>0X76707619</t>
  </si>
  <si>
    <t>2000899</t>
  </si>
  <si>
    <t>26/02/2019 14:02</t>
  </si>
  <si>
    <t>2000901</t>
  </si>
  <si>
    <t>0E2B646574</t>
  </si>
  <si>
    <t>2000941</t>
  </si>
  <si>
    <t>26/02/2019 15:03</t>
  </si>
  <si>
    <t>0RXD137672</t>
  </si>
  <si>
    <t>2000943</t>
  </si>
  <si>
    <t>26/02/2019 15:04</t>
  </si>
  <si>
    <t>2000967</t>
  </si>
  <si>
    <t>2001005</t>
  </si>
  <si>
    <t>26/02/2019 16:36</t>
  </si>
  <si>
    <t>0E2B666513</t>
  </si>
  <si>
    <t>2001009</t>
  </si>
  <si>
    <t>26/02/2019 16:42</t>
  </si>
  <si>
    <t>0EX9299896</t>
  </si>
  <si>
    <t>2001011</t>
  </si>
  <si>
    <t>26/02/2019 16:46</t>
  </si>
  <si>
    <t>0EX9299818</t>
  </si>
  <si>
    <t>2001191</t>
  </si>
  <si>
    <t>27/02/2019 07:30</t>
  </si>
  <si>
    <t>0C7X238427</t>
  </si>
  <si>
    <t>2001233</t>
  </si>
  <si>
    <t>27/02/2019 09:36</t>
  </si>
  <si>
    <t>2001327</t>
  </si>
  <si>
    <t>27/02/2019 10:03</t>
  </si>
  <si>
    <t>09HB320587</t>
  </si>
  <si>
    <t>AV LINCOLN 760</t>
  </si>
  <si>
    <t>2001353</t>
  </si>
  <si>
    <t>27/02/2019 10:32</t>
  </si>
  <si>
    <t>0A2T028123</t>
  </si>
  <si>
    <t>2001407</t>
  </si>
  <si>
    <t>27/02/2019 11:29</t>
  </si>
  <si>
    <t>2001473</t>
  </si>
  <si>
    <t>27/02/2019 12:11</t>
  </si>
  <si>
    <t>2001519</t>
  </si>
  <si>
    <t>27/02/2019 13:06</t>
  </si>
  <si>
    <t>0A4T558930</t>
  </si>
  <si>
    <t>2001641</t>
  </si>
  <si>
    <t>27/02/2019 16:20</t>
  </si>
  <si>
    <t>K8B485460</t>
  </si>
  <si>
    <t>DEBRHA ERENDIRA CARO SALAZAR</t>
  </si>
  <si>
    <t>SAN MIGUEL No 113</t>
  </si>
  <si>
    <t>2001687</t>
  </si>
  <si>
    <t>27/02/2019 17:36</t>
  </si>
  <si>
    <t>0VMA569561</t>
  </si>
  <si>
    <t>2001703</t>
  </si>
  <si>
    <t>27/02/2019 18:11</t>
  </si>
  <si>
    <t>2001709</t>
  </si>
  <si>
    <t>27/02/2019 18:45</t>
  </si>
  <si>
    <t>2001855</t>
  </si>
  <si>
    <t>28/02/2019 07:36</t>
  </si>
  <si>
    <t>0XPN398415</t>
  </si>
  <si>
    <t>2001881</t>
  </si>
  <si>
    <t>28/02/2019 08:17</t>
  </si>
  <si>
    <t>2001893</t>
  </si>
  <si>
    <t>28/02/2019 08:49</t>
  </si>
  <si>
    <t>2001917</t>
  </si>
  <si>
    <t>28/02/2019 09:19</t>
  </si>
  <si>
    <t>0A2T145103</t>
  </si>
  <si>
    <t>AV EJE 2 No 271</t>
  </si>
  <si>
    <t>2001945</t>
  </si>
  <si>
    <t>28/02/2019 09:53</t>
  </si>
  <si>
    <t>0A4T558102</t>
  </si>
  <si>
    <t>2002009</t>
  </si>
  <si>
    <t>28/02/2019 10:33</t>
  </si>
  <si>
    <t>0MX1056140</t>
  </si>
  <si>
    <t>2002011</t>
  </si>
  <si>
    <t>28/02/2019 10:37</t>
  </si>
  <si>
    <t>0X76375491</t>
  </si>
  <si>
    <t>2002049</t>
  </si>
  <si>
    <t>28/02/2019 11:13</t>
  </si>
  <si>
    <t>2002053</t>
  </si>
  <si>
    <t>0C7X259886</t>
  </si>
  <si>
    <t>DHL GLOBAL FORWARDING (MEXICO) SA DE CV</t>
  </si>
  <si>
    <t>CARRETERA MIGUEL ALEMAN KM 17</t>
  </si>
  <si>
    <t>2002099</t>
  </si>
  <si>
    <t>28/02/2019 12:20</t>
  </si>
  <si>
    <t>5BT731230</t>
  </si>
  <si>
    <t>HOSPITAL DE TRAUMATOLOGIA Y ESPECIALIDADES MEDICAS</t>
  </si>
  <si>
    <t>AVELLANA S/N</t>
  </si>
  <si>
    <t>2002103</t>
  </si>
  <si>
    <t>28/02/2019 12:23</t>
  </si>
  <si>
    <t>0C4X011365</t>
  </si>
  <si>
    <t>AV RIO NILO 1000</t>
  </si>
  <si>
    <t>2002105</t>
  </si>
  <si>
    <t>28/02/2019 12:38</t>
  </si>
  <si>
    <t>3AG879435</t>
  </si>
  <si>
    <t>LIBIEN AVILA TERESITA JOSEFINA</t>
  </si>
  <si>
    <t>HERMENEGILDO GALEANA No 104</t>
  </si>
  <si>
    <t>2002113</t>
  </si>
  <si>
    <t>28/02/2019 12:54</t>
  </si>
  <si>
    <t>09HB318229</t>
  </si>
  <si>
    <t>KM 3.5 CARR ANAHUAC</t>
  </si>
  <si>
    <t>2002115</t>
  </si>
  <si>
    <t>28/02/2019 12:52</t>
  </si>
  <si>
    <t>2002189</t>
  </si>
  <si>
    <t>28/02/2019 13:46</t>
  </si>
  <si>
    <t>2002207</t>
  </si>
  <si>
    <t>28/02/2019 13:49</t>
  </si>
  <si>
    <t>2002213</t>
  </si>
  <si>
    <t>28/02/2019 13:59</t>
  </si>
  <si>
    <t>2002217</t>
  </si>
  <si>
    <t>28/02/2019 14:07</t>
  </si>
  <si>
    <t>0D6X465181</t>
  </si>
  <si>
    <t>2002225</t>
  </si>
  <si>
    <t>28/02/2019 14:17</t>
  </si>
  <si>
    <t>2002237</t>
  </si>
  <si>
    <t>28/02/2019 14:35</t>
  </si>
  <si>
    <t>2002241</t>
  </si>
  <si>
    <t>28/02/2019 14:41</t>
  </si>
  <si>
    <t>03BT801966</t>
  </si>
  <si>
    <t>DR DOMENZAIN No 21</t>
  </si>
  <si>
    <t>2002267</t>
  </si>
  <si>
    <t>28/02/2019 15:18</t>
  </si>
  <si>
    <t>2002283</t>
  </si>
  <si>
    <t>28/02/2019 15:50</t>
  </si>
  <si>
    <t>2002285</t>
  </si>
  <si>
    <t>28/02/2019 15:55</t>
  </si>
  <si>
    <t>2002295</t>
  </si>
  <si>
    <t>28/02/2019 16:52</t>
  </si>
  <si>
    <t>2002297</t>
  </si>
  <si>
    <t>28/02/2019 16:55</t>
  </si>
  <si>
    <t>2002303</t>
  </si>
  <si>
    <t>28/02/2019 17:14</t>
  </si>
  <si>
    <t>2002305</t>
  </si>
  <si>
    <t>28/02/2019 17:25</t>
  </si>
  <si>
    <t>2002321</t>
  </si>
  <si>
    <t>28/02/2019 17:55</t>
  </si>
  <si>
    <t>0A4T549964</t>
  </si>
  <si>
    <t>2002323</t>
  </si>
  <si>
    <t>28/02/2019 18:05</t>
  </si>
  <si>
    <t>0KPA022870</t>
  </si>
  <si>
    <t>2002423</t>
  </si>
  <si>
    <t>01/03/2019 07:30</t>
  </si>
  <si>
    <t>2002427</t>
  </si>
  <si>
    <t>01/03/2019 07:45</t>
  </si>
  <si>
    <t>2002457</t>
  </si>
  <si>
    <t>01/03/2019 08:46</t>
  </si>
  <si>
    <t>0XEL560508</t>
  </si>
  <si>
    <t>2002479</t>
  </si>
  <si>
    <t>01/03/2019 09:21</t>
  </si>
  <si>
    <t>06HB014406</t>
  </si>
  <si>
    <t>2002529</t>
  </si>
  <si>
    <t>01/03/2019 09:39</t>
  </si>
  <si>
    <t>0EX7399926</t>
  </si>
  <si>
    <t>2002569</t>
  </si>
  <si>
    <t>01/03/2019 09:47</t>
  </si>
  <si>
    <t>0AE7177623</t>
  </si>
  <si>
    <t>2002583</t>
  </si>
  <si>
    <t>01/03/2019 10:04</t>
  </si>
  <si>
    <t>2002587</t>
  </si>
  <si>
    <t>01/03/2019 10:08</t>
  </si>
  <si>
    <t>2002593</t>
  </si>
  <si>
    <t>01/03/2019 10:10</t>
  </si>
  <si>
    <t>2002595</t>
  </si>
  <si>
    <t>2002615</t>
  </si>
  <si>
    <t>01/03/2019 10:38</t>
  </si>
  <si>
    <t>2002617</t>
  </si>
  <si>
    <t>01/03/2019 10:47</t>
  </si>
  <si>
    <t>2002629</t>
  </si>
  <si>
    <t>01/03/2019 11:07</t>
  </si>
  <si>
    <t>2002633</t>
  </si>
  <si>
    <t>01/03/2019 11:11</t>
  </si>
  <si>
    <t>07CX042174</t>
  </si>
  <si>
    <t>CARRETERA PESQUERIA - LOS RAMONES KM 13.5</t>
  </si>
  <si>
    <t>2002639</t>
  </si>
  <si>
    <t>01/03/2019 11:35</t>
  </si>
  <si>
    <t>2002655</t>
  </si>
  <si>
    <t>01/03/2019 11:56</t>
  </si>
  <si>
    <t>2002665</t>
  </si>
  <si>
    <t>01/03/2019 12:01</t>
  </si>
  <si>
    <t>0Y2B003352</t>
  </si>
  <si>
    <t>2002677</t>
  </si>
  <si>
    <t>01/03/2019 12:30</t>
  </si>
  <si>
    <t>2002691</t>
  </si>
  <si>
    <t>01/03/2019 13:03</t>
  </si>
  <si>
    <t>2002707</t>
  </si>
  <si>
    <t>01/03/2019 13:27</t>
  </si>
  <si>
    <t>0LX5822393</t>
  </si>
  <si>
    <t>2002739</t>
  </si>
  <si>
    <t>01/03/2019 14:37</t>
  </si>
  <si>
    <t>2002769</t>
  </si>
  <si>
    <t>01/03/2019 15:32</t>
  </si>
  <si>
    <t>0XEH805087</t>
  </si>
  <si>
    <t>2002775</t>
  </si>
  <si>
    <t>01/03/2019 15:43</t>
  </si>
  <si>
    <t>2002777</t>
  </si>
  <si>
    <t>01/03/2019 15:52</t>
  </si>
  <si>
    <t>2002779</t>
  </si>
  <si>
    <t>01/03/2019 15:56</t>
  </si>
  <si>
    <t>2002783</t>
  </si>
  <si>
    <t>2002787</t>
  </si>
  <si>
    <t>01/03/2019 16:07</t>
  </si>
  <si>
    <t>2002789</t>
  </si>
  <si>
    <t>01/03/2019 16:08</t>
  </si>
  <si>
    <t>2002797</t>
  </si>
  <si>
    <t>01/03/2019 16:11</t>
  </si>
  <si>
    <t>2002831</t>
  </si>
  <si>
    <t>01/03/2019 17:47</t>
  </si>
  <si>
    <t>2002833</t>
  </si>
  <si>
    <t>01/03/2019 17:52</t>
  </si>
  <si>
    <t>0PW4792262</t>
  </si>
  <si>
    <t>2002835</t>
  </si>
  <si>
    <t>01/03/2019 17:58</t>
  </si>
  <si>
    <t>0A2T381987</t>
  </si>
  <si>
    <t>2002967</t>
  </si>
  <si>
    <t>02/03/2019 11:34</t>
  </si>
  <si>
    <t>2002985</t>
  </si>
  <si>
    <t>02/03/2019 18:34</t>
  </si>
  <si>
    <t>2002987</t>
  </si>
  <si>
    <t>02/03/2019 18:44</t>
  </si>
  <si>
    <t>2003165</t>
  </si>
  <si>
    <t>03/03/2019 16:32</t>
  </si>
  <si>
    <t>2003171</t>
  </si>
  <si>
    <t>03/03/2019 16:54</t>
  </si>
  <si>
    <t>2003173</t>
  </si>
  <si>
    <t>03/03/2019 16:55</t>
  </si>
  <si>
    <t>2003177</t>
  </si>
  <si>
    <t>03/03/2019 21:19</t>
  </si>
  <si>
    <t>0C4X012620</t>
  </si>
  <si>
    <t>2003179</t>
  </si>
  <si>
    <t>03/03/2019 21:20</t>
  </si>
  <si>
    <t>0C4X011418</t>
  </si>
  <si>
    <t>AV FUENTES 7151</t>
  </si>
  <si>
    <t>2003181</t>
  </si>
  <si>
    <t>03/03/2019 21:21</t>
  </si>
  <si>
    <t>0C4X011175</t>
  </si>
  <si>
    <t>ANTONIO J BERMUDEZ No 950</t>
  </si>
  <si>
    <t>2003183</t>
  </si>
  <si>
    <t>03/03/2019 22:58</t>
  </si>
  <si>
    <t>9HB382715</t>
  </si>
  <si>
    <t>LAND IT SA DE CV</t>
  </si>
  <si>
    <t>AV BAJA VELOCIDAD NUM 284 KM 57.5 CARETERA MEXICO</t>
  </si>
  <si>
    <t>2003185</t>
  </si>
  <si>
    <t>03/03/2019 23:00</t>
  </si>
  <si>
    <t>9HB381904</t>
  </si>
  <si>
    <t>AV SOLIDARIDAD LAS TORRES No 101</t>
  </si>
  <si>
    <t>2003365</t>
  </si>
  <si>
    <t>04/03/2019 07:50</t>
  </si>
  <si>
    <t>0A1H022392</t>
  </si>
  <si>
    <t>2003373</t>
  </si>
  <si>
    <t>04/03/2019 08:13</t>
  </si>
  <si>
    <t>2003381</t>
  </si>
  <si>
    <t>04/03/2019 08:16</t>
  </si>
  <si>
    <t>2003391</t>
  </si>
  <si>
    <t>04/03/2019 08:21</t>
  </si>
  <si>
    <t>0E2B654062</t>
  </si>
  <si>
    <t>2003397</t>
  </si>
  <si>
    <t>04/03/2019 08:23</t>
  </si>
  <si>
    <t>2003407</t>
  </si>
  <si>
    <t>04/03/2019 08:37</t>
  </si>
  <si>
    <t>2003411</t>
  </si>
  <si>
    <t>04/03/2019 08:49</t>
  </si>
  <si>
    <t>2003413</t>
  </si>
  <si>
    <t>04/03/2019 08:53</t>
  </si>
  <si>
    <t>2003419</t>
  </si>
  <si>
    <t>04/03/2019 09:04</t>
  </si>
  <si>
    <t>0XPN553242</t>
  </si>
  <si>
    <t>2003423</t>
  </si>
  <si>
    <t>04/03/2019 09:07</t>
  </si>
  <si>
    <t>0E2B653261</t>
  </si>
  <si>
    <t>2003435</t>
  </si>
  <si>
    <t>04/03/2019 09:21</t>
  </si>
  <si>
    <t>09HB318359</t>
  </si>
  <si>
    <t>CRISTOBAL COLON No 800</t>
  </si>
  <si>
    <t>2003437</t>
  </si>
  <si>
    <t>04/03/2019 09:25</t>
  </si>
  <si>
    <t>04HX543557</t>
  </si>
  <si>
    <t>2003451</t>
  </si>
  <si>
    <t>04/03/2019 09:35</t>
  </si>
  <si>
    <t>2003473</t>
  </si>
  <si>
    <t>04/03/2019 10:11</t>
  </si>
  <si>
    <t>2003475</t>
  </si>
  <si>
    <t>04/03/2019 10:13</t>
  </si>
  <si>
    <t>2003483</t>
  </si>
  <si>
    <t>04/03/2019 10:21</t>
  </si>
  <si>
    <t>2003489</t>
  </si>
  <si>
    <t>04/03/2019 10:32</t>
  </si>
  <si>
    <t>0BG2957188</t>
  </si>
  <si>
    <t>METAL MECANICA No 280</t>
  </si>
  <si>
    <t>2003495</t>
  </si>
  <si>
    <t>04/03/2019 10:39</t>
  </si>
  <si>
    <t>2003497</t>
  </si>
  <si>
    <t>04/03/2019 10:46</t>
  </si>
  <si>
    <t>2003499</t>
  </si>
  <si>
    <t>04/03/2019 10:47</t>
  </si>
  <si>
    <t>2003501</t>
  </si>
  <si>
    <t>04/03/2019 10:48</t>
  </si>
  <si>
    <t>2003513</t>
  </si>
  <si>
    <t>04/03/2019 11:07</t>
  </si>
  <si>
    <t>2003523</t>
  </si>
  <si>
    <t>04/03/2019 11:25</t>
  </si>
  <si>
    <t>0LA6296600</t>
  </si>
  <si>
    <t>AV ZARAGOZA 396 PTE EDIF III-1</t>
  </si>
  <si>
    <t>2003533</t>
  </si>
  <si>
    <t>04/03/2019 11:40</t>
  </si>
  <si>
    <t>0BG2951623</t>
  </si>
  <si>
    <t>2003535</t>
  </si>
  <si>
    <t>04/03/2019 11:47</t>
  </si>
  <si>
    <t>2003539</t>
  </si>
  <si>
    <t>04/03/2019 11:56</t>
  </si>
  <si>
    <t>2003557</t>
  </si>
  <si>
    <t>04/03/2019 12:15</t>
  </si>
  <si>
    <t>0C4X008401</t>
  </si>
  <si>
    <t>AV CAMELINAS 725</t>
  </si>
  <si>
    <t>2003567</t>
  </si>
  <si>
    <t>04/03/2019 13:14</t>
  </si>
  <si>
    <t>4HX546320</t>
  </si>
  <si>
    <t>RINCONADA DE LA ORQUIDEA No 472</t>
  </si>
  <si>
    <t>2003569</t>
  </si>
  <si>
    <t>04/03/2019 13:16</t>
  </si>
  <si>
    <t>0A2T200387</t>
  </si>
  <si>
    <t>CORREO 21</t>
  </si>
  <si>
    <t>2003571</t>
  </si>
  <si>
    <t>2003573</t>
  </si>
  <si>
    <t>04/03/2019 13:28</t>
  </si>
  <si>
    <t>2003593</t>
  </si>
  <si>
    <t>04/03/2019 13:46</t>
  </si>
  <si>
    <t>0C7X246857</t>
  </si>
  <si>
    <t>2003633</t>
  </si>
  <si>
    <t>04/03/2019 14:34</t>
  </si>
  <si>
    <t>2003637</t>
  </si>
  <si>
    <t>04/03/2019 14:40</t>
  </si>
  <si>
    <t>2003641</t>
  </si>
  <si>
    <t>04/03/2019 14:43</t>
  </si>
  <si>
    <t>2003643</t>
  </si>
  <si>
    <t>04/03/2019 14:45</t>
  </si>
  <si>
    <t>2003645</t>
  </si>
  <si>
    <t>8301</t>
  </si>
  <si>
    <t>04/03/2019 14:46</t>
  </si>
  <si>
    <t>002411031</t>
  </si>
  <si>
    <t>PROL EZEQUIEL MONTES 1</t>
  </si>
  <si>
    <t>2003647</t>
  </si>
  <si>
    <t>2003673</t>
  </si>
  <si>
    <t>04/03/2019 15:32</t>
  </si>
  <si>
    <t>2003675</t>
  </si>
  <si>
    <t>04/03/2019 15:37</t>
  </si>
  <si>
    <t>0C7X246890</t>
  </si>
  <si>
    <t>SIERRA LEONA No 470 3ER PISO</t>
  </si>
  <si>
    <t>2003677</t>
  </si>
  <si>
    <t>04/03/2019 15:40</t>
  </si>
  <si>
    <t>2003691</t>
  </si>
  <si>
    <t>04/03/2019 15:55</t>
  </si>
  <si>
    <t>0A2T199668</t>
  </si>
  <si>
    <t>AV 1 RA PONIENTE 100 C</t>
  </si>
  <si>
    <t>2003699</t>
  </si>
  <si>
    <t>04/03/2019 16:05</t>
  </si>
  <si>
    <t>0C7X372107</t>
  </si>
  <si>
    <t>2003705</t>
  </si>
  <si>
    <t>04/03/2019 16:19</t>
  </si>
  <si>
    <t>0C4X008115</t>
  </si>
  <si>
    <t>2003735</t>
  </si>
  <si>
    <t>04/03/2019 16:38</t>
  </si>
  <si>
    <t>0C4X002916</t>
  </si>
  <si>
    <t>2003791</t>
  </si>
  <si>
    <t>04/03/2019 17:56</t>
  </si>
  <si>
    <t>0LX5822381</t>
  </si>
  <si>
    <t>2003801</t>
  </si>
  <si>
    <t>04/03/2019 18:57</t>
  </si>
  <si>
    <t>2003809</t>
  </si>
  <si>
    <t>04/03/2019 19:28</t>
  </si>
  <si>
    <t>2003815</t>
  </si>
  <si>
    <t>04/03/2019 19:45</t>
  </si>
  <si>
    <t>2003965</t>
  </si>
  <si>
    <t>05/03/2019 07:41</t>
  </si>
  <si>
    <t>0BG1001376</t>
  </si>
  <si>
    <t>2003967</t>
  </si>
  <si>
    <t>6606</t>
  </si>
  <si>
    <t>05/03/2019 08:03</t>
  </si>
  <si>
    <t>0XL3583821</t>
  </si>
  <si>
    <t>AV DE LA CHIMENEA No 201</t>
  </si>
  <si>
    <t>2003973</t>
  </si>
  <si>
    <t>05/03/2019 08:19</t>
  </si>
  <si>
    <t>2003975</t>
  </si>
  <si>
    <t>05/03/2019 08:22</t>
  </si>
  <si>
    <t>2003977</t>
  </si>
  <si>
    <t>05/03/2019 08:28</t>
  </si>
  <si>
    <t>0XL3583298</t>
  </si>
  <si>
    <t>2003981</t>
  </si>
  <si>
    <t>05/03/2019 08:39</t>
  </si>
  <si>
    <t>2003985</t>
  </si>
  <si>
    <t>05/03/2019 08:43</t>
  </si>
  <si>
    <t>2003993</t>
  </si>
  <si>
    <t>05/03/2019 08:52</t>
  </si>
  <si>
    <t>2003999</t>
  </si>
  <si>
    <t>05/03/2019 09:04</t>
  </si>
  <si>
    <t>2004013</t>
  </si>
  <si>
    <t>05/03/2019 09:27</t>
  </si>
  <si>
    <t>2004017</t>
  </si>
  <si>
    <t>05/03/2019 09:31</t>
  </si>
  <si>
    <t>0A1H022558</t>
  </si>
  <si>
    <t>2004019</t>
  </si>
  <si>
    <t>05/03/2019 09:36</t>
  </si>
  <si>
    <t>2004023</t>
  </si>
  <si>
    <t>05/03/2019 09:39</t>
  </si>
  <si>
    <t>2004037</t>
  </si>
  <si>
    <t>05/03/2019 10:02</t>
  </si>
  <si>
    <t>2004039</t>
  </si>
  <si>
    <t>05/03/2019 10:03</t>
  </si>
  <si>
    <t>0XLT861349</t>
  </si>
  <si>
    <t>2004041</t>
  </si>
  <si>
    <t>05/03/2019 10:04</t>
  </si>
  <si>
    <t>2004065</t>
  </si>
  <si>
    <t>05/03/2019 10:29</t>
  </si>
  <si>
    <t>0LA0096618</t>
  </si>
  <si>
    <t>2004073</t>
  </si>
  <si>
    <t>05/03/2019 10:19</t>
  </si>
  <si>
    <t>09HB331504</t>
  </si>
  <si>
    <t>AV COOPERACION No 1185</t>
  </si>
  <si>
    <t>Lagos De Moreno-JAL</t>
  </si>
  <si>
    <t>2004075</t>
  </si>
  <si>
    <t>05/03/2019 10:41</t>
  </si>
  <si>
    <t>2004079</t>
  </si>
  <si>
    <t>05/03/2019 10:43</t>
  </si>
  <si>
    <t>2004101</t>
  </si>
  <si>
    <t>05/03/2019 11:04</t>
  </si>
  <si>
    <t>2004143</t>
  </si>
  <si>
    <t>05/03/2019 11:41</t>
  </si>
  <si>
    <t>2004157</t>
  </si>
  <si>
    <t>05/03/2019 12:03</t>
  </si>
  <si>
    <t>0Y4X821185</t>
  </si>
  <si>
    <t>2004173</t>
  </si>
  <si>
    <t>05/03/2019 12:17</t>
  </si>
  <si>
    <t>0A1H020596</t>
  </si>
  <si>
    <t>2004175</t>
  </si>
  <si>
    <t>05/03/2019 12:32</t>
  </si>
  <si>
    <t>2004185</t>
  </si>
  <si>
    <t>05/03/2019 12:46</t>
  </si>
  <si>
    <t>2004193</t>
  </si>
  <si>
    <t>05/03/2019 13:05</t>
  </si>
  <si>
    <t>0EX9293598</t>
  </si>
  <si>
    <t>AV. EUGENIO GARZA SADA NO 3752</t>
  </si>
  <si>
    <t>2004203</t>
  </si>
  <si>
    <t>05/03/2019 13:26</t>
  </si>
  <si>
    <t>0C7X246671</t>
  </si>
  <si>
    <t>2004207</t>
  </si>
  <si>
    <t>05/03/2019 13:24</t>
  </si>
  <si>
    <t>0XEL566141</t>
  </si>
  <si>
    <t>2004225</t>
  </si>
  <si>
    <t>05/03/2019 13:37</t>
  </si>
  <si>
    <t>0A1H022177</t>
  </si>
  <si>
    <t>2004235</t>
  </si>
  <si>
    <t>05/03/2019 14:01</t>
  </si>
  <si>
    <t>2004239</t>
  </si>
  <si>
    <t>05/03/2019 14:03</t>
  </si>
  <si>
    <t>2004253</t>
  </si>
  <si>
    <t>05/03/2019 14:25</t>
  </si>
  <si>
    <t>2004263</t>
  </si>
  <si>
    <t>05/03/2019 14:43</t>
  </si>
  <si>
    <t>2004277</t>
  </si>
  <si>
    <t>05/03/2019 14:57</t>
  </si>
  <si>
    <t>2004279</t>
  </si>
  <si>
    <t>05/03/2019 15:00</t>
  </si>
  <si>
    <t>2004281</t>
  </si>
  <si>
    <t>05/03/2019 15:09</t>
  </si>
  <si>
    <t>2004283</t>
  </si>
  <si>
    <t>05/03/2019 15:06</t>
  </si>
  <si>
    <t>2004287</t>
  </si>
  <si>
    <t>05/03/2019 15:15</t>
  </si>
  <si>
    <t>2004289</t>
  </si>
  <si>
    <t>05/03/2019 15:30</t>
  </si>
  <si>
    <t>2004291</t>
  </si>
  <si>
    <t>05/03/2019 15:20</t>
  </si>
  <si>
    <t>0C4X011389</t>
  </si>
  <si>
    <t>BLVD ADOLFO LOPEZ MATEOS 1702 LOC 10 Y 11</t>
  </si>
  <si>
    <t>2004297</t>
  </si>
  <si>
    <t>05/03/2019 15:38</t>
  </si>
  <si>
    <t>2004299</t>
  </si>
  <si>
    <t>05/03/2019 15:41</t>
  </si>
  <si>
    <t>0E2B646663</t>
  </si>
  <si>
    <t>2004301</t>
  </si>
  <si>
    <t>05/03/2019 15:34</t>
  </si>
  <si>
    <t>2004311</t>
  </si>
  <si>
    <t>05/03/2019 15:35</t>
  </si>
  <si>
    <t>9HB328678</t>
  </si>
  <si>
    <t>PEDRO TORRES ORTIZ S/N</t>
  </si>
  <si>
    <t>Tecoman-COL</t>
  </si>
  <si>
    <t>2004325</t>
  </si>
  <si>
    <t>7556</t>
  </si>
  <si>
    <t>05/03/2019 16:04</t>
  </si>
  <si>
    <t>0XKP555890</t>
  </si>
  <si>
    <t>FRANCISCO ANTONIO LOZANO GOMEZ</t>
  </si>
  <si>
    <t>VENUSTIANO CARRANZA No 809</t>
  </si>
  <si>
    <t>2004327</t>
  </si>
  <si>
    <t>05/03/2019 16:00</t>
  </si>
  <si>
    <t>0A2T378881</t>
  </si>
  <si>
    <t>PENSIONES BBVA BANCOMER SA DE CV GRUPO FINANCIERO</t>
  </si>
  <si>
    <t>AV UNIVERSIDAD No 1700</t>
  </si>
  <si>
    <t>2004335</t>
  </si>
  <si>
    <t>05/03/2019 16:32</t>
  </si>
  <si>
    <t>09HB331585</t>
  </si>
  <si>
    <t>2004341</t>
  </si>
  <si>
    <t>05/03/2019 16:39</t>
  </si>
  <si>
    <t>2004343</t>
  </si>
  <si>
    <t>05/03/2019 16:41</t>
  </si>
  <si>
    <t>2004345</t>
  </si>
  <si>
    <t>05/03/2019 16:42</t>
  </si>
  <si>
    <t>0BG2949273</t>
  </si>
  <si>
    <t>2004347</t>
  </si>
  <si>
    <t>05/03/2019 16:43</t>
  </si>
  <si>
    <t>0AE7160498</t>
  </si>
  <si>
    <t>MATAMOROS 1009 PTE</t>
  </si>
  <si>
    <t>2004377</t>
  </si>
  <si>
    <t>05/03/2019 17:50</t>
  </si>
  <si>
    <t>2004391</t>
  </si>
  <si>
    <t>05/03/2019 20:19</t>
  </si>
  <si>
    <t>2004403</t>
  </si>
  <si>
    <t>05/03/2019 22:52</t>
  </si>
  <si>
    <t>2004409</t>
  </si>
  <si>
    <t>05/03/2019 23:10</t>
  </si>
  <si>
    <t>9HB382865</t>
  </si>
  <si>
    <t>AV DEL TRABAJO ESQ REVOLUCION</t>
  </si>
  <si>
    <t>Ecatepec De Morelos-</t>
  </si>
  <si>
    <t>2004411</t>
  </si>
  <si>
    <t>05/03/2019 23:12</t>
  </si>
  <si>
    <t>9HB383436</t>
  </si>
  <si>
    <t>AV PASEO DEL FERROCARRIL No 88</t>
  </si>
  <si>
    <t>2004413</t>
  </si>
  <si>
    <t>05/03/2019 23:14</t>
  </si>
  <si>
    <t>2004567</t>
  </si>
  <si>
    <t>06/03/2019 08:33</t>
  </si>
  <si>
    <t>2004573</t>
  </si>
  <si>
    <t>06/03/2019 08:38</t>
  </si>
  <si>
    <t>2004577</t>
  </si>
  <si>
    <t>06/03/2019 08:45</t>
  </si>
  <si>
    <t>2004579</t>
  </si>
  <si>
    <t>06/03/2019 08:53</t>
  </si>
  <si>
    <t>002421031</t>
  </si>
  <si>
    <t>2004581</t>
  </si>
  <si>
    <t>06/03/2019 08:59</t>
  </si>
  <si>
    <t>Y4X822615</t>
  </si>
  <si>
    <t>PROLONGACION  y AV COLON No 6013</t>
  </si>
  <si>
    <t>2004583</t>
  </si>
  <si>
    <t>7223</t>
  </si>
  <si>
    <t>06/03/2019 09:01</t>
  </si>
  <si>
    <t>0LX7379010</t>
  </si>
  <si>
    <t>AV REVOLUCION NO 2703</t>
  </si>
  <si>
    <t>2004589</t>
  </si>
  <si>
    <t>06/03/2019 09:12</t>
  </si>
  <si>
    <t>0E2B656919</t>
  </si>
  <si>
    <t>2004613</t>
  </si>
  <si>
    <t>06/03/2019 09:26</t>
  </si>
  <si>
    <t>2004637</t>
  </si>
  <si>
    <t>06/03/2019 09:48</t>
  </si>
  <si>
    <t>0C4X011834</t>
  </si>
  <si>
    <t>EJERCITO INSURGENTES 105</t>
  </si>
  <si>
    <t>2004641</t>
  </si>
  <si>
    <t>06/03/2019 09:52</t>
  </si>
  <si>
    <t>2004653</t>
  </si>
  <si>
    <t>06/03/2019 10:09</t>
  </si>
  <si>
    <t>AAQ100563</t>
  </si>
  <si>
    <t>JAVIER MINA No 14 INT No 4</t>
  </si>
  <si>
    <t>2004665</t>
  </si>
  <si>
    <t>06/03/2019 10:30</t>
  </si>
  <si>
    <t>0A2T199574</t>
  </si>
  <si>
    <t>GERANIO ESQUINA DALIA S/N</t>
  </si>
  <si>
    <t>2004667</t>
  </si>
  <si>
    <t>06/03/2019 10:23</t>
  </si>
  <si>
    <t>09HB331847</t>
  </si>
  <si>
    <t>2004677</t>
  </si>
  <si>
    <t>06/03/2019 10:46</t>
  </si>
  <si>
    <t>0A1H022233</t>
  </si>
  <si>
    <t>2004697</t>
  </si>
  <si>
    <t>06/03/2019 10:57</t>
  </si>
  <si>
    <t>0EX9282798</t>
  </si>
  <si>
    <t>2004699</t>
  </si>
  <si>
    <t>06/03/2019 11:02</t>
  </si>
  <si>
    <t>2004701</t>
  </si>
  <si>
    <t>06/03/2019 10:59</t>
  </si>
  <si>
    <t>09HB320485</t>
  </si>
  <si>
    <t>NUEVA YORK 4401</t>
  </si>
  <si>
    <t>2004717</t>
  </si>
  <si>
    <t>06/03/2019 11:13</t>
  </si>
  <si>
    <t>0E1B971835</t>
  </si>
  <si>
    <t>2004737</t>
  </si>
  <si>
    <t>06/03/2019 11:20</t>
  </si>
  <si>
    <t>2004741</t>
  </si>
  <si>
    <t>06/03/2019 11:27</t>
  </si>
  <si>
    <t>0A2T200201</t>
  </si>
  <si>
    <t>2004785</t>
  </si>
  <si>
    <t>06/03/2019 12:15</t>
  </si>
  <si>
    <t>2004797</t>
  </si>
  <si>
    <t>06/03/2019 12:13</t>
  </si>
  <si>
    <t>2004801</t>
  </si>
  <si>
    <t>06/03/2019 12:32</t>
  </si>
  <si>
    <t>2004821</t>
  </si>
  <si>
    <t>06/03/2019 12:52</t>
  </si>
  <si>
    <t>03TX392891</t>
  </si>
  <si>
    <t>2004829</t>
  </si>
  <si>
    <t>06/03/2019 13:01</t>
  </si>
  <si>
    <t>2004835</t>
  </si>
  <si>
    <t>06/03/2019 13:04</t>
  </si>
  <si>
    <t>2004841</t>
  </si>
  <si>
    <t>06/03/2019 13:16</t>
  </si>
  <si>
    <t>09HB321555</t>
  </si>
  <si>
    <t>2004853</t>
  </si>
  <si>
    <t>06/03/2019 13:30</t>
  </si>
  <si>
    <t>2004855</t>
  </si>
  <si>
    <t>2004859</t>
  </si>
  <si>
    <t>06/03/2019 13:41</t>
  </si>
  <si>
    <t>2004869</t>
  </si>
  <si>
    <t>06/03/2019 13:53</t>
  </si>
  <si>
    <t>09HB328354</t>
  </si>
  <si>
    <t>2004891</t>
  </si>
  <si>
    <t>06/03/2019 14:04</t>
  </si>
  <si>
    <t>2004931</t>
  </si>
  <si>
    <t>06/03/2019 15:00</t>
  </si>
  <si>
    <t>2004939</t>
  </si>
  <si>
    <t>06/03/2019 15:18</t>
  </si>
  <si>
    <t>0LA0096160</t>
  </si>
  <si>
    <t>2004949</t>
  </si>
  <si>
    <t>06/03/2019 15:37</t>
  </si>
  <si>
    <t>2004951</t>
  </si>
  <si>
    <t>06/03/2019 15:38</t>
  </si>
  <si>
    <t>2004953</t>
  </si>
  <si>
    <t>06/03/2019 15:57</t>
  </si>
  <si>
    <t>2004959</t>
  </si>
  <si>
    <t>06/03/2019 16:07</t>
  </si>
  <si>
    <t>0E2B654119</t>
  </si>
  <si>
    <t>AV FRANCISCO I MADERO 403 SUR</t>
  </si>
  <si>
    <t>2004971</t>
  </si>
  <si>
    <t>06/03/2019 16:24</t>
  </si>
  <si>
    <t>0PW4111213</t>
  </si>
  <si>
    <t>2004973</t>
  </si>
  <si>
    <t>06/03/2019 16:29</t>
  </si>
  <si>
    <t>0XPN399228</t>
  </si>
  <si>
    <t>2004975</t>
  </si>
  <si>
    <t>06/03/2019 16:33</t>
  </si>
  <si>
    <t>0EX7381336</t>
  </si>
  <si>
    <t>2004981</t>
  </si>
  <si>
    <t>06/03/2019 16:40</t>
  </si>
  <si>
    <t>2004983</t>
  </si>
  <si>
    <t>06/03/2019 16:44</t>
  </si>
  <si>
    <t>07CX044050</t>
  </si>
  <si>
    <t>AV  VALLE ESCONDIDO No 5500  PISO 1 E-2</t>
  </si>
  <si>
    <t>2004991</t>
  </si>
  <si>
    <t>06/03/2019 17:07</t>
  </si>
  <si>
    <t>0AE9578406</t>
  </si>
  <si>
    <t>CALLE 6 NTE No 100</t>
  </si>
  <si>
    <t>2004997</t>
  </si>
  <si>
    <t>06/03/2019 17:11</t>
  </si>
  <si>
    <t>0AE9582206</t>
  </si>
  <si>
    <t>2005011</t>
  </si>
  <si>
    <t>06/03/2019 17:40</t>
  </si>
  <si>
    <t>2005013</t>
  </si>
  <si>
    <t>06/03/2019 17:36</t>
  </si>
  <si>
    <t>9HB327233</t>
  </si>
  <si>
    <t>CASA HECTOR PALACIOS Y ASOCIADOS SA DE CV</t>
  </si>
  <si>
    <t>AV COLON ORIENTE No 1545</t>
  </si>
  <si>
    <t>2005027</t>
  </si>
  <si>
    <t>06/03/2019 18:42</t>
  </si>
  <si>
    <t>5AV819112</t>
  </si>
  <si>
    <t>OSWALDO APOLO RODRIGUEZ</t>
  </si>
  <si>
    <t>HORIZONTES ITALICOS No 163</t>
  </si>
  <si>
    <t>2005283</t>
  </si>
  <si>
    <t>07/03/2019 09:00</t>
  </si>
  <si>
    <t>2005303</t>
  </si>
  <si>
    <t>07/03/2019 09:17</t>
  </si>
  <si>
    <t>2005305</t>
  </si>
  <si>
    <t>07/03/2019 09:21</t>
  </si>
  <si>
    <t>2005309</t>
  </si>
  <si>
    <t>07/03/2019 09:01</t>
  </si>
  <si>
    <t>2005317</t>
  </si>
  <si>
    <t>07/03/2019 09:43</t>
  </si>
  <si>
    <t>2005319</t>
  </si>
  <si>
    <t>2005323</t>
  </si>
  <si>
    <t>07/03/2019 09:50</t>
  </si>
  <si>
    <t>0VMA662943</t>
  </si>
  <si>
    <t>500053</t>
  </si>
  <si>
    <t>BLVD MIGUEL RAMOS ARIZPE 124 SUR</t>
  </si>
  <si>
    <t>Ramos Arizpe-COAH</t>
  </si>
  <si>
    <t>2005335</t>
  </si>
  <si>
    <t>07/03/2019 10:03</t>
  </si>
  <si>
    <t>2005337</t>
  </si>
  <si>
    <t>07/03/2019 10:06</t>
  </si>
  <si>
    <t>2005365</t>
  </si>
  <si>
    <t>07/03/2019 10:48</t>
  </si>
  <si>
    <t>2005387</t>
  </si>
  <si>
    <t>07/03/2019 11:04</t>
  </si>
  <si>
    <t>2005401</t>
  </si>
  <si>
    <t>07/03/2019 10:17</t>
  </si>
  <si>
    <t>0C4X008548</t>
  </si>
  <si>
    <t>BLV LAZARO CARDENAS 1394</t>
  </si>
  <si>
    <t>AV PROLONGACION AMERICAS No 1905 PISO 8</t>
  </si>
  <si>
    <t>2005417</t>
  </si>
  <si>
    <t>07/03/2019 11:40</t>
  </si>
  <si>
    <t>0X76371424</t>
  </si>
  <si>
    <t>AV PROLONGACION AMERICAS NO 1905 PISO 8</t>
  </si>
  <si>
    <t>2005421</t>
  </si>
  <si>
    <t>07/03/2019 11:44</t>
  </si>
  <si>
    <t>0LX5598875</t>
  </si>
  <si>
    <t>AV DE LAS AMERICAS 1905</t>
  </si>
  <si>
    <t>2005435</t>
  </si>
  <si>
    <t>07/03/2019 11:52</t>
  </si>
  <si>
    <t>0XP6010948</t>
  </si>
  <si>
    <t>2005451</t>
  </si>
  <si>
    <t>07/03/2019 12:00</t>
  </si>
  <si>
    <t>2005453</t>
  </si>
  <si>
    <t>07/03/2019 12:03</t>
  </si>
  <si>
    <t>2005455</t>
  </si>
  <si>
    <t>0A1H022530</t>
  </si>
  <si>
    <t>2005467</t>
  </si>
  <si>
    <t>07/03/2019 12:12</t>
  </si>
  <si>
    <t>08TB570797</t>
  </si>
  <si>
    <t>2005471</t>
  </si>
  <si>
    <t>07/03/2019 12:07</t>
  </si>
  <si>
    <t>09HB321632</t>
  </si>
  <si>
    <t>CENTRAL 1885</t>
  </si>
  <si>
    <t>2005485</t>
  </si>
  <si>
    <t>07/03/2019 12:22</t>
  </si>
  <si>
    <t>2005503</t>
  </si>
  <si>
    <t>07/03/2019 12:35</t>
  </si>
  <si>
    <t>03TX403801</t>
  </si>
  <si>
    <t>AV. ADOLFO LOPEZ MATEOS NORTE 2405</t>
  </si>
  <si>
    <t>2005505</t>
  </si>
  <si>
    <t>07/03/2019 12:36</t>
  </si>
  <si>
    <t>03TX403685</t>
  </si>
  <si>
    <t>2005541</t>
  </si>
  <si>
    <t>07/03/2019 13:00</t>
  </si>
  <si>
    <t>2005545</t>
  </si>
  <si>
    <t>07/03/2019 13:07</t>
  </si>
  <si>
    <t>06TB445692</t>
  </si>
  <si>
    <t>2005549</t>
  </si>
  <si>
    <t>07/03/2019 13:11</t>
  </si>
  <si>
    <t>2005551</t>
  </si>
  <si>
    <t>07/03/2019 13:13</t>
  </si>
  <si>
    <t>2005555</t>
  </si>
  <si>
    <t>07/03/2019 13:14</t>
  </si>
  <si>
    <t>2005567</t>
  </si>
  <si>
    <t>07/03/2019 13:22</t>
  </si>
  <si>
    <t>0C7X246869</t>
  </si>
  <si>
    <t>2005575</t>
  </si>
  <si>
    <t>07/03/2019 13:25</t>
  </si>
  <si>
    <t>2005593</t>
  </si>
  <si>
    <t>07/03/2019 13:39</t>
  </si>
  <si>
    <t>2005613</t>
  </si>
  <si>
    <t>07/03/2019 13:54</t>
  </si>
  <si>
    <t>2005619</t>
  </si>
  <si>
    <t>07/03/2019 14:11</t>
  </si>
  <si>
    <t>2005623</t>
  </si>
  <si>
    <t>07/03/2019 14:15</t>
  </si>
  <si>
    <t>2005625</t>
  </si>
  <si>
    <t>07/03/2019 14:19</t>
  </si>
  <si>
    <t>2005627</t>
  </si>
  <si>
    <t>07/03/2019 14:31</t>
  </si>
  <si>
    <t>9HB326750</t>
  </si>
  <si>
    <t>HILDA CATALINA VILLARREAL REYES</t>
  </si>
  <si>
    <t>MATAMOROS No 209</t>
  </si>
  <si>
    <t>2005631</t>
  </si>
  <si>
    <t>07/03/2019 14:39</t>
  </si>
  <si>
    <t>2005633</t>
  </si>
  <si>
    <t>07/03/2019 14:43</t>
  </si>
  <si>
    <t>2005647</t>
  </si>
  <si>
    <t>07/03/2019 15:08</t>
  </si>
  <si>
    <t>2005651</t>
  </si>
  <si>
    <t>07/03/2019 15:21</t>
  </si>
  <si>
    <t>0MX1220545</t>
  </si>
  <si>
    <t>2005683</t>
  </si>
  <si>
    <t>07/03/2019 16:39</t>
  </si>
  <si>
    <t>0BG2949071</t>
  </si>
  <si>
    <t>2005705</t>
  </si>
  <si>
    <t>07/03/2019 17:27</t>
  </si>
  <si>
    <t>2005709</t>
  </si>
  <si>
    <t>07/03/2019 17:30</t>
  </si>
  <si>
    <t>2005719</t>
  </si>
  <si>
    <t>07/03/2019 17:39</t>
  </si>
  <si>
    <t>2005735</t>
  </si>
  <si>
    <t>07/03/2019 19:02</t>
  </si>
  <si>
    <t>2005737</t>
  </si>
  <si>
    <t>07/03/2019 19:09</t>
  </si>
  <si>
    <t>2005739</t>
  </si>
  <si>
    <t>07/03/2019 19:11</t>
  </si>
  <si>
    <t>2005741</t>
  </si>
  <si>
    <t>07/03/2019 19:12</t>
  </si>
  <si>
    <t>2005743</t>
  </si>
  <si>
    <t>07/03/2019 19:31</t>
  </si>
  <si>
    <t>0AE9573928</t>
  </si>
  <si>
    <t>2005747</t>
  </si>
  <si>
    <t>07/03/2019 19:52</t>
  </si>
  <si>
    <t>0A4T558302</t>
  </si>
  <si>
    <t>AVENIDA DE LAS TORRES 2498</t>
  </si>
  <si>
    <t>2005755</t>
  </si>
  <si>
    <t>07/03/2019 20:50</t>
  </si>
  <si>
    <t>07TX139987</t>
  </si>
  <si>
    <t>PATRICIO SANZ No 1025</t>
  </si>
  <si>
    <t>2005811</t>
  </si>
  <si>
    <t>08/03/2019 07:13</t>
  </si>
  <si>
    <t>2005819</t>
  </si>
  <si>
    <t>08/03/2019 07:18</t>
  </si>
  <si>
    <t>2005845</t>
  </si>
  <si>
    <t>08/03/2019 08:25</t>
  </si>
  <si>
    <t>2005877</t>
  </si>
  <si>
    <t>08/03/2019 08:49</t>
  </si>
  <si>
    <t>2005885</t>
  </si>
  <si>
    <t>08/03/2019 09:09</t>
  </si>
  <si>
    <t>2005889</t>
  </si>
  <si>
    <t>08/03/2019 08:51</t>
  </si>
  <si>
    <t>2005899</t>
  </si>
  <si>
    <t>08/03/2019 09:37</t>
  </si>
  <si>
    <t>2005901</t>
  </si>
  <si>
    <t>08/03/2019 09:36</t>
  </si>
  <si>
    <t>0E1B977725</t>
  </si>
  <si>
    <t>2005911</t>
  </si>
  <si>
    <t>08/03/2019 09:56</t>
  </si>
  <si>
    <t>03BT802629</t>
  </si>
  <si>
    <t>ABASOLO 30</t>
  </si>
  <si>
    <t>CIUDAD HIDALGO-MICH</t>
  </si>
  <si>
    <t>2005917</t>
  </si>
  <si>
    <t>08/03/2019 09:59</t>
  </si>
  <si>
    <t>2005921</t>
  </si>
  <si>
    <t>08/03/2019 10:02</t>
  </si>
  <si>
    <t>03AG881534</t>
  </si>
  <si>
    <t>2005925</t>
  </si>
  <si>
    <t>08/03/2019 10:01</t>
  </si>
  <si>
    <t>0BG2951632</t>
  </si>
  <si>
    <t>AV LICOLN No 500 PTE</t>
  </si>
  <si>
    <t>2005937</t>
  </si>
  <si>
    <t>08/03/2019 10:13</t>
  </si>
  <si>
    <t>2005943</t>
  </si>
  <si>
    <t>08/03/2019 10:19</t>
  </si>
  <si>
    <t>2005975</t>
  </si>
  <si>
    <t>08/03/2019 10:50</t>
  </si>
  <si>
    <t>2005979</t>
  </si>
  <si>
    <t>08/03/2019 10:55</t>
  </si>
  <si>
    <t>2005983</t>
  </si>
  <si>
    <t>08/03/2019 11:01</t>
  </si>
  <si>
    <t>2005987</t>
  </si>
  <si>
    <t>08/03/2019 11:05</t>
  </si>
  <si>
    <t>2005993</t>
  </si>
  <si>
    <t>08/03/2019 11:13</t>
  </si>
  <si>
    <t>0C7X371958</t>
  </si>
  <si>
    <t>ARROW COMPONENTS MEXICO SA DE CV</t>
  </si>
  <si>
    <t>CARRETERA PRESA LA AMISTAD S/N KM 5</t>
  </si>
  <si>
    <t>2006041</t>
  </si>
  <si>
    <t>08/03/2019 11:52</t>
  </si>
  <si>
    <t>2006043</t>
  </si>
  <si>
    <t>08/03/2019 11:51</t>
  </si>
  <si>
    <t>0AE9572669</t>
  </si>
  <si>
    <t>2006065</t>
  </si>
  <si>
    <t>08/03/2019 11:56</t>
  </si>
  <si>
    <t>0C4X008164</t>
  </si>
  <si>
    <t>AV PINO SUAREZ No 319-B</t>
  </si>
  <si>
    <t>2006079</t>
  </si>
  <si>
    <t>08/03/2019 12:36</t>
  </si>
  <si>
    <t>0T2B051820</t>
  </si>
  <si>
    <t>2006089</t>
  </si>
  <si>
    <t>08/03/2019 12:53</t>
  </si>
  <si>
    <t>2006105</t>
  </si>
  <si>
    <t>08/03/2019 12:58</t>
  </si>
  <si>
    <t>2006107</t>
  </si>
  <si>
    <t>08/03/2019 13:02</t>
  </si>
  <si>
    <t>2006115</t>
  </si>
  <si>
    <t>08/03/2019 13:13</t>
  </si>
  <si>
    <t>2006117</t>
  </si>
  <si>
    <t>08/03/2019 13:16</t>
  </si>
  <si>
    <t>2006119</t>
  </si>
  <si>
    <t>08/03/2019 13:17</t>
  </si>
  <si>
    <t>2006137</t>
  </si>
  <si>
    <t>08/03/2019 13:41</t>
  </si>
  <si>
    <t>2006151</t>
  </si>
  <si>
    <t>08/03/2019 13:52</t>
  </si>
  <si>
    <t>09HB325840</t>
  </si>
  <si>
    <t>AV LAURELES 1300 L35 Y L 35 PB</t>
  </si>
  <si>
    <t>2006157</t>
  </si>
  <si>
    <t>8880</t>
  </si>
  <si>
    <t>08/03/2019 14:00</t>
  </si>
  <si>
    <t>0T4B035507</t>
  </si>
  <si>
    <t>2006159</t>
  </si>
  <si>
    <t>08/03/2019 14:02</t>
  </si>
  <si>
    <t>0D6X469449</t>
  </si>
  <si>
    <t>2006175</t>
  </si>
  <si>
    <t>08/03/2019 14:16</t>
  </si>
  <si>
    <t>2006177</t>
  </si>
  <si>
    <t>08/03/2019 14:22</t>
  </si>
  <si>
    <t>2006179</t>
  </si>
  <si>
    <t>08/03/2019 14:25</t>
  </si>
  <si>
    <t>2006181</t>
  </si>
  <si>
    <t>0Y4X820694</t>
  </si>
  <si>
    <t>2006189</t>
  </si>
  <si>
    <t>08/03/2019 14:29</t>
  </si>
  <si>
    <t>0A4T558282</t>
  </si>
  <si>
    <t>LEONA BICARIO 629</t>
  </si>
  <si>
    <t>2006191</t>
  </si>
  <si>
    <t>08/03/2019 14:32</t>
  </si>
  <si>
    <t>2006201</t>
  </si>
  <si>
    <t>08/03/2019 15:12</t>
  </si>
  <si>
    <t>AV PASEO DE LA REFORMA No 180 PISO 23</t>
  </si>
  <si>
    <t>2006213</t>
  </si>
  <si>
    <t>08/03/2019 15:51</t>
  </si>
  <si>
    <t>2006219</t>
  </si>
  <si>
    <t>08/03/2019 15:47</t>
  </si>
  <si>
    <t>09HB331862</t>
  </si>
  <si>
    <t>INGLATERRA No 213</t>
  </si>
  <si>
    <t>2006221</t>
  </si>
  <si>
    <t>08/03/2019 16:20</t>
  </si>
  <si>
    <t>2006223</t>
  </si>
  <si>
    <t>08/03/2019 16:21</t>
  </si>
  <si>
    <t>0X76704070</t>
  </si>
  <si>
    <t>2006233</t>
  </si>
  <si>
    <t>08/03/2019 16:35</t>
  </si>
  <si>
    <t>2006237</t>
  </si>
  <si>
    <t>08/03/2019 16:40</t>
  </si>
  <si>
    <t>4HX546562</t>
  </si>
  <si>
    <t>GRUPO CONSTRUCTOR SIQRO SA DE CV</t>
  </si>
  <si>
    <t>PROLONGACION ZARAGOZA No 136</t>
  </si>
  <si>
    <t>El Pueblito-QRO</t>
  </si>
  <si>
    <t>2006239</t>
  </si>
  <si>
    <t>09HB331867</t>
  </si>
  <si>
    <t>CLZDA VALLEJO Y PASEO DE LAS JACARANDAS S/N</t>
  </si>
  <si>
    <t>2006251</t>
  </si>
  <si>
    <t>08/03/2019 17:35</t>
  </si>
  <si>
    <t>2006255</t>
  </si>
  <si>
    <t>08/03/2019 17:55</t>
  </si>
  <si>
    <t>0C7X264583</t>
  </si>
  <si>
    <t>BLVD ADOLFO LOPEZ MATEOS No 1505 PISO 2</t>
  </si>
  <si>
    <t>2006263</t>
  </si>
  <si>
    <t>08/03/2019 18:59</t>
  </si>
  <si>
    <t>2006389</t>
  </si>
  <si>
    <t>09/03/2019 15:20</t>
  </si>
  <si>
    <t>2006563</t>
  </si>
  <si>
    <t>10/03/2019 08:56</t>
  </si>
  <si>
    <t>2006571</t>
  </si>
  <si>
    <t>10/03/2019 14:23</t>
  </si>
  <si>
    <t>2006573</t>
  </si>
  <si>
    <t>10/03/2019 15:47</t>
  </si>
  <si>
    <t>2006575</t>
  </si>
  <si>
    <t>10/03/2019 15:50</t>
  </si>
  <si>
    <t>0E2B656981</t>
  </si>
  <si>
    <t>2006577</t>
  </si>
  <si>
    <t>10/03/2019 17:09</t>
  </si>
  <si>
    <t>2006589</t>
  </si>
  <si>
    <t>10/03/2019 20:50</t>
  </si>
  <si>
    <t>2006783</t>
  </si>
  <si>
    <t>11/03/2019 06:28</t>
  </si>
  <si>
    <t>2006839</t>
  </si>
  <si>
    <t>11/03/2019 08:09</t>
  </si>
  <si>
    <t>2006841</t>
  </si>
  <si>
    <t>11/03/2019 08:14</t>
  </si>
  <si>
    <t>2006861</t>
  </si>
  <si>
    <t>11/03/2019 08:33</t>
  </si>
  <si>
    <t>2006863</t>
  </si>
  <si>
    <t>11/03/2019 08:39</t>
  </si>
  <si>
    <t>2006865</t>
  </si>
  <si>
    <t>11/03/2019 08:40</t>
  </si>
  <si>
    <t>2006877</t>
  </si>
  <si>
    <t>11/03/2019 08:51</t>
  </si>
  <si>
    <t>2006885</t>
  </si>
  <si>
    <t>11/03/2019 08:52</t>
  </si>
  <si>
    <t>2006913</t>
  </si>
  <si>
    <t>11/03/2019 09:17</t>
  </si>
  <si>
    <t>0XFN157171</t>
  </si>
  <si>
    <t>2006923</t>
  </si>
  <si>
    <t>11/03/2019 09:29</t>
  </si>
  <si>
    <t>2006925</t>
  </si>
  <si>
    <t>11/03/2019 09:31</t>
  </si>
  <si>
    <t>0LA0096480</t>
  </si>
  <si>
    <t>2006929</t>
  </si>
  <si>
    <t>11/03/2019 09:35</t>
  </si>
  <si>
    <t>2006949</t>
  </si>
  <si>
    <t>11/03/2019 09:50</t>
  </si>
  <si>
    <t>0C7X246756</t>
  </si>
  <si>
    <t>2006951</t>
  </si>
  <si>
    <t>11/03/2019 09:51</t>
  </si>
  <si>
    <t>2006957</t>
  </si>
  <si>
    <t>11/03/2019 09:55</t>
  </si>
  <si>
    <t>2006959</t>
  </si>
  <si>
    <t>0Y4X835642</t>
  </si>
  <si>
    <t>2006977</t>
  </si>
  <si>
    <t>11/03/2019 10:14</t>
  </si>
  <si>
    <t>2006979</t>
  </si>
  <si>
    <t>2006983</t>
  </si>
  <si>
    <t>11/03/2019 10:18</t>
  </si>
  <si>
    <t>0PW4112031</t>
  </si>
  <si>
    <t>2007009</t>
  </si>
  <si>
    <t>11/03/2019 10:33</t>
  </si>
  <si>
    <t>2007031</t>
  </si>
  <si>
    <t>11/03/2019 10:59</t>
  </si>
  <si>
    <t>2007035</t>
  </si>
  <si>
    <t>11/03/2019 11:03</t>
  </si>
  <si>
    <t>2007045</t>
  </si>
  <si>
    <t>11/03/2019 11:15</t>
  </si>
  <si>
    <t>0XKK398385</t>
  </si>
  <si>
    <t>BLV MIGUEL RAMOS ARIZPE 124 SUR</t>
  </si>
  <si>
    <t>RAMOS ARIZPE-COAH</t>
  </si>
  <si>
    <t>2007065</t>
  </si>
  <si>
    <t>11/03/2019 11:38</t>
  </si>
  <si>
    <t>0C4X008656</t>
  </si>
  <si>
    <t>BLVD GRAL MARCELINO GARCIA BARRAGAN 2077 -FORUM LO</t>
  </si>
  <si>
    <t>2007081</t>
  </si>
  <si>
    <t>11/03/2019 11:43</t>
  </si>
  <si>
    <t>0A4T558265</t>
  </si>
  <si>
    <t>2007121</t>
  </si>
  <si>
    <t>11/03/2019 12:25</t>
  </si>
  <si>
    <t>0X76706832</t>
  </si>
  <si>
    <t>2007125</t>
  </si>
  <si>
    <t>11/03/2019 12:30</t>
  </si>
  <si>
    <t>0X76708310</t>
  </si>
  <si>
    <t>2007145</t>
  </si>
  <si>
    <t>11/03/2019 12:43</t>
  </si>
  <si>
    <t>0LA8671038</t>
  </si>
  <si>
    <t>AV MEXICO S/N ESQ CALLE ANTONIO</t>
  </si>
  <si>
    <t>2007149</t>
  </si>
  <si>
    <t>11/03/2019 12:47</t>
  </si>
  <si>
    <t>2007181</t>
  </si>
  <si>
    <t>1516</t>
  </si>
  <si>
    <t>11/03/2019 12:54</t>
  </si>
  <si>
    <t>032M000297</t>
  </si>
  <si>
    <t>2007185</t>
  </si>
  <si>
    <t>11/03/2019 13:03</t>
  </si>
  <si>
    <t>0MX4361014</t>
  </si>
  <si>
    <t>AV LAZARO CARDENAS 2229</t>
  </si>
  <si>
    <t>2007209</t>
  </si>
  <si>
    <t>11/03/2019 13:21</t>
  </si>
  <si>
    <t>2007215</t>
  </si>
  <si>
    <t>11/03/2019 13:25</t>
  </si>
  <si>
    <t>0A1H020612</t>
  </si>
  <si>
    <t>REFORMA 4243</t>
  </si>
  <si>
    <t>2007217</t>
  </si>
  <si>
    <t>2007223</t>
  </si>
  <si>
    <t>11/03/2019 13:29</t>
  </si>
  <si>
    <t>2007225</t>
  </si>
  <si>
    <t>11/03/2019 13:28</t>
  </si>
  <si>
    <t>800197</t>
  </si>
  <si>
    <t>2007229</t>
  </si>
  <si>
    <t>11/03/2019 13:33</t>
  </si>
  <si>
    <t>2007249</t>
  </si>
  <si>
    <t>11/03/2019 13:51</t>
  </si>
  <si>
    <t>0LX7658956</t>
  </si>
  <si>
    <t>FLOWSERVE S DE RL DE CV</t>
  </si>
  <si>
    <t>CALLE 15 No 317 BODEGA 4</t>
  </si>
  <si>
    <t>Altamira-TAM</t>
  </si>
  <si>
    <t>2007257</t>
  </si>
  <si>
    <t>5550</t>
  </si>
  <si>
    <t>11/03/2019 13:55</t>
  </si>
  <si>
    <t>0KPA022237</t>
  </si>
  <si>
    <t>2007271</t>
  </si>
  <si>
    <t>11/03/2019 14:10</t>
  </si>
  <si>
    <t>0B2R088357</t>
  </si>
  <si>
    <t>2007275</t>
  </si>
  <si>
    <t>11/03/2019 14:19</t>
  </si>
  <si>
    <t>06UA327229</t>
  </si>
  <si>
    <t>2007277</t>
  </si>
  <si>
    <t>11/03/2019 14:22</t>
  </si>
  <si>
    <t>2007279</t>
  </si>
  <si>
    <t>11/03/2019 14:23</t>
  </si>
  <si>
    <t>2007281</t>
  </si>
  <si>
    <t>2007295</t>
  </si>
  <si>
    <t>11/03/2019 15:05</t>
  </si>
  <si>
    <t>2007301</t>
  </si>
  <si>
    <t>11/03/2019 15:31</t>
  </si>
  <si>
    <t>2007313</t>
  </si>
  <si>
    <t>11/03/2019 16:20</t>
  </si>
  <si>
    <t>2007347</t>
  </si>
  <si>
    <t>11/03/2019 17:36</t>
  </si>
  <si>
    <t>0C7X246843</t>
  </si>
  <si>
    <t>SEXTA Y SOLERNAU No 1300 LOCAL 12</t>
  </si>
  <si>
    <t>2007355</t>
  </si>
  <si>
    <t>11/03/2019 18:00</t>
  </si>
  <si>
    <t>2007359</t>
  </si>
  <si>
    <t>11/03/2019 18:04</t>
  </si>
  <si>
    <t>2007363</t>
  </si>
  <si>
    <t>11/03/2019 18:59</t>
  </si>
  <si>
    <t>2007367</t>
  </si>
  <si>
    <t>11/03/2019 22:14</t>
  </si>
  <si>
    <t>09HB915898</t>
  </si>
  <si>
    <t>2007369</t>
  </si>
  <si>
    <t>11/03/2019 22:16</t>
  </si>
  <si>
    <t>09HB916066</t>
  </si>
  <si>
    <t>Benito Juarez No 113 2do Piso Desp 7</t>
  </si>
  <si>
    <t>2007637</t>
  </si>
  <si>
    <t>12/03/2019 08:29</t>
  </si>
  <si>
    <t>2007641</t>
  </si>
  <si>
    <t>12/03/2019 08:33</t>
  </si>
  <si>
    <t>2007647</t>
  </si>
  <si>
    <t>12/03/2019 08:51</t>
  </si>
  <si>
    <t>09HB318818</t>
  </si>
  <si>
    <t>CIRC VIAL JORGE JIMENEZ CANTU SN</t>
  </si>
  <si>
    <t>ATLACOMULCO-MEX</t>
  </si>
  <si>
    <t>2007649</t>
  </si>
  <si>
    <t>12/03/2019 08:50</t>
  </si>
  <si>
    <t>2007651</t>
  </si>
  <si>
    <t>12/03/2019 08:59</t>
  </si>
  <si>
    <t>2007653</t>
  </si>
  <si>
    <t>12/03/2019 09:00</t>
  </si>
  <si>
    <t>2007657</t>
  </si>
  <si>
    <t>12/03/2019 09:03</t>
  </si>
  <si>
    <t>2007661</t>
  </si>
  <si>
    <t>12/03/2019 09:04</t>
  </si>
  <si>
    <t>0BG2941127</t>
  </si>
  <si>
    <t>2007663</t>
  </si>
  <si>
    <t>12/03/2019 09:06</t>
  </si>
  <si>
    <t>2007703</t>
  </si>
  <si>
    <t>12/03/2019 09:44</t>
  </si>
  <si>
    <t>2007709</t>
  </si>
  <si>
    <t>12/03/2019 09:51</t>
  </si>
  <si>
    <t>0LA0096050</t>
  </si>
  <si>
    <t>2007719</t>
  </si>
  <si>
    <t>12/03/2019 09:58</t>
  </si>
  <si>
    <t>2007725</t>
  </si>
  <si>
    <t>12/03/2019 10:00</t>
  </si>
  <si>
    <t>2007727</t>
  </si>
  <si>
    <t>12/03/2019 10:01</t>
  </si>
  <si>
    <t>2007733</t>
  </si>
  <si>
    <t>12/03/2019 09:59</t>
  </si>
  <si>
    <t>2007737</t>
  </si>
  <si>
    <t>12/03/2019 10:13</t>
  </si>
  <si>
    <t>2007741</t>
  </si>
  <si>
    <t>12/03/2019 10:18</t>
  </si>
  <si>
    <t>0XKK411280</t>
  </si>
  <si>
    <t>2007743</t>
  </si>
  <si>
    <t>12/03/2019 10:20</t>
  </si>
  <si>
    <t>0XKK411273</t>
  </si>
  <si>
    <t>2007751</t>
  </si>
  <si>
    <t>12/03/2019 10:23</t>
  </si>
  <si>
    <t>2007755</t>
  </si>
  <si>
    <t>12/03/2019 10:19</t>
  </si>
  <si>
    <t>7CX042480</t>
  </si>
  <si>
    <t>CARRETERA SAN BERNARDO KM 0.5</t>
  </si>
  <si>
    <t>Santa Maria Del Oro-</t>
  </si>
  <si>
    <t>2007763</t>
  </si>
  <si>
    <t>12/03/2019 10:35</t>
  </si>
  <si>
    <t>2007779</t>
  </si>
  <si>
    <t>12/03/2019 10:38</t>
  </si>
  <si>
    <t>2007795</t>
  </si>
  <si>
    <t>12/03/2019 10:33</t>
  </si>
  <si>
    <t>09HB331548</t>
  </si>
  <si>
    <t>PISA EQUIPOS BIOMEDICOS SA DE CV</t>
  </si>
  <si>
    <t>JUAN DE LA BARRERA No 3609</t>
  </si>
  <si>
    <t>2007825</t>
  </si>
  <si>
    <t>12/03/2019 11:06</t>
  </si>
  <si>
    <t>2007829</t>
  </si>
  <si>
    <t>12/03/2019 11:13</t>
  </si>
  <si>
    <t>2007835</t>
  </si>
  <si>
    <t>12/03/2019 11:04</t>
  </si>
  <si>
    <t>2007847</t>
  </si>
  <si>
    <t>12/03/2019 11:30</t>
  </si>
  <si>
    <t>2007871</t>
  </si>
  <si>
    <t>12/03/2019 12:04</t>
  </si>
  <si>
    <t>0C4X011065</t>
  </si>
  <si>
    <t>CRT MEXICO LAREDO 141</t>
  </si>
  <si>
    <t>Ciudad Valles-SLP</t>
  </si>
  <si>
    <t>2007895</t>
  </si>
  <si>
    <t>12/03/2019 12:25</t>
  </si>
  <si>
    <t>2007899</t>
  </si>
  <si>
    <t>12/03/2019 12:28</t>
  </si>
  <si>
    <t>2007937</t>
  </si>
  <si>
    <t>12/03/2019 12:56</t>
  </si>
  <si>
    <t>2007945</t>
  </si>
  <si>
    <t>12/03/2019 13:09</t>
  </si>
  <si>
    <t>2007953</t>
  </si>
  <si>
    <t>12/03/2019 13:17</t>
  </si>
  <si>
    <t>2007963</t>
  </si>
  <si>
    <t>12/03/2019 13:26</t>
  </si>
  <si>
    <t>2007989</t>
  </si>
  <si>
    <t>12/03/2019 14:07</t>
  </si>
  <si>
    <t>0C4X008932</t>
  </si>
  <si>
    <t>2008019</t>
  </si>
  <si>
    <t>12/03/2019 14:53</t>
  </si>
  <si>
    <t>0E2B656382</t>
  </si>
  <si>
    <t>AV ADOLFO LOPEZ MATEOS 2058</t>
  </si>
  <si>
    <t>2008023</t>
  </si>
  <si>
    <t>12/03/2019 14:54</t>
  </si>
  <si>
    <t>2008031</t>
  </si>
  <si>
    <t>12/03/2019 15:01</t>
  </si>
  <si>
    <t>0EX9297282</t>
  </si>
  <si>
    <t>2008043</t>
  </si>
  <si>
    <t>12/03/2019 15:22</t>
  </si>
  <si>
    <t>2008047</t>
  </si>
  <si>
    <t>12/03/2019 15:32</t>
  </si>
  <si>
    <t>2008053</t>
  </si>
  <si>
    <t>12/03/2019 15:38</t>
  </si>
  <si>
    <t>2008055</t>
  </si>
  <si>
    <t>12/03/2019 15:34</t>
  </si>
  <si>
    <t>2008057</t>
  </si>
  <si>
    <t>12/03/2019 15:49</t>
  </si>
  <si>
    <t>2008069</t>
  </si>
  <si>
    <t>12/03/2019 16:15</t>
  </si>
  <si>
    <t>2008077</t>
  </si>
  <si>
    <t>12/03/2019 16:27</t>
  </si>
  <si>
    <t>2008151</t>
  </si>
  <si>
    <t>12/03/2019 17:01</t>
  </si>
  <si>
    <t>2008169</t>
  </si>
  <si>
    <t>12/03/2019 17:36</t>
  </si>
  <si>
    <t>09HB331766</t>
  </si>
  <si>
    <t>SIGLO XXI</t>
  </si>
  <si>
    <t>2008171</t>
  </si>
  <si>
    <t>0A4T549969</t>
  </si>
  <si>
    <t>2008175</t>
  </si>
  <si>
    <t>12/03/2019 17:41</t>
  </si>
  <si>
    <t>OPERADORA DE SOLUCIONES PARA OFICINA SA DE CV</t>
  </si>
  <si>
    <t>AV PASEO DEL PE&amp;ASCO MZA 20 LTE 1</t>
  </si>
  <si>
    <t>Zihuatanejo-GRO</t>
  </si>
  <si>
    <t>2008193</t>
  </si>
  <si>
    <t>12/03/2019 18:19</t>
  </si>
  <si>
    <t>0E2B658304</t>
  </si>
  <si>
    <t>2008201</t>
  </si>
  <si>
    <t>12/03/2019 19:31</t>
  </si>
  <si>
    <t>0AB9779669</t>
  </si>
  <si>
    <t>2008419</t>
  </si>
  <si>
    <t>13/03/2019 08:14</t>
  </si>
  <si>
    <t>2008435</t>
  </si>
  <si>
    <t>13/03/2019 08:19</t>
  </si>
  <si>
    <t>2008441</t>
  </si>
  <si>
    <t>13/03/2019 08:27</t>
  </si>
  <si>
    <t>0E1B964821</t>
  </si>
  <si>
    <t>2008455</t>
  </si>
  <si>
    <t>13/03/2019 08:54</t>
  </si>
  <si>
    <t>0BB1569265</t>
  </si>
  <si>
    <t>2008481</t>
  </si>
  <si>
    <t>13/03/2019 09:20</t>
  </si>
  <si>
    <t>2008483</t>
  </si>
  <si>
    <t>13/03/2019 09:24</t>
  </si>
  <si>
    <t>2008511</t>
  </si>
  <si>
    <t>13/03/2019 10:03</t>
  </si>
  <si>
    <t>2008527</t>
  </si>
  <si>
    <t>13/03/2019 10:12</t>
  </si>
  <si>
    <t>0VMA558358</t>
  </si>
  <si>
    <t>2008531</t>
  </si>
  <si>
    <t>13/03/2019 10:13</t>
  </si>
  <si>
    <t>0D6X465375</t>
  </si>
  <si>
    <t>2008535</t>
  </si>
  <si>
    <t>13/03/2019 10:10</t>
  </si>
  <si>
    <t>2008537</t>
  </si>
  <si>
    <t>13/03/2019 10:26</t>
  </si>
  <si>
    <t>2008539</t>
  </si>
  <si>
    <t>13/03/2019 10:30</t>
  </si>
  <si>
    <t>09HB915895</t>
  </si>
  <si>
    <t>ANILLO VIAL JUNIPERO SERRA No 2601 PISOS 7,8 y 9</t>
  </si>
  <si>
    <t>2008559</t>
  </si>
  <si>
    <t>13/03/2019 10:49</t>
  </si>
  <si>
    <t>0BB1564111</t>
  </si>
  <si>
    <t>BLVD JURIQUILLA 3100 LOC 44 AL 48</t>
  </si>
  <si>
    <t>2008565</t>
  </si>
  <si>
    <t>13/03/2019 10:54</t>
  </si>
  <si>
    <t>2008605</t>
  </si>
  <si>
    <t>13/03/2019 11:47</t>
  </si>
  <si>
    <t>0LA6296531</t>
  </si>
  <si>
    <t>AV EL PASITO BRASIL Y COLOMBIA</t>
  </si>
  <si>
    <t>2008655</t>
  </si>
  <si>
    <t>13/03/2019 12:41</t>
  </si>
  <si>
    <t>2008715</t>
  </si>
  <si>
    <t>13/03/2019 13:49</t>
  </si>
  <si>
    <t>3BT804974</t>
  </si>
  <si>
    <t>AVENIDA ADOLFO LOPEZ MATEOS No 8</t>
  </si>
  <si>
    <t>2008723</t>
  </si>
  <si>
    <t>13/03/2019 13:54</t>
  </si>
  <si>
    <t>2008749</t>
  </si>
  <si>
    <t>13/03/2019 14:23</t>
  </si>
  <si>
    <t>2008751</t>
  </si>
  <si>
    <t>13/03/2019 14:25</t>
  </si>
  <si>
    <t>0C7X239181</t>
  </si>
  <si>
    <t>2008753</t>
  </si>
  <si>
    <t>13/03/2019 14:26</t>
  </si>
  <si>
    <t>0RXD142772</t>
  </si>
  <si>
    <t>2008755</t>
  </si>
  <si>
    <t>13/03/2019 14:28</t>
  </si>
  <si>
    <t>0KPA020391</t>
  </si>
  <si>
    <t>2008757</t>
  </si>
  <si>
    <t>2008761</t>
  </si>
  <si>
    <t>0Y4X827535</t>
  </si>
  <si>
    <t>2008763</t>
  </si>
  <si>
    <t>13/03/2019 14:30</t>
  </si>
  <si>
    <t>0EX7380237</t>
  </si>
  <si>
    <t>2008783</t>
  </si>
  <si>
    <t>13/03/2019 15:32</t>
  </si>
  <si>
    <t>2008787</t>
  </si>
  <si>
    <t>13/03/2019 15:38</t>
  </si>
  <si>
    <t>2008789</t>
  </si>
  <si>
    <t>13/03/2019 15:39</t>
  </si>
  <si>
    <t>0C7X246765</t>
  </si>
  <si>
    <t>SIERA DE LEONA No 470 PB</t>
  </si>
  <si>
    <t>2008791</t>
  </si>
  <si>
    <t>13/03/2019 15:54</t>
  </si>
  <si>
    <t>2008793</t>
  </si>
  <si>
    <t>13/03/2019 15:55</t>
  </si>
  <si>
    <t>2008795</t>
  </si>
  <si>
    <t>13/03/2019 15:57</t>
  </si>
  <si>
    <t>2008801</t>
  </si>
  <si>
    <t>13/03/2019 16:06</t>
  </si>
  <si>
    <t>09HB915866</t>
  </si>
  <si>
    <t>2008803</t>
  </si>
  <si>
    <t>13/03/2019 16:09</t>
  </si>
  <si>
    <t>2008805</t>
  </si>
  <si>
    <t>13/03/2019 16:14</t>
  </si>
  <si>
    <t>2008807</t>
  </si>
  <si>
    <t>13/03/2019 16:20</t>
  </si>
  <si>
    <t>2008811</t>
  </si>
  <si>
    <t>13/03/2019 16:28</t>
  </si>
  <si>
    <t>0A1H021857</t>
  </si>
  <si>
    <t>2008817</t>
  </si>
  <si>
    <t>13/03/2019 16:35</t>
  </si>
  <si>
    <t>2008821</t>
  </si>
  <si>
    <t>13/03/2019 16:40</t>
  </si>
  <si>
    <t>2008831</t>
  </si>
  <si>
    <t>13/03/2019 16:57</t>
  </si>
  <si>
    <t>0E1B941655</t>
  </si>
  <si>
    <t>2008841</t>
  </si>
  <si>
    <t>13/03/2019 17:16</t>
  </si>
  <si>
    <t>2008845</t>
  </si>
  <si>
    <t>13/03/2019 17:41</t>
  </si>
  <si>
    <t>2008847</t>
  </si>
  <si>
    <t>13/03/2019 17:54</t>
  </si>
  <si>
    <t>2008969</t>
  </si>
  <si>
    <t>14/03/2019 05:47</t>
  </si>
  <si>
    <t>09HB325971</t>
  </si>
  <si>
    <t>AVENIDA JOSE DE GALVEZ No 950</t>
  </si>
  <si>
    <t>2009017</t>
  </si>
  <si>
    <t>14/03/2019 08:16</t>
  </si>
  <si>
    <t>0Y4X842993</t>
  </si>
  <si>
    <t>2009027</t>
  </si>
  <si>
    <t>14/03/2019 08:28</t>
  </si>
  <si>
    <t>0D6X466910</t>
  </si>
  <si>
    <t>2009041</t>
  </si>
  <si>
    <t>14/03/2019 08:46</t>
  </si>
  <si>
    <t>2009067</t>
  </si>
  <si>
    <t>14/03/2019 09:08</t>
  </si>
  <si>
    <t>2009069</t>
  </si>
  <si>
    <t>14/03/2019 09:12</t>
  </si>
  <si>
    <t>2009075</t>
  </si>
  <si>
    <t>14/03/2019 09:18</t>
  </si>
  <si>
    <t>2009099</t>
  </si>
  <si>
    <t>14/03/2019 09:40</t>
  </si>
  <si>
    <t>2009103</t>
  </si>
  <si>
    <t>14/03/2019 09:42</t>
  </si>
  <si>
    <t>2009107</t>
  </si>
  <si>
    <t>14/03/2019 09:47</t>
  </si>
  <si>
    <t>2009117</t>
  </si>
  <si>
    <t>14/03/2019 09:54</t>
  </si>
  <si>
    <t>2009135</t>
  </si>
  <si>
    <t>14/03/2019 10:07</t>
  </si>
  <si>
    <t>09HB325718</t>
  </si>
  <si>
    <t>2009139</t>
  </si>
  <si>
    <t>14/03/2019 10:11</t>
  </si>
  <si>
    <t>09HB333002</t>
  </si>
  <si>
    <t>AV TECNOLOGICO No 100 - 901</t>
  </si>
  <si>
    <t>2009141</t>
  </si>
  <si>
    <t>14/03/2019 10:14</t>
  </si>
  <si>
    <t>2009147</t>
  </si>
  <si>
    <t>14/03/2019 10:21</t>
  </si>
  <si>
    <t>2009149</t>
  </si>
  <si>
    <t>14/03/2019 10:25</t>
  </si>
  <si>
    <t>0C4X006433</t>
  </si>
  <si>
    <t>2009157</t>
  </si>
  <si>
    <t>14/03/2019 10:42</t>
  </si>
  <si>
    <t>2009165</t>
  </si>
  <si>
    <t>14/03/2019 10:51</t>
  </si>
  <si>
    <t>2009173</t>
  </si>
  <si>
    <t>14/03/2019 10:46</t>
  </si>
  <si>
    <t>QUINTA DE LOS ENCINOS No 105</t>
  </si>
  <si>
    <t>2009189</t>
  </si>
  <si>
    <t>14/03/2019 11:11</t>
  </si>
  <si>
    <t>2009239</t>
  </si>
  <si>
    <t>14/03/2019 11:47</t>
  </si>
  <si>
    <t>2009261</t>
  </si>
  <si>
    <t>14/03/2019 12:04</t>
  </si>
  <si>
    <t>2009269</t>
  </si>
  <si>
    <t>14/03/2019 12:23</t>
  </si>
  <si>
    <t>2009283</t>
  </si>
  <si>
    <t>14/03/2019 12:44</t>
  </si>
  <si>
    <t>06TB446784</t>
  </si>
  <si>
    <t>XEROX MEXICANA SA DE CV</t>
  </si>
  <si>
    <t>BOSQUES DE DURAZNOS 61 P-7</t>
  </si>
  <si>
    <t>2009297</t>
  </si>
  <si>
    <t>14/03/2019 12:49</t>
  </si>
  <si>
    <t>09HB318431</t>
  </si>
  <si>
    <t>2009305</t>
  </si>
  <si>
    <t>14/03/2019 12:53</t>
  </si>
  <si>
    <t>2009323</t>
  </si>
  <si>
    <t>4016</t>
  </si>
  <si>
    <t>14/03/2019 13:12</t>
  </si>
  <si>
    <t>7HB455877</t>
  </si>
  <si>
    <t>2009325</t>
  </si>
  <si>
    <t>14/03/2019 13:13</t>
  </si>
  <si>
    <t>2009347</t>
  </si>
  <si>
    <t>14/03/2019 13:30</t>
  </si>
  <si>
    <t>0C4X006746</t>
  </si>
  <si>
    <t>2009349</t>
  </si>
  <si>
    <t>14/03/2019 13:33</t>
  </si>
  <si>
    <t>03TX405903</t>
  </si>
  <si>
    <t>2009353</t>
  </si>
  <si>
    <t>14/03/2019 13:36</t>
  </si>
  <si>
    <t>2009355</t>
  </si>
  <si>
    <t>14/03/2019 13:35</t>
  </si>
  <si>
    <t>09HB333007</t>
  </si>
  <si>
    <t>2009357</t>
  </si>
  <si>
    <t>14/03/2019 13:48</t>
  </si>
  <si>
    <t>2009375</t>
  </si>
  <si>
    <t>14/03/2019 14:10</t>
  </si>
  <si>
    <t>2009377</t>
  </si>
  <si>
    <t>14/03/2019 14:22</t>
  </si>
  <si>
    <t>2009379</t>
  </si>
  <si>
    <t>14/03/2019 14:25</t>
  </si>
  <si>
    <t>2009381</t>
  </si>
  <si>
    <t>14/03/2019 14:24</t>
  </si>
  <si>
    <t>0RXD144117</t>
  </si>
  <si>
    <t>2009391</t>
  </si>
  <si>
    <t>14/03/2019 14:48</t>
  </si>
  <si>
    <t>2009393</t>
  </si>
  <si>
    <t>14/03/2019 15:00</t>
  </si>
  <si>
    <t>0BB1252166</t>
  </si>
  <si>
    <t>2009395</t>
  </si>
  <si>
    <t>14/03/2019 15:07</t>
  </si>
  <si>
    <t>2009397</t>
  </si>
  <si>
    <t>14/03/2019 15:10</t>
  </si>
  <si>
    <t>2009401</t>
  </si>
  <si>
    <t>14/03/2019 15:17</t>
  </si>
  <si>
    <t>2009405</t>
  </si>
  <si>
    <t>14/03/2019 15:22</t>
  </si>
  <si>
    <t>2009415</t>
  </si>
  <si>
    <t>14/03/2019 15:30</t>
  </si>
  <si>
    <t>2009419</t>
  </si>
  <si>
    <t>14/03/2019 15:36</t>
  </si>
  <si>
    <t>2009467</t>
  </si>
  <si>
    <t>14/03/2019 16:29</t>
  </si>
  <si>
    <t>2009471</t>
  </si>
  <si>
    <t>14/03/2019 16:33</t>
  </si>
  <si>
    <t>2009473</t>
  </si>
  <si>
    <t>14/03/2019 16:28</t>
  </si>
  <si>
    <t>09HB327661</t>
  </si>
  <si>
    <t>AV FUERZA AEREA MEXICANA 540</t>
  </si>
  <si>
    <t>VENUSTIANO CARRANZA-</t>
  </si>
  <si>
    <t>2009477</t>
  </si>
  <si>
    <t>14/03/2019 16:38</t>
  </si>
  <si>
    <t>2009479</t>
  </si>
  <si>
    <t>2009483</t>
  </si>
  <si>
    <t>14/03/2019 16:59</t>
  </si>
  <si>
    <t>2009491</t>
  </si>
  <si>
    <t>14/03/2019 17:21</t>
  </si>
  <si>
    <t>0C4X008629</t>
  </si>
  <si>
    <t>AV 20 DE NOVIEMBRE No 351</t>
  </si>
  <si>
    <t>Ocotlan-JAL</t>
  </si>
  <si>
    <t>2009545</t>
  </si>
  <si>
    <t>14/03/2019 21:45</t>
  </si>
  <si>
    <t>2009549</t>
  </si>
  <si>
    <t>14/03/2019 22:36</t>
  </si>
  <si>
    <t>0P7A107704</t>
  </si>
  <si>
    <t>AV ESCOBAR HERMANOS No 5756</t>
  </si>
  <si>
    <t>2009551</t>
  </si>
  <si>
    <t>0P7A107662</t>
  </si>
  <si>
    <t>2009553</t>
  </si>
  <si>
    <t>14/03/2019 22:37</t>
  </si>
  <si>
    <t>03XB464257</t>
  </si>
  <si>
    <t>2009569</t>
  </si>
  <si>
    <t>15/03/2019 05:26</t>
  </si>
  <si>
    <t>09HB325860</t>
  </si>
  <si>
    <t>AV MIGUEL ALEMAN 4401</t>
  </si>
  <si>
    <t>2009621</t>
  </si>
  <si>
    <t>15/03/2019 07:48</t>
  </si>
  <si>
    <t>2009631</t>
  </si>
  <si>
    <t>15/03/2019 08:10</t>
  </si>
  <si>
    <t>2009637</t>
  </si>
  <si>
    <t>15/03/2019 08:31</t>
  </si>
  <si>
    <t>2009639</t>
  </si>
  <si>
    <t>15/03/2019 08:35</t>
  </si>
  <si>
    <t>2009645</t>
  </si>
  <si>
    <t>15/03/2019 08:36</t>
  </si>
  <si>
    <t>2009661</t>
  </si>
  <si>
    <t>15/03/2019 09:12</t>
  </si>
  <si>
    <t>09HB916056</t>
  </si>
  <si>
    <t>Av De la Industria Automotrizá No 18 Nave 3</t>
  </si>
  <si>
    <t>2009679</t>
  </si>
  <si>
    <t>15/03/2019 09:42</t>
  </si>
  <si>
    <t>0AE9566559</t>
  </si>
  <si>
    <t>2009685</t>
  </si>
  <si>
    <t>2009699</t>
  </si>
  <si>
    <t>15/03/2019 09:52</t>
  </si>
  <si>
    <t>09HB349135</t>
  </si>
  <si>
    <t>AV HIDALGO SN</t>
  </si>
  <si>
    <t>2009703</t>
  </si>
  <si>
    <t>15/03/2019 09:59</t>
  </si>
  <si>
    <t>2009709</t>
  </si>
  <si>
    <t>15/03/2019 10:04</t>
  </si>
  <si>
    <t>2009711</t>
  </si>
  <si>
    <t>15/03/2019 10:08</t>
  </si>
  <si>
    <t>0T2B041670</t>
  </si>
  <si>
    <t>2009741</t>
  </si>
  <si>
    <t>15/03/2019 10:27</t>
  </si>
  <si>
    <t>2009747</t>
  </si>
  <si>
    <t>15/03/2019 10:30</t>
  </si>
  <si>
    <t>2009789</t>
  </si>
  <si>
    <t>15/03/2019 11:03</t>
  </si>
  <si>
    <t>2009797</t>
  </si>
  <si>
    <t>SR RETIRO DE EQUIPO DEFINITIVO</t>
  </si>
  <si>
    <t>3250</t>
  </si>
  <si>
    <t>15/03/2019 11:15</t>
  </si>
  <si>
    <t>0MXX477623</t>
  </si>
  <si>
    <t>2009807</t>
  </si>
  <si>
    <t>15/03/2019 11:17</t>
  </si>
  <si>
    <t>2009815</t>
  </si>
  <si>
    <t>15/03/2019 11:19</t>
  </si>
  <si>
    <t>0C4X003297</t>
  </si>
  <si>
    <t>2009817</t>
  </si>
  <si>
    <t>15/03/2019 11:22</t>
  </si>
  <si>
    <t>2009823</t>
  </si>
  <si>
    <t>2009825</t>
  </si>
  <si>
    <t>15/03/2019 11:27</t>
  </si>
  <si>
    <t>2009833</t>
  </si>
  <si>
    <t>15/03/2019 11:38</t>
  </si>
  <si>
    <t>0AE7146572</t>
  </si>
  <si>
    <t>2009841</t>
  </si>
  <si>
    <t>15/03/2019 11:44</t>
  </si>
  <si>
    <t>2009845</t>
  </si>
  <si>
    <t>15/03/2019 11:48</t>
  </si>
  <si>
    <t>2009855</t>
  </si>
  <si>
    <t>15/03/2019 12:00</t>
  </si>
  <si>
    <t>0LA6297372</t>
  </si>
  <si>
    <t>RITA PEREZ DE MORENO 507</t>
  </si>
  <si>
    <t>2009865</t>
  </si>
  <si>
    <t>15/03/2019 11:52</t>
  </si>
  <si>
    <t>2009869</t>
  </si>
  <si>
    <t>15/03/2019 12:15</t>
  </si>
  <si>
    <t>2009883</t>
  </si>
  <si>
    <t>15/03/2019 12:29</t>
  </si>
  <si>
    <t>2009907</t>
  </si>
  <si>
    <t>3331</t>
  </si>
  <si>
    <t>15/03/2019 13:09</t>
  </si>
  <si>
    <t>09BR372888</t>
  </si>
  <si>
    <t>2009909</t>
  </si>
  <si>
    <t>15/03/2019 13:10</t>
  </si>
  <si>
    <t>2009917</t>
  </si>
  <si>
    <t>15/03/2019 13:23</t>
  </si>
  <si>
    <t>2009921</t>
  </si>
  <si>
    <t>15/03/2019 13:22</t>
  </si>
  <si>
    <t>2009923</t>
  </si>
  <si>
    <t>15/03/2019 13:25</t>
  </si>
  <si>
    <t>2009955</t>
  </si>
  <si>
    <t>15/03/2019 15:16</t>
  </si>
  <si>
    <t>0E2B654073</t>
  </si>
  <si>
    <t>2009957</t>
  </si>
  <si>
    <t>15/03/2019 15:22</t>
  </si>
  <si>
    <t>2009969</t>
  </si>
  <si>
    <t>15/03/2019 16:00</t>
  </si>
  <si>
    <t>2009971</t>
  </si>
  <si>
    <t>15/03/2019 16:06</t>
  </si>
  <si>
    <t>09BR546304</t>
  </si>
  <si>
    <t>2009973</t>
  </si>
  <si>
    <t>15/03/2019 16:07</t>
  </si>
  <si>
    <t>03BT802211</t>
  </si>
  <si>
    <t>2009975</t>
  </si>
  <si>
    <t>15/03/2019 16:09</t>
  </si>
  <si>
    <t>07TX140102</t>
  </si>
  <si>
    <t>2009981</t>
  </si>
  <si>
    <t>15/03/2019 16:12</t>
  </si>
  <si>
    <t>2009995</t>
  </si>
  <si>
    <t>15/03/2019 16:47</t>
  </si>
  <si>
    <t>2010001</t>
  </si>
  <si>
    <t>15/03/2019 16:49</t>
  </si>
  <si>
    <t>2010003</t>
  </si>
  <si>
    <t>15/03/2019 16:56</t>
  </si>
  <si>
    <t>0XEH070338</t>
  </si>
  <si>
    <t>2010005</t>
  </si>
  <si>
    <t>15/03/2019 17:01</t>
  </si>
  <si>
    <t>2010009</t>
  </si>
  <si>
    <t>15/03/2019 17:18</t>
  </si>
  <si>
    <t>09HB331952</t>
  </si>
  <si>
    <t>AV MONTA&amp;A MONARCA NORTE No 331</t>
  </si>
  <si>
    <t>2010041</t>
  </si>
  <si>
    <t>15/03/2019 18:44</t>
  </si>
  <si>
    <t>2010171</t>
  </si>
  <si>
    <t>16/03/2019 08:55</t>
  </si>
  <si>
    <t>2010177</t>
  </si>
  <si>
    <t>16/03/2019 11:46</t>
  </si>
  <si>
    <t>2010179</t>
  </si>
  <si>
    <t>16/03/2019 11:48</t>
  </si>
  <si>
    <t>2010181</t>
  </si>
  <si>
    <t>16/03/2019 11:50</t>
  </si>
  <si>
    <t>2010183</t>
  </si>
  <si>
    <t>16/03/2019 13:28</t>
  </si>
  <si>
    <t>2010185</t>
  </si>
  <si>
    <t>16/03/2019 13:30</t>
  </si>
  <si>
    <t>2010189</t>
  </si>
  <si>
    <t>16/03/2019 14:47</t>
  </si>
  <si>
    <t>2010375</t>
  </si>
  <si>
    <t>17/03/2019 18:10</t>
  </si>
  <si>
    <t>2010691</t>
  </si>
  <si>
    <t>18/03/2019 11:07</t>
  </si>
  <si>
    <t>2010815</t>
  </si>
  <si>
    <t>18/03/2019 21:18</t>
  </si>
  <si>
    <t>2011029</t>
  </si>
  <si>
    <t>19/03/2019 08:00</t>
  </si>
  <si>
    <t>2011033</t>
  </si>
  <si>
    <t>19/03/2019 08:02</t>
  </si>
  <si>
    <t>2011041</t>
  </si>
  <si>
    <t>19/03/2019 08:16</t>
  </si>
  <si>
    <t>2011049</t>
  </si>
  <si>
    <t>19/03/2019 08:26</t>
  </si>
  <si>
    <t>2011051</t>
  </si>
  <si>
    <t>19/03/2019 08:31</t>
  </si>
  <si>
    <t>0A4T567671</t>
  </si>
  <si>
    <t>2011055</t>
  </si>
  <si>
    <t>19/03/2019 08:33</t>
  </si>
  <si>
    <t>2011069</t>
  </si>
  <si>
    <t>19/03/2019 08:47</t>
  </si>
  <si>
    <t>AE7177921</t>
  </si>
  <si>
    <t>CARR MIGUEL ALEMAN KM 16 MOD A EDIF 1</t>
  </si>
  <si>
    <t>2011073</t>
  </si>
  <si>
    <t>2011089</t>
  </si>
  <si>
    <t>19/03/2019 08:53</t>
  </si>
  <si>
    <t>2011107</t>
  </si>
  <si>
    <t>19/03/2019 09:11</t>
  </si>
  <si>
    <t>2011149</t>
  </si>
  <si>
    <t>19/03/2019 09:40</t>
  </si>
  <si>
    <t>P7A327292</t>
  </si>
  <si>
    <t>OPERACIONES MADAPAL SA DE CV</t>
  </si>
  <si>
    <t>SIERRA DE SANTA CATANA No 104</t>
  </si>
  <si>
    <t>2011165</t>
  </si>
  <si>
    <t>19/03/2019 10:03</t>
  </si>
  <si>
    <t>0Y4X827968</t>
  </si>
  <si>
    <t>2011169</t>
  </si>
  <si>
    <t>19/03/2019 10:09</t>
  </si>
  <si>
    <t>2011171</t>
  </si>
  <si>
    <t>19/03/2019 10:07</t>
  </si>
  <si>
    <t>0EX9299996</t>
  </si>
  <si>
    <t>2011173</t>
  </si>
  <si>
    <t>19/03/2019 10:11</t>
  </si>
  <si>
    <t>2011177</t>
  </si>
  <si>
    <t>19/03/2019 10:13</t>
  </si>
  <si>
    <t>2011185</t>
  </si>
  <si>
    <t>19/03/2019 10:18</t>
  </si>
  <si>
    <t>0D6X451657</t>
  </si>
  <si>
    <t>2011191</t>
  </si>
  <si>
    <t>19/03/2019 10:21</t>
  </si>
  <si>
    <t>0XLT278483</t>
  </si>
  <si>
    <t>2011205</t>
  </si>
  <si>
    <t>19/03/2019 10:27</t>
  </si>
  <si>
    <t>0VMA675197</t>
  </si>
  <si>
    <t>2011217</t>
  </si>
  <si>
    <t>19/03/2019 10:31</t>
  </si>
  <si>
    <t>2011219</t>
  </si>
  <si>
    <t>19/03/2019 10:38</t>
  </si>
  <si>
    <t>2011225</t>
  </si>
  <si>
    <t>19/03/2019 10:46</t>
  </si>
  <si>
    <t>2011233</t>
  </si>
  <si>
    <t>19/03/2019 10:57</t>
  </si>
  <si>
    <t>2011239</t>
  </si>
  <si>
    <t>19/03/2019 10:59</t>
  </si>
  <si>
    <t>2011243</t>
  </si>
  <si>
    <t>19/03/2019 11:02</t>
  </si>
  <si>
    <t>2011249</t>
  </si>
  <si>
    <t>19/03/2019 11:05</t>
  </si>
  <si>
    <t>2011251</t>
  </si>
  <si>
    <t>19/03/2019 11:06</t>
  </si>
  <si>
    <t>2011261</t>
  </si>
  <si>
    <t>19/03/2019 11:12</t>
  </si>
  <si>
    <t>0C4X007970</t>
  </si>
  <si>
    <t>2011279</t>
  </si>
  <si>
    <t>19/03/2019 11:32</t>
  </si>
  <si>
    <t>2011281</t>
  </si>
  <si>
    <t>19/03/2019 11:34</t>
  </si>
  <si>
    <t>9HB329987</t>
  </si>
  <si>
    <t>2011295</t>
  </si>
  <si>
    <t>19/03/2019 11:46</t>
  </si>
  <si>
    <t>2011303</t>
  </si>
  <si>
    <t>19/03/2019 11:48</t>
  </si>
  <si>
    <t>2011321</t>
  </si>
  <si>
    <t>19/03/2019 12:20</t>
  </si>
  <si>
    <t>2011355</t>
  </si>
  <si>
    <t>19/03/2019 13:08</t>
  </si>
  <si>
    <t>2011359</t>
  </si>
  <si>
    <t>19/03/2019 11:26</t>
  </si>
  <si>
    <t>0C4X003016</t>
  </si>
  <si>
    <t>BLVD INDEPENDENCIA   2810 LOCAL N</t>
  </si>
  <si>
    <t>2011363</t>
  </si>
  <si>
    <t>19/03/2019 13:15</t>
  </si>
  <si>
    <t>0Y4X838103</t>
  </si>
  <si>
    <t>2011379</t>
  </si>
  <si>
    <t>19/03/2019 13:18</t>
  </si>
  <si>
    <t>0EX9293046</t>
  </si>
  <si>
    <t>2011407</t>
  </si>
  <si>
    <t>19/03/2019 13:42</t>
  </si>
  <si>
    <t>0XKK410103</t>
  </si>
  <si>
    <t>2011411</t>
  </si>
  <si>
    <t>19/03/2019 13:41</t>
  </si>
  <si>
    <t>2011415</t>
  </si>
  <si>
    <t>0C4X011320</t>
  </si>
  <si>
    <t>NIELSEN IBOPE MEXICO SA DE CV</t>
  </si>
  <si>
    <t>MEXICALTZINGO 2277</t>
  </si>
  <si>
    <t>2011451</t>
  </si>
  <si>
    <t>19/03/2019 14:43</t>
  </si>
  <si>
    <t>2011467</t>
  </si>
  <si>
    <t>19/03/2019 15:02</t>
  </si>
  <si>
    <t>2011469</t>
  </si>
  <si>
    <t>19/03/2019 15:12</t>
  </si>
  <si>
    <t>2011483</t>
  </si>
  <si>
    <t>19/03/2019 15:41</t>
  </si>
  <si>
    <t>2011493</t>
  </si>
  <si>
    <t>19/03/2019 15:59</t>
  </si>
  <si>
    <t>2011505</t>
  </si>
  <si>
    <t>19/03/2019 16:30</t>
  </si>
  <si>
    <t>0XDC390916</t>
  </si>
  <si>
    <t>2011509</t>
  </si>
  <si>
    <t>19/03/2019 16:41</t>
  </si>
  <si>
    <t>09HB331920</t>
  </si>
  <si>
    <t>JUAREZ Y SEGURO SOCIAL S/N</t>
  </si>
  <si>
    <t>2011519</t>
  </si>
  <si>
    <t>19/03/2019 16:54</t>
  </si>
  <si>
    <t>2011527</t>
  </si>
  <si>
    <t>19/03/2019 17:13</t>
  </si>
  <si>
    <t>0A4T036165</t>
  </si>
  <si>
    <t>2011529</t>
  </si>
  <si>
    <t>2011531</t>
  </si>
  <si>
    <t>19/03/2019 17:15</t>
  </si>
  <si>
    <t>0E1B965022</t>
  </si>
  <si>
    <t>2011539</t>
  </si>
  <si>
    <t>19/03/2019 17:21</t>
  </si>
  <si>
    <t>001071065</t>
  </si>
  <si>
    <t>MIGUEL BARRAGAN 6903</t>
  </si>
  <si>
    <t>2011563</t>
  </si>
  <si>
    <t>19/03/2019 19:31</t>
  </si>
  <si>
    <t>500097</t>
  </si>
  <si>
    <t>2011805</t>
  </si>
  <si>
    <t>20/03/2019 07:40</t>
  </si>
  <si>
    <t>2011821</t>
  </si>
  <si>
    <t>20/03/2019 07:54</t>
  </si>
  <si>
    <t>2011823</t>
  </si>
  <si>
    <t>20/03/2019 07:56</t>
  </si>
  <si>
    <t>2011825</t>
  </si>
  <si>
    <t>20/03/2019 07:57</t>
  </si>
  <si>
    <t>2011827</t>
  </si>
  <si>
    <t>20/03/2019 07:58</t>
  </si>
  <si>
    <t>2011831</t>
  </si>
  <si>
    <t>20/03/2019 08:21</t>
  </si>
  <si>
    <t>2011833</t>
  </si>
  <si>
    <t>20/03/2019 08:26</t>
  </si>
  <si>
    <t>2011843</t>
  </si>
  <si>
    <t>20/03/2019 08:39</t>
  </si>
  <si>
    <t>2011851</t>
  </si>
  <si>
    <t>20/03/2019 08:54</t>
  </si>
  <si>
    <t>2011863</t>
  </si>
  <si>
    <t>20/03/2019 09:03</t>
  </si>
  <si>
    <t>2011887</t>
  </si>
  <si>
    <t>20/03/2019 09:25</t>
  </si>
  <si>
    <t>2011899</t>
  </si>
  <si>
    <t>20/03/2019 09:57</t>
  </si>
  <si>
    <t>000251065</t>
  </si>
  <si>
    <t>2011913</t>
  </si>
  <si>
    <t>20/03/2019 10:05</t>
  </si>
  <si>
    <t>0A2T370578</t>
  </si>
  <si>
    <t>AV HEROICO COLEGIO MILITAR No 1000 LOCAL 5</t>
  </si>
  <si>
    <t>Piedras Negras-COAH</t>
  </si>
  <si>
    <t>2011933</t>
  </si>
  <si>
    <t>20/03/2019 10:08</t>
  </si>
  <si>
    <t>2011963</t>
  </si>
  <si>
    <t>20/03/2019 10:34</t>
  </si>
  <si>
    <t>2012009</t>
  </si>
  <si>
    <t>20/03/2019 11:08</t>
  </si>
  <si>
    <t>0Y4X846826</t>
  </si>
  <si>
    <t>2012013</t>
  </si>
  <si>
    <t>20/03/2019 11:09</t>
  </si>
  <si>
    <t>2012027</t>
  </si>
  <si>
    <t>20/03/2019 11:12</t>
  </si>
  <si>
    <t>2012039</t>
  </si>
  <si>
    <t>20/03/2019 11:24</t>
  </si>
  <si>
    <t>09HB916377</t>
  </si>
  <si>
    <t>BLVD NEXXUS No 2400</t>
  </si>
  <si>
    <t>2012049</t>
  </si>
  <si>
    <t>20/03/2019 11:23</t>
  </si>
  <si>
    <t>0A4T557922</t>
  </si>
  <si>
    <t>2012053</t>
  </si>
  <si>
    <t>20/03/2019 11:32</t>
  </si>
  <si>
    <t>2012087</t>
  </si>
  <si>
    <t>20/03/2019 11:53</t>
  </si>
  <si>
    <t>09HB916375</t>
  </si>
  <si>
    <t>Av Gonzalitos No 460 Sur Plaza Mirage 2° Piso Local 25</t>
  </si>
  <si>
    <t>2012101</t>
  </si>
  <si>
    <t>20/03/2019 12:00</t>
  </si>
  <si>
    <t>09HB325184</t>
  </si>
  <si>
    <t>AV INSURGENTES PTE 480</t>
  </si>
  <si>
    <t>2012107</t>
  </si>
  <si>
    <t>20/03/2019 12:06</t>
  </si>
  <si>
    <t>2012119</t>
  </si>
  <si>
    <t>20/03/2019 12:19</t>
  </si>
  <si>
    <t>2012133</t>
  </si>
  <si>
    <t>20/03/2019 12:41</t>
  </si>
  <si>
    <t>2012141</t>
  </si>
  <si>
    <t>20/03/2019 12:50</t>
  </si>
  <si>
    <t>0Y4X843490</t>
  </si>
  <si>
    <t>2012143</t>
  </si>
  <si>
    <t>20/03/2019 12:51</t>
  </si>
  <si>
    <t>2012147</t>
  </si>
  <si>
    <t>20/03/2019 12:52</t>
  </si>
  <si>
    <t>0Y4X842522</t>
  </si>
  <si>
    <t>2012149</t>
  </si>
  <si>
    <t>0Y4X843068</t>
  </si>
  <si>
    <t>2012161</t>
  </si>
  <si>
    <t>20/03/2019 12:59</t>
  </si>
  <si>
    <t>2012167</t>
  </si>
  <si>
    <t>20/03/2019 13:04</t>
  </si>
  <si>
    <t>0XLT279453</t>
  </si>
  <si>
    <t>2012169</t>
  </si>
  <si>
    <t>2012171</t>
  </si>
  <si>
    <t>20/03/2019 13:06</t>
  </si>
  <si>
    <t>2012193</t>
  </si>
  <si>
    <t>20/03/2019 13:21</t>
  </si>
  <si>
    <t>2012219</t>
  </si>
  <si>
    <t>20/03/2019 13:52</t>
  </si>
  <si>
    <t>0BG2946393</t>
  </si>
  <si>
    <t>2012221</t>
  </si>
  <si>
    <t>20/03/2019 13:59</t>
  </si>
  <si>
    <t>0EX7408106</t>
  </si>
  <si>
    <t>2012225</t>
  </si>
  <si>
    <t>20/03/2019 14:01</t>
  </si>
  <si>
    <t>0EX7403043</t>
  </si>
  <si>
    <t>2012229</t>
  </si>
  <si>
    <t>20/03/2019 14:10</t>
  </si>
  <si>
    <t>2012237</t>
  </si>
  <si>
    <t>20/03/2019 14:24</t>
  </si>
  <si>
    <t>0X76708428</t>
  </si>
  <si>
    <t>2012239</t>
  </si>
  <si>
    <t>20/03/2019 14:21</t>
  </si>
  <si>
    <t>2012241</t>
  </si>
  <si>
    <t>20/03/2019 14:27</t>
  </si>
  <si>
    <t>2012245</t>
  </si>
  <si>
    <t>20/03/2019 14:34</t>
  </si>
  <si>
    <t>2012247</t>
  </si>
  <si>
    <t>2012263</t>
  </si>
  <si>
    <t>20/03/2019 14:53</t>
  </si>
  <si>
    <t>0C4X008388</t>
  </si>
  <si>
    <t>AV.  ENRIQUE  RAMIREZ  MIGUEL  No.  1000  LOCAL  3</t>
  </si>
  <si>
    <t>2012265</t>
  </si>
  <si>
    <t>20/03/2019 15:13</t>
  </si>
  <si>
    <t>2012269</t>
  </si>
  <si>
    <t>20/03/2019 15:26</t>
  </si>
  <si>
    <t>2012279</t>
  </si>
  <si>
    <t>20/03/2019 15:39</t>
  </si>
  <si>
    <t>2012283</t>
  </si>
  <si>
    <t>20/03/2019 15:58</t>
  </si>
  <si>
    <t>0E2B648875</t>
  </si>
  <si>
    <t>2012285</t>
  </si>
  <si>
    <t>20/03/2019 16:00</t>
  </si>
  <si>
    <t>2012287</t>
  </si>
  <si>
    <t>20/03/2019 16:04</t>
  </si>
  <si>
    <t>2012291</t>
  </si>
  <si>
    <t>20/03/2019 16:08</t>
  </si>
  <si>
    <t>2012293</t>
  </si>
  <si>
    <t>20/03/2019 16:14</t>
  </si>
  <si>
    <t>001021065</t>
  </si>
  <si>
    <t>AV UNIVERSIDAD No 612</t>
  </si>
  <si>
    <t>2012295</t>
  </si>
  <si>
    <t>20/03/2019 16:12</t>
  </si>
  <si>
    <t>0EX9284764</t>
  </si>
  <si>
    <t>LAGO SILVERIO 258</t>
  </si>
  <si>
    <t>2012299</t>
  </si>
  <si>
    <t>20/03/2019 16:16</t>
  </si>
  <si>
    <t>2012309</t>
  </si>
  <si>
    <t>20/03/2019 16:24</t>
  </si>
  <si>
    <t>0A1H021261</t>
  </si>
  <si>
    <t>2012315</t>
  </si>
  <si>
    <t>20/03/2019 16:34</t>
  </si>
  <si>
    <t>2012351</t>
  </si>
  <si>
    <t>20/03/2019 16:58</t>
  </si>
  <si>
    <t>2012353</t>
  </si>
  <si>
    <t>20/03/2019 17:06</t>
  </si>
  <si>
    <t>2012369</t>
  </si>
  <si>
    <t>20/03/2019 17:53</t>
  </si>
  <si>
    <t>0MX4732746</t>
  </si>
  <si>
    <t>AV ALFONSO REYES No 2828 A NORTE</t>
  </si>
  <si>
    <t>2012635</t>
  </si>
  <si>
    <t>21/03/2019 07:38</t>
  </si>
  <si>
    <t>2012645</t>
  </si>
  <si>
    <t>21/03/2019 07:51</t>
  </si>
  <si>
    <t>0D6X468698</t>
  </si>
  <si>
    <t>2012687</t>
  </si>
  <si>
    <t>21/03/2019 09:17</t>
  </si>
  <si>
    <t>2012693</t>
  </si>
  <si>
    <t>21/03/2019 09:23</t>
  </si>
  <si>
    <t>2012705</t>
  </si>
  <si>
    <t>21/03/2019 09:30</t>
  </si>
  <si>
    <t>2012707</t>
  </si>
  <si>
    <t>21/03/2019 09:32</t>
  </si>
  <si>
    <t>2012711</t>
  </si>
  <si>
    <t>21/03/2019 09:36</t>
  </si>
  <si>
    <t>2012717</t>
  </si>
  <si>
    <t>21/03/2019 09:38</t>
  </si>
  <si>
    <t>2012731</t>
  </si>
  <si>
    <t>21/03/2019 09:52</t>
  </si>
  <si>
    <t>2012741</t>
  </si>
  <si>
    <t>21/03/2019 10:06</t>
  </si>
  <si>
    <t>2012751</t>
  </si>
  <si>
    <t>21/03/2019 10:15</t>
  </si>
  <si>
    <t>2012755</t>
  </si>
  <si>
    <t>21/03/2019 10:16</t>
  </si>
  <si>
    <t>2012757</t>
  </si>
  <si>
    <t>21/03/2019 10:19</t>
  </si>
  <si>
    <t>0EX9297573</t>
  </si>
  <si>
    <t>2012759</t>
  </si>
  <si>
    <t>21/03/2019 10:21</t>
  </si>
  <si>
    <t>0E1B972357</t>
  </si>
  <si>
    <t>2012767</t>
  </si>
  <si>
    <t>21/03/2019 10:30</t>
  </si>
  <si>
    <t>2012771</t>
  </si>
  <si>
    <t>21/03/2019 10:31</t>
  </si>
  <si>
    <t>0C4X008265</t>
  </si>
  <si>
    <t>2012789</t>
  </si>
  <si>
    <t>21/03/2019 10:53</t>
  </si>
  <si>
    <t>0EX7406581</t>
  </si>
  <si>
    <t>2012803</t>
  </si>
  <si>
    <t>21/03/2019 11:03</t>
  </si>
  <si>
    <t>0A2T200102</t>
  </si>
  <si>
    <t>Blvd. Harold R. Pape No. 719 Local -3</t>
  </si>
  <si>
    <t>2012807</t>
  </si>
  <si>
    <t>21/03/2019 11:07</t>
  </si>
  <si>
    <t>2012811</t>
  </si>
  <si>
    <t>2012845</t>
  </si>
  <si>
    <t>21/03/2019 11:25</t>
  </si>
  <si>
    <t>0RXD142304</t>
  </si>
  <si>
    <t>2012847</t>
  </si>
  <si>
    <t>21/03/2019 11:29</t>
  </si>
  <si>
    <t>2012861</t>
  </si>
  <si>
    <t>21/03/2019 11:35</t>
  </si>
  <si>
    <t>0X76371430</t>
  </si>
  <si>
    <t>2012869</t>
  </si>
  <si>
    <t>21/03/2019 11:42</t>
  </si>
  <si>
    <t>2012887</t>
  </si>
  <si>
    <t>21/03/2019 12:01</t>
  </si>
  <si>
    <t>2012889</t>
  </si>
  <si>
    <t>21/03/2019 12:04</t>
  </si>
  <si>
    <t>2012905</t>
  </si>
  <si>
    <t>21/03/2019 12:18</t>
  </si>
  <si>
    <t>7CX043394</t>
  </si>
  <si>
    <t>2012955</t>
  </si>
  <si>
    <t>21/03/2019 13:09</t>
  </si>
  <si>
    <t>09HB916191</t>
  </si>
  <si>
    <t>NI&amp;OS HEROES No 1107 ESQUINA CALLE 13 PISO 2</t>
  </si>
  <si>
    <t>2012959</t>
  </si>
  <si>
    <t>21/03/2019 13:14</t>
  </si>
  <si>
    <t>2012969</t>
  </si>
  <si>
    <t>21/03/2019 13:22</t>
  </si>
  <si>
    <t>09HB916055</t>
  </si>
  <si>
    <t>2012971</t>
  </si>
  <si>
    <t>2012973</t>
  </si>
  <si>
    <t>9HB913995</t>
  </si>
  <si>
    <t>AV JUAN ESCUTIA No 1850</t>
  </si>
  <si>
    <t>2012981</t>
  </si>
  <si>
    <t>21/03/2019 13:24</t>
  </si>
  <si>
    <t>2012983</t>
  </si>
  <si>
    <t>2012985</t>
  </si>
  <si>
    <t>2012991</t>
  </si>
  <si>
    <t>2013007</t>
  </si>
  <si>
    <t>21/03/2019 13:56</t>
  </si>
  <si>
    <t>2013015</t>
  </si>
  <si>
    <t>21/03/2019 14:05</t>
  </si>
  <si>
    <t>2013019</t>
  </si>
  <si>
    <t>21/03/2019 14:08</t>
  </si>
  <si>
    <t>2013033</t>
  </si>
  <si>
    <t>21/03/2019 14:36</t>
  </si>
  <si>
    <t>2013035</t>
  </si>
  <si>
    <t>21/03/2019 14:39</t>
  </si>
  <si>
    <t>2013037</t>
  </si>
  <si>
    <t>2013039</t>
  </si>
  <si>
    <t>21/03/2019 14:42</t>
  </si>
  <si>
    <t>2013047</t>
  </si>
  <si>
    <t>21/03/2019 14:53</t>
  </si>
  <si>
    <t>2013071</t>
  </si>
  <si>
    <t>21/03/2019 15:38</t>
  </si>
  <si>
    <t>2013085</t>
  </si>
  <si>
    <t>21/03/2019 16:26</t>
  </si>
  <si>
    <t>0A4T558933</t>
  </si>
  <si>
    <t>2013097</t>
  </si>
  <si>
    <t>21/03/2019 16:41</t>
  </si>
  <si>
    <t>2013099</t>
  </si>
  <si>
    <t>21/03/2019 16:48</t>
  </si>
  <si>
    <t>2013143</t>
  </si>
  <si>
    <t>21/03/2019 19:47</t>
  </si>
  <si>
    <t>2013191</t>
  </si>
  <si>
    <t>22/03/2019 07:07</t>
  </si>
  <si>
    <t>2013195</t>
  </si>
  <si>
    <t>22/03/2019 07:09</t>
  </si>
  <si>
    <t>7CX041492</t>
  </si>
  <si>
    <t>2013205</t>
  </si>
  <si>
    <t>22/03/2019 07:36</t>
  </si>
  <si>
    <t>2013233</t>
  </si>
  <si>
    <t>22/03/2019 08:26</t>
  </si>
  <si>
    <t>2013255</t>
  </si>
  <si>
    <t>22/03/2019 08:42</t>
  </si>
  <si>
    <t>0E2B656739</t>
  </si>
  <si>
    <t>2013259</t>
  </si>
  <si>
    <t>22/03/2019 08:48</t>
  </si>
  <si>
    <t>2013285</t>
  </si>
  <si>
    <t>22/03/2019 09:33</t>
  </si>
  <si>
    <t>2013289</t>
  </si>
  <si>
    <t>22/03/2019 09:32</t>
  </si>
  <si>
    <t>2013297</t>
  </si>
  <si>
    <t>22/03/2019 09:41</t>
  </si>
  <si>
    <t>2013301</t>
  </si>
  <si>
    <t>22/03/2019 09:45</t>
  </si>
  <si>
    <t>2013305</t>
  </si>
  <si>
    <t>22/03/2019 09:46</t>
  </si>
  <si>
    <t>2013313</t>
  </si>
  <si>
    <t>22/03/2019 09:52</t>
  </si>
  <si>
    <t>2013337</t>
  </si>
  <si>
    <t>22/03/2019 10:31</t>
  </si>
  <si>
    <t>2013431</t>
  </si>
  <si>
    <t>22/03/2019 12:10</t>
  </si>
  <si>
    <t>0B2R088255</t>
  </si>
  <si>
    <t>FEDERICO CHOPIN 14</t>
  </si>
  <si>
    <t>2013441</t>
  </si>
  <si>
    <t>22/03/2019 12:15</t>
  </si>
  <si>
    <t>4-&lt;=3</t>
  </si>
  <si>
    <t>2013499</t>
  </si>
  <si>
    <t>22/03/2019 13:37</t>
  </si>
  <si>
    <t>2013519</t>
  </si>
  <si>
    <t>22/03/2019 14:06</t>
  </si>
  <si>
    <t>2013551</t>
  </si>
  <si>
    <t>22/03/2019 15:35</t>
  </si>
  <si>
    <t>2013561</t>
  </si>
  <si>
    <t>22/03/2019 15:52</t>
  </si>
  <si>
    <t>2013565</t>
  </si>
  <si>
    <t>22/03/2019 15:57</t>
  </si>
  <si>
    <t>03TX405493</t>
  </si>
  <si>
    <t>2013567</t>
  </si>
  <si>
    <t>22/03/2019 16:02</t>
  </si>
  <si>
    <t>2013599</t>
  </si>
  <si>
    <t>22/03/2019 17:03</t>
  </si>
  <si>
    <t>2013619</t>
  </si>
  <si>
    <t>22/03/2019 17:33</t>
  </si>
  <si>
    <t>2013621</t>
  </si>
  <si>
    <t>22/03/2019 17:40</t>
  </si>
  <si>
    <t>0XL1376640</t>
  </si>
  <si>
    <t>2013771</t>
  </si>
  <si>
    <t>23/03/2019 12:24</t>
  </si>
  <si>
    <t>2013789</t>
  </si>
  <si>
    <t>23/03/2019 17:04</t>
  </si>
  <si>
    <t>2013791</t>
  </si>
  <si>
    <t>23/03/2019 17:06</t>
  </si>
  <si>
    <t>2013793</t>
  </si>
  <si>
    <t>23/03/2019 17:41</t>
  </si>
  <si>
    <t>2013965</t>
  </si>
  <si>
    <t>24/03/2019 12:09</t>
  </si>
  <si>
    <t>2013967</t>
  </si>
  <si>
    <t>24/03/2019 12:11</t>
  </si>
  <si>
    <t>2013969</t>
  </si>
  <si>
    <t>24/03/2019 13:34</t>
  </si>
  <si>
    <t>0E2B647375</t>
  </si>
  <si>
    <t>2014285</t>
  </si>
  <si>
    <t>25/03/2019 08:00</t>
  </si>
  <si>
    <t>2014343</t>
  </si>
  <si>
    <t>25/03/2019 08:52</t>
  </si>
  <si>
    <t>0XLT281166</t>
  </si>
  <si>
    <t>2014369</t>
  </si>
  <si>
    <t>25/03/2019 09:13</t>
  </si>
  <si>
    <t>2014373</t>
  </si>
  <si>
    <t>25/03/2019 09:18</t>
  </si>
  <si>
    <t>001061065</t>
  </si>
  <si>
    <t>EPIGMENIO GONZALEZ No 2 PB Y PISO 1</t>
  </si>
  <si>
    <t>2014377</t>
  </si>
  <si>
    <t>2014387</t>
  </si>
  <si>
    <t>25/03/2019 09:31</t>
  </si>
  <si>
    <t>0D6X465626</t>
  </si>
  <si>
    <t>2014397</t>
  </si>
  <si>
    <t>25/03/2019 09:39</t>
  </si>
  <si>
    <t>2014401</t>
  </si>
  <si>
    <t>25/03/2019 09:40</t>
  </si>
  <si>
    <t>2014411</t>
  </si>
  <si>
    <t>25/03/2019 09:44</t>
  </si>
  <si>
    <t>2014443</t>
  </si>
  <si>
    <t>25/03/2019 10:00</t>
  </si>
  <si>
    <t>2014445</t>
  </si>
  <si>
    <t>25/03/2019 10:02</t>
  </si>
  <si>
    <t>09HB334898</t>
  </si>
  <si>
    <t>2014455</t>
  </si>
  <si>
    <t>25/03/2019 10:06</t>
  </si>
  <si>
    <t>2014493</t>
  </si>
  <si>
    <t>25/03/2019 10:25</t>
  </si>
  <si>
    <t>2014503</t>
  </si>
  <si>
    <t>25/03/2019 10:30</t>
  </si>
  <si>
    <t>2014507</t>
  </si>
  <si>
    <t>25/03/2019 10:41</t>
  </si>
  <si>
    <t>0XEH798026</t>
  </si>
  <si>
    <t>2014545</t>
  </si>
  <si>
    <t>25/03/2019 11:09</t>
  </si>
  <si>
    <t>2014557</t>
  </si>
  <si>
    <t>25/03/2019 11:17</t>
  </si>
  <si>
    <t>2014563</t>
  </si>
  <si>
    <t>25/03/2019 11:19</t>
  </si>
  <si>
    <t>07CX042077</t>
  </si>
  <si>
    <t>CERRADA DE LOS INSURGENTES SN</t>
  </si>
  <si>
    <t>2014613</t>
  </si>
  <si>
    <t>25/03/2019 11:59</t>
  </si>
  <si>
    <t>2014617</t>
  </si>
  <si>
    <t>25/03/2019 12:00</t>
  </si>
  <si>
    <t>2014637</t>
  </si>
  <si>
    <t>25/03/2019 12:12</t>
  </si>
  <si>
    <t>2014641</t>
  </si>
  <si>
    <t>25/03/2019 12:18</t>
  </si>
  <si>
    <t>0XPN548183</t>
  </si>
  <si>
    <t>2014645</t>
  </si>
  <si>
    <t>25/03/2019 12:14</t>
  </si>
  <si>
    <t>0C4X008604</t>
  </si>
  <si>
    <t>AV JUAREZ 87</t>
  </si>
  <si>
    <t>GUANAJUATO-GTO</t>
  </si>
  <si>
    <t>2014655</t>
  </si>
  <si>
    <t>25/03/2019 12:28</t>
  </si>
  <si>
    <t>0X76703607</t>
  </si>
  <si>
    <t>2014671</t>
  </si>
  <si>
    <t>25/03/2019 12:45</t>
  </si>
  <si>
    <t>0D6X465264</t>
  </si>
  <si>
    <t>2014679</t>
  </si>
  <si>
    <t>25/03/2019 12:49</t>
  </si>
  <si>
    <t>2014687</t>
  </si>
  <si>
    <t>25/03/2019 12:58</t>
  </si>
  <si>
    <t>0XPN546672</t>
  </si>
  <si>
    <t>2014701</t>
  </si>
  <si>
    <t>25/03/2019 13:10</t>
  </si>
  <si>
    <t>0EX9662403</t>
  </si>
  <si>
    <t>2014707</t>
  </si>
  <si>
    <t>25/03/2019 13:14</t>
  </si>
  <si>
    <t>09HB334509</t>
  </si>
  <si>
    <t>2014709</t>
  </si>
  <si>
    <t>25/03/2019 13:16</t>
  </si>
  <si>
    <t>09HB334510</t>
  </si>
  <si>
    <t>2014715</t>
  </si>
  <si>
    <t>25/03/2019 13:18</t>
  </si>
  <si>
    <t>0X76703916</t>
  </si>
  <si>
    <t>2014719</t>
  </si>
  <si>
    <t>25/03/2019 13:17</t>
  </si>
  <si>
    <t>2014723</t>
  </si>
  <si>
    <t>2014749</t>
  </si>
  <si>
    <t>25/03/2019 13:40</t>
  </si>
  <si>
    <t>0XKK411717</t>
  </si>
  <si>
    <t>VESTA PARK, TOLUCA 2 ISIDRO FABELA No 126 EDIF S4</t>
  </si>
  <si>
    <t>2014755</t>
  </si>
  <si>
    <t>25/03/2019 13:43</t>
  </si>
  <si>
    <t>0C4X003019</t>
  </si>
  <si>
    <t>2014757</t>
  </si>
  <si>
    <t>25/03/2019 13:44</t>
  </si>
  <si>
    <t>2014759</t>
  </si>
  <si>
    <t>0C4X008650</t>
  </si>
  <si>
    <t>AV CHAPULTEPEC SUR 408</t>
  </si>
  <si>
    <t>2014763</t>
  </si>
  <si>
    <t>25/03/2019 13:47</t>
  </si>
  <si>
    <t>2014783</t>
  </si>
  <si>
    <t>25/03/2019 14:28</t>
  </si>
  <si>
    <t>2014795</t>
  </si>
  <si>
    <t>25/03/2019 14:38</t>
  </si>
  <si>
    <t>2014797</t>
  </si>
  <si>
    <t>25/03/2019 14:41</t>
  </si>
  <si>
    <t>2014813</t>
  </si>
  <si>
    <t>25/03/2019 15:22</t>
  </si>
  <si>
    <t>2014817</t>
  </si>
  <si>
    <t>25/03/2019 15:31</t>
  </si>
  <si>
    <t>0MX1217482</t>
  </si>
  <si>
    <t>2014825</t>
  </si>
  <si>
    <t>25/03/2019 16:02</t>
  </si>
  <si>
    <t>0PW4792159</t>
  </si>
  <si>
    <t>2014835</t>
  </si>
  <si>
    <t>25/03/2019 16:20</t>
  </si>
  <si>
    <t>0A4T036163</t>
  </si>
  <si>
    <t>2014849</t>
  </si>
  <si>
    <t>25/03/2019 16:49</t>
  </si>
  <si>
    <t>2014863</t>
  </si>
  <si>
    <t>25/03/2019 17:16</t>
  </si>
  <si>
    <t>05XB490277</t>
  </si>
  <si>
    <t>2014865</t>
  </si>
  <si>
    <t>25/03/2019 17:14</t>
  </si>
  <si>
    <t>0E2B654127</t>
  </si>
  <si>
    <t>AV VENUSTIANO CARRANZA 733</t>
  </si>
  <si>
    <t>2014885</t>
  </si>
  <si>
    <t>25/03/2019 19:03</t>
  </si>
  <si>
    <t>2014889</t>
  </si>
  <si>
    <t>25/03/2019 19:51</t>
  </si>
  <si>
    <t>2014893</t>
  </si>
  <si>
    <t>25/03/2019 20:36</t>
  </si>
  <si>
    <t>2015049</t>
  </si>
  <si>
    <t>26/03/2019 08:14</t>
  </si>
  <si>
    <t>2015057</t>
  </si>
  <si>
    <t>26/03/2019 08:22</t>
  </si>
  <si>
    <t>2015077</t>
  </si>
  <si>
    <t>26/03/2019 08:54</t>
  </si>
  <si>
    <t>2015101</t>
  </si>
  <si>
    <t>26/03/2019 09:28</t>
  </si>
  <si>
    <t>09HB318293</t>
  </si>
  <si>
    <t>2015107</t>
  </si>
  <si>
    <t>26/03/2019 09:45</t>
  </si>
  <si>
    <t>2015145</t>
  </si>
  <si>
    <t>26/03/2019 10:19</t>
  </si>
  <si>
    <t>2015149</t>
  </si>
  <si>
    <t>26/03/2019 10:23</t>
  </si>
  <si>
    <t>2015159</t>
  </si>
  <si>
    <t>26/03/2019 10:40</t>
  </si>
  <si>
    <t>2015201</t>
  </si>
  <si>
    <t>26/03/2019 11:29</t>
  </si>
  <si>
    <t>2015211</t>
  </si>
  <si>
    <t>26/03/2019 11:36</t>
  </si>
  <si>
    <t>2015217</t>
  </si>
  <si>
    <t>26/03/2019 11:39</t>
  </si>
  <si>
    <t>2015229</t>
  </si>
  <si>
    <t>26/03/2019 11:48</t>
  </si>
  <si>
    <t>2015259</t>
  </si>
  <si>
    <t>26/03/2019 12:15</t>
  </si>
  <si>
    <t>2015267</t>
  </si>
  <si>
    <t>26/03/2019 12:28</t>
  </si>
  <si>
    <t>9HB334085</t>
  </si>
  <si>
    <t>FOFECHA SA DE CV</t>
  </si>
  <si>
    <t>AV LAURELES No 28</t>
  </si>
  <si>
    <t>Jacona-MICH</t>
  </si>
  <si>
    <t>2015277</t>
  </si>
  <si>
    <t>26/03/2019 12:38</t>
  </si>
  <si>
    <t>2015279</t>
  </si>
  <si>
    <t>26/03/2019 12:40</t>
  </si>
  <si>
    <t>2015305</t>
  </si>
  <si>
    <t>26/03/2019 12:11</t>
  </si>
  <si>
    <t>2015331</t>
  </si>
  <si>
    <t>26/03/2019 13:17</t>
  </si>
  <si>
    <t>0AE7176626</t>
  </si>
  <si>
    <t>2015365</t>
  </si>
  <si>
    <t>26/03/2019 13:33</t>
  </si>
  <si>
    <t>0XPN396574</t>
  </si>
  <si>
    <t>2015367</t>
  </si>
  <si>
    <t>26/03/2019 13:35</t>
  </si>
  <si>
    <t>0D6X452141</t>
  </si>
  <si>
    <t>2015375</t>
  </si>
  <si>
    <t>26/03/2019 13:39</t>
  </si>
  <si>
    <t>2015385</t>
  </si>
  <si>
    <t>26/03/2019 13:46</t>
  </si>
  <si>
    <t>2015407</t>
  </si>
  <si>
    <t>26/03/2019 14:15</t>
  </si>
  <si>
    <t>2015413</t>
  </si>
  <si>
    <t>26/03/2019 14:28</t>
  </si>
  <si>
    <t>0EX9309804</t>
  </si>
  <si>
    <t>2015415</t>
  </si>
  <si>
    <t>9939</t>
  </si>
  <si>
    <t>26/03/2019 14:32</t>
  </si>
  <si>
    <t>MXMXCPRN05</t>
  </si>
  <si>
    <t>AT&amp;T GRUPO SERVICIOS Y SOPORTE S DE RL DE CV</t>
  </si>
  <si>
    <t>BLVD MANUEL AVILA CAMACHO No 5 PISO 12</t>
  </si>
  <si>
    <t>2015419</t>
  </si>
  <si>
    <t>26/03/2019 14:42</t>
  </si>
  <si>
    <t>2015431</t>
  </si>
  <si>
    <t>26/03/2019 15:17</t>
  </si>
  <si>
    <t>2015433</t>
  </si>
  <si>
    <t>26/03/2019 15:21</t>
  </si>
  <si>
    <t>2015437</t>
  </si>
  <si>
    <t>26/03/2019 15:25</t>
  </si>
  <si>
    <t>2015451</t>
  </si>
  <si>
    <t>26/03/2019 15:53</t>
  </si>
  <si>
    <t>2015455</t>
  </si>
  <si>
    <t>26/03/2019 16:02</t>
  </si>
  <si>
    <t>2015463</t>
  </si>
  <si>
    <t>26/03/2019 16:12</t>
  </si>
  <si>
    <t>2015465</t>
  </si>
  <si>
    <t>26/03/2019 16:26</t>
  </si>
  <si>
    <t>0Y4X846834</t>
  </si>
  <si>
    <t>2015467</t>
  </si>
  <si>
    <t>26/03/2019 16:27</t>
  </si>
  <si>
    <t>2015485</t>
  </si>
  <si>
    <t>26/03/2019 16:58</t>
  </si>
  <si>
    <t>C4X012865</t>
  </si>
  <si>
    <t>UNIVERSIDAD POLITECNICA DEL BICENTENARIO</t>
  </si>
  <si>
    <t>CARR ESTATAL SILAO ROMITA KM 2</t>
  </si>
  <si>
    <t>2015499</t>
  </si>
  <si>
    <t>26/03/2019 17:37</t>
  </si>
  <si>
    <t>2015507</t>
  </si>
  <si>
    <t>26/03/2019 17:54</t>
  </si>
  <si>
    <t>2015513</t>
  </si>
  <si>
    <t>26/03/2019 18:01</t>
  </si>
  <si>
    <t>2015659</t>
  </si>
  <si>
    <t>27/03/2019 08:08</t>
  </si>
  <si>
    <t>2015661</t>
  </si>
  <si>
    <t>27/03/2019 08:14</t>
  </si>
  <si>
    <t>2015663</t>
  </si>
  <si>
    <t>27/03/2019 08:26</t>
  </si>
  <si>
    <t>2015683</t>
  </si>
  <si>
    <t>27/03/2019 08:53</t>
  </si>
  <si>
    <t>0XKK398482</t>
  </si>
  <si>
    <t>2015697</t>
  </si>
  <si>
    <t>27/03/2019 09:15</t>
  </si>
  <si>
    <t>2015701</t>
  </si>
  <si>
    <t>27/03/2019 09:21</t>
  </si>
  <si>
    <t>2015707</t>
  </si>
  <si>
    <t>27/03/2019 09:23</t>
  </si>
  <si>
    <t>2015723</t>
  </si>
  <si>
    <t>27/03/2019 09:42</t>
  </si>
  <si>
    <t>0RXD139626</t>
  </si>
  <si>
    <t>2015733</t>
  </si>
  <si>
    <t>27/03/2019 09:46</t>
  </si>
  <si>
    <t>0A2T388973</t>
  </si>
  <si>
    <t>VIAJES INTERMEX SA DE CV</t>
  </si>
  <si>
    <t>AV SAN PEDRO 215 NORTE</t>
  </si>
  <si>
    <t>2015735</t>
  </si>
  <si>
    <t>27/03/2019 09:48</t>
  </si>
  <si>
    <t>0A2T390179</t>
  </si>
  <si>
    <t>2015775</t>
  </si>
  <si>
    <t>27/03/2019 10:40</t>
  </si>
  <si>
    <t>0AE9567213</t>
  </si>
  <si>
    <t>2015809</t>
  </si>
  <si>
    <t>27/03/2019 11:19</t>
  </si>
  <si>
    <t>2015833</t>
  </si>
  <si>
    <t>27/03/2019 11:41</t>
  </si>
  <si>
    <t>2015839</t>
  </si>
  <si>
    <t>27/03/2019 11:46</t>
  </si>
  <si>
    <t>09HB331943</t>
  </si>
  <si>
    <t>5 DE FEBRERO ORIENTE No 106</t>
  </si>
  <si>
    <t>Puebla-PUE</t>
  </si>
  <si>
    <t>2015841</t>
  </si>
  <si>
    <t>27/03/2019 11:49</t>
  </si>
  <si>
    <t>2015843</t>
  </si>
  <si>
    <t>27/03/2019 11:50</t>
  </si>
  <si>
    <t>2015845</t>
  </si>
  <si>
    <t>27/03/2019 11:51</t>
  </si>
  <si>
    <t>2015849</t>
  </si>
  <si>
    <t>27/03/2019 11:52</t>
  </si>
  <si>
    <t>2015877</t>
  </si>
  <si>
    <t>27/03/2019 12:38</t>
  </si>
  <si>
    <t>0LA6297017</t>
  </si>
  <si>
    <t>2015883</t>
  </si>
  <si>
    <t>27/03/2019 12:45</t>
  </si>
  <si>
    <t>0LA6296963</t>
  </si>
  <si>
    <t>AV TECNOLOGICO 1770</t>
  </si>
  <si>
    <t>2015905</t>
  </si>
  <si>
    <t>27/03/2019 13:04</t>
  </si>
  <si>
    <t>2015909</t>
  </si>
  <si>
    <t>2015925</t>
  </si>
  <si>
    <t>27/03/2019 13:28</t>
  </si>
  <si>
    <t>2015949</t>
  </si>
  <si>
    <t>27/03/2019 13:48</t>
  </si>
  <si>
    <t>2015957</t>
  </si>
  <si>
    <t>27/03/2019 14:03</t>
  </si>
  <si>
    <t>0C7X246888</t>
  </si>
  <si>
    <t>2016001</t>
  </si>
  <si>
    <t>27/03/2019 15:28</t>
  </si>
  <si>
    <t>2016015</t>
  </si>
  <si>
    <t>OTA CAMBIO EN DIRECCIËN</t>
  </si>
  <si>
    <t>27/03/2019 15:55</t>
  </si>
  <si>
    <t>2016027</t>
  </si>
  <si>
    <t>27/03/2019 16:16</t>
  </si>
  <si>
    <t>2016031</t>
  </si>
  <si>
    <t>27/03/2019 16:29</t>
  </si>
  <si>
    <t>0BG1000915</t>
  </si>
  <si>
    <t>2016077</t>
  </si>
  <si>
    <t>27/03/2019 18:51</t>
  </si>
  <si>
    <t>0A4T557554</t>
  </si>
  <si>
    <t>2016079</t>
  </si>
  <si>
    <t>27/03/2019 18:52</t>
  </si>
  <si>
    <t>0A4T558594</t>
  </si>
  <si>
    <t>2016255</t>
  </si>
  <si>
    <t>28/03/2019 08:08</t>
  </si>
  <si>
    <t>2016257</t>
  </si>
  <si>
    <t>28/03/2019 08:15</t>
  </si>
  <si>
    <t>2016259</t>
  </si>
  <si>
    <t>0X76372976</t>
  </si>
  <si>
    <t>2016261</t>
  </si>
  <si>
    <t>28/03/2019 08:20</t>
  </si>
  <si>
    <t>2016287</t>
  </si>
  <si>
    <t>28/03/2019 09:00</t>
  </si>
  <si>
    <t>03BT801958</t>
  </si>
  <si>
    <t>2016291</t>
  </si>
  <si>
    <t>28/03/2019 08:57</t>
  </si>
  <si>
    <t>2016293</t>
  </si>
  <si>
    <t>28/03/2019 09:01</t>
  </si>
  <si>
    <t>03BT801960</t>
  </si>
  <si>
    <t>AV PLAYA REVOLCADERO S/N</t>
  </si>
  <si>
    <t>Acapulco-GRO</t>
  </si>
  <si>
    <t>2016297</t>
  </si>
  <si>
    <t>28/03/2019 09:03</t>
  </si>
  <si>
    <t>03BT801963</t>
  </si>
  <si>
    <t>PRIVADA DE CEDROS No 104</t>
  </si>
  <si>
    <t>2016347</t>
  </si>
  <si>
    <t>28/03/2019 10:01</t>
  </si>
  <si>
    <t>2016357</t>
  </si>
  <si>
    <t>28/03/2019 10:07</t>
  </si>
  <si>
    <t>2016369</t>
  </si>
  <si>
    <t>28/03/2019 10:26</t>
  </si>
  <si>
    <t>2016383</t>
  </si>
  <si>
    <t>28/03/2019 10:50</t>
  </si>
  <si>
    <t>2016389</t>
  </si>
  <si>
    <t>28/03/2019 10:31</t>
  </si>
  <si>
    <t>2016391</t>
  </si>
  <si>
    <t>28/03/2019 11:01</t>
  </si>
  <si>
    <t>2016395</t>
  </si>
  <si>
    <t>28/03/2019 11:02</t>
  </si>
  <si>
    <t>2016429</t>
  </si>
  <si>
    <t>28/03/2019 11:34</t>
  </si>
  <si>
    <t>2016433</t>
  </si>
  <si>
    <t>28/03/2019 11:36</t>
  </si>
  <si>
    <t>0C7X249094</t>
  </si>
  <si>
    <t>2016453</t>
  </si>
  <si>
    <t>28/03/2019 12:01</t>
  </si>
  <si>
    <t>07CX042857</t>
  </si>
  <si>
    <t>2016483</t>
  </si>
  <si>
    <t>28/03/2019 12:32</t>
  </si>
  <si>
    <t>2016495</t>
  </si>
  <si>
    <t>28/03/2019 12:47</t>
  </si>
  <si>
    <t>2016503</t>
  </si>
  <si>
    <t>28/03/2019 13:01</t>
  </si>
  <si>
    <t>2016529</t>
  </si>
  <si>
    <t>28/03/2019 13:19</t>
  </si>
  <si>
    <t>2016535</t>
  </si>
  <si>
    <t>28/03/2019 13:30</t>
  </si>
  <si>
    <t>9HB383593</t>
  </si>
  <si>
    <t>MIGUEL ANGEL MENDOZA MEJIA</t>
  </si>
  <si>
    <t>PEDRO SULA No 208</t>
  </si>
  <si>
    <t>2016555</t>
  </si>
  <si>
    <t>28/03/2019 13:34</t>
  </si>
  <si>
    <t>2016571</t>
  </si>
  <si>
    <t>28/03/2019 13:58</t>
  </si>
  <si>
    <t>0C4X008486</t>
  </si>
  <si>
    <t>AV MADERO ORIENTE 422-B</t>
  </si>
  <si>
    <t>2016583</t>
  </si>
  <si>
    <t>28/03/2019 14:34</t>
  </si>
  <si>
    <t>0D6X468206</t>
  </si>
  <si>
    <t>2016593</t>
  </si>
  <si>
    <t>28/03/2019 15:01</t>
  </si>
  <si>
    <t>2016603</t>
  </si>
  <si>
    <t>28/03/2019 15:30</t>
  </si>
  <si>
    <t>0EX9283132</t>
  </si>
  <si>
    <t>BLV LUIS ECHEVERRIA 1032</t>
  </si>
  <si>
    <t>2016605</t>
  </si>
  <si>
    <t>28/03/2019 15:35</t>
  </si>
  <si>
    <t>2016621</t>
  </si>
  <si>
    <t>28/03/2019 16:09</t>
  </si>
  <si>
    <t>2016653</t>
  </si>
  <si>
    <t>28/03/2019 17:21</t>
  </si>
  <si>
    <t>0X76371439</t>
  </si>
  <si>
    <t>2016657</t>
  </si>
  <si>
    <t>28/03/2019 17:28</t>
  </si>
  <si>
    <t>0XL3584287</t>
  </si>
  <si>
    <t>2016667</t>
  </si>
  <si>
    <t>28/03/2019 18:00</t>
  </si>
  <si>
    <t>2016669</t>
  </si>
  <si>
    <t>28/03/2019 18:03</t>
  </si>
  <si>
    <t>2016675</t>
  </si>
  <si>
    <t>28/03/2019 18:27</t>
  </si>
  <si>
    <t>0Y2B003351</t>
  </si>
  <si>
    <t>2016855</t>
  </si>
  <si>
    <t>29/03/2019 08:57</t>
  </si>
  <si>
    <t>2016861</t>
  </si>
  <si>
    <t>29/03/2019 09:04</t>
  </si>
  <si>
    <t>0XLT281158</t>
  </si>
  <si>
    <t>2016863</t>
  </si>
  <si>
    <t>29/03/2019 09:05</t>
  </si>
  <si>
    <t>9HB331815</t>
  </si>
  <si>
    <t>PUERTO DE PALOS S/N</t>
  </si>
  <si>
    <t>2016869</t>
  </si>
  <si>
    <t>29/03/2019 09:17</t>
  </si>
  <si>
    <t>2016875</t>
  </si>
  <si>
    <t>29/03/2019 09:29</t>
  </si>
  <si>
    <t>2017017</t>
  </si>
  <si>
    <t>29/03/2019 11:48</t>
  </si>
  <si>
    <t>0YTB131550</t>
  </si>
  <si>
    <t>Veces objetivo TR con servicios aclarados</t>
  </si>
  <si>
    <t xml:space="preserve">Veces objetivo dic 2018 a la fecha </t>
  </si>
  <si>
    <t>Penalización real TR</t>
  </si>
  <si>
    <t>% penalización real sobre facturación</t>
  </si>
  <si>
    <t>(Varios elementos)</t>
  </si>
  <si>
    <t>Emergencias</t>
  </si>
  <si>
    <t>% cumplimiento</t>
  </si>
  <si>
    <t>Penalización real documentación</t>
  </si>
  <si>
    <t>Penalización documentación sin aclaración</t>
  </si>
  <si>
    <t>Penalización documentación con aclaración</t>
  </si>
  <si>
    <t>Penalización TR sin aclaración</t>
  </si>
  <si>
    <t>Penalización TR con aclaración</t>
  </si>
  <si>
    <t>% penalización sobre facturación sin aclaración</t>
  </si>
  <si>
    <t>% penalización real sobre facturación con aclaración</t>
  </si>
  <si>
    <t xml:space="preserve">OFFICE DEPOT </t>
  </si>
  <si>
    <t xml:space="preserve">OPERADORA OMX </t>
  </si>
  <si>
    <t>Tipo</t>
  </si>
  <si>
    <t>Aclarado</t>
  </si>
  <si>
    <t>Sin aclarar</t>
  </si>
  <si>
    <t>Sin aclaraciones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</si>
</sst>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* #,##0_-;\-&quot;$&quot;* #,##0_-;_-&quot;$&quot;* &quot;-&quot;??_-;_-@_-"/>
    <numFmt numFmtId="165" formatCode="&quot;$&quot;#,##0"/>
    <numFmt numFmtId="166" formatCode="_-* #,##0.0_-;\-* #,##0.0_-;_-* &quot;-&quot;??_-;_-@_-"/>
    <numFmt numFmtId="167" formatCode="0.0"/>
    <numFmt numFmtId="168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rgb="FF000000"/>
      <name val="Calibri Light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Calibri Light"/>
      <family val="2"/>
    </font>
    <font>
      <b/>
      <sz val="9"/>
      <color rgb="FF000000"/>
      <name val="Tahoma"/>
      <family val="2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/>
      <bottom style="thin">
        <color theme="4" tint="0.39997558519241921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0">
    <xf numFmtId="0" fontId="0" fillId="0" borderId="0" xfId="0"/>
    <xf numFmtId="44" fontId="0" fillId="0" borderId="0" xfId="1" applyFont="1"/>
    <xf numFmtId="9" fontId="0" fillId="0" borderId="0" xfId="2" applyFont="1"/>
    <xf numFmtId="0" fontId="0" fillId="0" borderId="0" xfId="0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14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indent="1"/>
    </xf>
    <xf numFmtId="44" fontId="0" fillId="0" borderId="0" xfId="0" applyNumberFormat="1"/>
    <xf numFmtId="10" fontId="0" fillId="0" borderId="0" xfId="2" applyNumberFormat="1" applyFont="1"/>
    <xf numFmtId="0" fontId="0" fillId="0" borderId="0" xfId="0" quotePrefix="1"/>
    <xf numFmtId="164" fontId="0" fillId="0" borderId="0" xfId="1" applyNumberFormat="1" applyFont="1"/>
    <xf numFmtId="164" fontId="4" fillId="0" borderId="0" xfId="0" applyNumberFormat="1" applyFont="1"/>
    <xf numFmtId="0" fontId="0" fillId="0" borderId="0" xfId="0" applyNumberFormat="1"/>
    <xf numFmtId="9" fontId="4" fillId="0" borderId="0" xfId="2" applyFont="1"/>
    <xf numFmtId="49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1" applyNumberFormat="1" applyFont="1"/>
    <xf numFmtId="17" fontId="7" fillId="0" borderId="0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left"/>
    </xf>
    <xf numFmtId="14" fontId="7" fillId="0" borderId="0" xfId="0" applyNumberFormat="1" applyFont="1" applyFill="1" applyBorder="1" applyAlignment="1">
      <alignment horizontal="center"/>
    </xf>
    <xf numFmtId="0" fontId="7" fillId="0" borderId="0" xfId="0" applyFont="1" applyFill="1" applyBorder="1" applyAlignment="1"/>
    <xf numFmtId="0" fontId="7" fillId="0" borderId="0" xfId="0" applyFont="1" applyFill="1" applyBorder="1"/>
    <xf numFmtId="0" fontId="9" fillId="0" borderId="0" xfId="0" applyFont="1" applyFill="1" applyBorder="1"/>
    <xf numFmtId="0" fontId="8" fillId="0" borderId="0" xfId="0" applyFont="1" applyFill="1" applyBorder="1"/>
    <xf numFmtId="0" fontId="0" fillId="0" borderId="0" xfId="0"/>
    <xf numFmtId="1" fontId="5" fillId="0" borderId="9" xfId="0" applyNumberFormat="1" applyFont="1" applyFill="1" applyBorder="1" applyAlignment="1">
      <alignment horizontal="center" wrapText="1"/>
    </xf>
    <xf numFmtId="0" fontId="5" fillId="0" borderId="9" xfId="0" applyFont="1" applyFill="1" applyBorder="1" applyAlignment="1">
      <alignment horizontal="center" wrapText="1"/>
    </xf>
    <xf numFmtId="9" fontId="9" fillId="0" borderId="0" xfId="2" applyFont="1" applyFill="1" applyBorder="1"/>
    <xf numFmtId="165" fontId="9" fillId="0" borderId="0" xfId="0" applyNumberFormat="1" applyFont="1" applyFill="1" applyBorder="1"/>
    <xf numFmtId="43" fontId="9" fillId="0" borderId="0" xfId="4" applyFont="1" applyFill="1" applyBorder="1"/>
    <xf numFmtId="166" fontId="9" fillId="0" borderId="0" xfId="4" applyNumberFormat="1" applyFont="1" applyFill="1" applyBorder="1"/>
    <xf numFmtId="167" fontId="9" fillId="0" borderId="0" xfId="0" applyNumberFormat="1" applyFont="1" applyFill="1" applyBorder="1"/>
    <xf numFmtId="6" fontId="9" fillId="0" borderId="0" xfId="0" applyNumberFormat="1" applyFont="1" applyFill="1" applyBorder="1"/>
    <xf numFmtId="15" fontId="9" fillId="0" borderId="0" xfId="4" applyNumberFormat="1" applyFont="1" applyFill="1" applyBorder="1"/>
    <xf numFmtId="6" fontId="9" fillId="0" borderId="0" xfId="5" applyNumberFormat="1" applyFont="1" applyFill="1" applyBorder="1"/>
    <xf numFmtId="0" fontId="0" fillId="0" borderId="0" xfId="0" applyFill="1"/>
    <xf numFmtId="6" fontId="0" fillId="0" borderId="0" xfId="0" applyNumberFormat="1" applyFill="1"/>
    <xf numFmtId="6" fontId="0" fillId="0" borderId="0" xfId="0" applyNumberFormat="1" applyFill="1"/>
    <xf numFmtId="0" fontId="6" fillId="0" borderId="9" xfId="0" applyFont="1" applyFill="1" applyBorder="1" applyAlignment="1">
      <alignment wrapText="1"/>
    </xf>
    <xf numFmtId="9" fontId="6" fillId="0" borderId="9" xfId="2" applyFont="1" applyFill="1" applyBorder="1" applyAlignment="1">
      <alignment wrapText="1"/>
    </xf>
    <xf numFmtId="165" fontId="6" fillId="0" borderId="9" xfId="0" applyNumberFormat="1" applyFont="1" applyFill="1" applyBorder="1" applyAlignment="1">
      <alignment wrapText="1"/>
    </xf>
    <xf numFmtId="166" fontId="6" fillId="0" borderId="9" xfId="3" applyNumberFormat="1" applyFont="1" applyFill="1" applyBorder="1" applyAlignment="1">
      <alignment wrapText="1"/>
    </xf>
    <xf numFmtId="165" fontId="6" fillId="0" borderId="0" xfId="0" applyNumberFormat="1" applyFont="1" applyFill="1" applyBorder="1" applyAlignment="1">
      <alignment wrapText="1"/>
    </xf>
    <xf numFmtId="43" fontId="9" fillId="0" borderId="0" xfId="3" applyFont="1" applyFill="1" applyBorder="1"/>
    <xf numFmtId="166" fontId="9" fillId="0" borderId="0" xfId="3" applyNumberFormat="1" applyFont="1" applyFill="1" applyBorder="1"/>
    <xf numFmtId="6" fontId="9" fillId="0" borderId="0" xfId="0" applyNumberFormat="1" applyFont="1" applyFill="1" applyBorder="1"/>
    <xf numFmtId="15" fontId="9" fillId="0" borderId="0" xfId="3" applyNumberFormat="1" applyFont="1" applyFill="1" applyBorder="1"/>
    <xf numFmtId="6" fontId="9" fillId="0" borderId="0" xfId="1" applyNumberFormat="1" applyFont="1" applyFill="1" applyBorder="1"/>
    <xf numFmtId="0" fontId="0" fillId="2" borderId="0" xfId="0" applyNumberFormat="1" applyFill="1"/>
    <xf numFmtId="17" fontId="0" fillId="0" borderId="0" xfId="0" quotePrefix="1" applyNumberFormat="1"/>
    <xf numFmtId="8" fontId="0" fillId="0" borderId="0" xfId="0" applyNumberFormat="1"/>
    <xf numFmtId="0" fontId="11" fillId="3" borderId="10" xfId="0" applyFont="1" applyFill="1" applyBorder="1" applyAlignment="1">
      <alignment horizontal="center" vertical="center" wrapText="1"/>
    </xf>
    <xf numFmtId="44" fontId="0" fillId="4" borderId="0" xfId="1" applyNumberFormat="1" applyFont="1" applyFill="1"/>
    <xf numFmtId="44" fontId="0" fillId="0" borderId="0" xfId="1" applyNumberFormat="1" applyFont="1"/>
    <xf numFmtId="44" fontId="0" fillId="4" borderId="11" xfId="1" applyNumberFormat="1" applyFont="1" applyFill="1" applyBorder="1"/>
    <xf numFmtId="0" fontId="0" fillId="4" borderId="0" xfId="0" applyFont="1" applyFill="1"/>
    <xf numFmtId="0" fontId="0" fillId="0" borderId="0" xfId="0" applyFont="1"/>
    <xf numFmtId="0" fontId="0" fillId="4" borderId="11" xfId="0" applyFont="1" applyFill="1" applyBorder="1"/>
    <xf numFmtId="0" fontId="4" fillId="0" borderId="12" xfId="0" applyFont="1" applyBorder="1" applyAlignment="1">
      <alignment horizontal="left"/>
    </xf>
    <xf numFmtId="0" fontId="11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/>
    <xf numFmtId="10" fontId="0" fillId="0" borderId="0" xfId="2" applyNumberFormat="1" applyFont="1" applyFill="1" applyBorder="1"/>
    <xf numFmtId="164" fontId="0" fillId="0" borderId="0" xfId="1" applyNumberFormat="1" applyFont="1" applyFill="1" applyBorder="1"/>
    <xf numFmtId="17" fontId="0" fillId="0" borderId="0" xfId="0" applyNumberFormat="1"/>
    <xf numFmtId="168" fontId="0" fillId="0" borderId="0" xfId="2" applyNumberFormat="1" applyFont="1"/>
    <xf numFmtId="168" fontId="0" fillId="4" borderId="0" xfId="2" applyNumberFormat="1" applyFont="1" applyFill="1"/>
    <xf numFmtId="168" fontId="0" fillId="0" borderId="11" xfId="2" applyNumberFormat="1" applyFont="1" applyBorder="1"/>
    <xf numFmtId="0" fontId="4" fillId="0" borderId="0" xfId="0" applyFont="1" applyAlignment="1">
      <alignment horizontal="center"/>
    </xf>
  </cellXfs>
  <cellStyles count="6">
    <cellStyle name="Millares" xfId="3" builtinId="3"/>
    <cellStyle name="Millares 2" xfId="4" xr:uid="{00000000-0005-0000-0000-00002F000000}"/>
    <cellStyle name="Moneda" xfId="1" builtinId="4"/>
    <cellStyle name="Moneda 2" xfId="5" xr:uid="{00000000-0005-0000-0000-000030000000}"/>
    <cellStyle name="Normal" xfId="0" builtinId="0"/>
    <cellStyle name="Porcentaje" xfId="2" builtinId="5"/>
  </cellStyles>
  <dxfs count="82">
    <dxf>
      <numFmt numFmtId="30" formatCode="@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ill>
        <patternFill patternType="none">
          <fgColor indexed="64"/>
          <bgColor indexed="65"/>
        </patternFill>
      </fill>
    </dxf>
    <dxf>
      <numFmt numFmtId="10" formatCode="&quot;$&quot;#,##0;[Red]\-&quot;$&quot;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none"/>
      </font>
      <numFmt numFmtId="10" formatCode="&quot;$&quot;#,##0;[Red]\-&quot;$&quot;#,##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none"/>
      </font>
      <numFmt numFmtId="10" formatCode="&quot;$&quot;#,##0;[Red]\-&quot;$&quot;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none"/>
      </font>
      <numFmt numFmtId="10" formatCode="&quot;$&quot;#,##0;[Red]\-&quot;$&quot;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none"/>
      </font>
      <numFmt numFmtId="165" formatCode="&quot;$&quot;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none"/>
      </font>
      <numFmt numFmtId="20" formatCode="dd\-mmm\-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none"/>
      </font>
      <numFmt numFmtId="20" formatCode="dd\-mmm\-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none"/>
      </font>
      <numFmt numFmtId="10" formatCode="&quot;$&quot;#,##0;[Red]\-&quot;$&quot;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none"/>
      </font>
      <numFmt numFmtId="167" formatCode="0.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none"/>
      </font>
      <numFmt numFmtId="166" formatCode="_-* #,##0.0_-;\-* #,##0.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none"/>
      </font>
      <numFmt numFmtId="165" formatCode="&quot;$&quot;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2" formatCode="mmm\-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none"/>
      </font>
      <numFmt numFmtId="165" formatCode="&quot;$&quot;#,##0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_-;\-&quot;$&quot;* #,##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_-;\-&quot;$&quot;* #,##0_-;_-&quot;$&quot;* &quot;-&quot;??_-;_-@_-"/>
    </dxf>
    <dxf>
      <numFmt numFmtId="34" formatCode="_-&quot;$&quot;* #,##0.00_-;\-&quot;$&quot;* #,##0.00_-;_-&quot;$&quot;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numFmt numFmtId="0" formatCode="General"/>
      <fill>
        <patternFill patternType="solid">
          <fgColor indexed="64"/>
          <bgColor theme="5" tint="0.59999389629810485"/>
        </patternFill>
      </fill>
    </dxf>
    <dxf>
      <numFmt numFmtId="19" formatCode="dd/mm/yyyy"/>
    </dxf>
    <dxf>
      <numFmt numFmtId="19" formatCode="dd/mm/yyyy"/>
    </dxf>
    <dxf>
      <numFmt numFmtId="30" formatCode="@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2" formatCode="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auto="1"/>
        </patternFill>
      </fill>
    </dxf>
    <dxf>
      <numFmt numFmtId="164" formatCode="_-&quot;$&quot;* #,##0_-;\-&quot;$&quot;* #,##0_-;_-&quot;$&quot;* &quot;-&quot;??_-;_-@_-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_-&quot;$&quot;* #,##0_-;\-&quot;$&quot;* #,##0_-;_-&quot;$&quot;* &quot;-&quot;??_-;_-@_-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14" formatCode="0.00%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PENALIZACIONES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RESUMEN!$I$1</c:f>
              <c:strCache>
                <c:ptCount val="1"/>
                <c:pt idx="0">
                  <c:v>Tiempo de Solución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RESUMEN!$A$2:$A$4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RESUMEN!$I$2:$I$4</c:f>
              <c:numCache>
                <c:formatCode>_("$"* #,##0.00_);_("$"* \(#,##0.00\);_("$"*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462-47B4-BAF9-DD78EF95FCAE}"/>
            </c:ext>
          </c:extLst>
        </c:ser>
        <c:ser>
          <c:idx val="5"/>
          <c:order val="5"/>
          <c:tx>
            <c:strRef>
              <c:f>RESUMEN!$G$1</c:f>
              <c:strCache>
                <c:ptCount val="1"/>
                <c:pt idx="0">
                  <c:v>Bonus/Malus Gasto de Partes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RESUMEN!$A$2:$A$4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RESUMEN!$G$2:$G$4</c:f>
              <c:numCache>
                <c:formatCode>_("$"* #,##0.00_);_("$"* \(#,##0.00\);_("$"* "-"??_);_(@_)</c:formatCode>
                <c:ptCount val="3"/>
                <c:pt idx="0">
                  <c:v>0</c:v>
                </c:pt>
                <c:pt idx="1">
                  <c:v>10169.94</c:v>
                </c:pt>
                <c:pt idx="2">
                  <c:v>19689.990000000002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462-47B4-BAF9-DD78EF95FCAE}"/>
            </c:ext>
          </c:extLst>
        </c:ser>
        <c:ser>
          <c:idx val="6"/>
          <c:order val="6"/>
          <c:tx>
            <c:strRef>
              <c:f>RESUMEN!$H$1</c:f>
              <c:strCache>
                <c:ptCount val="1"/>
                <c:pt idx="0">
                  <c:v>Tiempo de Respuesta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RESUMEN!$A$2:$A$4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RESUMEN!$H$2:$H$4</c:f>
              <c:numCache>
                <c:formatCode>_("$"* #,##0.00_);_("$"* \(#,##0.00\);_("$"* "-"??_);_(@_)</c:formatCode>
                <c:ptCount val="3"/>
                <c:pt idx="0">
                  <c:v>45415</c:v>
                </c:pt>
                <c:pt idx="1">
                  <c:v>18762.259999999998</c:v>
                </c:pt>
                <c:pt idx="2">
                  <c:v>11306.42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462-47B4-BAF9-DD78EF95FCAE}"/>
            </c:ext>
          </c:extLst>
        </c:ser>
        <c:ser>
          <c:idx val="8"/>
          <c:order val="8"/>
          <c:tx>
            <c:strRef>
              <c:f>RESUMEN!$J$1</c:f>
              <c:strCache>
                <c:ptCount val="1"/>
                <c:pt idx="0">
                  <c:v>Tiempo de Documentación</c:v>
                </c:pt>
              </c:strCache>
            </c:strRef>
          </c:tx>
          <c:spPr>
            <a:ln w="349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RESUMEN!$A$2:$A$4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RESUMEN!$J$2:$J$4</c:f>
              <c:numCache>
                <c:formatCode>_("$"* #,##0.00_);_("$"* \(#,##0.00\);_("$"* "-"??_);_(@_)</c:formatCode>
                <c:ptCount val="3"/>
                <c:pt idx="0">
                  <c:v>1684</c:v>
                </c:pt>
                <c:pt idx="1">
                  <c:v>1040</c:v>
                </c:pt>
                <c:pt idx="2">
                  <c:v>3006.25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462-47B4-BAF9-DD78EF95F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3460096"/>
        <c:axId val="170469667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RESUMEN!$B$1</c15:sqref>
                        </c15:formulaRef>
                      </c:ext>
                    </c:extLst>
                    <c:strCache>
                      <c:ptCount val="1"/>
                      <c:pt idx="0">
                        <c:v>Servicios</c:v>
                      </c:pt>
                    </c:strCache>
                  </c:strRef>
                </c:tx>
                <c:spPr>
                  <a:ln w="34925" cap="rnd">
                    <a:solidFill>
                      <a:schemeClr val="accent1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1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RESUMEN!$A$2:$A$4</c15:sqref>
                        </c15:formulaRef>
                      </c:ext>
                    </c:extLst>
                    <c:strCache>
                      <c:ptCount val="3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RESUMEN!$B$2:$B$4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1256</c:v>
                      </c:pt>
                      <c:pt idx="1">
                        <c:v>1039</c:v>
                      </c:pt>
                      <c:pt idx="2">
                        <c:v>1019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D-6462-47B4-BAF9-DD78EF95FCA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RESUMEN!$C$1</c15:sqref>
                        </c15:formulaRef>
                      </c:ext>
                    </c:extLst>
                    <c:strCache>
                      <c:ptCount val="1"/>
                      <c:pt idx="0">
                        <c:v>Cálculo pago Servicios</c:v>
                      </c:pt>
                    </c:strCache>
                  </c:strRef>
                </c:tx>
                <c:spPr>
                  <a:ln w="34925" cap="rnd">
                    <a:solidFill>
                      <a:schemeClr val="accent2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2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RESUMEN!$A$2:$A$4</c15:sqref>
                        </c15:formulaRef>
                      </c:ext>
                    </c:extLst>
                    <c:strCache>
                      <c:ptCount val="3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RESUMEN!$C$2:$C$4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3"/>
                      <c:pt idx="0">
                        <c:v>1213517</c:v>
                      </c:pt>
                      <c:pt idx="1">
                        <c:v>1054537.7000000011</c:v>
                      </c:pt>
                      <c:pt idx="2">
                        <c:v>1088363.8500000031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6462-47B4-BAF9-DD78EF95FCA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RESUMEN!$D$1</c15:sqref>
                        </c15:formulaRef>
                      </c:ext>
                    </c:extLst>
                    <c:strCache>
                      <c:ptCount val="1"/>
                      <c:pt idx="0">
                        <c:v>Obj</c:v>
                      </c:pt>
                    </c:strCache>
                  </c:strRef>
                </c:tx>
                <c:spPr>
                  <a:ln w="349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3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RESUMEN!$A$2:$A$4</c15:sqref>
                        </c15:formulaRef>
                      </c:ext>
                    </c:extLst>
                    <c:strCache>
                      <c:ptCount val="3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RESUMEN!$D$2:$D$4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3"/>
                      <c:pt idx="0">
                        <c:v>37143</c:v>
                      </c:pt>
                      <c:pt idx="1">
                        <c:v>36018.94</c:v>
                      </c:pt>
                      <c:pt idx="2">
                        <c:v>36708.333333333336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6462-47B4-BAF9-DD78EF95FCA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RESUMEN!$E$1</c15:sqref>
                        </c15:formulaRef>
                      </c:ext>
                    </c:extLst>
                    <c:strCache>
                      <c:ptCount val="1"/>
                      <c:pt idx="0">
                        <c:v>Real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4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RESUMEN!$A$2:$A$4</c15:sqref>
                        </c15:formulaRef>
                      </c:ext>
                    </c:extLst>
                    <c:strCache>
                      <c:ptCount val="3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RESUMEN!$E$2:$E$4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3"/>
                      <c:pt idx="0">
                        <c:v>37923</c:v>
                      </c:pt>
                      <c:pt idx="1">
                        <c:v>39587.339999999997</c:v>
                      </c:pt>
                      <c:pt idx="2">
                        <c:v>41889.909999999996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6462-47B4-BAF9-DD78EF95FCA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RESUMEN!$F$1</c15:sqref>
                        </c15:formulaRef>
                      </c:ext>
                    </c:extLst>
                    <c:strCache>
                      <c:ptCount val="1"/>
                      <c:pt idx="0">
                        <c:v>Resultado Gasto de Partes</c:v>
                      </c:pt>
                    </c:strCache>
                  </c:strRef>
                </c:tx>
                <c:spPr>
                  <a:ln w="34925" cap="rnd">
                    <a:solidFill>
                      <a:schemeClr val="accent5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5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RESUMEN!$A$2:$A$4</c15:sqref>
                        </c15:formulaRef>
                      </c:ext>
                    </c:extLst>
                    <c:strCache>
                      <c:ptCount val="3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RESUMEN!$F$2:$F$4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0.98</c:v>
                      </c:pt>
                      <c:pt idx="1">
                        <c:v>0.90092989965834658</c:v>
                      </c:pt>
                      <c:pt idx="2">
                        <c:v>0.858844676503973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6462-47B4-BAF9-DD78EF95FCAE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RESUMEN!$K$1</c15:sqref>
                        </c15:formulaRef>
                      </c:ext>
                    </c:extLst>
                    <c:strCache>
                      <c:ptCount val="1"/>
                      <c:pt idx="0">
                        <c:v>Otros</c:v>
                      </c:pt>
                    </c:strCache>
                  </c:strRef>
                </c:tx>
                <c:spPr>
                  <a:ln w="3492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4">
                          <a:lumMod val="60000"/>
                        </a:schemeClr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RESUMEN!$A$2:$A$4</c15:sqref>
                        </c15:formulaRef>
                      </c:ext>
                    </c:extLst>
                    <c:strCache>
                      <c:ptCount val="3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RESUMEN!$K$2:$K$4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3"/>
                      <c:pt idx="0">
                        <c:v>26583</c:v>
                      </c:pt>
                      <c:pt idx="1">
                        <c:v>7105.8231250000008</c:v>
                      </c:pt>
                      <c:pt idx="2">
                        <c:v>715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6462-47B4-BAF9-DD78EF95FCAE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RESUMEN!$L$1</c15:sqref>
                        </c15:formulaRef>
                      </c:ext>
                    </c:extLst>
                    <c:strCache>
                      <c:ptCount val="1"/>
                      <c:pt idx="0">
                        <c:v>Pago Final</c:v>
                      </c:pt>
                    </c:strCache>
                  </c:strRef>
                </c:tx>
                <c:spPr>
                  <a:ln w="3492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5">
                          <a:lumMod val="60000"/>
                        </a:schemeClr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RESUMEN!$A$2:$A$4</c15:sqref>
                        </c15:formulaRef>
                      </c:ext>
                    </c:extLst>
                    <c:strCache>
                      <c:ptCount val="3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RESUMEN!$L$2:$L$4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3"/>
                      <c:pt idx="0">
                        <c:v>1193001</c:v>
                      </c:pt>
                      <c:pt idx="1">
                        <c:v>1031671.3241111123</c:v>
                      </c:pt>
                      <c:pt idx="2">
                        <c:v>1053076.1845694475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6462-47B4-BAF9-DD78EF95FCAE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RESUMEN!$M$1</c15:sqref>
                        </c15:formulaRef>
                      </c:ext>
                    </c:extLst>
                    <c:strCache>
                      <c:ptCount val="1"/>
                      <c:pt idx="0">
                        <c:v>Residentes XGS Y FSMA</c:v>
                      </c:pt>
                    </c:strCache>
                  </c:strRef>
                </c:tx>
                <c:spPr>
                  <a:ln w="3492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6">
                          <a:lumMod val="60000"/>
                        </a:schemeClr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RESUMEN!$A$2:$A$4</c15:sqref>
                        </c15:formulaRef>
                      </c:ext>
                    </c:extLst>
                    <c:strCache>
                      <c:ptCount val="3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RESUMEN!$M$2:$M$4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3"/>
                      <c:pt idx="0">
                        <c:v>147500</c:v>
                      </c:pt>
                      <c:pt idx="1">
                        <c:v>180403.22580645161</c:v>
                      </c:pt>
                      <c:pt idx="2">
                        <c:v>173000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6462-47B4-BAF9-DD78EF95FCAE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12"/>
          <c:order val="12"/>
          <c:tx>
            <c:strRef>
              <c:f>RESUMEN!$N$1</c:f>
              <c:strCache>
                <c:ptCount val="1"/>
                <c:pt idx="0">
                  <c:v>% penalización sobre facturación</c:v>
                </c:pt>
              </c:strCache>
            </c:strRef>
          </c:tx>
          <c:spPr>
            <a:ln w="349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RESUMEN!$A$2:$A$4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RESUMEN!$N$2:$N$4</c:f>
              <c:numCache>
                <c:formatCode>0.00%</c:formatCode>
                <c:ptCount val="3"/>
                <c:pt idx="0">
                  <c:v>3.7424280005966128E-2</c:v>
                </c:pt>
                <c:pt idx="1">
                  <c:v>1.7791929107892471E-2</c:v>
                </c:pt>
                <c:pt idx="2">
                  <c:v>1.0388456029663212E-2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0-483C-AF54-F2BC93ABB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0913359"/>
        <c:axId val="2053985199"/>
        <c:extLst>
          <c:ext xmlns:c15="http://schemas.microsoft.com/office/drawing/2012/chart" uri="{02D57815-91ED-43cb-92C2-25804820EDAC}">
            <c15:filteredLineSeries>
              <c15:ser>
                <c:idx val="13"/>
                <c:order val="13"/>
                <c:tx>
                  <c:strRef>
                    <c:extLst>
                      <c:ext uri="{02D57815-91ED-43cb-92C2-25804820EDAC}">
                        <c15:formulaRef>
                          <c15:sqref>RESUMEN!$O$1</c15:sqref>
                        </c15:formulaRef>
                      </c:ext>
                    </c:extLst>
                    <c:strCache>
                      <c:ptCount val="1"/>
                      <c:pt idx="0">
                        <c:v>Aclaraciones TR $</c:v>
                      </c:pt>
                    </c:strCache>
                  </c:strRef>
                </c:tx>
                <c:spPr>
                  <a:ln w="3492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RESUMEN!$A$2:$A$4</c15:sqref>
                        </c15:formulaRef>
                      </c:ext>
                    </c:extLst>
                    <c:strCache>
                      <c:ptCount val="3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RESUMEN!$O$2:$O$4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3"/>
                      <c:pt idx="0">
                        <c:v>6305</c:v>
                      </c:pt>
                      <c:pt idx="1">
                        <c:v>715</c:v>
                      </c:pt>
                      <c:pt idx="2">
                        <c:v>4236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3A0-4217-8025-4B62C6CD82AA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RESUMEN!$P$1</c15:sqref>
                        </c15:formulaRef>
                      </c:ext>
                    </c:extLst>
                    <c:strCache>
                      <c:ptCount val="1"/>
                      <c:pt idx="0">
                        <c:v>Aclaraciones TR #</c:v>
                      </c:pt>
                    </c:strCache>
                  </c:strRef>
                </c:tx>
                <c:spPr>
                  <a:ln w="3492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RESUMEN!$A$2:$A$4</c15:sqref>
                        </c15:formulaRef>
                      </c:ext>
                    </c:extLst>
                    <c:strCache>
                      <c:ptCount val="3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RESUMEN!$P$2:$P$4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5</c:v>
                      </c:pt>
                      <c:pt idx="1">
                        <c:v>1</c:v>
                      </c:pt>
                      <c:pt idx="2">
                        <c:v>19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3A0-4217-8025-4B62C6CD82AA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RESUMEN!$Q$1</c15:sqref>
                        </c15:formulaRef>
                      </c:ext>
                    </c:extLst>
                    <c:strCache>
                      <c:ptCount val="1"/>
                      <c:pt idx="0">
                        <c:v>Penalización real TR</c:v>
                      </c:pt>
                    </c:strCache>
                  </c:strRef>
                </c:tx>
                <c:spPr>
                  <a:ln w="3492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RESUMEN!$A$2:$A$4</c15:sqref>
                        </c15:formulaRef>
                      </c:ext>
                    </c:extLst>
                    <c:strCache>
                      <c:ptCount val="3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RESUMEN!$Q$2:$Q$4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3"/>
                      <c:pt idx="0">
                        <c:v>39110</c:v>
                      </c:pt>
                      <c:pt idx="1">
                        <c:v>18047.259999999998</c:v>
                      </c:pt>
                      <c:pt idx="2">
                        <c:v>7070.42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3A0-4217-8025-4B62C6CD82AA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RESUMEN!$R$1</c15:sqref>
                        </c15:formulaRef>
                      </c:ext>
                    </c:extLst>
                    <c:strCache>
                      <c:ptCount val="1"/>
                      <c:pt idx="0">
                        <c:v>% penalización real sobre facturación</c:v>
                      </c:pt>
                    </c:strCache>
                  </c:strRef>
                </c:tx>
                <c:spPr>
                  <a:ln w="3492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RESUMEN!$A$2:$A$4</c15:sqref>
                        </c15:formulaRef>
                      </c:ext>
                    </c:extLst>
                    <c:strCache>
                      <c:ptCount val="3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RESUMEN!$R$2:$R$4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0">
                        <c:v>3.2782872772109999E-2</c:v>
                      </c:pt>
                      <c:pt idx="1">
                        <c:v>1.7493226358258541E-2</c:v>
                      </c:pt>
                      <c:pt idx="2">
                        <c:v>6.7140631452896797E-3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3A0-4217-8025-4B62C6CD82AA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RESUMEN!$S$1</c15:sqref>
                        </c15:formulaRef>
                      </c:ext>
                    </c:extLst>
                    <c:strCache>
                      <c:ptCount val="1"/>
                      <c:pt idx="0">
                        <c:v>Aclaraciones documentación $</c:v>
                      </c:pt>
                    </c:strCache>
                  </c:strRef>
                </c:tx>
                <c:spPr>
                  <a:ln w="3492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RESUMEN!$A$2:$A$4</c15:sqref>
                        </c15:formulaRef>
                      </c:ext>
                    </c:extLst>
                    <c:strCache>
                      <c:ptCount val="3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RESUMEN!$S$2:$S$4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3"/>
                      <c:pt idx="0">
                        <c:v>801</c:v>
                      </c:pt>
                      <c:pt idx="1">
                        <c:v>0</c:v>
                      </c:pt>
                      <c:pt idx="2">
                        <c:v>2272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0B51-4C07-A7A3-2B68CC40C91B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RESUMEN!$T$1</c15:sqref>
                        </c15:formulaRef>
                      </c:ext>
                    </c:extLst>
                    <c:strCache>
                      <c:ptCount val="1"/>
                      <c:pt idx="0">
                        <c:v>Penalización real documentación</c:v>
                      </c:pt>
                    </c:strCache>
                  </c:strRef>
                </c:tx>
                <c:spPr>
                  <a:ln w="3492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RESUMEN!$A$2:$A$4</c15:sqref>
                        </c15:formulaRef>
                      </c:ext>
                    </c:extLst>
                    <c:strCache>
                      <c:ptCount val="3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RESUMEN!$T$2:$T$4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3"/>
                      <c:pt idx="0">
                        <c:v>883</c:v>
                      </c:pt>
                      <c:pt idx="1">
                        <c:v>1040</c:v>
                      </c:pt>
                      <c:pt idx="2">
                        <c:v>734.25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B51-4C07-A7A3-2B68CC40C91B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RESUMEN!$U$1</c15:sqref>
                        </c15:formulaRef>
                      </c:ext>
                    </c:extLst>
                    <c:strCache>
                      <c:ptCount val="1"/>
                      <c:pt idx="0">
                        <c:v>Aclaraciones documentación #</c:v>
                      </c:pt>
                    </c:strCache>
                  </c:strRef>
                </c:tx>
                <c:spPr>
                  <a:ln w="3492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RESUMEN!$A$2:$A$4</c15:sqref>
                        </c15:formulaRef>
                      </c:ext>
                    </c:extLst>
                    <c:strCache>
                      <c:ptCount val="3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RESUMEN!$U$2:$U$4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</c:v>
                      </c:pt>
                      <c:pt idx="1">
                        <c:v>0</c:v>
                      </c:pt>
                      <c:pt idx="2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B51-4C07-A7A3-2B68CC40C91B}"/>
                  </c:ext>
                </c:extLst>
              </c15:ser>
            </c15:filteredLineSeries>
          </c:ext>
        </c:extLst>
      </c:lineChart>
      <c:catAx>
        <c:axId val="81346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04696672"/>
        <c:crosses val="autoZero"/>
        <c:auto val="1"/>
        <c:lblAlgn val="ctr"/>
        <c:lblOffset val="100"/>
        <c:noMultiLvlLbl val="0"/>
      </c:catAx>
      <c:valAx>
        <c:axId val="17046966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Monto de penalización</a:t>
                </a:r>
              </a:p>
            </c:rich>
          </c:tx>
          <c:layout>
            <c:manualLayout>
              <c:xMode val="edge"/>
              <c:yMode val="edge"/>
              <c:x val="0.16109042705257598"/>
              <c:y val="9.11684225015357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3460096"/>
        <c:crosses val="autoZero"/>
        <c:crossBetween val="between"/>
      </c:valAx>
      <c:valAx>
        <c:axId val="205398519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50913359"/>
        <c:crosses val="max"/>
        <c:crossBetween val="between"/>
      </c:valAx>
      <c:catAx>
        <c:axId val="20509133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5398519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Penalización</a:t>
            </a:r>
            <a:r>
              <a:rPr lang="es-MX" baseline="0"/>
              <a:t>es documentación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'Penalización documentación'!$B$1</c:f>
              <c:strCache>
                <c:ptCount val="1"/>
                <c:pt idx="0">
                  <c:v>Penalización documentación sin aclaración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'Penalización documentación'!$A$2:$A$4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'Penalización documentación'!$B$2:$B$4</c:f>
              <c:numCache>
                <c:formatCode>_("$"* #,##0.00_);_("$"* \(#,##0.00\);_("$"* "-"??_);_(@_)</c:formatCode>
                <c:ptCount val="3"/>
                <c:pt idx="0">
                  <c:v>1684</c:v>
                </c:pt>
                <c:pt idx="1">
                  <c:v>1040</c:v>
                </c:pt>
                <c:pt idx="2">
                  <c:v>3006.25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16-4648-8A3F-ECF8FF2DB010}"/>
            </c:ext>
          </c:extLst>
        </c:ser>
        <c:ser>
          <c:idx val="1"/>
          <c:order val="1"/>
          <c:tx>
            <c:strRef>
              <c:f>'Penalización documentación'!$C$1</c:f>
              <c:strCache>
                <c:ptCount val="1"/>
                <c:pt idx="0">
                  <c:v>Penalización documentación con aclaración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'Penalización documentación'!$A$2:$A$4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'Penalización documentación'!$C$2:$C$4</c:f>
              <c:numCache>
                <c:formatCode>_("$"* #,##0.00_);_("$"* \(#,##0.00\);_("$"* "-"??_);_(@_)</c:formatCode>
                <c:ptCount val="3"/>
                <c:pt idx="0">
                  <c:v>883</c:v>
                </c:pt>
                <c:pt idx="1">
                  <c:v>1040</c:v>
                </c:pt>
                <c:pt idx="2">
                  <c:v>734.25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16-4648-8A3F-ECF8FF2DB01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08706671"/>
        <c:axId val="311666351"/>
      </c:lineChart>
      <c:catAx>
        <c:axId val="90870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11666351"/>
        <c:crosses val="autoZero"/>
        <c:auto val="1"/>
        <c:lblAlgn val="ctr"/>
        <c:lblOffset val="100"/>
        <c:noMultiLvlLbl val="0"/>
      </c:catAx>
      <c:valAx>
        <c:axId val="311666351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0870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PENALIZACIONES</a:t>
            </a:r>
          </a:p>
        </c:rich>
      </c:tx>
      <c:layout>
        <c:manualLayout>
          <c:xMode val="edge"/>
          <c:yMode val="edge"/>
          <c:x val="0.33402719627917216"/>
          <c:y val="2.8325741567276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'Penalizaciones TR'!$B$1</c:f>
              <c:strCache>
                <c:ptCount val="1"/>
                <c:pt idx="0">
                  <c:v>Penalización TR sin aclaración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'Penalizaciones TR'!$A$2:$A$4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'Penalizaciones TR'!$B$2:$B$4</c:f>
              <c:numCache>
                <c:formatCode>_-"$"* #,##0_-;\-"$"* #,##0_-;_-"$"* "-"??_-;_-@_-</c:formatCode>
                <c:ptCount val="3"/>
                <c:pt idx="0">
                  <c:v>45415</c:v>
                </c:pt>
                <c:pt idx="1">
                  <c:v>18762.259999999998</c:v>
                </c:pt>
                <c:pt idx="2">
                  <c:v>11306.42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B772-4330-AF7D-4DD8CC10AC80}"/>
            </c:ext>
          </c:extLst>
        </c:ser>
        <c:ser>
          <c:idx val="2"/>
          <c:order val="2"/>
          <c:tx>
            <c:strRef>
              <c:f>'Penalizaciones TR'!$D$1</c:f>
              <c:strCache>
                <c:ptCount val="1"/>
                <c:pt idx="0">
                  <c:v>Penalización TR con aclaración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'Penalizaciones TR'!$A$2:$A$4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'Penalizaciones TR'!$D$2:$D$4</c:f>
              <c:numCache>
                <c:formatCode>_-"$"* #,##0_-;\-"$"* #,##0_-;_-"$"* "-"??_-;_-@_-</c:formatCode>
                <c:ptCount val="3"/>
                <c:pt idx="0">
                  <c:v>39110</c:v>
                </c:pt>
                <c:pt idx="1">
                  <c:v>18047.259999999998</c:v>
                </c:pt>
                <c:pt idx="2">
                  <c:v>7070.42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B772-4330-AF7D-4DD8CC10A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3460096"/>
        <c:axId val="1704696672"/>
      </c:barChart>
      <c:lineChart>
        <c:grouping val="standard"/>
        <c:varyColors val="0"/>
        <c:ser>
          <c:idx val="1"/>
          <c:order val="1"/>
          <c:tx>
            <c:strRef>
              <c:f>'Penalizaciones TR'!$C$1</c:f>
              <c:strCache>
                <c:ptCount val="1"/>
                <c:pt idx="0">
                  <c:v>% penalización sobre facturación sin aclaración</c:v>
                </c:pt>
              </c:strCache>
            </c:strRef>
          </c:tx>
          <c:spPr>
            <a:ln w="34925" cap="rnd">
              <a:solidFill>
                <a:schemeClr val="accent2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'Penalizaciones TR'!$A$2:$A$4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'Penalizaciones TR'!$C$2:$C$4</c:f>
              <c:numCache>
                <c:formatCode>0.00%</c:formatCode>
                <c:ptCount val="3"/>
                <c:pt idx="0">
                  <c:v>3.7424280005966128E-2</c:v>
                </c:pt>
                <c:pt idx="1">
                  <c:v>1.7791929107892471E-2</c:v>
                </c:pt>
                <c:pt idx="2">
                  <c:v>1.0388456029663212E-2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B772-4330-AF7D-4DD8CC10AC80}"/>
            </c:ext>
          </c:extLst>
        </c:ser>
        <c:ser>
          <c:idx val="3"/>
          <c:order val="3"/>
          <c:tx>
            <c:strRef>
              <c:f>'Penalizaciones TR'!$E$1</c:f>
              <c:strCache>
                <c:ptCount val="1"/>
                <c:pt idx="0">
                  <c:v>% penalización real sobre facturación con aclaración</c:v>
                </c:pt>
              </c:strCache>
            </c:strRef>
          </c:tx>
          <c:spPr>
            <a:ln w="34925" cap="rnd">
              <a:solidFill>
                <a:schemeClr val="accent4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'Penalizaciones TR'!$A$2:$A$4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'Penalizaciones TR'!$E$2:$E$4</c:f>
              <c:numCache>
                <c:formatCode>0.00%</c:formatCode>
                <c:ptCount val="3"/>
                <c:pt idx="0">
                  <c:v>3.2782872772109999E-2</c:v>
                </c:pt>
                <c:pt idx="1">
                  <c:v>1.7493226358258541E-2</c:v>
                </c:pt>
                <c:pt idx="2">
                  <c:v>6.7140631452896797E-3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B772-4330-AF7D-4DD8CC10A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6096095"/>
        <c:axId val="838019935"/>
      </c:lineChart>
      <c:catAx>
        <c:axId val="81346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04696672"/>
        <c:crosses val="autoZero"/>
        <c:auto val="1"/>
        <c:lblAlgn val="ctr"/>
        <c:lblOffset val="100"/>
        <c:noMultiLvlLbl val="0"/>
      </c:catAx>
      <c:valAx>
        <c:axId val="1704696672"/>
        <c:scaling>
          <c:orientation val="minMax"/>
          <c:max val="46000"/>
          <c:min val="5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Monto de penalización</a:t>
                </a:r>
              </a:p>
            </c:rich>
          </c:tx>
          <c:layout>
            <c:manualLayout>
              <c:xMode val="edge"/>
              <c:yMode val="edge"/>
              <c:x val="0.15613379852788134"/>
              <c:y val="0.164006043674533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3460096"/>
        <c:crosses val="autoZero"/>
        <c:crossBetween val="between"/>
      </c:valAx>
      <c:valAx>
        <c:axId val="838019935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6096095"/>
        <c:crosses val="max"/>
        <c:crossBetween val="between"/>
      </c:valAx>
      <c:catAx>
        <c:axId val="8160960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3801993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CST</a:t>
            </a:r>
            <a:r>
              <a:rPr lang="es-MX" baseline="0"/>
              <a:t> PISA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'CST PISA'!$B$10</c:f>
              <c:strCache>
                <c:ptCount val="1"/>
                <c:pt idx="0">
                  <c:v>Emergencias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'CST PISA'!$A$11:$A$13</c:f>
              <c:strCache>
                <c:ptCount val="3"/>
                <c:pt idx="0">
                  <c:v>ENE-19</c:v>
                </c:pt>
                <c:pt idx="1">
                  <c:v>FEB-19</c:v>
                </c:pt>
                <c:pt idx="2">
                  <c:v>MAR-19</c:v>
                </c:pt>
              </c:strCache>
            </c:strRef>
          </c:cat>
          <c:val>
            <c:numRef>
              <c:f>'CST PISA'!$B$11:$B$13</c:f>
              <c:numCache>
                <c:formatCode>General</c:formatCode>
                <c:ptCount val="3"/>
                <c:pt idx="0">
                  <c:v>18</c:v>
                </c:pt>
                <c:pt idx="1">
                  <c:v>22</c:v>
                </c:pt>
                <c:pt idx="2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B3-4418-BAED-EF3D57C70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8831391"/>
        <c:axId val="969647103"/>
      </c:lineChart>
      <c:lineChart>
        <c:grouping val="standard"/>
        <c:varyColors val="0"/>
        <c:ser>
          <c:idx val="1"/>
          <c:order val="1"/>
          <c:tx>
            <c:strRef>
              <c:f>'CST PISA'!$C$10</c:f>
              <c:strCache>
                <c:ptCount val="1"/>
                <c:pt idx="0">
                  <c:v>% cumplimiento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'CST PISA'!$A$11:$A$13</c:f>
              <c:strCache>
                <c:ptCount val="3"/>
                <c:pt idx="0">
                  <c:v>ENE-19</c:v>
                </c:pt>
                <c:pt idx="1">
                  <c:v>FEB-19</c:v>
                </c:pt>
                <c:pt idx="2">
                  <c:v>MAR-19</c:v>
                </c:pt>
              </c:strCache>
            </c:strRef>
          </c:cat>
          <c:val>
            <c:numRef>
              <c:f>'CST PISA'!$C$11:$C$13</c:f>
              <c:numCache>
                <c:formatCode>0%</c:formatCode>
                <c:ptCount val="3"/>
                <c:pt idx="0">
                  <c:v>1</c:v>
                </c:pt>
                <c:pt idx="1">
                  <c:v>1</c:v>
                </c:pt>
                <c:pt idx="2" formatCode="0.00%">
                  <c:v>0.9642857142857143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B3-4418-BAED-EF3D57C70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8871391"/>
        <c:axId val="969640031"/>
      </c:lineChart>
      <c:catAx>
        <c:axId val="90883139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69647103"/>
        <c:crosses val="autoZero"/>
        <c:auto val="1"/>
        <c:lblAlgn val="ctr"/>
        <c:lblOffset val="100"/>
        <c:noMultiLvlLbl val="0"/>
      </c:catAx>
      <c:valAx>
        <c:axId val="969647103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Cantidad de emergencias</a:t>
                </a:r>
              </a:p>
            </c:rich>
          </c:tx>
          <c:layout>
            <c:manualLayout>
              <c:xMode val="edge"/>
              <c:yMode val="edge"/>
              <c:x val="0.15555555555555556"/>
              <c:y val="9.041666666666667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08831391"/>
        <c:crosses val="autoZero"/>
        <c:crossBetween val="between"/>
      </c:valAx>
      <c:valAx>
        <c:axId val="969640031"/>
        <c:scaling>
          <c:orientation val="minMax"/>
          <c:max val="1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% cumplimiento</a:t>
                </a:r>
              </a:p>
            </c:rich>
          </c:tx>
          <c:layout>
            <c:manualLayout>
              <c:xMode val="edge"/>
              <c:yMode val="edge"/>
              <c:x val="0.9389304461942255"/>
              <c:y val="0.208074876057159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08871391"/>
        <c:crosses val="max"/>
        <c:crossBetween val="between"/>
      </c:valAx>
      <c:catAx>
        <c:axId val="9088713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96400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Cumplimiento TR cuentas TOP</a:t>
            </a:r>
            <a:endParaRPr lang="es-MX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TOP!$B$22</c:f>
              <c:strCache>
                <c:ptCount val="1"/>
                <c:pt idx="0">
                  <c:v>ENE-19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TOP!$A$23:$A$35</c:f>
              <c:strCache>
                <c:ptCount val="13"/>
                <c:pt idx="0">
                  <c:v>HONEYWELL</c:v>
                </c:pt>
                <c:pt idx="1">
                  <c:v>0-1</c:v>
                </c:pt>
                <c:pt idx="2">
                  <c:v>1-2</c:v>
                </c:pt>
                <c:pt idx="3">
                  <c:v>OFFICE DEPOT </c:v>
                </c:pt>
                <c:pt idx="4">
                  <c:v>0-1</c:v>
                </c:pt>
                <c:pt idx="5">
                  <c:v>1-2</c:v>
                </c:pt>
                <c:pt idx="6">
                  <c:v>2-3</c:v>
                </c:pt>
                <c:pt idx="7">
                  <c:v>&gt;3</c:v>
                </c:pt>
                <c:pt idx="8">
                  <c:v>OPERADORA OMX </c:v>
                </c:pt>
                <c:pt idx="9">
                  <c:v>0-1</c:v>
                </c:pt>
                <c:pt idx="10">
                  <c:v>1-2</c:v>
                </c:pt>
                <c:pt idx="11">
                  <c:v>2-3</c:v>
                </c:pt>
                <c:pt idx="12">
                  <c:v>&gt;3</c:v>
                </c:pt>
              </c:strCache>
            </c:strRef>
          </c:cat>
          <c:val>
            <c:numRef>
              <c:f>TOP!$B$23:$B$35</c:f>
              <c:numCache>
                <c:formatCode>0.00%</c:formatCode>
                <c:ptCount val="13"/>
                <c:pt idx="1">
                  <c:v>0.96363636363636362</c:v>
                </c:pt>
                <c:pt idx="2">
                  <c:v>3.6363636363636362E-2</c:v>
                </c:pt>
                <c:pt idx="3" formatCode="General">
                  <c:v>0</c:v>
                </c:pt>
                <c:pt idx="4">
                  <c:v>0.77007299270072993</c:v>
                </c:pt>
                <c:pt idx="5">
                  <c:v>0.16058394160583941</c:v>
                </c:pt>
                <c:pt idx="6">
                  <c:v>5.8394160583941604E-2</c:v>
                </c:pt>
                <c:pt idx="7">
                  <c:v>1.0948905109489052E-2</c:v>
                </c:pt>
                <c:pt idx="8" formatCode="General">
                  <c:v>0</c:v>
                </c:pt>
                <c:pt idx="9">
                  <c:v>0.77777777777777779</c:v>
                </c:pt>
                <c:pt idx="10">
                  <c:v>0.19555555555555557</c:v>
                </c:pt>
                <c:pt idx="11">
                  <c:v>1.7777777777777778E-2</c:v>
                </c:pt>
                <c:pt idx="12">
                  <c:v>8.8888888888888889E-3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BF-4C08-8967-5FFE42EFFE9B}"/>
            </c:ext>
          </c:extLst>
        </c:ser>
        <c:ser>
          <c:idx val="1"/>
          <c:order val="1"/>
          <c:tx>
            <c:strRef>
              <c:f>TOP!$C$22</c:f>
              <c:strCache>
                <c:ptCount val="1"/>
                <c:pt idx="0">
                  <c:v>FEB-19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TOP!$A$23:$A$35</c:f>
              <c:strCache>
                <c:ptCount val="13"/>
                <c:pt idx="0">
                  <c:v>HONEYWELL</c:v>
                </c:pt>
                <c:pt idx="1">
                  <c:v>0-1</c:v>
                </c:pt>
                <c:pt idx="2">
                  <c:v>1-2</c:v>
                </c:pt>
                <c:pt idx="3">
                  <c:v>OFFICE DEPOT </c:v>
                </c:pt>
                <c:pt idx="4">
                  <c:v>0-1</c:v>
                </c:pt>
                <c:pt idx="5">
                  <c:v>1-2</c:v>
                </c:pt>
                <c:pt idx="6">
                  <c:v>2-3</c:v>
                </c:pt>
                <c:pt idx="7">
                  <c:v>&gt;3</c:v>
                </c:pt>
                <c:pt idx="8">
                  <c:v>OPERADORA OMX </c:v>
                </c:pt>
                <c:pt idx="9">
                  <c:v>0-1</c:v>
                </c:pt>
                <c:pt idx="10">
                  <c:v>1-2</c:v>
                </c:pt>
                <c:pt idx="11">
                  <c:v>2-3</c:v>
                </c:pt>
                <c:pt idx="12">
                  <c:v>&gt;3</c:v>
                </c:pt>
              </c:strCache>
            </c:strRef>
          </c:cat>
          <c:val>
            <c:numRef>
              <c:f>TOP!$C$23:$C$35</c:f>
              <c:numCache>
                <c:formatCode>0.00%</c:formatCode>
                <c:ptCount val="13"/>
                <c:pt idx="1">
                  <c:v>0.98076923076923073</c:v>
                </c:pt>
                <c:pt idx="2">
                  <c:v>1.9230769230769232E-2</c:v>
                </c:pt>
                <c:pt idx="3" formatCode="General">
                  <c:v>0</c:v>
                </c:pt>
                <c:pt idx="4">
                  <c:v>0.89099526066350709</c:v>
                </c:pt>
                <c:pt idx="5">
                  <c:v>0.10426540284360189</c:v>
                </c:pt>
                <c:pt idx="6">
                  <c:v>4.7393364928909956E-3</c:v>
                </c:pt>
                <c:pt idx="7">
                  <c:v>0</c:v>
                </c:pt>
                <c:pt idx="8" formatCode="General">
                  <c:v>0</c:v>
                </c:pt>
                <c:pt idx="9">
                  <c:v>0.91823899371069184</c:v>
                </c:pt>
                <c:pt idx="10">
                  <c:v>6.9182389937106917E-2</c:v>
                </c:pt>
                <c:pt idx="11">
                  <c:v>0</c:v>
                </c:pt>
                <c:pt idx="12">
                  <c:v>1.2578616352201259E-2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BF-4C08-8967-5FFE42EFFE9B}"/>
            </c:ext>
          </c:extLst>
        </c:ser>
        <c:ser>
          <c:idx val="2"/>
          <c:order val="2"/>
          <c:tx>
            <c:strRef>
              <c:f>TOP!$D$22</c:f>
              <c:strCache>
                <c:ptCount val="1"/>
                <c:pt idx="0">
                  <c:v>MAR-19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TOP!$A$23:$A$35</c:f>
              <c:strCache>
                <c:ptCount val="13"/>
                <c:pt idx="0">
                  <c:v>HONEYWELL</c:v>
                </c:pt>
                <c:pt idx="1">
                  <c:v>0-1</c:v>
                </c:pt>
                <c:pt idx="2">
                  <c:v>1-2</c:v>
                </c:pt>
                <c:pt idx="3">
                  <c:v>OFFICE DEPOT </c:v>
                </c:pt>
                <c:pt idx="4">
                  <c:v>0-1</c:v>
                </c:pt>
                <c:pt idx="5">
                  <c:v>1-2</c:v>
                </c:pt>
                <c:pt idx="6">
                  <c:v>2-3</c:v>
                </c:pt>
                <c:pt idx="7">
                  <c:v>&gt;3</c:v>
                </c:pt>
                <c:pt idx="8">
                  <c:v>OPERADORA OMX </c:v>
                </c:pt>
                <c:pt idx="9">
                  <c:v>0-1</c:v>
                </c:pt>
                <c:pt idx="10">
                  <c:v>1-2</c:v>
                </c:pt>
                <c:pt idx="11">
                  <c:v>2-3</c:v>
                </c:pt>
                <c:pt idx="12">
                  <c:v>&gt;3</c:v>
                </c:pt>
              </c:strCache>
            </c:strRef>
          </c:cat>
          <c:val>
            <c:numRef>
              <c:f>TOP!$D$23:$D$35</c:f>
              <c:numCache>
                <c:formatCode>0.00%</c:formatCode>
                <c:ptCount val="13"/>
                <c:pt idx="1">
                  <c:v>0.97297297297297303</c:v>
                </c:pt>
                <c:pt idx="2">
                  <c:v>2.7027027027027029E-2</c:v>
                </c:pt>
                <c:pt idx="3" formatCode="General">
                  <c:v>0</c:v>
                </c:pt>
                <c:pt idx="4">
                  <c:v>0.9291666666666667</c:v>
                </c:pt>
                <c:pt idx="5">
                  <c:v>5.4166666666666669E-2</c:v>
                </c:pt>
                <c:pt idx="6">
                  <c:v>1.2500000000000001E-2</c:v>
                </c:pt>
                <c:pt idx="7">
                  <c:v>4.1666666666666666E-3</c:v>
                </c:pt>
                <c:pt idx="8" formatCode="General">
                  <c:v>0</c:v>
                </c:pt>
                <c:pt idx="9">
                  <c:v>0.95588235294117652</c:v>
                </c:pt>
                <c:pt idx="10">
                  <c:v>4.4117647058823532E-2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BF-4C08-8967-5FFE42EFF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25482479"/>
        <c:axId val="707708431"/>
      </c:barChart>
      <c:catAx>
        <c:axId val="82548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07708431"/>
        <c:crosses val="autoZero"/>
        <c:auto val="1"/>
        <c:lblAlgn val="ctr"/>
        <c:lblOffset val="100"/>
        <c:noMultiLvlLbl val="0"/>
      </c:catAx>
      <c:valAx>
        <c:axId val="70770843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254824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ofPieChart>
        <c:ofPieType val="pie"/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YTD HONEYWELL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CCB-48B7-BCD1-7441C7AC4C5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CCB-48B7-BCD1-7441C7AC4C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TOP!$A$24:$A$25</c:f>
              <c:strCache>
                <c:ptCount val="2"/>
                <c:pt idx="0">
                  <c:v>0-1</c:v>
                </c:pt>
                <c:pt idx="1">
                  <c:v>1-2</c:v>
                </c:pt>
              </c:strCache>
            </c:strRef>
          </c:cat>
          <c:val>
            <c:numRef>
              <c:f>TOP!$E$24:$E$25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8F-49A4-BBCE-3E4431F8A9C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[PITSS MIF AL 2019.xlsx]TOP!TablaDinámica3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Cumplimiento</a:t>
            </a:r>
            <a:r>
              <a:rPr lang="en-US" baseline="0"/>
              <a:t> TR cuentas TOP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TOP!$B$3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426-4830-A50F-E9C3B9C757C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426-4830-A50F-E9C3B9C757C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426-4830-A50F-E9C3B9C757C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426-4830-A50F-E9C3B9C757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TOP!$A$4:$A$8</c:f>
              <c:strCache>
                <c:ptCount val="4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&gt;3</c:v>
                </c:pt>
              </c:strCache>
            </c:strRef>
          </c:cat>
          <c:val>
            <c:numRef>
              <c:f>TOP!$B$4:$B$8</c:f>
              <c:numCache>
                <c:formatCode>General</c:formatCode>
                <c:ptCount val="4"/>
                <c:pt idx="0">
                  <c:v>2567</c:v>
                </c:pt>
                <c:pt idx="1">
                  <c:v>250</c:v>
                </c:pt>
                <c:pt idx="2">
                  <c:v>47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1B-4B47-86A8-73D6D173D57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[PITSS MIF AL 2019.xlsx]VECES OBJETIVO!TablaDinámica2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Veces objetivo</a:t>
            </a:r>
            <a:r>
              <a:rPr lang="es-MX" baseline="0"/>
              <a:t> TR sin reportes aclarados</a:t>
            </a:r>
            <a:endParaRPr lang="es-MX"/>
          </a:p>
        </c:rich>
      </c:tx>
      <c:layout>
        <c:manualLayout>
          <c:xMode val="edge"/>
          <c:yMode val="edge"/>
          <c:x val="0.12597614563716258"/>
          <c:y val="9.63688058667021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2642812303829163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0043942247332079E-2"/>
              <c:y val="4.637680312645384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0131826741996142E-2"/>
              <c:y val="-8.50231568704019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0043942247332079E-2"/>
              <c:y val="-8.50231568704019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0087884494664157E-2"/>
              <c:y val="8.50231568704019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'VECES OBJETIVO'!$B$4:$B$5</c:f>
              <c:strCache>
                <c:ptCount val="1"/>
                <c:pt idx="0">
                  <c:v>0-1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name>Tendencia 0-1</c:name>
            <c:spPr>
              <a:ln w="19050" cap="rnd">
                <a:solidFill>
                  <a:schemeClr val="bg1"/>
                </a:solidFill>
                <a:prstDash val="lgDash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'VECES OBJETIVO'!$A$6:$A$10</c:f>
              <c:multiLvlStrCache>
                <c:ptCount val="3"/>
                <c:lvl>
                  <c:pt idx="0">
                    <c:v>ENE-19</c:v>
                  </c:pt>
                  <c:pt idx="1">
                    <c:v>FEB-19</c:v>
                  </c:pt>
                  <c:pt idx="2">
                    <c:v>MAR-19</c:v>
                  </c:pt>
                </c:lvl>
                <c:lvl>
                  <c:pt idx="0">
                    <c:v>Q1</c:v>
                  </c:pt>
                </c:lvl>
              </c:multiLvlStrCache>
            </c:multiLvlStrRef>
          </c:cat>
          <c:val>
            <c:numRef>
              <c:f>'VECES OBJETIVO'!$B$6:$B$10</c:f>
              <c:numCache>
                <c:formatCode>0.00%</c:formatCode>
                <c:ptCount val="3"/>
                <c:pt idx="0">
                  <c:v>0.82319925163704399</c:v>
                </c:pt>
                <c:pt idx="1">
                  <c:v>0.9253065774804905</c:v>
                </c:pt>
                <c:pt idx="2">
                  <c:v>0.93456924754634674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4-4EE2-87A7-31EE06C7C387}"/>
            </c:ext>
          </c:extLst>
        </c:ser>
        <c:ser>
          <c:idx val="1"/>
          <c:order val="1"/>
          <c:tx>
            <c:strRef>
              <c:f>'VECES OBJETIVO'!$C$4:$C$5</c:f>
              <c:strCache>
                <c:ptCount val="1"/>
                <c:pt idx="0">
                  <c:v>1-2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'VECES OBJETIVO'!$A$6:$A$10</c:f>
              <c:multiLvlStrCache>
                <c:ptCount val="3"/>
                <c:lvl>
                  <c:pt idx="0">
                    <c:v>ENE-19</c:v>
                  </c:pt>
                  <c:pt idx="1">
                    <c:v>FEB-19</c:v>
                  </c:pt>
                  <c:pt idx="2">
                    <c:v>MAR-19</c:v>
                  </c:pt>
                </c:lvl>
                <c:lvl>
                  <c:pt idx="0">
                    <c:v>Q1</c:v>
                  </c:pt>
                </c:lvl>
              </c:multiLvlStrCache>
            </c:multiLvlStrRef>
          </c:cat>
          <c:val>
            <c:numRef>
              <c:f>'VECES OBJETIVO'!$C$6:$C$10</c:f>
              <c:numCache>
                <c:formatCode>0.00%</c:formatCode>
                <c:ptCount val="3"/>
                <c:pt idx="0">
                  <c:v>0.13470533208606175</c:v>
                </c:pt>
                <c:pt idx="1">
                  <c:v>6.243032329988852E-2</c:v>
                </c:pt>
                <c:pt idx="2">
                  <c:v>5.4525627044711013E-2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A84-4EE2-87A7-31EE06C7C387}"/>
            </c:ext>
          </c:extLst>
        </c:ser>
        <c:ser>
          <c:idx val="2"/>
          <c:order val="2"/>
          <c:tx>
            <c:strRef>
              <c:f>'VECES OBJETIVO'!$D$4:$D$5</c:f>
              <c:strCache>
                <c:ptCount val="1"/>
                <c:pt idx="0">
                  <c:v>2-3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8CAE-480B-993D-44F8B34E1CA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CAE-480B-993D-44F8B34E1CA7}"/>
              </c:ext>
            </c:extLst>
          </c:dPt>
          <c:dLbls>
            <c:dLbl>
              <c:idx val="1"/>
              <c:layout>
                <c:manualLayout>
                  <c:x val="1.0043942247332079E-2"/>
                  <c:y val="-8.50231568704019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CAE-480B-993D-44F8B34E1CA7}"/>
                </c:ext>
              </c:extLst>
            </c:dLbl>
            <c:dLbl>
              <c:idx val="2"/>
              <c:layout>
                <c:manualLayout>
                  <c:x val="1.0043942247332079E-2"/>
                  <c:y val="4.637680312645384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CAE-480B-993D-44F8B34E1C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'VECES OBJETIVO'!$A$6:$A$10</c:f>
              <c:multiLvlStrCache>
                <c:ptCount val="3"/>
                <c:lvl>
                  <c:pt idx="0">
                    <c:v>ENE-19</c:v>
                  </c:pt>
                  <c:pt idx="1">
                    <c:v>FEB-19</c:v>
                  </c:pt>
                  <c:pt idx="2">
                    <c:v>MAR-19</c:v>
                  </c:pt>
                </c:lvl>
                <c:lvl>
                  <c:pt idx="0">
                    <c:v>Q1</c:v>
                  </c:pt>
                </c:lvl>
              </c:multiLvlStrCache>
            </c:multiLvlStrRef>
          </c:cat>
          <c:val>
            <c:numRef>
              <c:f>'VECES OBJETIVO'!$D$6:$D$10</c:f>
              <c:numCache>
                <c:formatCode>0.00%</c:formatCode>
                <c:ptCount val="3"/>
                <c:pt idx="0">
                  <c:v>3.2740879326473342E-2</c:v>
                </c:pt>
                <c:pt idx="1">
                  <c:v>4.459308807134894E-3</c:v>
                </c:pt>
                <c:pt idx="2">
                  <c:v>8.7241003271537627E-3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84-4EE2-87A7-31EE06C7C387}"/>
            </c:ext>
          </c:extLst>
        </c:ser>
        <c:ser>
          <c:idx val="3"/>
          <c:order val="3"/>
          <c:tx>
            <c:strRef>
              <c:f>'VECES OBJETIVO'!$E$4:$E$5</c:f>
              <c:strCache>
                <c:ptCount val="1"/>
                <c:pt idx="0">
                  <c:v>&gt;3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8CAE-480B-993D-44F8B34E1CA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CAE-480B-993D-44F8B34E1CA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CAE-480B-993D-44F8B34E1CA7}"/>
              </c:ext>
            </c:extLst>
          </c:dPt>
          <c:dLbls>
            <c:dLbl>
              <c:idx val="0"/>
              <c:layout>
                <c:manualLayout>
                  <c:x val="2.0087884494664157E-2"/>
                  <c:y val="8.50231568704019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CAE-480B-993D-44F8B34E1CA7}"/>
                </c:ext>
              </c:extLst>
            </c:dLbl>
            <c:dLbl>
              <c:idx val="1"/>
              <c:layout>
                <c:manualLayout>
                  <c:x val="3.0131826741996142E-2"/>
                  <c:y val="-8.50231568704019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AE-480B-993D-44F8B34E1CA7}"/>
                </c:ext>
              </c:extLst>
            </c:dLbl>
            <c:dLbl>
              <c:idx val="2"/>
              <c:layout>
                <c:manualLayout>
                  <c:x val="3.2642812303829163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CAE-480B-993D-44F8B34E1C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'VECES OBJETIVO'!$A$6:$A$10</c:f>
              <c:multiLvlStrCache>
                <c:ptCount val="3"/>
                <c:lvl>
                  <c:pt idx="0">
                    <c:v>ENE-19</c:v>
                  </c:pt>
                  <c:pt idx="1">
                    <c:v>FEB-19</c:v>
                  </c:pt>
                  <c:pt idx="2">
                    <c:v>MAR-19</c:v>
                  </c:pt>
                </c:lvl>
                <c:lvl>
                  <c:pt idx="0">
                    <c:v>Q1</c:v>
                  </c:pt>
                </c:lvl>
              </c:multiLvlStrCache>
            </c:multiLvlStrRef>
          </c:cat>
          <c:val>
            <c:numRef>
              <c:f>'VECES OBJETIVO'!$E$6:$E$10</c:f>
              <c:numCache>
                <c:formatCode>0.00%</c:formatCode>
                <c:ptCount val="3"/>
                <c:pt idx="0">
                  <c:v>9.3545369504209538E-3</c:v>
                </c:pt>
                <c:pt idx="1">
                  <c:v>7.803790412486065E-3</c:v>
                </c:pt>
                <c:pt idx="2">
                  <c:v>2.1810250817884407E-3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A84-4EE2-87A7-31EE06C7C3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85855664"/>
        <c:axId val="285862016"/>
      </c:barChart>
      <c:catAx>
        <c:axId val="28585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85862016"/>
        <c:crosses val="autoZero"/>
        <c:auto val="1"/>
        <c:lblAlgn val="ctr"/>
        <c:lblOffset val="100"/>
        <c:noMultiLvlLbl val="0"/>
      </c:catAx>
      <c:valAx>
        <c:axId val="28586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8585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Veces objetivo TR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'VECES OBJETIVO'!$B$23</c:f>
              <c:strCache>
                <c:ptCount val="1"/>
                <c:pt idx="0">
                  <c:v>0-1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name>Tendencia 0-1</c:name>
            <c:spPr>
              <a:ln w="19050" cap="rnd">
                <a:solidFill>
                  <a:schemeClr val="bg1"/>
                </a:solidFill>
                <a:prstDash val="lgDashDot"/>
              </a:ln>
              <a:effectLst/>
            </c:spPr>
            <c:trendlineType val="linear"/>
            <c:dispRSqr val="0"/>
            <c:dispEq val="0"/>
          </c:trendline>
          <c:cat>
            <c:strRef>
              <c:f>'VECES OBJETIVO'!$A$24:$A$27</c:f>
              <c:strCache>
                <c:ptCount val="4"/>
                <c:pt idx="0">
                  <c:v>DIC-18</c:v>
                </c:pt>
                <c:pt idx="1">
                  <c:v>ENE-19</c:v>
                </c:pt>
                <c:pt idx="2">
                  <c:v>FEB-19</c:v>
                </c:pt>
                <c:pt idx="3">
                  <c:v>MAR-19</c:v>
                </c:pt>
              </c:strCache>
            </c:strRef>
          </c:cat>
          <c:val>
            <c:numRef>
              <c:f>'VECES OBJETIVO'!$B$24:$B$27</c:f>
              <c:numCache>
                <c:formatCode>0.00%</c:formatCode>
                <c:ptCount val="4"/>
                <c:pt idx="0">
                  <c:v>0.77695167286245348</c:v>
                </c:pt>
                <c:pt idx="1">
                  <c:v>0.82319925163704399</c:v>
                </c:pt>
                <c:pt idx="2">
                  <c:v>0.9253065774804905</c:v>
                </c:pt>
                <c:pt idx="3">
                  <c:v>0.93456924754634674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88-4F32-B427-A985E4F60148}"/>
            </c:ext>
          </c:extLst>
        </c:ser>
        <c:ser>
          <c:idx val="1"/>
          <c:order val="1"/>
          <c:tx>
            <c:strRef>
              <c:f>'VECES OBJETIVO'!$C$23</c:f>
              <c:strCache>
                <c:ptCount val="1"/>
                <c:pt idx="0">
                  <c:v>1-2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'VECES OBJETIVO'!$A$24:$A$27</c:f>
              <c:strCache>
                <c:ptCount val="4"/>
                <c:pt idx="0">
                  <c:v>DIC-18</c:v>
                </c:pt>
                <c:pt idx="1">
                  <c:v>ENE-19</c:v>
                </c:pt>
                <c:pt idx="2">
                  <c:v>FEB-19</c:v>
                </c:pt>
                <c:pt idx="3">
                  <c:v>MAR-19</c:v>
                </c:pt>
              </c:strCache>
            </c:strRef>
          </c:cat>
          <c:val>
            <c:numRef>
              <c:f>'VECES OBJETIVO'!$C$24:$C$27</c:f>
              <c:numCache>
                <c:formatCode>0.00%</c:formatCode>
                <c:ptCount val="4"/>
                <c:pt idx="0">
                  <c:v>0.16604708798017348</c:v>
                </c:pt>
                <c:pt idx="1">
                  <c:v>0.13470533208606175</c:v>
                </c:pt>
                <c:pt idx="2">
                  <c:v>6.243032329988852E-2</c:v>
                </c:pt>
                <c:pt idx="3">
                  <c:v>5.4525627044711013E-2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88-4F32-B427-A985E4F60148}"/>
            </c:ext>
          </c:extLst>
        </c:ser>
        <c:ser>
          <c:idx val="2"/>
          <c:order val="2"/>
          <c:tx>
            <c:strRef>
              <c:f>'VECES OBJETIVO'!$D$23</c:f>
              <c:strCache>
                <c:ptCount val="1"/>
                <c:pt idx="0">
                  <c:v>2-3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'VECES OBJETIVO'!$A$24:$A$27</c:f>
              <c:strCache>
                <c:ptCount val="4"/>
                <c:pt idx="0">
                  <c:v>DIC-18</c:v>
                </c:pt>
                <c:pt idx="1">
                  <c:v>ENE-19</c:v>
                </c:pt>
                <c:pt idx="2">
                  <c:v>FEB-19</c:v>
                </c:pt>
                <c:pt idx="3">
                  <c:v>MAR-19</c:v>
                </c:pt>
              </c:strCache>
            </c:strRef>
          </c:cat>
          <c:val>
            <c:numRef>
              <c:f>'VECES OBJETIVO'!$D$24:$D$27</c:f>
              <c:numCache>
                <c:formatCode>0.00%</c:formatCode>
                <c:ptCount val="4"/>
                <c:pt idx="0">
                  <c:v>4.3370508054522923E-2</c:v>
                </c:pt>
                <c:pt idx="1">
                  <c:v>3.2740879326473342E-2</c:v>
                </c:pt>
                <c:pt idx="2">
                  <c:v>4.459308807134894E-3</c:v>
                </c:pt>
                <c:pt idx="3">
                  <c:v>8.7241003271537627E-3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88-4F32-B427-A985E4F60148}"/>
            </c:ext>
          </c:extLst>
        </c:ser>
        <c:ser>
          <c:idx val="3"/>
          <c:order val="3"/>
          <c:tx>
            <c:strRef>
              <c:f>'VECES OBJETIVO'!$E$23</c:f>
              <c:strCache>
                <c:ptCount val="1"/>
                <c:pt idx="0">
                  <c:v>&gt;3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1.3888888888888888E-2"/>
                  <c:y val="9.259259259259173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F2D-4393-8C58-7701AB2E1BE1}"/>
                </c:ext>
              </c:extLst>
            </c:dLbl>
            <c:dLbl>
              <c:idx val="1"/>
              <c:layout>
                <c:manualLayout>
                  <c:x val="2.2222222222222223E-2"/>
                  <c:y val="8.487556272013328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F2D-4393-8C58-7701AB2E1BE1}"/>
                </c:ext>
              </c:extLst>
            </c:dLbl>
            <c:dLbl>
              <c:idx val="2"/>
              <c:layout>
                <c:manualLayout>
                  <c:x val="2.7777777777777776E-2"/>
                  <c:y val="-8.487556272013328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F2D-4393-8C58-7701AB2E1BE1}"/>
                </c:ext>
              </c:extLst>
            </c:dLbl>
            <c:dLbl>
              <c:idx val="3"/>
              <c:layout>
                <c:manualLayout>
                  <c:x val="2.5000000000000001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F2D-4393-8C58-7701AB2E1B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'VECES OBJETIVO'!$A$24:$A$27</c:f>
              <c:strCache>
                <c:ptCount val="4"/>
                <c:pt idx="0">
                  <c:v>DIC-18</c:v>
                </c:pt>
                <c:pt idx="1">
                  <c:v>ENE-19</c:v>
                </c:pt>
                <c:pt idx="2">
                  <c:v>FEB-19</c:v>
                </c:pt>
                <c:pt idx="3">
                  <c:v>MAR-19</c:v>
                </c:pt>
              </c:strCache>
            </c:strRef>
          </c:cat>
          <c:val>
            <c:numRef>
              <c:f>'VECES OBJETIVO'!$E$24:$E$27</c:f>
              <c:numCache>
                <c:formatCode>0.00%</c:formatCode>
                <c:ptCount val="4"/>
                <c:pt idx="0">
                  <c:v>1.3630731102850062E-2</c:v>
                </c:pt>
                <c:pt idx="1">
                  <c:v>9.3545369504209538E-3</c:v>
                </c:pt>
                <c:pt idx="2">
                  <c:v>7.803790412486065E-3</c:v>
                </c:pt>
                <c:pt idx="3">
                  <c:v>2.1810250817884407E-3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88-4F32-B427-A985E4F601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78143440"/>
        <c:axId val="575771200"/>
      </c:barChart>
      <c:catAx>
        <c:axId val="57814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75771200"/>
        <c:crosses val="autoZero"/>
        <c:auto val="1"/>
        <c:lblAlgn val="ctr"/>
        <c:lblOffset val="100"/>
        <c:noMultiLvlLbl val="0"/>
      </c:catAx>
      <c:valAx>
        <c:axId val="57577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7814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bg1"/>
      </a:solidFill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Veces objetivo TR con servicios aclarados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'VECES OBJETIVO'!$B$15</c:f>
              <c:strCache>
                <c:ptCount val="1"/>
                <c:pt idx="0">
                  <c:v>Tipo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'VECES OBJETIVO'!$A$16:$A$21</c:f>
              <c:numCache>
                <c:formatCode>mmm\-yy</c:formatCode>
                <c:ptCount val="6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43466</c:v>
                </c:pt>
                <c:pt idx="4">
                  <c:v>43497</c:v>
                </c:pt>
                <c:pt idx="5">
                  <c:v>43525</c:v>
                </c:pt>
              </c:numCache>
            </c:numRef>
          </c:cat>
          <c:val>
            <c:numRef>
              <c:f>'VECES OBJETIVO'!$B$16:$B$21</c:f>
              <c:numCache>
                <c:formatCode>mmm\-yy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50-46E9-A0E5-A7707E92928D}"/>
            </c:ext>
          </c:extLst>
        </c:ser>
        <c:ser>
          <c:idx val="1"/>
          <c:order val="1"/>
          <c:tx>
            <c:strRef>
              <c:f>'VECES OBJETIVO'!$C$15</c:f>
              <c:strCache>
                <c:ptCount val="1"/>
                <c:pt idx="0">
                  <c:v>0-1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'VECES OBJETIVO'!$A$16:$A$21</c:f>
              <c:numCache>
                <c:formatCode>mmm\-yy</c:formatCode>
                <c:ptCount val="6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43466</c:v>
                </c:pt>
                <c:pt idx="4">
                  <c:v>43497</c:v>
                </c:pt>
                <c:pt idx="5">
                  <c:v>43525</c:v>
                </c:pt>
              </c:numCache>
            </c:numRef>
          </c:cat>
          <c:val>
            <c:numRef>
              <c:f>'VECES OBJETIVO'!$C$16:$C$21</c:f>
              <c:numCache>
                <c:formatCode>0.00%</c:formatCode>
                <c:ptCount val="6"/>
                <c:pt idx="0">
                  <c:v>0.82599999999999996</c:v>
                </c:pt>
                <c:pt idx="1">
                  <c:v>0.9264</c:v>
                </c:pt>
                <c:pt idx="2">
                  <c:v>0.95420000000000005</c:v>
                </c:pt>
                <c:pt idx="3">
                  <c:v>0.82319925163704399</c:v>
                </c:pt>
                <c:pt idx="4">
                  <c:v>0.9253065774804905</c:v>
                </c:pt>
                <c:pt idx="5">
                  <c:v>0.93456924754634674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50-46E9-A0E5-A7707E92928D}"/>
            </c:ext>
          </c:extLst>
        </c:ser>
        <c:ser>
          <c:idx val="2"/>
          <c:order val="2"/>
          <c:tx>
            <c:strRef>
              <c:f>'VECES OBJETIVO'!$D$15</c:f>
              <c:strCache>
                <c:ptCount val="1"/>
                <c:pt idx="0">
                  <c:v>1-2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'VECES OBJETIVO'!$A$16:$A$21</c:f>
              <c:numCache>
                <c:formatCode>mmm\-yy</c:formatCode>
                <c:ptCount val="6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43466</c:v>
                </c:pt>
                <c:pt idx="4">
                  <c:v>43497</c:v>
                </c:pt>
                <c:pt idx="5">
                  <c:v>43525</c:v>
                </c:pt>
              </c:numCache>
            </c:numRef>
          </c:cat>
          <c:val>
            <c:numRef>
              <c:f>'VECES OBJETIVO'!$D$16:$D$21</c:f>
              <c:numCache>
                <c:formatCode>0.00%</c:formatCode>
                <c:ptCount val="6"/>
                <c:pt idx="0">
                  <c:v>0.1366</c:v>
                </c:pt>
                <c:pt idx="1">
                  <c:v>6.243032329988852E-2</c:v>
                </c:pt>
                <c:pt idx="2">
                  <c:v>3.8199999999999998E-2</c:v>
                </c:pt>
                <c:pt idx="3">
                  <c:v>0.13470533208606175</c:v>
                </c:pt>
                <c:pt idx="4">
                  <c:v>6.243032329988852E-2</c:v>
                </c:pt>
                <c:pt idx="5">
                  <c:v>5.4525627044711013E-2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50-46E9-A0E5-A7707E92928D}"/>
            </c:ext>
          </c:extLst>
        </c:ser>
        <c:ser>
          <c:idx val="3"/>
          <c:order val="3"/>
          <c:tx>
            <c:strRef>
              <c:f>'VECES OBJETIVO'!$E$15</c:f>
              <c:strCache>
                <c:ptCount val="1"/>
                <c:pt idx="0">
                  <c:v>2-3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'VECES OBJETIVO'!$A$16:$A$21</c:f>
              <c:numCache>
                <c:formatCode>mmm\-yy</c:formatCode>
                <c:ptCount val="6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43466</c:v>
                </c:pt>
                <c:pt idx="4">
                  <c:v>43497</c:v>
                </c:pt>
                <c:pt idx="5">
                  <c:v>43525</c:v>
                </c:pt>
              </c:numCache>
            </c:numRef>
          </c:cat>
          <c:val>
            <c:numRef>
              <c:f>'VECES OBJETIVO'!$E$16:$E$21</c:f>
              <c:numCache>
                <c:formatCode>0.00%</c:formatCode>
                <c:ptCount val="6"/>
                <c:pt idx="0">
                  <c:v>3.1800000000000002E-2</c:v>
                </c:pt>
                <c:pt idx="1">
                  <c:v>4.459308807134894E-3</c:v>
                </c:pt>
                <c:pt idx="2">
                  <c:v>6.4999999999999997E-3</c:v>
                </c:pt>
                <c:pt idx="3">
                  <c:v>3.2740879326473342E-2</c:v>
                </c:pt>
                <c:pt idx="4">
                  <c:v>4.459308807134894E-3</c:v>
                </c:pt>
                <c:pt idx="5">
                  <c:v>8.7241003271537627E-3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050-46E9-A0E5-A7707E92928D}"/>
            </c:ext>
          </c:extLst>
        </c:ser>
        <c:ser>
          <c:idx val="4"/>
          <c:order val="4"/>
          <c:tx>
            <c:strRef>
              <c:f>'VECES OBJETIVO'!$F$15</c:f>
              <c:strCache>
                <c:ptCount val="1"/>
                <c:pt idx="0">
                  <c:v>&gt;3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'VECES OBJETIVO'!$A$16:$A$21</c:f>
              <c:numCache>
                <c:formatCode>mmm\-yy</c:formatCode>
                <c:ptCount val="6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43466</c:v>
                </c:pt>
                <c:pt idx="4">
                  <c:v>43497</c:v>
                </c:pt>
                <c:pt idx="5">
                  <c:v>43525</c:v>
                </c:pt>
              </c:numCache>
            </c:numRef>
          </c:cat>
          <c:val>
            <c:numRef>
              <c:f>'VECES OBJETIVO'!$F$16:$F$21</c:f>
              <c:numCache>
                <c:formatCode>0.00%</c:formatCode>
                <c:ptCount val="6"/>
                <c:pt idx="0">
                  <c:v>5.5999999999999999E-3</c:v>
                </c:pt>
                <c:pt idx="1">
                  <c:v>6.7000000000000002E-3</c:v>
                </c:pt>
                <c:pt idx="2">
                  <c:v>1.1000000000000001E-3</c:v>
                </c:pt>
                <c:pt idx="3">
                  <c:v>9.3545369504209538E-3</c:v>
                </c:pt>
                <c:pt idx="4">
                  <c:v>7.803790412486065E-3</c:v>
                </c:pt>
                <c:pt idx="5">
                  <c:v>2.1810250817884407E-3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050-46E9-A0E5-A7707E9292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578143440"/>
        <c:axId val="575771200"/>
      </c:barChart>
      <c:dateAx>
        <c:axId val="57814344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75771200"/>
        <c:crosses val="autoZero"/>
        <c:auto val="1"/>
        <c:lblOffset val="100"/>
        <c:baseTimeUnit val="days"/>
      </c:dateAx>
      <c:valAx>
        <c:axId val="57577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7814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bg1"/>
      </a:solidFill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'VECES OBJETIVO'!$A$16:$B$21</c:f>
              <c:multiLvlStrCache>
                <c:ptCount val="6"/>
                <c:lvl>
                  <c:pt idx="0">
                    <c:v>Aclarado</c:v>
                  </c:pt>
                  <c:pt idx="1">
                    <c:v>Aclarado</c:v>
                  </c:pt>
                  <c:pt idx="2">
                    <c:v>Aclarado</c:v>
                  </c:pt>
                  <c:pt idx="3">
                    <c:v>Sin aclarar</c:v>
                  </c:pt>
                  <c:pt idx="4">
                    <c:v>Sin aclarar</c:v>
                  </c:pt>
                  <c:pt idx="5">
                    <c:v>Sin aclarar</c:v>
                  </c:pt>
                </c:lvl>
                <c:lvl>
                  <c:pt idx="0">
                    <c:v>ene-19</c:v>
                  </c:pt>
                  <c:pt idx="1">
                    <c:v>feb-19</c:v>
                  </c:pt>
                  <c:pt idx="2">
                    <c:v>mar-19</c:v>
                  </c:pt>
                  <c:pt idx="3">
                    <c:v>ene-19</c:v>
                  </c:pt>
                  <c:pt idx="4">
                    <c:v>feb-19</c:v>
                  </c:pt>
                  <c:pt idx="5">
                    <c:v>mar-19</c:v>
                  </c:pt>
                </c:lvl>
              </c:multiLvlStrCache>
            </c:multiLvlStrRef>
          </c:cat>
          <c:val>
            <c:numRef>
              <c:f>'VECES OBJETIVO'!$C$16:$C$21</c:f>
              <c:numCache>
                <c:formatCode>0.00%</c:formatCode>
                <c:ptCount val="6"/>
                <c:pt idx="0">
                  <c:v>0.82599999999999996</c:v>
                </c:pt>
                <c:pt idx="1">
                  <c:v>0.9264</c:v>
                </c:pt>
                <c:pt idx="2">
                  <c:v>0.95420000000000005</c:v>
                </c:pt>
                <c:pt idx="3">
                  <c:v>0.82319925163704399</c:v>
                </c:pt>
                <c:pt idx="4">
                  <c:v>0.9253065774804905</c:v>
                </c:pt>
                <c:pt idx="5">
                  <c:v>0.93456924754634674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E-4DED-8385-03DD2D62383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'VECES OBJETIVO'!$A$16:$B$21</c:f>
              <c:multiLvlStrCache>
                <c:ptCount val="6"/>
                <c:lvl>
                  <c:pt idx="0">
                    <c:v>Aclarado</c:v>
                  </c:pt>
                  <c:pt idx="1">
                    <c:v>Aclarado</c:v>
                  </c:pt>
                  <c:pt idx="2">
                    <c:v>Aclarado</c:v>
                  </c:pt>
                  <c:pt idx="3">
                    <c:v>Sin aclarar</c:v>
                  </c:pt>
                  <c:pt idx="4">
                    <c:v>Sin aclarar</c:v>
                  </c:pt>
                  <c:pt idx="5">
                    <c:v>Sin aclarar</c:v>
                  </c:pt>
                </c:lvl>
                <c:lvl>
                  <c:pt idx="0">
                    <c:v>ene-19</c:v>
                  </c:pt>
                  <c:pt idx="1">
                    <c:v>feb-19</c:v>
                  </c:pt>
                  <c:pt idx="2">
                    <c:v>mar-19</c:v>
                  </c:pt>
                  <c:pt idx="3">
                    <c:v>ene-19</c:v>
                  </c:pt>
                  <c:pt idx="4">
                    <c:v>feb-19</c:v>
                  </c:pt>
                  <c:pt idx="5">
                    <c:v>mar-19</c:v>
                  </c:pt>
                </c:lvl>
              </c:multiLvlStrCache>
            </c:multiLvlStrRef>
          </c:cat>
          <c:val>
            <c:numRef>
              <c:f>'VECES OBJETIVO'!$D$16:$D$21</c:f>
              <c:numCache>
                <c:formatCode>0.00%</c:formatCode>
                <c:ptCount val="6"/>
                <c:pt idx="0">
                  <c:v>0.1366</c:v>
                </c:pt>
                <c:pt idx="1">
                  <c:v>6.243032329988852E-2</c:v>
                </c:pt>
                <c:pt idx="2">
                  <c:v>3.8199999999999998E-2</c:v>
                </c:pt>
                <c:pt idx="3">
                  <c:v>0.13470533208606175</c:v>
                </c:pt>
                <c:pt idx="4">
                  <c:v>6.243032329988852E-2</c:v>
                </c:pt>
                <c:pt idx="5">
                  <c:v>5.4525627044711013E-2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8E-4DED-8385-03DD2D62383A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'VECES OBJETIVO'!$A$16:$B$21</c:f>
              <c:multiLvlStrCache>
                <c:ptCount val="6"/>
                <c:lvl>
                  <c:pt idx="0">
                    <c:v>Aclarado</c:v>
                  </c:pt>
                  <c:pt idx="1">
                    <c:v>Aclarado</c:v>
                  </c:pt>
                  <c:pt idx="2">
                    <c:v>Aclarado</c:v>
                  </c:pt>
                  <c:pt idx="3">
                    <c:v>Sin aclarar</c:v>
                  </c:pt>
                  <c:pt idx="4">
                    <c:v>Sin aclarar</c:v>
                  </c:pt>
                  <c:pt idx="5">
                    <c:v>Sin aclarar</c:v>
                  </c:pt>
                </c:lvl>
                <c:lvl>
                  <c:pt idx="0">
                    <c:v>ene-19</c:v>
                  </c:pt>
                  <c:pt idx="1">
                    <c:v>feb-19</c:v>
                  </c:pt>
                  <c:pt idx="2">
                    <c:v>mar-19</c:v>
                  </c:pt>
                  <c:pt idx="3">
                    <c:v>ene-19</c:v>
                  </c:pt>
                  <c:pt idx="4">
                    <c:v>feb-19</c:v>
                  </c:pt>
                  <c:pt idx="5">
                    <c:v>mar-19</c:v>
                  </c:pt>
                </c:lvl>
              </c:multiLvlStrCache>
            </c:multiLvlStrRef>
          </c:cat>
          <c:val>
            <c:numRef>
              <c:f>'VECES OBJETIVO'!$E$16:$E$21</c:f>
              <c:numCache>
                <c:formatCode>0.00%</c:formatCode>
                <c:ptCount val="6"/>
                <c:pt idx="0">
                  <c:v>3.1800000000000002E-2</c:v>
                </c:pt>
                <c:pt idx="1">
                  <c:v>4.459308807134894E-3</c:v>
                </c:pt>
                <c:pt idx="2">
                  <c:v>6.4999999999999997E-3</c:v>
                </c:pt>
                <c:pt idx="3">
                  <c:v>3.2740879326473342E-2</c:v>
                </c:pt>
                <c:pt idx="4">
                  <c:v>4.459308807134894E-3</c:v>
                </c:pt>
                <c:pt idx="5">
                  <c:v>8.7241003271537627E-3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8E-4DED-8385-03DD2D62383A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'VECES OBJETIVO'!$A$16:$B$21</c:f>
              <c:multiLvlStrCache>
                <c:ptCount val="6"/>
                <c:lvl>
                  <c:pt idx="0">
                    <c:v>Aclarado</c:v>
                  </c:pt>
                  <c:pt idx="1">
                    <c:v>Aclarado</c:v>
                  </c:pt>
                  <c:pt idx="2">
                    <c:v>Aclarado</c:v>
                  </c:pt>
                  <c:pt idx="3">
                    <c:v>Sin aclarar</c:v>
                  </c:pt>
                  <c:pt idx="4">
                    <c:v>Sin aclarar</c:v>
                  </c:pt>
                  <c:pt idx="5">
                    <c:v>Sin aclarar</c:v>
                  </c:pt>
                </c:lvl>
                <c:lvl>
                  <c:pt idx="0">
                    <c:v>ene-19</c:v>
                  </c:pt>
                  <c:pt idx="1">
                    <c:v>feb-19</c:v>
                  </c:pt>
                  <c:pt idx="2">
                    <c:v>mar-19</c:v>
                  </c:pt>
                  <c:pt idx="3">
                    <c:v>ene-19</c:v>
                  </c:pt>
                  <c:pt idx="4">
                    <c:v>feb-19</c:v>
                  </c:pt>
                  <c:pt idx="5">
                    <c:v>mar-19</c:v>
                  </c:pt>
                </c:lvl>
              </c:multiLvlStrCache>
            </c:multiLvlStrRef>
          </c:cat>
          <c:val>
            <c:numRef>
              <c:f>'VECES OBJETIVO'!$F$16:$F$21</c:f>
              <c:numCache>
                <c:formatCode>0.00%</c:formatCode>
                <c:ptCount val="6"/>
                <c:pt idx="0">
                  <c:v>5.5999999999999999E-3</c:v>
                </c:pt>
                <c:pt idx="1">
                  <c:v>6.7000000000000002E-3</c:v>
                </c:pt>
                <c:pt idx="2">
                  <c:v>1.1000000000000001E-3</c:v>
                </c:pt>
                <c:pt idx="3">
                  <c:v>9.3545369504209538E-3</c:v>
                </c:pt>
                <c:pt idx="4">
                  <c:v>7.803790412486065E-3</c:v>
                </c:pt>
                <c:pt idx="5">
                  <c:v>2.1810250817884407E-3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8E-4DED-8385-03DD2D623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1458735"/>
        <c:axId val="965796831"/>
      </c:barChart>
      <c:catAx>
        <c:axId val="81145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65796831"/>
        <c:crosses val="autoZero"/>
        <c:auto val="1"/>
        <c:lblAlgn val="ctr"/>
        <c:lblOffset val="100"/>
        <c:noMultiLvlLbl val="0"/>
      </c:catAx>
      <c:valAx>
        <c:axId val="96579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145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Aclarado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'VECES OBJETIVO'!$A$19:$A$21</c:f>
              <c:numCache>
                <c:formatCode>mmm\-yy</c:formatCode>
                <c:ptCount val="3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</c:numCache>
            </c:numRef>
          </c:cat>
          <c:val>
            <c:numRef>
              <c:f>'VECES OBJETIVO'!$C$16:$C$18</c:f>
              <c:numCache>
                <c:formatCode>0.00%</c:formatCode>
                <c:ptCount val="3"/>
                <c:pt idx="0">
                  <c:v>0.82599999999999996</c:v>
                </c:pt>
                <c:pt idx="1">
                  <c:v>0.9264</c:v>
                </c:pt>
                <c:pt idx="2">
                  <c:v>0.95420000000000005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15-4B88-99E3-373668843436}"/>
            </c:ext>
          </c:extLst>
        </c:ser>
        <c:ser>
          <c:idx val="1"/>
          <c:order val="1"/>
          <c:tx>
            <c:v>Sin aclarar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'VECES OBJETIVO'!$A$19:$A$21</c:f>
              <c:numCache>
                <c:formatCode>mmm\-yy</c:formatCode>
                <c:ptCount val="3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</c:numCache>
            </c:numRef>
          </c:cat>
          <c:val>
            <c:numRef>
              <c:f>'VECES OBJETIVO'!$C$19:$C$21</c:f>
              <c:numCache>
                <c:formatCode>0.00%</c:formatCode>
                <c:ptCount val="3"/>
                <c:pt idx="0">
                  <c:v>0.82319925163704399</c:v>
                </c:pt>
                <c:pt idx="1">
                  <c:v>0.9253065774804905</c:v>
                </c:pt>
                <c:pt idx="2">
                  <c:v>0.93456924754634674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15-4B88-99E3-373668843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8015663"/>
        <c:axId val="828528703"/>
      </c:barChart>
      <c:dateAx>
        <c:axId val="1018015663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28528703"/>
        <c:crosses val="autoZero"/>
        <c:auto val="1"/>
        <c:lblOffset val="100"/>
        <c:baseTimeUnit val="months"/>
      </c:dateAx>
      <c:valAx>
        <c:axId val="82852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1801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%</a:t>
            </a:r>
            <a:r>
              <a:rPr lang="es-MX" baseline="0"/>
              <a:t> Cumplimiento TR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'VECES OBJETIVO'!$I$23</c:f>
              <c:strCache>
                <c:ptCount val="1"/>
                <c:pt idx="0">
                  <c:v>Sin aclaraciones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'VECES OBJETIVO'!$H$24:$H$26</c:f>
              <c:numCache>
                <c:formatCode>mmm\-yy</c:formatCode>
                <c:ptCount val="3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</c:numCache>
            </c:numRef>
          </c:cat>
          <c:val>
            <c:numRef>
              <c:f>'VECES OBJETIVO'!$I$24:$I$26</c:f>
              <c:numCache>
                <c:formatCode>0.0%</c:formatCode>
                <c:ptCount val="3"/>
                <c:pt idx="0">
                  <c:v>0.82319925163704399</c:v>
                </c:pt>
                <c:pt idx="1">
                  <c:v>0.9253065774804905</c:v>
                </c:pt>
                <c:pt idx="2">
                  <c:v>0.93456924754634674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4-4B1B-8C26-FC5F660246A2}"/>
            </c:ext>
          </c:extLst>
        </c:ser>
        <c:ser>
          <c:idx val="1"/>
          <c:order val="1"/>
          <c:tx>
            <c:strRef>
              <c:f>'VECES OBJETIVO'!$J$23</c:f>
              <c:strCache>
                <c:ptCount val="1"/>
                <c:pt idx="0">
                  <c:v>Real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name>Tendencia real</c:nam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'VECES OBJETIVO'!$H$24:$H$26</c:f>
              <c:numCache>
                <c:formatCode>mmm\-yy</c:formatCode>
                <c:ptCount val="3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</c:numCache>
            </c:numRef>
          </c:cat>
          <c:val>
            <c:numRef>
              <c:f>'VECES OBJETIVO'!$J$24:$J$26</c:f>
              <c:numCache>
                <c:formatCode>0.0%</c:formatCode>
                <c:ptCount val="3"/>
                <c:pt idx="0">
                  <c:v>0.82599999999999996</c:v>
                </c:pt>
                <c:pt idx="1">
                  <c:v>0.9264</c:v>
                </c:pt>
                <c:pt idx="2">
                  <c:v>0.95420000000000005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D4-4B1B-8C26-FC5F660246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70190864"/>
        <c:axId val="669870064"/>
      </c:barChart>
      <c:dateAx>
        <c:axId val="6701908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69870064"/>
        <c:crosses val="autoZero"/>
        <c:auto val="1"/>
        <c:lblOffset val="100"/>
        <c:baseTimeUnit val="months"/>
      </c:dateAx>
      <c:valAx>
        <c:axId val="66987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7019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Penalizaciones cuentas TOP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'RESULTADOS CUENTAS TOP'!$A$13</c:f>
              <c:strCache>
                <c:ptCount val="1"/>
                <c:pt idx="0">
                  <c:v>HONEYWELL AUTOMOTIVE DE MEXICO S DE RL DE CV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CUENTAS TOP'!$B$12:$D$12</c:f>
              <c:strCache>
                <c:ptCount val="3"/>
                <c:pt idx="0">
                  <c:v>ENE-19</c:v>
                </c:pt>
                <c:pt idx="1">
                  <c:v>FEB-19</c:v>
                </c:pt>
                <c:pt idx="2">
                  <c:v>MAR-19</c:v>
                </c:pt>
              </c:strCache>
            </c:strRef>
          </c:cat>
          <c:val>
            <c:numRef>
              <c:f>'RESULTADOS CUENTAS TOP'!$B$13:$D$13</c:f>
              <c:numCache>
                <c:formatCode>_-"$"* #,##0_-;\-"$"* #,##0_-;_-"$"* "-"??_-;_-@_-</c:formatCode>
                <c:ptCount val="3"/>
                <c:pt idx="0">
                  <c:v>766.44749999999999</c:v>
                </c:pt>
                <c:pt idx="1">
                  <c:v>139.06750000000002</c:v>
                </c:pt>
                <c:pt idx="2" formatCode="General">
                  <c:v>20.02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8-492A-82BB-EF3FC5EB0EF4}"/>
            </c:ext>
          </c:extLst>
        </c:ser>
        <c:ser>
          <c:idx val="1"/>
          <c:order val="1"/>
          <c:tx>
            <c:strRef>
              <c:f>'RESULTADOS CUENTAS TOP'!$A$14</c:f>
              <c:strCache>
                <c:ptCount val="1"/>
                <c:pt idx="0">
                  <c:v>OFFICE DEPOT DE MEXICO SA DE CV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2"/>
              <c:layout>
                <c:manualLayout>
                  <c:x val="-1.0313992431813665E-16"/>
                  <c:y val="-1.851851851851851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8BF-429B-8241-B8EFE20572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CUENTAS TOP'!$B$12:$D$12</c:f>
              <c:strCache>
                <c:ptCount val="3"/>
                <c:pt idx="0">
                  <c:v>ENE-19</c:v>
                </c:pt>
                <c:pt idx="1">
                  <c:v>FEB-19</c:v>
                </c:pt>
                <c:pt idx="2">
                  <c:v>MAR-19</c:v>
                </c:pt>
              </c:strCache>
            </c:strRef>
          </c:cat>
          <c:val>
            <c:numRef>
              <c:f>'RESULTADOS CUENTAS TOP'!$B$14:$D$14</c:f>
              <c:numCache>
                <c:formatCode>_-"$"* #,##0_-;\-"$"* #,##0_-;_-"$"* "-"??_-;_-@_-</c:formatCode>
                <c:ptCount val="3"/>
                <c:pt idx="0">
                  <c:v>20639.387708333346</c:v>
                </c:pt>
                <c:pt idx="1">
                  <c:v>5025.5183333333343</c:v>
                </c:pt>
                <c:pt idx="2" formatCode="General">
                  <c:v>4427.33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78-492A-82BB-EF3FC5EB0EF4}"/>
            </c:ext>
          </c:extLst>
        </c:ser>
        <c:ser>
          <c:idx val="2"/>
          <c:order val="2"/>
          <c:tx>
            <c:strRef>
              <c:f>'RESULTADOS CUENTAS TOP'!$A$15</c:f>
              <c:strCache>
                <c:ptCount val="1"/>
                <c:pt idx="0">
                  <c:v>OPERADORA OMX SA DE CV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"/>
              <c:layout>
                <c:manualLayout>
                  <c:x val="-8.4388185654008432E-3"/>
                  <c:y val="-7.87037037037037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BF-429B-8241-B8EFE205726C}"/>
                </c:ext>
              </c:extLst>
            </c:dLbl>
            <c:dLbl>
              <c:idx val="2"/>
              <c:layout>
                <c:manualLayout>
                  <c:x val="2.8129395218001781E-3"/>
                  <c:y val="-3.703703703703703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8BF-429B-8241-B8EFE20572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CUENTAS TOP'!$B$12:$D$12</c:f>
              <c:strCache>
                <c:ptCount val="3"/>
                <c:pt idx="0">
                  <c:v>ENE-19</c:v>
                </c:pt>
                <c:pt idx="1">
                  <c:v>FEB-19</c:v>
                </c:pt>
                <c:pt idx="2">
                  <c:v>MAR-19</c:v>
                </c:pt>
              </c:strCache>
            </c:strRef>
          </c:cat>
          <c:val>
            <c:numRef>
              <c:f>'RESULTADOS CUENTAS TOP'!$B$15:$D$15</c:f>
              <c:numCache>
                <c:formatCode>_-"$"* #,##0_-;\-"$"* #,##0_-;_-"$"* "-"??_-;_-@_-</c:formatCode>
                <c:ptCount val="3"/>
                <c:pt idx="0">
                  <c:v>7911.0807500000001</c:v>
                </c:pt>
                <c:pt idx="1">
                  <c:v>3270.6338750000004</c:v>
                </c:pt>
                <c:pt idx="2" formatCode="General">
                  <c:v>961.5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78-492A-82BB-EF3FC5EB0EF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60092096"/>
        <c:axId val="600146448"/>
      </c:barChart>
      <c:catAx>
        <c:axId val="186009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00146448"/>
        <c:crosses val="autoZero"/>
        <c:auto val="1"/>
        <c:lblAlgn val="ctr"/>
        <c:lblOffset val="100"/>
        <c:noMultiLvlLbl val="0"/>
      </c:catAx>
      <c:valAx>
        <c:axId val="600146448"/>
        <c:scaling>
          <c:orientation val="minMax"/>
          <c:max val="3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6009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390524</xdr:colOff>
      <xdr:row>4</xdr:row>
      <xdr:rowOff>100012</xdr:rowOff>
    </xdr:from>
    <xdr:to>
      <xdr:col>9</xdr:col>
      <xdr:colOff>838200</xdr:colOff>
      <xdr:row>21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DF8E5D-8A89-4CD1-9EFE-A04685289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347662</xdr:colOff>
      <xdr:row>0</xdr:row>
      <xdr:rowOff>657225</xdr:rowOff>
    </xdr:from>
    <xdr:to>
      <xdr:col>9</xdr:col>
      <xdr:colOff>347662</xdr:colOff>
      <xdr:row>14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615F293-D372-48AC-93E2-FF26277CD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4</xdr:row>
      <xdr:rowOff>104775</xdr:rowOff>
    </xdr:from>
    <xdr:to>
      <xdr:col>4</xdr:col>
      <xdr:colOff>571501</xdr:colOff>
      <xdr:row>21</xdr:row>
      <xdr:rowOff>4763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C8C78BC-1FED-48C5-8141-0DB70346D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261937</xdr:colOff>
      <xdr:row>1</xdr:row>
      <xdr:rowOff>123825</xdr:rowOff>
    </xdr:from>
    <xdr:to>
      <xdr:col>9</xdr:col>
      <xdr:colOff>261937</xdr:colOff>
      <xdr:row>16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EB87AC6-146C-4A59-9A84-B0BA4468FA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30479</xdr:colOff>
      <xdr:row>19</xdr:row>
      <xdr:rowOff>151447</xdr:rowOff>
    </xdr:from>
    <xdr:to>
      <xdr:col>18</xdr:col>
      <xdr:colOff>34290</xdr:colOff>
      <xdr:row>39</xdr:row>
      <xdr:rowOff>1905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575DA5-A98D-408F-8CB6-D4637A52B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106680</xdr:colOff>
      <xdr:row>19</xdr:row>
      <xdr:rowOff>87630</xdr:rowOff>
    </xdr:from>
    <xdr:to>
      <xdr:col>16</xdr:col>
      <xdr:colOff>834390</xdr:colOff>
      <xdr:row>34</xdr:row>
      <xdr:rowOff>87630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22B3BAE-465B-4D49-A0A8-073C73464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556260</xdr:colOff>
      <xdr:row>25</xdr:row>
      <xdr:rowOff>41910</xdr:rowOff>
    </xdr:from>
    <xdr:to>
      <xdr:col>15</xdr:col>
      <xdr:colOff>426720</xdr:colOff>
      <xdr:row>40</xdr:row>
      <xdr:rowOff>41910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365ED59-C9D8-40A8-9A12-BC63ED5D30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674370</xdr:colOff>
      <xdr:row>8</xdr:row>
      <xdr:rowOff>95250</xdr:rowOff>
    </xdr:from>
    <xdr:to>
      <xdr:col>6</xdr:col>
      <xdr:colOff>133350</xdr:colOff>
      <xdr:row>23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B24294B-DCCE-47DA-BA05-5BBF79B58C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414337</xdr:colOff>
      <xdr:row>1</xdr:row>
      <xdr:rowOff>42862</xdr:rowOff>
    </xdr:from>
    <xdr:to>
      <xdr:col>14</xdr:col>
      <xdr:colOff>71437</xdr:colOff>
      <xdr:row>15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944F777-36D6-405B-9256-F1485A767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176212</xdr:rowOff>
    </xdr:from>
    <xdr:to>
      <xdr:col>5</xdr:col>
      <xdr:colOff>342900</xdr:colOff>
      <xdr:row>42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ACFFF95-E425-4365-9FE1-982EC3E33F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569595</xdr:colOff>
      <xdr:row>20</xdr:row>
      <xdr:rowOff>127635</xdr:rowOff>
    </xdr:from>
    <xdr:to>
      <xdr:col>17</xdr:col>
      <xdr:colOff>632460</xdr:colOff>
      <xdr:row>35</xdr:row>
      <xdr:rowOff>20955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66E3609-0CC7-4F2B-A8B0-73C3166A11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669607</xdr:colOff>
      <xdr:row>5</xdr:row>
      <xdr:rowOff>44767</xdr:rowOff>
    </xdr:from>
    <xdr:to>
      <xdr:col>17</xdr:col>
      <xdr:colOff>732472</xdr:colOff>
      <xdr:row>19</xdr:row>
      <xdr:rowOff>120967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84B6585-5739-4CE2-9FBE-9B17FDD5D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673417</xdr:colOff>
      <xdr:row>0</xdr:row>
      <xdr:rowOff>115252</xdr:rowOff>
    </xdr:from>
    <xdr:to>
      <xdr:col>15</xdr:col>
      <xdr:colOff>522922</xdr:colOff>
      <xdr:row>15</xdr:row>
      <xdr:rowOff>952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26E5100-FF15-436A-8204-9A4E880801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826770</xdr:colOff>
      <xdr:row>9</xdr:row>
      <xdr:rowOff>133350</xdr:rowOff>
    </xdr:from>
    <xdr:to>
      <xdr:col>12</xdr:col>
      <xdr:colOff>144780</xdr:colOff>
      <xdr:row>24</xdr:row>
      <xdr:rowOff>133350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53608B0-B7DB-460C-9BBF-4394356AC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271462</xdr:colOff>
      <xdr:row>1</xdr:row>
      <xdr:rowOff>176212</xdr:rowOff>
    </xdr:from>
    <xdr:to>
      <xdr:col>11</xdr:col>
      <xdr:colOff>214312</xdr:colOff>
      <xdr:row>16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62F23D3-28C4-472C-9F53-C5F030F76D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jandra Benavides Herrera" refreshedDate="43564.543622800928" createdVersion="6" refreshedVersion="6" minRefreshableVersion="3" recordCount="3314" xr:uid="{FBC99AF3-5041-44F3-B199-79AADFFE79BE}">
  <cacheSource type="worksheet">
    <worksheetSource name="Tabla1"/>
  </cacheSource>
  <cacheFields count="43">
    <cacheField name="MES" numFmtId="0">
      <sharedItems count="3">
        <s v="ENE-19"/>
        <s v="FEB-19"/>
        <s v="MAR-19"/>
      </sharedItems>
    </cacheField>
    <cacheField name="SERV" numFmtId="0">
      <sharedItems containsSemiMixedTypes="0" containsString="0" containsNumber="1" containsInteger="1" minValue="1" maxValue="1"/>
    </cacheField>
    <cacheField name="INCIDENT_N" numFmtId="0">
      <sharedItems/>
    </cacheField>
    <cacheField name="REQUEST_TY" numFmtId="0">
      <sharedItems count="12">
        <s v="SR MANTENIMIENTO CORRECTIVO"/>
        <s v="SR MANTENIMIENTO PREVENTIVO"/>
        <s v="SR ASISTENCIA A CLIENTES"/>
        <s v="SR INSTALACION DE EQUIPO"/>
        <s v="SR SERVICIO ANALISTA"/>
        <s v="SR RETIRO CAMBIO DE LUGAR"/>
        <s v="SR INSTALACION ANALISTA"/>
        <s v="SR INSTALACION CAMBIO DE LUGAR"/>
        <s v="SR SOFTWARE"/>
        <s v="SR EVALUACION DEL EQUIPO"/>
        <s v="SR RETIRO DE EQUIPO DEFINITIVO"/>
        <s v="OTA CAMBIO EN DIRECCIËN"/>
      </sharedItems>
    </cacheField>
    <cacheField name="MODELO" numFmtId="0">
      <sharedItems/>
    </cacheField>
    <cacheField name="F_INICIO" numFmtId="0">
      <sharedItems/>
    </cacheField>
    <cacheField name="SERIE" numFmtId="0">
      <sharedItems/>
    </cacheField>
    <cacheField name="EMPLEADO" numFmtId="0">
      <sharedItems/>
    </cacheField>
    <cacheField name="ASP" numFmtId="0">
      <sharedItems/>
    </cacheField>
    <cacheField name="INDASP" numFmtId="0">
      <sharedItems/>
    </cacheField>
    <cacheField name="CUENTA" numFmtId="0">
      <sharedItems count="193">
        <s v="PRODUCTOS HOSPITALARIOS SA DE CV"/>
        <s v="OFFICE DEPOT DE MEXICO SA DE CV"/>
        <s v="DELPHI AUTOMOTIVE SYSTEMS S DE RL DE CV"/>
        <s v="APTIV CONTRACT SERVICES S DE RL DE CV"/>
        <s v="OPERADORA OMX SA DE CV"/>
        <s v="COMPUTER FORMS SA DE CV"/>
        <s v="TELEFONOS DE MEXICO SA B DE CV"/>
        <s v="INSTITUTO TECNOLOGICO Y DE ESTUDIOS SUPERIORES DE"/>
        <s v="RADIOMOVIL DIPSA SA DE CV"/>
        <s v="ENSE&amp;ANZA E INVESTIGACION SUPERIOR AC"/>
        <s v="DIGITAL NET SOLUTIONS GAV SA DE CV"/>
        <s v="RIO BRAVO ELECTRICOS S DE RL DE CV"/>
        <s v="DHL EXPRESS MEXICO SA DE CV"/>
        <s v="DELPHI DIESEL SYSTEMS S DE RL DE CV"/>
        <s v="AT&amp;T COMUNICACIONES DIGITALES S DE RL DE CV"/>
        <s v="LABORATORIOS PISA SA DE CV"/>
        <s v="EDUCACION BASICA DEL NORTE AC"/>
        <s v="APTIV CONTRACT SERVICES NUEVO LAREDO S DE RL DE CV"/>
        <s v="UNIVERSIDAD AUTONOMA DEL ESTADO DE MEXICO"/>
        <s v="DELPHI SISTEMAS DE ENERGIA S DE RL DE CV"/>
        <s v="JANSSEN DE MEXICO S DE RL DE CV"/>
        <s v="SANOFI AVENTIS DE MEXICO SA DE CV"/>
        <s v="EQUIPOS NO LOCALIZADOS"/>
        <s v="FEDERAL MOGUL DE MATAMOROS S DE RL DE CV"/>
        <s v="FLEXTRONICS AUTOMOTIVE DE JUAREZ SA DE CV"/>
        <s v="HONEYWELL AUTOMOTIVE DE MEXICO S DE RL DE CV"/>
        <s v="DOCUDIGITAL DE OCCIDENTE SA DE CV"/>
        <s v="FLEXTRONICS MANUFACTURING MEX SA DE CV"/>
        <s v="FCA MEXICO SA DE CV"/>
        <s v="PISA AGROPECUARIA SA DE CV"/>
        <s v="SUBENSAMBLES INTERNACIONALES S DE RL DE CV"/>
        <s v="IMPULSORA MEXICANA DE TELECOMUNICACIONES SA DE CV"/>
        <s v="INDUSTRIAS ELECTRONICAS PACIFICO SA DE CV"/>
        <s v="FLEXTRONICS INTEGRATED SERVICES MEX S DE RL DE CV"/>
        <s v="AMERICAN EXPRESS COMPANY MEXICO SA DE CV"/>
        <s v="ARRI DE FRONTERA  S A  DE C V"/>
        <s v="OPCIONES DE SERVICIO EN MEXICO"/>
        <s v="GBT TRAVEL SERVICES MEXICO S DE RL DE CV"/>
        <s v="GALAZ YAMAZAKI RUIZ URQUIZA SC"/>
        <s v="EFMA Y ASOCIADOS SC"/>
        <s v="DISTRIBUIDORA INTERNACIONAL DE MEDICAMENTOS Y EQUI"/>
        <s v="FEDERAL MOGUL LIGHTING S DE RL DE CV"/>
        <s v="CONDUENT DE MEXICO SA DE CV"/>
        <s v="ANGUIANO ABOGADOS SC"/>
        <s v="INGERSOLL-RAND MANUFACTURA S DE RL DE CV"/>
        <s v="ARROW ELETRONICS INC"/>
        <s v="AZERTY DE MEXICO SA DE CV"/>
        <s v="F DOMENE Y SOCIOS SA DE CV"/>
        <s v="BIO PAPPEL SCRIBE SA DE CV"/>
        <s v="AXA SEGUROS SA DE CV"/>
        <s v="FORMAS EFICIENTES SA DE CV"/>
        <s v="ABASTECEDORA LUMEN SA DE CV"/>
        <s v="ALAMBRADOS Y CIRCUITOS ELECTRICOS S DE RL DE CV"/>
        <s v="TROGLO DE LEON SA DE CV"/>
        <s v="TECHINT SA DE CV"/>
        <s v="PUBLICO EN GENERAL"/>
        <s v="PHILIPS LIGHTING ELECTROMAGNETICS SA DE CV"/>
        <s v="TECNOLOGIA DE ILUMINACION AUTOMOTRIZ SA DE CV"/>
        <s v="FEDERAL-MOGUL SP MEXICO S DE RL DE CV"/>
        <s v="EXEL DEL NORTE SA PI DE CV"/>
        <s v="IMPRESOS DIGITALES BALTAZAR S DE RL DE CV"/>
        <s v="INSTITUTO TECNOLOGICO Y DE ESTUDIOS SUPERIORES DE MONTERREY"/>
        <s v="CREATIVIDAD PROMOCIONAL DE MONTERREY SA DE CV"/>
        <s v="ISTRA AGENTE DE SEGUROS Y DE FINANZAS SA DE CV"/>
        <s v="REALLY DIFFERENT SERVICES SA DE CV"/>
        <s v="M3 CODICE INTEGRAL SA DE CV"/>
        <s v="MARTINEZ ACEVEDO Y ASOCIADOS S C"/>
        <s v="CALENDARIOS ALBORES SA DE CV"/>
        <s v="ROSTICERIA LOS CUATES"/>
        <s v="PRODUCTOS DE DESGASTE DE JUAREZ SA DE CV"/>
        <s v="HALDEX PRODUCTS DE MEXICO SA DE CV"/>
        <s v="A C NIELSEN S DE RL DE CV"/>
        <s v="VOX PROMOCIONALES &amp; IMPRENTA SA DE CV"/>
        <s v="FUERZA Y CLIMA SA DE CV"/>
        <s v="APTIV CONTRACT SERVICES TAMAULIPAS S DE RL DE CV"/>
        <s v="DOW QUIMICA MEXICANA SA DE CV"/>
        <s v="ACEVEDO AJUSTADORES SA DE CV"/>
        <s v="BRAVOS ELECTRICIDAD SAPI DE CV"/>
        <s v="DE HOYOS KOLOFFON Y ASOCIADOS SA DE CV"/>
        <s v="PROCTER &amp; GAMBLE MANUFACTURING MEXICO S DE RL DE C"/>
        <s v="TELECONSTRUCTORA SA DE CV"/>
        <s v="DART SA DE CV"/>
        <s v="COMERCIALIZADORA DE PRODUCTOS PC S DE RL DE CV"/>
        <s v="CONSTRUCCIONES Y CANALIZACIONES SA DE CV"/>
        <s v="FABIAN CABRAL SOLIS"/>
        <s v="FLENSA SA DE CV"/>
        <s v="ROCA RENT SA DE CV"/>
        <s v="AMBRIZ ROJAS OSCAR"/>
        <s v="COLORISTAS Y ASOCIADOS SA DE CV"/>
        <s v="DIGITAL VAAR SA DE CV"/>
        <s v="ADMINISTRADORA ESPECIALIZADA DE SERVICIOS CAB SA D"/>
        <s v="PRICEWATERHOUSECOOPERS SC"/>
        <s v="MARIA DE JESUS TORRES RANGEL"/>
        <s v="ATOS GLOBAL DELIVERY CENTER MEXICO S DE RL DE CV"/>
        <s v="TRANE SA DE CV"/>
        <s v="PISA GLOBAL SA DE CV"/>
        <s v="PROVEEDORA DE TECNOLOGIA DIGITAL S DE RL DE CV"/>
        <s v="QUANT MAINTENANCE MEXICO SA DE CV"/>
        <s v="PISA BIOTEC SA DE CV"/>
        <s v="CONSTRUCTORA MOYEDA SA DE CV"/>
        <s v="CIA SHERWIN WILLIAMS SA DE CV"/>
        <s v="PLASTICOS Y MATERIAS PRIMAS SA DE CV"/>
        <s v="CAB LOGISTICS SA DE CV"/>
        <s v="GRUPO ART GRAPH SA DE CV"/>
        <s v="MAYOLO SANCHEZ CELESTINO"/>
        <s v="INGRAM MICRO MEXICO SA DE CV"/>
        <s v="COMISION ESTATAL ELECTORAL"/>
        <s v="CAMMER CORPORATIVO INDUSTRIAL SA DE CV"/>
        <s v="APTIV CONTRACT SERVICES NORESTE S DE RL DE CV"/>
        <s v="PROVEEDORA DE SERVICIOS GRAFICOS DEL NORTE SA DE C"/>
        <s v="CENTRO DE CIENCIAS Y ARTES AC"/>
        <s v="INTERCAM BANCO S.A., INSTITUCION DE BANCA MULTIPLE"/>
        <s v="UNIVERSIDAD REGIOMONTANA AC"/>
        <s v="GRUPO ASERCOM SA DE CV"/>
        <s v="ALTA PRESICION EN INGENERIA SA DE CV"/>
        <s v="CONCEPTOS Y SUMINISTROS INTERNACIONALES SA DE CV"/>
        <s v="BBVA BANCOMER SA"/>
        <s v="ELEVADORES OTIS S DE RL DE CV"/>
        <s v="MULTIEQUIPOS TECNOLOGIA Y CONSUMIBLES SA DE CV"/>
        <s v="PEGA KING SRL MI"/>
        <s v="IMPULSORA INDUSTRIAL MONTERREY SA"/>
        <s v="VIOLETA ANTONIA GARCIA SANTOS"/>
        <s v="FUERZA GRAFICA DEL NORTE SA DE CV"/>
        <s v="CRISTINA ARACELI GARIN LOPEZ"/>
        <s v="DINAMICA SA DE CV"/>
        <s v="ALFA CORPORATIVO SA DE CV"/>
        <s v="CIA DE TELEFONOS Y BIENES RAICES SA DE CV"/>
        <s v="DISTRIBUIDORA DE DULCES DEL NORTE SA DE CV"/>
        <s v="COPY MARTZ PROFESIONAL SA DE CV"/>
        <s v="COMPA&amp;IA ARIZLU SA DE CV"/>
        <s v="MOVILQRO BUS SA DE CV"/>
        <s v="FLEXTRONICS TECHNOLOGIES MEXICO S DE RL DE CV"/>
        <s v="SANTOS CARRILLO ANGELICA MARIA"/>
        <s v="KIMBERLY CLARK DE MEXICO SA B DE CV"/>
        <s v="AMECO SERVICES S DE RL DE CV"/>
        <s v="SAN JUAN DE DIOS SERVICIOS DE SALUD AC"/>
        <s v="CORPORATIVO DE NEGOCIOS M&amp;P SA DE CV"/>
        <s v="COBERZA S DE RL DE CV"/>
        <s v="SOLTAR IMPRESORES SA DE CV"/>
        <s v="IVOS DE MEXICO SA DE CV"/>
        <s v="CONSORCIO RED UNO SA DE CV"/>
        <s v="DIANA VANESSA ALMARAZ MEZA"/>
        <s v="MARIA ESTHER  HERNANDEZ PEREZ"/>
        <s v="AUTENTICIDAD Y SEGURIDAD JURIDICA S.C."/>
        <s v="LOGMINE SA DE CV"/>
        <s v="SCHNEIDER ELECTRIC MEXICO SA DE CV"/>
        <s v="JESUS ALBERTICO LIMON COLUNGA"/>
        <s v="FOCOMSA SA DE CV"/>
        <s v="PROLEC GE INTERNACIONAL S DE RL DE CV"/>
        <s v="MUSEO ICONOGRAFICO DEL QUIJOTE"/>
        <s v="GALERIA PRODUCTORA DE COSMETICOS S. DE R.L. DE C.V"/>
        <s v="MAGNETI MARELLI TOLUCA MEXICO S DE RL DE CV"/>
        <s v="OSCAR BERNARDO VALDES MARTIN DEL CAMPO"/>
        <s v="GENERAL MOTORS DE MEXICO S DE RL DE CV"/>
        <s v="DELPHI ENSAMBLE DE CABLES Y COMPONENTES S DE RL DE"/>
        <s v="SALUCOM SA DE CV"/>
        <s v="GRUPO DAISYTEK SA DE CV"/>
        <s v="DOCUDIGITAL BAJIO SA DE CV"/>
        <s v="CONSTRUCCIONES CINCO SA DE CV"/>
        <s v="BALAM COMERCIALIZADORA SA DE CV"/>
        <s v="LITOGRAFICA MATAMOROS SA DE CV"/>
        <s v="GIGANTE VERDE S DE RL DE CV"/>
        <s v="SIGNIFY ELECTROMAGNETICS MEXICO SA DE CV"/>
        <s v="CLAG SA DE CV"/>
        <s v="ESTUDIOS DE MERCADO LP DE MEXICO SA DE CV"/>
        <s v="DALIA MONICA ROSARIO VELAZQUEZ CALVO"/>
        <s v="KBR MONTERREY SA DE CV"/>
        <s v="FLEXTRONICS MANUFACTURING JUAREZ S DE RL DE CV"/>
        <s v="D PAPEL OUTLET STORE SA DE CV"/>
        <s v="DEBRHA ERENDIRA CARO SALAZAR"/>
        <s v="DHL GLOBAL FORWARDING (MEXICO) SA DE CV"/>
        <s v="HOSPITAL DE TRAUMATOLOGIA Y ESPECIALIDADES MEDICAS"/>
        <s v="LIBIEN AVILA TERESITA JOSEFINA"/>
        <s v="LAND IT SA DE CV"/>
        <s v="FRANCISCO ANTONIO LOZANO GOMEZ"/>
        <s v="PENSIONES BBVA BANCOMER SA DE CV GRUPO FINANCIERO"/>
        <s v="CASA HECTOR PALACIOS Y ASOCIADOS SA DE CV"/>
        <s v="OSWALDO APOLO RODRIGUEZ"/>
        <s v="HILDA CATALINA VILLARREAL REYES"/>
        <s v="ARROW COMPONENTS MEXICO SA DE CV"/>
        <s v="GRUPO CONSTRUCTOR SIQRO SA DE CV"/>
        <s v="FLOWSERVE S DE RL DE CV"/>
        <s v="PISA EQUIPOS BIOMEDICOS SA DE CV"/>
        <s v="OPERADORA DE SOLUCIONES PARA OFICINA SA DE CV"/>
        <s v="XEROX MEXICANA SA DE CV"/>
        <s v="OPERACIONES MADAPAL SA DE CV"/>
        <s v="NIELSEN IBOPE MEXICO SA DE CV"/>
        <s v="DC MAYORISTA SA DE CV"/>
        <s v="FOFECHA SA DE CV"/>
        <s v="AT&amp;T GRUPO SERVICIOS Y SOPORTE S DE RL DE CV"/>
        <s v="UNIVERSIDAD POLITECNICA DEL BICENTENARIO"/>
        <s v="VIAJES INTERMEX SA DE CV"/>
        <s v="MIGUEL ANGEL MENDOZA MEJIA"/>
      </sharedItems>
    </cacheField>
    <cacheField name="DOMICILIO" numFmtId="0">
      <sharedItems/>
    </cacheField>
    <cacheField name="LOC" numFmtId="0">
      <sharedItems containsMixedTypes="1" containsNumber="1" containsInteger="1" minValue="0" maxValue="0" count="133">
        <s v="Zapopan-JAL"/>
        <s v="SAN PEDRO GARZA GARC"/>
        <s v="CIUDAD JUAREZ-CHIH"/>
        <s v="METEPEC-MEX"/>
        <s v="CD ADOLFO LOPEZ MATE"/>
        <s v="Jalisco-JAL"/>
        <s v="Chihuahua-CHIH"/>
        <s v="Guadalajara-JAL"/>
        <n v="0"/>
        <s v="TORREON-COAH"/>
        <s v="QUERETARO-QRO"/>
        <s v="MONTERREY-NL"/>
        <s v="Naucalpan De Juarez-"/>
        <s v="San Luis Potosi-SLP"/>
        <s v="TLALNEPANTLA DE BAZ-"/>
        <s v="IXTAPALUCA-MEX"/>
        <s v="COYOACAN-CIUDAD DE M"/>
        <s v="LEON-GTO"/>
        <s v="Nuevo Laredo-TAM"/>
        <s v="Reynosa-TAM"/>
        <s v="TOLUCA-MEX"/>
        <s v="BENITO JUAREZ-CIUDAD"/>
        <s v="Toluca De Lerdo-ESTA"/>
        <s v="Durango-DGO"/>
        <s v="TOLUCA-ESTADO DE MEX"/>
        <s v="MIGUEL HIDALGO-CIUDA"/>
        <s v="TLAQUEPAQUE-JAL"/>
        <s v="Juarez-CHIH"/>
        <s v="Morelia-MICH"/>
        <s v="Apodaca-NL"/>
        <s v="IRAPUATO-GTO"/>
        <s v="Marfil-GTO"/>
        <s v="Mexico-ESTADO DE MEX"/>
        <s v="GUADALUPE-NL"/>
        <s v="Azcapotzalco-CIUDAD"/>
        <s v="CUAJIMALPA DE MORELO"/>
        <s v="San Nicolas De Los G"/>
        <s v="LAZARO CARDENAS-MICH"/>
        <s v="FRONTERA-COAH"/>
        <s v="GOMEZ PALACIO-DGO"/>
        <s v="Tlajomulco De Zu&amp;Iga"/>
        <s v="MANZANILLO-COL"/>
        <s v="MATAMOROS-TAM"/>
        <s v="SANTA CATARINA-NL"/>
        <s v="SALTILLO-COAH"/>
        <s v="San Juan Del Rio-QRO"/>
        <s v="Guanajuato-GTO"/>
        <s v="Monclova-COAH"/>
        <s v="SALAMANCA-GTO"/>
        <s v="COLON-QRO"/>
        <s v="Colima-COL"/>
        <s v="CIUDAD MADERO-TAM"/>
        <s v="LERMA-MEX"/>
        <s v="Ciudad Acu&amp;A-COAH"/>
        <s v="Zamora-MICH"/>
        <s v="CELAYA-GTO"/>
        <s v="General Escobedo-NL"/>
        <s v="CUAUHTEMOC-CIUDAD DE"/>
        <s v="Tlalpan-CIUDAD DE ME"/>
        <s v="Mexico-MEX"/>
        <s v="ECATEPEC DE MORELOS-"/>
        <s v="San Miguel De Allend"/>
        <s v="ALTAMIRA-TAM"/>
        <s v="CIENEGA DE FLORES-NL"/>
        <s v="EL MARQUES-QRO"/>
        <s v="Alvaro Obregon-CIUDA"/>
        <s v="Xalapa-VER"/>
        <s v="Michoacan-MICH"/>
        <s v="Toluca De Lerdo-MEX"/>
        <s v="TAMPICO-TAM"/>
        <s v="MAGDALENA CONTRERAS-"/>
        <s v="URUAPAN-MICH"/>
        <s v="Villa De Alvarez-COL"/>
        <s v="Metepec-ESTADO DE ME"/>
        <s v="CIUDAD GUZMAN-JAL"/>
        <s v="ATIZAPAN DE ZARAGOZA"/>
        <s v="San Mateo Atenco-EST"/>
        <s v="Huixquilucan De Dego"/>
        <s v="Vicente Guerrero-DGO"/>
        <s v="PIEDRAS NEGRAS-COAH"/>
        <s v="ALLENDE-NL"/>
        <s v="TECAMAC-MEX"/>
        <s v="Linares-NL"/>
        <s v="Parras De La Fuente-"/>
        <s v="Hermosillo-SON"/>
        <s v="Cuautitlan Izcalli-E"/>
        <s v="Garcia-NL"/>
        <s v="Ixtapaluca-ESTADO DE"/>
        <s v="Delicias-CHIH"/>
        <s v="CIUDAD DELICIAS-CHIH"/>
        <s v="Hidalgo Del Parral-C"/>
        <s v="Tala-JAL"/>
        <s v="ZACAPU-MICH"/>
        <s v="MEOQUI-CHIH"/>
        <s v="Autlan De Navarro-JA"/>
        <s v="VILLAGRAN-GTO"/>
        <s v="CIUDAD CAMARGO-CHIH"/>
        <s v="CUAUTITLAN IZCALLI-M"/>
        <s v="ARANDAS-JAL"/>
        <s v="JOSE AZUETA-GRO"/>
        <s v="Manuel Doblado-GTO"/>
        <s v="Tecamac-ESTADO DE ME"/>
        <s v="Casta&amp;Os-COAH"/>
        <s v="Cuauhtemoc-CHIH"/>
        <s v="CIUDAD CUAUHTEMOC-CH"/>
        <s v="Iztapalapa-CIUDAD DE"/>
        <s v="CUERNAVACA-MOR"/>
        <s v="CIUDAD SABINAS-COAH"/>
        <s v="Culiacan Rosales-SIN"/>
        <s v="Ciudad Victoria-TAM"/>
        <s v="MÚxico-ESTADO DE MEX"/>
        <s v="Soledad De Graciano"/>
        <s v="Silao-GTO"/>
        <s v="ZIHUATANEJO-GRO"/>
        <s v="Nuevo Leon-NL"/>
        <s v="Iztacalco-CIUDAD DE"/>
        <s v="Tijuana-BC"/>
        <s v="ZAMORA DE HIDALGO-MI"/>
        <s v="La Piedad-MICH"/>
        <s v="Ciudad Lerdo-DGO"/>
        <s v="Lagos De Moreno-JAL"/>
        <s v="Tecoman-COL"/>
        <s v="Ramos Arizpe-COAH"/>
        <s v="CIUDAD HIDALGO-MICH"/>
        <s v="El Pueblito-QRO"/>
        <s v="ATLACOMULCO-MEX"/>
        <s v="Santa Maria Del Oro-"/>
        <s v="Ciudad Valles-SLP"/>
        <s v="VENUSTIANO CARRANZA-"/>
        <s v="Ocotlan-JAL"/>
        <s v="Jacona-MICH"/>
        <s v="Puebla-PUE"/>
        <s v="Acapulco-GRO"/>
      </sharedItems>
    </cacheField>
    <cacheField name="RESIDENTE/FIJO" numFmtId="0">
      <sharedItems containsSemiMixedTypes="0" containsString="0" containsNumber="1" containsInteger="1" minValue="0" maxValue="1"/>
    </cacheField>
    <cacheField name="REGION" numFmtId="0">
      <sharedItems/>
    </cacheField>
    <cacheField name="Dias/Llam" numFmtId="0">
      <sharedItems containsMixedTypes="1" containsNumber="1" containsInteger="1" minValue="0" maxValue="2674"/>
    </cacheField>
    <cacheField name="Rango" numFmtId="0">
      <sharedItems/>
    </cacheField>
    <cacheField name="Business Team" numFmtId="0">
      <sharedItems/>
    </cacheField>
    <cacheField name="Producto" numFmtId="0">
      <sharedItems/>
    </cacheField>
    <cacheField name="Loc TR" numFmtId="0">
      <sharedItems/>
    </cacheField>
    <cacheField name="Rango dias entre servicios" numFmtId="0">
      <sharedItems/>
    </cacheField>
    <cacheField name="Fiabilidad" numFmtId="0">
      <sharedItems containsSemiMixedTypes="0" containsString="0" containsNumber="1" minValue="0" maxValue="1.2"/>
    </cacheField>
    <cacheField name="Pago por servicio final" numFmtId="44">
      <sharedItems containsSemiMixedTypes="0" containsString="0" containsNumber="1" minValue="0" maxValue="2574"/>
    </cacheField>
    <cacheField name="Ind servicios" numFmtId="0">
      <sharedItems containsSemiMixedTypes="0" containsString="0" containsNumber="1" containsInteger="1" minValue="0" maxValue="1"/>
    </cacheField>
    <cacheField name="TR Real" numFmtId="0">
      <sharedItems containsSemiMixedTypes="0" containsString="0" containsNumber="1" minValue="0" maxValue="161.72999999999999"/>
    </cacheField>
    <cacheField name="TR_OBJ" numFmtId="0">
      <sharedItems containsSemiMixedTypes="0" containsString="0" containsNumber="1" containsInteger="1" minValue="3" maxValue="9"/>
    </cacheField>
    <cacheField name="Veces obj" numFmtId="0">
      <sharedItems containsSemiMixedTypes="0" containsString="0" containsNumber="1" minValue="0" maxValue="40.432499999999997"/>
    </cacheField>
    <cacheField name="% penalización TR" numFmtId="9">
      <sharedItems containsSemiMixedTypes="0" containsString="0" containsNumber="1" minValue="0" maxValue="1"/>
    </cacheField>
    <cacheField name="Monto penalización TR" numFmtId="44">
      <sharedItems containsSemiMixedTypes="0" containsString="0" containsNumber="1" minValue="-2145" maxValue="0"/>
    </cacheField>
    <cacheField name="Fecha fin Serv" numFmtId="14">
      <sharedItems containsSemiMixedTypes="0" containsNonDate="0" containsDate="1" containsString="0" minDate="2018-11-12T00:00:00" maxDate="2019-03-30T00:00:00"/>
    </cacheField>
    <cacheField name="Fecha documentación" numFmtId="14">
      <sharedItems containsSemiMixedTypes="0" containsNonDate="0" containsDate="1" containsString="0" minDate="2019-01-02T00:00:00" maxDate="2019-03-30T00:00:00"/>
    </cacheField>
    <cacheField name="Dias documentación" numFmtId="0">
      <sharedItems containsSemiMixedTypes="0" containsString="0" containsNumber="1" containsInteger="1" minValue="0" maxValue="63"/>
    </cacheField>
    <cacheField name="Rango documentación" numFmtId="0">
      <sharedItems/>
    </cacheField>
    <cacheField name="% penalización TD" numFmtId="9">
      <sharedItems containsSemiMixedTypes="0" containsString="0" containsNumber="1" minValue="0" maxValue="1"/>
    </cacheField>
    <cacheField name="TD_Malus" numFmtId="44">
      <sharedItems containsSemiMixedTypes="0" containsString="0" containsNumber="1" minValue="-1573.0000000000002" maxValue="0"/>
    </cacheField>
    <cacheField name="CST_Malus" numFmtId="44">
      <sharedItems containsSemiMixedTypes="0" containsString="0" containsNumber="1" containsInteger="1" minValue="-2000" maxValue="0"/>
    </cacheField>
    <cacheField name="Categoría" numFmtId="0">
      <sharedItems count="2">
        <s v="EMERGENCIA"/>
        <s v="OTROS"/>
      </sharedItems>
    </cacheField>
    <cacheField name="# Veces objetivo" numFmtId="0">
      <sharedItems containsMixedTypes="1" containsNumber="1" containsInteger="1" minValue="1" maxValue="3" count="7">
        <s v="0-1"/>
        <s v="1-2"/>
        <s v="&gt;3"/>
        <s v="2-3"/>
        <n v="2" u="1"/>
        <n v="1" u="1"/>
        <n v="3" u="1"/>
      </sharedItems>
    </cacheField>
    <cacheField name="Q" numFmtId="0">
      <sharedItems count="1">
        <s v="Q1"/>
      </sharedItems>
    </cacheField>
    <cacheField name="CTA XEROX" numFmtId="0">
      <sharedItems count="2">
        <s v="OTROS"/>
        <s v="HONEYWELL"/>
      </sharedItems>
    </cacheField>
    <cacheField name="APLICA CHIH" numFmtId="0">
      <sharedItems containsString="0" containsBlank="1" containsNumber="1" containsInteger="1" minValue="1" maxValue="1" count="2">
        <m/>
        <n v="1"/>
      </sharedItems>
    </cacheField>
    <cacheField name="LOCALIDAD" numFmtId="0">
      <sharedItems count="3">
        <s v="OTROS"/>
        <s v="CHIHUAHUA"/>
        <s v="JUAREZ"/>
      </sharedItems>
    </cacheField>
    <cacheField name="NOMBRE IS" numFmtId="0">
      <sharedItems count="9">
        <s v="OTROS"/>
        <s v="FERNANDO CHAVIRA"/>
        <s v="CARLOS MONTOYA"/>
        <s v="MIGUEL COTA"/>
        <s v="CESAR MAR"/>
        <s v="ALFREDO TORRES"/>
        <s v="LUIS EDUARDO MUÑOZ"/>
        <s v="VICTOR MENDEZ"/>
        <s v="ERASMO ALEJANDR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jandra Benavides Herrera" refreshedDate="43564.543625347222" createdVersion="6" refreshedVersion="6" minRefreshableVersion="3" recordCount="197" xr:uid="{126BB9A5-9400-4A9A-8956-5EF5EA65C97B}">
  <cacheSource type="worksheet">
    <worksheetSource name="Tabla3"/>
  </cacheSource>
  <cacheFields count="6">
    <cacheField name="Mes" numFmtId="0">
      <sharedItems count="2">
        <s v="ENE-19"/>
        <s v="FEB-19"/>
      </sharedItems>
    </cacheField>
    <cacheField name="Territorio" numFmtId="0">
      <sharedItems containsBlank="1" count="20">
        <s v="Nuevo Leon"/>
        <s v="Tamaulipas"/>
        <s v="Ciudad de México"/>
        <s v="Jalisco"/>
        <s v="Estado de México"/>
        <s v="Coahuila"/>
        <s v="Guanajuato"/>
        <s v="Chihuahua"/>
        <s v="Durango"/>
        <s v="Colima"/>
        <s v="Querétaro"/>
        <s v="Morelos"/>
        <s v="Sinaloa"/>
        <s v="Sonora"/>
        <s v="Guerrero"/>
        <s v="Michoacán"/>
        <s v="San Luis Potosí "/>
        <s v="Veracruz "/>
        <s v="Baja California Norte"/>
        <m u="1"/>
      </sharedItems>
    </cacheField>
    <cacheField name="Suma de Monto penalización TR" numFmtId="44">
      <sharedItems containsSemiMixedTypes="0" containsString="0" containsNumber="1" minValue="-5149.828125" maxValue="0"/>
    </cacheField>
    <cacheField name="Suma de TD_Malus" numFmtId="44">
      <sharedItems containsSemiMixedTypes="0" containsString="0" containsNumber="1" minValue="-861.25" maxValue="0"/>
    </cacheField>
    <cacheField name="Suma de CST_Malus" numFmtId="44">
      <sharedItems containsSemiMixedTypes="0" containsString="0" containsNumber="1" containsInteger="1" minValue="0" maxValue="0"/>
    </cacheField>
    <cacheField name="Penalización total" numFmtId="44">
      <sharedItems containsSemiMixedTypes="0" containsString="0" containsNumber="1" minValue="-5149.828125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4">
  <r>
    <x v="0"/>
    <n v="1"/>
    <s v="1972829"/>
    <x v="0"/>
    <s v="4002"/>
    <s v="31/12/2018 12:47"/>
    <s v="09HB331503"/>
    <s v="800196"/>
    <s v="PITSS"/>
    <s v="ASP"/>
    <x v="0"/>
    <s v="AV MOCTEZUMA No 179"/>
    <x v="0"/>
    <n v="1"/>
    <s v="INTERIOR"/>
    <n v="2587"/>
    <s v="&gt;60"/>
    <s v="A4 Mono MFPs"/>
    <s v="A4"/>
    <s v="Ciudad principal"/>
    <s v="1-&gt;60"/>
    <n v="1.05"/>
    <n v="0"/>
    <n v="1"/>
    <n v="0"/>
    <n v="5"/>
    <n v="0"/>
    <n v="0"/>
    <n v="0"/>
    <d v="2019-01-02T00:00:00"/>
    <d v="2019-01-02T00:00:00"/>
    <n v="0"/>
    <s v="0-1 día"/>
    <n v="0"/>
    <n v="0"/>
    <n v="0"/>
    <x v="0"/>
    <x v="0"/>
    <x v="0"/>
    <x v="0"/>
    <x v="0"/>
    <x v="0"/>
    <x v="0"/>
  </r>
  <r>
    <x v="0"/>
    <n v="1"/>
    <s v="1972797"/>
    <x v="0"/>
    <s v="5774"/>
    <s v="31/12/2018 10:20"/>
    <s v="0XEL556844"/>
    <s v="500028"/>
    <s v="PITSS"/>
    <s v="ASP"/>
    <x v="1"/>
    <s v="AV VASCONCELOS 160"/>
    <x v="1"/>
    <n v="0"/>
    <s v="INTERIOR"/>
    <n v="25"/>
    <s v="Entre 16 y 30"/>
    <s v="Departmental Digital"/>
    <s v="A3"/>
    <s v="Ciudad principal"/>
    <s v="2-Entre 16 y 30"/>
    <n v="0.8"/>
    <n v="1092"/>
    <n v="1"/>
    <n v="0"/>
    <n v="5"/>
    <n v="0"/>
    <n v="0"/>
    <n v="0"/>
    <d v="2019-01-02T00:00:00"/>
    <d v="2019-01-02T00:00:00"/>
    <n v="0"/>
    <s v="0-1 día"/>
    <n v="0"/>
    <n v="0"/>
    <n v="0"/>
    <x v="0"/>
    <x v="0"/>
    <x v="0"/>
    <x v="0"/>
    <x v="0"/>
    <x v="0"/>
    <x v="0"/>
  </r>
  <r>
    <x v="0"/>
    <n v="1"/>
    <s v="1973685"/>
    <x v="0"/>
    <s v="6514"/>
    <s v="02/01/2019 13:00"/>
    <s v="5AV819940"/>
    <s v="500089"/>
    <s v="PITSS"/>
    <s v="ASP"/>
    <x v="2"/>
    <s v="AV RIO BRAVO S/N"/>
    <x v="2"/>
    <n v="0"/>
    <s v="INTERIOR"/>
    <n v="106"/>
    <s v="&gt;60"/>
    <s v="A4 Color Laser MFPs"/>
    <s v="A4"/>
    <s v="Ciudad principal"/>
    <s v="1-&gt;60"/>
    <n v="1.05"/>
    <n v="750.75000000000011"/>
    <n v="1"/>
    <n v="0"/>
    <n v="5"/>
    <n v="0"/>
    <n v="0"/>
    <n v="0"/>
    <d v="2019-01-02T00:00:00"/>
    <d v="2019-01-02T00:00:00"/>
    <n v="0"/>
    <s v="0-1 día"/>
    <n v="0"/>
    <n v="0"/>
    <n v="0"/>
    <x v="0"/>
    <x v="0"/>
    <x v="0"/>
    <x v="0"/>
    <x v="0"/>
    <x v="0"/>
    <x v="0"/>
  </r>
  <r>
    <x v="0"/>
    <n v="1"/>
    <s v="1974395"/>
    <x v="0"/>
    <s v="5866"/>
    <s v="03/01/2019 17:30"/>
    <s v="0EX9281668"/>
    <s v="100037"/>
    <s v="PITSS"/>
    <s v="ASP"/>
    <x v="1"/>
    <s v="AV VIALIDAD METEPEC 916"/>
    <x v="3"/>
    <n v="0"/>
    <s v="INTERIOR"/>
    <n v="52"/>
    <s v="Entre 31 y 60"/>
    <s v="Departmental Digital"/>
    <s v="A3"/>
    <s v="Ciudad principal"/>
    <s v="2-Entre 31 y 60"/>
    <n v="1.05"/>
    <n v="1433.25"/>
    <n v="1"/>
    <n v="0"/>
    <n v="5"/>
    <n v="0"/>
    <n v="0"/>
    <n v="0"/>
    <d v="2019-01-03T00:00:00"/>
    <d v="2019-01-04T00:00:00"/>
    <n v="1"/>
    <s v="0-1 día"/>
    <n v="0"/>
    <n v="0"/>
    <n v="0"/>
    <x v="0"/>
    <x v="0"/>
    <x v="0"/>
    <x v="0"/>
    <x v="0"/>
    <x v="0"/>
    <x v="0"/>
  </r>
  <r>
    <x v="0"/>
    <n v="1"/>
    <s v="1973721"/>
    <x v="0"/>
    <s v="3657"/>
    <s v="02/01/2019 14:43"/>
    <s v="0C7X263746"/>
    <s v="500089"/>
    <s v="PITSS"/>
    <s v="ASP"/>
    <x v="2"/>
    <s v="AV RIO BRAVO S/N"/>
    <x v="2"/>
    <n v="0"/>
    <s v="INTERIOR"/>
    <n v="176"/>
    <s v="&gt;60"/>
    <s v="A4 Mono MFPs"/>
    <s v="A4"/>
    <s v="Ciudad principal"/>
    <s v="1-&gt;60"/>
    <n v="1.05"/>
    <n v="750.75000000000011"/>
    <n v="1"/>
    <n v="0"/>
    <n v="5"/>
    <n v="0"/>
    <n v="0"/>
    <n v="0"/>
    <d v="2019-01-03T00:00:00"/>
    <d v="2019-01-04T00:00:00"/>
    <n v="1"/>
    <s v="0-1 día"/>
    <n v="0"/>
    <n v="0"/>
    <n v="0"/>
    <x v="0"/>
    <x v="0"/>
    <x v="0"/>
    <x v="0"/>
    <x v="0"/>
    <x v="0"/>
    <x v="0"/>
  </r>
  <r>
    <x v="0"/>
    <n v="1"/>
    <s v="1974755"/>
    <x v="0"/>
    <s v="5867"/>
    <s v="04/01/2019 12:11"/>
    <s v="0EX7384466"/>
    <s v="500089"/>
    <s v="PITSS"/>
    <s v="ASP"/>
    <x v="3"/>
    <s v="AV HERMANOS ESCOBAR No 5756"/>
    <x v="2"/>
    <n v="1"/>
    <s v="INTERIOR"/>
    <n v="95"/>
    <s v="&gt;60"/>
    <s v="Office Digital"/>
    <s v="A3"/>
    <s v="Ciudad principal"/>
    <s v="2-&gt;60"/>
    <n v="1.1000000000000001"/>
    <n v="0"/>
    <n v="1"/>
    <n v="0"/>
    <n v="5"/>
    <n v="0"/>
    <n v="0"/>
    <n v="0"/>
    <d v="2019-01-04T00:00:00"/>
    <d v="2019-01-04T00:00:00"/>
    <n v="0"/>
    <s v="0-1 día"/>
    <n v="0"/>
    <n v="0"/>
    <n v="0"/>
    <x v="0"/>
    <x v="0"/>
    <x v="0"/>
    <x v="0"/>
    <x v="0"/>
    <x v="0"/>
    <x v="0"/>
  </r>
  <r>
    <x v="0"/>
    <n v="1"/>
    <s v="1974747"/>
    <x v="0"/>
    <s v="8075"/>
    <s v="04/01/2019 12:05"/>
    <s v="03AG880276"/>
    <s v="000196"/>
    <s v="PITSS"/>
    <s v="ASP"/>
    <x v="4"/>
    <s v="BLV ADOLFO LOPEZ MATEOS MZ 1 LT 1"/>
    <x v="4"/>
    <n v="0"/>
    <s v="METRO"/>
    <n v="43"/>
    <s v="Entre 31 y 60"/>
    <s v="Departmental Digital"/>
    <s v="A3"/>
    <s v="Ciudad principal"/>
    <s v="2-Entre 31 y 60"/>
    <n v="1.05"/>
    <n v="687.75"/>
    <n v="1"/>
    <n v="0"/>
    <n v="5"/>
    <n v="0"/>
    <n v="0"/>
    <n v="0"/>
    <d v="2019-01-04T00:00:00"/>
    <d v="2019-01-04T00:00:00"/>
    <n v="0"/>
    <s v="0-1 día"/>
    <n v="0"/>
    <n v="0"/>
    <n v="0"/>
    <x v="0"/>
    <x v="0"/>
    <x v="0"/>
    <x v="0"/>
    <x v="0"/>
    <x v="0"/>
    <x v="0"/>
  </r>
  <r>
    <x v="0"/>
    <n v="1"/>
    <s v="1966231"/>
    <x v="0"/>
    <s v="4495"/>
    <s v="12/12/2018 17:44"/>
    <s v="0BPB110653"/>
    <s v="800192"/>
    <s v="PITSS"/>
    <s v="ASP"/>
    <x v="5"/>
    <s v="KM 9 CARRETERA A EL CASTILLO"/>
    <x v="5"/>
    <n v="0"/>
    <s v="INTERIOR"/>
    <n v="61"/>
    <s v="&gt;60"/>
    <s v="CF Mono"/>
    <s v="High Production"/>
    <s v="Ciudad principal"/>
    <s v="4-&gt;60"/>
    <n v="1.2"/>
    <n v="2574"/>
    <n v="1"/>
    <n v="0"/>
    <n v="3"/>
    <n v="0"/>
    <n v="0"/>
    <n v="0"/>
    <d v="2019-01-04T00:00:00"/>
    <d v="2019-01-04T00:00:00"/>
    <n v="0"/>
    <s v="0-1 día"/>
    <n v="0"/>
    <n v="0"/>
    <n v="0"/>
    <x v="0"/>
    <x v="0"/>
    <x v="0"/>
    <x v="0"/>
    <x v="0"/>
    <x v="0"/>
    <x v="0"/>
  </r>
  <r>
    <x v="0"/>
    <n v="1"/>
    <s v="1972381"/>
    <x v="0"/>
    <s v="3658"/>
    <s v="29/12/2018 10:49"/>
    <s v="0C4X011048"/>
    <s v="500080"/>
    <s v="PITSS"/>
    <s v="ASP"/>
    <x v="6"/>
    <s v="CATALPA Y PIMENTEL No 717"/>
    <x v="6"/>
    <n v="0"/>
    <s v="INTERIOR"/>
    <n v="31"/>
    <s v="Entre 31 y 60"/>
    <s v="A4 Mono MFPs"/>
    <s v="A4"/>
    <s v="Ciudad principal"/>
    <s v="1-Entre 31 y 60"/>
    <n v="0.8"/>
    <n v="572.00000000000011"/>
    <n v="1"/>
    <n v="0"/>
    <n v="5"/>
    <n v="0"/>
    <n v="0"/>
    <n v="0"/>
    <d v="2019-01-04T00:00:00"/>
    <d v="2019-01-04T00:00:00"/>
    <n v="0"/>
    <s v="0-1 día"/>
    <n v="0"/>
    <n v="0"/>
    <n v="0"/>
    <x v="0"/>
    <x v="0"/>
    <x v="0"/>
    <x v="0"/>
    <x v="1"/>
    <x v="1"/>
    <x v="1"/>
  </r>
  <r>
    <x v="0"/>
    <n v="1"/>
    <s v="1975557"/>
    <x v="0"/>
    <s v="3658"/>
    <s v="07/01/2019 09:20"/>
    <s v="0C4X006407"/>
    <s v="500080"/>
    <s v="PITSS"/>
    <s v="ASP"/>
    <x v="7"/>
    <s v="HEROICO COLEGIO MILITAR No 4700"/>
    <x v="6"/>
    <n v="0"/>
    <s v="INTERIOR"/>
    <n v="82"/>
    <s v="&gt;60"/>
    <s v="A4 Mono MFPs"/>
    <s v="A4"/>
    <s v="Ciudad principal"/>
    <s v="1-&gt;60"/>
    <n v="1.05"/>
    <n v="750.75000000000011"/>
    <n v="1"/>
    <n v="0"/>
    <n v="5"/>
    <n v="0"/>
    <n v="0"/>
    <n v="0"/>
    <d v="2019-01-07T00:00:00"/>
    <d v="2019-01-07T00:00:00"/>
    <n v="0"/>
    <s v="0-1 día"/>
    <n v="0"/>
    <n v="0"/>
    <n v="0"/>
    <x v="0"/>
    <x v="0"/>
    <x v="0"/>
    <x v="0"/>
    <x v="1"/>
    <x v="1"/>
    <x v="1"/>
  </r>
  <r>
    <x v="0"/>
    <n v="1"/>
    <s v="1974975"/>
    <x v="0"/>
    <s v="5866"/>
    <s v="05/01/2019 12:07"/>
    <s v="0EX9296124"/>
    <s v="800192"/>
    <s v="PITSS"/>
    <s v="ASP"/>
    <x v="1"/>
    <s v="AV. AMERICAS No. 655"/>
    <x v="7"/>
    <n v="0"/>
    <s v="INTERIOR"/>
    <n v="44"/>
    <s v="Entre 31 y 60"/>
    <s v="Departmental Digital"/>
    <s v="A3"/>
    <s v="Ciudad principal"/>
    <s v="2-Entre 31 y 60"/>
    <n v="1.05"/>
    <n v="1433.25"/>
    <n v="1"/>
    <n v="0"/>
    <n v="5"/>
    <n v="0"/>
    <n v="0"/>
    <n v="0"/>
    <d v="2019-01-07T00:00:00"/>
    <d v="2019-01-07T00:00:00"/>
    <n v="0"/>
    <s v="0-1 día"/>
    <n v="0"/>
    <n v="0"/>
    <n v="0"/>
    <x v="0"/>
    <x v="0"/>
    <x v="0"/>
    <x v="0"/>
    <x v="0"/>
    <x v="0"/>
    <x v="0"/>
  </r>
  <r>
    <x v="0"/>
    <n v="1"/>
    <s v="1975171"/>
    <x v="0"/>
    <s v="4395"/>
    <s v="06/01/2019 13:57"/>
    <s v="0BG2948814"/>
    <s v="500083"/>
    <s v="PITSS"/>
    <s v="ASP"/>
    <x v="1"/>
    <s v="AV HUMBERTO LOBO 520"/>
    <x v="1"/>
    <n v="0"/>
    <s v="INTERIOR"/>
    <n v="41"/>
    <s v="Entre 31 y 60"/>
    <s v="Light Production Digital Business"/>
    <s v="Entry Production"/>
    <s v="Ciudad principal"/>
    <s v="3-Entre 31 y 60"/>
    <n v="1.1000000000000001"/>
    <n v="1730.3000000000004"/>
    <n v="1"/>
    <n v="0"/>
    <n v="4"/>
    <n v="0"/>
    <n v="0"/>
    <n v="0"/>
    <d v="2019-01-07T00:00:00"/>
    <d v="2019-01-07T00:00:00"/>
    <n v="0"/>
    <s v="0-1 día"/>
    <n v="0"/>
    <n v="0"/>
    <n v="0"/>
    <x v="0"/>
    <x v="0"/>
    <x v="0"/>
    <x v="0"/>
    <x v="0"/>
    <x v="0"/>
    <x v="0"/>
  </r>
  <r>
    <x v="0"/>
    <n v="1"/>
    <s v="1974231"/>
    <x v="0"/>
    <s v="3658"/>
    <s v="03/01/2019 12:29"/>
    <s v="0C4X002901"/>
    <s v="500080"/>
    <s v="PITSS"/>
    <s v="ASP"/>
    <x v="8"/>
    <s v="PERIFERICO DE LA JUVENTUD 3200"/>
    <x v="8"/>
    <n v="0"/>
    <s v="INTERIOR"/>
    <n v="52"/>
    <s v="Entre 31 y 60"/>
    <s v="A4 Mono MFPs"/>
    <s v="A4"/>
    <s v="Ciudad principal"/>
    <s v="1-Entre 31 y 60"/>
    <n v="0.8"/>
    <n v="572.00000000000011"/>
    <n v="1"/>
    <n v="0"/>
    <n v="5"/>
    <n v="0"/>
    <n v="0"/>
    <n v="0"/>
    <d v="2019-01-07T00:00:00"/>
    <d v="2019-01-08T00:00:00"/>
    <n v="1"/>
    <s v="0-1 día"/>
    <n v="0"/>
    <n v="0"/>
    <n v="0"/>
    <x v="0"/>
    <x v="0"/>
    <x v="0"/>
    <x v="0"/>
    <x v="1"/>
    <x v="1"/>
    <x v="1"/>
  </r>
  <r>
    <x v="0"/>
    <n v="1"/>
    <s v="1975781"/>
    <x v="0"/>
    <s v="3616"/>
    <s v="07/01/2019 12:37"/>
    <s v="0A2T370560"/>
    <s v="500080"/>
    <s v="PITSS"/>
    <s v="ASP"/>
    <x v="9"/>
    <s v="AV HEROICO COLEGIO MILITAR No 4700"/>
    <x v="6"/>
    <n v="0"/>
    <s v="INTERIOR"/>
    <n v="25"/>
    <s v="Entre 16 y 30"/>
    <s v="A4 Mono MFPs"/>
    <s v="A4"/>
    <s v="Ciudad principal"/>
    <s v="1-Entre 16 y 30"/>
    <n v="0.6"/>
    <n v="429.00000000000006"/>
    <n v="1"/>
    <n v="0"/>
    <n v="5"/>
    <n v="0"/>
    <n v="0"/>
    <n v="0"/>
    <d v="2019-01-08T00:00:00"/>
    <d v="2019-01-08T00:00:00"/>
    <n v="0"/>
    <s v="0-1 día"/>
    <n v="0"/>
    <n v="0"/>
    <n v="0"/>
    <x v="0"/>
    <x v="0"/>
    <x v="0"/>
    <x v="0"/>
    <x v="1"/>
    <x v="1"/>
    <x v="1"/>
  </r>
  <r>
    <x v="0"/>
    <n v="1"/>
    <s v="1974715"/>
    <x v="0"/>
    <s v="3658"/>
    <s v="04/01/2019 10:39"/>
    <s v="0C4X003878"/>
    <s v="500080"/>
    <s v="PITSS"/>
    <s v="ASP"/>
    <x v="10"/>
    <s v="FERNANDO DE BORJA EDIFICIO Q CENTER No 913 A-PB"/>
    <x v="6"/>
    <n v="0"/>
    <s v="INTERIOR"/>
    <n v="39"/>
    <s v="Entre 31 y 60"/>
    <s v="A4 Mono MFPs"/>
    <s v="A4"/>
    <s v="Ciudad principal"/>
    <s v="1-Entre 31 y 60"/>
    <n v="0.8"/>
    <n v="572.00000000000011"/>
    <n v="1"/>
    <n v="0"/>
    <n v="5"/>
    <n v="0"/>
    <n v="0"/>
    <n v="0"/>
    <d v="2019-01-11T00:00:00"/>
    <d v="2019-01-11T00:00:00"/>
    <n v="0"/>
    <s v="0-1 día"/>
    <n v="0"/>
    <n v="0"/>
    <n v="0"/>
    <x v="0"/>
    <x v="0"/>
    <x v="0"/>
    <x v="0"/>
    <x v="1"/>
    <x v="1"/>
    <x v="1"/>
  </r>
  <r>
    <x v="0"/>
    <n v="1"/>
    <s v="1980715"/>
    <x v="0"/>
    <s v="3658"/>
    <s v="17/01/2019 09:46"/>
    <s v="0C4X003391"/>
    <s v="500080"/>
    <s v="PITSS"/>
    <s v="ASP"/>
    <x v="8"/>
    <s v="AV INDEPENDENCIA 100"/>
    <x v="6"/>
    <n v="0"/>
    <s v="INTERIOR"/>
    <n v="310"/>
    <s v="&gt;60"/>
    <s v="A4 Mono MFPs"/>
    <s v="A4"/>
    <s v="Ciudad principal"/>
    <s v="1-&gt;60"/>
    <n v="1.05"/>
    <n v="750.75000000000011"/>
    <n v="1"/>
    <n v="0"/>
    <n v="5"/>
    <n v="0"/>
    <n v="0"/>
    <n v="0"/>
    <d v="2019-01-18T00:00:00"/>
    <d v="2019-01-20T00:00:00"/>
    <n v="0"/>
    <s v="0-1 día"/>
    <n v="0"/>
    <n v="0"/>
    <n v="0"/>
    <x v="0"/>
    <x v="0"/>
    <x v="0"/>
    <x v="0"/>
    <x v="1"/>
    <x v="1"/>
    <x v="1"/>
  </r>
  <r>
    <x v="0"/>
    <n v="1"/>
    <s v="1976479"/>
    <x v="0"/>
    <s v="5867"/>
    <s v="08/01/2019 12:38"/>
    <s v="0EX7381983"/>
    <s v="500089"/>
    <s v="PITSS"/>
    <s v="ASP"/>
    <x v="11"/>
    <s v="RAFAEL PEREZ SERNA Y HENRY DUNANT"/>
    <x v="2"/>
    <n v="0"/>
    <s v="INTERIOR"/>
    <n v="21"/>
    <s v="Entre 16 y 30"/>
    <s v="Office Digital"/>
    <s v="A3"/>
    <s v="Ciudad principal"/>
    <s v="2-Entre 16 y 30"/>
    <n v="0.8"/>
    <n v="1092"/>
    <n v="1"/>
    <n v="0"/>
    <n v="5"/>
    <n v="0"/>
    <n v="0"/>
    <n v="0"/>
    <d v="2019-01-08T00:00:00"/>
    <d v="2019-01-08T00:00:00"/>
    <n v="0"/>
    <s v="0-1 día"/>
    <n v="0"/>
    <n v="0"/>
    <n v="0"/>
    <x v="0"/>
    <x v="0"/>
    <x v="0"/>
    <x v="0"/>
    <x v="0"/>
    <x v="0"/>
    <x v="0"/>
  </r>
  <r>
    <x v="0"/>
    <n v="1"/>
    <s v="1975731"/>
    <x v="0"/>
    <s v="6506"/>
    <s v="07/01/2019 11:46"/>
    <s v="0YTB116653"/>
    <s v="500089"/>
    <s v="PITSS"/>
    <s v="ASP"/>
    <x v="3"/>
    <s v="AV HERMANOS ESCOBAR No 5756"/>
    <x v="2"/>
    <n v="1"/>
    <s v="INTERIOR"/>
    <n v="530"/>
    <s v="&gt;60"/>
    <s v="A4 Color Laser MFPs"/>
    <s v="A4"/>
    <s v="Ciudad principal"/>
    <s v="1-&gt;60"/>
    <n v="1.05"/>
    <n v="0"/>
    <n v="1"/>
    <n v="0"/>
    <n v="5"/>
    <n v="0"/>
    <n v="0"/>
    <n v="0"/>
    <d v="2019-01-08T00:00:00"/>
    <d v="2019-01-08T00:00:00"/>
    <n v="0"/>
    <s v="0-1 día"/>
    <n v="0"/>
    <n v="0"/>
    <n v="0"/>
    <x v="0"/>
    <x v="0"/>
    <x v="0"/>
    <x v="0"/>
    <x v="0"/>
    <x v="0"/>
    <x v="0"/>
  </r>
  <r>
    <x v="0"/>
    <n v="1"/>
    <s v="1981515"/>
    <x v="0"/>
    <s v="3658"/>
    <s v="18/01/2019 14:57"/>
    <s v="0C4X006463"/>
    <s v="500080"/>
    <s v="PITSS"/>
    <s v="ASP"/>
    <x v="7"/>
    <s v="HEROICO COLEGIO MILITAR No 4700"/>
    <x v="6"/>
    <n v="0"/>
    <s v="INTERIOR"/>
    <n v="156"/>
    <s v="&gt;60"/>
    <s v="A4 Mono MFPs"/>
    <s v="A4"/>
    <s v="Ciudad principal"/>
    <s v="1-&gt;60"/>
    <n v="1.05"/>
    <n v="750.75000000000011"/>
    <n v="1"/>
    <n v="0"/>
    <n v="5"/>
    <n v="0"/>
    <n v="0"/>
    <n v="0"/>
    <d v="2019-01-22T00:00:00"/>
    <d v="2019-01-22T00:00:00"/>
    <n v="0"/>
    <s v="0-1 día"/>
    <n v="0"/>
    <n v="0"/>
    <n v="0"/>
    <x v="0"/>
    <x v="0"/>
    <x v="0"/>
    <x v="0"/>
    <x v="1"/>
    <x v="1"/>
    <x v="1"/>
  </r>
  <r>
    <x v="0"/>
    <n v="1"/>
    <s v="1983443"/>
    <x v="0"/>
    <s v="3616"/>
    <s v="22/01/2019 16:33"/>
    <s v="0A2T200487"/>
    <s v="500080"/>
    <s v="PITSS"/>
    <s v="ASP"/>
    <x v="12"/>
    <s v="AV TECNOLOGICO (CRISTOBAL COLON) 11520 LOCAL 2 PLA"/>
    <x v="6"/>
    <n v="0"/>
    <s v="INTERIOR"/>
    <n v="1175"/>
    <s v="&gt;60"/>
    <s v="A4 Mono MFPs"/>
    <s v="A4"/>
    <s v="Ciudad principal"/>
    <s v="1-&gt;60"/>
    <n v="1.05"/>
    <n v="750.75000000000011"/>
    <n v="1"/>
    <n v="0"/>
    <n v="5"/>
    <n v="0"/>
    <n v="0"/>
    <n v="0"/>
    <d v="2019-01-25T00:00:00"/>
    <d v="2019-01-25T00:00:00"/>
    <n v="0"/>
    <s v="0-1 día"/>
    <n v="0"/>
    <n v="0"/>
    <n v="0"/>
    <x v="0"/>
    <x v="0"/>
    <x v="0"/>
    <x v="0"/>
    <x v="1"/>
    <x v="1"/>
    <x v="1"/>
  </r>
  <r>
    <x v="0"/>
    <n v="1"/>
    <s v="1977087"/>
    <x v="0"/>
    <s v="5867"/>
    <s v="09/01/2019 13:08"/>
    <s v="0EX7384726"/>
    <s v="500089"/>
    <s v="PITSS"/>
    <s v="ASP"/>
    <x v="3"/>
    <s v="AV HERMANOS ESCOBAR No 5756"/>
    <x v="2"/>
    <n v="1"/>
    <s v="INTERIOR"/>
    <n v="197"/>
    <s v="&gt;60"/>
    <s v="Office Digital"/>
    <s v="A3"/>
    <s v="Ciudad principal"/>
    <s v="2-&gt;60"/>
    <n v="1.1000000000000001"/>
    <n v="0"/>
    <n v="1"/>
    <n v="0"/>
    <n v="5"/>
    <n v="0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0"/>
    <n v="1"/>
    <s v="1985019"/>
    <x v="0"/>
    <s v="4002"/>
    <s v="25/01/2019 13:20"/>
    <s v="09HB320554"/>
    <s v="500080"/>
    <s v="PITSS"/>
    <s v="ASP"/>
    <x v="6"/>
    <s v="AV CRISTOBAL COLON 14501"/>
    <x v="6"/>
    <n v="0"/>
    <s v="INTERIOR"/>
    <n v="65"/>
    <s v="&gt;60"/>
    <s v="A4 Mono MFPs"/>
    <s v="A4"/>
    <s v="Ciudad principal"/>
    <s v="1-&gt;60"/>
    <n v="1.05"/>
    <n v="750.75000000000011"/>
    <n v="1"/>
    <n v="0"/>
    <n v="5"/>
    <n v="0"/>
    <n v="0"/>
    <n v="0"/>
    <d v="2019-01-29T00:00:00"/>
    <d v="2019-01-29T00:00:00"/>
    <n v="0"/>
    <s v="0-1 día"/>
    <n v="0"/>
    <n v="0"/>
    <n v="0"/>
    <x v="0"/>
    <x v="0"/>
    <x v="0"/>
    <x v="0"/>
    <x v="1"/>
    <x v="1"/>
    <x v="1"/>
  </r>
  <r>
    <x v="1"/>
    <n v="1"/>
    <s v="1991119"/>
    <x v="0"/>
    <s v="8055"/>
    <s v="07/02/2019 09:30"/>
    <s v="0Y4X821876"/>
    <s v="500080"/>
    <s v="PITSS"/>
    <s v="ASP"/>
    <x v="13"/>
    <s v="AV DE LAS INDUSTRIAS No 4907"/>
    <x v="6"/>
    <n v="0"/>
    <s v="INTERIOR"/>
    <n v="175"/>
    <s v="&gt;60"/>
    <s v="Departmental Digital"/>
    <s v="A3"/>
    <s v="Ciudad principal"/>
    <s v="2-&gt;60"/>
    <n v="1.1000000000000001"/>
    <n v="1501.5000000000002"/>
    <n v="1"/>
    <n v="0"/>
    <n v="5"/>
    <n v="0"/>
    <n v="0"/>
    <n v="0"/>
    <d v="2019-02-07T00:00:00"/>
    <d v="2019-02-07T00:00:00"/>
    <n v="0"/>
    <s v="0-1 día"/>
    <n v="0"/>
    <n v="0"/>
    <n v="0"/>
    <x v="0"/>
    <x v="0"/>
    <x v="0"/>
    <x v="0"/>
    <x v="1"/>
    <x v="1"/>
    <x v="1"/>
  </r>
  <r>
    <x v="0"/>
    <n v="1"/>
    <s v="1978375"/>
    <x v="0"/>
    <s v="5866"/>
    <s v="12/01/2019 14:38"/>
    <s v="0EX9297582"/>
    <s v="500019"/>
    <s v="PITSS"/>
    <s v="ASP"/>
    <x v="1"/>
    <s v="BLV INDEPENDENCIA SN"/>
    <x v="9"/>
    <n v="0"/>
    <s v="INTERIOR"/>
    <n v="5"/>
    <s v="Entre 3 y 6"/>
    <s v="Departmental Digital"/>
    <s v="A3"/>
    <s v="Otras"/>
    <s v="2-Entre 3 y 6"/>
    <n v="0"/>
    <n v="0"/>
    <n v="1"/>
    <n v="0"/>
    <n v="9"/>
    <n v="0"/>
    <n v="0"/>
    <n v="0"/>
    <d v="2019-01-14T00:00:00"/>
    <d v="2019-01-14T00:00:00"/>
    <n v="0"/>
    <s v="0-1 día"/>
    <n v="0"/>
    <n v="0"/>
    <n v="0"/>
    <x v="0"/>
    <x v="0"/>
    <x v="0"/>
    <x v="0"/>
    <x v="0"/>
    <x v="0"/>
    <x v="0"/>
  </r>
  <r>
    <x v="0"/>
    <n v="1"/>
    <s v="1978365"/>
    <x v="0"/>
    <s v="4395"/>
    <s v="12/01/2019 09:13"/>
    <s v="0BG2949293"/>
    <s v="800187"/>
    <s v="PITSS"/>
    <s v="ASP"/>
    <x v="1"/>
    <s v="CARRETERA A HUIMILPAN 1005"/>
    <x v="10"/>
    <n v="0"/>
    <s v="INTERIOR"/>
    <n v="37"/>
    <s v="Entre 31 y 60"/>
    <s v="Light Production Digital Business"/>
    <s v="Entry Production"/>
    <s v="Ciudad principal"/>
    <s v="3-Entre 31 y 60"/>
    <n v="1.1000000000000001"/>
    <n v="1730.3000000000004"/>
    <n v="1"/>
    <n v="0"/>
    <n v="4"/>
    <n v="0"/>
    <n v="0"/>
    <n v="0"/>
    <d v="2019-01-14T00:00:00"/>
    <d v="2019-01-14T00:00:00"/>
    <n v="0"/>
    <s v="0-1 día"/>
    <n v="0"/>
    <n v="0"/>
    <n v="0"/>
    <x v="0"/>
    <x v="0"/>
    <x v="0"/>
    <x v="0"/>
    <x v="0"/>
    <x v="0"/>
    <x v="0"/>
  </r>
  <r>
    <x v="0"/>
    <n v="1"/>
    <s v="1978381"/>
    <x v="0"/>
    <s v="0560"/>
    <s v="12/01/2019 15:48"/>
    <s v="0XPN548195"/>
    <s v="500066"/>
    <s v="PITSS"/>
    <s v="ASP"/>
    <x v="1"/>
    <s v="AV EUGENIO GARZA SADA 3752 SUR"/>
    <x v="11"/>
    <n v="0"/>
    <s v="INTERIOR"/>
    <n v="12"/>
    <s v="Entre 7 y 15"/>
    <s v="Entry Production Color Low/Mid"/>
    <s v="Entry Production"/>
    <s v="Ciudad principal"/>
    <s v="3-Entre 7 y 15"/>
    <n v="0.8"/>
    <n v="1258.4000000000003"/>
    <n v="1"/>
    <n v="0"/>
    <n v="4"/>
    <n v="0"/>
    <n v="0"/>
    <n v="0"/>
    <d v="2019-01-14T00:00:00"/>
    <d v="2019-01-14T00:00:00"/>
    <n v="0"/>
    <s v="0-1 día"/>
    <n v="0"/>
    <n v="0"/>
    <n v="0"/>
    <x v="0"/>
    <x v="0"/>
    <x v="0"/>
    <x v="0"/>
    <x v="0"/>
    <x v="0"/>
    <x v="0"/>
  </r>
  <r>
    <x v="1"/>
    <n v="1"/>
    <s v="1991235"/>
    <x v="0"/>
    <s v="3611"/>
    <s v="07/02/2019 12:08"/>
    <s v="0A4T558028"/>
    <s v="500080"/>
    <s v="PITSS"/>
    <s v="ASP"/>
    <x v="4"/>
    <s v="AV MIRADOR 3300"/>
    <x v="6"/>
    <n v="0"/>
    <s v="INTERIOR"/>
    <n v="50"/>
    <s v="Entre 31 y 60"/>
    <s v="Entry Mono Printers"/>
    <s v="A4"/>
    <s v="Ciudad principal"/>
    <s v="1-Entre 31 y 60"/>
    <n v="0.8"/>
    <n v="572.00000000000011"/>
    <n v="1"/>
    <n v="0"/>
    <n v="5"/>
    <n v="0"/>
    <n v="0"/>
    <n v="0"/>
    <d v="2019-02-08T00:00:00"/>
    <d v="2019-02-11T00:00:00"/>
    <n v="1"/>
    <s v="0-1 día"/>
    <n v="0"/>
    <n v="0"/>
    <n v="0"/>
    <x v="0"/>
    <x v="0"/>
    <x v="0"/>
    <x v="0"/>
    <x v="1"/>
    <x v="1"/>
    <x v="1"/>
  </r>
  <r>
    <x v="0"/>
    <n v="1"/>
    <s v="1979113"/>
    <x v="0"/>
    <s v="7512"/>
    <s v="14/01/2019 15:05"/>
    <s v="0RXD137019"/>
    <s v="500089"/>
    <s v="PITSS"/>
    <s v="ASP"/>
    <x v="13"/>
    <s v="AV HERMANOS ESCOBAR No 5756"/>
    <x v="2"/>
    <n v="1"/>
    <s v="INTERIOR"/>
    <n v="70"/>
    <s v="&gt;60"/>
    <s v="Color Laser Printers"/>
    <s v="A4"/>
    <s v="Ciudad principal"/>
    <s v="1-&gt;60"/>
    <n v="1.05"/>
    <n v="0"/>
    <n v="1"/>
    <n v="0"/>
    <n v="5"/>
    <n v="0"/>
    <n v="0"/>
    <n v="0"/>
    <d v="2019-01-14T00:00:00"/>
    <d v="2019-01-14T00:00:00"/>
    <n v="0"/>
    <s v="0-1 día"/>
    <n v="0"/>
    <n v="0"/>
    <n v="0"/>
    <x v="0"/>
    <x v="0"/>
    <x v="0"/>
    <x v="0"/>
    <x v="0"/>
    <x v="0"/>
    <x v="0"/>
  </r>
  <r>
    <x v="1"/>
    <n v="1"/>
    <s v="1992105"/>
    <x v="0"/>
    <s v="3658"/>
    <s v="08/02/2019 15:27"/>
    <s v="0C4X003391"/>
    <s v="500080"/>
    <s v="PITSS"/>
    <s v="ASP"/>
    <x v="8"/>
    <s v="AV INDEPENDENCIA 100"/>
    <x v="6"/>
    <n v="0"/>
    <s v="INTERIOR"/>
    <n v="22"/>
    <s v="Entre 16 y 30"/>
    <s v="A4 Mono MFPs"/>
    <s v="A4"/>
    <s v="Ciudad principal"/>
    <s v="1-Entre 16 y 30"/>
    <n v="0.6"/>
    <n v="429.00000000000006"/>
    <n v="1"/>
    <n v="0"/>
    <n v="5"/>
    <n v="0"/>
    <n v="0"/>
    <n v="0"/>
    <d v="2019-02-12T00:00:00"/>
    <d v="2019-02-13T00:00:00"/>
    <n v="1"/>
    <s v="0-1 día"/>
    <n v="0"/>
    <n v="0"/>
    <n v="0"/>
    <x v="0"/>
    <x v="0"/>
    <x v="0"/>
    <x v="0"/>
    <x v="1"/>
    <x v="1"/>
    <x v="1"/>
  </r>
  <r>
    <x v="0"/>
    <n v="1"/>
    <s v="1979207"/>
    <x v="0"/>
    <s v="4395"/>
    <s v="14/01/2019 17:35"/>
    <s v="0BG2953505"/>
    <s v="000195"/>
    <s v="PITSS"/>
    <s v="ASP"/>
    <x v="4"/>
    <s v="PAPNUNCIO PADILLA No 34"/>
    <x v="12"/>
    <n v="0"/>
    <s v="METRO"/>
    <n v="7"/>
    <s v="Entre 7 y 15"/>
    <s v="Light Production Digital Business"/>
    <s v="Entry Production"/>
    <s v="Ciudad principal"/>
    <s v="3-Entre 7 y 15"/>
    <n v="0.8"/>
    <n v="642.40000000000009"/>
    <n v="1"/>
    <n v="0"/>
    <n v="4"/>
    <n v="0"/>
    <n v="0"/>
    <n v="0"/>
    <d v="2019-01-15T00:00:00"/>
    <d v="2019-01-15T00:00:00"/>
    <n v="0"/>
    <s v="0-1 día"/>
    <n v="0"/>
    <n v="0"/>
    <n v="0"/>
    <x v="0"/>
    <x v="0"/>
    <x v="0"/>
    <x v="0"/>
    <x v="0"/>
    <x v="0"/>
    <x v="0"/>
  </r>
  <r>
    <x v="0"/>
    <n v="1"/>
    <s v="1979305"/>
    <x v="0"/>
    <s v="4005"/>
    <s v="15/01/2019 07:03"/>
    <s v="09HB348859"/>
    <s v="800147"/>
    <s v="PITSS"/>
    <s v="ASP"/>
    <x v="14"/>
    <s v="BLV VENUSTIANO CARRANZA 1944"/>
    <x v="13"/>
    <n v="0"/>
    <s v="INTERIOR"/>
    <n v="127"/>
    <s v="&gt;60"/>
    <s v="A4 Mono MFPs"/>
    <s v="A4"/>
    <s v="Ciudad principal"/>
    <s v="1-&gt;60"/>
    <n v="1.05"/>
    <n v="750.75000000000011"/>
    <n v="1"/>
    <n v="0"/>
    <n v="5"/>
    <n v="0"/>
    <n v="0"/>
    <n v="0"/>
    <d v="2019-01-15T00:00:00"/>
    <d v="2019-01-15T00:00:00"/>
    <n v="0"/>
    <s v="0-1 día"/>
    <n v="0"/>
    <n v="0"/>
    <n v="0"/>
    <x v="0"/>
    <x v="0"/>
    <x v="0"/>
    <x v="0"/>
    <x v="0"/>
    <x v="0"/>
    <x v="0"/>
  </r>
  <r>
    <x v="0"/>
    <n v="1"/>
    <s v="1978567"/>
    <x v="0"/>
    <s v="4310"/>
    <s v="13/01/2019 13:51"/>
    <s v="0BG0962083"/>
    <s v="500083"/>
    <s v="PITSS"/>
    <s v="ASP"/>
    <x v="4"/>
    <s v="EUGENIO GARZA SADA 3525"/>
    <x v="11"/>
    <n v="0"/>
    <s v="INTERIOR"/>
    <n v="26"/>
    <s v="Entre 16 y 30"/>
    <s v="Light Production Digital Business"/>
    <s v="Entry Production"/>
    <s v="Ciudad principal"/>
    <s v="3-Entre 16 y 30"/>
    <n v="1.05"/>
    <n v="1651.6500000000003"/>
    <n v="1"/>
    <n v="0"/>
    <n v="4"/>
    <n v="0"/>
    <n v="0"/>
    <n v="0"/>
    <d v="2019-01-16T00:00:00"/>
    <d v="2019-01-16T00:00:00"/>
    <n v="0"/>
    <s v="0-1 día"/>
    <n v="0"/>
    <n v="0"/>
    <n v="0"/>
    <x v="0"/>
    <x v="0"/>
    <x v="0"/>
    <x v="0"/>
    <x v="0"/>
    <x v="0"/>
    <x v="0"/>
  </r>
  <r>
    <x v="1"/>
    <n v="1"/>
    <s v="1992875"/>
    <x v="0"/>
    <s v="5757"/>
    <s v="11/02/2019 08:26"/>
    <s v="0Y2B003348"/>
    <s v="500080"/>
    <s v="PITSS"/>
    <s v="ASP"/>
    <x v="7"/>
    <s v="HEROICO COLEGIO MILITAR No 4700"/>
    <x v="6"/>
    <n v="0"/>
    <s v="INTERIOR"/>
    <n v="33"/>
    <s v="Entre 31 y 60"/>
    <s v="Departmental Digital"/>
    <s v="A3"/>
    <s v="Ciudad principal"/>
    <s v="2-Entre 31 y 60"/>
    <n v="1.05"/>
    <n v="1433.25"/>
    <n v="1"/>
    <n v="0"/>
    <n v="5"/>
    <n v="0"/>
    <n v="0"/>
    <n v="0"/>
    <d v="2019-02-11T00:00:00"/>
    <d v="2019-02-11T00:00:00"/>
    <n v="0"/>
    <s v="0-1 día"/>
    <n v="0"/>
    <n v="0"/>
    <n v="0"/>
    <x v="0"/>
    <x v="0"/>
    <x v="0"/>
    <x v="0"/>
    <x v="1"/>
    <x v="1"/>
    <x v="1"/>
  </r>
  <r>
    <x v="0"/>
    <n v="1"/>
    <s v="1975461"/>
    <x v="0"/>
    <s v="5866"/>
    <s v="07/01/2019 07:39"/>
    <s v="0EX9665122"/>
    <s v="000207"/>
    <s v="PITSS"/>
    <s v="ASP"/>
    <x v="4"/>
    <s v="SAN NICOLAS 10"/>
    <x v="14"/>
    <n v="0"/>
    <s v="METRO"/>
    <n v="17"/>
    <s v="Entre 16 y 30"/>
    <s v="Departmental Digital"/>
    <s v="A3"/>
    <s v="Ciudad principal"/>
    <s v="2-Entre 16 y 30"/>
    <n v="0.8"/>
    <n v="524"/>
    <n v="1"/>
    <n v="0"/>
    <n v="5"/>
    <n v="0"/>
    <n v="0"/>
    <n v="0"/>
    <d v="2019-01-16T00:00:00"/>
    <d v="2019-01-16T00:00:00"/>
    <n v="0"/>
    <s v="0-1 día"/>
    <n v="0"/>
    <n v="0"/>
    <n v="0"/>
    <x v="0"/>
    <x v="0"/>
    <x v="0"/>
    <x v="0"/>
    <x v="0"/>
    <x v="0"/>
    <x v="0"/>
  </r>
  <r>
    <x v="1"/>
    <n v="1"/>
    <s v="1994261"/>
    <x v="0"/>
    <s v="5757"/>
    <s v="13/02/2019 11:26"/>
    <s v="0Y2B003356"/>
    <s v="500080"/>
    <s v="PITSS"/>
    <s v="ASP"/>
    <x v="7"/>
    <s v="HEROICO COLEGIO MILITAR No 4700"/>
    <x v="6"/>
    <n v="0"/>
    <s v="INTERIOR"/>
    <n v="23"/>
    <s v="Entre 16 y 30"/>
    <s v="Departmental Digital"/>
    <s v="A3"/>
    <s v="Ciudad principal"/>
    <s v="2-Entre 16 y 30"/>
    <n v="0.8"/>
    <n v="1092"/>
    <n v="1"/>
    <n v="0"/>
    <n v="5"/>
    <n v="0"/>
    <n v="0"/>
    <n v="0"/>
    <d v="2019-02-15T00:00:00"/>
    <d v="2019-02-15T00:00:00"/>
    <n v="0"/>
    <s v="0-1 día"/>
    <n v="0"/>
    <n v="0"/>
    <n v="0"/>
    <x v="0"/>
    <x v="0"/>
    <x v="0"/>
    <x v="0"/>
    <x v="1"/>
    <x v="1"/>
    <x v="1"/>
  </r>
  <r>
    <x v="1"/>
    <n v="1"/>
    <s v="1994341"/>
    <x v="0"/>
    <s v="5757"/>
    <s v="13/02/2019 12:39"/>
    <s v="0Y2B003358"/>
    <s v="500080"/>
    <s v="PITSS"/>
    <s v="ASP"/>
    <x v="7"/>
    <s v="HEROICO COLEGIO MILITAR No 4700"/>
    <x v="6"/>
    <n v="0"/>
    <s v="INTERIOR"/>
    <n v="2"/>
    <s v="&lt;=3"/>
    <s v="Departmental Digital"/>
    <s v="A3"/>
    <s v="Ciudad principal"/>
    <s v="2-&lt;=3"/>
    <n v="0"/>
    <n v="0"/>
    <n v="1"/>
    <n v="0"/>
    <n v="5"/>
    <n v="0"/>
    <n v="0"/>
    <n v="0"/>
    <d v="2019-02-13T00:00:00"/>
    <d v="2019-02-13T00:00:00"/>
    <n v="0"/>
    <s v="0-1 día"/>
    <n v="0"/>
    <n v="0"/>
    <n v="0"/>
    <x v="0"/>
    <x v="0"/>
    <x v="0"/>
    <x v="0"/>
    <x v="1"/>
    <x v="1"/>
    <x v="1"/>
  </r>
  <r>
    <x v="1"/>
    <n v="1"/>
    <s v="1995121"/>
    <x v="0"/>
    <s v="5757"/>
    <s v="14/02/2019 18:07"/>
    <s v="0Y2B003357"/>
    <s v="500080"/>
    <s v="PITSS"/>
    <s v="ASP"/>
    <x v="7"/>
    <s v="HEROICO COLEGIO MILITAR No 4700"/>
    <x v="6"/>
    <n v="0"/>
    <s v="INTERIOR"/>
    <n v="135"/>
    <s v="&gt;60"/>
    <s v="Departmental Digital"/>
    <s v="A3"/>
    <s v="Ciudad principal"/>
    <s v="2-&gt;60"/>
    <n v="1.1000000000000001"/>
    <n v="1501.5000000000002"/>
    <n v="1"/>
    <n v="0"/>
    <n v="5"/>
    <n v="0"/>
    <n v="0"/>
    <n v="0"/>
    <d v="2019-02-15T00:00:00"/>
    <d v="2019-02-15T00:00:00"/>
    <n v="0"/>
    <s v="0-1 día"/>
    <n v="0"/>
    <n v="0"/>
    <n v="0"/>
    <x v="0"/>
    <x v="0"/>
    <x v="0"/>
    <x v="0"/>
    <x v="1"/>
    <x v="1"/>
    <x v="1"/>
  </r>
  <r>
    <x v="0"/>
    <n v="1"/>
    <s v="1980775"/>
    <x v="0"/>
    <s v="5867"/>
    <s v="17/01/2019 11:05"/>
    <s v="0EX7407168"/>
    <s v="500089"/>
    <s v="PITSS"/>
    <s v="ASP"/>
    <x v="3"/>
    <s v="AV HERMANOS ESCOBAR No 5756"/>
    <x v="2"/>
    <n v="1"/>
    <s v="INTERIOR"/>
    <n v="265"/>
    <s v="&gt;60"/>
    <s v="Office Digital"/>
    <s v="A3"/>
    <s v="Ciudad principal"/>
    <s v="2-&gt;60"/>
    <n v="1.1000000000000001"/>
    <n v="0"/>
    <n v="1"/>
    <n v="0"/>
    <n v="5"/>
    <n v="0"/>
    <n v="0"/>
    <n v="0"/>
    <d v="2019-01-17T00:00:00"/>
    <d v="2019-01-18T00:00:00"/>
    <n v="1"/>
    <s v="0-1 día"/>
    <n v="0"/>
    <n v="0"/>
    <n v="0"/>
    <x v="0"/>
    <x v="0"/>
    <x v="0"/>
    <x v="0"/>
    <x v="0"/>
    <x v="0"/>
    <x v="0"/>
  </r>
  <r>
    <x v="1"/>
    <n v="1"/>
    <s v="1995457"/>
    <x v="0"/>
    <s v="4002"/>
    <s v="15/02/2019 12:41"/>
    <s v="09HB321650"/>
    <s v="500080"/>
    <s v="PITSS"/>
    <s v="ASP"/>
    <x v="6"/>
    <s v="VIALIDAD CH-P NUM 8808"/>
    <x v="6"/>
    <n v="0"/>
    <s v="INTERIOR"/>
    <n v="39"/>
    <s v="Entre 31 y 60"/>
    <s v="A4 Mono MFPs"/>
    <s v="A4"/>
    <s v="Ciudad principal"/>
    <s v="1-Entre 31 y 60"/>
    <n v="0.8"/>
    <n v="572.00000000000011"/>
    <n v="1"/>
    <n v="0"/>
    <n v="5"/>
    <n v="0"/>
    <n v="0"/>
    <n v="0"/>
    <d v="2019-02-19T00:00:00"/>
    <d v="2019-02-20T00:00:00"/>
    <n v="1"/>
    <s v="0-1 día"/>
    <n v="0"/>
    <n v="0"/>
    <n v="0"/>
    <x v="0"/>
    <x v="0"/>
    <x v="0"/>
    <x v="0"/>
    <x v="1"/>
    <x v="1"/>
    <x v="1"/>
  </r>
  <r>
    <x v="1"/>
    <n v="1"/>
    <s v="1996263"/>
    <x v="0"/>
    <s v="5866"/>
    <s v="18/02/2019 09:11"/>
    <s v="0EX9287121"/>
    <s v="500080"/>
    <s v="PITSS"/>
    <s v="ASP"/>
    <x v="4"/>
    <s v="AV MIRADOR 3300"/>
    <x v="6"/>
    <n v="0"/>
    <s v="INTERIOR"/>
    <n v="33"/>
    <s v="Entre 31 y 60"/>
    <s v="Departmental Digital"/>
    <s v="A3"/>
    <s v="Ciudad principal"/>
    <s v="2-Entre 31 y 60"/>
    <n v="1.05"/>
    <n v="1433.25"/>
    <n v="1"/>
    <n v="0"/>
    <n v="5"/>
    <n v="0"/>
    <n v="0"/>
    <n v="0"/>
    <d v="2019-02-18T00:00:00"/>
    <d v="2019-02-18T00:00:00"/>
    <n v="0"/>
    <s v="0-1 día"/>
    <n v="0"/>
    <n v="0"/>
    <n v="0"/>
    <x v="0"/>
    <x v="0"/>
    <x v="0"/>
    <x v="0"/>
    <x v="1"/>
    <x v="1"/>
    <x v="1"/>
  </r>
  <r>
    <x v="0"/>
    <n v="1"/>
    <s v="1981775"/>
    <x v="0"/>
    <s v="0570"/>
    <s v="19/01/2019 10:56"/>
    <s v="0XPN547595"/>
    <s v="000195"/>
    <s v="PITSS"/>
    <s v="ASP"/>
    <x v="4"/>
    <s v="CARR FED MEXICO-CUAUTLA KM 37"/>
    <x v="15"/>
    <n v="0"/>
    <s v="METRO"/>
    <n v="27"/>
    <s v="Entre 16 y 30"/>
    <s v="Entry Production Color Low/Mid"/>
    <s v="Entry Production"/>
    <s v="Ciudad principal"/>
    <s v="3-Entre 16 y 30"/>
    <n v="1.05"/>
    <n v="843.15000000000009"/>
    <n v="1"/>
    <n v="0"/>
    <n v="4"/>
    <n v="0"/>
    <n v="0"/>
    <n v="0"/>
    <d v="2019-01-21T00:00:00"/>
    <d v="2019-01-21T00:00:00"/>
    <n v="0"/>
    <s v="0-1 día"/>
    <n v="0"/>
    <n v="0"/>
    <n v="0"/>
    <x v="0"/>
    <x v="0"/>
    <x v="0"/>
    <x v="0"/>
    <x v="0"/>
    <x v="0"/>
    <x v="0"/>
  </r>
  <r>
    <x v="0"/>
    <n v="1"/>
    <s v="1981789"/>
    <x v="0"/>
    <s v="4395"/>
    <s v="19/01/2019 13:05"/>
    <s v="0BG2949280"/>
    <s v="800071"/>
    <s v="PITSS"/>
    <s v="ASP"/>
    <x v="1"/>
    <s v="AV MAIZ 1300"/>
    <x v="0"/>
    <n v="0"/>
    <s v="INTERIOR"/>
    <n v="10"/>
    <s v="Entre 7 y 15"/>
    <s v="Light Production Digital Business"/>
    <s v="Entry Production"/>
    <s v="Ciudad principal"/>
    <s v="3-Entre 7 y 15"/>
    <n v="0.8"/>
    <n v="1258.4000000000003"/>
    <n v="1"/>
    <n v="0"/>
    <n v="4"/>
    <n v="0"/>
    <n v="0"/>
    <n v="0"/>
    <d v="2019-01-21T00:00:00"/>
    <d v="2019-01-21T00:00:00"/>
    <n v="0"/>
    <s v="0-1 día"/>
    <n v="0"/>
    <n v="0"/>
    <n v="0"/>
    <x v="0"/>
    <x v="0"/>
    <x v="0"/>
    <x v="0"/>
    <x v="0"/>
    <x v="0"/>
    <x v="0"/>
  </r>
  <r>
    <x v="0"/>
    <n v="1"/>
    <s v="1981809"/>
    <x v="0"/>
    <s v="6203"/>
    <s v="19/01/2019 18:33"/>
    <s v="0AGD461844"/>
    <s v="800192"/>
    <s v="PITSS"/>
    <s v="ASP"/>
    <x v="1"/>
    <s v="AMERICAS 655"/>
    <x v="7"/>
    <n v="0"/>
    <s v="INTERIOR"/>
    <n v="32"/>
    <s v="Entre 31 y 60"/>
    <s v="WF Mono Systems and Legacy Color"/>
    <s v="WF"/>
    <s v="Ciudad principal"/>
    <s v="3-Entre 31 y 60"/>
    <n v="1.1000000000000001"/>
    <n v="1730.3000000000004"/>
    <n v="1"/>
    <n v="0"/>
    <n v="4"/>
    <n v="0"/>
    <n v="0"/>
    <n v="0"/>
    <d v="2019-01-21T00:00:00"/>
    <d v="2019-01-21T00:00:00"/>
    <n v="0"/>
    <s v="0-1 día"/>
    <n v="0"/>
    <n v="0"/>
    <n v="0"/>
    <x v="0"/>
    <x v="0"/>
    <x v="0"/>
    <x v="0"/>
    <x v="0"/>
    <x v="0"/>
    <x v="0"/>
  </r>
  <r>
    <x v="1"/>
    <n v="1"/>
    <s v="1996267"/>
    <x v="0"/>
    <s v="8075"/>
    <s v="18/02/2019 09:13"/>
    <s v="03AG879962"/>
    <s v="500080"/>
    <s v="PITSS"/>
    <s v="ASP"/>
    <x v="4"/>
    <s v="HIPERPLAZA No 3300"/>
    <x v="6"/>
    <n v="0"/>
    <s v="INTERIOR"/>
    <n v="10"/>
    <s v="Entre 7 y 15"/>
    <s v="Departmental Digital"/>
    <s v="A3"/>
    <s v="Ciudad principal"/>
    <s v="2-Entre 7 y 15"/>
    <n v="0.6"/>
    <n v="819"/>
    <n v="1"/>
    <n v="0"/>
    <n v="5"/>
    <n v="0"/>
    <n v="0"/>
    <n v="0"/>
    <d v="2019-02-18T00:00:00"/>
    <d v="2019-02-18T00:00:00"/>
    <n v="0"/>
    <s v="0-1 día"/>
    <n v="0"/>
    <n v="0"/>
    <n v="0"/>
    <x v="0"/>
    <x v="0"/>
    <x v="0"/>
    <x v="0"/>
    <x v="1"/>
    <x v="1"/>
    <x v="1"/>
  </r>
  <r>
    <x v="1"/>
    <n v="1"/>
    <s v="1996879"/>
    <x v="0"/>
    <s v="5757"/>
    <s v="19/02/2019 08:31"/>
    <s v="0Y2B003355"/>
    <s v="500080"/>
    <s v="PITSS"/>
    <s v="ASP"/>
    <x v="7"/>
    <s v="HEROICO COLEGIO MILITAR No 4700"/>
    <x v="6"/>
    <n v="0"/>
    <s v="INTERIOR"/>
    <n v="99"/>
    <s v="&gt;60"/>
    <s v="Departmental Digital"/>
    <s v="A3"/>
    <s v="Ciudad principal"/>
    <s v="2-&gt;60"/>
    <n v="1.1000000000000001"/>
    <n v="1501.5000000000002"/>
    <n v="1"/>
    <n v="0"/>
    <n v="5"/>
    <n v="0"/>
    <n v="0"/>
    <n v="0"/>
    <d v="2019-02-22T00:00:00"/>
    <d v="2019-02-25T00:00:00"/>
    <n v="1"/>
    <s v="0-1 día"/>
    <n v="0"/>
    <n v="0"/>
    <n v="0"/>
    <x v="0"/>
    <x v="0"/>
    <x v="0"/>
    <x v="0"/>
    <x v="1"/>
    <x v="1"/>
    <x v="1"/>
  </r>
  <r>
    <x v="1"/>
    <n v="1"/>
    <s v="1997873"/>
    <x v="0"/>
    <s v="3658"/>
    <s v="20/02/2019 13:16"/>
    <s v="0C4X011048"/>
    <s v="500080"/>
    <s v="PITSS"/>
    <s v="ASP"/>
    <x v="6"/>
    <s v="CATALPA Y PIMENTEL No 717"/>
    <x v="6"/>
    <n v="0"/>
    <s v="INTERIOR"/>
    <n v="33"/>
    <s v="Entre 31 y 60"/>
    <s v="A4 Mono MFPs"/>
    <s v="A4"/>
    <s v="Ciudad principal"/>
    <s v="1-Entre 31 y 60"/>
    <n v="0.8"/>
    <n v="572.00000000000011"/>
    <n v="1"/>
    <n v="0"/>
    <n v="5"/>
    <n v="0"/>
    <n v="0"/>
    <n v="0"/>
    <d v="2019-02-20T00:00:00"/>
    <d v="2019-02-20T00:00:00"/>
    <n v="0"/>
    <s v="0-1 día"/>
    <n v="0"/>
    <n v="0"/>
    <n v="0"/>
    <x v="0"/>
    <x v="0"/>
    <x v="0"/>
    <x v="0"/>
    <x v="1"/>
    <x v="1"/>
    <x v="1"/>
  </r>
  <r>
    <x v="0"/>
    <n v="1"/>
    <s v="1983797"/>
    <x v="0"/>
    <s v="6705"/>
    <s v="23/01/2019 11:41"/>
    <s v="0A1H021676"/>
    <s v="500089"/>
    <s v="PITSS"/>
    <s v="ASP"/>
    <x v="13"/>
    <s v="AV HERMANOS ESCOBAR No 5756"/>
    <x v="2"/>
    <n v="1"/>
    <s v="INTERIOR"/>
    <n v="36"/>
    <s v="Entre 31 y 60"/>
    <s v="WF Mono Systems and Legacy Color"/>
    <s v="WF"/>
    <s v="Ciudad principal"/>
    <s v="3-Entre 31 y 60"/>
    <n v="1.1000000000000001"/>
    <n v="0"/>
    <n v="1"/>
    <n v="0"/>
    <n v="4"/>
    <n v="0"/>
    <n v="0"/>
    <n v="0"/>
    <d v="2019-01-23T00:00:00"/>
    <d v="2019-01-24T00:00:00"/>
    <n v="1"/>
    <s v="0-1 día"/>
    <n v="0"/>
    <n v="0"/>
    <n v="0"/>
    <x v="0"/>
    <x v="0"/>
    <x v="0"/>
    <x v="0"/>
    <x v="0"/>
    <x v="0"/>
    <x v="0"/>
  </r>
  <r>
    <x v="1"/>
    <n v="1"/>
    <s v="1998187"/>
    <x v="0"/>
    <s v="4002"/>
    <s v="21/02/2019 07:10"/>
    <s v="09HB331876"/>
    <s v="500080"/>
    <s v="PITSS"/>
    <s v="ASP"/>
    <x v="15"/>
    <s v="JUAN NEPOMUCENO ZUBIRAN No 103"/>
    <x v="6"/>
    <n v="1"/>
    <s v="INTERIOR"/>
    <n v="2639"/>
    <s v="&gt;60"/>
    <s v="A4 Mono MFPs"/>
    <s v="A4"/>
    <s v="Ciudad principal"/>
    <s v="1-&gt;60"/>
    <n v="1.05"/>
    <n v="0"/>
    <n v="1"/>
    <n v="0"/>
    <n v="5"/>
    <n v="0"/>
    <n v="0"/>
    <n v="0"/>
    <d v="2019-02-22T00:00:00"/>
    <d v="2019-02-22T00:00:00"/>
    <n v="0"/>
    <s v="0-1 día"/>
    <n v="0"/>
    <n v="0"/>
    <n v="0"/>
    <x v="0"/>
    <x v="0"/>
    <x v="0"/>
    <x v="0"/>
    <x v="1"/>
    <x v="1"/>
    <x v="1"/>
  </r>
  <r>
    <x v="1"/>
    <n v="1"/>
    <s v="1998283"/>
    <x v="0"/>
    <s v="3658"/>
    <s v="21/02/2019 09:17"/>
    <s v="0C4X006451"/>
    <s v="500080"/>
    <s v="PITSS"/>
    <s v="ASP"/>
    <x v="7"/>
    <s v="HEROICO COLEGIO MILITAR No 4700"/>
    <x v="6"/>
    <n v="0"/>
    <s v="INTERIOR"/>
    <n v="302"/>
    <s v="&gt;60"/>
    <s v="A4 Mono MFPs"/>
    <s v="A4"/>
    <s v="Ciudad principal"/>
    <s v="1-&gt;60"/>
    <n v="1.05"/>
    <n v="750.75000000000011"/>
    <n v="1"/>
    <n v="0"/>
    <n v="5"/>
    <n v="0"/>
    <n v="0"/>
    <n v="0"/>
    <d v="2019-02-21T00:00:00"/>
    <d v="2019-02-21T00:00:00"/>
    <n v="0"/>
    <s v="0-1 día"/>
    <n v="0"/>
    <n v="0"/>
    <n v="0"/>
    <x v="0"/>
    <x v="0"/>
    <x v="0"/>
    <x v="0"/>
    <x v="1"/>
    <x v="1"/>
    <x v="1"/>
  </r>
  <r>
    <x v="1"/>
    <n v="1"/>
    <s v="1998491"/>
    <x v="0"/>
    <s v="5757"/>
    <s v="21/02/2019 12:04"/>
    <s v="0Y2B003356"/>
    <s v="500080"/>
    <s v="PITSS"/>
    <s v="ASP"/>
    <x v="7"/>
    <s v="HEROICO COLEGIO MILITAR No 4700"/>
    <x v="6"/>
    <n v="0"/>
    <s v="INTERIOR"/>
    <n v="8"/>
    <s v="Entre 7 y 15"/>
    <s v="Departmental Digital"/>
    <s v="A3"/>
    <s v="Ciudad principal"/>
    <s v="2-Entre 7 y 15"/>
    <n v="0.6"/>
    <n v="819"/>
    <n v="1"/>
    <n v="0"/>
    <n v="5"/>
    <n v="0"/>
    <n v="0"/>
    <n v="0"/>
    <d v="2019-02-25T00:00:00"/>
    <d v="2019-02-26T00:00:00"/>
    <n v="1"/>
    <s v="0-1 día"/>
    <n v="0"/>
    <n v="0"/>
    <n v="0"/>
    <x v="0"/>
    <x v="0"/>
    <x v="0"/>
    <x v="0"/>
    <x v="1"/>
    <x v="1"/>
    <x v="1"/>
  </r>
  <r>
    <x v="0"/>
    <n v="1"/>
    <s v="1985381"/>
    <x v="0"/>
    <s v="0551"/>
    <s v="27/01/2019 17:42"/>
    <s v="0XPN394543"/>
    <s v="000195"/>
    <s v="PITSS"/>
    <s v="ASP"/>
    <x v="4"/>
    <s v="AV CANAL DE MIRAMONTES 2886"/>
    <x v="16"/>
    <n v="0"/>
    <s v="METRO"/>
    <n v="102"/>
    <s v="&gt;60"/>
    <s v="Entry Production Color Low/Mid"/>
    <s v="Entry Production"/>
    <s v="Ciudad principal"/>
    <s v="3-&gt;60"/>
    <n v="1.1499999999999999"/>
    <n v="923.44999999999993"/>
    <n v="1"/>
    <n v="0"/>
    <n v="4"/>
    <n v="0"/>
    <n v="0"/>
    <n v="0"/>
    <d v="2019-01-28T00:00:00"/>
    <d v="2019-01-28T00:00:00"/>
    <n v="0"/>
    <s v="0-1 día"/>
    <n v="0"/>
    <n v="0"/>
    <n v="0"/>
    <x v="0"/>
    <x v="0"/>
    <x v="0"/>
    <x v="0"/>
    <x v="0"/>
    <x v="0"/>
    <x v="0"/>
  </r>
  <r>
    <x v="0"/>
    <n v="1"/>
    <s v="1985171"/>
    <x v="0"/>
    <s v="5866"/>
    <s v="26/01/2019 15:52"/>
    <s v="0EX9283410"/>
    <s v="800147"/>
    <s v="PITSS"/>
    <s v="ASP"/>
    <x v="1"/>
    <s v="BLV JUAN ALONSO DE TORRES 1315-3"/>
    <x v="17"/>
    <n v="0"/>
    <s v="INTERIOR"/>
    <n v="26"/>
    <s v="Entre 16 y 30"/>
    <s v="Departmental Digital"/>
    <s v="A3"/>
    <s v="Ciudad principal"/>
    <s v="2-Entre 16 y 30"/>
    <n v="0.8"/>
    <n v="1092"/>
    <n v="1"/>
    <n v="0"/>
    <n v="5"/>
    <n v="0"/>
    <n v="0"/>
    <n v="0"/>
    <d v="2019-01-28T00:00:00"/>
    <d v="2019-01-28T00:00:00"/>
    <n v="0"/>
    <s v="0-1 día"/>
    <n v="0"/>
    <n v="0"/>
    <n v="0"/>
    <x v="0"/>
    <x v="0"/>
    <x v="0"/>
    <x v="0"/>
    <x v="0"/>
    <x v="0"/>
    <x v="0"/>
  </r>
  <r>
    <x v="1"/>
    <n v="1"/>
    <s v="1998947"/>
    <x v="0"/>
    <s v="3611"/>
    <s v="22/02/2019 09:43"/>
    <s v="0A4T558028"/>
    <s v="500080"/>
    <s v="PITSS"/>
    <s v="ASP"/>
    <x v="4"/>
    <s v="AV MIRADOR 3300"/>
    <x v="6"/>
    <n v="0"/>
    <s v="INTERIOR"/>
    <n v="15"/>
    <s v="Entre 7 y 15"/>
    <s v="Entry Mono Printers"/>
    <s v="A4"/>
    <s v="Ciudad principal"/>
    <s v="1-Entre 7 y 15"/>
    <n v="0"/>
    <n v="0"/>
    <n v="1"/>
    <n v="0"/>
    <n v="5"/>
    <n v="0"/>
    <n v="0"/>
    <n v="0"/>
    <d v="2019-02-22T00:00:00"/>
    <d v="2019-02-22T00:00:00"/>
    <n v="0"/>
    <s v="0-1 día"/>
    <n v="0"/>
    <n v="0"/>
    <n v="0"/>
    <x v="0"/>
    <x v="0"/>
    <x v="0"/>
    <x v="0"/>
    <x v="1"/>
    <x v="1"/>
    <x v="1"/>
  </r>
  <r>
    <x v="0"/>
    <n v="1"/>
    <s v="1985103"/>
    <x v="0"/>
    <s v="4495"/>
    <s v="25/01/2019 18:13"/>
    <s v="0BPB110617"/>
    <s v="800192"/>
    <s v="PITSS"/>
    <s v="ASP"/>
    <x v="5"/>
    <s v="KM 9 CARRETERA A EL CASTILLO"/>
    <x v="5"/>
    <n v="0"/>
    <s v="INTERIOR"/>
    <n v="16"/>
    <s v="Entre 16 y 30"/>
    <s v="CF Mono"/>
    <s v="High Production"/>
    <s v="Ciudad principal"/>
    <s v="4-Entre 16 y 30"/>
    <n v="1.1000000000000001"/>
    <n v="2359.5"/>
    <n v="1"/>
    <n v="0"/>
    <n v="3"/>
    <n v="0"/>
    <n v="0"/>
    <n v="0"/>
    <d v="2019-01-28T00:00:00"/>
    <d v="2019-01-28T00:00:00"/>
    <n v="0"/>
    <s v="0-1 día"/>
    <n v="0"/>
    <n v="0"/>
    <n v="0"/>
    <x v="0"/>
    <x v="0"/>
    <x v="0"/>
    <x v="0"/>
    <x v="0"/>
    <x v="0"/>
    <x v="0"/>
  </r>
  <r>
    <x v="1"/>
    <n v="1"/>
    <s v="2001035"/>
    <x v="0"/>
    <s v="5866"/>
    <s v="26/02/2019 17:52"/>
    <s v="0EX9662220"/>
    <s v="500080"/>
    <s v="PITSS"/>
    <s v="ASP"/>
    <x v="7"/>
    <s v="HEROICO COLEGIO MILITAR No 4700"/>
    <x v="6"/>
    <n v="0"/>
    <s v="INTERIOR"/>
    <n v="91"/>
    <s v="&gt;60"/>
    <s v="Departmental Digital"/>
    <s v="A3"/>
    <s v="Ciudad principal"/>
    <s v="2-&gt;60"/>
    <n v="1.1000000000000001"/>
    <n v="1501.5000000000002"/>
    <n v="1"/>
    <n v="0"/>
    <n v="5"/>
    <n v="0"/>
    <n v="0"/>
    <n v="0"/>
    <d v="2019-02-27T00:00:00"/>
    <d v="2019-02-27T00:00:00"/>
    <n v="0"/>
    <s v="0-1 día"/>
    <n v="0"/>
    <n v="0"/>
    <n v="0"/>
    <x v="0"/>
    <x v="0"/>
    <x v="0"/>
    <x v="0"/>
    <x v="1"/>
    <x v="1"/>
    <x v="1"/>
  </r>
  <r>
    <x v="0"/>
    <n v="1"/>
    <s v="1975949"/>
    <x v="0"/>
    <s v="3658"/>
    <s v="07/01/2019 17:27"/>
    <s v="0C4X006457"/>
    <s v="500080"/>
    <s v="PITSS"/>
    <s v="ASP"/>
    <x v="16"/>
    <s v="AV HEROICO COLEGIO MILITAR 4700"/>
    <x v="6"/>
    <n v="0"/>
    <s v="INTERIOR"/>
    <n v="21"/>
    <s v="Entre 16 y 30"/>
    <s v="A4 Mono MFPs"/>
    <s v="A4"/>
    <s v="Ciudad principal"/>
    <s v="1-Entre 16 y 30"/>
    <n v="0.6"/>
    <n v="429.00000000000006"/>
    <n v="1"/>
    <n v="0.05"/>
    <n v="5"/>
    <n v="0.01"/>
    <n v="0"/>
    <n v="0"/>
    <d v="2019-01-08T00:00:00"/>
    <d v="2019-01-08T00:00:00"/>
    <n v="0"/>
    <s v="0-1 día"/>
    <n v="0"/>
    <n v="0"/>
    <n v="0"/>
    <x v="0"/>
    <x v="0"/>
    <x v="0"/>
    <x v="0"/>
    <x v="1"/>
    <x v="1"/>
    <x v="1"/>
  </r>
  <r>
    <x v="0"/>
    <n v="1"/>
    <s v="1984819"/>
    <x v="0"/>
    <s v="3611"/>
    <s v="25/01/2019 08:02"/>
    <s v="0A4T558086"/>
    <s v="800071"/>
    <s v="PITSS"/>
    <s v="ASP"/>
    <x v="4"/>
    <s v="AV VALLARTA 5400"/>
    <x v="0"/>
    <n v="0"/>
    <s v="INTERIOR"/>
    <n v="101"/>
    <s v="&gt;60"/>
    <s v="Entry Mono Printers"/>
    <s v="A4"/>
    <s v="Ciudad principal"/>
    <s v="1-&gt;60"/>
    <n v="1.05"/>
    <n v="750.75000000000011"/>
    <n v="1"/>
    <n v="0"/>
    <n v="5"/>
    <n v="0"/>
    <n v="0"/>
    <n v="0"/>
    <d v="2019-01-28T00:00:00"/>
    <d v="2019-01-29T00:00:00"/>
    <n v="1"/>
    <s v="0-1 día"/>
    <n v="0"/>
    <n v="0"/>
    <n v="0"/>
    <x v="0"/>
    <x v="0"/>
    <x v="0"/>
    <x v="0"/>
    <x v="0"/>
    <x v="0"/>
    <x v="0"/>
  </r>
  <r>
    <x v="0"/>
    <n v="1"/>
    <s v="1976889"/>
    <x v="0"/>
    <s v="3658"/>
    <s v="09/01/2019 09:30"/>
    <s v="0C4X006469"/>
    <s v="500080"/>
    <s v="PITSS"/>
    <s v="ASP"/>
    <x v="16"/>
    <s v="AV HEROICO COLEGIO MILITAR 4700"/>
    <x v="6"/>
    <n v="0"/>
    <s v="INTERIOR"/>
    <n v="57"/>
    <s v="Entre 31 y 60"/>
    <s v="A4 Mono MFPs"/>
    <s v="A4"/>
    <s v="Ciudad principal"/>
    <s v="1-Entre 31 y 60"/>
    <n v="0.8"/>
    <n v="572.00000000000011"/>
    <n v="1"/>
    <n v="0.08"/>
    <n v="5"/>
    <n v="1.6E-2"/>
    <n v="0"/>
    <n v="0"/>
    <d v="2019-01-10T00:00:00"/>
    <d v="2019-01-10T00:00:00"/>
    <n v="0"/>
    <s v="0-1 día"/>
    <n v="0"/>
    <n v="0"/>
    <n v="0"/>
    <x v="0"/>
    <x v="0"/>
    <x v="0"/>
    <x v="0"/>
    <x v="1"/>
    <x v="1"/>
    <x v="1"/>
  </r>
  <r>
    <x v="0"/>
    <n v="1"/>
    <s v="1981571"/>
    <x v="0"/>
    <s v="5945"/>
    <s v="18/01/2019 18:53"/>
    <s v="0X76373083"/>
    <s v="500035"/>
    <s v="PITSS"/>
    <s v="ASP"/>
    <x v="17"/>
    <s v="AV DE LAS FABRICAS No 5939"/>
    <x v="18"/>
    <n v="0"/>
    <s v="INTERIOR"/>
    <n v="3"/>
    <s v="&lt;=3"/>
    <s v="Office Digital"/>
    <s v="A3"/>
    <s v="Ciudad principal"/>
    <s v="2-&lt;=3"/>
    <n v="0"/>
    <n v="0"/>
    <n v="1"/>
    <n v="0"/>
    <n v="5"/>
    <n v="0"/>
    <n v="0"/>
    <n v="0"/>
    <d v="2019-01-29T00:00:00"/>
    <d v="2019-01-29T00:00:00"/>
    <n v="0"/>
    <s v="0-1 día"/>
    <n v="0"/>
    <n v="0"/>
    <n v="0"/>
    <x v="0"/>
    <x v="0"/>
    <x v="0"/>
    <x v="0"/>
    <x v="0"/>
    <x v="0"/>
    <x v="0"/>
  </r>
  <r>
    <x v="0"/>
    <n v="1"/>
    <s v="1982367"/>
    <x v="0"/>
    <s v="5757"/>
    <s v="21/01/2019 10:19"/>
    <s v="0Y2B003356"/>
    <s v="500080"/>
    <s v="PITSS"/>
    <s v="ASP"/>
    <x v="7"/>
    <s v="HEROICO COLEGIO MILITAR No 4700"/>
    <x v="6"/>
    <n v="0"/>
    <s v="INTERIOR"/>
    <n v="54"/>
    <s v="Entre 31 y 60"/>
    <s v="Departmental Digital"/>
    <s v="A3"/>
    <s v="Ciudad principal"/>
    <s v="2-Entre 31 y 60"/>
    <n v="1.05"/>
    <n v="1433.25"/>
    <n v="1"/>
    <n v="0.26"/>
    <n v="5"/>
    <n v="5.2000000000000005E-2"/>
    <n v="0"/>
    <n v="0"/>
    <d v="2019-01-23T00:00:00"/>
    <d v="2019-01-23T00:00:00"/>
    <n v="0"/>
    <s v="0-1 día"/>
    <n v="0"/>
    <n v="0"/>
    <n v="0"/>
    <x v="0"/>
    <x v="0"/>
    <x v="0"/>
    <x v="0"/>
    <x v="1"/>
    <x v="1"/>
    <x v="1"/>
  </r>
  <r>
    <x v="0"/>
    <n v="1"/>
    <s v="1985635"/>
    <x v="0"/>
    <s v="5868"/>
    <s v="28/01/2019 06:58"/>
    <s v="0EX9665394"/>
    <s v="500035"/>
    <s v="PITSS"/>
    <s v="ASP"/>
    <x v="17"/>
    <s v="ITURBIDE No 6970"/>
    <x v="18"/>
    <n v="0"/>
    <s v="INTERIOR"/>
    <n v="21"/>
    <s v="Entre 16 y 30"/>
    <s v="Departmental Digital"/>
    <s v="A3"/>
    <s v="Ciudad principal"/>
    <s v="2-Entre 16 y 30"/>
    <n v="0.8"/>
    <n v="1092"/>
    <n v="1"/>
    <n v="0"/>
    <n v="5"/>
    <n v="0"/>
    <n v="0"/>
    <n v="0"/>
    <d v="2019-01-29T00:00:00"/>
    <d v="2019-01-29T00:00:00"/>
    <n v="0"/>
    <s v="0-1 día"/>
    <n v="0"/>
    <n v="0"/>
    <n v="0"/>
    <x v="0"/>
    <x v="0"/>
    <x v="0"/>
    <x v="0"/>
    <x v="0"/>
    <x v="0"/>
    <x v="0"/>
  </r>
  <r>
    <x v="1"/>
    <n v="1"/>
    <s v="1996693"/>
    <x v="0"/>
    <s v="3658"/>
    <s v="18/02/2019 17:14"/>
    <s v="0C4X003035"/>
    <s v="500080"/>
    <s v="PITSS"/>
    <s v="ASP"/>
    <x v="8"/>
    <s v="BLVD FUENTES MARES NUM 1901"/>
    <x v="6"/>
    <n v="0"/>
    <s v="INTERIOR"/>
    <n v="76"/>
    <s v="&gt;60"/>
    <s v="A4 Mono MFPs"/>
    <s v="A4"/>
    <s v="Ciudad principal"/>
    <s v="1-&gt;60"/>
    <n v="1.05"/>
    <n v="750.75000000000011"/>
    <n v="1"/>
    <n v="0.27"/>
    <n v="5"/>
    <n v="5.4000000000000006E-2"/>
    <n v="0"/>
    <n v="0"/>
    <d v="2019-02-21T00:00:00"/>
    <d v="2019-02-22T00:00:00"/>
    <n v="1"/>
    <s v="0-1 día"/>
    <n v="0"/>
    <n v="0"/>
    <n v="0"/>
    <x v="0"/>
    <x v="0"/>
    <x v="0"/>
    <x v="0"/>
    <x v="1"/>
    <x v="1"/>
    <x v="1"/>
  </r>
  <r>
    <x v="0"/>
    <n v="1"/>
    <s v="1981355"/>
    <x v="0"/>
    <s v="3658"/>
    <s v="18/01/2019 11:13"/>
    <s v="0C4X011048"/>
    <s v="500080"/>
    <s v="PITSS"/>
    <s v="ASP"/>
    <x v="6"/>
    <s v="CATALPA Y PIMENTEL No 717"/>
    <x v="6"/>
    <n v="0"/>
    <s v="INTERIOR"/>
    <n v="20"/>
    <s v="Entre 16 y 30"/>
    <s v="A4 Mono MFPs"/>
    <s v="A4"/>
    <s v="Ciudad principal"/>
    <s v="1-Entre 16 y 30"/>
    <n v="0.6"/>
    <n v="429.00000000000006"/>
    <n v="1"/>
    <n v="0.28000000000000003"/>
    <n v="5"/>
    <n v="5.6000000000000008E-2"/>
    <n v="0"/>
    <n v="0"/>
    <d v="2019-01-22T00:00:00"/>
    <d v="2019-01-22T00:00:00"/>
    <n v="0"/>
    <s v="0-1 día"/>
    <n v="0"/>
    <n v="0"/>
    <n v="0"/>
    <x v="0"/>
    <x v="0"/>
    <x v="0"/>
    <x v="0"/>
    <x v="1"/>
    <x v="1"/>
    <x v="1"/>
  </r>
  <r>
    <x v="0"/>
    <n v="1"/>
    <s v="1987083"/>
    <x v="0"/>
    <s v="4395"/>
    <s v="30/01/2019 09:13"/>
    <s v="0BG2951676"/>
    <s v="500056"/>
    <s v="PITSS"/>
    <s v="ASP"/>
    <x v="1"/>
    <s v="BLV MIGUEL HIDALGO 155"/>
    <x v="19"/>
    <n v="0"/>
    <s v="INTERIOR"/>
    <n v="21"/>
    <s v="Entre 16 y 30"/>
    <s v="Light Production Digital Business"/>
    <s v="Entry Production"/>
    <s v="Ciudad principal"/>
    <s v="3-Entre 16 y 30"/>
    <n v="1.05"/>
    <n v="1651.6500000000003"/>
    <n v="1"/>
    <n v="0"/>
    <n v="4"/>
    <n v="0"/>
    <n v="0"/>
    <n v="0"/>
    <d v="2019-01-30T00:00:00"/>
    <d v="2019-01-30T00:00:00"/>
    <n v="0"/>
    <s v="0-1 día"/>
    <n v="0"/>
    <n v="0"/>
    <n v="0"/>
    <x v="0"/>
    <x v="0"/>
    <x v="0"/>
    <x v="0"/>
    <x v="0"/>
    <x v="0"/>
    <x v="0"/>
  </r>
  <r>
    <x v="0"/>
    <n v="1"/>
    <s v="1986559"/>
    <x v="0"/>
    <s v="7838"/>
    <s v="29/01/2019 10:33"/>
    <s v="0MX0144464"/>
    <s v="500089"/>
    <s v="PITSS"/>
    <s v="ASP"/>
    <x v="13"/>
    <s v="AV HERMANOS ESCOBAR No 5756"/>
    <x v="2"/>
    <n v="1"/>
    <s v="INTERIOR"/>
    <n v="174"/>
    <s v="&gt;60"/>
    <s v="A3 Office Color Laser MFPs"/>
    <s v="A3"/>
    <s v="Ciudad principal"/>
    <s v="2-&gt;60"/>
    <n v="1.1000000000000001"/>
    <n v="0"/>
    <n v="1"/>
    <n v="0"/>
    <n v="5"/>
    <n v="0"/>
    <n v="0"/>
    <n v="0"/>
    <d v="2019-01-30T00:00:00"/>
    <d v="2019-01-30T00:00:00"/>
    <n v="0"/>
    <s v="0-1 día"/>
    <n v="0"/>
    <n v="0"/>
    <n v="0"/>
    <x v="0"/>
    <x v="0"/>
    <x v="0"/>
    <x v="0"/>
    <x v="0"/>
    <x v="0"/>
    <x v="0"/>
  </r>
  <r>
    <x v="0"/>
    <n v="1"/>
    <s v="1980389"/>
    <x v="0"/>
    <s v="5866"/>
    <s v="16/01/2019 16:05"/>
    <s v="0EX9287121"/>
    <s v="500080"/>
    <s v="PITSS"/>
    <s v="ASP"/>
    <x v="4"/>
    <s v="AV MIRADOR 3300"/>
    <x v="6"/>
    <n v="0"/>
    <s v="INTERIOR"/>
    <n v="30"/>
    <s v="Entre 16 y 30"/>
    <s v="Departmental Digital"/>
    <s v="A3"/>
    <s v="Ciudad principal"/>
    <s v="2-Entre 16 y 30"/>
    <n v="0.8"/>
    <n v="1092"/>
    <n v="1"/>
    <n v="0.42"/>
    <n v="5"/>
    <n v="8.3999999999999991E-2"/>
    <n v="0"/>
    <n v="0"/>
    <d v="2019-01-17T00:00:00"/>
    <d v="2019-01-17T00:00:00"/>
    <n v="0"/>
    <s v="0-1 día"/>
    <n v="0"/>
    <n v="0"/>
    <n v="0"/>
    <x v="0"/>
    <x v="0"/>
    <x v="0"/>
    <x v="0"/>
    <x v="1"/>
    <x v="1"/>
    <x v="1"/>
  </r>
  <r>
    <x v="0"/>
    <n v="1"/>
    <s v="1980305"/>
    <x v="0"/>
    <s v="0506"/>
    <s v="16/01/2019 13:42"/>
    <s v="09RA664553"/>
    <s v="500089"/>
    <s v="PITSS"/>
    <s v="ASP"/>
    <x v="2"/>
    <s v="AV HERMANOS ESCOBAR 5756"/>
    <x v="2"/>
    <n v="1"/>
    <s v="INTERIOR"/>
    <n v="131"/>
    <s v="&gt;60"/>
    <s v="Color Laser Printers"/>
    <s v="A4"/>
    <s v="Ciudad principal"/>
    <s v="1-&gt;60"/>
    <n v="1.05"/>
    <n v="0"/>
    <n v="1"/>
    <n v="0"/>
    <n v="5"/>
    <n v="0"/>
    <n v="0"/>
    <n v="0"/>
    <d v="2019-01-30T00:00:00"/>
    <d v="2019-01-31T00:00:00"/>
    <n v="1"/>
    <s v="0-1 día"/>
    <n v="0"/>
    <n v="0"/>
    <n v="0"/>
    <x v="0"/>
    <x v="0"/>
    <x v="0"/>
    <x v="0"/>
    <x v="0"/>
    <x v="0"/>
    <x v="0"/>
  </r>
  <r>
    <x v="1"/>
    <n v="1"/>
    <s v="1996955"/>
    <x v="0"/>
    <s v="8075"/>
    <s v="19/02/2019 09:29"/>
    <s v="03AG879962"/>
    <s v="500080"/>
    <s v="PITSS"/>
    <s v="ASP"/>
    <x v="4"/>
    <s v="HIPERPLAZA No 3300"/>
    <x v="6"/>
    <n v="0"/>
    <s v="INTERIOR"/>
    <n v="1"/>
    <s v="&lt;=3"/>
    <s v="Departmental Digital"/>
    <s v="A3"/>
    <s v="Ciudad principal"/>
    <s v="2-&lt;=3"/>
    <n v="0"/>
    <n v="0"/>
    <n v="1"/>
    <n v="0.52"/>
    <n v="5"/>
    <n v="0.10400000000000001"/>
    <n v="0"/>
    <n v="0"/>
    <d v="2019-02-19T00:00:00"/>
    <d v="2019-02-19T00:00:00"/>
    <n v="0"/>
    <s v="0-1 día"/>
    <n v="0"/>
    <n v="0"/>
    <n v="0"/>
    <x v="0"/>
    <x v="0"/>
    <x v="0"/>
    <x v="0"/>
    <x v="1"/>
    <x v="1"/>
    <x v="1"/>
  </r>
  <r>
    <x v="0"/>
    <n v="1"/>
    <s v="1977059"/>
    <x v="0"/>
    <s v="5757"/>
    <s v="09/01/2019 12:25"/>
    <s v="0Y2B003348"/>
    <s v="500080"/>
    <s v="PITSS"/>
    <s v="ASP"/>
    <x v="7"/>
    <s v="HEROICO COLEGIO MILITAR No 4700"/>
    <x v="6"/>
    <n v="0"/>
    <s v="INTERIOR"/>
    <n v="42"/>
    <s v="Entre 31 y 60"/>
    <s v="Departmental Digital"/>
    <s v="A3"/>
    <s v="Ciudad principal"/>
    <s v="2-Entre 31 y 60"/>
    <n v="1.05"/>
    <n v="1433.25"/>
    <n v="1"/>
    <n v="0.83"/>
    <n v="5"/>
    <n v="0.16599999999999998"/>
    <n v="0"/>
    <n v="0"/>
    <d v="2019-01-10T00:00:00"/>
    <d v="2019-01-10T00:00:00"/>
    <n v="0"/>
    <s v="0-1 día"/>
    <n v="0"/>
    <n v="0"/>
    <n v="0"/>
    <x v="0"/>
    <x v="0"/>
    <x v="0"/>
    <x v="0"/>
    <x v="1"/>
    <x v="1"/>
    <x v="1"/>
  </r>
  <r>
    <x v="1"/>
    <n v="1"/>
    <s v="1986841"/>
    <x v="0"/>
    <s v="6705"/>
    <s v="29/01/2019 17:44"/>
    <s v="0A1H020640"/>
    <s v="100038"/>
    <s v="PITSS"/>
    <s v="ASP"/>
    <x v="1"/>
    <s v="BLV ISIDRO FABELA SUR 600"/>
    <x v="20"/>
    <n v="0"/>
    <s v="INTERIOR"/>
    <n v="53"/>
    <s v="Entre 31 y 60"/>
    <s v="WF Mono Systems and Legacy Color"/>
    <s v="WF"/>
    <s v="Ciudad principal"/>
    <s v="3-Entre 31 y 60"/>
    <n v="1.1000000000000001"/>
    <n v="1730.3000000000004"/>
    <n v="1"/>
    <n v="0"/>
    <n v="4"/>
    <n v="0"/>
    <n v="0"/>
    <n v="0"/>
    <d v="2019-01-31T00:00:00"/>
    <d v="2019-02-01T00:00:00"/>
    <n v="1"/>
    <s v="0-1 día"/>
    <n v="0"/>
    <n v="0"/>
    <n v="0"/>
    <x v="0"/>
    <x v="0"/>
    <x v="0"/>
    <x v="0"/>
    <x v="0"/>
    <x v="0"/>
    <x v="0"/>
  </r>
  <r>
    <x v="1"/>
    <n v="1"/>
    <s v="1998921"/>
    <x v="0"/>
    <s v="3611"/>
    <s v="22/02/2019 08:55"/>
    <s v="0A4T558009"/>
    <s v="500080"/>
    <s v="PITSS"/>
    <s v="ASP"/>
    <x v="4"/>
    <s v="HIPERPLAZA No 3300"/>
    <x v="6"/>
    <n v="0"/>
    <s v="INTERIOR"/>
    <n v="92"/>
    <s v="&gt;60"/>
    <s v="Entry Mono Printers"/>
    <s v="A4"/>
    <s v="Ciudad principal"/>
    <s v="1-&gt;60"/>
    <n v="1.05"/>
    <n v="750.75000000000011"/>
    <n v="1"/>
    <n v="1.33"/>
    <n v="5"/>
    <n v="0.26600000000000001"/>
    <n v="0"/>
    <n v="0"/>
    <d v="2019-02-25T00:00:00"/>
    <d v="2019-02-26T00:00:00"/>
    <n v="1"/>
    <s v="0-1 día"/>
    <n v="0"/>
    <n v="0"/>
    <n v="0"/>
    <x v="0"/>
    <x v="0"/>
    <x v="0"/>
    <x v="0"/>
    <x v="1"/>
    <x v="1"/>
    <x v="1"/>
  </r>
  <r>
    <x v="1"/>
    <n v="1"/>
    <s v="1992879"/>
    <x v="0"/>
    <s v="5757"/>
    <s v="11/02/2019 08:30"/>
    <s v="0Y2B003358"/>
    <s v="500080"/>
    <s v="PITSS"/>
    <s v="ASP"/>
    <x v="7"/>
    <s v="HEROICO COLEGIO MILITAR No 4700"/>
    <x v="6"/>
    <n v="0"/>
    <s v="INTERIOR"/>
    <n v="122"/>
    <s v="&gt;60"/>
    <s v="Departmental Digital"/>
    <s v="A3"/>
    <s v="Ciudad principal"/>
    <s v="2-&gt;60"/>
    <n v="1.1000000000000001"/>
    <n v="1501.5000000000002"/>
    <n v="1"/>
    <n v="1.5"/>
    <n v="5"/>
    <n v="0.3"/>
    <n v="0"/>
    <n v="0"/>
    <d v="2019-02-11T00:00:00"/>
    <d v="2019-02-12T00:00:00"/>
    <n v="1"/>
    <s v="0-1 día"/>
    <n v="0"/>
    <n v="0"/>
    <n v="0"/>
    <x v="0"/>
    <x v="0"/>
    <x v="0"/>
    <x v="0"/>
    <x v="1"/>
    <x v="1"/>
    <x v="1"/>
  </r>
  <r>
    <x v="1"/>
    <n v="1"/>
    <s v="1988089"/>
    <x v="0"/>
    <s v="8075"/>
    <s v="31/01/2019 17:49"/>
    <s v="03AG880323"/>
    <s v="800142"/>
    <s v="PITSS"/>
    <s v="ASP"/>
    <x v="4"/>
    <s v="AV REVOLUCION 780"/>
    <x v="21"/>
    <n v="0"/>
    <s v="METRO"/>
    <n v="10"/>
    <s v="Entre 7 y 15"/>
    <s v="Departmental Digital"/>
    <s v="A3"/>
    <s v="Ciudad principal"/>
    <s v="2-Entre 7 y 15"/>
    <n v="0.6"/>
    <n v="393"/>
    <n v="1"/>
    <n v="0"/>
    <n v="5"/>
    <n v="0"/>
    <n v="0"/>
    <n v="0"/>
    <d v="2019-02-01T00:00:00"/>
    <d v="2019-02-01T00:00:00"/>
    <n v="0"/>
    <s v="0-1 día"/>
    <n v="0"/>
    <n v="0"/>
    <n v="0"/>
    <x v="0"/>
    <x v="0"/>
    <x v="0"/>
    <x v="0"/>
    <x v="0"/>
    <x v="0"/>
    <x v="0"/>
  </r>
  <r>
    <x v="1"/>
    <n v="1"/>
    <s v="1988313"/>
    <x v="0"/>
    <s v="8055"/>
    <s v="01/02/2019 10:19"/>
    <s v="0Y4X835821"/>
    <s v="100038"/>
    <s v="PITSS"/>
    <s v="ASP"/>
    <x v="18"/>
    <s v="CERRO COATEPEC S/N CD UNIVERSITARIA"/>
    <x v="22"/>
    <n v="0"/>
    <s v="INTERIOR"/>
    <n v="88"/>
    <s v="&gt;60"/>
    <s v="Departmental Digital"/>
    <s v="A3"/>
    <s v="Ciudad principal"/>
    <s v="2-&gt;60"/>
    <n v="1.1000000000000001"/>
    <n v="1501.5000000000002"/>
    <n v="1"/>
    <n v="0"/>
    <n v="5"/>
    <n v="0"/>
    <n v="0"/>
    <n v="0"/>
    <d v="2019-02-01T00:00:00"/>
    <d v="2019-02-05T00:00:00"/>
    <n v="1"/>
    <s v="0-1 día"/>
    <n v="0"/>
    <n v="0"/>
    <n v="0"/>
    <x v="0"/>
    <x v="0"/>
    <x v="0"/>
    <x v="0"/>
    <x v="0"/>
    <x v="0"/>
    <x v="0"/>
  </r>
  <r>
    <x v="1"/>
    <n v="1"/>
    <s v="1989965"/>
    <x v="0"/>
    <s v="3658"/>
    <s v="05/02/2019 12:59"/>
    <s v="0C4X006457"/>
    <s v="500080"/>
    <s v="PITSS"/>
    <s v="ASP"/>
    <x v="16"/>
    <s v="AV HEROICO COLEGIO MILITAR 4700"/>
    <x v="6"/>
    <n v="0"/>
    <s v="INTERIOR"/>
    <n v="29"/>
    <s v="Entre 16 y 30"/>
    <s v="A4 Mono MFPs"/>
    <s v="A4"/>
    <s v="Ciudad principal"/>
    <s v="1-Entre 16 y 30"/>
    <n v="0.6"/>
    <n v="429.00000000000006"/>
    <n v="1"/>
    <n v="1.57"/>
    <n v="5"/>
    <n v="0.314"/>
    <n v="0"/>
    <n v="0"/>
    <d v="2019-02-07T00:00:00"/>
    <d v="2019-02-07T00:00:00"/>
    <n v="0"/>
    <s v="0-1 día"/>
    <n v="0"/>
    <n v="0"/>
    <n v="0"/>
    <x v="0"/>
    <x v="0"/>
    <x v="0"/>
    <x v="0"/>
    <x v="1"/>
    <x v="1"/>
    <x v="1"/>
  </r>
  <r>
    <x v="0"/>
    <n v="1"/>
    <s v="1982711"/>
    <x v="0"/>
    <s v="4000"/>
    <s v="21/01/2019 16:25"/>
    <s v="06HB014194"/>
    <s v="500080"/>
    <s v="PITSS"/>
    <s v="ASP"/>
    <x v="14"/>
    <s v="PERIFERICO DE LA JUVENTUD 6902 MZ 4 LT 13"/>
    <x v="6"/>
    <n v="0"/>
    <s v="INTERIOR"/>
    <n v="2608"/>
    <s v="&gt;60"/>
    <s v="Entry Mono Printers"/>
    <s v="A4"/>
    <s v="Ciudad principal"/>
    <s v="1-&gt;60"/>
    <n v="1.05"/>
    <n v="750.75000000000011"/>
    <n v="1"/>
    <n v="1.58"/>
    <n v="5"/>
    <n v="0.316"/>
    <n v="0"/>
    <n v="0"/>
    <d v="2019-01-22T00:00:00"/>
    <d v="2019-01-22T00:00:00"/>
    <n v="0"/>
    <s v="0-1 día"/>
    <n v="0"/>
    <n v="0"/>
    <n v="0"/>
    <x v="0"/>
    <x v="0"/>
    <x v="0"/>
    <x v="0"/>
    <x v="1"/>
    <x v="1"/>
    <x v="1"/>
  </r>
  <r>
    <x v="0"/>
    <n v="1"/>
    <s v="1975947"/>
    <x v="0"/>
    <s v="3658"/>
    <s v="07/01/2019 17:26"/>
    <s v="0C4X006417"/>
    <s v="500080"/>
    <s v="PITSS"/>
    <s v="ASP"/>
    <x v="16"/>
    <s v="AV HEROICO COLEGIO MILITAR 4700"/>
    <x v="6"/>
    <n v="0"/>
    <s v="INTERIOR"/>
    <n v="25"/>
    <s v="Entre 16 y 30"/>
    <s v="A4 Mono MFPs"/>
    <s v="A4"/>
    <s v="Ciudad principal"/>
    <s v="1-Entre 16 y 30"/>
    <n v="0.6"/>
    <n v="429.00000000000006"/>
    <n v="1"/>
    <n v="2.4"/>
    <n v="5"/>
    <n v="0.48"/>
    <n v="0"/>
    <n v="0"/>
    <d v="2019-01-08T00:00:00"/>
    <d v="2019-01-08T00:00:00"/>
    <n v="0"/>
    <s v="0-1 día"/>
    <n v="0"/>
    <n v="0"/>
    <n v="0"/>
    <x v="0"/>
    <x v="0"/>
    <x v="0"/>
    <x v="0"/>
    <x v="1"/>
    <x v="1"/>
    <x v="1"/>
  </r>
  <r>
    <x v="1"/>
    <n v="1"/>
    <s v="1988625"/>
    <x v="0"/>
    <s v="3658"/>
    <s v="01/02/2019 17:33"/>
    <s v="0C4X003942"/>
    <s v="500018"/>
    <s v="PITSS"/>
    <s v="ASP"/>
    <x v="8"/>
    <s v="COBALTO 518"/>
    <x v="23"/>
    <n v="0"/>
    <s v="INTERIOR"/>
    <n v="913"/>
    <s v="&gt;60"/>
    <s v="A4 Mono MFPs"/>
    <s v="A4"/>
    <s v="Ciudad principal"/>
    <s v="1-&gt;60"/>
    <n v="1.05"/>
    <n v="750.75000000000011"/>
    <n v="1"/>
    <n v="0"/>
    <n v="5"/>
    <n v="0"/>
    <n v="0"/>
    <n v="0"/>
    <d v="2019-02-01T00:00:00"/>
    <d v="2019-02-05T00:00:00"/>
    <n v="1"/>
    <s v="0-1 día"/>
    <n v="0"/>
    <n v="0"/>
    <n v="0"/>
    <x v="0"/>
    <x v="0"/>
    <x v="0"/>
    <x v="0"/>
    <x v="0"/>
    <x v="0"/>
    <x v="0"/>
  </r>
  <r>
    <x v="0"/>
    <n v="1"/>
    <s v="1983923"/>
    <x v="0"/>
    <s v="3020"/>
    <s v="23/01/2019 14:14"/>
    <s v="0K3A708971"/>
    <s v="500080"/>
    <s v="PITSS"/>
    <s v="ASP"/>
    <x v="19"/>
    <s v="AV DE LAS INDUSTRIAS 4907"/>
    <x v="6"/>
    <n v="0"/>
    <s v="INTERIOR"/>
    <n v="2610"/>
    <s v="&gt;60"/>
    <s v="Entry Mono Printers"/>
    <s v="A4"/>
    <s v="Ciudad principal"/>
    <s v="1-&gt;60"/>
    <n v="1.05"/>
    <n v="750.75000000000011"/>
    <n v="1"/>
    <n v="3.27"/>
    <n v="5"/>
    <n v="0.65400000000000003"/>
    <n v="0"/>
    <n v="0"/>
    <d v="2019-01-24T00:00:00"/>
    <d v="2019-01-24T00:00:00"/>
    <n v="0"/>
    <s v="0-1 día"/>
    <n v="0"/>
    <n v="0"/>
    <n v="0"/>
    <x v="0"/>
    <x v="0"/>
    <x v="0"/>
    <x v="0"/>
    <x v="1"/>
    <x v="1"/>
    <x v="1"/>
  </r>
  <r>
    <x v="1"/>
    <n v="1"/>
    <s v="1988649"/>
    <x v="0"/>
    <s v="4310"/>
    <s v="01/02/2019 21:09"/>
    <s v="0BG0966723"/>
    <s v="800192"/>
    <s v="PITSS"/>
    <s v="ASP"/>
    <x v="1"/>
    <s v="AV. AMERICAS No. 655"/>
    <x v="7"/>
    <n v="0"/>
    <s v="INTERIOR"/>
    <n v="4"/>
    <s v="Entre 3 y 6"/>
    <s v="Light Production Digital Business"/>
    <s v="Entry Production"/>
    <s v="Ciudad principal"/>
    <s v="3-Entre 3 y 6"/>
    <n v="0.6"/>
    <n v="943.80000000000007"/>
    <n v="1"/>
    <n v="0"/>
    <n v="4"/>
    <n v="0"/>
    <n v="0"/>
    <n v="0"/>
    <d v="2019-02-07T00:00:00"/>
    <d v="2019-02-07T00:00:00"/>
    <n v="0"/>
    <s v="0-1 día"/>
    <n v="0"/>
    <n v="0"/>
    <n v="0"/>
    <x v="0"/>
    <x v="0"/>
    <x v="0"/>
    <x v="0"/>
    <x v="0"/>
    <x v="0"/>
    <x v="0"/>
  </r>
  <r>
    <x v="1"/>
    <n v="1"/>
    <s v="1988967"/>
    <x v="0"/>
    <s v="5866"/>
    <s v="03/02/2019 16:56"/>
    <s v="0EX9293385"/>
    <s v="800187"/>
    <s v="PITSS"/>
    <s v="ASP"/>
    <x v="4"/>
    <s v="CONSTITUYENTES PTE 152"/>
    <x v="10"/>
    <n v="0"/>
    <s v="INTERIOR"/>
    <n v="25"/>
    <s v="Entre 16 y 30"/>
    <s v="Departmental Digital"/>
    <s v="A3"/>
    <s v="Ciudad principal"/>
    <s v="2-Entre 16 y 30"/>
    <n v="0.8"/>
    <n v="1092"/>
    <n v="1"/>
    <n v="0"/>
    <n v="5"/>
    <n v="0"/>
    <n v="0"/>
    <n v="0"/>
    <d v="2019-02-05T00:00:00"/>
    <d v="2019-02-05T00:00:00"/>
    <n v="0"/>
    <s v="0-1 día"/>
    <n v="0"/>
    <n v="0"/>
    <n v="0"/>
    <x v="0"/>
    <x v="0"/>
    <x v="0"/>
    <x v="0"/>
    <x v="0"/>
    <x v="0"/>
    <x v="0"/>
  </r>
  <r>
    <x v="1"/>
    <n v="1"/>
    <s v="1988969"/>
    <x v="0"/>
    <s v="0570"/>
    <s v="03/02/2019 17:00"/>
    <s v="0XPN550545"/>
    <s v="800187"/>
    <s v="PITSS"/>
    <s v="ASP"/>
    <x v="4"/>
    <s v="AV CONSTITUYENTES 152 PTE"/>
    <x v="10"/>
    <n v="0"/>
    <s v="INTERIOR"/>
    <n v="52"/>
    <s v="Entre 31 y 60"/>
    <s v="Entry Production Color Low/Mid"/>
    <s v="Entry Production"/>
    <s v="Ciudad principal"/>
    <s v="3-Entre 31 y 60"/>
    <n v="1.1000000000000001"/>
    <n v="1730.3000000000004"/>
    <n v="1"/>
    <n v="0"/>
    <n v="4"/>
    <n v="0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0"/>
    <n v="1"/>
    <s v="1974353"/>
    <x v="1"/>
    <s v="5757"/>
    <s v="03/01/2019 16:12"/>
    <s v="0Y2B003356"/>
    <s v="500080"/>
    <s v="PITSS"/>
    <s v="ASP"/>
    <x v="7"/>
    <s v="HEROICO COLEGIO MILITAR No 4700"/>
    <x v="6"/>
    <n v="0"/>
    <s v="INTERIOR"/>
    <s v="  "/>
    <s v="&gt;60"/>
    <s v="Departmental Digital"/>
    <s v="A3"/>
    <s v="Ciudad principal"/>
    <s v="2-&gt;60"/>
    <n v="1"/>
    <n v="1365"/>
    <n v="0"/>
    <n v="5"/>
    <n v="5"/>
    <n v="1"/>
    <n v="0"/>
    <n v="0"/>
    <d v="2019-01-04T00:00:00"/>
    <d v="2019-01-04T00:00:00"/>
    <n v="0"/>
    <s v="0-1 día"/>
    <n v="0"/>
    <n v="0"/>
    <n v="0"/>
    <x v="1"/>
    <x v="0"/>
    <x v="0"/>
    <x v="0"/>
    <x v="1"/>
    <x v="1"/>
    <x v="1"/>
  </r>
  <r>
    <x v="1"/>
    <n v="1"/>
    <s v="1989227"/>
    <x v="0"/>
    <s v="4395"/>
    <s v="04/02/2019 09:37"/>
    <s v="0BG2947152"/>
    <s v="800183"/>
    <s v="PITSS"/>
    <s v="ASP"/>
    <x v="1"/>
    <s v="PATRIA 1937"/>
    <x v="0"/>
    <n v="0"/>
    <s v="INTERIOR"/>
    <n v="7"/>
    <s v="Entre 7 y 15"/>
    <s v="Light Production Digital Business"/>
    <s v="Entry Production"/>
    <s v="Ciudad principal"/>
    <s v="3-Entre 7 y 15"/>
    <n v="0.8"/>
    <n v="1258.4000000000003"/>
    <n v="1"/>
    <n v="0"/>
    <n v="4"/>
    <n v="0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1"/>
    <n v="1"/>
    <s v="1989319"/>
    <x v="0"/>
    <s v="4395"/>
    <s v="04/02/2019 14:08"/>
    <s v="0BG2940910"/>
    <s v="800071"/>
    <s v="PITSS"/>
    <s v="ASP"/>
    <x v="1"/>
    <s v="AV MAIZ 1300"/>
    <x v="0"/>
    <n v="0"/>
    <s v="INTERIOR"/>
    <n v="20"/>
    <s v="Entre 16 y 30"/>
    <s v="Light Production Digital Business"/>
    <s v="Entry Production"/>
    <s v="Ciudad principal"/>
    <s v="3-Entre 16 y 30"/>
    <n v="1.05"/>
    <n v="1651.6500000000003"/>
    <n v="1"/>
    <n v="0"/>
    <n v="4"/>
    <n v="0"/>
    <n v="0"/>
    <n v="0"/>
    <d v="2019-02-06T00:00:00"/>
    <d v="2019-02-07T00:00:00"/>
    <n v="1"/>
    <s v="0-1 día"/>
    <n v="0"/>
    <n v="0"/>
    <n v="0"/>
    <x v="0"/>
    <x v="0"/>
    <x v="0"/>
    <x v="0"/>
    <x v="0"/>
    <x v="0"/>
    <x v="0"/>
  </r>
  <r>
    <x v="1"/>
    <n v="1"/>
    <s v="1989327"/>
    <x v="0"/>
    <s v="5866"/>
    <s v="04/02/2019 14:29"/>
    <s v="0EX9665193"/>
    <s v="500028"/>
    <s v="PITSS"/>
    <s v="ASP"/>
    <x v="4"/>
    <s v="AV DE LAS TORRES No 2498"/>
    <x v="1"/>
    <n v="0"/>
    <s v="INTERIOR"/>
    <n v="11"/>
    <s v="Entre 7 y 15"/>
    <s v="Departmental Digital"/>
    <s v="A3"/>
    <s v="Ciudad principal"/>
    <s v="2-Entre 7 y 15"/>
    <n v="0.6"/>
    <n v="819"/>
    <n v="1"/>
    <n v="0"/>
    <n v="5"/>
    <n v="0"/>
    <n v="0"/>
    <n v="0"/>
    <d v="2019-02-07T00:00:00"/>
    <d v="2019-02-08T00:00:00"/>
    <n v="1"/>
    <s v="0-1 día"/>
    <n v="0"/>
    <n v="0"/>
    <n v="0"/>
    <x v="0"/>
    <x v="0"/>
    <x v="0"/>
    <x v="0"/>
    <x v="0"/>
    <x v="0"/>
    <x v="0"/>
  </r>
  <r>
    <x v="0"/>
    <n v="1"/>
    <s v="1974351"/>
    <x v="1"/>
    <s v="7221"/>
    <s v="03/01/2019 16:11"/>
    <s v="0LX7658052"/>
    <s v="500080"/>
    <s v="PITSS"/>
    <s v="ASP"/>
    <x v="7"/>
    <s v="HEROICO COLEGIO MILITAR No 4700"/>
    <x v="6"/>
    <n v="0"/>
    <s v="INTERIOR"/>
    <s v="  "/>
    <s v="&gt;60"/>
    <s v="A3 Office Color Laser MFPs"/>
    <s v="A3"/>
    <s v="Ciudad principal"/>
    <s v="2-&gt;60"/>
    <n v="1"/>
    <n v="1365"/>
    <n v="0"/>
    <n v="5"/>
    <n v="5"/>
    <n v="1"/>
    <n v="0"/>
    <n v="0"/>
    <d v="2019-01-04T00:00:00"/>
    <d v="2019-01-04T00:00:00"/>
    <n v="0"/>
    <s v="0-1 día"/>
    <n v="0"/>
    <n v="0"/>
    <n v="0"/>
    <x v="1"/>
    <x v="0"/>
    <x v="0"/>
    <x v="0"/>
    <x v="1"/>
    <x v="1"/>
    <x v="1"/>
  </r>
  <r>
    <x v="0"/>
    <n v="1"/>
    <s v="1974355"/>
    <x v="1"/>
    <s v="6656"/>
    <s v="03/01/2019 16:12"/>
    <s v="0E1B967531"/>
    <s v="500080"/>
    <s v="PITSS"/>
    <s v="ASP"/>
    <x v="7"/>
    <s v="HEROICO COLEGIO MILITAR No 4700"/>
    <x v="6"/>
    <n v="0"/>
    <s v="INTERIOR"/>
    <s v="  "/>
    <s v="&gt;60"/>
    <s v="Color Laser Printers"/>
    <s v="A4"/>
    <s v="Ciudad principal"/>
    <s v="1-&gt;60"/>
    <n v="1"/>
    <n v="715.00000000000011"/>
    <n v="0"/>
    <n v="5"/>
    <n v="5"/>
    <n v="1"/>
    <n v="0"/>
    <n v="0"/>
    <d v="2019-01-03T00:00:00"/>
    <d v="2019-01-10T00:00:00"/>
    <n v="5"/>
    <s v="4-5 días"/>
    <n v="0"/>
    <n v="0"/>
    <n v="0"/>
    <x v="1"/>
    <x v="0"/>
    <x v="0"/>
    <x v="0"/>
    <x v="1"/>
    <x v="1"/>
    <x v="1"/>
  </r>
  <r>
    <x v="0"/>
    <n v="1"/>
    <s v="1974345"/>
    <x v="1"/>
    <s v="7221"/>
    <s v="03/01/2019 16:09"/>
    <s v="0LX7657924"/>
    <s v="500080"/>
    <s v="PITSS"/>
    <s v="ASP"/>
    <x v="7"/>
    <s v="HEROICO COLEGIO MILITAR No 4700"/>
    <x v="6"/>
    <n v="0"/>
    <s v="INTERIOR"/>
    <s v="  "/>
    <s v="&gt;60"/>
    <s v="A3 Office Color Laser MFPs"/>
    <s v="A3"/>
    <s v="Ciudad principal"/>
    <s v="2-&gt;60"/>
    <n v="1"/>
    <n v="1365"/>
    <n v="0"/>
    <n v="5"/>
    <n v="5"/>
    <n v="1"/>
    <n v="0"/>
    <n v="0"/>
    <d v="2019-01-03T00:00:00"/>
    <d v="2019-01-10T00:00:00"/>
    <n v="5"/>
    <s v="4-5 días"/>
    <n v="0"/>
    <n v="0"/>
    <n v="0"/>
    <x v="1"/>
    <x v="0"/>
    <x v="0"/>
    <x v="0"/>
    <x v="1"/>
    <x v="1"/>
    <x v="1"/>
  </r>
  <r>
    <x v="1"/>
    <n v="1"/>
    <s v="1990637"/>
    <x v="0"/>
    <s v="6705"/>
    <s v="06/02/2019 12:00"/>
    <s v="0A1H021199"/>
    <s v="500089"/>
    <s v="PITSS"/>
    <s v="ASP"/>
    <x v="11"/>
    <s v="HERMANOS ESCOBAR 5756"/>
    <x v="2"/>
    <n v="1"/>
    <s v="INTERIOR"/>
    <n v="7"/>
    <s v="Entre 7 y 15"/>
    <s v="WF Mono Systems and Legacy Color"/>
    <s v="WF"/>
    <s v="Ciudad principal"/>
    <s v="3-Entre 7 y 15"/>
    <n v="0.8"/>
    <n v="0"/>
    <n v="1"/>
    <n v="0"/>
    <n v="4"/>
    <n v="0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0"/>
    <n v="1"/>
    <s v="1974349"/>
    <x v="1"/>
    <s v="5757"/>
    <s v="03/01/2019 16:10"/>
    <s v="0Y2B003349"/>
    <s v="500080"/>
    <s v="PITSS"/>
    <s v="ASP"/>
    <x v="7"/>
    <s v="HEROICO COLEGIO MILITAR No 4700"/>
    <x v="6"/>
    <n v="0"/>
    <s v="INTERIOR"/>
    <s v="  "/>
    <s v="&gt;60"/>
    <s v="Departmental Digital"/>
    <s v="A3"/>
    <s v="Ciudad principal"/>
    <s v="2-&gt;60"/>
    <n v="1"/>
    <n v="1365"/>
    <n v="0"/>
    <n v="5"/>
    <n v="5"/>
    <n v="1"/>
    <n v="0"/>
    <n v="0"/>
    <d v="2019-01-10T00:00:00"/>
    <d v="2019-01-10T00:00:00"/>
    <n v="0"/>
    <s v="0-1 día"/>
    <n v="0"/>
    <n v="0"/>
    <n v="0"/>
    <x v="1"/>
    <x v="0"/>
    <x v="0"/>
    <x v="0"/>
    <x v="1"/>
    <x v="1"/>
    <x v="1"/>
  </r>
  <r>
    <x v="1"/>
    <n v="1"/>
    <s v="1990771"/>
    <x v="0"/>
    <s v="8055"/>
    <s v="06/02/2019 15:41"/>
    <s v="0Y4X845171"/>
    <s v="500027"/>
    <s v="PITSS"/>
    <s v="ASP"/>
    <x v="20"/>
    <s v="CIRCUITO INTERIOR NORTE No 1820"/>
    <x v="2"/>
    <n v="1"/>
    <s v="INTERIOR"/>
    <n v="2624"/>
    <s v="&gt;60"/>
    <s v="Departmental Digital"/>
    <s v="A3"/>
    <s v="Ciudad principal"/>
    <s v="2-&gt;60"/>
    <n v="1.1000000000000001"/>
    <n v="0"/>
    <n v="1"/>
    <n v="0"/>
    <n v="5"/>
    <n v="0"/>
    <n v="0"/>
    <n v="0"/>
    <d v="2019-02-08T00:00:00"/>
    <d v="2019-02-08T00:00:00"/>
    <n v="0"/>
    <s v="0-1 día"/>
    <n v="0"/>
    <n v="0"/>
    <n v="0"/>
    <x v="0"/>
    <x v="0"/>
    <x v="0"/>
    <x v="0"/>
    <x v="0"/>
    <x v="0"/>
    <x v="0"/>
  </r>
  <r>
    <x v="1"/>
    <n v="1"/>
    <s v="1990837"/>
    <x v="0"/>
    <s v="7845"/>
    <s v="06/02/2019 17:38"/>
    <s v="0MX4777252"/>
    <s v="100037"/>
    <s v="PITSS"/>
    <s v="ASP"/>
    <x v="21"/>
    <s v="ACUEDUCTO DEL ALTO LERMA No 3"/>
    <x v="24"/>
    <n v="0"/>
    <s v="INTERIOR"/>
    <n v="16"/>
    <s v="Entre 16 y 30"/>
    <s v="A3 Office Color Laser MFPs"/>
    <s v="A3"/>
    <s v="Ciudad principal"/>
    <s v="2-Entre 16 y 30"/>
    <n v="0.8"/>
    <n v="1092"/>
    <n v="1"/>
    <n v="0"/>
    <n v="5"/>
    <n v="0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0"/>
    <n v="1"/>
    <s v="1984449"/>
    <x v="0"/>
    <s v="4624"/>
    <s v="24/01/2019 12:20"/>
    <s v="0D6X456699"/>
    <s v="500080"/>
    <s v="PITSS"/>
    <s v="ASP"/>
    <x v="13"/>
    <s v="AV DE LAS INDUSTRIAS No 4907"/>
    <x v="6"/>
    <n v="0"/>
    <s v="INTERIOR"/>
    <n v="162"/>
    <s v="&gt;60"/>
    <s v="Entry Mono Printers"/>
    <s v="A4"/>
    <s v="Ciudad principal"/>
    <s v="1-&gt;60"/>
    <n v="1.05"/>
    <n v="750.75000000000011"/>
    <n v="1"/>
    <n v="5.17"/>
    <n v="5"/>
    <n v="1.034"/>
    <n v="8.5000000000000075E-3"/>
    <n v="-6.0775000000000068"/>
    <d v="2019-01-25T00:00:00"/>
    <d v="2019-01-25T00:00:00"/>
    <n v="0"/>
    <s v="0-1 día"/>
    <n v="0"/>
    <n v="0"/>
    <n v="0"/>
    <x v="0"/>
    <x v="1"/>
    <x v="0"/>
    <x v="0"/>
    <x v="1"/>
    <x v="1"/>
    <x v="1"/>
  </r>
  <r>
    <x v="1"/>
    <n v="1"/>
    <s v="1994393"/>
    <x v="0"/>
    <s v="8045"/>
    <s v="13/02/2019 13:42"/>
    <s v="0Y4X837755"/>
    <s v="500155"/>
    <s v="PITSS"/>
    <s v="ASP"/>
    <x v="2"/>
    <s v="FRESNEL Y FARENHEIT 8525"/>
    <x v="2"/>
    <n v="1"/>
    <s v="INTERIOR"/>
    <n v="99"/>
    <s v="&gt;60"/>
    <s v="Office Digital"/>
    <s v="A3"/>
    <s v="Ciudad principal"/>
    <s v="2-&gt;60"/>
    <n v="1.1000000000000001"/>
    <n v="0"/>
    <n v="1"/>
    <n v="1.05"/>
    <n v="5"/>
    <n v="0.21000000000000002"/>
    <n v="0"/>
    <n v="0"/>
    <d v="2019-02-14T00:00:00"/>
    <d v="2019-02-14T00:00:00"/>
    <n v="0"/>
    <s v="0-1 día"/>
    <n v="0"/>
    <n v="0"/>
    <n v="0"/>
    <x v="0"/>
    <x v="0"/>
    <x v="0"/>
    <x v="0"/>
    <x v="1"/>
    <x v="2"/>
    <x v="2"/>
  </r>
  <r>
    <x v="1"/>
    <n v="1"/>
    <s v="1993007"/>
    <x v="0"/>
    <s v="8035"/>
    <s v="11/02/2019 10:44"/>
    <s v="02TX058832"/>
    <s v="500155"/>
    <s v="PITSS"/>
    <s v="ASP"/>
    <x v="2"/>
    <s v="AV RIO BRAVO No 1420"/>
    <x v="2"/>
    <n v="0"/>
    <s v="INTERIOR"/>
    <n v="284"/>
    <s v="&gt;60"/>
    <s v="A3 Office Color Laser MFPs"/>
    <s v="A3"/>
    <s v="Ciudad principal"/>
    <s v="2-&gt;60"/>
    <n v="1.1000000000000001"/>
    <n v="1501.5000000000002"/>
    <n v="1"/>
    <n v="1.27"/>
    <n v="5"/>
    <n v="0.254"/>
    <n v="0"/>
    <n v="0"/>
    <d v="2019-02-11T00:00:00"/>
    <d v="2019-02-12T00:00:00"/>
    <n v="1"/>
    <s v="0-1 día"/>
    <n v="0"/>
    <n v="0"/>
    <n v="0"/>
    <x v="0"/>
    <x v="0"/>
    <x v="0"/>
    <x v="0"/>
    <x v="1"/>
    <x v="2"/>
    <x v="2"/>
  </r>
  <r>
    <x v="0"/>
    <n v="1"/>
    <s v="1979623"/>
    <x v="0"/>
    <s v="5945"/>
    <s v="15/01/2019 12:34"/>
    <s v="0X76707673"/>
    <s v="500155"/>
    <s v="PITSS"/>
    <s v="ASP"/>
    <x v="10"/>
    <s v="BLVD THOMAS FERNANDEZ 8581 P 2"/>
    <x v="2"/>
    <n v="0"/>
    <s v="INTERIOR"/>
    <n v="340"/>
    <s v="&gt;60"/>
    <s v="Office Digital"/>
    <s v="A3"/>
    <s v="Ciudad principal"/>
    <s v="2-&gt;60"/>
    <n v="1.1000000000000001"/>
    <n v="1501.5000000000002"/>
    <n v="1"/>
    <n v="0"/>
    <n v="5"/>
    <n v="0"/>
    <n v="0"/>
    <n v="0"/>
    <d v="2019-01-16T00:00:00"/>
    <d v="2019-01-17T00:00:00"/>
    <n v="1"/>
    <s v="0-1 día"/>
    <n v="0"/>
    <n v="0"/>
    <n v="0"/>
    <x v="0"/>
    <x v="0"/>
    <x v="0"/>
    <x v="0"/>
    <x v="1"/>
    <x v="2"/>
    <x v="2"/>
  </r>
  <r>
    <x v="1"/>
    <n v="1"/>
    <s v="1991135"/>
    <x v="0"/>
    <s v="6361"/>
    <s v="07/02/2019 09:56"/>
    <s v="0DBY267397"/>
    <s v="500155"/>
    <s v="PITSS"/>
    <s v="ASP"/>
    <x v="22"/>
    <s v="BOSQUE DE DURAZNOS 61"/>
    <x v="25"/>
    <n v="0"/>
    <s v="INTERIOR"/>
    <n v="49"/>
    <s v="Entre 31 y 60"/>
    <s v="Color Laser Printers"/>
    <s v="A4"/>
    <s v="Ciudad principal"/>
    <s v="1-Entre 31 y 60"/>
    <n v="0.8"/>
    <n v="572.00000000000011"/>
    <n v="1"/>
    <n v="26.99"/>
    <n v="5"/>
    <n v="5.3979999999999997"/>
    <n v="1"/>
    <n v="-715.00000000000011"/>
    <d v="2019-02-21T00:00:00"/>
    <d v="2019-02-21T00:00:00"/>
    <n v="0"/>
    <s v="0-1 día"/>
    <n v="0"/>
    <n v="0"/>
    <n v="0"/>
    <x v="0"/>
    <x v="2"/>
    <x v="0"/>
    <x v="0"/>
    <x v="1"/>
    <x v="2"/>
    <x v="2"/>
  </r>
  <r>
    <x v="0"/>
    <n v="1"/>
    <s v="1980915"/>
    <x v="0"/>
    <s v="3635"/>
    <s v="17/01/2019 13:57"/>
    <s v="0LBT206077"/>
    <s v="500155"/>
    <s v="PITSS"/>
    <s v="ASP"/>
    <x v="23"/>
    <s v="AV SANTIAGO TRONCOSO 281"/>
    <x v="2"/>
    <n v="0"/>
    <s v="INTERIOR"/>
    <n v="37"/>
    <s v="Entre 31 y 60"/>
    <s v="A4 Mono MFPs"/>
    <s v="A4"/>
    <s v="Ciudad principal"/>
    <s v="1-Entre 31 y 60"/>
    <n v="0.8"/>
    <n v="572.00000000000011"/>
    <n v="1"/>
    <n v="1.55"/>
    <n v="5"/>
    <n v="0.31"/>
    <n v="0"/>
    <n v="0"/>
    <d v="2019-01-22T00:00:00"/>
    <d v="2019-01-22T00:00:00"/>
    <n v="0"/>
    <s v="0-1 día"/>
    <n v="0"/>
    <n v="0"/>
    <n v="0"/>
    <x v="0"/>
    <x v="0"/>
    <x v="0"/>
    <x v="0"/>
    <x v="1"/>
    <x v="2"/>
    <x v="2"/>
  </r>
  <r>
    <x v="1"/>
    <n v="1"/>
    <s v="1996341"/>
    <x v="0"/>
    <s v="7222"/>
    <s v="18/02/2019 10:26"/>
    <s v="0LX5697800"/>
    <s v="500155"/>
    <s v="PITSS"/>
    <s v="ASP"/>
    <x v="23"/>
    <s v="AV SANTIAGO TRONCOSO 281"/>
    <x v="2"/>
    <n v="0"/>
    <s v="INTERIOR"/>
    <n v="60"/>
    <s v="Entre 31 y 60"/>
    <s v="A3 Office Color Laser MFPs"/>
    <s v="A3"/>
    <s v="Ciudad principal"/>
    <s v="2-Entre 31 y 60"/>
    <n v="1.05"/>
    <n v="1433.25"/>
    <n v="1"/>
    <n v="3.07"/>
    <n v="5"/>
    <n v="0.61399999999999999"/>
    <n v="0"/>
    <n v="0"/>
    <d v="2019-02-20T00:00:00"/>
    <d v="2019-02-21T00:00:00"/>
    <n v="1"/>
    <s v="0-1 día"/>
    <n v="0"/>
    <n v="0"/>
    <n v="0"/>
    <x v="0"/>
    <x v="0"/>
    <x v="0"/>
    <x v="0"/>
    <x v="1"/>
    <x v="2"/>
    <x v="2"/>
  </r>
  <r>
    <x v="1"/>
    <n v="1"/>
    <s v="1992191"/>
    <x v="0"/>
    <s v="4395"/>
    <s v="08/02/2019 20:35"/>
    <s v="0BG2948799"/>
    <s v="800192"/>
    <s v="PITSS"/>
    <s v="ASP"/>
    <x v="1"/>
    <s v="AV CIRCUNVALACION No 2700 LOC SA01"/>
    <x v="7"/>
    <n v="0"/>
    <s v="INTERIOR"/>
    <n v="25"/>
    <s v="Entre 16 y 30"/>
    <s v="Light Production Digital Business"/>
    <s v="Entry Production"/>
    <s v="Ciudad principal"/>
    <s v="3-Entre 16 y 30"/>
    <n v="1.05"/>
    <n v="1651.6500000000003"/>
    <n v="1"/>
    <n v="0"/>
    <n v="4"/>
    <n v="0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1"/>
    <n v="1"/>
    <s v="1992369"/>
    <x v="0"/>
    <s v="5774"/>
    <s v="09/02/2019 14:06"/>
    <s v="0XEL568768"/>
    <s v="800187"/>
    <s v="PITSS"/>
    <s v="ASP"/>
    <x v="4"/>
    <s v="BLV ECUESTRE SN"/>
    <x v="10"/>
    <n v="0"/>
    <s v="INTERIOR"/>
    <n v="36"/>
    <s v="Entre 31 y 60"/>
    <s v="Departmental Digital"/>
    <s v="A3"/>
    <s v="Ciudad principal"/>
    <s v="2-Entre 31 y 60"/>
    <n v="1.05"/>
    <n v="1433.25"/>
    <n v="1"/>
    <n v="0"/>
    <n v="5"/>
    <n v="0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1"/>
    <n v="1"/>
    <s v="1992371"/>
    <x v="0"/>
    <s v="4310"/>
    <s v="09/02/2019 14:10"/>
    <s v="0BG0966729"/>
    <s v="800183"/>
    <s v="PITSS"/>
    <s v="ASP"/>
    <x v="1"/>
    <s v="AV MEREO RODRIGUEZ BARRAGAN S/N"/>
    <x v="13"/>
    <n v="0"/>
    <s v="INTERIOR"/>
    <n v="129"/>
    <s v="&gt;60"/>
    <s v="Light Production Digital Business"/>
    <s v="Entry Production"/>
    <s v="Ciudad principal"/>
    <s v="3-&gt;60"/>
    <n v="1.1499999999999999"/>
    <n v="1808.95"/>
    <n v="1"/>
    <n v="0"/>
    <n v="4"/>
    <n v="0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1"/>
    <n v="1"/>
    <s v="1992831"/>
    <x v="0"/>
    <s v="5868"/>
    <s v="11/02/2019 06:29"/>
    <s v="0EX9665394"/>
    <s v="500093"/>
    <s v="PITSS"/>
    <s v="ASP"/>
    <x v="17"/>
    <s v="ITURBIDE No 6970"/>
    <x v="18"/>
    <n v="0"/>
    <s v="INTERIOR"/>
    <n v="5"/>
    <s v="Entre 3 y 6"/>
    <s v="Departmental Digital"/>
    <s v="A3"/>
    <s v="Ciudad principal"/>
    <s v="2-Entre 3 y 6"/>
    <n v="0"/>
    <n v="0"/>
    <n v="1"/>
    <n v="0"/>
    <n v="5"/>
    <n v="0"/>
    <n v="0"/>
    <n v="0"/>
    <d v="2019-02-13T00:00:00"/>
    <d v="2019-02-13T00:00:00"/>
    <n v="0"/>
    <s v="0-1 día"/>
    <n v="0"/>
    <n v="0"/>
    <n v="0"/>
    <x v="0"/>
    <x v="0"/>
    <x v="0"/>
    <x v="0"/>
    <x v="0"/>
    <x v="0"/>
    <x v="0"/>
  </r>
  <r>
    <x v="0"/>
    <n v="1"/>
    <s v="1979711"/>
    <x v="0"/>
    <s v="4622"/>
    <s v="15/01/2019 14:57"/>
    <s v="0XLV030947"/>
    <s v="500155"/>
    <s v="PITSS"/>
    <s v="ASP"/>
    <x v="24"/>
    <s v="OMEGA No 1825"/>
    <x v="2"/>
    <n v="0"/>
    <s v="INTERIOR"/>
    <n v="225"/>
    <s v="&gt;60"/>
    <s v="Entry Mono Printers"/>
    <s v="A4"/>
    <s v="Ciudad principal"/>
    <s v="1-&gt;60"/>
    <n v="1.05"/>
    <n v="750.75000000000011"/>
    <n v="1"/>
    <n v="2.5499999999999998"/>
    <n v="5"/>
    <n v="0.51"/>
    <n v="0"/>
    <n v="0"/>
    <d v="2019-01-17T00:00:00"/>
    <d v="2019-01-17T00:00:00"/>
    <n v="0"/>
    <s v="0-1 día"/>
    <n v="0"/>
    <n v="0"/>
    <n v="0"/>
    <x v="0"/>
    <x v="0"/>
    <x v="0"/>
    <x v="0"/>
    <x v="1"/>
    <x v="2"/>
    <x v="2"/>
  </r>
  <r>
    <x v="0"/>
    <n v="1"/>
    <s v="1975569"/>
    <x v="0"/>
    <s v="4603"/>
    <s v="07/01/2019 09:35"/>
    <s v="0XLT860319"/>
    <s v="500155"/>
    <s v="PITSS"/>
    <s v="ASP"/>
    <x v="25"/>
    <s v="AV FUENTES DEL SUR 7151"/>
    <x v="2"/>
    <n v="0"/>
    <s v="INTERIOR"/>
    <n v="28"/>
    <s v="Entre 16 y 30"/>
    <s v="Entry Mono Printers"/>
    <s v="A4"/>
    <s v="Ciudad principal"/>
    <s v="1-Entre 16 y 30"/>
    <n v="0.6"/>
    <n v="429.00000000000006"/>
    <n v="1"/>
    <n v="0"/>
    <n v="5"/>
    <n v="0"/>
    <n v="0"/>
    <n v="0"/>
    <d v="2019-01-07T00:00:00"/>
    <d v="2019-01-07T00:00:00"/>
    <n v="0"/>
    <s v="0-1 día"/>
    <n v="0"/>
    <n v="0"/>
    <n v="0"/>
    <x v="0"/>
    <x v="0"/>
    <x v="0"/>
    <x v="1"/>
    <x v="1"/>
    <x v="2"/>
    <x v="2"/>
  </r>
  <r>
    <x v="0"/>
    <n v="1"/>
    <s v="1976297"/>
    <x v="0"/>
    <s v="4625"/>
    <s v="08/01/2019 10:14"/>
    <s v="0D6X450766"/>
    <s v="500155"/>
    <s v="PITSS"/>
    <s v="ASP"/>
    <x v="25"/>
    <s v="AV PARQUE INDUSTRIAL JUAREZ 3328"/>
    <x v="2"/>
    <n v="0"/>
    <s v="INTERIOR"/>
    <n v="106"/>
    <s v="&gt;60"/>
    <s v="Entry Mono Printers"/>
    <s v="A4"/>
    <s v="Ciudad principal"/>
    <s v="1-&gt;60"/>
    <n v="1.05"/>
    <n v="750.75000000000011"/>
    <n v="1"/>
    <n v="0"/>
    <n v="5"/>
    <n v="0"/>
    <n v="0"/>
    <n v="0"/>
    <d v="2019-01-09T00:00:00"/>
    <d v="2019-01-10T00:00:00"/>
    <n v="1"/>
    <s v="0-1 día"/>
    <n v="0"/>
    <n v="0"/>
    <n v="0"/>
    <x v="0"/>
    <x v="0"/>
    <x v="0"/>
    <x v="1"/>
    <x v="1"/>
    <x v="2"/>
    <x v="2"/>
  </r>
  <r>
    <x v="0"/>
    <n v="1"/>
    <s v="1983365"/>
    <x v="0"/>
    <s v="3601"/>
    <s v="22/01/2019 13:36"/>
    <s v="0MHB499774"/>
    <s v="500155"/>
    <s v="PITSS"/>
    <s v="ASP"/>
    <x v="25"/>
    <s v="AV PARQUE INDUSTRIAL JUAREZ 3328"/>
    <x v="2"/>
    <n v="0"/>
    <s v="INTERIOR"/>
    <n v="859"/>
    <s v="&gt;60"/>
    <s v="Entry Mono Printers"/>
    <s v="A4"/>
    <s v="Ciudad principal"/>
    <s v="1-&gt;60"/>
    <n v="1.05"/>
    <n v="750.75000000000011"/>
    <n v="1"/>
    <n v="0"/>
    <n v="5"/>
    <n v="0"/>
    <n v="0"/>
    <n v="0"/>
    <d v="2019-01-23T00:00:00"/>
    <d v="2019-01-23T00:00:00"/>
    <n v="0"/>
    <s v="0-1 día"/>
    <n v="0"/>
    <n v="0"/>
    <n v="0"/>
    <x v="0"/>
    <x v="0"/>
    <x v="0"/>
    <x v="1"/>
    <x v="1"/>
    <x v="2"/>
    <x v="2"/>
  </r>
  <r>
    <x v="1"/>
    <n v="1"/>
    <s v="1993709"/>
    <x v="0"/>
    <s v="7835"/>
    <s v="12/02/2019 12:58"/>
    <s v="0MX1204996"/>
    <s v="500089"/>
    <s v="PITSS"/>
    <s v="ASP"/>
    <x v="3"/>
    <s v="AV HERMANOS ESCOBAR No 5756"/>
    <x v="2"/>
    <n v="1"/>
    <s v="INTERIOR"/>
    <n v="14"/>
    <s v="Entre 7 y 15"/>
    <s v="A3 Office Color Laser MFPs"/>
    <s v="A3"/>
    <s v="Ciudad principal"/>
    <s v="2-Entre 7 y 15"/>
    <n v="0.6"/>
    <n v="0"/>
    <n v="1"/>
    <n v="0"/>
    <n v="5"/>
    <n v="0"/>
    <n v="0"/>
    <n v="0"/>
    <d v="2019-02-12T00:00:00"/>
    <d v="2019-02-12T00:00:00"/>
    <n v="0"/>
    <s v="0-1 día"/>
    <n v="0"/>
    <n v="0"/>
    <n v="0"/>
    <x v="0"/>
    <x v="0"/>
    <x v="0"/>
    <x v="0"/>
    <x v="0"/>
    <x v="0"/>
    <x v="0"/>
  </r>
  <r>
    <x v="1"/>
    <n v="1"/>
    <s v="1993841"/>
    <x v="0"/>
    <s v="8900"/>
    <s v="12/02/2019 16:02"/>
    <s v="0DA4113475"/>
    <s v="500089"/>
    <s v="PITSS"/>
    <s v="ASP"/>
    <x v="13"/>
    <s v="AV HERMANOS ESCOBAR No 5756"/>
    <x v="2"/>
    <n v="1"/>
    <s v="INTERIOR"/>
    <n v="36"/>
    <s v="Entre 31 y 60"/>
    <s v="A4 Color Solid Ink MFPs"/>
    <s v="A4"/>
    <s v="Ciudad principal"/>
    <s v="1-Entre 31 y 60"/>
    <n v="0.8"/>
    <n v="0"/>
    <n v="1"/>
    <n v="0"/>
    <n v="5"/>
    <n v="0"/>
    <n v="0"/>
    <n v="0"/>
    <d v="2019-02-12T00:00:00"/>
    <d v="2019-02-13T00:00:00"/>
    <n v="1"/>
    <s v="0-1 día"/>
    <n v="0"/>
    <n v="0"/>
    <n v="0"/>
    <x v="0"/>
    <x v="0"/>
    <x v="0"/>
    <x v="0"/>
    <x v="0"/>
    <x v="0"/>
    <x v="0"/>
  </r>
  <r>
    <x v="0"/>
    <n v="1"/>
    <s v="1985781"/>
    <x v="0"/>
    <s v="4603"/>
    <s v="28/01/2019 10:31"/>
    <s v="0XLT278675"/>
    <s v="500155"/>
    <s v="PITSS"/>
    <s v="ASP"/>
    <x v="25"/>
    <s v="AV PARQUE INDUSTRIAL JUAREZ 3328"/>
    <x v="2"/>
    <n v="0"/>
    <s v="INTERIOR"/>
    <n v="102"/>
    <s v="&gt;60"/>
    <s v="Entry Mono Printers"/>
    <s v="A4"/>
    <s v="Ciudad principal"/>
    <s v="1-&gt;60"/>
    <n v="1.05"/>
    <n v="750.75000000000011"/>
    <n v="1"/>
    <n v="0"/>
    <n v="5"/>
    <n v="0"/>
    <n v="0"/>
    <n v="0"/>
    <d v="2019-01-29T00:00:00"/>
    <d v="2019-01-29T00:00:00"/>
    <n v="0"/>
    <s v="0-1 día"/>
    <n v="0"/>
    <n v="0"/>
    <n v="0"/>
    <x v="0"/>
    <x v="0"/>
    <x v="0"/>
    <x v="1"/>
    <x v="1"/>
    <x v="2"/>
    <x v="2"/>
  </r>
  <r>
    <x v="0"/>
    <n v="1"/>
    <s v="1986093"/>
    <x v="0"/>
    <s v="5869"/>
    <s v="28/01/2019 15:29"/>
    <s v="0EX7387236"/>
    <s v="500155"/>
    <s v="PITSS"/>
    <s v="ASP"/>
    <x v="25"/>
    <s v="CALLE DE LOS CEDROS 1681"/>
    <x v="2"/>
    <n v="0"/>
    <s v="INTERIOR"/>
    <n v="25"/>
    <s v="Entre 16 y 30"/>
    <s v="Departmental Digital"/>
    <s v="A3"/>
    <s v="Ciudad principal"/>
    <s v="2-Entre 16 y 30"/>
    <n v="0.8"/>
    <n v="1092"/>
    <n v="1"/>
    <n v="0"/>
    <n v="5"/>
    <n v="0"/>
    <n v="0"/>
    <n v="0"/>
    <d v="2019-01-29T00:00:00"/>
    <d v="2019-01-29T00:00:00"/>
    <n v="0"/>
    <s v="0-1 día"/>
    <n v="0"/>
    <n v="0"/>
    <n v="0"/>
    <x v="0"/>
    <x v="0"/>
    <x v="0"/>
    <x v="1"/>
    <x v="1"/>
    <x v="2"/>
    <x v="2"/>
  </r>
  <r>
    <x v="0"/>
    <n v="1"/>
    <s v="1986533"/>
    <x v="0"/>
    <s v="6700"/>
    <s v="29/01/2019 09:48"/>
    <s v="0AB9779577"/>
    <s v="500155"/>
    <s v="PITSS"/>
    <s v="ASP"/>
    <x v="25"/>
    <s v="AV PARQUE INDUSTRIAL JUAREZ 3328"/>
    <x v="2"/>
    <n v="0"/>
    <s v="INTERIOR"/>
    <n v="92"/>
    <s v="&gt;60"/>
    <s v="Color Laser Printers"/>
    <s v="A4"/>
    <s v="Ciudad principal"/>
    <s v="1-&gt;60"/>
    <n v="1.05"/>
    <n v="750.75000000000011"/>
    <n v="1"/>
    <n v="0"/>
    <n v="5"/>
    <n v="0"/>
    <n v="0"/>
    <n v="0"/>
    <d v="2019-01-31T00:00:00"/>
    <d v="2019-01-31T00:00:00"/>
    <n v="0"/>
    <s v="0-1 día"/>
    <n v="0"/>
    <n v="0"/>
    <n v="0"/>
    <x v="0"/>
    <x v="0"/>
    <x v="0"/>
    <x v="1"/>
    <x v="1"/>
    <x v="2"/>
    <x v="2"/>
  </r>
  <r>
    <x v="1"/>
    <n v="1"/>
    <s v="1988325"/>
    <x v="0"/>
    <s v="3601"/>
    <s v="01/02/2019 10:34"/>
    <s v="0MHB499777"/>
    <s v="500155"/>
    <s v="PITSS"/>
    <s v="ASP"/>
    <x v="25"/>
    <s v="AV PARQUE INDUSTRIAL JUAREZ 3328"/>
    <x v="2"/>
    <n v="0"/>
    <s v="INTERIOR"/>
    <n v="123"/>
    <s v="&gt;60"/>
    <s v="Entry Mono Printers"/>
    <s v="A4"/>
    <s v="Ciudad principal"/>
    <s v="1-&gt;60"/>
    <n v="1.05"/>
    <n v="750.75000000000011"/>
    <n v="1"/>
    <n v="0"/>
    <n v="5"/>
    <n v="0"/>
    <n v="0"/>
    <n v="0"/>
    <d v="2019-02-05T00:00:00"/>
    <d v="2019-02-06T00:00:00"/>
    <n v="1"/>
    <s v="0-1 día"/>
    <n v="0"/>
    <n v="0"/>
    <n v="0"/>
    <x v="0"/>
    <x v="0"/>
    <x v="0"/>
    <x v="1"/>
    <x v="1"/>
    <x v="2"/>
    <x v="2"/>
  </r>
  <r>
    <x v="1"/>
    <n v="1"/>
    <s v="1994399"/>
    <x v="0"/>
    <s v="3657"/>
    <s v="13/02/2019 13:50"/>
    <s v="0C7X268581"/>
    <s v="500089"/>
    <s v="PITSS"/>
    <s v="ASP"/>
    <x v="3"/>
    <s v="AV HERMANOS ESCOBAR No 5756"/>
    <x v="2"/>
    <n v="1"/>
    <s v="INTERIOR"/>
    <n v="399"/>
    <s v="&gt;60"/>
    <s v="A4 Mono MFPs"/>
    <s v="A4"/>
    <s v="Ciudad principal"/>
    <s v="1-&gt;60"/>
    <n v="1.05"/>
    <n v="0"/>
    <n v="1"/>
    <n v="0"/>
    <n v="5"/>
    <n v="0"/>
    <n v="0"/>
    <n v="0"/>
    <d v="2019-02-14T00:00:00"/>
    <d v="2019-02-14T00:00:00"/>
    <n v="0"/>
    <s v="0-1 día"/>
    <n v="0"/>
    <n v="0"/>
    <n v="0"/>
    <x v="0"/>
    <x v="0"/>
    <x v="0"/>
    <x v="0"/>
    <x v="0"/>
    <x v="0"/>
    <x v="0"/>
  </r>
  <r>
    <x v="1"/>
    <n v="1"/>
    <s v="1989775"/>
    <x v="0"/>
    <s v="4603"/>
    <s v="05/02/2019 10:08"/>
    <s v="0XLT279452"/>
    <s v="500155"/>
    <s v="PITSS"/>
    <s v="ASP"/>
    <x v="25"/>
    <s v="AV VALLE DEL CEDRO 1681"/>
    <x v="2"/>
    <n v="0"/>
    <s v="INTERIOR"/>
    <n v="11"/>
    <s v="Entre 7 y 15"/>
    <s v="Entry Mono Printers"/>
    <s v="A4"/>
    <s v="Ciudad principal"/>
    <s v="1-Entre 7 y 15"/>
    <n v="0"/>
    <n v="0"/>
    <n v="1"/>
    <n v="0"/>
    <n v="5"/>
    <n v="0"/>
    <n v="0"/>
    <n v="0"/>
    <d v="2019-02-05T00:00:00"/>
    <d v="2019-02-06T00:00:00"/>
    <n v="1"/>
    <s v="0-1 día"/>
    <n v="0"/>
    <n v="0"/>
    <n v="0"/>
    <x v="0"/>
    <x v="0"/>
    <x v="0"/>
    <x v="1"/>
    <x v="1"/>
    <x v="2"/>
    <x v="2"/>
  </r>
  <r>
    <x v="1"/>
    <n v="1"/>
    <s v="1990499"/>
    <x v="0"/>
    <s v="3615"/>
    <s v="06/02/2019 09:39"/>
    <s v="0A2T136300"/>
    <s v="500155"/>
    <s v="PITSS"/>
    <s v="ASP"/>
    <x v="25"/>
    <s v="AV PARQUE INDUSTRIAL JUAREZ 3328"/>
    <x v="2"/>
    <n v="0"/>
    <s v="INTERIOR"/>
    <n v="155"/>
    <s v="&gt;60"/>
    <s v="A4 Mono MFPs"/>
    <s v="A4"/>
    <s v="Ciudad principal"/>
    <s v="1-&gt;60"/>
    <n v="1.05"/>
    <n v="750.75000000000011"/>
    <n v="1"/>
    <n v="0"/>
    <n v="5"/>
    <n v="0"/>
    <n v="0"/>
    <n v="0"/>
    <d v="2019-02-08T00:00:00"/>
    <d v="2019-02-08T00:00:00"/>
    <n v="0"/>
    <s v="0-1 día"/>
    <n v="0"/>
    <n v="0"/>
    <n v="0"/>
    <x v="0"/>
    <x v="0"/>
    <x v="0"/>
    <x v="1"/>
    <x v="1"/>
    <x v="2"/>
    <x v="2"/>
  </r>
  <r>
    <x v="1"/>
    <n v="1"/>
    <s v="1991739"/>
    <x v="0"/>
    <s v="5945"/>
    <s v="08/02/2019 10:08"/>
    <s v="0X76704337"/>
    <s v="500155"/>
    <s v="PITSS"/>
    <s v="ASP"/>
    <x v="25"/>
    <s v="AV FUENTES DEL SUR 7151"/>
    <x v="2"/>
    <n v="0"/>
    <s v="INTERIOR"/>
    <n v="163"/>
    <s v="&gt;60"/>
    <s v="Office Digital"/>
    <s v="A3"/>
    <s v="Ciudad principal"/>
    <s v="2-&gt;60"/>
    <n v="1.1000000000000001"/>
    <n v="1501.5000000000002"/>
    <n v="1"/>
    <n v="0"/>
    <n v="5"/>
    <n v="0"/>
    <n v="0"/>
    <n v="0"/>
    <d v="2019-02-08T00:00:00"/>
    <d v="2019-02-11T00:00:00"/>
    <n v="1"/>
    <s v="0-1 día"/>
    <n v="0"/>
    <n v="0"/>
    <n v="0"/>
    <x v="0"/>
    <x v="0"/>
    <x v="0"/>
    <x v="1"/>
    <x v="1"/>
    <x v="2"/>
    <x v="2"/>
  </r>
  <r>
    <x v="1"/>
    <n v="1"/>
    <s v="1998733"/>
    <x v="0"/>
    <s v="6700"/>
    <s v="21/02/2019 17:45"/>
    <s v="0AB9779593"/>
    <s v="500155"/>
    <s v="PITSS"/>
    <s v="ASP"/>
    <x v="25"/>
    <s v="AV PARQUE INDUSTRIAL JUAREZ 3328"/>
    <x v="2"/>
    <n v="0"/>
    <s v="INTERIOR"/>
    <n v="1729"/>
    <s v="&gt;60"/>
    <s v="Color Laser Printers"/>
    <s v="A4"/>
    <s v="Ciudad principal"/>
    <s v="1-&gt;60"/>
    <n v="1.05"/>
    <n v="750.75000000000011"/>
    <n v="1"/>
    <n v="0"/>
    <n v="5"/>
    <n v="0"/>
    <n v="0"/>
    <n v="0"/>
    <d v="2019-02-26T00:00:00"/>
    <d v="2019-02-26T00:00:00"/>
    <n v="0"/>
    <s v="0-1 día"/>
    <n v="0"/>
    <n v="0"/>
    <n v="0"/>
    <x v="0"/>
    <x v="0"/>
    <x v="0"/>
    <x v="1"/>
    <x v="1"/>
    <x v="2"/>
    <x v="2"/>
  </r>
  <r>
    <x v="1"/>
    <n v="1"/>
    <s v="1995513"/>
    <x v="0"/>
    <s v="8030"/>
    <s v="15/02/2019 15:24"/>
    <s v="02TX061769"/>
    <s v="500027"/>
    <s v="PITSS"/>
    <s v="ASP"/>
    <x v="20"/>
    <s v="AV DE LAS TORRES No 7125"/>
    <x v="2"/>
    <n v="1"/>
    <s v="INTERIOR"/>
    <n v="123"/>
    <s v="&gt;60"/>
    <s v="A3 Office Color Laser MFPs"/>
    <s v="A3"/>
    <s v="Ciudad principal"/>
    <s v="2-&gt;60"/>
    <n v="1.1000000000000001"/>
    <n v="0"/>
    <n v="1"/>
    <n v="0"/>
    <n v="5"/>
    <n v="0"/>
    <n v="0"/>
    <n v="0"/>
    <d v="2019-02-19T00:00:00"/>
    <d v="2019-02-19T00:00:00"/>
    <n v="0"/>
    <s v="0-1 día"/>
    <n v="0"/>
    <n v="0"/>
    <n v="0"/>
    <x v="0"/>
    <x v="0"/>
    <x v="0"/>
    <x v="0"/>
    <x v="0"/>
    <x v="0"/>
    <x v="0"/>
  </r>
  <r>
    <x v="1"/>
    <n v="1"/>
    <s v="1995779"/>
    <x v="0"/>
    <s v="4395"/>
    <s v="16/02/2019 12:51"/>
    <s v="0BG2948899"/>
    <s v="500066"/>
    <s v="PITSS"/>
    <s v="ASP"/>
    <x v="1"/>
    <s v="MORELOS 406 OTE"/>
    <x v="11"/>
    <n v="0"/>
    <s v="INTERIOR"/>
    <n v="29"/>
    <s v="Entre 16 y 30"/>
    <s v="Light Production Digital Business"/>
    <s v="Entry Production"/>
    <s v="Ciudad principal"/>
    <s v="3-Entre 16 y 30"/>
    <n v="1.05"/>
    <n v="1651.6500000000003"/>
    <n v="1"/>
    <n v="0"/>
    <n v="4"/>
    <n v="0"/>
    <n v="0"/>
    <n v="0"/>
    <d v="2019-02-18T00:00:00"/>
    <d v="2019-02-18T00:00:00"/>
    <n v="0"/>
    <s v="0-1 día"/>
    <n v="0"/>
    <n v="0"/>
    <n v="0"/>
    <x v="0"/>
    <x v="0"/>
    <x v="0"/>
    <x v="0"/>
    <x v="0"/>
    <x v="0"/>
    <x v="0"/>
  </r>
  <r>
    <x v="1"/>
    <n v="1"/>
    <s v="1995783"/>
    <x v="0"/>
    <s v="5866"/>
    <s v="16/02/2019 13:37"/>
    <s v="0EX9287332"/>
    <s v="800072"/>
    <s v="PITSS"/>
    <s v="ASP"/>
    <x v="4"/>
    <s v="AV GENERAL MARCELINO GARCIA BARRAGAN 2077"/>
    <x v="26"/>
    <n v="0"/>
    <s v="INTERIOR"/>
    <n v="17"/>
    <s v="Entre 16 y 30"/>
    <s v="Departmental Digital"/>
    <s v="A3"/>
    <s v="Ciudad principal"/>
    <s v="2-Entre 16 y 30"/>
    <n v="0.8"/>
    <n v="1092"/>
    <n v="1"/>
    <n v="0"/>
    <n v="5"/>
    <n v="0"/>
    <n v="0"/>
    <n v="0"/>
    <d v="2019-02-19T00:00:00"/>
    <d v="2019-02-20T00:00:00"/>
    <n v="1"/>
    <s v="0-1 día"/>
    <n v="0"/>
    <n v="0"/>
    <n v="0"/>
    <x v="0"/>
    <x v="0"/>
    <x v="0"/>
    <x v="0"/>
    <x v="0"/>
    <x v="0"/>
    <x v="0"/>
  </r>
  <r>
    <x v="1"/>
    <n v="1"/>
    <s v="1995963"/>
    <x v="0"/>
    <s v="4395"/>
    <s v="17/02/2019 11:16"/>
    <s v="0BG2951666"/>
    <s v="800183"/>
    <s v="PITSS"/>
    <s v="ASP"/>
    <x v="1"/>
    <s v="AV MANUEL AVILA CAMACHO 1650"/>
    <x v="7"/>
    <n v="0"/>
    <s v="INTERIOR"/>
    <n v="11"/>
    <s v="Entre 7 y 15"/>
    <s v="Light Production Digital Business"/>
    <s v="Entry Production"/>
    <s v="Ciudad principal"/>
    <s v="3-Entre 7 y 15"/>
    <n v="0.8"/>
    <n v="1258.4000000000003"/>
    <n v="1"/>
    <n v="0"/>
    <n v="4"/>
    <n v="0"/>
    <n v="0"/>
    <n v="0"/>
    <d v="2019-02-18T00:00:00"/>
    <d v="2019-02-18T00:00:00"/>
    <n v="0"/>
    <s v="0-1 día"/>
    <n v="0"/>
    <n v="0"/>
    <n v="0"/>
    <x v="0"/>
    <x v="0"/>
    <x v="0"/>
    <x v="0"/>
    <x v="0"/>
    <x v="0"/>
    <x v="0"/>
  </r>
  <r>
    <x v="1"/>
    <n v="1"/>
    <s v="1995969"/>
    <x v="0"/>
    <s v="0070"/>
    <s v="17/02/2019 13:47"/>
    <s v="0E2B664326"/>
    <s v="800146"/>
    <s v="PITSS"/>
    <s v="ASP"/>
    <x v="4"/>
    <s v="BLVD ADOLFO LOPEZ MATEOS 2540"/>
    <x v="17"/>
    <n v="0"/>
    <s v="INTERIOR"/>
    <n v="109"/>
    <s v="&gt;60"/>
    <s v="Entry Production Color Low/Mid"/>
    <s v="Entry Production"/>
    <s v="Ciudad principal"/>
    <s v="3-&gt;60"/>
    <n v="1.1499999999999999"/>
    <n v="1808.95"/>
    <n v="1"/>
    <n v="0"/>
    <n v="4"/>
    <n v="0"/>
    <n v="0"/>
    <n v="0"/>
    <d v="2019-02-25T00:00:00"/>
    <d v="2019-02-26T00:00:00"/>
    <n v="1"/>
    <s v="0-1 día"/>
    <n v="0"/>
    <n v="0"/>
    <n v="0"/>
    <x v="0"/>
    <x v="0"/>
    <x v="0"/>
    <x v="0"/>
    <x v="0"/>
    <x v="0"/>
    <x v="0"/>
  </r>
  <r>
    <x v="1"/>
    <n v="1"/>
    <s v="1995975"/>
    <x v="0"/>
    <s v="0560"/>
    <s v="17/02/2019 14:24"/>
    <s v="0XPN546685"/>
    <s v="500035"/>
    <s v="PITSS"/>
    <s v="ASP"/>
    <x v="1"/>
    <s v="AV HUMBERTO LOBO 520"/>
    <x v="1"/>
    <n v="0"/>
    <s v="INTERIOR"/>
    <n v="9"/>
    <s v="Entre 7 y 15"/>
    <s v="Entry Production Color Low/Mid"/>
    <s v="Entry Production"/>
    <s v="Ciudad principal"/>
    <s v="3-Entre 7 y 15"/>
    <n v="0.8"/>
    <n v="1258.4000000000003"/>
    <n v="1"/>
    <n v="0"/>
    <n v="4"/>
    <n v="0"/>
    <n v="0"/>
    <n v="0"/>
    <d v="2019-02-18T00:00:00"/>
    <d v="2019-02-18T00:00:00"/>
    <n v="0"/>
    <s v="0-1 día"/>
    <n v="0"/>
    <n v="0"/>
    <n v="0"/>
    <x v="0"/>
    <x v="0"/>
    <x v="0"/>
    <x v="0"/>
    <x v="0"/>
    <x v="0"/>
    <x v="0"/>
  </r>
  <r>
    <x v="1"/>
    <n v="1"/>
    <s v="1995977"/>
    <x v="0"/>
    <s v="0560"/>
    <s v="17/02/2019 14:33"/>
    <s v="0XPN387885"/>
    <s v="800192"/>
    <s v="PITSS"/>
    <s v="ASP"/>
    <x v="4"/>
    <s v="MARIANO OTERO No 1614"/>
    <x v="0"/>
    <n v="0"/>
    <s v="INTERIOR"/>
    <n v="35"/>
    <s v="Entre 31 y 60"/>
    <s v="Entry Production Color Low/Mid"/>
    <s v="Entry Production"/>
    <s v="Ciudad principal"/>
    <s v="3-Entre 31 y 60"/>
    <n v="1.1000000000000001"/>
    <n v="1730.3000000000004"/>
    <n v="1"/>
    <n v="0"/>
    <n v="4"/>
    <n v="0"/>
    <n v="0"/>
    <n v="0"/>
    <d v="2019-02-18T00:00:00"/>
    <d v="2019-02-18T00:00:00"/>
    <n v="0"/>
    <s v="0-1 día"/>
    <n v="0"/>
    <n v="0"/>
    <n v="0"/>
    <x v="0"/>
    <x v="0"/>
    <x v="0"/>
    <x v="0"/>
    <x v="0"/>
    <x v="0"/>
    <x v="0"/>
  </r>
  <r>
    <x v="1"/>
    <n v="1"/>
    <s v="1995991"/>
    <x v="0"/>
    <s v="0560"/>
    <s v="17/02/2019 18:32"/>
    <s v="0XPN553180"/>
    <s v="800187"/>
    <s v="PITSS"/>
    <s v="ASP"/>
    <x v="1"/>
    <s v="AV CONSTITUYENTES ORIENTE 20"/>
    <x v="10"/>
    <n v="0"/>
    <s v="INTERIOR"/>
    <n v="3"/>
    <s v="&lt;=3"/>
    <s v="Entry Production Color Low/Mid"/>
    <s v="Entry Production"/>
    <s v="Ciudad principal"/>
    <s v="3-&lt;=3"/>
    <n v="0"/>
    <n v="0"/>
    <n v="1"/>
    <n v="0"/>
    <n v="4"/>
    <n v="0"/>
    <n v="0"/>
    <n v="0"/>
    <d v="2019-02-18T00:00:00"/>
    <d v="2019-02-18T00:00:00"/>
    <n v="0"/>
    <s v="0-1 día"/>
    <n v="0"/>
    <n v="0"/>
    <n v="0"/>
    <x v="0"/>
    <x v="0"/>
    <x v="0"/>
    <x v="0"/>
    <x v="0"/>
    <x v="0"/>
    <x v="0"/>
  </r>
  <r>
    <x v="1"/>
    <n v="1"/>
    <s v="2000707"/>
    <x v="0"/>
    <s v="3610"/>
    <s v="26/02/2019 10:52"/>
    <s v="0A4T022023"/>
    <s v="500155"/>
    <s v="PITSS"/>
    <s v="ASP"/>
    <x v="25"/>
    <s v="CALLE DE LOS CEDROS 1681"/>
    <x v="2"/>
    <n v="0"/>
    <s v="INTERIOR"/>
    <n v="96"/>
    <s v="&gt;60"/>
    <s v="Entry Mono Printers"/>
    <s v="A4"/>
    <s v="Ciudad principal"/>
    <s v="1-&gt;60"/>
    <n v="1.05"/>
    <n v="750.75000000000011"/>
    <n v="1"/>
    <n v="0"/>
    <n v="5"/>
    <n v="0"/>
    <n v="0"/>
    <n v="0"/>
    <d v="2019-02-26T00:00:00"/>
    <d v="2019-02-26T00:00:00"/>
    <n v="0"/>
    <s v="0-1 día"/>
    <n v="0"/>
    <n v="0"/>
    <n v="0"/>
    <x v="0"/>
    <x v="0"/>
    <x v="0"/>
    <x v="1"/>
    <x v="1"/>
    <x v="2"/>
    <x v="2"/>
  </r>
  <r>
    <x v="1"/>
    <n v="1"/>
    <s v="1987381"/>
    <x v="0"/>
    <s v="5945"/>
    <s v="30/01/2019 13:29"/>
    <s v="0X76704991"/>
    <s v="500155"/>
    <s v="PITSS"/>
    <s v="ASP"/>
    <x v="25"/>
    <s v="AV FUENTES DEL SUR No 7070"/>
    <x v="2"/>
    <n v="0"/>
    <s v="INTERIOR"/>
    <n v="261"/>
    <s v="&gt;60"/>
    <s v="Office Digital"/>
    <s v="A3"/>
    <s v="Ciudad principal"/>
    <s v="2-&gt;60"/>
    <n v="1.1000000000000001"/>
    <n v="1501.5000000000002"/>
    <n v="1"/>
    <n v="0.02"/>
    <n v="5"/>
    <n v="4.0000000000000001E-3"/>
    <n v="0"/>
    <n v="0"/>
    <d v="2019-01-30T00:00:00"/>
    <d v="2019-02-01T00:00:00"/>
    <n v="2"/>
    <s v="2-3 días"/>
    <n v="0.25"/>
    <n v="-341.25"/>
    <n v="0"/>
    <x v="0"/>
    <x v="0"/>
    <x v="0"/>
    <x v="1"/>
    <x v="1"/>
    <x v="2"/>
    <x v="2"/>
  </r>
  <r>
    <x v="1"/>
    <n v="1"/>
    <s v="1996707"/>
    <x v="0"/>
    <s v="1844"/>
    <s v="18/02/2019 17:47"/>
    <s v="0UHA002004"/>
    <s v="800192"/>
    <s v="PITSS"/>
    <s v="ASP"/>
    <x v="26"/>
    <s v="AVENIDA PERIFERICO NORTE No 940"/>
    <x v="0"/>
    <n v="0"/>
    <s v="INTERIOR"/>
    <n v="40"/>
    <s v="Entre 31 y 60"/>
    <s v="High End Cut Sheet"/>
    <s v="High Production"/>
    <s v="Ciudad principal"/>
    <s v="4-Entre 31 y 60"/>
    <n v="1.1499999999999999"/>
    <n v="2466.75"/>
    <n v="1"/>
    <n v="0"/>
    <n v="3"/>
    <n v="0"/>
    <n v="0"/>
    <n v="0"/>
    <d v="2019-02-28T00:00:00"/>
    <d v="2019-02-28T00:00:00"/>
    <n v="0"/>
    <s v="0-1 día"/>
    <n v="0"/>
    <n v="0"/>
    <n v="0"/>
    <x v="0"/>
    <x v="0"/>
    <x v="0"/>
    <x v="0"/>
    <x v="0"/>
    <x v="0"/>
    <x v="0"/>
  </r>
  <r>
    <x v="0"/>
    <n v="1"/>
    <s v="1986015"/>
    <x v="0"/>
    <s v="4624"/>
    <s v="28/01/2019 13:08"/>
    <s v="0D6X462987"/>
    <s v="500155"/>
    <s v="PITSS"/>
    <s v="ASP"/>
    <x v="25"/>
    <s v="AV VALLE DEL CEDRO 1681"/>
    <x v="2"/>
    <n v="0"/>
    <s v="INTERIOR"/>
    <n v="14"/>
    <s v="Entre 7 y 15"/>
    <s v="Entry Mono Printers"/>
    <s v="A4"/>
    <s v="Ciudad principal"/>
    <s v="1-Entre 7 y 15"/>
    <n v="0"/>
    <n v="0"/>
    <n v="1"/>
    <n v="0.04"/>
    <n v="5"/>
    <n v="8.0000000000000002E-3"/>
    <n v="0"/>
    <n v="0"/>
    <d v="2019-01-28T00:00:00"/>
    <d v="2019-01-28T00:00:00"/>
    <n v="0"/>
    <s v="0-1 día"/>
    <n v="0"/>
    <n v="0"/>
    <n v="0"/>
    <x v="0"/>
    <x v="0"/>
    <x v="0"/>
    <x v="1"/>
    <x v="1"/>
    <x v="2"/>
    <x v="2"/>
  </r>
  <r>
    <x v="1"/>
    <n v="1"/>
    <s v="1997035"/>
    <x v="0"/>
    <s v="5774"/>
    <s v="19/02/2019 10:41"/>
    <s v="0XEL568768"/>
    <s v="800187"/>
    <s v="PITSS"/>
    <s v="ASP"/>
    <x v="4"/>
    <s v="BLV ECUESTRE SN"/>
    <x v="10"/>
    <n v="0"/>
    <s v="INTERIOR"/>
    <n v="10"/>
    <s v="Entre 7 y 15"/>
    <s v="Departmental Digital"/>
    <s v="A3"/>
    <s v="Ciudad principal"/>
    <s v="2-Entre 7 y 15"/>
    <n v="0.6"/>
    <n v="819"/>
    <n v="1"/>
    <n v="0"/>
    <n v="5"/>
    <n v="0"/>
    <n v="0"/>
    <n v="0"/>
    <d v="2019-02-19T00:00:00"/>
    <d v="2019-02-19T00:00:00"/>
    <n v="0"/>
    <s v="0-1 día"/>
    <n v="0"/>
    <n v="0"/>
    <n v="0"/>
    <x v="0"/>
    <x v="0"/>
    <x v="0"/>
    <x v="0"/>
    <x v="0"/>
    <x v="0"/>
    <x v="0"/>
  </r>
  <r>
    <x v="1"/>
    <n v="1"/>
    <s v="1997277"/>
    <x v="0"/>
    <s v="0070"/>
    <s v="19/02/2019 13:54"/>
    <s v="0E2B665470"/>
    <s v="800192"/>
    <s v="PITSS"/>
    <s v="ASP"/>
    <x v="4"/>
    <s v="AV VALLARTA 5400"/>
    <x v="0"/>
    <n v="0"/>
    <s v="INTERIOR"/>
    <n v="64"/>
    <s v="&gt;60"/>
    <s v="Entry Production Color Low/Mid"/>
    <s v="Entry Production"/>
    <s v="Ciudad principal"/>
    <s v="3-&gt;60"/>
    <n v="1.1499999999999999"/>
    <n v="1808.95"/>
    <n v="1"/>
    <n v="0"/>
    <n v="4"/>
    <n v="0"/>
    <n v="0"/>
    <n v="0"/>
    <d v="2019-02-21T00:00:00"/>
    <d v="2019-02-22T00:00:00"/>
    <n v="1"/>
    <s v="0-1 día"/>
    <n v="0"/>
    <n v="0"/>
    <n v="0"/>
    <x v="0"/>
    <x v="0"/>
    <x v="0"/>
    <x v="0"/>
    <x v="0"/>
    <x v="0"/>
    <x v="0"/>
  </r>
  <r>
    <x v="1"/>
    <n v="1"/>
    <s v="1997395"/>
    <x v="0"/>
    <s v="5866"/>
    <s v="19/02/2019 17:47"/>
    <s v="0EX9287017"/>
    <s v="800071"/>
    <s v="PITSS"/>
    <s v="ASP"/>
    <x v="4"/>
    <s v="AV VALLARTA 5400"/>
    <x v="0"/>
    <n v="0"/>
    <s v="INTERIOR"/>
    <n v="10"/>
    <s v="Entre 7 y 15"/>
    <s v="Departmental Digital"/>
    <s v="A3"/>
    <s v="Ciudad principal"/>
    <s v="2-Entre 7 y 15"/>
    <n v="0.6"/>
    <n v="819"/>
    <n v="1"/>
    <n v="0"/>
    <n v="5"/>
    <n v="0"/>
    <n v="0"/>
    <n v="0"/>
    <d v="2019-02-22T00:00:00"/>
    <d v="2019-02-22T00:00:00"/>
    <n v="0"/>
    <s v="0-1 día"/>
    <n v="0"/>
    <n v="0"/>
    <n v="0"/>
    <x v="0"/>
    <x v="0"/>
    <x v="0"/>
    <x v="0"/>
    <x v="0"/>
    <x v="0"/>
    <x v="0"/>
  </r>
  <r>
    <x v="1"/>
    <n v="1"/>
    <s v="1991371"/>
    <x v="0"/>
    <s v="3601"/>
    <s v="07/02/2019 15:25"/>
    <s v="0MHB499774"/>
    <s v="500155"/>
    <s v="PITSS"/>
    <s v="ASP"/>
    <x v="25"/>
    <s v="AV PARQUE INDUSTRIAL JUAREZ 3328"/>
    <x v="2"/>
    <n v="0"/>
    <s v="INTERIOR"/>
    <n v="16"/>
    <s v="Entre 16 y 30"/>
    <s v="Entry Mono Printers"/>
    <s v="A4"/>
    <s v="Ciudad principal"/>
    <s v="1-Entre 16 y 30"/>
    <n v="0.6"/>
    <n v="429.00000000000006"/>
    <n v="1"/>
    <n v="0.08"/>
    <n v="5"/>
    <n v="1.6E-2"/>
    <n v="0"/>
    <n v="0"/>
    <d v="2019-02-08T00:00:00"/>
    <d v="2019-02-08T00:00:00"/>
    <n v="0"/>
    <s v="0-1 día"/>
    <n v="0"/>
    <n v="0"/>
    <n v="0"/>
    <x v="0"/>
    <x v="0"/>
    <x v="0"/>
    <x v="1"/>
    <x v="1"/>
    <x v="2"/>
    <x v="2"/>
  </r>
  <r>
    <x v="0"/>
    <n v="1"/>
    <s v="1975881"/>
    <x v="0"/>
    <s v="7845"/>
    <s v="07/01/2019 14:54"/>
    <s v="0MX4343673"/>
    <s v="500155"/>
    <s v="PITSS"/>
    <s v="ASP"/>
    <x v="25"/>
    <s v="AV FUENTES DEL SUR 7150"/>
    <x v="2"/>
    <n v="0"/>
    <s v="INTERIOR"/>
    <n v="83"/>
    <s v="&gt;60"/>
    <s v="A3 Office Color Laser MFPs"/>
    <s v="A3"/>
    <s v="Ciudad principal"/>
    <s v="2-&gt;60"/>
    <n v="1.1000000000000001"/>
    <n v="1501.5000000000002"/>
    <n v="1"/>
    <n v="0.1"/>
    <n v="5"/>
    <n v="0.02"/>
    <n v="0"/>
    <n v="0"/>
    <d v="2019-01-09T00:00:00"/>
    <d v="2019-01-09T00:00:00"/>
    <n v="0"/>
    <s v="0-1 día"/>
    <n v="0"/>
    <n v="0"/>
    <n v="0"/>
    <x v="0"/>
    <x v="0"/>
    <x v="0"/>
    <x v="1"/>
    <x v="1"/>
    <x v="2"/>
    <x v="2"/>
  </r>
  <r>
    <x v="1"/>
    <n v="1"/>
    <s v="2000019"/>
    <x v="0"/>
    <s v="4603"/>
    <s v="25/02/2019 10:54"/>
    <s v="0XLT278678"/>
    <s v="500155"/>
    <s v="PITSS"/>
    <s v="ASP"/>
    <x v="25"/>
    <s v="AV PARQUE INDUSTRIAL JUAREZ 3328"/>
    <x v="2"/>
    <n v="0"/>
    <s v="INTERIOR"/>
    <n v="133"/>
    <s v="&gt;60"/>
    <s v="Entry Mono Printers"/>
    <s v="A4"/>
    <s v="Ciudad principal"/>
    <s v="1-&gt;60"/>
    <n v="1.05"/>
    <n v="750.75000000000011"/>
    <n v="1"/>
    <n v="0.1"/>
    <n v="5"/>
    <n v="0.02"/>
    <n v="0"/>
    <n v="0"/>
    <d v="2019-02-26T00:00:00"/>
    <d v="2019-02-26T00:00:00"/>
    <n v="0"/>
    <s v="0-1 día"/>
    <n v="0"/>
    <n v="0"/>
    <n v="0"/>
    <x v="0"/>
    <x v="0"/>
    <x v="0"/>
    <x v="1"/>
    <x v="1"/>
    <x v="2"/>
    <x v="2"/>
  </r>
  <r>
    <x v="0"/>
    <n v="1"/>
    <s v="1977531"/>
    <x v="0"/>
    <s v="5867"/>
    <s v="10/01/2019 10:48"/>
    <s v="0EX7407574"/>
    <s v="500155"/>
    <s v="PITSS"/>
    <s v="ASP"/>
    <x v="25"/>
    <s v="AV PARQUE INDUSTRIAL JUAREZ 3328"/>
    <x v="2"/>
    <n v="0"/>
    <s v="INTERIOR"/>
    <n v="261"/>
    <s v="&gt;60"/>
    <s v="Office Digital"/>
    <s v="A3"/>
    <s v="Ciudad principal"/>
    <s v="2-&gt;60"/>
    <n v="1.1000000000000001"/>
    <n v="1501.5000000000002"/>
    <n v="1"/>
    <n v="0.2"/>
    <n v="5"/>
    <n v="0.04"/>
    <n v="0"/>
    <n v="0"/>
    <d v="2019-01-10T00:00:00"/>
    <d v="2019-01-10T00:00:00"/>
    <n v="0"/>
    <s v="0-1 día"/>
    <n v="0"/>
    <n v="0"/>
    <n v="0"/>
    <x v="0"/>
    <x v="0"/>
    <x v="0"/>
    <x v="1"/>
    <x v="1"/>
    <x v="2"/>
    <x v="2"/>
  </r>
  <r>
    <x v="1"/>
    <n v="1"/>
    <s v="1998011"/>
    <x v="0"/>
    <s v="5867"/>
    <s v="20/02/2019 17:16"/>
    <s v="0EX7416648"/>
    <s v="500155"/>
    <s v="PITSS"/>
    <s v="ASP"/>
    <x v="25"/>
    <s v="AV PARQUE INDUSTRIAL JUAREZ 3328"/>
    <x v="2"/>
    <n v="0"/>
    <s v="INTERIOR"/>
    <n v="154"/>
    <s v="&gt;60"/>
    <s v="Office Digital"/>
    <s v="A3"/>
    <s v="Ciudad principal"/>
    <s v="2-&gt;60"/>
    <n v="1.1000000000000001"/>
    <n v="1501.5000000000002"/>
    <n v="1"/>
    <n v="0.23"/>
    <n v="5"/>
    <n v="4.5999999999999999E-2"/>
    <n v="0"/>
    <n v="0"/>
    <d v="2019-02-22T00:00:00"/>
    <d v="2019-02-22T00:00:00"/>
    <n v="0"/>
    <s v="0-1 día"/>
    <n v="0"/>
    <n v="0"/>
    <n v="0"/>
    <x v="0"/>
    <x v="0"/>
    <x v="0"/>
    <x v="1"/>
    <x v="1"/>
    <x v="2"/>
    <x v="2"/>
  </r>
  <r>
    <x v="0"/>
    <n v="1"/>
    <s v="1979015"/>
    <x v="0"/>
    <s v="3611"/>
    <s v="14/01/2019 12:13"/>
    <s v="0A4T554531"/>
    <s v="500155"/>
    <s v="PITSS"/>
    <s v="ASP"/>
    <x v="25"/>
    <s v="AV FUENTES DEL SUR 7151"/>
    <x v="2"/>
    <n v="0"/>
    <s v="INTERIOR"/>
    <n v="319"/>
    <s v="&gt;60"/>
    <s v="Entry Mono Printers"/>
    <s v="A4"/>
    <s v="Ciudad principal"/>
    <s v="1-&gt;60"/>
    <n v="1.05"/>
    <n v="750.75000000000011"/>
    <n v="1"/>
    <n v="0.28000000000000003"/>
    <n v="5"/>
    <n v="5.6000000000000008E-2"/>
    <n v="0"/>
    <n v="0"/>
    <d v="2019-01-14T00:00:00"/>
    <d v="2019-01-15T00:00:00"/>
    <n v="1"/>
    <s v="0-1 día"/>
    <n v="0"/>
    <n v="0"/>
    <n v="0"/>
    <x v="0"/>
    <x v="0"/>
    <x v="0"/>
    <x v="1"/>
    <x v="1"/>
    <x v="2"/>
    <x v="2"/>
  </r>
  <r>
    <x v="1"/>
    <n v="1"/>
    <s v="1998673"/>
    <x v="0"/>
    <s v="8056"/>
    <s v="21/02/2019 15:37"/>
    <s v="08TB592924"/>
    <s v="500027"/>
    <s v="PITSS"/>
    <s v="ASP"/>
    <x v="20"/>
    <s v="CIRCUITO INTERIOR NORTE No 1820"/>
    <x v="2"/>
    <n v="1"/>
    <s v="INTERIOR"/>
    <n v="80"/>
    <s v="&gt;60"/>
    <s v="A3 Office Color Laser MFPs"/>
    <s v="A3"/>
    <s v="Ciudad principal"/>
    <s v="2-&gt;60"/>
    <n v="1.1000000000000001"/>
    <n v="0"/>
    <n v="1"/>
    <n v="0"/>
    <n v="5"/>
    <n v="0"/>
    <n v="0"/>
    <n v="0"/>
    <d v="2019-02-21T00:00:00"/>
    <d v="2019-02-21T00:00:00"/>
    <n v="0"/>
    <s v="0-1 día"/>
    <n v="0"/>
    <n v="0"/>
    <n v="0"/>
    <x v="0"/>
    <x v="0"/>
    <x v="0"/>
    <x v="0"/>
    <x v="0"/>
    <x v="0"/>
    <x v="0"/>
  </r>
  <r>
    <x v="1"/>
    <n v="1"/>
    <s v="1988615"/>
    <x v="0"/>
    <s v="4603"/>
    <s v="01/02/2019 17:13"/>
    <s v="0XLT861631"/>
    <s v="500155"/>
    <s v="PITSS"/>
    <s v="ASP"/>
    <x v="25"/>
    <s v="8102 AV MIGUEL DE LA MADRID"/>
    <x v="27"/>
    <n v="0"/>
    <s v="INTERIOR"/>
    <n v="106"/>
    <s v="&gt;60"/>
    <s v="Entry Mono Printers"/>
    <s v="A4"/>
    <s v="Ciudad principal"/>
    <s v="1-&gt;60"/>
    <n v="1.05"/>
    <n v="750.75000000000011"/>
    <n v="1"/>
    <n v="0.28000000000000003"/>
    <n v="5"/>
    <n v="5.6000000000000008E-2"/>
    <n v="0"/>
    <n v="0"/>
    <d v="2019-02-05T00:00:00"/>
    <d v="2019-02-05T00:00:00"/>
    <n v="0"/>
    <s v="0-1 día"/>
    <n v="0"/>
    <n v="0"/>
    <n v="0"/>
    <x v="0"/>
    <x v="0"/>
    <x v="0"/>
    <x v="1"/>
    <x v="1"/>
    <x v="2"/>
    <x v="2"/>
  </r>
  <r>
    <x v="1"/>
    <n v="1"/>
    <s v="1998677"/>
    <x v="0"/>
    <s v="8046"/>
    <s v="21/02/2019 15:47"/>
    <s v="08TB591078"/>
    <s v="500089"/>
    <s v="PITSS"/>
    <s v="ASP"/>
    <x v="2"/>
    <s v="FRESNEL Y FARENHEIT 8525"/>
    <x v="2"/>
    <n v="1"/>
    <s v="INTERIOR"/>
    <n v="170"/>
    <s v="&gt;60"/>
    <s v="A3 Office Color Laser MFPs"/>
    <s v="A3"/>
    <s v="Ciudad principal"/>
    <s v="2-&gt;60"/>
    <n v="1.1000000000000001"/>
    <n v="0"/>
    <n v="1"/>
    <n v="0"/>
    <n v="5"/>
    <n v="0"/>
    <n v="0"/>
    <n v="0"/>
    <d v="2019-02-21T00:00:00"/>
    <d v="2019-02-21T00:00:00"/>
    <n v="0"/>
    <s v="0-1 día"/>
    <n v="0"/>
    <n v="0"/>
    <n v="0"/>
    <x v="0"/>
    <x v="0"/>
    <x v="0"/>
    <x v="0"/>
    <x v="0"/>
    <x v="0"/>
    <x v="0"/>
  </r>
  <r>
    <x v="1"/>
    <n v="1"/>
    <s v="2000223"/>
    <x v="0"/>
    <s v="4603"/>
    <s v="25/02/2019 14:01"/>
    <s v="0XLT279452"/>
    <s v="500155"/>
    <s v="PITSS"/>
    <s v="ASP"/>
    <x v="25"/>
    <s v="AV VALLE DEL CEDRO 1681"/>
    <x v="2"/>
    <n v="0"/>
    <s v="INTERIOR"/>
    <n v="11"/>
    <s v="Entre 7 y 15"/>
    <s v="Entry Mono Printers"/>
    <s v="A4"/>
    <s v="Ciudad principal"/>
    <s v="1-Entre 7 y 15"/>
    <n v="0"/>
    <n v="0"/>
    <n v="1"/>
    <n v="0.48"/>
    <n v="5"/>
    <n v="9.6000000000000002E-2"/>
    <n v="0"/>
    <n v="0"/>
    <d v="2019-02-25T00:00:00"/>
    <d v="2019-02-25T00:00:00"/>
    <n v="0"/>
    <s v="0-1 día"/>
    <n v="0"/>
    <n v="0"/>
    <n v="0"/>
    <x v="0"/>
    <x v="0"/>
    <x v="0"/>
    <x v="1"/>
    <x v="1"/>
    <x v="2"/>
    <x v="2"/>
  </r>
  <r>
    <x v="1"/>
    <n v="1"/>
    <s v="1997781"/>
    <x v="0"/>
    <s v="3350"/>
    <s v="20/02/2019 11:30"/>
    <s v="0VMA551962"/>
    <s v="500155"/>
    <s v="PITSS"/>
    <s v="ASP"/>
    <x v="25"/>
    <s v="AV VALLE DEL CEDRO 1681"/>
    <x v="2"/>
    <n v="0"/>
    <s v="INTERIOR"/>
    <n v="337"/>
    <s v="&gt;60"/>
    <s v="A4 Mono MFPs"/>
    <s v="A4"/>
    <s v="Ciudad principal"/>
    <s v="1-&gt;60"/>
    <n v="1.05"/>
    <n v="750.75000000000011"/>
    <n v="1"/>
    <n v="0.5"/>
    <n v="5"/>
    <n v="0.1"/>
    <n v="0"/>
    <n v="0"/>
    <d v="2019-02-20T00:00:00"/>
    <d v="2019-02-20T00:00:00"/>
    <n v="0"/>
    <s v="0-1 día"/>
    <n v="0"/>
    <n v="0"/>
    <n v="0"/>
    <x v="0"/>
    <x v="0"/>
    <x v="0"/>
    <x v="1"/>
    <x v="1"/>
    <x v="2"/>
    <x v="2"/>
  </r>
  <r>
    <x v="0"/>
    <n v="1"/>
    <s v="1977671"/>
    <x v="0"/>
    <s v="3615"/>
    <s v="10/01/2019 12:59"/>
    <s v="0A2T136380"/>
    <s v="500155"/>
    <s v="PITSS"/>
    <s v="ASP"/>
    <x v="25"/>
    <s v="AV PARQUE INDUSTRIAL JUAREZ 3328"/>
    <x v="2"/>
    <n v="0"/>
    <s v="INTERIOR"/>
    <n v="34"/>
    <s v="Entre 31 y 60"/>
    <s v="A4 Mono MFPs"/>
    <s v="A4"/>
    <s v="Ciudad principal"/>
    <s v="1-Entre 31 y 60"/>
    <n v="0.8"/>
    <n v="572.00000000000011"/>
    <n v="1"/>
    <n v="0.52"/>
    <n v="5"/>
    <n v="0.10400000000000001"/>
    <n v="0"/>
    <n v="0"/>
    <d v="2019-01-14T00:00:00"/>
    <d v="2019-01-14T00:00:00"/>
    <n v="0"/>
    <s v="0-1 día"/>
    <n v="0"/>
    <n v="0"/>
    <n v="0"/>
    <x v="0"/>
    <x v="0"/>
    <x v="0"/>
    <x v="1"/>
    <x v="1"/>
    <x v="2"/>
    <x v="2"/>
  </r>
  <r>
    <x v="1"/>
    <n v="1"/>
    <s v="1994157"/>
    <x v="0"/>
    <s v="5748"/>
    <s v="13/02/2019 09:58"/>
    <s v="0XEH070376"/>
    <s v="500155"/>
    <s v="PITSS"/>
    <s v="ASP"/>
    <x v="25"/>
    <s v="AV VALLE DEL CEDRO 1681"/>
    <x v="2"/>
    <n v="0"/>
    <s v="INTERIOR"/>
    <n v="7"/>
    <s v="Entre 7 y 15"/>
    <s v="Office Digital"/>
    <s v="A3"/>
    <s v="Ciudad principal"/>
    <s v="2-Entre 7 y 15"/>
    <n v="0.6"/>
    <n v="819"/>
    <n v="1"/>
    <n v="0.53"/>
    <n v="5"/>
    <n v="0.10600000000000001"/>
    <n v="0"/>
    <n v="0"/>
    <d v="2019-02-15T00:00:00"/>
    <d v="2019-02-15T00:00:00"/>
    <n v="0"/>
    <s v="0-1 día"/>
    <n v="0"/>
    <n v="0"/>
    <n v="0"/>
    <x v="0"/>
    <x v="0"/>
    <x v="0"/>
    <x v="1"/>
    <x v="1"/>
    <x v="2"/>
    <x v="2"/>
  </r>
  <r>
    <x v="0"/>
    <n v="1"/>
    <s v="1979089"/>
    <x v="0"/>
    <s v="4624"/>
    <s v="14/01/2019 14:17"/>
    <s v="0D6X462987"/>
    <s v="500155"/>
    <s v="PITSS"/>
    <s v="ASP"/>
    <x v="25"/>
    <s v="AV VALLE DEL CEDRO 1681"/>
    <x v="2"/>
    <n v="0"/>
    <s v="INTERIOR"/>
    <n v="54"/>
    <s v="Entre 31 y 60"/>
    <s v="Entry Mono Printers"/>
    <s v="A4"/>
    <s v="Ciudad principal"/>
    <s v="1-Entre 31 y 60"/>
    <n v="0.8"/>
    <n v="572.00000000000011"/>
    <n v="1"/>
    <n v="0.72"/>
    <n v="5"/>
    <n v="0.14399999999999999"/>
    <n v="0"/>
    <n v="0"/>
    <d v="2019-01-16T00:00:00"/>
    <d v="2019-01-16T00:00:00"/>
    <n v="0"/>
    <s v="0-1 día"/>
    <n v="0"/>
    <n v="0"/>
    <n v="0"/>
    <x v="0"/>
    <x v="0"/>
    <x v="0"/>
    <x v="1"/>
    <x v="1"/>
    <x v="2"/>
    <x v="2"/>
  </r>
  <r>
    <x v="1"/>
    <n v="1"/>
    <s v="1999381"/>
    <x v="0"/>
    <s v="4395"/>
    <s v="23/02/2019 11:43"/>
    <s v="0BG2951597"/>
    <s v="500083"/>
    <s v="PITSS"/>
    <s v="ASP"/>
    <x v="1"/>
    <s v="AV ABRAHAM LINCOLN 5000 PTE"/>
    <x v="11"/>
    <n v="0"/>
    <s v="INTERIOR"/>
    <n v="36"/>
    <s v="Entre 31 y 60"/>
    <s v="Light Production Digital Business"/>
    <s v="Entry Production"/>
    <s v="Ciudad principal"/>
    <s v="3-Entre 31 y 60"/>
    <n v="1.1000000000000001"/>
    <n v="1730.3000000000004"/>
    <n v="1"/>
    <n v="0"/>
    <n v="4"/>
    <n v="0"/>
    <n v="0"/>
    <n v="0"/>
    <d v="2019-02-25T00:00:00"/>
    <d v="2019-02-25T00:00:00"/>
    <n v="0"/>
    <s v="0-1 día"/>
    <n v="0"/>
    <n v="0"/>
    <n v="0"/>
    <x v="0"/>
    <x v="0"/>
    <x v="0"/>
    <x v="0"/>
    <x v="0"/>
    <x v="0"/>
    <x v="0"/>
  </r>
  <r>
    <x v="1"/>
    <n v="1"/>
    <s v="1999383"/>
    <x v="0"/>
    <s v="4395"/>
    <s v="23/02/2019 12:33"/>
    <s v="0BG2948799"/>
    <s v="800192"/>
    <s v="PITSS"/>
    <s v="ASP"/>
    <x v="1"/>
    <s v="AV CIRCUNVALACION No 2700 LOC SA01"/>
    <x v="7"/>
    <n v="0"/>
    <s v="INTERIOR"/>
    <n v="15"/>
    <s v="Entre 7 y 15"/>
    <s v="Light Production Digital Business"/>
    <s v="Entry Production"/>
    <s v="Ciudad principal"/>
    <s v="3-Entre 7 y 15"/>
    <n v="0.8"/>
    <n v="1258.4000000000003"/>
    <n v="1"/>
    <n v="0"/>
    <n v="4"/>
    <n v="0"/>
    <n v="0"/>
    <n v="0"/>
    <d v="2019-02-25T00:00:00"/>
    <d v="2019-02-25T00:00:00"/>
    <n v="0"/>
    <s v="0-1 día"/>
    <n v="0"/>
    <n v="0"/>
    <n v="0"/>
    <x v="0"/>
    <x v="0"/>
    <x v="0"/>
    <x v="0"/>
    <x v="0"/>
    <x v="0"/>
    <x v="0"/>
  </r>
  <r>
    <x v="1"/>
    <n v="1"/>
    <s v="1999385"/>
    <x v="0"/>
    <s v="5866"/>
    <s v="23/02/2019 13:04"/>
    <s v="0EX9283345"/>
    <s v="800147"/>
    <s v="PITSS"/>
    <s v="ASP"/>
    <x v="1"/>
    <s v="BLV A L MATEOS SN ESQ CHIMALPOPOC"/>
    <x v="17"/>
    <n v="0"/>
    <s v="INTERIOR"/>
    <n v="82"/>
    <s v="&gt;60"/>
    <s v="Departmental Digital"/>
    <s v="A3"/>
    <s v="Ciudad principal"/>
    <s v="2-&gt;60"/>
    <n v="1.1000000000000001"/>
    <n v="1501.5000000000002"/>
    <n v="1"/>
    <n v="0"/>
    <n v="5"/>
    <n v="0"/>
    <n v="0"/>
    <n v="0"/>
    <d v="2019-02-25T00:00:00"/>
    <d v="2019-02-25T00:00:00"/>
    <n v="0"/>
    <s v="0-1 día"/>
    <n v="0"/>
    <n v="0"/>
    <n v="0"/>
    <x v="0"/>
    <x v="0"/>
    <x v="0"/>
    <x v="0"/>
    <x v="0"/>
    <x v="0"/>
    <x v="0"/>
  </r>
  <r>
    <x v="0"/>
    <n v="1"/>
    <s v="1984527"/>
    <x v="0"/>
    <s v="3611"/>
    <s v="24/01/2019 14:44"/>
    <s v="0A4T554165"/>
    <s v="500155"/>
    <s v="PITSS"/>
    <s v="ASP"/>
    <x v="25"/>
    <s v="AV PARQUE INDUSTRIAL JUAREZ 3328"/>
    <x v="2"/>
    <n v="0"/>
    <s v="INTERIOR"/>
    <n v="2611"/>
    <s v="&gt;60"/>
    <s v="Entry Mono Printers"/>
    <s v="A4"/>
    <s v="Ciudad principal"/>
    <s v="1-&gt;60"/>
    <n v="1.05"/>
    <n v="750.75000000000011"/>
    <n v="1"/>
    <n v="0.77"/>
    <n v="5"/>
    <n v="0.154"/>
    <n v="0"/>
    <n v="0"/>
    <d v="2019-01-24T00:00:00"/>
    <d v="2019-01-24T00:00:00"/>
    <n v="0"/>
    <s v="0-1 día"/>
    <n v="0"/>
    <n v="0"/>
    <n v="0"/>
    <x v="0"/>
    <x v="0"/>
    <x v="0"/>
    <x v="1"/>
    <x v="1"/>
    <x v="2"/>
    <x v="2"/>
  </r>
  <r>
    <x v="1"/>
    <n v="1"/>
    <s v="1994705"/>
    <x v="0"/>
    <s v="3350"/>
    <s v="14/02/2019 09:51"/>
    <s v="0VMA564195"/>
    <s v="500155"/>
    <s v="PITSS"/>
    <s v="ASP"/>
    <x v="25"/>
    <s v="AV VALLE DEL CEDRO 1681"/>
    <x v="2"/>
    <n v="0"/>
    <s v="INTERIOR"/>
    <n v="27"/>
    <s v="Entre 16 y 30"/>
    <s v="A4 Mono MFPs"/>
    <s v="A4"/>
    <s v="Ciudad principal"/>
    <s v="1-Entre 16 y 30"/>
    <n v="0.6"/>
    <n v="429.00000000000006"/>
    <n v="1"/>
    <n v="0.82"/>
    <n v="5"/>
    <n v="0.16399999999999998"/>
    <n v="0"/>
    <n v="0"/>
    <d v="2019-02-14T00:00:00"/>
    <d v="2019-02-14T00:00:00"/>
    <n v="0"/>
    <s v="0-1 día"/>
    <n v="0"/>
    <n v="0"/>
    <n v="0"/>
    <x v="0"/>
    <x v="0"/>
    <x v="0"/>
    <x v="1"/>
    <x v="1"/>
    <x v="2"/>
    <x v="2"/>
  </r>
  <r>
    <x v="0"/>
    <n v="1"/>
    <s v="1984375"/>
    <x v="0"/>
    <s v="3611"/>
    <s v="24/01/2019 10:40"/>
    <s v="0A4T554283"/>
    <s v="500155"/>
    <s v="PITSS"/>
    <s v="ASP"/>
    <x v="25"/>
    <s v="AV PARQUE INDUSTRIAL JUAREZ 3328"/>
    <x v="2"/>
    <n v="0"/>
    <s v="INTERIOR"/>
    <n v="240"/>
    <s v="&gt;60"/>
    <s v="Entry Mono Printers"/>
    <s v="A4"/>
    <s v="Ciudad principal"/>
    <s v="1-&gt;60"/>
    <n v="1.05"/>
    <n v="750.75000000000011"/>
    <n v="1"/>
    <n v="0.83"/>
    <n v="5"/>
    <n v="0.16599999999999998"/>
    <n v="0"/>
    <n v="0"/>
    <d v="2019-01-28T00:00:00"/>
    <d v="2019-01-28T00:00:00"/>
    <n v="0"/>
    <s v="0-1 día"/>
    <n v="0"/>
    <n v="0"/>
    <n v="0"/>
    <x v="0"/>
    <x v="0"/>
    <x v="0"/>
    <x v="1"/>
    <x v="1"/>
    <x v="2"/>
    <x v="2"/>
  </r>
  <r>
    <x v="1"/>
    <n v="1"/>
    <s v="2000945"/>
    <x v="0"/>
    <s v="5869"/>
    <s v="26/02/2019 15:05"/>
    <s v="0EX7397545"/>
    <s v="500089"/>
    <s v="PITSS"/>
    <s v="ASP"/>
    <x v="3"/>
    <s v="AV HERMANOS ESCOBAR No 5756"/>
    <x v="2"/>
    <n v="1"/>
    <s v="INTERIOR"/>
    <n v="183"/>
    <s v="&gt;60"/>
    <s v="Departmental Digital"/>
    <s v="A3"/>
    <s v="Ciudad principal"/>
    <s v="2-&gt;60"/>
    <n v="1.1000000000000001"/>
    <n v="0"/>
    <n v="1"/>
    <n v="0"/>
    <n v="5"/>
    <n v="0"/>
    <n v="0"/>
    <n v="0"/>
    <d v="2019-02-26T00:00:00"/>
    <d v="2019-02-27T00:00:00"/>
    <n v="1"/>
    <s v="0-1 día"/>
    <n v="0"/>
    <n v="0"/>
    <n v="0"/>
    <x v="0"/>
    <x v="0"/>
    <x v="0"/>
    <x v="0"/>
    <x v="0"/>
    <x v="0"/>
    <x v="0"/>
  </r>
  <r>
    <x v="0"/>
    <n v="1"/>
    <s v="1980987"/>
    <x v="0"/>
    <s v="5955"/>
    <s v="17/01/2019 16:21"/>
    <s v="0X76703846"/>
    <s v="500155"/>
    <s v="PITSS"/>
    <s v="ASP"/>
    <x v="25"/>
    <s v="AV FUENTES DEL SUR No 7070"/>
    <x v="2"/>
    <n v="0"/>
    <s v="INTERIOR"/>
    <n v="29"/>
    <s v="Entre 16 y 30"/>
    <s v="Departmental Digital"/>
    <s v="A3"/>
    <s v="Ciudad principal"/>
    <s v="2-Entre 16 y 30"/>
    <n v="0.8"/>
    <n v="1092"/>
    <n v="1"/>
    <n v="1.1499999999999999"/>
    <n v="5"/>
    <n v="0.22999999999999998"/>
    <n v="0"/>
    <n v="0"/>
    <d v="2019-01-21T00:00:00"/>
    <d v="2019-01-21T00:00:00"/>
    <n v="0"/>
    <s v="0-1 día"/>
    <n v="0"/>
    <n v="0"/>
    <n v="0"/>
    <x v="0"/>
    <x v="0"/>
    <x v="0"/>
    <x v="1"/>
    <x v="1"/>
    <x v="2"/>
    <x v="2"/>
  </r>
  <r>
    <x v="0"/>
    <n v="1"/>
    <s v="1976973"/>
    <x v="0"/>
    <s v="7546"/>
    <s v="09/01/2019 11:00"/>
    <s v="0XKP536906"/>
    <s v="500155"/>
    <s v="PITSS"/>
    <s v="ASP"/>
    <x v="25"/>
    <s v="AV PARQUE INDUSTRIAL JUAREZ 3328"/>
    <x v="2"/>
    <n v="0"/>
    <s v="INTERIOR"/>
    <n v="82"/>
    <s v="&gt;60"/>
    <s v="A3 Office Color Laser MFPs"/>
    <s v="A3"/>
    <s v="Ciudad principal"/>
    <s v="2-&gt;60"/>
    <n v="1.1000000000000001"/>
    <n v="1501.5000000000002"/>
    <n v="1"/>
    <n v="1.23"/>
    <n v="5"/>
    <n v="0.246"/>
    <n v="0"/>
    <n v="0"/>
    <d v="2019-01-09T00:00:00"/>
    <d v="2019-01-10T00:00:00"/>
    <n v="1"/>
    <s v="0-1 día"/>
    <n v="0"/>
    <n v="0"/>
    <n v="0"/>
    <x v="0"/>
    <x v="0"/>
    <x v="0"/>
    <x v="1"/>
    <x v="1"/>
    <x v="2"/>
    <x v="2"/>
  </r>
  <r>
    <x v="0"/>
    <n v="1"/>
    <s v="1987079"/>
    <x v="0"/>
    <s v="4000"/>
    <s v="30/01/2019 09:10"/>
    <s v="6HB016670"/>
    <s v="500155"/>
    <s v="PITSS"/>
    <s v="ASP"/>
    <x v="25"/>
    <s v="AV FUENTES DEL SUR No 7070"/>
    <x v="2"/>
    <n v="0"/>
    <s v="INTERIOR"/>
    <n v="2617"/>
    <s v="&gt;60"/>
    <s v="Entry Mono Printers"/>
    <s v="A4"/>
    <s v="Ciudad principal"/>
    <s v="1-&gt;60"/>
    <n v="1.05"/>
    <n v="750.75000000000011"/>
    <n v="1"/>
    <n v="1.33"/>
    <n v="5"/>
    <n v="0.26600000000000001"/>
    <n v="0"/>
    <n v="0"/>
    <d v="2019-01-30T00:00:00"/>
    <d v="2019-01-30T00:00:00"/>
    <n v="0"/>
    <s v="0-1 día"/>
    <n v="0"/>
    <n v="0"/>
    <n v="0"/>
    <x v="0"/>
    <x v="0"/>
    <x v="0"/>
    <x v="1"/>
    <x v="1"/>
    <x v="2"/>
    <x v="2"/>
  </r>
  <r>
    <x v="1"/>
    <n v="1"/>
    <s v="1995075"/>
    <x v="0"/>
    <s v="4603"/>
    <s v="14/02/2019 16:07"/>
    <s v="0XLT279452"/>
    <s v="500155"/>
    <s v="PITSS"/>
    <s v="ASP"/>
    <x v="25"/>
    <s v="AV VALLE DEL CEDRO 1681"/>
    <x v="2"/>
    <n v="0"/>
    <s v="INTERIOR"/>
    <n v="9"/>
    <s v="Entre 7 y 15"/>
    <s v="Entry Mono Printers"/>
    <s v="A4"/>
    <s v="Ciudad principal"/>
    <s v="1-Entre 7 y 15"/>
    <n v="0"/>
    <n v="0"/>
    <n v="1"/>
    <n v="1.38"/>
    <n v="5"/>
    <n v="0.27599999999999997"/>
    <n v="0"/>
    <n v="0"/>
    <d v="2019-02-15T00:00:00"/>
    <d v="2019-02-15T00:00:00"/>
    <n v="0"/>
    <s v="0-1 día"/>
    <n v="0"/>
    <n v="0"/>
    <n v="0"/>
    <x v="0"/>
    <x v="0"/>
    <x v="0"/>
    <x v="1"/>
    <x v="1"/>
    <x v="2"/>
    <x v="2"/>
  </r>
  <r>
    <x v="1"/>
    <n v="1"/>
    <s v="1997815"/>
    <x v="0"/>
    <s v="5867"/>
    <s v="20/02/2019 12:19"/>
    <s v="0EX7387580"/>
    <s v="500089"/>
    <s v="PITSS"/>
    <s v="ASP"/>
    <x v="13"/>
    <s v="AV HERMANOS ESCOBAR No 5756"/>
    <x v="2"/>
    <n v="1"/>
    <s v="INTERIOR"/>
    <n v="14"/>
    <s v="Entre 7 y 15"/>
    <s v="Office Digital"/>
    <s v="A3"/>
    <s v="Ciudad principal"/>
    <s v="2-Entre 7 y 15"/>
    <n v="0.6"/>
    <n v="0"/>
    <n v="1"/>
    <n v="0.01"/>
    <n v="5"/>
    <n v="2E-3"/>
    <n v="0"/>
    <n v="0"/>
    <d v="2019-02-20T00:00:00"/>
    <d v="2019-02-20T00:00:00"/>
    <n v="0"/>
    <s v="0-1 día"/>
    <n v="0"/>
    <n v="0"/>
    <n v="0"/>
    <x v="0"/>
    <x v="0"/>
    <x v="0"/>
    <x v="0"/>
    <x v="0"/>
    <x v="0"/>
    <x v="0"/>
  </r>
  <r>
    <x v="1"/>
    <n v="1"/>
    <s v="1987973"/>
    <x v="0"/>
    <s v="3610"/>
    <s v="31/01/2019 13:57"/>
    <s v="0A4T021931"/>
    <s v="500155"/>
    <s v="PITSS"/>
    <s v="ASP"/>
    <x v="25"/>
    <s v="CALLE DE LOS CEDROS 1681"/>
    <x v="2"/>
    <n v="0"/>
    <s v="INTERIOR"/>
    <n v="70"/>
    <s v="&gt;60"/>
    <s v="Entry Mono Printers"/>
    <s v="A4"/>
    <s v="Ciudad principal"/>
    <s v="1-&gt;60"/>
    <n v="1.05"/>
    <n v="750.75000000000011"/>
    <n v="1"/>
    <n v="1.55"/>
    <n v="5"/>
    <n v="0.31"/>
    <n v="0"/>
    <n v="0"/>
    <d v="2019-01-31T00:00:00"/>
    <d v="2019-02-01T00:00:00"/>
    <n v="1"/>
    <s v="0-1 día"/>
    <n v="0"/>
    <n v="0"/>
    <n v="0"/>
    <x v="0"/>
    <x v="0"/>
    <x v="0"/>
    <x v="1"/>
    <x v="1"/>
    <x v="2"/>
    <x v="2"/>
  </r>
  <r>
    <x v="0"/>
    <n v="1"/>
    <s v="1984429"/>
    <x v="0"/>
    <s v="7845"/>
    <s v="24/01/2019 11:50"/>
    <s v="0MX4766757"/>
    <s v="500155"/>
    <s v="PITSS"/>
    <s v="ASP"/>
    <x v="25"/>
    <s v="AV PARQUE INDUSTRIAL JUAREZ 3328"/>
    <x v="2"/>
    <n v="0"/>
    <s v="INTERIOR"/>
    <n v="3"/>
    <s v="&lt;=3"/>
    <s v="A3 Office Color Laser MFPs"/>
    <s v="A3"/>
    <s v="Ciudad principal"/>
    <s v="2-&lt;=3"/>
    <n v="0"/>
    <n v="0"/>
    <n v="1"/>
    <n v="1.67"/>
    <n v="5"/>
    <n v="0.33399999999999996"/>
    <n v="0"/>
    <n v="0"/>
    <d v="2019-01-24T00:00:00"/>
    <d v="2019-01-24T00:00:00"/>
    <n v="0"/>
    <s v="0-1 día"/>
    <n v="0"/>
    <n v="0"/>
    <n v="0"/>
    <x v="0"/>
    <x v="0"/>
    <x v="0"/>
    <x v="1"/>
    <x v="1"/>
    <x v="2"/>
    <x v="2"/>
  </r>
  <r>
    <x v="1"/>
    <n v="1"/>
    <s v="2001023"/>
    <x v="0"/>
    <s v="5866"/>
    <s v="26/02/2019 17:29"/>
    <s v="0EX9665131"/>
    <s v="800110"/>
    <s v="PITSS"/>
    <s v="ASP"/>
    <x v="4"/>
    <s v="ENRIQUE RAMIREZ No 445"/>
    <x v="28"/>
    <n v="0"/>
    <s v="INTERIOR"/>
    <n v="224"/>
    <s v="&gt;60"/>
    <s v="Departmental Digital"/>
    <s v="A3"/>
    <s v="Ciudad principal"/>
    <s v="2-&gt;60"/>
    <n v="1.1000000000000001"/>
    <n v="1501.5000000000002"/>
    <n v="1"/>
    <n v="0.02"/>
    <n v="5"/>
    <n v="4.0000000000000001E-3"/>
    <n v="0"/>
    <n v="0"/>
    <d v="2019-02-27T00:00:00"/>
    <d v="2019-02-27T00:00:00"/>
    <n v="0"/>
    <s v="0-1 día"/>
    <n v="0"/>
    <n v="0"/>
    <n v="0"/>
    <x v="0"/>
    <x v="0"/>
    <x v="0"/>
    <x v="0"/>
    <x v="0"/>
    <x v="0"/>
    <x v="0"/>
  </r>
  <r>
    <x v="0"/>
    <n v="1"/>
    <s v="1984843"/>
    <x v="0"/>
    <s v="5867"/>
    <s v="25/01/2019 08:50"/>
    <s v="0EX7407523"/>
    <s v="500155"/>
    <s v="PITSS"/>
    <s v="ASP"/>
    <x v="25"/>
    <s v="AV PARQUE INDUSTRIAL JUAREZ 3328"/>
    <x v="2"/>
    <n v="0"/>
    <s v="INTERIOR"/>
    <n v="263"/>
    <s v="&gt;60"/>
    <s v="Office Digital"/>
    <s v="A3"/>
    <s v="Ciudad principal"/>
    <s v="2-&gt;60"/>
    <n v="1.1000000000000001"/>
    <n v="1501.5000000000002"/>
    <n v="1"/>
    <n v="1.67"/>
    <n v="5"/>
    <n v="0.33399999999999996"/>
    <n v="0"/>
    <n v="0"/>
    <d v="2019-01-25T00:00:00"/>
    <d v="2019-01-25T00:00:00"/>
    <n v="0"/>
    <s v="0-1 día"/>
    <n v="0"/>
    <n v="0"/>
    <n v="0"/>
    <x v="0"/>
    <x v="0"/>
    <x v="0"/>
    <x v="1"/>
    <x v="1"/>
    <x v="2"/>
    <x v="2"/>
  </r>
  <r>
    <x v="0"/>
    <n v="1"/>
    <s v="1974337"/>
    <x v="0"/>
    <s v="4620"/>
    <s v="03/01/2019 15:42"/>
    <s v="0XLV886886"/>
    <s v="500155"/>
    <s v="PITSS"/>
    <s v="ASP"/>
    <x v="25"/>
    <s v="8102 AV MIGUEL DE LA MADRID"/>
    <x v="27"/>
    <n v="0"/>
    <s v="INTERIOR"/>
    <n v="136"/>
    <s v="&gt;60"/>
    <s v="Entry Mono Printers"/>
    <s v="A4"/>
    <s v="Ciudad principal"/>
    <s v="1-&gt;60"/>
    <n v="1.05"/>
    <n v="750.75000000000011"/>
    <n v="1"/>
    <n v="1.8"/>
    <n v="5"/>
    <n v="0.36"/>
    <n v="0"/>
    <n v="0"/>
    <d v="2019-01-04T00:00:00"/>
    <d v="2019-01-04T00:00:00"/>
    <n v="0"/>
    <s v="0-1 día"/>
    <n v="0"/>
    <n v="0"/>
    <n v="0"/>
    <x v="0"/>
    <x v="0"/>
    <x v="0"/>
    <x v="1"/>
    <x v="1"/>
    <x v="2"/>
    <x v="2"/>
  </r>
  <r>
    <x v="0"/>
    <n v="1"/>
    <s v="1983411"/>
    <x v="0"/>
    <s v="4625"/>
    <s v="22/01/2019 15:36"/>
    <s v="0D6X450446"/>
    <s v="500155"/>
    <s v="PITSS"/>
    <s v="ASP"/>
    <x v="25"/>
    <s v="AV PARQUE INDUSTRIAL JUAREZ 3328"/>
    <x v="2"/>
    <n v="0"/>
    <s v="INTERIOR"/>
    <n v="917"/>
    <s v="&gt;60"/>
    <s v="Entry Mono Printers"/>
    <s v="A4"/>
    <s v="Ciudad principal"/>
    <s v="1-&gt;60"/>
    <n v="1.05"/>
    <n v="750.75000000000011"/>
    <n v="1"/>
    <n v="1.9"/>
    <n v="5"/>
    <n v="0.38"/>
    <n v="0"/>
    <n v="0"/>
    <d v="2019-01-23T00:00:00"/>
    <d v="2019-01-23T00:00:00"/>
    <n v="0"/>
    <s v="0-1 día"/>
    <n v="0"/>
    <n v="0"/>
    <n v="0"/>
    <x v="0"/>
    <x v="0"/>
    <x v="0"/>
    <x v="1"/>
    <x v="1"/>
    <x v="2"/>
    <x v="2"/>
  </r>
  <r>
    <x v="0"/>
    <n v="1"/>
    <s v="1980357"/>
    <x v="0"/>
    <s v="4603"/>
    <s v="16/01/2019 15:15"/>
    <s v="0XLT860322"/>
    <s v="500155"/>
    <s v="PITSS"/>
    <s v="ASP"/>
    <x v="25"/>
    <s v="AV FUENTES DEL SUR 7151"/>
    <x v="2"/>
    <n v="0"/>
    <s v="INTERIOR"/>
    <n v="61"/>
    <s v="&gt;60"/>
    <s v="Entry Mono Printers"/>
    <s v="A4"/>
    <s v="Ciudad principal"/>
    <s v="1-&gt;60"/>
    <n v="1.05"/>
    <n v="750.75000000000011"/>
    <n v="1"/>
    <n v="2.25"/>
    <n v="5"/>
    <n v="0.45"/>
    <n v="0"/>
    <n v="0"/>
    <d v="2019-01-25T00:00:00"/>
    <d v="2019-01-28T00:00:00"/>
    <n v="1"/>
    <s v="0-1 día"/>
    <n v="0"/>
    <n v="0"/>
    <n v="0"/>
    <x v="0"/>
    <x v="0"/>
    <x v="0"/>
    <x v="1"/>
    <x v="1"/>
    <x v="2"/>
    <x v="2"/>
  </r>
  <r>
    <x v="1"/>
    <n v="1"/>
    <s v="1993305"/>
    <x v="2"/>
    <s v="4624"/>
    <s v="11/02/2019 17:23"/>
    <s v="0D6X463381"/>
    <s v="500066"/>
    <s v="PITSS"/>
    <s v="ASP"/>
    <x v="25"/>
    <s v="BLVD MILLENIUM No 211"/>
    <x v="29"/>
    <n v="0"/>
    <s v="INTERIOR"/>
    <s v="  "/>
    <s v="&gt;60"/>
    <s v="Entry Mono Printers"/>
    <s v="A4"/>
    <s v="Otras"/>
    <s v="1-&gt;60"/>
    <n v="1"/>
    <n v="715.00000000000011"/>
    <n v="1"/>
    <n v="0.12"/>
    <n v="9"/>
    <n v="1.3333333333333332E-2"/>
    <n v="0"/>
    <n v="0"/>
    <d v="2019-02-12T00:00:00"/>
    <d v="2019-02-12T00:00:00"/>
    <n v="0"/>
    <s v="0-1 día"/>
    <n v="0"/>
    <n v="0"/>
    <n v="0"/>
    <x v="1"/>
    <x v="0"/>
    <x v="0"/>
    <x v="1"/>
    <x v="0"/>
    <x v="0"/>
    <x v="0"/>
  </r>
  <r>
    <x v="1"/>
    <n v="1"/>
    <s v="1993761"/>
    <x v="0"/>
    <s v="5869"/>
    <s v="12/02/2019 15:10"/>
    <s v="0EX7387236"/>
    <s v="500155"/>
    <s v="PITSS"/>
    <s v="ASP"/>
    <x v="25"/>
    <s v="CALLE DE LOS CEDROS 1681"/>
    <x v="2"/>
    <n v="0"/>
    <s v="INTERIOR"/>
    <n v="6"/>
    <s v="Entre 3 y 6"/>
    <s v="Departmental Digital"/>
    <s v="A3"/>
    <s v="Ciudad principal"/>
    <s v="2-Entre 3 y 6"/>
    <n v="0"/>
    <n v="0"/>
    <n v="1"/>
    <n v="2.33"/>
    <n v="5"/>
    <n v="0.46600000000000003"/>
    <n v="0"/>
    <n v="0"/>
    <d v="2019-02-13T00:00:00"/>
    <d v="2019-02-13T00:00:00"/>
    <n v="0"/>
    <s v="0-1 día"/>
    <n v="0"/>
    <n v="0"/>
    <n v="0"/>
    <x v="0"/>
    <x v="0"/>
    <x v="0"/>
    <x v="1"/>
    <x v="1"/>
    <x v="2"/>
    <x v="2"/>
  </r>
  <r>
    <x v="0"/>
    <n v="1"/>
    <s v="1972383"/>
    <x v="0"/>
    <s v="5774"/>
    <s v="29/12/2018 11:55"/>
    <s v="0XEL562101"/>
    <s v="800110"/>
    <s v="PITSS"/>
    <s v="ASP"/>
    <x v="1"/>
    <s v="CALZ DE LA HUERTA 2799"/>
    <x v="28"/>
    <n v="0"/>
    <s v="INTERIOR"/>
    <n v="12"/>
    <s v="Entre 7 y 15"/>
    <s v="Departmental Digital"/>
    <s v="A3"/>
    <s v="Ciudad principal"/>
    <s v="2-Entre 7 y 15"/>
    <n v="0.6"/>
    <n v="819"/>
    <n v="1"/>
    <n v="0.08"/>
    <n v="5"/>
    <n v="1.6E-2"/>
    <n v="0"/>
    <n v="0"/>
    <d v="2018-12-31T00:00:00"/>
    <d v="2019-01-02T00:00:00"/>
    <n v="1"/>
    <s v="0-1 día"/>
    <n v="0"/>
    <n v="0"/>
    <n v="0"/>
    <x v="0"/>
    <x v="0"/>
    <x v="0"/>
    <x v="0"/>
    <x v="0"/>
    <x v="0"/>
    <x v="0"/>
  </r>
  <r>
    <x v="0"/>
    <n v="1"/>
    <s v="1981289"/>
    <x v="0"/>
    <s v="3611"/>
    <s v="18/01/2019 10:08"/>
    <s v="0A4T554531"/>
    <s v="500155"/>
    <s v="PITSS"/>
    <s v="ASP"/>
    <x v="25"/>
    <s v="AV FUENTES DEL SUR 7151"/>
    <x v="2"/>
    <n v="0"/>
    <s v="INTERIOR"/>
    <n v="4"/>
    <s v="Entre 3 y 6"/>
    <s v="Entry Mono Printers"/>
    <s v="A4"/>
    <s v="Ciudad principal"/>
    <s v="1-Entre 3 y 6"/>
    <n v="0"/>
    <n v="0"/>
    <n v="1"/>
    <n v="2.37"/>
    <n v="5"/>
    <n v="0.47400000000000003"/>
    <n v="0"/>
    <n v="0"/>
    <d v="2019-01-18T00:00:00"/>
    <d v="2019-01-21T00:00:00"/>
    <n v="1"/>
    <s v="0-1 día"/>
    <n v="0"/>
    <n v="0"/>
    <n v="0"/>
    <x v="0"/>
    <x v="0"/>
    <x v="0"/>
    <x v="1"/>
    <x v="1"/>
    <x v="2"/>
    <x v="2"/>
  </r>
  <r>
    <x v="0"/>
    <n v="1"/>
    <s v="1976431"/>
    <x v="0"/>
    <s v="3350"/>
    <s v="08/01/2019 11:36"/>
    <s v="0VMA564196"/>
    <s v="500155"/>
    <s v="PITSS"/>
    <s v="ASP"/>
    <x v="25"/>
    <s v="AV VALLE DEL CEDRO 1681"/>
    <x v="2"/>
    <n v="0"/>
    <s v="INTERIOR"/>
    <n v="480"/>
    <s v="&gt;60"/>
    <s v="A4 Mono MFPs"/>
    <s v="A4"/>
    <s v="Ciudad principal"/>
    <s v="1-&gt;60"/>
    <n v="1.05"/>
    <n v="750.75000000000011"/>
    <n v="1"/>
    <n v="2.4"/>
    <n v="5"/>
    <n v="0.48"/>
    <n v="0"/>
    <n v="0"/>
    <d v="2019-01-09T00:00:00"/>
    <d v="2019-01-09T00:00:00"/>
    <n v="0"/>
    <s v="0-1 día"/>
    <n v="0"/>
    <n v="0"/>
    <n v="0"/>
    <x v="0"/>
    <x v="0"/>
    <x v="0"/>
    <x v="1"/>
    <x v="1"/>
    <x v="2"/>
    <x v="2"/>
  </r>
  <r>
    <x v="0"/>
    <n v="1"/>
    <s v="1983033"/>
    <x v="0"/>
    <s v="3610"/>
    <s v="22/01/2019 08:22"/>
    <s v="0A4T021978"/>
    <s v="500155"/>
    <s v="PITSS"/>
    <s v="ASP"/>
    <x v="25"/>
    <s v="AV FUENTES DEL SUR No 7070"/>
    <x v="2"/>
    <n v="0"/>
    <s v="INTERIOR"/>
    <n v="19"/>
    <s v="Entre 16 y 30"/>
    <s v="Entry Mono Printers"/>
    <s v="A4"/>
    <s v="Ciudad principal"/>
    <s v="1-Entre 16 y 30"/>
    <n v="0.6"/>
    <n v="429.00000000000006"/>
    <n v="1"/>
    <n v="2.5"/>
    <n v="5"/>
    <n v="0.5"/>
    <n v="0"/>
    <n v="0"/>
    <d v="2019-01-22T00:00:00"/>
    <d v="2019-01-22T00:00:00"/>
    <n v="0"/>
    <s v="0-1 día"/>
    <n v="0"/>
    <n v="0"/>
    <n v="0"/>
    <x v="0"/>
    <x v="0"/>
    <x v="0"/>
    <x v="1"/>
    <x v="1"/>
    <x v="2"/>
    <x v="2"/>
  </r>
  <r>
    <x v="0"/>
    <n v="1"/>
    <s v="1982497"/>
    <x v="0"/>
    <s v="5748"/>
    <s v="21/01/2019 11:58"/>
    <s v="0XEH804909"/>
    <s v="500155"/>
    <s v="PITSS"/>
    <s v="ASP"/>
    <x v="25"/>
    <s v="AV VALLE DEL CEDRO 1681"/>
    <x v="2"/>
    <n v="0"/>
    <s v="INTERIOR"/>
    <n v="26"/>
    <s v="Entre 16 y 30"/>
    <s v="Office Digital"/>
    <s v="A3"/>
    <s v="Ciudad principal"/>
    <s v="2-Entre 16 y 30"/>
    <n v="0.8"/>
    <n v="1092"/>
    <n v="1"/>
    <n v="2.5299999999999998"/>
    <n v="5"/>
    <n v="0.50600000000000001"/>
    <n v="0"/>
    <n v="0"/>
    <d v="2019-01-21T00:00:00"/>
    <d v="2019-01-22T00:00:00"/>
    <n v="1"/>
    <s v="0-1 día"/>
    <n v="0"/>
    <n v="0"/>
    <n v="0"/>
    <x v="0"/>
    <x v="0"/>
    <x v="0"/>
    <x v="1"/>
    <x v="1"/>
    <x v="2"/>
    <x v="2"/>
  </r>
  <r>
    <x v="0"/>
    <n v="1"/>
    <s v="1974383"/>
    <x v="0"/>
    <s v="3610"/>
    <s v="03/01/2019 17:06"/>
    <s v="0A4T021978"/>
    <s v="500155"/>
    <s v="PITSS"/>
    <s v="ASP"/>
    <x v="25"/>
    <s v="AV FUENTES DEL SUR No 7070"/>
    <x v="2"/>
    <n v="0"/>
    <s v="INTERIOR"/>
    <n v="44"/>
    <s v="Entre 31 y 60"/>
    <s v="Entry Mono Printers"/>
    <s v="A4"/>
    <s v="Ciudad principal"/>
    <s v="1-Entre 31 y 60"/>
    <n v="0.8"/>
    <n v="572.00000000000011"/>
    <n v="1"/>
    <n v="2.9"/>
    <n v="5"/>
    <n v="0.57999999999999996"/>
    <n v="0"/>
    <n v="0"/>
    <d v="2019-01-04T00:00:00"/>
    <d v="2019-01-04T00:00:00"/>
    <n v="0"/>
    <s v="0-1 día"/>
    <n v="0"/>
    <n v="0"/>
    <n v="0"/>
    <x v="0"/>
    <x v="0"/>
    <x v="0"/>
    <x v="1"/>
    <x v="1"/>
    <x v="2"/>
    <x v="2"/>
  </r>
  <r>
    <x v="1"/>
    <n v="1"/>
    <s v="1994519"/>
    <x v="0"/>
    <s v="3611"/>
    <s v="13/02/2019 17:24"/>
    <s v="0A4T558251"/>
    <s v="800188"/>
    <s v="PITSS"/>
    <s v="ASP"/>
    <x v="4"/>
    <s v="PASEO IRAPUATO 1101"/>
    <x v="30"/>
    <n v="0"/>
    <s v="INTERIOR"/>
    <n v="196"/>
    <s v="&gt;60"/>
    <s v="Entry Mono Printers"/>
    <s v="A4"/>
    <s v="Ciudad principal"/>
    <s v="1-&gt;60"/>
    <n v="1.05"/>
    <n v="750.75000000000011"/>
    <n v="1"/>
    <n v="0.1"/>
    <n v="5"/>
    <n v="0.02"/>
    <n v="0"/>
    <n v="0"/>
    <d v="2019-02-18T00:00:00"/>
    <d v="2019-02-18T00:00:00"/>
    <n v="0"/>
    <s v="0-1 día"/>
    <n v="0"/>
    <n v="0"/>
    <n v="0"/>
    <x v="0"/>
    <x v="0"/>
    <x v="0"/>
    <x v="0"/>
    <x v="0"/>
    <x v="0"/>
    <x v="0"/>
  </r>
  <r>
    <x v="0"/>
    <n v="1"/>
    <s v="1974041"/>
    <x v="0"/>
    <s v="5865"/>
    <s v="03/01/2019 08:59"/>
    <s v="0EX9291417"/>
    <s v="500155"/>
    <s v="PITSS"/>
    <s v="ASP"/>
    <x v="1"/>
    <s v="AV EJERCITO NACIONAL 2926 ESQ. CALLE JACARANDAS"/>
    <x v="2"/>
    <n v="0"/>
    <s v="INTERIOR"/>
    <n v="73"/>
    <s v="&gt;60"/>
    <s v="Departmental Digital"/>
    <s v="A3"/>
    <s v="Ciudad principal"/>
    <s v="2-&gt;60"/>
    <n v="1.1000000000000001"/>
    <n v="1501.5000000000002"/>
    <n v="1"/>
    <n v="0.02"/>
    <n v="5"/>
    <n v="4.0000000000000001E-3"/>
    <n v="0"/>
    <n v="0"/>
    <d v="2019-01-03T00:00:00"/>
    <d v="2019-01-03T00:00:00"/>
    <n v="0"/>
    <s v="0-1 día"/>
    <n v="0"/>
    <n v="0"/>
    <n v="0"/>
    <x v="0"/>
    <x v="0"/>
    <x v="0"/>
    <x v="0"/>
    <x v="1"/>
    <x v="2"/>
    <x v="2"/>
  </r>
  <r>
    <x v="1"/>
    <n v="1"/>
    <s v="1990827"/>
    <x v="0"/>
    <s v="5337"/>
    <s v="06/02/2019 17:23"/>
    <s v="0AE9567217"/>
    <s v="800071"/>
    <s v="PITSS"/>
    <s v="ASP"/>
    <x v="27"/>
    <s v="CARRETERA BASE AEREA No 5850-23"/>
    <x v="0"/>
    <n v="0"/>
    <s v="INTERIOR"/>
    <n v="54"/>
    <s v="Entre 31 y 60"/>
    <s v="Office Digital"/>
    <s v="A3"/>
    <s v="Ciudad principal"/>
    <s v="2-Entre 31 y 60"/>
    <n v="1.05"/>
    <n v="1433.25"/>
    <n v="1"/>
    <n v="0.12"/>
    <n v="5"/>
    <n v="2.4E-2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1"/>
    <n v="1"/>
    <s v="1999849"/>
    <x v="0"/>
    <s v="7530"/>
    <s v="25/02/2019 08:23"/>
    <s v="0XKK411260"/>
    <s v="100039"/>
    <s v="PITSS"/>
    <s v="ASP"/>
    <x v="28"/>
    <s v="INDUSTRIA QUIMICA S/N"/>
    <x v="20"/>
    <n v="1"/>
    <s v="INTERIOR"/>
    <n v="87"/>
    <s v="&gt;60"/>
    <s v="A3 Office Color Laser MFPs"/>
    <s v="A3"/>
    <s v="Ciudad principal"/>
    <s v="2-&gt;60"/>
    <n v="1.1000000000000001"/>
    <n v="0"/>
    <n v="1"/>
    <n v="0.12"/>
    <n v="5"/>
    <n v="2.4E-2"/>
    <n v="0"/>
    <n v="0"/>
    <d v="2019-02-26T00:00:00"/>
    <d v="2019-02-26T00:00:00"/>
    <n v="0"/>
    <s v="0-1 día"/>
    <n v="0"/>
    <n v="0"/>
    <n v="0"/>
    <x v="0"/>
    <x v="0"/>
    <x v="0"/>
    <x v="0"/>
    <x v="0"/>
    <x v="0"/>
    <x v="0"/>
  </r>
  <r>
    <x v="1"/>
    <n v="1"/>
    <s v="1991003"/>
    <x v="0"/>
    <s v="5866"/>
    <s v="07/02/2019 07:08"/>
    <s v="0EX9293515"/>
    <s v="800072"/>
    <s v="PITSS"/>
    <s v="ASP"/>
    <x v="4"/>
    <s v="AV PATRIA 1612 MZ 1 LT 30 Y 30A"/>
    <x v="0"/>
    <n v="0"/>
    <s v="INTERIOR"/>
    <n v="20"/>
    <s v="Entre 16 y 30"/>
    <s v="Departmental Digital"/>
    <s v="A3"/>
    <s v="Ciudad principal"/>
    <s v="2-Entre 16 y 30"/>
    <n v="0.8"/>
    <n v="1092"/>
    <n v="1"/>
    <n v="0.13"/>
    <n v="5"/>
    <n v="2.6000000000000002E-2"/>
    <n v="0"/>
    <n v="0"/>
    <d v="2019-02-07T00:00:00"/>
    <d v="2019-02-07T00:00:00"/>
    <n v="0"/>
    <s v="0-1 día"/>
    <n v="0"/>
    <n v="0"/>
    <n v="0"/>
    <x v="0"/>
    <x v="0"/>
    <x v="0"/>
    <x v="0"/>
    <x v="0"/>
    <x v="0"/>
    <x v="0"/>
  </r>
  <r>
    <x v="0"/>
    <n v="1"/>
    <s v="1974037"/>
    <x v="0"/>
    <s v="5866"/>
    <s v="03/01/2019 08:54"/>
    <s v="0EX9283170"/>
    <s v="500155"/>
    <s v="PITSS"/>
    <s v="ASP"/>
    <x v="1"/>
    <s v="AV EJERCITO NAL NUM 2926 ESQ JACARANDAS"/>
    <x v="2"/>
    <n v="0"/>
    <s v="INTERIOR"/>
    <n v="38"/>
    <s v="Entre 31 y 60"/>
    <s v="Departmental Digital"/>
    <s v="A3"/>
    <s v="Ciudad principal"/>
    <s v="2-Entre 31 y 60"/>
    <n v="1.05"/>
    <n v="1433.25"/>
    <n v="1"/>
    <n v="1.6"/>
    <n v="5"/>
    <n v="0.32"/>
    <n v="0"/>
    <n v="0"/>
    <d v="2019-01-03T00:00:00"/>
    <d v="2019-01-03T00:00:00"/>
    <n v="0"/>
    <s v="0-1 día"/>
    <n v="0"/>
    <n v="0"/>
    <n v="0"/>
    <x v="0"/>
    <x v="0"/>
    <x v="0"/>
    <x v="0"/>
    <x v="1"/>
    <x v="2"/>
    <x v="2"/>
  </r>
  <r>
    <x v="0"/>
    <n v="1"/>
    <s v="1985919"/>
    <x v="0"/>
    <s v="6705"/>
    <s v="28/01/2019 11:58"/>
    <s v="0A1H021228"/>
    <s v="800072"/>
    <s v="PITSS"/>
    <s v="ASP"/>
    <x v="1"/>
    <s v="AV BENITO JUAREZ 1965"/>
    <x v="13"/>
    <n v="0"/>
    <s v="INTERIOR"/>
    <n v="7"/>
    <s v="Entre 7 y 15"/>
    <s v="WF Mono Systems and Legacy Color"/>
    <s v="WF"/>
    <s v="Ciudad principal"/>
    <s v="3-Entre 7 y 15"/>
    <n v="0.8"/>
    <n v="1258.4000000000003"/>
    <n v="1"/>
    <n v="0.11"/>
    <n v="4"/>
    <n v="2.75E-2"/>
    <n v="0"/>
    <n v="0"/>
    <d v="2019-01-29T00:00:00"/>
    <d v="2019-01-29T00:00:00"/>
    <n v="0"/>
    <s v="0-1 día"/>
    <n v="0"/>
    <n v="0"/>
    <n v="0"/>
    <x v="0"/>
    <x v="0"/>
    <x v="0"/>
    <x v="0"/>
    <x v="0"/>
    <x v="0"/>
    <x v="0"/>
  </r>
  <r>
    <x v="0"/>
    <n v="1"/>
    <s v="1986043"/>
    <x v="0"/>
    <s v="8075"/>
    <s v="28/01/2019 13:41"/>
    <s v="03AG879576"/>
    <s v="800147"/>
    <s v="PITSS"/>
    <s v="ASP"/>
    <x v="4"/>
    <s v="BLV ADOLFO LOPEZ MATEOS 2009-B"/>
    <x v="17"/>
    <n v="0"/>
    <s v="INTERIOR"/>
    <n v="59"/>
    <s v="Entre 31 y 60"/>
    <s v="Departmental Digital"/>
    <s v="A3"/>
    <s v="Ciudad principal"/>
    <s v="2-Entre 31 y 60"/>
    <n v="1.05"/>
    <n v="1433.25"/>
    <n v="1"/>
    <n v="0.15"/>
    <n v="5"/>
    <n v="0.03"/>
    <n v="0"/>
    <n v="0"/>
    <d v="2019-01-28T00:00:00"/>
    <d v="2019-01-29T00:00:00"/>
    <n v="1"/>
    <s v="0-1 día"/>
    <n v="0"/>
    <n v="0"/>
    <n v="0"/>
    <x v="0"/>
    <x v="0"/>
    <x v="0"/>
    <x v="0"/>
    <x v="0"/>
    <x v="0"/>
    <x v="0"/>
  </r>
  <r>
    <x v="0"/>
    <n v="1"/>
    <s v="1986037"/>
    <x v="0"/>
    <s v="5866"/>
    <s v="28/01/2019 13:36"/>
    <s v="0EX9665373"/>
    <s v="800147"/>
    <s v="PITSS"/>
    <s v="ASP"/>
    <x v="4"/>
    <s v="BLV ADOLFO LOPEZ MATEOS 2009-B"/>
    <x v="17"/>
    <n v="0"/>
    <s v="INTERIOR"/>
    <n v="3"/>
    <s v="&lt;=3"/>
    <s v="Departmental Digital"/>
    <s v="A3"/>
    <s v="Ciudad principal"/>
    <s v="2-&lt;=3"/>
    <n v="0"/>
    <n v="0"/>
    <n v="1"/>
    <n v="0.15"/>
    <n v="5"/>
    <n v="0.03"/>
    <n v="0"/>
    <n v="0"/>
    <d v="2019-01-29T00:00:00"/>
    <d v="2019-01-29T00:00:00"/>
    <n v="0"/>
    <s v="0-1 día"/>
    <n v="0"/>
    <n v="0"/>
    <n v="0"/>
    <x v="0"/>
    <x v="0"/>
    <x v="0"/>
    <x v="0"/>
    <x v="0"/>
    <x v="0"/>
    <x v="0"/>
  </r>
  <r>
    <x v="1"/>
    <n v="1"/>
    <s v="1990645"/>
    <x v="0"/>
    <s v="5867"/>
    <s v="06/02/2019 12:06"/>
    <s v="0EX7387580"/>
    <s v="500089"/>
    <s v="PITSS"/>
    <s v="ASP"/>
    <x v="13"/>
    <s v="AV HERMANOS ESCOBAR No 5756"/>
    <x v="2"/>
    <n v="1"/>
    <s v="INTERIOR"/>
    <n v="64"/>
    <s v="&gt;60"/>
    <s v="Office Digital"/>
    <s v="A3"/>
    <s v="Ciudad principal"/>
    <s v="2-&gt;60"/>
    <n v="1.1000000000000001"/>
    <n v="0"/>
    <n v="1"/>
    <n v="0.15"/>
    <n v="5"/>
    <n v="0.03"/>
    <n v="0"/>
    <n v="0"/>
    <d v="2019-02-06T00:00:00"/>
    <d v="2019-02-07T00:00:00"/>
    <n v="1"/>
    <s v="0-1 día"/>
    <n v="0"/>
    <n v="0"/>
    <n v="0"/>
    <x v="0"/>
    <x v="0"/>
    <x v="0"/>
    <x v="0"/>
    <x v="0"/>
    <x v="0"/>
    <x v="0"/>
  </r>
  <r>
    <x v="0"/>
    <n v="1"/>
    <s v="1974039"/>
    <x v="0"/>
    <s v="4395"/>
    <s v="03/01/2019 08:58"/>
    <s v="0BG2940370"/>
    <s v="500155"/>
    <s v="PITSS"/>
    <s v="ASP"/>
    <x v="1"/>
    <s v="AV EJERCITO NAL NUM 2926 ESQ JACARANDAS"/>
    <x v="2"/>
    <n v="0"/>
    <s v="INTERIOR"/>
    <n v="15"/>
    <s v="Entre 7 y 15"/>
    <s v="Light Production Digital Business"/>
    <s v="Entry Production"/>
    <s v="Ciudad principal"/>
    <s v="3-Entre 7 y 15"/>
    <n v="0.8"/>
    <n v="1258.4000000000003"/>
    <n v="1"/>
    <n v="5.53"/>
    <n v="4"/>
    <n v="1.3825000000000001"/>
    <n v="9.5625000000000016E-2"/>
    <n v="-150.41812500000006"/>
    <d v="2019-01-08T00:00:00"/>
    <d v="2019-01-08T00:00:00"/>
    <n v="0"/>
    <s v="0-1 día"/>
    <n v="0"/>
    <n v="0"/>
    <n v="0"/>
    <x v="0"/>
    <x v="1"/>
    <x v="0"/>
    <x v="0"/>
    <x v="1"/>
    <x v="2"/>
    <x v="2"/>
  </r>
  <r>
    <x v="1"/>
    <n v="1"/>
    <s v="1995327"/>
    <x v="0"/>
    <s v="3635"/>
    <s v="15/02/2019 10:14"/>
    <s v="0LBT205940"/>
    <s v="800147"/>
    <s v="PITSS"/>
    <s v="ASP"/>
    <x v="8"/>
    <s v="CAC GUANAJUATO II PLAZA COMERCIAL EL LAUREL LOC 1"/>
    <x v="31"/>
    <n v="0"/>
    <s v="INTERIOR"/>
    <n v="394"/>
    <s v="&gt;60"/>
    <s v="A4 Mono MFPs"/>
    <s v="A4"/>
    <s v="Otras"/>
    <s v="1-&gt;60"/>
    <n v="1.05"/>
    <n v="750.75000000000011"/>
    <n v="1"/>
    <n v="0.27"/>
    <n v="9"/>
    <n v="3.0000000000000002E-2"/>
    <n v="0"/>
    <n v="0"/>
    <d v="2019-02-15T00:00:00"/>
    <d v="2019-02-15T00:00:00"/>
    <n v="0"/>
    <s v="0-1 día"/>
    <n v="0"/>
    <n v="0"/>
    <n v="0"/>
    <x v="0"/>
    <x v="0"/>
    <x v="0"/>
    <x v="0"/>
    <x v="0"/>
    <x v="0"/>
    <x v="0"/>
  </r>
  <r>
    <x v="0"/>
    <n v="1"/>
    <s v="1969303"/>
    <x v="0"/>
    <s v="3658"/>
    <s v="19/12/2018 14:00"/>
    <s v="0C4X003873"/>
    <s v="500027"/>
    <s v="PITSS"/>
    <s v="ASP"/>
    <x v="10"/>
    <s v="TEOFILO BORUNDA No 8670 - A"/>
    <x v="2"/>
    <n v="0"/>
    <s v="INTERIOR"/>
    <n v="6"/>
    <s v="Entre 3 y 6"/>
    <s v="A4 Mono MFPs"/>
    <s v="A4"/>
    <s v="Ciudad principal"/>
    <s v="1-Entre 3 y 6"/>
    <n v="0"/>
    <n v="0"/>
    <n v="1"/>
    <n v="0.17"/>
    <n v="5"/>
    <n v="3.4000000000000002E-2"/>
    <n v="0"/>
    <n v="0"/>
    <d v="2019-01-02T00:00:00"/>
    <d v="2019-01-02T00:00:00"/>
    <n v="0"/>
    <s v="0-1 día"/>
    <n v="0"/>
    <n v="0"/>
    <n v="0"/>
    <x v="0"/>
    <x v="0"/>
    <x v="0"/>
    <x v="0"/>
    <x v="0"/>
    <x v="0"/>
    <x v="0"/>
  </r>
  <r>
    <x v="0"/>
    <n v="1"/>
    <s v="1973777"/>
    <x v="0"/>
    <s v="4002"/>
    <s v="02/01/2019 21:57"/>
    <s v="09HB331362"/>
    <s v="800196"/>
    <s v="PITSS"/>
    <s v="ASP"/>
    <x v="29"/>
    <s v="FRANCIA No 1765"/>
    <x v="7"/>
    <n v="1"/>
    <s v="INTERIOR"/>
    <n v="2589"/>
    <s v="&gt;60"/>
    <s v="A4 Mono MFPs"/>
    <s v="A4"/>
    <s v="Ciudad principal"/>
    <s v="1-&gt;60"/>
    <n v="1.05"/>
    <n v="0"/>
    <n v="1"/>
    <n v="0.17"/>
    <n v="5"/>
    <n v="3.4000000000000002E-2"/>
    <n v="0"/>
    <n v="0"/>
    <d v="2019-01-03T00:00:00"/>
    <d v="2019-01-03T00:00:00"/>
    <n v="0"/>
    <s v="0-1 día"/>
    <n v="0"/>
    <n v="0"/>
    <n v="0"/>
    <x v="0"/>
    <x v="0"/>
    <x v="0"/>
    <x v="0"/>
    <x v="0"/>
    <x v="0"/>
    <x v="0"/>
  </r>
  <r>
    <x v="0"/>
    <n v="1"/>
    <s v="1976209"/>
    <x v="0"/>
    <s v="3657"/>
    <s v="08/01/2019 07:41"/>
    <s v="0C7X244534"/>
    <s v="800071"/>
    <s v="PITSS"/>
    <s v="ASP"/>
    <x v="27"/>
    <s v="CARRETERA BASE AEREA No 5850-23"/>
    <x v="0"/>
    <n v="0"/>
    <s v="INTERIOR"/>
    <n v="27"/>
    <s v="Entre 16 y 30"/>
    <s v="A4 Mono MFPs"/>
    <s v="A4"/>
    <s v="Ciudad principal"/>
    <s v="1-Entre 16 y 30"/>
    <n v="0.6"/>
    <n v="429.00000000000006"/>
    <n v="1"/>
    <n v="0.17"/>
    <n v="5"/>
    <n v="3.4000000000000002E-2"/>
    <n v="0"/>
    <n v="0"/>
    <d v="2019-01-08T00:00:00"/>
    <d v="2019-01-08T00:00:00"/>
    <n v="0"/>
    <s v="0-1 día"/>
    <n v="0"/>
    <n v="0"/>
    <n v="0"/>
    <x v="0"/>
    <x v="0"/>
    <x v="0"/>
    <x v="0"/>
    <x v="0"/>
    <x v="0"/>
    <x v="0"/>
  </r>
  <r>
    <x v="1"/>
    <n v="1"/>
    <s v="1993613"/>
    <x v="0"/>
    <s v="5866"/>
    <s v="12/02/2019 11:30"/>
    <s v="0EX9293999"/>
    <s v="800147"/>
    <s v="PITSS"/>
    <s v="ASP"/>
    <x v="1"/>
    <s v="CALLE 5 DE MAYO No 208-A"/>
    <x v="17"/>
    <n v="0"/>
    <s v="INTERIOR"/>
    <n v="18"/>
    <s v="Entre 16 y 30"/>
    <s v="Departmental Digital"/>
    <s v="A3"/>
    <s v="Ciudad principal"/>
    <s v="2-Entre 16 y 30"/>
    <n v="0.8"/>
    <n v="1092"/>
    <n v="1"/>
    <n v="0.17"/>
    <n v="5"/>
    <n v="3.4000000000000002E-2"/>
    <n v="0"/>
    <n v="0"/>
    <d v="2019-02-13T00:00:00"/>
    <d v="2019-02-13T00:00:00"/>
    <n v="0"/>
    <s v="0-1 día"/>
    <n v="0"/>
    <n v="0"/>
    <n v="0"/>
    <x v="0"/>
    <x v="0"/>
    <x v="0"/>
    <x v="0"/>
    <x v="0"/>
    <x v="0"/>
    <x v="0"/>
  </r>
  <r>
    <x v="0"/>
    <n v="1"/>
    <s v="1980425"/>
    <x v="0"/>
    <s v="5866"/>
    <s v="16/01/2019 17:19"/>
    <s v="0EX9293515"/>
    <s v="800192"/>
    <s v="PITSS"/>
    <s v="ASP"/>
    <x v="4"/>
    <s v="AV PATRIA 1612 MZ 1 LT 30 Y 30A"/>
    <x v="0"/>
    <n v="0"/>
    <s v="INTERIOR"/>
    <n v="51"/>
    <s v="Entre 31 y 60"/>
    <s v="Departmental Digital"/>
    <s v="A3"/>
    <s v="Ciudad principal"/>
    <s v="2-Entre 31 y 60"/>
    <n v="1.05"/>
    <n v="1433.25"/>
    <n v="1"/>
    <n v="0.18"/>
    <n v="5"/>
    <n v="3.5999999999999997E-2"/>
    <n v="0"/>
    <n v="0"/>
    <d v="2019-01-16T00:00:00"/>
    <d v="2019-01-17T00:00:00"/>
    <n v="1"/>
    <s v="0-1 día"/>
    <n v="0"/>
    <n v="0"/>
    <n v="0"/>
    <x v="0"/>
    <x v="0"/>
    <x v="0"/>
    <x v="0"/>
    <x v="0"/>
    <x v="0"/>
    <x v="0"/>
  </r>
  <r>
    <x v="1"/>
    <n v="1"/>
    <s v="1990697"/>
    <x v="0"/>
    <s v="3658"/>
    <s v="06/02/2019 12:58"/>
    <s v="0C4X003949"/>
    <s v="500155"/>
    <s v="PITSS"/>
    <s v="ASP"/>
    <x v="8"/>
    <s v="PASEO TRIUNFO DE LA REPUBLICA 4051"/>
    <x v="2"/>
    <n v="0"/>
    <s v="INTERIOR"/>
    <n v="41"/>
    <s v="Entre 31 y 60"/>
    <s v="A4 Mono MFPs"/>
    <s v="A4"/>
    <s v="Ciudad principal"/>
    <s v="1-Entre 31 y 60"/>
    <n v="0.8"/>
    <n v="572.00000000000011"/>
    <n v="1"/>
    <n v="2.5299999999999998"/>
    <n v="5"/>
    <n v="0.50600000000000001"/>
    <n v="0"/>
    <n v="0"/>
    <d v="2019-02-06T00:00:00"/>
    <d v="2019-02-06T00:00:00"/>
    <n v="0"/>
    <s v="0-1 día"/>
    <n v="0"/>
    <n v="0"/>
    <n v="0"/>
    <x v="0"/>
    <x v="0"/>
    <x v="0"/>
    <x v="0"/>
    <x v="1"/>
    <x v="2"/>
    <x v="2"/>
  </r>
  <r>
    <x v="1"/>
    <n v="1"/>
    <s v="1996223"/>
    <x v="0"/>
    <s v="3658"/>
    <s v="18/02/2019 08:12"/>
    <s v="0C4X002929"/>
    <s v="100039"/>
    <s v="PITSS"/>
    <s v="ASP"/>
    <x v="28"/>
    <s v="ISIDRO FABELA No 126 EDIFICIO S4"/>
    <x v="32"/>
    <n v="1"/>
    <s v="INTERIOR"/>
    <n v="27"/>
    <s v="Entre 16 y 30"/>
    <s v="A4 Mono MFPs"/>
    <s v="A4"/>
    <s v="Ciudad principal"/>
    <s v="1-Entre 16 y 30"/>
    <n v="0.6"/>
    <n v="0"/>
    <n v="1"/>
    <n v="0.18"/>
    <n v="5"/>
    <n v="3.5999999999999997E-2"/>
    <n v="0"/>
    <n v="0"/>
    <d v="2019-02-19T00:00:00"/>
    <d v="2019-02-19T00:00:00"/>
    <n v="0"/>
    <s v="0-1 día"/>
    <n v="0"/>
    <n v="0"/>
    <n v="0"/>
    <x v="0"/>
    <x v="0"/>
    <x v="0"/>
    <x v="0"/>
    <x v="0"/>
    <x v="0"/>
    <x v="0"/>
  </r>
  <r>
    <x v="1"/>
    <n v="1"/>
    <s v="1992939"/>
    <x v="0"/>
    <s v="5551"/>
    <s v="11/02/2019 10:09"/>
    <s v="0KPA021805"/>
    <s v="500155"/>
    <s v="PITSS"/>
    <s v="ASP"/>
    <x v="11"/>
    <s v="RIO BRAVO No 1420"/>
    <x v="2"/>
    <n v="0"/>
    <s v="INTERIOR"/>
    <n v="39"/>
    <s v="Entre 31 y 60"/>
    <s v="Entry Mono Printers"/>
    <s v="A4"/>
    <s v="Ciudad principal"/>
    <s v="1-Entre 31 y 60"/>
    <n v="0.8"/>
    <n v="572.00000000000011"/>
    <n v="1"/>
    <n v="0.35"/>
    <n v="5"/>
    <n v="6.9999999999999993E-2"/>
    <n v="0"/>
    <n v="0"/>
    <d v="2019-02-12T00:00:00"/>
    <d v="2019-02-12T00:00:00"/>
    <n v="0"/>
    <s v="0-1 día"/>
    <n v="0"/>
    <n v="0"/>
    <n v="0"/>
    <x v="0"/>
    <x v="0"/>
    <x v="0"/>
    <x v="0"/>
    <x v="1"/>
    <x v="2"/>
    <x v="2"/>
  </r>
  <r>
    <x v="0"/>
    <n v="1"/>
    <s v="1976703"/>
    <x v="0"/>
    <s v="4395"/>
    <s v="08/01/2019 17:21"/>
    <s v="0BG2946786"/>
    <s v="500083"/>
    <s v="PITSS"/>
    <s v="ASP"/>
    <x v="1"/>
    <s v="CARR MIGUEL ALEMAN OTE 4605"/>
    <x v="33"/>
    <n v="0"/>
    <s v="INTERIOR"/>
    <n v="43"/>
    <s v="Entre 31 y 60"/>
    <s v="Light Production Digital Business"/>
    <s v="Entry Production"/>
    <s v="Ciudad principal"/>
    <s v="3-Entre 31 y 60"/>
    <n v="1.1000000000000001"/>
    <n v="1730.3000000000004"/>
    <n v="1"/>
    <n v="0.15"/>
    <n v="4"/>
    <n v="3.7499999999999999E-2"/>
    <n v="0"/>
    <n v="0"/>
    <d v="2019-01-09T00:00:00"/>
    <d v="2019-01-09T00:00:00"/>
    <n v="0"/>
    <s v="0-1 día"/>
    <n v="0"/>
    <n v="0"/>
    <n v="0"/>
    <x v="0"/>
    <x v="0"/>
    <x v="0"/>
    <x v="0"/>
    <x v="0"/>
    <x v="0"/>
    <x v="0"/>
  </r>
  <r>
    <x v="0"/>
    <n v="1"/>
    <s v="1975907"/>
    <x v="0"/>
    <s v="8046"/>
    <s v="07/01/2019 15:47"/>
    <s v="08TB591560"/>
    <s v="500089"/>
    <s v="PITSS"/>
    <s v="ASP"/>
    <x v="2"/>
    <s v="FRESNEL Y FARENHEIT 8525"/>
    <x v="2"/>
    <n v="1"/>
    <s v="INTERIOR"/>
    <n v="164"/>
    <s v="&gt;60"/>
    <s v="A3 Office Color Laser MFPs"/>
    <s v="A3"/>
    <s v="Ciudad principal"/>
    <s v="2-&gt;60"/>
    <n v="1.1000000000000001"/>
    <n v="0"/>
    <n v="1"/>
    <n v="0.19"/>
    <n v="5"/>
    <n v="3.7999999999999999E-2"/>
    <n v="0"/>
    <n v="0"/>
    <d v="2019-01-07T00:00:00"/>
    <d v="2019-01-07T00:00:00"/>
    <n v="0"/>
    <s v="0-1 día"/>
    <n v="0"/>
    <n v="0"/>
    <n v="0"/>
    <x v="0"/>
    <x v="0"/>
    <x v="0"/>
    <x v="0"/>
    <x v="0"/>
    <x v="0"/>
    <x v="0"/>
  </r>
  <r>
    <x v="0"/>
    <n v="1"/>
    <s v="1978315"/>
    <x v="0"/>
    <s v="7835"/>
    <s v="11/01/2019 15:42"/>
    <s v="0MX1186333"/>
    <s v="500155"/>
    <s v="PITSS"/>
    <s v="ASP"/>
    <x v="30"/>
    <s v="PROL HERMANOS ESCOBAR No 7151-E"/>
    <x v="2"/>
    <n v="0"/>
    <s v="INTERIOR"/>
    <n v="35"/>
    <s v="Entre 31 y 60"/>
    <s v="A3 Office Color Laser MFPs"/>
    <s v="A3"/>
    <s v="Ciudad principal"/>
    <s v="2-Entre 31 y 60"/>
    <n v="1.05"/>
    <n v="1433.25"/>
    <n v="1"/>
    <n v="0"/>
    <n v="5"/>
    <n v="0"/>
    <n v="0"/>
    <n v="0"/>
    <d v="2019-01-14T00:00:00"/>
    <d v="2019-01-15T00:00:00"/>
    <n v="1"/>
    <s v="0-1 día"/>
    <n v="0"/>
    <n v="0"/>
    <n v="0"/>
    <x v="0"/>
    <x v="0"/>
    <x v="0"/>
    <x v="0"/>
    <x v="1"/>
    <x v="2"/>
    <x v="2"/>
  </r>
  <r>
    <x v="0"/>
    <n v="1"/>
    <s v="1979205"/>
    <x v="0"/>
    <s v="8075"/>
    <s v="14/01/2019 17:18"/>
    <s v="03AG873748"/>
    <s v="000196"/>
    <s v="PITSS"/>
    <s v="ASP"/>
    <x v="4"/>
    <s v="AV CUITLAHUAC No 332"/>
    <x v="34"/>
    <n v="0"/>
    <s v="METRO"/>
    <n v="66"/>
    <s v="&gt;60"/>
    <s v="Departmental Digital"/>
    <s v="A3"/>
    <s v="Ciudad principal"/>
    <s v="2-&gt;60"/>
    <n v="1.1000000000000001"/>
    <n v="720.50000000000011"/>
    <n v="1"/>
    <n v="0.2"/>
    <n v="5"/>
    <n v="0.04"/>
    <n v="0"/>
    <n v="0"/>
    <d v="2019-01-15T00:00:00"/>
    <d v="2019-01-15T00:00:00"/>
    <n v="0"/>
    <s v="0-1 día"/>
    <n v="0"/>
    <n v="0"/>
    <n v="0"/>
    <x v="0"/>
    <x v="0"/>
    <x v="0"/>
    <x v="0"/>
    <x v="0"/>
    <x v="0"/>
    <x v="0"/>
  </r>
  <r>
    <x v="0"/>
    <n v="1"/>
    <s v="1987423"/>
    <x v="0"/>
    <s v="6705"/>
    <s v="30/01/2019 14:40"/>
    <s v="0A1H021199"/>
    <s v="500089"/>
    <s v="PITSS"/>
    <s v="ASP"/>
    <x v="11"/>
    <s v="HERMANOS ESCOBAR 5756"/>
    <x v="2"/>
    <n v="1"/>
    <s v="INTERIOR"/>
    <n v="75"/>
    <s v="&gt;60"/>
    <s v="WF Mono Systems and Legacy Color"/>
    <s v="WF"/>
    <s v="Ciudad principal"/>
    <s v="3-&gt;60"/>
    <n v="1.1499999999999999"/>
    <n v="0"/>
    <n v="1"/>
    <n v="0.16"/>
    <n v="4"/>
    <n v="0.04"/>
    <n v="0"/>
    <n v="0"/>
    <d v="2019-01-30T00:00:00"/>
    <d v="2019-01-31T00:00:00"/>
    <n v="1"/>
    <s v="0-1 día"/>
    <n v="0"/>
    <n v="0"/>
    <n v="0"/>
    <x v="0"/>
    <x v="0"/>
    <x v="0"/>
    <x v="0"/>
    <x v="0"/>
    <x v="0"/>
    <x v="0"/>
  </r>
  <r>
    <x v="1"/>
    <n v="1"/>
    <s v="1992947"/>
    <x v="0"/>
    <s v="4624"/>
    <s v="11/02/2019 10:11"/>
    <s v="0D6X461128"/>
    <s v="500018"/>
    <s v="PITSS"/>
    <s v="ASP"/>
    <x v="2"/>
    <s v="AV MARTIRES DE SONORA 1006"/>
    <x v="23"/>
    <n v="0"/>
    <s v="INTERIOR"/>
    <n v="73"/>
    <s v="&gt;60"/>
    <s v="Entry Mono Printers"/>
    <s v="A4"/>
    <s v="Ciudad principal"/>
    <s v="1-&gt;60"/>
    <n v="1.05"/>
    <n v="750.75000000000011"/>
    <n v="1"/>
    <n v="0.2"/>
    <n v="5"/>
    <n v="0.04"/>
    <n v="0"/>
    <n v="0"/>
    <d v="2019-02-12T00:00:00"/>
    <d v="2019-02-13T00:00:00"/>
    <n v="1"/>
    <s v="0-1 día"/>
    <n v="0"/>
    <n v="0"/>
    <n v="0"/>
    <x v="0"/>
    <x v="0"/>
    <x v="0"/>
    <x v="0"/>
    <x v="0"/>
    <x v="0"/>
    <x v="0"/>
  </r>
  <r>
    <x v="1"/>
    <n v="1"/>
    <s v="1993125"/>
    <x v="0"/>
    <s v="4395"/>
    <s v="11/02/2019 12:25"/>
    <s v="0BG2946876"/>
    <s v="800147"/>
    <s v="PITSS"/>
    <s v="ASP"/>
    <x v="1"/>
    <s v="BLV JUAN ALONSO DE TORRES 1315-3"/>
    <x v="17"/>
    <n v="0"/>
    <s v="INTERIOR"/>
    <n v="6"/>
    <s v="Entre 3 y 6"/>
    <s v="Light Production Digital Business"/>
    <s v="Entry Production"/>
    <s v="Ciudad principal"/>
    <s v="3-Entre 3 y 6"/>
    <n v="0.6"/>
    <n v="943.80000000000007"/>
    <n v="1"/>
    <n v="0.16"/>
    <n v="4"/>
    <n v="0.04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1"/>
    <n v="1"/>
    <s v="1995501"/>
    <x v="0"/>
    <s v="3636"/>
    <s v="15/02/2019 15:00"/>
    <s v="0BB1252027"/>
    <s v="500155"/>
    <s v="PITSS"/>
    <s v="ASP"/>
    <x v="30"/>
    <s v="PROL HERMANOS ESCOBAR No 7151-E"/>
    <x v="2"/>
    <n v="0"/>
    <s v="INTERIOR"/>
    <n v="325"/>
    <s v="&gt;60"/>
    <s v="A4 Mono MFPs"/>
    <s v="A4"/>
    <s v="Ciudad principal"/>
    <s v="1-&gt;60"/>
    <n v="1.05"/>
    <n v="750.75000000000011"/>
    <n v="1"/>
    <n v="2.5"/>
    <n v="5"/>
    <n v="0.5"/>
    <n v="0"/>
    <n v="0"/>
    <d v="2019-02-20T00:00:00"/>
    <d v="2019-02-20T00:00:00"/>
    <n v="0"/>
    <s v="0-1 día"/>
    <n v="0"/>
    <n v="0"/>
    <n v="0"/>
    <x v="0"/>
    <x v="0"/>
    <x v="0"/>
    <x v="0"/>
    <x v="1"/>
    <x v="2"/>
    <x v="2"/>
  </r>
  <r>
    <x v="0"/>
    <n v="1"/>
    <s v="1974785"/>
    <x v="0"/>
    <s v="5551"/>
    <s v="04/01/2019 12:58"/>
    <s v="0KPA026531"/>
    <s v="100039"/>
    <s v="PITSS"/>
    <s v="ASP"/>
    <x v="28"/>
    <s v="INDUSTRIA QUIMICA S/N"/>
    <x v="20"/>
    <n v="1"/>
    <s v="INTERIOR"/>
    <n v="386"/>
    <s v="&gt;60"/>
    <s v="Entry Mono Printers"/>
    <s v="A4"/>
    <s v="Ciudad principal"/>
    <s v="1-&gt;60"/>
    <n v="1.05"/>
    <n v="0"/>
    <n v="1"/>
    <n v="0.21"/>
    <n v="5"/>
    <n v="4.1999999999999996E-2"/>
    <n v="0"/>
    <n v="0"/>
    <d v="2019-01-07T00:00:00"/>
    <d v="2019-01-07T00:00:00"/>
    <n v="0"/>
    <s v="0-1 día"/>
    <n v="0"/>
    <n v="0"/>
    <n v="0"/>
    <x v="0"/>
    <x v="0"/>
    <x v="0"/>
    <x v="0"/>
    <x v="0"/>
    <x v="0"/>
    <x v="0"/>
  </r>
  <r>
    <x v="1"/>
    <n v="1"/>
    <s v="1992137"/>
    <x v="0"/>
    <s v="4002"/>
    <s v="08/02/2019 16:37"/>
    <s v="09HB331362"/>
    <s v="800196"/>
    <s v="PITSS"/>
    <s v="ASP"/>
    <x v="29"/>
    <s v="FRANCIA No 1765"/>
    <x v="7"/>
    <n v="1"/>
    <s v="INTERIOR"/>
    <n v="37"/>
    <s v="Entre 31 y 60"/>
    <s v="A4 Mono MFPs"/>
    <s v="A4"/>
    <s v="Ciudad principal"/>
    <s v="1-Entre 31 y 60"/>
    <n v="0.8"/>
    <n v="0"/>
    <n v="1"/>
    <n v="0.21"/>
    <n v="5"/>
    <n v="4.1999999999999996E-2"/>
    <n v="0"/>
    <n v="0"/>
    <d v="2019-02-08T00:00:00"/>
    <d v="2019-02-11T00:00:00"/>
    <n v="1"/>
    <s v="0-1 día"/>
    <n v="0"/>
    <n v="0"/>
    <n v="0"/>
    <x v="0"/>
    <x v="0"/>
    <x v="0"/>
    <x v="0"/>
    <x v="0"/>
    <x v="0"/>
    <x v="0"/>
  </r>
  <r>
    <x v="1"/>
    <n v="1"/>
    <s v="2001521"/>
    <x v="0"/>
    <s v="5866"/>
    <s v="27/02/2019 13:07"/>
    <s v="0EX9283410"/>
    <s v="800147"/>
    <s v="PITSS"/>
    <s v="ASP"/>
    <x v="1"/>
    <s v="BLV JUAN ALONSO DE TORRES 1315-3"/>
    <x v="17"/>
    <n v="0"/>
    <s v="INTERIOR"/>
    <n v="32"/>
    <s v="Entre 31 y 60"/>
    <s v="Departmental Digital"/>
    <s v="A3"/>
    <s v="Ciudad principal"/>
    <s v="2-Entre 31 y 60"/>
    <n v="1.05"/>
    <n v="1433.25"/>
    <n v="1"/>
    <n v="0.21"/>
    <n v="5"/>
    <n v="4.1999999999999996E-2"/>
    <n v="0"/>
    <n v="0"/>
    <d v="2019-02-27T00:00:00"/>
    <d v="2019-02-27T00:00:00"/>
    <n v="0"/>
    <s v="0-1 día"/>
    <n v="0"/>
    <n v="0"/>
    <n v="0"/>
    <x v="0"/>
    <x v="0"/>
    <x v="0"/>
    <x v="0"/>
    <x v="0"/>
    <x v="0"/>
    <x v="0"/>
  </r>
  <r>
    <x v="1"/>
    <n v="1"/>
    <s v="1988549"/>
    <x v="0"/>
    <s v="0070"/>
    <s v="01/02/2019 13:30"/>
    <s v="0E2B658554"/>
    <s v="800142"/>
    <s v="PITSS"/>
    <s v="ASP"/>
    <x v="4"/>
    <s v="LATERAL AUTOPISTA MEXICO-TOLUCA No 1235"/>
    <x v="35"/>
    <n v="0"/>
    <s v="METRO"/>
    <n v="35"/>
    <s v="Entre 31 y 60"/>
    <s v="Entry Production Color Low/Mid"/>
    <s v="Entry Production"/>
    <s v="Ciudad principal"/>
    <s v="3-Entre 31 y 60"/>
    <n v="1.1000000000000001"/>
    <n v="883.30000000000007"/>
    <n v="1"/>
    <n v="0.17"/>
    <n v="4"/>
    <n v="4.2500000000000003E-2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0"/>
    <n v="1"/>
    <s v="1973623"/>
    <x v="0"/>
    <s v="3658"/>
    <s v="02/01/2019 11:40"/>
    <s v="0C4X011792"/>
    <s v="500156"/>
    <s v="PITSS"/>
    <s v="ASP"/>
    <x v="8"/>
    <s v="AV DE LAS TORRES 2111"/>
    <x v="2"/>
    <n v="0"/>
    <s v="INTERIOR"/>
    <n v="64"/>
    <s v="&gt;60"/>
    <s v="A4 Mono MFPs"/>
    <s v="A4"/>
    <s v="Ciudad principal"/>
    <s v="1-&gt;60"/>
    <n v="1.05"/>
    <n v="750.75000000000011"/>
    <n v="1"/>
    <n v="0"/>
    <n v="5"/>
    <n v="0"/>
    <n v="0"/>
    <n v="0"/>
    <d v="2019-01-04T00:00:00"/>
    <d v="2019-01-07T00:00:00"/>
    <n v="1"/>
    <s v="0-1 día"/>
    <n v="0"/>
    <n v="0"/>
    <n v="0"/>
    <x v="0"/>
    <x v="0"/>
    <x v="0"/>
    <x v="0"/>
    <x v="1"/>
    <x v="2"/>
    <x v="3"/>
  </r>
  <r>
    <x v="0"/>
    <n v="1"/>
    <s v="1982381"/>
    <x v="0"/>
    <s v="4395"/>
    <s v="21/01/2019 10:33"/>
    <s v="0BG2951480"/>
    <s v="800147"/>
    <s v="PITSS"/>
    <s v="ASP"/>
    <x v="1"/>
    <s v="AV BENITO JUAREZ 1965"/>
    <x v="13"/>
    <n v="0"/>
    <s v="INTERIOR"/>
    <n v="19"/>
    <s v="Entre 16 y 30"/>
    <s v="Light Production Digital Business"/>
    <s v="Entry Production"/>
    <s v="Ciudad principal"/>
    <s v="3-Entre 16 y 30"/>
    <n v="1.05"/>
    <n v="1651.6500000000003"/>
    <n v="1"/>
    <n v="0.18"/>
    <n v="4"/>
    <n v="4.4999999999999998E-2"/>
    <n v="0"/>
    <n v="0"/>
    <d v="2019-01-21T00:00:00"/>
    <d v="2019-01-22T00:00:00"/>
    <n v="1"/>
    <s v="0-1 día"/>
    <n v="0"/>
    <n v="0"/>
    <n v="0"/>
    <x v="0"/>
    <x v="0"/>
    <x v="0"/>
    <x v="0"/>
    <x v="0"/>
    <x v="0"/>
    <x v="0"/>
  </r>
  <r>
    <x v="0"/>
    <n v="1"/>
    <s v="1984593"/>
    <x v="0"/>
    <s v="3346"/>
    <s v="24/01/2019 17:16"/>
    <s v="03BT802220"/>
    <s v="500028"/>
    <s v="PITSS"/>
    <s v="ASP"/>
    <x v="31"/>
    <s v="AV UNIVERSIDAD 405 NORTE LOCAL 7 PLAZA ESTIVA"/>
    <x v="36"/>
    <n v="0"/>
    <s v="INTERIOR"/>
    <n v="85"/>
    <s v="&gt;60"/>
    <s v="A4 Mono MFPs"/>
    <s v="A4"/>
    <s v="Ciudad principal"/>
    <s v="1-&gt;60"/>
    <n v="1.05"/>
    <n v="750.75000000000011"/>
    <n v="1"/>
    <n v="0.23"/>
    <n v="5"/>
    <n v="4.5999999999999999E-2"/>
    <n v="0"/>
    <n v="0"/>
    <d v="2019-01-25T00:00:00"/>
    <d v="2019-01-25T00:00:00"/>
    <n v="0"/>
    <s v="0-1 día"/>
    <n v="0"/>
    <n v="0"/>
    <n v="0"/>
    <x v="0"/>
    <x v="0"/>
    <x v="0"/>
    <x v="0"/>
    <x v="0"/>
    <x v="0"/>
    <x v="0"/>
  </r>
  <r>
    <x v="1"/>
    <n v="1"/>
    <s v="1988429"/>
    <x v="0"/>
    <s v="5866"/>
    <s v="01/02/2019 12:51"/>
    <s v="0EX9310036"/>
    <s v="500035"/>
    <s v="PITSS"/>
    <s v="ASP"/>
    <x v="17"/>
    <s v="ITURBIDE No 6970"/>
    <x v="18"/>
    <n v="0"/>
    <s v="INTERIOR"/>
    <n v="42"/>
    <s v="Entre 31 y 60"/>
    <s v="Departmental Digital"/>
    <s v="A3"/>
    <s v="Ciudad principal"/>
    <s v="2-Entre 31 y 60"/>
    <n v="1.05"/>
    <n v="1433.25"/>
    <n v="1"/>
    <n v="0.23"/>
    <n v="5"/>
    <n v="4.5999999999999999E-2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1"/>
    <n v="1"/>
    <s v="1993713"/>
    <x v="0"/>
    <s v="7512"/>
    <s v="12/02/2019 13:01"/>
    <s v="0RXD144240"/>
    <s v="500089"/>
    <s v="PITSS"/>
    <s v="ASP"/>
    <x v="2"/>
    <s v="AV HERMANOS ESCOBAR 5756"/>
    <x v="2"/>
    <n v="1"/>
    <s v="INTERIOR"/>
    <n v="299"/>
    <s v="&gt;60"/>
    <s v="Color Laser Printers"/>
    <s v="A4"/>
    <s v="Ciudad principal"/>
    <s v="1-&gt;60"/>
    <n v="1.05"/>
    <n v="0"/>
    <n v="1"/>
    <n v="0.23"/>
    <n v="5"/>
    <n v="4.5999999999999999E-2"/>
    <n v="0"/>
    <n v="0"/>
    <d v="2019-02-13T00:00:00"/>
    <d v="2019-02-13T00:00:00"/>
    <n v="0"/>
    <s v="0-1 día"/>
    <n v="0"/>
    <n v="0"/>
    <n v="0"/>
    <x v="0"/>
    <x v="0"/>
    <x v="0"/>
    <x v="0"/>
    <x v="0"/>
    <x v="0"/>
    <x v="0"/>
  </r>
  <r>
    <x v="0"/>
    <n v="1"/>
    <s v="1974093"/>
    <x v="0"/>
    <s v="5869"/>
    <s v="03/01/2019 10:10"/>
    <s v="0EX7387236"/>
    <s v="500156"/>
    <s v="PITSS"/>
    <s v="ASP"/>
    <x v="25"/>
    <s v="CALLE DE LOS CEDROS 1681"/>
    <x v="2"/>
    <n v="0"/>
    <s v="INTERIOR"/>
    <n v="15"/>
    <s v="Entre 7 y 15"/>
    <s v="Departmental Digital"/>
    <s v="A3"/>
    <s v="Ciudad principal"/>
    <s v="2-Entre 7 y 15"/>
    <n v="0.6"/>
    <n v="819"/>
    <n v="1"/>
    <n v="0"/>
    <n v="5"/>
    <n v="0"/>
    <n v="0"/>
    <n v="0"/>
    <d v="2019-01-11T00:00:00"/>
    <d v="2019-01-11T00:00:00"/>
    <n v="0"/>
    <s v="0-1 día"/>
    <n v="0"/>
    <n v="0"/>
    <n v="0"/>
    <x v="0"/>
    <x v="0"/>
    <x v="0"/>
    <x v="1"/>
    <x v="1"/>
    <x v="2"/>
    <x v="3"/>
  </r>
  <r>
    <x v="0"/>
    <n v="1"/>
    <s v="1980913"/>
    <x v="0"/>
    <s v="4005"/>
    <s v="17/01/2019 13:53"/>
    <s v="09HB335110"/>
    <s v="500156"/>
    <s v="PITSS"/>
    <s v="ASP"/>
    <x v="30"/>
    <s v="AV HERMANOS ESCOBAR No 7151 C"/>
    <x v="2"/>
    <n v="0"/>
    <s v="INTERIOR"/>
    <n v="120"/>
    <s v="&gt;60"/>
    <s v="A4 Mono MFPs"/>
    <s v="A4"/>
    <s v="Ciudad principal"/>
    <s v="1-&gt;60"/>
    <n v="1.05"/>
    <n v="750.75000000000011"/>
    <n v="1"/>
    <n v="0"/>
    <n v="5"/>
    <n v="0"/>
    <n v="0"/>
    <n v="0"/>
    <d v="2019-01-17T00:00:00"/>
    <d v="2019-01-18T00:00:00"/>
    <n v="1"/>
    <s v="0-1 día"/>
    <n v="0"/>
    <n v="0"/>
    <n v="0"/>
    <x v="0"/>
    <x v="0"/>
    <x v="0"/>
    <x v="0"/>
    <x v="1"/>
    <x v="2"/>
    <x v="3"/>
  </r>
  <r>
    <x v="0"/>
    <n v="1"/>
    <s v="1981291"/>
    <x v="0"/>
    <s v="3350"/>
    <s v="18/01/2019 10:12"/>
    <s v="0VMA564195"/>
    <s v="500156"/>
    <s v="PITSS"/>
    <s v="ASP"/>
    <x v="25"/>
    <s v="AV VALLE DEL CEDRO 1681"/>
    <x v="2"/>
    <n v="0"/>
    <s v="INTERIOR"/>
    <n v="606"/>
    <s v="&gt;60"/>
    <s v="A4 Mono MFPs"/>
    <s v="A4"/>
    <s v="Ciudad principal"/>
    <s v="1-&gt;60"/>
    <n v="1.05"/>
    <n v="750.75000000000011"/>
    <n v="1"/>
    <n v="0"/>
    <n v="5"/>
    <n v="0"/>
    <n v="0"/>
    <n v="0"/>
    <d v="2019-01-21T00:00:00"/>
    <d v="2019-01-22T00:00:00"/>
    <n v="1"/>
    <s v="0-1 día"/>
    <n v="0"/>
    <n v="0"/>
    <n v="0"/>
    <x v="0"/>
    <x v="0"/>
    <x v="0"/>
    <x v="1"/>
    <x v="1"/>
    <x v="2"/>
    <x v="3"/>
  </r>
  <r>
    <x v="0"/>
    <n v="1"/>
    <s v="1979427"/>
    <x v="0"/>
    <s v="5945"/>
    <s v="15/01/2019 09:51"/>
    <s v="0X76374347"/>
    <s v="500066"/>
    <s v="PITSS"/>
    <s v="ASP"/>
    <x v="32"/>
    <s v="INDUSTRIAS ELECTRONICAS PACIFICO SA DE CV"/>
    <x v="29"/>
    <n v="0"/>
    <s v="INTERIOR"/>
    <n v="554"/>
    <s v="&gt;60"/>
    <s v="Office Digital"/>
    <s v="A3"/>
    <s v="Otras"/>
    <s v="2-&gt;60"/>
    <n v="1.1000000000000001"/>
    <n v="1501.5000000000002"/>
    <n v="1"/>
    <n v="0.43"/>
    <n v="9"/>
    <n v="4.777777777777778E-2"/>
    <n v="0"/>
    <n v="0"/>
    <d v="2019-01-21T00:00:00"/>
    <d v="2019-01-21T00:00:00"/>
    <n v="0"/>
    <s v="0-1 día"/>
    <n v="0"/>
    <n v="0"/>
    <n v="0"/>
    <x v="0"/>
    <x v="0"/>
    <x v="0"/>
    <x v="0"/>
    <x v="0"/>
    <x v="0"/>
    <x v="0"/>
  </r>
  <r>
    <x v="0"/>
    <n v="1"/>
    <s v="1974023"/>
    <x v="0"/>
    <s v="3611"/>
    <s v="03/01/2019 07:42"/>
    <s v="0A4T558727"/>
    <s v="800071"/>
    <s v="PITSS"/>
    <s v="ASP"/>
    <x v="33"/>
    <s v="CARRETERA BASE AEREA No 5850 INT 4"/>
    <x v="0"/>
    <n v="0"/>
    <s v="INTERIOR"/>
    <n v="269"/>
    <s v="&gt;60"/>
    <s v="Entry Mono Printers"/>
    <s v="A4"/>
    <s v="Ciudad principal"/>
    <s v="1-&gt;60"/>
    <n v="1.05"/>
    <n v="750.75000000000011"/>
    <n v="1"/>
    <n v="0.25"/>
    <n v="5"/>
    <n v="0.05"/>
    <n v="0"/>
    <n v="0"/>
    <d v="2019-01-07T00:00:00"/>
    <d v="2019-01-08T00:00:00"/>
    <n v="1"/>
    <s v="0-1 día"/>
    <n v="0"/>
    <n v="0"/>
    <n v="0"/>
    <x v="0"/>
    <x v="0"/>
    <x v="0"/>
    <x v="0"/>
    <x v="0"/>
    <x v="0"/>
    <x v="0"/>
  </r>
  <r>
    <x v="0"/>
    <n v="1"/>
    <s v="1984009"/>
    <x v="0"/>
    <s v="5326"/>
    <s v="23/01/2019 17:03"/>
    <s v="0AE9912581"/>
    <s v="500066"/>
    <s v="PITSS"/>
    <s v="ASP"/>
    <x v="32"/>
    <s v="BLV APODACA 100"/>
    <x v="29"/>
    <n v="0"/>
    <s v="INTERIOR"/>
    <n v="365"/>
    <s v="&gt;60"/>
    <s v="Office Digital"/>
    <s v="A3"/>
    <s v="Otras"/>
    <s v="2-&gt;60"/>
    <n v="1.1000000000000001"/>
    <n v="1501.5000000000002"/>
    <n v="1"/>
    <n v="0.45"/>
    <n v="9"/>
    <n v="0.05"/>
    <n v="0"/>
    <n v="0"/>
    <d v="2019-01-28T00:00:00"/>
    <d v="2019-01-28T00:00:00"/>
    <n v="0"/>
    <s v="0-1 día"/>
    <n v="0"/>
    <n v="0"/>
    <n v="0"/>
    <x v="0"/>
    <x v="0"/>
    <x v="0"/>
    <x v="0"/>
    <x v="0"/>
    <x v="0"/>
    <x v="0"/>
  </r>
  <r>
    <x v="0"/>
    <n v="1"/>
    <s v="1985911"/>
    <x v="0"/>
    <s v="4002"/>
    <s v="28/01/2019 11:50"/>
    <s v="09HB321575"/>
    <s v="500156"/>
    <s v="PITSS"/>
    <s v="ASP"/>
    <x v="6"/>
    <s v="AV MJ CLOUTIER 10110"/>
    <x v="2"/>
    <n v="0"/>
    <s v="INTERIOR"/>
    <n v="450"/>
    <s v="&gt;60"/>
    <s v="A4 Mono MFPs"/>
    <s v="A4"/>
    <s v="Ciudad principal"/>
    <s v="1-&gt;60"/>
    <n v="1.05"/>
    <n v="750.75000000000011"/>
    <n v="1"/>
    <n v="0"/>
    <n v="5"/>
    <n v="0"/>
    <n v="0"/>
    <n v="0"/>
    <d v="2019-01-28T00:00:00"/>
    <d v="2019-01-28T00:00:00"/>
    <n v="0"/>
    <s v="0-1 día"/>
    <n v="0"/>
    <n v="0"/>
    <n v="0"/>
    <x v="0"/>
    <x v="0"/>
    <x v="0"/>
    <x v="0"/>
    <x v="1"/>
    <x v="2"/>
    <x v="3"/>
  </r>
  <r>
    <x v="0"/>
    <n v="1"/>
    <s v="1977495"/>
    <x v="0"/>
    <s v="8045"/>
    <s v="10/01/2019 10:16"/>
    <s v="0Y4X827450"/>
    <s v="500089"/>
    <s v="PITSS"/>
    <s v="ASP"/>
    <x v="3"/>
    <s v="AV HERMANOS ESCOBAR No 5756"/>
    <x v="2"/>
    <n v="1"/>
    <s v="INTERIOR"/>
    <n v="105"/>
    <s v="&gt;60"/>
    <s v="Office Digital"/>
    <s v="A3"/>
    <s v="Ciudad principal"/>
    <s v="2-&gt;60"/>
    <n v="1.1000000000000001"/>
    <n v="0"/>
    <n v="1"/>
    <n v="0.26"/>
    <n v="5"/>
    <n v="5.2000000000000005E-2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1"/>
    <n v="1"/>
    <s v="1986721"/>
    <x v="0"/>
    <s v="6700"/>
    <s v="29/01/2019 13:03"/>
    <s v="0AB9777473"/>
    <s v="500156"/>
    <s v="PITSS"/>
    <s v="ASP"/>
    <x v="25"/>
    <s v="AV FUENTES DEL SUR No 7070"/>
    <x v="2"/>
    <n v="0"/>
    <s v="INTERIOR"/>
    <n v="41"/>
    <s v="Entre 31 y 60"/>
    <s v="Color Laser Printers"/>
    <s v="A4"/>
    <s v="Ciudad principal"/>
    <s v="1-Entre 31 y 60"/>
    <n v="0.8"/>
    <n v="572.00000000000011"/>
    <n v="1"/>
    <n v="0"/>
    <n v="5"/>
    <n v="0"/>
    <n v="0"/>
    <n v="0"/>
    <d v="2019-02-07T00:00:00"/>
    <d v="2019-02-07T00:00:00"/>
    <n v="0"/>
    <s v="0-1 día"/>
    <n v="0"/>
    <n v="0"/>
    <n v="0"/>
    <x v="0"/>
    <x v="0"/>
    <x v="0"/>
    <x v="1"/>
    <x v="1"/>
    <x v="2"/>
    <x v="3"/>
  </r>
  <r>
    <x v="1"/>
    <n v="1"/>
    <s v="1995593"/>
    <x v="0"/>
    <s v="3616"/>
    <s v="15/02/2019 19:56"/>
    <s v="0A2T027731"/>
    <s v="500066"/>
    <s v="PITSS"/>
    <s v="ASP"/>
    <x v="34"/>
    <s v="CARR MIGUEL ALEMAN KM 24"/>
    <x v="29"/>
    <n v="0"/>
    <s v="INTERIOR"/>
    <n v="9"/>
    <s v="Entre 7 y 15"/>
    <s v="A4 Mono MFPs"/>
    <s v="A4"/>
    <s v="Otras"/>
    <s v="1-Entre 7 y 15"/>
    <n v="0"/>
    <n v="0"/>
    <n v="1"/>
    <n v="0.48"/>
    <n v="9"/>
    <n v="5.333333333333333E-2"/>
    <n v="0"/>
    <n v="0"/>
    <d v="2019-02-18T00:00:00"/>
    <d v="2019-02-18T00:00:00"/>
    <n v="0"/>
    <s v="0-1 día"/>
    <n v="0"/>
    <n v="0"/>
    <n v="0"/>
    <x v="0"/>
    <x v="0"/>
    <x v="0"/>
    <x v="0"/>
    <x v="0"/>
    <x v="0"/>
    <x v="0"/>
  </r>
  <r>
    <x v="0"/>
    <n v="1"/>
    <s v="1975669"/>
    <x v="0"/>
    <s v="5552"/>
    <s v="07/01/2019 10:33"/>
    <s v="0KPA026855"/>
    <s v="500018"/>
    <s v="PITSS"/>
    <s v="ASP"/>
    <x v="2"/>
    <s v="AV MARTIRES DE SONORA 1006"/>
    <x v="23"/>
    <n v="0"/>
    <s v="INTERIOR"/>
    <n v="45"/>
    <s v="Entre 31 y 60"/>
    <s v="Entry Mono Printers"/>
    <s v="A4"/>
    <s v="Ciudad principal"/>
    <s v="1-Entre 31 y 60"/>
    <n v="0.8"/>
    <n v="572.00000000000011"/>
    <n v="1"/>
    <n v="0.27"/>
    <n v="5"/>
    <n v="5.4000000000000006E-2"/>
    <n v="0"/>
    <n v="0"/>
    <d v="2019-01-07T00:00:00"/>
    <d v="2019-01-08T00:00:00"/>
    <n v="1"/>
    <s v="0-1 día"/>
    <n v="0"/>
    <n v="0"/>
    <n v="0"/>
    <x v="0"/>
    <x v="0"/>
    <x v="0"/>
    <x v="0"/>
    <x v="0"/>
    <x v="0"/>
    <x v="0"/>
  </r>
  <r>
    <x v="1"/>
    <n v="1"/>
    <s v="1988049"/>
    <x v="0"/>
    <s v="4002"/>
    <s v="31/01/2019 16:11"/>
    <s v="09HB321575"/>
    <s v="500156"/>
    <s v="PITSS"/>
    <s v="ASP"/>
    <x v="6"/>
    <s v="AV MJ CLOUTIER 10110"/>
    <x v="2"/>
    <n v="0"/>
    <s v="INTERIOR"/>
    <n v="3"/>
    <s v="&lt;=3"/>
    <s v="A4 Mono MFPs"/>
    <s v="A4"/>
    <s v="Ciudad principal"/>
    <s v="1-&lt;=3"/>
    <n v="0"/>
    <n v="0"/>
    <n v="1"/>
    <n v="0"/>
    <n v="5"/>
    <n v="0"/>
    <n v="0"/>
    <n v="0"/>
    <d v="2019-01-31T00:00:00"/>
    <d v="2019-02-01T00:00:00"/>
    <n v="1"/>
    <s v="0-1 día"/>
    <n v="0"/>
    <n v="0"/>
    <n v="0"/>
    <x v="0"/>
    <x v="0"/>
    <x v="0"/>
    <x v="0"/>
    <x v="1"/>
    <x v="2"/>
    <x v="3"/>
  </r>
  <r>
    <x v="0"/>
    <n v="1"/>
    <s v="1983359"/>
    <x v="0"/>
    <s v="5774"/>
    <s v="22/01/2019 13:26"/>
    <s v="0XEL562732"/>
    <s v="800074"/>
    <s v="PITSS"/>
    <s v="ASP"/>
    <x v="1"/>
    <s v="AV LAS PALMAS 1559 LOC SA-01"/>
    <x v="37"/>
    <n v="0"/>
    <s v="INTERIOR"/>
    <n v="20"/>
    <s v="Entre 16 y 30"/>
    <s v="Departmental Digital"/>
    <s v="A3"/>
    <s v="Otras"/>
    <s v="2-Entre 16 y 30"/>
    <n v="0.8"/>
    <n v="1092"/>
    <n v="1"/>
    <n v="0.49"/>
    <n v="9"/>
    <n v="5.4444444444444441E-2"/>
    <n v="0"/>
    <n v="0"/>
    <d v="2019-01-22T00:00:00"/>
    <d v="2019-01-22T00:00:00"/>
    <n v="0"/>
    <s v="0-1 día"/>
    <n v="0"/>
    <n v="0"/>
    <n v="0"/>
    <x v="0"/>
    <x v="0"/>
    <x v="0"/>
    <x v="0"/>
    <x v="0"/>
    <x v="0"/>
    <x v="0"/>
  </r>
  <r>
    <x v="1"/>
    <n v="1"/>
    <s v="1988545"/>
    <x v="0"/>
    <s v="5867"/>
    <s v="01/02/2019 13:25"/>
    <s v="0EX7381983"/>
    <s v="500156"/>
    <s v="PITSS"/>
    <s v="ASP"/>
    <x v="11"/>
    <s v="RAFAEL PEREZ SERNA Y HENRY DUNANT"/>
    <x v="2"/>
    <n v="0"/>
    <s v="INTERIOR"/>
    <n v="18"/>
    <s v="Entre 16 y 30"/>
    <s v="Office Digital"/>
    <s v="A3"/>
    <s v="Ciudad principal"/>
    <s v="2-Entre 16 y 30"/>
    <n v="0.8"/>
    <n v="1092"/>
    <n v="1"/>
    <n v="0"/>
    <n v="5"/>
    <n v="0"/>
    <n v="0"/>
    <n v="0"/>
    <d v="2019-02-05T00:00:00"/>
    <d v="2019-02-05T00:00:00"/>
    <n v="0"/>
    <s v="0-1 día"/>
    <n v="0"/>
    <n v="0"/>
    <n v="0"/>
    <x v="0"/>
    <x v="0"/>
    <x v="0"/>
    <x v="0"/>
    <x v="1"/>
    <x v="2"/>
    <x v="3"/>
  </r>
  <r>
    <x v="1"/>
    <n v="1"/>
    <s v="1992075"/>
    <x v="0"/>
    <s v="8075"/>
    <s v="08/02/2019 14:48"/>
    <s v="03AG876220"/>
    <s v="500156"/>
    <s v="PITSS"/>
    <s v="ASP"/>
    <x v="2"/>
    <s v="AV PRINCIPAL No 1420"/>
    <x v="2"/>
    <n v="0"/>
    <s v="INTERIOR"/>
    <n v="63"/>
    <s v="&gt;60"/>
    <s v="Departmental Digital"/>
    <s v="A3"/>
    <s v="Ciudad principal"/>
    <s v="2-&gt;60"/>
    <n v="1.1000000000000001"/>
    <n v="1501.5000000000002"/>
    <n v="1"/>
    <n v="0"/>
    <n v="5"/>
    <n v="0"/>
    <n v="0"/>
    <n v="0"/>
    <d v="2019-02-11T00:00:00"/>
    <d v="2019-02-11T00:00:00"/>
    <n v="0"/>
    <s v="0-1 día"/>
    <n v="0"/>
    <n v="0"/>
    <n v="0"/>
    <x v="0"/>
    <x v="0"/>
    <x v="0"/>
    <x v="0"/>
    <x v="1"/>
    <x v="2"/>
    <x v="3"/>
  </r>
  <r>
    <x v="1"/>
    <n v="1"/>
    <s v="1992889"/>
    <x v="0"/>
    <s v="3635"/>
    <s v="11/02/2019 08:48"/>
    <s v="0LBT205987"/>
    <s v="500156"/>
    <s v="PITSS"/>
    <s v="ASP"/>
    <x v="23"/>
    <s v="AV SANTIAGO TRONCOSO 281"/>
    <x v="2"/>
    <n v="0"/>
    <s v="INTERIOR"/>
    <n v="21"/>
    <s v="Entre 16 y 30"/>
    <s v="A4 Mono MFPs"/>
    <s v="A4"/>
    <s v="Ciudad principal"/>
    <s v="1-Entre 16 y 30"/>
    <n v="0.6"/>
    <n v="429.00000000000006"/>
    <n v="1"/>
    <n v="0"/>
    <n v="5"/>
    <n v="0"/>
    <n v="0"/>
    <n v="0"/>
    <d v="2019-02-12T00:00:00"/>
    <d v="2019-02-12T00:00:00"/>
    <n v="0"/>
    <s v="0-1 día"/>
    <n v="0"/>
    <n v="0"/>
    <n v="0"/>
    <x v="0"/>
    <x v="0"/>
    <x v="0"/>
    <x v="0"/>
    <x v="1"/>
    <x v="2"/>
    <x v="3"/>
  </r>
  <r>
    <x v="0"/>
    <n v="1"/>
    <s v="1979073"/>
    <x v="0"/>
    <s v="1026"/>
    <s v="14/01/2019 13:19"/>
    <s v="AAQ100655"/>
    <s v="800084"/>
    <s v="PITSS"/>
    <s v="ASP"/>
    <x v="35"/>
    <s v="CARR 30 KM 7.7"/>
    <x v="38"/>
    <n v="0"/>
    <s v="INTERIOR"/>
    <n v="3"/>
    <s v="&lt;=3"/>
    <s v="Office Digital"/>
    <s v="A3"/>
    <s v="Otras"/>
    <s v="2-&lt;=3"/>
    <n v="0"/>
    <n v="0"/>
    <n v="1"/>
    <n v="0.51"/>
    <n v="9"/>
    <n v="5.6666666666666671E-2"/>
    <n v="0"/>
    <n v="0"/>
    <d v="2019-01-24T00:00:00"/>
    <d v="2019-01-24T00:00:00"/>
    <n v="0"/>
    <s v="0-1 día"/>
    <n v="0"/>
    <n v="0"/>
    <n v="0"/>
    <x v="0"/>
    <x v="0"/>
    <x v="0"/>
    <x v="0"/>
    <x v="0"/>
    <x v="0"/>
    <x v="0"/>
  </r>
  <r>
    <x v="1"/>
    <n v="1"/>
    <s v="1999231"/>
    <x v="0"/>
    <s v="3616"/>
    <s v="22/02/2019 18:43"/>
    <s v="0A2T201159"/>
    <s v="500156"/>
    <s v="PITSS"/>
    <s v="ASP"/>
    <x v="36"/>
    <s v="AV LAS TORRES No 2280"/>
    <x v="2"/>
    <n v="0"/>
    <s v="INTERIOR"/>
    <n v="144"/>
    <s v="&gt;60"/>
    <s v="A4 Mono MFPs"/>
    <s v="A4"/>
    <s v="Ciudad principal"/>
    <s v="1-&gt;60"/>
    <n v="1.05"/>
    <n v="750.75000000000011"/>
    <n v="1"/>
    <n v="0"/>
    <n v="5"/>
    <n v="0"/>
    <n v="0"/>
    <n v="0"/>
    <d v="2019-02-26T00:00:00"/>
    <d v="2019-02-27T00:00:00"/>
    <n v="1"/>
    <s v="0-1 día"/>
    <n v="0"/>
    <n v="0"/>
    <n v="0"/>
    <x v="0"/>
    <x v="0"/>
    <x v="0"/>
    <x v="0"/>
    <x v="1"/>
    <x v="2"/>
    <x v="3"/>
  </r>
  <r>
    <x v="1"/>
    <n v="1"/>
    <s v="1994863"/>
    <x v="0"/>
    <s v="3635"/>
    <s v="14/02/2019 12:22"/>
    <s v="0LBT206077"/>
    <s v="500156"/>
    <s v="PITSS"/>
    <s v="ASP"/>
    <x v="23"/>
    <s v="AV SANTIAGO TRONCOSO 281"/>
    <x v="2"/>
    <n v="0"/>
    <s v="INTERIOR"/>
    <n v="28"/>
    <s v="Entre 16 y 30"/>
    <s v="A4 Mono MFPs"/>
    <s v="A4"/>
    <s v="Ciudad principal"/>
    <s v="1-Entre 16 y 30"/>
    <n v="0.6"/>
    <n v="429.00000000000006"/>
    <n v="1"/>
    <n v="0.13"/>
    <n v="5"/>
    <n v="2.6000000000000002E-2"/>
    <n v="0"/>
    <n v="0"/>
    <d v="2019-02-15T00:00:00"/>
    <d v="2019-02-17T00:00:00"/>
    <n v="0"/>
    <s v="0-1 día"/>
    <n v="0"/>
    <n v="0"/>
    <n v="0"/>
    <x v="0"/>
    <x v="0"/>
    <x v="0"/>
    <x v="0"/>
    <x v="1"/>
    <x v="2"/>
    <x v="3"/>
  </r>
  <r>
    <x v="1"/>
    <n v="1"/>
    <s v="1993901"/>
    <x v="0"/>
    <s v="0070"/>
    <s v="12/02/2019 17:16"/>
    <s v="0E2B665653"/>
    <s v="800192"/>
    <s v="PITSS"/>
    <s v="ASP"/>
    <x v="4"/>
    <s v="AV DE LAS ROSAS 110"/>
    <x v="0"/>
    <n v="0"/>
    <s v="INTERIOR"/>
    <n v="5"/>
    <s v="Entre 3 y 6"/>
    <s v="Entry Production Color Low/Mid"/>
    <s v="Entry Production"/>
    <s v="Ciudad principal"/>
    <s v="3-Entre 3 y 6"/>
    <n v="0.6"/>
    <n v="943.80000000000007"/>
    <n v="1"/>
    <n v="0.23"/>
    <n v="4"/>
    <n v="5.7500000000000002E-2"/>
    <n v="0"/>
    <n v="0"/>
    <d v="2019-02-13T00:00:00"/>
    <d v="2019-02-13T00:00:00"/>
    <n v="0"/>
    <s v="0-1 día"/>
    <n v="0"/>
    <n v="0"/>
    <n v="0"/>
    <x v="0"/>
    <x v="0"/>
    <x v="0"/>
    <x v="0"/>
    <x v="0"/>
    <x v="0"/>
    <x v="0"/>
  </r>
  <r>
    <x v="1"/>
    <n v="1"/>
    <s v="1990855"/>
    <x v="0"/>
    <s v="5865"/>
    <s v="06/02/2019 20:04"/>
    <s v="0EX9293542"/>
    <s v="500019"/>
    <s v="PITSS"/>
    <s v="ASP"/>
    <x v="1"/>
    <s v="AUTO CLUB 194-D"/>
    <x v="39"/>
    <n v="0"/>
    <s v="INTERIOR"/>
    <n v="34"/>
    <s v="Entre 31 y 60"/>
    <s v="Departmental Digital"/>
    <s v="A3"/>
    <s v="Otras"/>
    <s v="2-Entre 31 y 60"/>
    <n v="1.05"/>
    <n v="1433.25"/>
    <n v="1"/>
    <n v="0.52"/>
    <n v="9"/>
    <n v="5.7777777777777782E-2"/>
    <n v="0"/>
    <n v="0"/>
    <d v="2019-02-07T00:00:00"/>
    <d v="2019-02-07T00:00:00"/>
    <n v="0"/>
    <s v="0-1 día"/>
    <n v="0"/>
    <n v="0"/>
    <n v="0"/>
    <x v="0"/>
    <x v="0"/>
    <x v="0"/>
    <x v="0"/>
    <x v="0"/>
    <x v="0"/>
    <x v="0"/>
  </r>
  <r>
    <x v="0"/>
    <n v="1"/>
    <s v="1973767"/>
    <x v="0"/>
    <s v="3616"/>
    <s v="02/01/2019 17:12"/>
    <s v="0A2T380152"/>
    <s v="800192"/>
    <s v="PITSS"/>
    <s v="ASP"/>
    <x v="37"/>
    <s v="AV. MARIANO OTERO NO 2510-2"/>
    <x v="7"/>
    <n v="0"/>
    <s v="INTERIOR"/>
    <n v="1118"/>
    <s v="&gt;60"/>
    <s v="A4 Mono MFPs"/>
    <s v="A4"/>
    <s v="Ciudad principal"/>
    <s v="1-&gt;60"/>
    <n v="1.05"/>
    <n v="750.75000000000011"/>
    <n v="1"/>
    <n v="0.3"/>
    <n v="5"/>
    <n v="0.06"/>
    <n v="0"/>
    <n v="0"/>
    <d v="2019-01-03T00:00:00"/>
    <d v="2019-01-03T00:00:00"/>
    <n v="0"/>
    <s v="0-1 día"/>
    <n v="0"/>
    <n v="0"/>
    <n v="0"/>
    <x v="0"/>
    <x v="0"/>
    <x v="0"/>
    <x v="0"/>
    <x v="0"/>
    <x v="0"/>
    <x v="0"/>
  </r>
  <r>
    <x v="0"/>
    <n v="1"/>
    <s v="1986757"/>
    <x v="0"/>
    <s v="7530"/>
    <s v="29/01/2019 14:32"/>
    <s v="0XKK398692"/>
    <s v="100039"/>
    <s v="PITSS"/>
    <s v="ASP"/>
    <x v="28"/>
    <s v="INDUSTRIA QUIMICA SN"/>
    <x v="20"/>
    <n v="1"/>
    <s v="INTERIOR"/>
    <n v="70"/>
    <s v="&gt;60"/>
    <s v="A3 Office Color Laser MFPs"/>
    <s v="A3"/>
    <s v="Ciudad principal"/>
    <s v="2-&gt;60"/>
    <n v="1.1000000000000001"/>
    <n v="0"/>
    <n v="1"/>
    <n v="0.3"/>
    <n v="5"/>
    <n v="0.06"/>
    <n v="0"/>
    <n v="0"/>
    <d v="2019-01-30T00:00:00"/>
    <d v="2019-01-30T00:00:00"/>
    <n v="0"/>
    <s v="0-1 día"/>
    <n v="0"/>
    <n v="0"/>
    <n v="0"/>
    <x v="0"/>
    <x v="0"/>
    <x v="0"/>
    <x v="0"/>
    <x v="0"/>
    <x v="0"/>
    <x v="0"/>
  </r>
  <r>
    <x v="1"/>
    <n v="1"/>
    <s v="1992015"/>
    <x v="0"/>
    <s v="4002"/>
    <s v="08/02/2019 13:16"/>
    <s v="09HB331587"/>
    <s v="800196"/>
    <s v="PITSS"/>
    <s v="ASP"/>
    <x v="0"/>
    <s v="BRUSELAS No 569"/>
    <x v="7"/>
    <n v="1"/>
    <s v="INTERIOR"/>
    <n v="2626"/>
    <s v="&gt;60"/>
    <s v="A4 Mono MFPs"/>
    <s v="A4"/>
    <s v="Ciudad principal"/>
    <s v="1-&gt;60"/>
    <n v="1.05"/>
    <n v="0"/>
    <n v="1"/>
    <n v="0.3"/>
    <n v="5"/>
    <n v="0.06"/>
    <n v="0"/>
    <n v="0"/>
    <d v="2019-02-08T00:00:00"/>
    <d v="2019-02-11T00:00:00"/>
    <n v="1"/>
    <s v="0-1 día"/>
    <n v="0"/>
    <n v="0"/>
    <n v="0"/>
    <x v="0"/>
    <x v="0"/>
    <x v="0"/>
    <x v="0"/>
    <x v="0"/>
    <x v="0"/>
    <x v="0"/>
  </r>
  <r>
    <x v="1"/>
    <n v="1"/>
    <s v="1996515"/>
    <x v="0"/>
    <s v="8031"/>
    <s v="18/02/2019 12:57"/>
    <s v="03TX405488"/>
    <s v="800147"/>
    <s v="PITSS"/>
    <s v="ASP"/>
    <x v="38"/>
    <s v="PASEO DE LOS INSURGENTES No 303, PISO 1"/>
    <x v="17"/>
    <n v="0"/>
    <s v="INTERIOR"/>
    <n v="111"/>
    <s v="&gt;60"/>
    <s v="A3 Office Color Laser MFPs"/>
    <s v="A3"/>
    <s v="Ciudad principal"/>
    <s v="2-&gt;60"/>
    <n v="1.1000000000000001"/>
    <n v="1501.5000000000002"/>
    <n v="1"/>
    <n v="0.3"/>
    <n v="5"/>
    <n v="0.06"/>
    <n v="0"/>
    <n v="0"/>
    <d v="2019-02-18T00:00:00"/>
    <d v="2019-02-18T00:00:00"/>
    <n v="0"/>
    <s v="0-1 día"/>
    <n v="0"/>
    <n v="0"/>
    <n v="0"/>
    <x v="0"/>
    <x v="0"/>
    <x v="0"/>
    <x v="0"/>
    <x v="0"/>
    <x v="0"/>
    <x v="0"/>
  </r>
  <r>
    <x v="1"/>
    <n v="1"/>
    <s v="2001515"/>
    <x v="0"/>
    <s v="4002"/>
    <s v="27/02/2019 13:07"/>
    <s v="09HB331560"/>
    <s v="800196"/>
    <s v="PITSS"/>
    <s v="ASP"/>
    <x v="39"/>
    <s v="AV ESPA&amp;A No 1840"/>
    <x v="7"/>
    <n v="1"/>
    <s v="INTERIOR"/>
    <n v="2645"/>
    <s v="&gt;60"/>
    <s v="A4 Mono MFPs"/>
    <s v="A4"/>
    <s v="Ciudad principal"/>
    <s v="1-&gt;60"/>
    <n v="1.05"/>
    <n v="0"/>
    <n v="1"/>
    <n v="0.31"/>
    <n v="5"/>
    <n v="6.2E-2"/>
    <n v="0"/>
    <n v="0"/>
    <d v="2019-02-27T00:00:00"/>
    <d v="2019-02-27T00:00:00"/>
    <n v="0"/>
    <s v="0-1 día"/>
    <n v="0"/>
    <n v="0"/>
    <n v="0"/>
    <x v="0"/>
    <x v="0"/>
    <x v="0"/>
    <x v="0"/>
    <x v="0"/>
    <x v="0"/>
    <x v="0"/>
  </r>
  <r>
    <x v="1"/>
    <n v="1"/>
    <s v="1996313"/>
    <x v="0"/>
    <s v="4395"/>
    <s v="18/02/2019 09:45"/>
    <s v="0BG2948894"/>
    <s v="800147"/>
    <s v="PITSS"/>
    <s v="ASP"/>
    <x v="1"/>
    <s v="BLV MANUEL J CLOUTHIER SN"/>
    <x v="17"/>
    <n v="0"/>
    <s v="INTERIOR"/>
    <n v="20"/>
    <s v="Entre 16 y 30"/>
    <s v="Light Production Digital Business"/>
    <s v="Entry Production"/>
    <s v="Ciudad principal"/>
    <s v="3-Entre 16 y 30"/>
    <n v="1.05"/>
    <n v="1651.6500000000003"/>
    <n v="1"/>
    <n v="0.25"/>
    <n v="4"/>
    <n v="6.25E-2"/>
    <n v="0"/>
    <n v="0"/>
    <d v="2019-02-18T00:00:00"/>
    <d v="2019-02-18T00:00:00"/>
    <n v="0"/>
    <s v="0-1 día"/>
    <n v="0"/>
    <n v="0"/>
    <n v="0"/>
    <x v="0"/>
    <x v="0"/>
    <x v="0"/>
    <x v="0"/>
    <x v="0"/>
    <x v="0"/>
    <x v="0"/>
  </r>
  <r>
    <x v="0"/>
    <n v="1"/>
    <s v="1987497"/>
    <x v="0"/>
    <s v="5955"/>
    <s v="30/01/2019 17:11"/>
    <s v="0X76703680"/>
    <s v="800187"/>
    <s v="PITSS"/>
    <s v="ASP"/>
    <x v="36"/>
    <s v="Tequisquiapan No 102 Esq Luis M Vega Planta"/>
    <x v="10"/>
    <n v="0"/>
    <s v="INTERIOR"/>
    <n v="190"/>
    <s v="&gt;60"/>
    <s v="Departmental Digital"/>
    <s v="A3"/>
    <s v="Ciudad principal"/>
    <s v="2-&gt;60"/>
    <n v="1.1000000000000001"/>
    <n v="1501.5000000000002"/>
    <n v="1"/>
    <n v="0.32"/>
    <n v="5"/>
    <n v="6.4000000000000001E-2"/>
    <n v="0"/>
    <n v="0"/>
    <d v="2019-01-31T00:00:00"/>
    <d v="2019-01-31T00:00:00"/>
    <n v="0"/>
    <s v="0-1 día"/>
    <n v="0"/>
    <n v="0"/>
    <n v="0"/>
    <x v="0"/>
    <x v="0"/>
    <x v="0"/>
    <x v="0"/>
    <x v="0"/>
    <x v="0"/>
    <x v="0"/>
  </r>
  <r>
    <x v="1"/>
    <n v="1"/>
    <s v="1989681"/>
    <x v="0"/>
    <s v="5866"/>
    <s v="05/02/2019 08:23"/>
    <s v="0EX9300822"/>
    <s v="500089"/>
    <s v="PITSS"/>
    <s v="ASP"/>
    <x v="13"/>
    <s v="AV ANTONIO J BERMUDEZ No 1230"/>
    <x v="2"/>
    <n v="0"/>
    <s v="INTERIOR"/>
    <n v="53"/>
    <s v="Entre 31 y 60"/>
    <s v="Departmental Digital"/>
    <s v="A3"/>
    <s v="Ciudad principal"/>
    <s v="2-Entre 31 y 60"/>
    <n v="1.05"/>
    <n v="1433.25"/>
    <n v="1"/>
    <n v="0.32"/>
    <n v="5"/>
    <n v="6.4000000000000001E-2"/>
    <n v="0"/>
    <n v="0"/>
    <d v="2019-02-06T00:00:00"/>
    <d v="2019-02-07T00:00:00"/>
    <n v="1"/>
    <s v="0-1 día"/>
    <n v="0"/>
    <n v="0"/>
    <n v="0"/>
    <x v="0"/>
    <x v="0"/>
    <x v="0"/>
    <x v="0"/>
    <x v="0"/>
    <x v="0"/>
    <x v="0"/>
  </r>
  <r>
    <x v="1"/>
    <n v="1"/>
    <s v="1994401"/>
    <x v="0"/>
    <s v="7838"/>
    <s v="13/02/2019 13:54"/>
    <s v="0MX0144464"/>
    <s v="500089"/>
    <s v="PITSS"/>
    <s v="ASP"/>
    <x v="13"/>
    <s v="AV HERMANOS ESCOBAR No 5756"/>
    <x v="2"/>
    <n v="1"/>
    <s v="INTERIOR"/>
    <n v="15"/>
    <s v="Entre 7 y 15"/>
    <s v="A3 Office Color Laser MFPs"/>
    <s v="A3"/>
    <s v="Ciudad principal"/>
    <s v="2-Entre 7 y 15"/>
    <n v="0.6"/>
    <n v="0"/>
    <n v="1"/>
    <n v="0.32"/>
    <n v="5"/>
    <n v="6.4000000000000001E-2"/>
    <n v="0"/>
    <n v="0"/>
    <d v="2019-02-14T00:00:00"/>
    <d v="2019-02-14T00:00:00"/>
    <n v="0"/>
    <s v="0-1 día"/>
    <n v="0"/>
    <n v="0"/>
    <n v="0"/>
    <x v="0"/>
    <x v="0"/>
    <x v="0"/>
    <x v="0"/>
    <x v="0"/>
    <x v="0"/>
    <x v="0"/>
  </r>
  <r>
    <x v="1"/>
    <n v="1"/>
    <s v="2000051"/>
    <x v="0"/>
    <s v="4000"/>
    <s v="25/02/2019 11:26"/>
    <s v="06HB015876"/>
    <s v="500027"/>
    <s v="PITSS"/>
    <s v="ASP"/>
    <x v="20"/>
    <s v="CIRCUITO INTERIOR NORTE No 1820"/>
    <x v="2"/>
    <n v="1"/>
    <s v="INTERIOR"/>
    <n v="2643"/>
    <s v="&gt;60"/>
    <s v="Entry Mono Printers"/>
    <s v="A4"/>
    <s v="Ciudad principal"/>
    <s v="1-&gt;60"/>
    <n v="1.05"/>
    <n v="0"/>
    <n v="1"/>
    <n v="0.32"/>
    <n v="5"/>
    <n v="6.4000000000000001E-2"/>
    <n v="0"/>
    <n v="0"/>
    <d v="2019-02-27T00:00:00"/>
    <d v="2019-02-27T00:00:00"/>
    <n v="0"/>
    <s v="0-1 día"/>
    <n v="0"/>
    <n v="0"/>
    <n v="0"/>
    <x v="0"/>
    <x v="0"/>
    <x v="0"/>
    <x v="0"/>
    <x v="0"/>
    <x v="0"/>
    <x v="0"/>
  </r>
  <r>
    <x v="1"/>
    <n v="1"/>
    <s v="1996505"/>
    <x v="0"/>
    <s v="3658"/>
    <s v="18/02/2019 12:48"/>
    <s v="0C4X002884"/>
    <s v="500156"/>
    <s v="PITSS"/>
    <s v="ASP"/>
    <x v="8"/>
    <s v="AV HERMANOS ESCOBAR 3515"/>
    <x v="2"/>
    <n v="0"/>
    <s v="INTERIOR"/>
    <n v="796"/>
    <s v="&gt;60"/>
    <s v="A4 Mono MFPs"/>
    <s v="A4"/>
    <s v="Ciudad principal"/>
    <s v="1-&gt;60"/>
    <n v="1.05"/>
    <n v="750.75000000000011"/>
    <n v="1"/>
    <n v="0.2"/>
    <n v="5"/>
    <n v="0.04"/>
    <n v="0"/>
    <n v="0"/>
    <d v="2019-02-19T00:00:00"/>
    <d v="2019-02-19T00:00:00"/>
    <n v="0"/>
    <s v="0-1 día"/>
    <n v="0"/>
    <n v="0"/>
    <n v="0"/>
    <x v="0"/>
    <x v="0"/>
    <x v="0"/>
    <x v="0"/>
    <x v="1"/>
    <x v="2"/>
    <x v="3"/>
  </r>
  <r>
    <x v="1"/>
    <n v="1"/>
    <s v="1998679"/>
    <x v="0"/>
    <s v="4326"/>
    <s v="21/02/2019 15:49"/>
    <s v="0BG1001361"/>
    <s v="500089"/>
    <s v="PITSS"/>
    <s v="ASP"/>
    <x v="2"/>
    <s v="RAFAEL PEREZ SERNA Y HENRY DUNANT"/>
    <x v="2"/>
    <n v="0"/>
    <s v="INTERIOR"/>
    <n v="23"/>
    <s v="Entre 16 y 30"/>
    <s v="Light Production Digital Business"/>
    <s v="Entry Production"/>
    <s v="Ciudad principal"/>
    <s v="3-Entre 16 y 30"/>
    <n v="1.05"/>
    <n v="1651.6500000000003"/>
    <n v="1"/>
    <n v="0.26"/>
    <n v="4"/>
    <n v="6.5000000000000002E-2"/>
    <n v="0"/>
    <n v="0"/>
    <d v="2019-02-22T00:00:00"/>
    <d v="2019-02-22T00:00:00"/>
    <n v="0"/>
    <s v="0-1 día"/>
    <n v="0"/>
    <n v="0"/>
    <n v="0"/>
    <x v="0"/>
    <x v="0"/>
    <x v="0"/>
    <x v="0"/>
    <x v="0"/>
    <x v="0"/>
    <x v="0"/>
  </r>
  <r>
    <x v="0"/>
    <n v="1"/>
    <s v="1977419"/>
    <x v="0"/>
    <s v="3611"/>
    <s v="10/01/2019 07:39"/>
    <s v="0A4T558931"/>
    <s v="800071"/>
    <s v="PITSS"/>
    <s v="ASP"/>
    <x v="27"/>
    <s v="CARRETERA BASE AEREA No 5850-23"/>
    <x v="0"/>
    <n v="0"/>
    <s v="INTERIOR"/>
    <n v="206"/>
    <s v="&gt;60"/>
    <s v="Entry Mono Printers"/>
    <s v="A4"/>
    <s v="Ciudad principal"/>
    <s v="1-&gt;60"/>
    <n v="1.05"/>
    <n v="750.75000000000011"/>
    <n v="1"/>
    <n v="0.33"/>
    <n v="5"/>
    <n v="6.6000000000000003E-2"/>
    <n v="0"/>
    <n v="0"/>
    <d v="2019-01-11T00:00:00"/>
    <d v="2019-01-11T00:00:00"/>
    <n v="0"/>
    <s v="0-1 día"/>
    <n v="0"/>
    <n v="0"/>
    <n v="0"/>
    <x v="0"/>
    <x v="0"/>
    <x v="0"/>
    <x v="0"/>
    <x v="0"/>
    <x v="0"/>
    <x v="0"/>
  </r>
  <r>
    <x v="0"/>
    <n v="1"/>
    <s v="1978833"/>
    <x v="0"/>
    <s v="6656"/>
    <s v="14/01/2019 07:51"/>
    <s v="0E1B968134"/>
    <s v="800071"/>
    <s v="PITSS"/>
    <s v="ASP"/>
    <x v="7"/>
    <s v="AV GENERAL RAMON CORONA No 2514"/>
    <x v="0"/>
    <n v="0"/>
    <s v="INTERIOR"/>
    <n v="7"/>
    <s v="Entre 7 y 15"/>
    <s v="Color Laser Printers"/>
    <s v="A4"/>
    <s v="Ciudad principal"/>
    <s v="1-Entre 7 y 15"/>
    <n v="0"/>
    <n v="0"/>
    <n v="1"/>
    <n v="0.33"/>
    <n v="5"/>
    <n v="6.6000000000000003E-2"/>
    <n v="0"/>
    <n v="0"/>
    <d v="2019-01-14T00:00:00"/>
    <d v="2019-01-14T00:00:00"/>
    <n v="0"/>
    <s v="0-1 día"/>
    <n v="0"/>
    <n v="0"/>
    <n v="0"/>
    <x v="0"/>
    <x v="0"/>
    <x v="0"/>
    <x v="0"/>
    <x v="0"/>
    <x v="0"/>
    <x v="0"/>
  </r>
  <r>
    <x v="0"/>
    <n v="1"/>
    <s v="1979337"/>
    <x v="0"/>
    <s v="3657"/>
    <s v="15/01/2019 08:00"/>
    <s v="0C7X239183"/>
    <s v="800071"/>
    <s v="PITSS"/>
    <s v="ASP"/>
    <x v="27"/>
    <s v="CARRETERA BASE AEREA No 5850-23"/>
    <x v="0"/>
    <n v="0"/>
    <s v="INTERIOR"/>
    <n v="97"/>
    <s v="&gt;60"/>
    <s v="A4 Mono MFPs"/>
    <s v="A4"/>
    <s v="Ciudad principal"/>
    <s v="1-&gt;60"/>
    <n v="1.05"/>
    <n v="750.75000000000011"/>
    <n v="1"/>
    <n v="0.33"/>
    <n v="5"/>
    <n v="6.6000000000000003E-2"/>
    <n v="0"/>
    <n v="0"/>
    <d v="2019-01-15T00:00:00"/>
    <d v="2019-01-15T00:00:00"/>
    <n v="0"/>
    <s v="0-1 día"/>
    <n v="0"/>
    <n v="0"/>
    <n v="0"/>
    <x v="0"/>
    <x v="0"/>
    <x v="0"/>
    <x v="0"/>
    <x v="0"/>
    <x v="0"/>
    <x v="0"/>
  </r>
  <r>
    <x v="0"/>
    <n v="1"/>
    <s v="1978055"/>
    <x v="0"/>
    <s v="7835"/>
    <s v="11/01/2019 07:59"/>
    <s v="0MX1218382"/>
    <s v="800071"/>
    <s v="PITSS"/>
    <s v="ASP"/>
    <x v="27"/>
    <s v="CARRETERA BASE AEREA No 5850-23"/>
    <x v="0"/>
    <n v="0"/>
    <s v="INTERIOR"/>
    <n v="234"/>
    <s v="&gt;60"/>
    <s v="A3 Office Color Laser MFPs"/>
    <s v="A3"/>
    <s v="Ciudad principal"/>
    <s v="2-&gt;60"/>
    <n v="1.1000000000000001"/>
    <n v="1501.5000000000002"/>
    <n v="1"/>
    <n v="0.33"/>
    <n v="5"/>
    <n v="6.6000000000000003E-2"/>
    <n v="0"/>
    <n v="0"/>
    <d v="2019-01-16T00:00:00"/>
    <d v="2019-01-16T00:00:00"/>
    <n v="0"/>
    <s v="0-1 día"/>
    <n v="0"/>
    <n v="0"/>
    <n v="0"/>
    <x v="0"/>
    <x v="0"/>
    <x v="0"/>
    <x v="0"/>
    <x v="0"/>
    <x v="0"/>
    <x v="0"/>
  </r>
  <r>
    <x v="1"/>
    <n v="1"/>
    <s v="1987029"/>
    <x v="0"/>
    <s v="3657"/>
    <s v="30/01/2019 07:41"/>
    <s v="0C7X238336"/>
    <s v="800071"/>
    <s v="PITSS"/>
    <s v="ASP"/>
    <x v="27"/>
    <s v="CARRETERA BASE AEREA No 5850-23"/>
    <x v="0"/>
    <n v="0"/>
    <s v="INTERIOR"/>
    <n v="47"/>
    <s v="Entre 31 y 60"/>
    <s v="A4 Mono MFPs"/>
    <s v="A4"/>
    <s v="Ciudad principal"/>
    <s v="1-Entre 31 y 60"/>
    <n v="0.8"/>
    <n v="572.00000000000011"/>
    <n v="1"/>
    <n v="0.33"/>
    <n v="5"/>
    <n v="6.6000000000000003E-2"/>
    <n v="0"/>
    <n v="0"/>
    <d v="2019-02-01T00:00:00"/>
    <d v="2019-02-01T00:00:00"/>
    <n v="0"/>
    <s v="0-1 día"/>
    <n v="0"/>
    <n v="0"/>
    <n v="0"/>
    <x v="0"/>
    <x v="0"/>
    <x v="0"/>
    <x v="0"/>
    <x v="0"/>
    <x v="0"/>
    <x v="0"/>
  </r>
  <r>
    <x v="1"/>
    <n v="1"/>
    <s v="1988223"/>
    <x v="0"/>
    <s v="3611"/>
    <s v="01/02/2019 07:39"/>
    <s v="0A4T558881"/>
    <s v="800071"/>
    <s v="PITSS"/>
    <s v="ASP"/>
    <x v="27"/>
    <s v="CARRETERA BASE AEREA No 5850-23"/>
    <x v="0"/>
    <n v="0"/>
    <s v="INTERIOR"/>
    <n v="231"/>
    <s v="&gt;60"/>
    <s v="Entry Mono Printers"/>
    <s v="A4"/>
    <s v="Ciudad principal"/>
    <s v="1-&gt;60"/>
    <n v="1.05"/>
    <n v="750.75000000000011"/>
    <n v="1"/>
    <n v="0.33"/>
    <n v="5"/>
    <n v="6.6000000000000003E-2"/>
    <n v="0"/>
    <n v="0"/>
    <d v="2019-02-01T00:00:00"/>
    <d v="2019-02-01T00:00:00"/>
    <n v="0"/>
    <s v="0-1 día"/>
    <n v="0"/>
    <n v="0"/>
    <n v="0"/>
    <x v="0"/>
    <x v="0"/>
    <x v="0"/>
    <x v="0"/>
    <x v="0"/>
    <x v="0"/>
    <x v="0"/>
  </r>
  <r>
    <x v="1"/>
    <n v="1"/>
    <s v="1999207"/>
    <x v="0"/>
    <s v="4002"/>
    <s v="22/02/2019 17:10"/>
    <s v="09HB331726"/>
    <s v="800196"/>
    <s v="PITSS"/>
    <s v="ASP"/>
    <x v="40"/>
    <s v="CARR SAN ISIDRO MAZATEPEC No 765"/>
    <x v="40"/>
    <n v="1"/>
    <s v="INTERIOR"/>
    <n v="101"/>
    <s v="&gt;60"/>
    <s v="A4 Mono MFPs"/>
    <s v="A4"/>
    <s v="Ciudad principal"/>
    <s v="1-&gt;60"/>
    <n v="1.05"/>
    <n v="0"/>
    <n v="1"/>
    <n v="0.33"/>
    <n v="5"/>
    <n v="6.6000000000000003E-2"/>
    <n v="0"/>
    <n v="0"/>
    <d v="2019-02-22T00:00:00"/>
    <d v="2019-02-25T00:00:00"/>
    <n v="1"/>
    <s v="0-1 día"/>
    <n v="0"/>
    <n v="0"/>
    <n v="0"/>
    <x v="0"/>
    <x v="0"/>
    <x v="0"/>
    <x v="0"/>
    <x v="0"/>
    <x v="0"/>
    <x v="0"/>
  </r>
  <r>
    <x v="1"/>
    <n v="1"/>
    <s v="1996677"/>
    <x v="0"/>
    <s v="0560"/>
    <s v="18/02/2019 17:14"/>
    <s v="0XPN546680"/>
    <s v="800183"/>
    <s v="PITSS"/>
    <s v="ASP"/>
    <x v="1"/>
    <s v="AV ADOLFO LOPEZ MATEOS 1299"/>
    <x v="40"/>
    <n v="0"/>
    <s v="INTERIOR"/>
    <n v="151"/>
    <s v="&gt;60"/>
    <s v="Entry Production Color Low/Mid"/>
    <s v="Entry Production"/>
    <s v="Ciudad principal"/>
    <s v="3-&gt;60"/>
    <n v="1.1499999999999999"/>
    <n v="1808.95"/>
    <n v="1"/>
    <n v="0.27"/>
    <n v="4"/>
    <n v="6.7500000000000004E-2"/>
    <n v="0"/>
    <n v="0"/>
    <d v="2019-02-22T00:00:00"/>
    <d v="2019-02-22T00:00:00"/>
    <n v="0"/>
    <s v="0-1 día"/>
    <n v="0"/>
    <n v="0"/>
    <n v="0"/>
    <x v="0"/>
    <x v="0"/>
    <x v="0"/>
    <x v="0"/>
    <x v="0"/>
    <x v="0"/>
    <x v="0"/>
  </r>
  <r>
    <x v="1"/>
    <n v="1"/>
    <s v="1993899"/>
    <x v="0"/>
    <s v="3658"/>
    <s v="12/02/2019 17:15"/>
    <s v="0C4X011484"/>
    <s v="500156"/>
    <s v="PITSS"/>
    <s v="ASP"/>
    <x v="41"/>
    <s v="AV EJE VIAL JUAN GABRIEL No 2245"/>
    <x v="2"/>
    <n v="0"/>
    <s v="INTERIOR"/>
    <n v="215"/>
    <s v="&gt;60"/>
    <s v="A4 Mono MFPs"/>
    <s v="A4"/>
    <s v="Ciudad principal"/>
    <s v="1-&gt;60"/>
    <n v="1.05"/>
    <n v="750.75000000000011"/>
    <n v="1"/>
    <n v="0.25"/>
    <n v="5"/>
    <n v="0.05"/>
    <n v="0"/>
    <n v="0"/>
    <d v="2019-02-13T00:00:00"/>
    <d v="2019-02-13T00:00:00"/>
    <n v="0"/>
    <s v="0-1 día"/>
    <n v="0"/>
    <n v="0"/>
    <n v="0"/>
    <x v="0"/>
    <x v="0"/>
    <x v="0"/>
    <x v="0"/>
    <x v="1"/>
    <x v="2"/>
    <x v="3"/>
  </r>
  <r>
    <x v="1"/>
    <n v="1"/>
    <s v="1993887"/>
    <x v="0"/>
    <s v="5325"/>
    <s v="12/02/2019 16:53"/>
    <s v="0AE7176531"/>
    <s v="500019"/>
    <s v="PITSS"/>
    <s v="ASP"/>
    <x v="9"/>
    <s v="PASEO DEL TECNOLOGICO No 751"/>
    <x v="9"/>
    <n v="0"/>
    <s v="INTERIOR"/>
    <n v="169"/>
    <s v="&gt;60"/>
    <s v="Office Digital"/>
    <s v="A3"/>
    <s v="Otras"/>
    <s v="2-&gt;60"/>
    <n v="1.1000000000000001"/>
    <n v="1501.5000000000002"/>
    <n v="1"/>
    <n v="0.62"/>
    <n v="9"/>
    <n v="6.8888888888888888E-2"/>
    <n v="0"/>
    <n v="0"/>
    <d v="2019-02-13T00:00:00"/>
    <d v="2019-02-13T00:00:00"/>
    <n v="0"/>
    <s v="0-1 día"/>
    <n v="0"/>
    <n v="0"/>
    <n v="0"/>
    <x v="0"/>
    <x v="0"/>
    <x v="0"/>
    <x v="0"/>
    <x v="0"/>
    <x v="0"/>
    <x v="0"/>
  </r>
  <r>
    <x v="0"/>
    <n v="1"/>
    <s v="1977741"/>
    <x v="0"/>
    <s v="6506"/>
    <s v="10/01/2019 14:39"/>
    <s v="0YTB126164"/>
    <s v="500089"/>
    <s v="PITSS"/>
    <s v="ASP"/>
    <x v="13"/>
    <s v="AV HERMANOS ESCOBAR No 5756"/>
    <x v="2"/>
    <n v="1"/>
    <s v="INTERIOR"/>
    <n v="79"/>
    <s v="&gt;60"/>
    <s v="A4 Color Laser MFPs"/>
    <s v="A4"/>
    <s v="Ciudad principal"/>
    <s v="1-&gt;60"/>
    <n v="1.05"/>
    <n v="0"/>
    <n v="1"/>
    <n v="0.35"/>
    <n v="5"/>
    <n v="6.9999999999999993E-2"/>
    <n v="0"/>
    <n v="0"/>
    <d v="2019-01-14T00:00:00"/>
    <d v="2019-01-14T00:00:00"/>
    <n v="0"/>
    <s v="0-1 día"/>
    <n v="0"/>
    <n v="0"/>
    <n v="0"/>
    <x v="0"/>
    <x v="0"/>
    <x v="0"/>
    <x v="0"/>
    <x v="0"/>
    <x v="0"/>
    <x v="0"/>
  </r>
  <r>
    <x v="1"/>
    <n v="1"/>
    <s v="2001547"/>
    <x v="0"/>
    <s v="4002"/>
    <s v="27/02/2019 13:41"/>
    <s v="09HB333129"/>
    <s v="500156"/>
    <s v="PITSS"/>
    <s v="ASP"/>
    <x v="38"/>
    <s v="BAUDELIO PELAYO No 8450"/>
    <x v="2"/>
    <n v="0"/>
    <s v="INTERIOR"/>
    <n v="8"/>
    <s v="Entre 7 y 15"/>
    <s v="A4 Mono MFPs"/>
    <s v="A4"/>
    <s v="Ciudad principal"/>
    <s v="1-Entre 7 y 15"/>
    <n v="0"/>
    <n v="0"/>
    <n v="1"/>
    <n v="0.32"/>
    <n v="5"/>
    <n v="6.4000000000000001E-2"/>
    <n v="0"/>
    <n v="0"/>
    <d v="2019-02-27T00:00:00"/>
    <d v="2019-02-27T00:00:00"/>
    <n v="0"/>
    <s v="0-1 día"/>
    <n v="0"/>
    <n v="0"/>
    <n v="0"/>
    <x v="0"/>
    <x v="0"/>
    <x v="0"/>
    <x v="0"/>
    <x v="1"/>
    <x v="2"/>
    <x v="3"/>
  </r>
  <r>
    <x v="1"/>
    <n v="1"/>
    <s v="1989949"/>
    <x v="0"/>
    <s v="5552"/>
    <s v="05/02/2019 12:37"/>
    <s v="0KPA026853"/>
    <s v="500156"/>
    <s v="PITSS"/>
    <s v="ASP"/>
    <x v="42"/>
    <s v="AV DE LAS TORRES No 2170"/>
    <x v="2"/>
    <n v="0"/>
    <s v="INTERIOR"/>
    <n v="385"/>
    <s v="&gt;60"/>
    <s v="Entry Mono Printers"/>
    <s v="A4"/>
    <s v="Ciudad principal"/>
    <s v="1-&gt;60"/>
    <n v="1.05"/>
    <n v="750.75000000000011"/>
    <n v="1"/>
    <n v="0.38"/>
    <n v="5"/>
    <n v="7.5999999999999998E-2"/>
    <n v="0"/>
    <n v="0"/>
    <d v="2019-02-06T00:00:00"/>
    <d v="2019-02-06T00:00:00"/>
    <n v="0"/>
    <s v="0-1 día"/>
    <n v="0"/>
    <n v="0"/>
    <n v="0"/>
    <x v="0"/>
    <x v="0"/>
    <x v="0"/>
    <x v="0"/>
    <x v="1"/>
    <x v="2"/>
    <x v="3"/>
  </r>
  <r>
    <x v="1"/>
    <n v="1"/>
    <s v="1999117"/>
    <x v="0"/>
    <s v="3611"/>
    <s v="22/02/2019 13:55"/>
    <s v="0A4T558312"/>
    <s v="800186"/>
    <s v="PITSS"/>
    <s v="ASP"/>
    <x v="4"/>
    <s v="PROL EZEQUIEL MONTES 1 ESQ B QUINTA"/>
    <x v="10"/>
    <n v="0"/>
    <s v="INTERIOR"/>
    <n v="4"/>
    <s v="Entre 3 y 6"/>
    <s v="Entry Mono Printers"/>
    <s v="A4"/>
    <s v="Ciudad principal"/>
    <s v="1-Entre 3 y 6"/>
    <n v="0"/>
    <n v="0"/>
    <n v="1"/>
    <n v="0.35"/>
    <n v="5"/>
    <n v="6.9999999999999993E-2"/>
    <n v="0"/>
    <n v="0"/>
    <d v="2019-02-25T00:00:00"/>
    <d v="2019-02-25T00:00:00"/>
    <n v="0"/>
    <s v="0-1 día"/>
    <n v="0"/>
    <n v="0"/>
    <n v="0"/>
    <x v="0"/>
    <x v="0"/>
    <x v="0"/>
    <x v="0"/>
    <x v="0"/>
    <x v="0"/>
    <x v="0"/>
  </r>
  <r>
    <x v="1"/>
    <n v="1"/>
    <s v="2000859"/>
    <x v="0"/>
    <s v="8045"/>
    <s v="26/02/2019 13:24"/>
    <s v="0Y4X848833"/>
    <s v="800196"/>
    <s v="PITSS"/>
    <s v="ASP"/>
    <x v="15"/>
    <s v="AV ESPA&amp;A 1840"/>
    <x v="7"/>
    <n v="1"/>
    <s v="INTERIOR"/>
    <n v="172"/>
    <s v="&gt;60"/>
    <s v="Office Digital"/>
    <s v="A3"/>
    <s v="Ciudad principal"/>
    <s v="2-&gt;60"/>
    <n v="1.1000000000000001"/>
    <n v="0"/>
    <n v="1"/>
    <n v="0.35"/>
    <n v="5"/>
    <n v="6.9999999999999993E-2"/>
    <n v="0"/>
    <n v="0"/>
    <d v="2019-02-26T00:00:00"/>
    <d v="2019-02-26T00:00:00"/>
    <n v="0"/>
    <s v="0-1 día"/>
    <n v="0"/>
    <n v="0"/>
    <n v="0"/>
    <x v="0"/>
    <x v="0"/>
    <x v="0"/>
    <x v="0"/>
    <x v="0"/>
    <x v="0"/>
    <x v="0"/>
  </r>
  <r>
    <x v="1"/>
    <n v="1"/>
    <s v="1991471"/>
    <x v="0"/>
    <s v="4395"/>
    <s v="07/02/2019 17:13"/>
    <s v="0BG2940184"/>
    <s v="800192"/>
    <s v="PITSS"/>
    <s v="ASP"/>
    <x v="1"/>
    <s v="MANUEL J CLOUTHIER 888"/>
    <x v="0"/>
    <n v="0"/>
    <s v="INTERIOR"/>
    <n v="8"/>
    <s v="Entre 7 y 15"/>
    <s v="Light Production Digital Business"/>
    <s v="Entry Production"/>
    <s v="Ciudad principal"/>
    <s v="3-Entre 7 y 15"/>
    <n v="0.8"/>
    <n v="1258.4000000000003"/>
    <n v="1"/>
    <n v="0.28000000000000003"/>
    <n v="4"/>
    <n v="7.0000000000000007E-2"/>
    <n v="0"/>
    <n v="0"/>
    <d v="2019-02-08T00:00:00"/>
    <d v="2019-02-08T00:00:00"/>
    <n v="0"/>
    <s v="0-1 día"/>
    <n v="0"/>
    <n v="0"/>
    <n v="0"/>
    <x v="0"/>
    <x v="0"/>
    <x v="0"/>
    <x v="0"/>
    <x v="0"/>
    <x v="0"/>
    <x v="0"/>
  </r>
  <r>
    <x v="0"/>
    <n v="1"/>
    <s v="1985063"/>
    <x v="0"/>
    <s v="5866"/>
    <s v="25/01/2019 14:58"/>
    <s v="0EX9298213"/>
    <s v="800192"/>
    <s v="PITSS"/>
    <s v="ASP"/>
    <x v="1"/>
    <s v="CENTRO COMERCIAL REAL CENTER AV SANTA MARGARITA No"/>
    <x v="0"/>
    <n v="0"/>
    <s v="INTERIOR"/>
    <n v="13"/>
    <s v="Entre 7 y 15"/>
    <s v="Departmental Digital"/>
    <s v="A3"/>
    <s v="Ciudad principal"/>
    <s v="2-Entre 7 y 15"/>
    <n v="0.6"/>
    <n v="819"/>
    <n v="1"/>
    <n v="0.36"/>
    <n v="5"/>
    <n v="7.1999999999999995E-2"/>
    <n v="0"/>
    <n v="0"/>
    <d v="2019-01-25T00:00:00"/>
    <d v="2019-01-25T00:00:00"/>
    <n v="0"/>
    <s v="0-1 día"/>
    <n v="0"/>
    <n v="0"/>
    <n v="0"/>
    <x v="0"/>
    <x v="0"/>
    <x v="0"/>
    <x v="0"/>
    <x v="0"/>
    <x v="0"/>
    <x v="0"/>
  </r>
  <r>
    <x v="1"/>
    <n v="1"/>
    <s v="1998003"/>
    <x v="0"/>
    <s v="4002"/>
    <s v="20/02/2019 16:55"/>
    <s v="09HB331812"/>
    <s v="800196"/>
    <s v="PITSS"/>
    <s v="ASP"/>
    <x v="39"/>
    <s v="CALLE 7 No 1308"/>
    <x v="7"/>
    <n v="1"/>
    <s v="INTERIOR"/>
    <n v="89"/>
    <s v="&gt;60"/>
    <s v="A4 Mono MFPs"/>
    <s v="A4"/>
    <s v="Ciudad principal"/>
    <s v="1-&gt;60"/>
    <n v="1.05"/>
    <n v="0"/>
    <n v="1"/>
    <n v="0.36"/>
    <n v="5"/>
    <n v="7.1999999999999995E-2"/>
    <n v="0"/>
    <n v="0"/>
    <d v="2019-02-20T00:00:00"/>
    <d v="2019-02-21T00:00:00"/>
    <n v="1"/>
    <s v="0-1 día"/>
    <n v="0"/>
    <n v="0"/>
    <n v="0"/>
    <x v="0"/>
    <x v="0"/>
    <x v="0"/>
    <x v="0"/>
    <x v="0"/>
    <x v="0"/>
    <x v="0"/>
  </r>
  <r>
    <x v="1"/>
    <n v="1"/>
    <s v="1994543"/>
    <x v="0"/>
    <s v="3658"/>
    <s v="13/02/2019 19:18"/>
    <s v="0C4X002870"/>
    <s v="500019"/>
    <s v="PITSS"/>
    <s v="ASP"/>
    <x v="8"/>
    <s v="AV JUAREZ 1810"/>
    <x v="9"/>
    <n v="0"/>
    <s v="INTERIOR"/>
    <n v="139"/>
    <s v="&gt;60"/>
    <s v="A4 Mono MFPs"/>
    <s v="A4"/>
    <s v="Otras"/>
    <s v="1-&gt;60"/>
    <n v="1.05"/>
    <n v="750.75000000000011"/>
    <n v="1"/>
    <n v="0.65"/>
    <n v="9"/>
    <n v="7.2222222222222229E-2"/>
    <n v="0"/>
    <n v="0"/>
    <d v="2019-02-14T00:00:00"/>
    <d v="2019-02-14T00:00:00"/>
    <n v="0"/>
    <s v="0-1 día"/>
    <n v="0"/>
    <n v="0"/>
    <n v="0"/>
    <x v="0"/>
    <x v="0"/>
    <x v="0"/>
    <x v="0"/>
    <x v="0"/>
    <x v="0"/>
    <x v="0"/>
  </r>
  <r>
    <x v="0"/>
    <n v="1"/>
    <s v="1980953"/>
    <x v="0"/>
    <s v="7225"/>
    <s v="17/01/2019 15:33"/>
    <s v="0LX5604463"/>
    <s v="800147"/>
    <s v="PITSS"/>
    <s v="ASP"/>
    <x v="25"/>
    <s v="AV SALVADOR NAVA MARTINEZ 3125 PISO 6"/>
    <x v="13"/>
    <n v="0"/>
    <s v="INTERIOR"/>
    <n v="370"/>
    <s v="&gt;60"/>
    <s v="A3 Office Color Laser MFPs"/>
    <s v="A3"/>
    <s v="Ciudad principal"/>
    <s v="2-&gt;60"/>
    <n v="1.1000000000000001"/>
    <n v="1501.5000000000002"/>
    <n v="1"/>
    <n v="0.37"/>
    <n v="5"/>
    <n v="7.3999999999999996E-2"/>
    <n v="0"/>
    <n v="0"/>
    <d v="2019-01-17T00:00:00"/>
    <d v="2019-01-18T00:00:00"/>
    <n v="1"/>
    <s v="0-1 día"/>
    <n v="0"/>
    <n v="0"/>
    <n v="0"/>
    <x v="0"/>
    <x v="0"/>
    <x v="0"/>
    <x v="1"/>
    <x v="0"/>
    <x v="0"/>
    <x v="0"/>
  </r>
  <r>
    <x v="0"/>
    <n v="1"/>
    <s v="1985095"/>
    <x v="0"/>
    <s v="4626"/>
    <s v="25/01/2019 17:08"/>
    <s v="0D6X472893"/>
    <s v="800187"/>
    <s v="PITSS"/>
    <s v="ASP"/>
    <x v="7"/>
    <s v="AV EPIGMENIO GONZALEZ No 500"/>
    <x v="10"/>
    <n v="0"/>
    <s v="INTERIOR"/>
    <n v="2"/>
    <s v="&lt;=3"/>
    <s v="Entry Mono Printers"/>
    <s v="A4"/>
    <s v="Ciudad principal"/>
    <s v="1-&lt;=3"/>
    <n v="0"/>
    <n v="0"/>
    <n v="1"/>
    <n v="0.37"/>
    <n v="5"/>
    <n v="7.3999999999999996E-2"/>
    <n v="0"/>
    <n v="0"/>
    <d v="2019-01-28T00:00:00"/>
    <d v="2019-01-28T00:00:00"/>
    <n v="0"/>
    <s v="0-1 día"/>
    <n v="0"/>
    <n v="0"/>
    <n v="0"/>
    <x v="0"/>
    <x v="0"/>
    <x v="0"/>
    <x v="0"/>
    <x v="0"/>
    <x v="0"/>
    <x v="0"/>
  </r>
  <r>
    <x v="1"/>
    <n v="1"/>
    <s v="1990621"/>
    <x v="0"/>
    <s v="5868"/>
    <s v="06/02/2019 11:48"/>
    <s v="0EX9665394"/>
    <s v="500035"/>
    <s v="PITSS"/>
    <s v="ASP"/>
    <x v="17"/>
    <s v="ITURBIDE No 6970"/>
    <x v="18"/>
    <n v="0"/>
    <s v="INTERIOR"/>
    <n v="9"/>
    <s v="Entre 7 y 15"/>
    <s v="Departmental Digital"/>
    <s v="A3"/>
    <s v="Ciudad principal"/>
    <s v="2-Entre 7 y 15"/>
    <n v="0.6"/>
    <n v="819"/>
    <n v="1"/>
    <n v="0.37"/>
    <n v="5"/>
    <n v="7.3999999999999996E-2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1"/>
    <n v="1"/>
    <s v="1994511"/>
    <x v="0"/>
    <s v="3611"/>
    <s v="13/02/2019 17:08"/>
    <s v="0A4T558394"/>
    <s v="800183"/>
    <s v="PITSS"/>
    <s v="ASP"/>
    <x v="4"/>
    <s v="AV VENUSTIANO CARRANZA 2301"/>
    <x v="13"/>
    <n v="0"/>
    <s v="INTERIOR"/>
    <n v="393"/>
    <s v="&gt;60"/>
    <s v="Entry Mono Printers"/>
    <s v="A4"/>
    <s v="Ciudad principal"/>
    <s v="1-&gt;60"/>
    <n v="1.05"/>
    <n v="750.75000000000011"/>
    <n v="1"/>
    <n v="0.37"/>
    <n v="5"/>
    <n v="7.3999999999999996E-2"/>
    <n v="0"/>
    <n v="0"/>
    <d v="2019-02-20T00:00:00"/>
    <d v="2019-02-20T00:00:00"/>
    <n v="0"/>
    <s v="0-1 día"/>
    <n v="0"/>
    <n v="0"/>
    <n v="0"/>
    <x v="0"/>
    <x v="0"/>
    <x v="0"/>
    <x v="0"/>
    <x v="0"/>
    <x v="0"/>
    <x v="0"/>
  </r>
  <r>
    <x v="0"/>
    <n v="1"/>
    <s v="1979023"/>
    <x v="0"/>
    <s v="3659"/>
    <s v="14/01/2019 12:22"/>
    <s v="C4X012606"/>
    <s v="800146"/>
    <s v="PITSS"/>
    <s v="ASP"/>
    <x v="43"/>
    <s v="ESCULTORES No 226"/>
    <x v="17"/>
    <n v="1"/>
    <s v="INTERIOR"/>
    <n v="53"/>
    <s v="Entre 31 y 60"/>
    <s v="A4 Mono MFPs"/>
    <s v="A4"/>
    <s v="Ciudad principal"/>
    <s v="1-Entre 31 y 60"/>
    <n v="0.8"/>
    <n v="0"/>
    <n v="1"/>
    <n v="0.38"/>
    <n v="5"/>
    <n v="7.5999999999999998E-2"/>
    <n v="0"/>
    <n v="0"/>
    <d v="2019-01-14T00:00:00"/>
    <d v="2019-01-14T00:00:00"/>
    <n v="0"/>
    <s v="0-1 día"/>
    <n v="0"/>
    <n v="0"/>
    <n v="0"/>
    <x v="0"/>
    <x v="0"/>
    <x v="0"/>
    <x v="0"/>
    <x v="0"/>
    <x v="0"/>
    <x v="0"/>
  </r>
  <r>
    <x v="0"/>
    <n v="1"/>
    <s v="1983187"/>
    <x v="0"/>
    <s v="3658"/>
    <s v="22/01/2019 10:39"/>
    <s v="0C4X002929"/>
    <s v="100039"/>
    <s v="PITSS"/>
    <s v="ASP"/>
    <x v="28"/>
    <s v="ISIDRO FABELA No 126 EDIFICIO S4"/>
    <x v="32"/>
    <n v="1"/>
    <s v="INTERIOR"/>
    <n v="337"/>
    <s v="&gt;60"/>
    <s v="A4 Mono MFPs"/>
    <s v="A4"/>
    <s v="Ciudad principal"/>
    <s v="1-&gt;60"/>
    <n v="1.05"/>
    <n v="0"/>
    <n v="1"/>
    <n v="0.38"/>
    <n v="5"/>
    <n v="7.5999999999999998E-2"/>
    <n v="0"/>
    <n v="0"/>
    <d v="2019-01-23T00:00:00"/>
    <d v="2019-01-23T00:00:00"/>
    <n v="0"/>
    <s v="0-1 día"/>
    <n v="0"/>
    <n v="0"/>
    <n v="0"/>
    <x v="0"/>
    <x v="0"/>
    <x v="0"/>
    <x v="0"/>
    <x v="0"/>
    <x v="0"/>
    <x v="0"/>
  </r>
  <r>
    <x v="1"/>
    <n v="1"/>
    <s v="1996291"/>
    <x v="0"/>
    <s v="5748"/>
    <s v="18/02/2019 09:35"/>
    <s v="0XEH070376"/>
    <s v="500156"/>
    <s v="PITSS"/>
    <s v="ASP"/>
    <x v="25"/>
    <s v="AV VALLE DEL CEDRO 1681"/>
    <x v="2"/>
    <n v="0"/>
    <s v="INTERIOR"/>
    <n v="5"/>
    <s v="Entre 3 y 6"/>
    <s v="Office Digital"/>
    <s v="A3"/>
    <s v="Ciudad principal"/>
    <s v="2-Entre 3 y 6"/>
    <n v="0"/>
    <n v="0"/>
    <n v="1"/>
    <n v="0.42"/>
    <n v="5"/>
    <n v="8.3999999999999991E-2"/>
    <n v="0"/>
    <n v="0"/>
    <d v="2019-02-18T00:00:00"/>
    <d v="2019-02-18T00:00:00"/>
    <n v="0"/>
    <s v="0-1 día"/>
    <n v="0"/>
    <n v="0"/>
    <n v="0"/>
    <x v="0"/>
    <x v="0"/>
    <x v="0"/>
    <x v="1"/>
    <x v="1"/>
    <x v="2"/>
    <x v="3"/>
  </r>
  <r>
    <x v="0"/>
    <n v="1"/>
    <s v="1980105"/>
    <x v="0"/>
    <s v="3636"/>
    <s v="16/01/2019 09:33"/>
    <s v="0BB1252169"/>
    <s v="500156"/>
    <s v="PITSS"/>
    <s v="ASP"/>
    <x v="30"/>
    <s v="PROL HERMANOS ESCOBAR No 7151-E"/>
    <x v="2"/>
    <n v="0"/>
    <s v="INTERIOR"/>
    <n v="184"/>
    <s v="&gt;60"/>
    <s v="A4 Mono MFPs"/>
    <s v="A4"/>
    <s v="Ciudad principal"/>
    <s v="1-&gt;60"/>
    <n v="1.05"/>
    <n v="750.75000000000011"/>
    <n v="1"/>
    <n v="0.45"/>
    <n v="5"/>
    <n v="0.09"/>
    <n v="0"/>
    <n v="0"/>
    <d v="2019-01-16T00:00:00"/>
    <d v="2019-01-16T00:00:00"/>
    <n v="0"/>
    <s v="0-1 día"/>
    <n v="0"/>
    <n v="0"/>
    <n v="0"/>
    <x v="0"/>
    <x v="0"/>
    <x v="0"/>
    <x v="0"/>
    <x v="1"/>
    <x v="2"/>
    <x v="3"/>
  </r>
  <r>
    <x v="1"/>
    <n v="1"/>
    <s v="1997281"/>
    <x v="0"/>
    <s v="8045"/>
    <s v="19/02/2019 13:58"/>
    <s v="0Y4X848749"/>
    <s v="800196"/>
    <s v="PITSS"/>
    <s v="ASP"/>
    <x v="39"/>
    <s v="AV ESPA&amp;A No 1809"/>
    <x v="7"/>
    <n v="1"/>
    <s v="INTERIOR"/>
    <n v="6"/>
    <s v="Entre 3 y 6"/>
    <s v="Office Digital"/>
    <s v="A3"/>
    <s v="Ciudad principal"/>
    <s v="2-Entre 3 y 6"/>
    <n v="0"/>
    <n v="0"/>
    <n v="1"/>
    <n v="0.38"/>
    <n v="5"/>
    <n v="7.5999999999999998E-2"/>
    <n v="0"/>
    <n v="0"/>
    <d v="2019-02-19T00:00:00"/>
    <d v="2019-02-19T00:00:00"/>
    <n v="0"/>
    <s v="0-1 día"/>
    <n v="0"/>
    <n v="0"/>
    <n v="0"/>
    <x v="0"/>
    <x v="0"/>
    <x v="0"/>
    <x v="0"/>
    <x v="0"/>
    <x v="0"/>
    <x v="0"/>
  </r>
  <r>
    <x v="1"/>
    <n v="1"/>
    <s v="1990689"/>
    <x v="0"/>
    <s v="5866"/>
    <s v="06/02/2019 12:47"/>
    <s v="0EX9293199"/>
    <s v="800147"/>
    <s v="PITSS"/>
    <s v="ASP"/>
    <x v="4"/>
    <s v="AV SALVADOR NAVA MARTINEZ 3115"/>
    <x v="13"/>
    <n v="0"/>
    <s v="INTERIOR"/>
    <n v="49"/>
    <s v="Entre 31 y 60"/>
    <s v="Departmental Digital"/>
    <s v="A3"/>
    <s v="Ciudad principal"/>
    <s v="2-Entre 31 y 60"/>
    <n v="1.05"/>
    <n v="1433.25"/>
    <n v="1"/>
    <n v="0.39"/>
    <n v="5"/>
    <n v="7.8E-2"/>
    <n v="0"/>
    <n v="0"/>
    <d v="2019-02-06T00:00:00"/>
    <d v="2019-02-07T00:00:00"/>
    <n v="1"/>
    <s v="0-1 día"/>
    <n v="0"/>
    <n v="0"/>
    <n v="0"/>
    <x v="0"/>
    <x v="0"/>
    <x v="0"/>
    <x v="0"/>
    <x v="0"/>
    <x v="0"/>
    <x v="0"/>
  </r>
  <r>
    <x v="1"/>
    <n v="1"/>
    <s v="1996627"/>
    <x v="0"/>
    <s v="8045"/>
    <s v="18/02/2019 16:08"/>
    <s v="0Y4X848035"/>
    <s v="800196"/>
    <s v="PITSS"/>
    <s v="ASP"/>
    <x v="0"/>
    <s v="BRUSELAS No 565 - 565-A"/>
    <x v="7"/>
    <n v="1"/>
    <s v="INTERIOR"/>
    <n v="160"/>
    <s v="&gt;60"/>
    <s v="Office Digital"/>
    <s v="A3"/>
    <s v="Ciudad principal"/>
    <s v="2-&gt;60"/>
    <n v="1.1000000000000001"/>
    <n v="0"/>
    <n v="1"/>
    <n v="0.39"/>
    <n v="5"/>
    <n v="7.8E-2"/>
    <n v="0"/>
    <n v="0"/>
    <d v="2019-02-18T00:00:00"/>
    <d v="2019-02-18T00:00:00"/>
    <n v="0"/>
    <s v="0-1 día"/>
    <n v="0"/>
    <n v="0"/>
    <n v="0"/>
    <x v="0"/>
    <x v="0"/>
    <x v="0"/>
    <x v="0"/>
    <x v="0"/>
    <x v="0"/>
    <x v="0"/>
  </r>
  <r>
    <x v="0"/>
    <n v="1"/>
    <s v="1982401"/>
    <x v="0"/>
    <s v="7512"/>
    <s v="21/01/2019 10:46"/>
    <s v="0RXD101256"/>
    <s v="500089"/>
    <s v="PITSS"/>
    <s v="ASP"/>
    <x v="11"/>
    <s v="AV HERMANOS ESCOBAR 5756"/>
    <x v="2"/>
    <n v="1"/>
    <s v="INTERIOR"/>
    <n v="669"/>
    <s v="&gt;60"/>
    <s v="Color Laser Printers"/>
    <s v="A4"/>
    <s v="Ciudad principal"/>
    <s v="1-&gt;60"/>
    <n v="1.05"/>
    <n v="0"/>
    <n v="1"/>
    <n v="0.4"/>
    <n v="5"/>
    <n v="0.08"/>
    <n v="0"/>
    <n v="0"/>
    <d v="2019-01-21T00:00:00"/>
    <d v="2019-01-21T00:00:00"/>
    <n v="0"/>
    <s v="0-1 día"/>
    <n v="0"/>
    <n v="0"/>
    <n v="0"/>
    <x v="0"/>
    <x v="0"/>
    <x v="0"/>
    <x v="0"/>
    <x v="0"/>
    <x v="0"/>
    <x v="0"/>
  </r>
  <r>
    <x v="0"/>
    <n v="1"/>
    <s v="1982737"/>
    <x v="0"/>
    <s v="4395"/>
    <s v="21/01/2019 16:54"/>
    <s v="0BG2947159"/>
    <s v="500066"/>
    <s v="PITSS"/>
    <s v="ASP"/>
    <x v="1"/>
    <s v="AV EUGENIO GARZA SADA 3752 SUR"/>
    <x v="11"/>
    <n v="0"/>
    <s v="INTERIOR"/>
    <n v="13"/>
    <s v="Entre 7 y 15"/>
    <s v="Light Production Digital Business"/>
    <s v="Entry Production"/>
    <s v="Ciudad principal"/>
    <s v="3-Entre 7 y 15"/>
    <n v="0.8"/>
    <n v="1258.4000000000003"/>
    <n v="1"/>
    <n v="0.32"/>
    <n v="4"/>
    <n v="0.08"/>
    <n v="0"/>
    <n v="0"/>
    <d v="2019-01-23T00:00:00"/>
    <d v="2019-01-23T00:00:00"/>
    <n v="0"/>
    <s v="0-1 día"/>
    <n v="0"/>
    <n v="0"/>
    <n v="0"/>
    <x v="0"/>
    <x v="0"/>
    <x v="0"/>
    <x v="0"/>
    <x v="0"/>
    <x v="0"/>
    <x v="0"/>
  </r>
  <r>
    <x v="1"/>
    <n v="1"/>
    <s v="2000089"/>
    <x v="0"/>
    <s v="5945"/>
    <s v="25/02/2019 11:58"/>
    <s v="0X76375757"/>
    <s v="500156"/>
    <s v="PITSS"/>
    <s v="ASP"/>
    <x v="2"/>
    <s v="AV DE LAS INDUSTRIAS S/N"/>
    <x v="2"/>
    <n v="0"/>
    <s v="INTERIOR"/>
    <n v="494"/>
    <s v="&gt;60"/>
    <s v="Office Digital"/>
    <s v="A3"/>
    <s v="Ciudad principal"/>
    <s v="2-&gt;60"/>
    <n v="1.1000000000000001"/>
    <n v="1501.5000000000002"/>
    <n v="1"/>
    <n v="0.53"/>
    <n v="5"/>
    <n v="0.10600000000000001"/>
    <n v="0"/>
    <n v="0"/>
    <d v="2019-02-25T00:00:00"/>
    <d v="2019-02-25T00:00:00"/>
    <n v="0"/>
    <s v="0-1 día"/>
    <n v="0"/>
    <n v="0"/>
    <n v="0"/>
    <x v="0"/>
    <x v="0"/>
    <x v="0"/>
    <x v="0"/>
    <x v="1"/>
    <x v="2"/>
    <x v="3"/>
  </r>
  <r>
    <x v="1"/>
    <n v="1"/>
    <s v="1991257"/>
    <x v="0"/>
    <s v="3658"/>
    <s v="07/02/2019 12:36"/>
    <s v="0C4X003086"/>
    <s v="800072"/>
    <s v="PITSS"/>
    <s v="ASP"/>
    <x v="10"/>
    <s v="PERIFERICO SUR 1841"/>
    <x v="0"/>
    <n v="0"/>
    <s v="INTERIOR"/>
    <n v="99"/>
    <s v="&gt;60"/>
    <s v="A4 Mono MFPs"/>
    <s v="A4"/>
    <s v="Ciudad principal"/>
    <s v="1-&gt;60"/>
    <n v="1.05"/>
    <n v="750.75000000000011"/>
    <n v="1"/>
    <n v="0.4"/>
    <n v="5"/>
    <n v="0.08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1"/>
    <n v="1"/>
    <s v="2000659"/>
    <x v="0"/>
    <s v="4002"/>
    <s v="26/02/2019 09:35"/>
    <s v="09HB331426"/>
    <s v="800196"/>
    <s v="PITSS"/>
    <s v="ASP"/>
    <x v="15"/>
    <s v="CALLE 7 No 1308"/>
    <x v="7"/>
    <n v="1"/>
    <s v="INTERIOR"/>
    <n v="2644"/>
    <s v="&gt;60"/>
    <s v="A4 Mono MFPs"/>
    <s v="A4"/>
    <s v="Ciudad principal"/>
    <s v="1-&gt;60"/>
    <n v="1.05"/>
    <n v="0"/>
    <n v="1"/>
    <n v="0.4"/>
    <n v="5"/>
    <n v="0.08"/>
    <n v="0"/>
    <n v="0"/>
    <d v="2019-02-26T00:00:00"/>
    <d v="2019-02-26T00:00:00"/>
    <n v="0"/>
    <s v="0-1 día"/>
    <n v="0"/>
    <n v="0"/>
    <n v="0"/>
    <x v="0"/>
    <x v="0"/>
    <x v="0"/>
    <x v="0"/>
    <x v="0"/>
    <x v="0"/>
    <x v="0"/>
  </r>
  <r>
    <x v="1"/>
    <n v="1"/>
    <s v="1993053"/>
    <x v="0"/>
    <s v="4000"/>
    <s v="11/02/2019 11:32"/>
    <s v="06HB017486"/>
    <s v="500066"/>
    <s v="PITSS"/>
    <s v="ASP"/>
    <x v="44"/>
    <s v="AVENIDA NAFTA NO 750"/>
    <x v="29"/>
    <n v="0"/>
    <s v="INTERIOR"/>
    <n v="2629"/>
    <s v="&gt;60"/>
    <s v="Entry Mono Printers"/>
    <s v="A4"/>
    <s v="Otras"/>
    <s v="1-&gt;60"/>
    <n v="1.05"/>
    <n v="750.75000000000011"/>
    <n v="1"/>
    <n v="0.74"/>
    <n v="9"/>
    <n v="8.2222222222222224E-2"/>
    <n v="0"/>
    <n v="0"/>
    <d v="2019-02-28T00:00:00"/>
    <d v="2019-02-28T00:00:00"/>
    <n v="0"/>
    <s v="0-1 día"/>
    <n v="0"/>
    <n v="0"/>
    <n v="0"/>
    <x v="0"/>
    <x v="0"/>
    <x v="0"/>
    <x v="0"/>
    <x v="0"/>
    <x v="0"/>
    <x v="0"/>
  </r>
  <r>
    <x v="0"/>
    <n v="1"/>
    <s v="1980203"/>
    <x v="0"/>
    <s v="3658"/>
    <s v="16/01/2019 11:50"/>
    <s v="0C4X003904"/>
    <s v="800146"/>
    <s v="PITSS"/>
    <s v="ASP"/>
    <x v="10"/>
    <s v="AV CERRO GORDO No 130 PISO 1"/>
    <x v="17"/>
    <n v="0"/>
    <s v="INTERIOR"/>
    <n v="183"/>
    <s v="&gt;60"/>
    <s v="A4 Mono MFPs"/>
    <s v="A4"/>
    <s v="Ciudad principal"/>
    <s v="1-&gt;60"/>
    <n v="1.05"/>
    <n v="750.75000000000011"/>
    <n v="1"/>
    <n v="0.42"/>
    <n v="5"/>
    <n v="8.3999999999999991E-2"/>
    <n v="0"/>
    <n v="0"/>
    <d v="2019-01-16T00:00:00"/>
    <d v="2019-01-16T00:00:00"/>
    <n v="0"/>
    <s v="0-1 día"/>
    <n v="0"/>
    <n v="0"/>
    <n v="0"/>
    <x v="0"/>
    <x v="0"/>
    <x v="0"/>
    <x v="0"/>
    <x v="0"/>
    <x v="0"/>
    <x v="0"/>
  </r>
  <r>
    <x v="1"/>
    <n v="1"/>
    <s v="1990573"/>
    <x v="0"/>
    <s v="6506"/>
    <s v="06/02/2019 11:22"/>
    <s v="0YTB131499"/>
    <s v="500156"/>
    <s v="PITSS"/>
    <s v="ASP"/>
    <x v="2"/>
    <s v="FRESNEL Y FARENHEIT 8525"/>
    <x v="2"/>
    <n v="1"/>
    <s v="INTERIOR"/>
    <n v="76"/>
    <s v="&gt;60"/>
    <s v="A4 Color Laser MFPs"/>
    <s v="A4"/>
    <s v="Ciudad principal"/>
    <s v="1-&gt;60"/>
    <n v="1.05"/>
    <n v="0"/>
    <n v="1"/>
    <n v="0.63"/>
    <n v="5"/>
    <n v="0.126"/>
    <n v="0"/>
    <n v="0"/>
    <d v="2019-02-08T00:00:00"/>
    <d v="2019-02-11T00:00:00"/>
    <n v="1"/>
    <s v="0-1 día"/>
    <n v="0"/>
    <n v="0"/>
    <n v="0"/>
    <x v="0"/>
    <x v="0"/>
    <x v="0"/>
    <x v="0"/>
    <x v="1"/>
    <x v="2"/>
    <x v="3"/>
  </r>
  <r>
    <x v="0"/>
    <n v="1"/>
    <s v="1983873"/>
    <x v="0"/>
    <s v="3658"/>
    <s v="23/01/2019 12:30"/>
    <s v="0C4X011256"/>
    <s v="800072"/>
    <s v="PITSS"/>
    <s v="ASP"/>
    <x v="8"/>
    <s v="AV VALLARTA 3960-B"/>
    <x v="0"/>
    <n v="0"/>
    <s v="INTERIOR"/>
    <n v="477"/>
    <s v="&gt;60"/>
    <s v="A4 Mono MFPs"/>
    <s v="A4"/>
    <s v="Ciudad principal"/>
    <s v="1-&gt;60"/>
    <n v="1.05"/>
    <n v="750.75000000000011"/>
    <n v="1"/>
    <n v="0.42"/>
    <n v="5"/>
    <n v="8.3999999999999991E-2"/>
    <n v="0"/>
    <n v="0"/>
    <d v="2019-01-23T00:00:00"/>
    <d v="2019-01-23T00:00:00"/>
    <n v="0"/>
    <s v="0-1 día"/>
    <n v="0"/>
    <n v="0"/>
    <n v="0"/>
    <x v="0"/>
    <x v="0"/>
    <x v="0"/>
    <x v="0"/>
    <x v="0"/>
    <x v="0"/>
    <x v="0"/>
  </r>
  <r>
    <x v="0"/>
    <n v="1"/>
    <s v="1986839"/>
    <x v="0"/>
    <s v="3611"/>
    <s v="29/01/2019 17:44"/>
    <s v="0A4T037897"/>
    <s v="800027"/>
    <s v="PITSS"/>
    <s v="ASP"/>
    <x v="12"/>
    <s v="CARRETERA EL SALTO - EL VERDE No 2000"/>
    <x v="5"/>
    <n v="0"/>
    <s v="INTERIOR"/>
    <n v="1503"/>
    <s v="&gt;60"/>
    <s v="Entry Mono Printers"/>
    <s v="A4"/>
    <s v="Ciudad principal"/>
    <s v="1-&gt;60"/>
    <n v="1.05"/>
    <n v="750.75000000000011"/>
    <n v="1"/>
    <n v="0.42"/>
    <n v="5"/>
    <n v="8.3999999999999991E-2"/>
    <n v="0"/>
    <n v="0"/>
    <d v="2019-01-30T00:00:00"/>
    <d v="2019-01-30T00:00:00"/>
    <n v="0"/>
    <s v="0-1 día"/>
    <n v="0"/>
    <n v="0"/>
    <n v="0"/>
    <x v="0"/>
    <x v="0"/>
    <x v="0"/>
    <x v="0"/>
    <x v="0"/>
    <x v="0"/>
    <x v="0"/>
  </r>
  <r>
    <x v="1"/>
    <n v="1"/>
    <s v="1990477"/>
    <x v="0"/>
    <s v="6656"/>
    <s v="06/02/2019 09:08"/>
    <s v="0E1B969596"/>
    <s v="800071"/>
    <s v="PITSS"/>
    <s v="ASP"/>
    <x v="7"/>
    <s v="AV GENERAL RAMON CORONA No 2514"/>
    <x v="0"/>
    <n v="0"/>
    <s v="INTERIOR"/>
    <n v="70"/>
    <s v="&gt;60"/>
    <s v="Color Laser Printers"/>
    <s v="A4"/>
    <s v="Ciudad principal"/>
    <s v="1-&gt;60"/>
    <n v="1.05"/>
    <n v="750.75000000000011"/>
    <n v="1"/>
    <n v="0.42"/>
    <n v="5"/>
    <n v="8.3999999999999991E-2"/>
    <n v="0"/>
    <n v="0"/>
    <d v="2019-02-07T00:00:00"/>
    <d v="2019-02-08T00:00:00"/>
    <n v="1"/>
    <s v="0-1 día"/>
    <n v="0"/>
    <n v="0"/>
    <n v="0"/>
    <x v="0"/>
    <x v="0"/>
    <x v="0"/>
    <x v="0"/>
    <x v="0"/>
    <x v="0"/>
    <x v="0"/>
  </r>
  <r>
    <x v="1"/>
    <n v="1"/>
    <s v="1997245"/>
    <x v="0"/>
    <s v="4002"/>
    <s v="19/02/2019 13:20"/>
    <s v="09HB333125"/>
    <s v="500156"/>
    <s v="PITSS"/>
    <s v="ASP"/>
    <x v="38"/>
    <s v="BAUDELIO PELAYO No 8450"/>
    <x v="2"/>
    <n v="0"/>
    <s v="INTERIOR"/>
    <n v="105"/>
    <s v="&gt;60"/>
    <s v="A4 Mono MFPs"/>
    <s v="A4"/>
    <s v="Ciudad principal"/>
    <s v="1-&gt;60"/>
    <n v="1.05"/>
    <n v="750.75000000000011"/>
    <n v="1"/>
    <n v="0.67"/>
    <n v="5"/>
    <n v="0.13400000000000001"/>
    <n v="0"/>
    <n v="0"/>
    <d v="2019-02-19T00:00:00"/>
    <d v="2019-02-20T00:00:00"/>
    <n v="1"/>
    <s v="0-1 día"/>
    <n v="0"/>
    <n v="0"/>
    <n v="0"/>
    <x v="0"/>
    <x v="0"/>
    <x v="0"/>
    <x v="0"/>
    <x v="1"/>
    <x v="2"/>
    <x v="3"/>
  </r>
  <r>
    <x v="0"/>
    <n v="1"/>
    <s v="1974247"/>
    <x v="0"/>
    <s v="3611"/>
    <s v="03/01/2019 13:04"/>
    <s v="0A4T557661"/>
    <s v="800071"/>
    <s v="PITSS"/>
    <s v="ASP"/>
    <x v="27"/>
    <s v="CARRETERA BASE AEREA No 5850-23"/>
    <x v="0"/>
    <n v="0"/>
    <s v="INTERIOR"/>
    <n v="293"/>
    <s v="&gt;60"/>
    <s v="Entry Mono Printers"/>
    <s v="A4"/>
    <s v="Ciudad principal"/>
    <s v="1-&gt;60"/>
    <n v="1.05"/>
    <n v="750.75000000000011"/>
    <n v="1"/>
    <n v="0.43"/>
    <n v="5"/>
    <n v="8.5999999999999993E-2"/>
    <n v="0"/>
    <n v="0"/>
    <d v="2019-01-03T00:00:00"/>
    <d v="2019-01-04T00:00:00"/>
    <n v="1"/>
    <s v="0-1 día"/>
    <n v="0"/>
    <n v="0"/>
    <n v="0"/>
    <x v="0"/>
    <x v="0"/>
    <x v="0"/>
    <x v="0"/>
    <x v="0"/>
    <x v="0"/>
    <x v="0"/>
  </r>
  <r>
    <x v="0"/>
    <n v="1"/>
    <s v="1983463"/>
    <x v="0"/>
    <s v="5866"/>
    <s v="22/01/2019 17:04"/>
    <s v="0EX9300024"/>
    <s v="800147"/>
    <s v="PITSS"/>
    <s v="ASP"/>
    <x v="1"/>
    <s v="BULEVAR AEROPUERTO No 190 (ANTES 202) LOCALES DEL"/>
    <x v="17"/>
    <n v="0"/>
    <s v="INTERIOR"/>
    <n v="30"/>
    <s v="Entre 16 y 30"/>
    <s v="Departmental Digital"/>
    <s v="A3"/>
    <s v="Ciudad principal"/>
    <s v="2-Entre 16 y 30"/>
    <n v="0.8"/>
    <n v="1092"/>
    <n v="1"/>
    <n v="0.43"/>
    <n v="5"/>
    <n v="8.5999999999999993E-2"/>
    <n v="0"/>
    <n v="0"/>
    <d v="2019-01-23T00:00:00"/>
    <d v="2019-01-23T00:00:00"/>
    <n v="0"/>
    <s v="0-1 día"/>
    <n v="0"/>
    <n v="0"/>
    <n v="0"/>
    <x v="0"/>
    <x v="0"/>
    <x v="0"/>
    <x v="0"/>
    <x v="0"/>
    <x v="0"/>
    <x v="0"/>
  </r>
  <r>
    <x v="1"/>
    <n v="1"/>
    <s v="1994507"/>
    <x v="0"/>
    <s v="3611"/>
    <s v="13/02/2019 17:04"/>
    <s v="0A4T558673"/>
    <s v="800027"/>
    <s v="PITSS"/>
    <s v="ASP"/>
    <x v="4"/>
    <s v="AV LOPEZ MATEOS SUR No 7000"/>
    <x v="40"/>
    <n v="0"/>
    <s v="INTERIOR"/>
    <n v="133"/>
    <s v="&gt;60"/>
    <s v="Entry Mono Printers"/>
    <s v="A4"/>
    <s v="Ciudad principal"/>
    <s v="1-&gt;60"/>
    <n v="1.05"/>
    <n v="750.75000000000011"/>
    <n v="1"/>
    <n v="0.43"/>
    <n v="5"/>
    <n v="8.5999999999999993E-2"/>
    <n v="0"/>
    <n v="0"/>
    <d v="2019-02-19T00:00:00"/>
    <d v="2019-02-19T00:00:00"/>
    <n v="0"/>
    <s v="0-1 día"/>
    <n v="0"/>
    <n v="0"/>
    <n v="0"/>
    <x v="0"/>
    <x v="0"/>
    <x v="0"/>
    <x v="0"/>
    <x v="0"/>
    <x v="0"/>
    <x v="0"/>
  </r>
  <r>
    <x v="1"/>
    <n v="1"/>
    <s v="1995793"/>
    <x v="0"/>
    <s v="0070"/>
    <s v="16/02/2019 17:51"/>
    <s v="0E2B646622"/>
    <s v="800185"/>
    <s v="PITSS"/>
    <s v="ASP"/>
    <x v="1"/>
    <s v="MIGUEL DE LA MADRID 9"/>
    <x v="41"/>
    <n v="1"/>
    <s v="INTERIOR"/>
    <n v="8"/>
    <s v="Entre 7 y 15"/>
    <s v="Entry Production Color Low/Mid"/>
    <s v="Entry Production"/>
    <s v="Ciudad principal"/>
    <s v="3-Entre 7 y 15"/>
    <n v="0.8"/>
    <n v="0"/>
    <n v="1"/>
    <n v="0.35"/>
    <n v="4"/>
    <n v="8.7499999999999994E-2"/>
    <n v="0"/>
    <n v="0"/>
    <d v="2019-02-18T00:00:00"/>
    <d v="2019-02-18T00:00:00"/>
    <n v="0"/>
    <s v="0-1 día"/>
    <n v="0"/>
    <n v="0"/>
    <n v="0"/>
    <x v="0"/>
    <x v="0"/>
    <x v="0"/>
    <x v="0"/>
    <x v="0"/>
    <x v="0"/>
    <x v="0"/>
  </r>
  <r>
    <x v="0"/>
    <n v="1"/>
    <s v="1985097"/>
    <x v="0"/>
    <s v="3636"/>
    <s v="25/01/2019 17:14"/>
    <s v="0LBP256981"/>
    <s v="800186"/>
    <s v="PITSS"/>
    <s v="ASP"/>
    <x v="8"/>
    <s v="AV CONSTITUYENTES 123 Y 125"/>
    <x v="10"/>
    <n v="0"/>
    <s v="INTERIOR"/>
    <n v="71"/>
    <s v="&gt;60"/>
    <s v="A4 Mono MFPs"/>
    <s v="A4"/>
    <s v="Ciudad principal"/>
    <s v="1-&gt;60"/>
    <n v="1.05"/>
    <n v="750.75000000000011"/>
    <n v="1"/>
    <n v="0.44"/>
    <n v="5"/>
    <n v="8.7999999999999995E-2"/>
    <n v="0"/>
    <n v="0"/>
    <d v="2019-01-28T00:00:00"/>
    <d v="2019-01-28T00:00:00"/>
    <n v="0"/>
    <s v="0-1 día"/>
    <n v="0"/>
    <n v="0"/>
    <n v="0"/>
    <x v="0"/>
    <x v="0"/>
    <x v="0"/>
    <x v="0"/>
    <x v="0"/>
    <x v="0"/>
    <x v="0"/>
  </r>
  <r>
    <x v="1"/>
    <n v="1"/>
    <s v="1988393"/>
    <x v="0"/>
    <s v="5325"/>
    <s v="01/02/2019 12:14"/>
    <s v="0AE7177673"/>
    <s v="800071"/>
    <s v="PITSS"/>
    <s v="ASP"/>
    <x v="7"/>
    <s v="AV GENERAL RAMON CORONA No 2514"/>
    <x v="0"/>
    <n v="0"/>
    <s v="INTERIOR"/>
    <n v="2"/>
    <s v="&lt;=3"/>
    <s v="Office Digital"/>
    <s v="A3"/>
    <s v="Ciudad principal"/>
    <s v="2-&lt;=3"/>
    <n v="0"/>
    <n v="0"/>
    <n v="1"/>
    <n v="0.44"/>
    <n v="5"/>
    <n v="8.7999999999999995E-2"/>
    <n v="0"/>
    <n v="0"/>
    <d v="2019-02-01T00:00:00"/>
    <d v="2019-02-01T00:00:00"/>
    <n v="0"/>
    <s v="0-1 día"/>
    <n v="0"/>
    <n v="0"/>
    <n v="0"/>
    <x v="0"/>
    <x v="0"/>
    <x v="0"/>
    <x v="0"/>
    <x v="0"/>
    <x v="0"/>
    <x v="0"/>
  </r>
  <r>
    <x v="1"/>
    <n v="1"/>
    <s v="1994739"/>
    <x v="0"/>
    <s v="6656"/>
    <s v="14/02/2019 10:14"/>
    <s v="0E1B081632"/>
    <s v="800071"/>
    <s v="PITSS"/>
    <s v="ASP"/>
    <x v="33"/>
    <s v="CARRETERA BASE AEREA No 5850 INT 4"/>
    <x v="0"/>
    <n v="0"/>
    <s v="INTERIOR"/>
    <n v="245"/>
    <s v="&gt;60"/>
    <s v="Color Laser Printers"/>
    <s v="A4"/>
    <s v="Ciudad principal"/>
    <s v="1-&gt;60"/>
    <n v="1.05"/>
    <n v="750.75000000000011"/>
    <n v="1"/>
    <n v="0.44"/>
    <n v="5"/>
    <n v="8.7999999999999995E-2"/>
    <n v="0"/>
    <n v="0"/>
    <d v="2019-02-15T00:00:00"/>
    <d v="2019-02-17T00:00:00"/>
    <n v="0"/>
    <s v="0-1 día"/>
    <n v="0"/>
    <n v="0"/>
    <n v="0"/>
    <x v="0"/>
    <x v="0"/>
    <x v="0"/>
    <x v="0"/>
    <x v="0"/>
    <x v="0"/>
    <x v="0"/>
  </r>
  <r>
    <x v="1"/>
    <n v="1"/>
    <s v="1999047"/>
    <x v="0"/>
    <s v="5329"/>
    <s v="22/02/2019 12:14"/>
    <s v="0AE9885234"/>
    <s v="800072"/>
    <s v="PITSS"/>
    <s v="ASP"/>
    <x v="8"/>
    <s v="AV VALLARTA 3960-B"/>
    <x v="0"/>
    <n v="0"/>
    <s v="INTERIOR"/>
    <n v="119"/>
    <s v="&gt;60"/>
    <s v="Office Digital"/>
    <s v="A3"/>
    <s v="Ciudad principal"/>
    <s v="2-&gt;60"/>
    <n v="1.1000000000000001"/>
    <n v="1501.5000000000002"/>
    <n v="1"/>
    <n v="0.44"/>
    <n v="5"/>
    <n v="8.7999999999999995E-2"/>
    <n v="0"/>
    <n v="0"/>
    <d v="2019-02-27T00:00:00"/>
    <d v="2019-02-27T00:00:00"/>
    <n v="0"/>
    <s v="0-1 día"/>
    <n v="0"/>
    <n v="0"/>
    <n v="0"/>
    <x v="0"/>
    <x v="0"/>
    <x v="0"/>
    <x v="0"/>
    <x v="0"/>
    <x v="0"/>
    <x v="0"/>
  </r>
  <r>
    <x v="1"/>
    <n v="1"/>
    <s v="2000203"/>
    <x v="0"/>
    <s v="4002"/>
    <s v="25/02/2019 13:29"/>
    <s v="09HB321552"/>
    <s v="500071"/>
    <s v="PITSS"/>
    <s v="ASP"/>
    <x v="6"/>
    <s v="CANDIDO AGUILAR SN"/>
    <x v="42"/>
    <n v="0"/>
    <s v="INTERIOR"/>
    <n v="38"/>
    <s v="Entre 31 y 60"/>
    <s v="A4 Mono MFPs"/>
    <s v="A4"/>
    <s v="Ciudad principal"/>
    <s v="1-Entre 31 y 60"/>
    <n v="0.8"/>
    <n v="572.00000000000011"/>
    <n v="1"/>
    <n v="0.44"/>
    <n v="5"/>
    <n v="8.7999999999999995E-2"/>
    <n v="0"/>
    <n v="0"/>
    <d v="2019-02-25T00:00:00"/>
    <d v="2019-02-25T00:00:00"/>
    <n v="0"/>
    <s v="0-1 día"/>
    <n v="0"/>
    <n v="0"/>
    <n v="0"/>
    <x v="0"/>
    <x v="0"/>
    <x v="0"/>
    <x v="0"/>
    <x v="0"/>
    <x v="0"/>
    <x v="0"/>
  </r>
  <r>
    <x v="0"/>
    <n v="1"/>
    <s v="1981017"/>
    <x v="0"/>
    <s v="4598"/>
    <s v="17/01/2019 16:58"/>
    <s v="0FBG479583"/>
    <s v="500083"/>
    <s v="PITSS"/>
    <s v="ASP"/>
    <x v="1"/>
    <s v="AV INDUSTRIALES DEL PONIENTE 1050"/>
    <x v="43"/>
    <n v="0"/>
    <s v="INTERIOR"/>
    <n v="31"/>
    <s v="Entre 31 y 60"/>
    <s v="Light Production Digital Business"/>
    <s v="Entry Production"/>
    <s v="Otras"/>
    <s v="3-Entre 31 y 60"/>
    <n v="1.1000000000000001"/>
    <n v="1730.3000000000004"/>
    <n v="1"/>
    <n v="0.53"/>
    <n v="6"/>
    <n v="8.8333333333333333E-2"/>
    <n v="0"/>
    <n v="0"/>
    <d v="2019-01-18T00:00:00"/>
    <d v="2019-01-18T00:00:00"/>
    <n v="0"/>
    <s v="0-1 día"/>
    <n v="0"/>
    <n v="0"/>
    <n v="0"/>
    <x v="0"/>
    <x v="0"/>
    <x v="0"/>
    <x v="0"/>
    <x v="0"/>
    <x v="0"/>
    <x v="0"/>
  </r>
  <r>
    <x v="1"/>
    <n v="1"/>
    <s v="1994333"/>
    <x v="0"/>
    <s v="4005"/>
    <s v="13/02/2019 12:35"/>
    <s v="09HB335110"/>
    <s v="500156"/>
    <s v="PITSS"/>
    <s v="ASP"/>
    <x v="30"/>
    <s v="AV HERMANOS ESCOBAR No 7151 C"/>
    <x v="2"/>
    <n v="0"/>
    <s v="INTERIOR"/>
    <n v="6"/>
    <s v="Entre 3 y 6"/>
    <s v="A4 Mono MFPs"/>
    <s v="A4"/>
    <s v="Ciudad principal"/>
    <s v="1-Entre 3 y 6"/>
    <n v="0"/>
    <n v="0"/>
    <n v="1"/>
    <n v="0.92"/>
    <n v="5"/>
    <n v="0.184"/>
    <n v="0"/>
    <n v="0"/>
    <d v="2019-02-14T00:00:00"/>
    <d v="2019-02-14T00:00:00"/>
    <n v="0"/>
    <s v="0-1 día"/>
    <n v="0"/>
    <n v="0"/>
    <n v="0"/>
    <x v="0"/>
    <x v="0"/>
    <x v="0"/>
    <x v="0"/>
    <x v="1"/>
    <x v="2"/>
    <x v="3"/>
  </r>
  <r>
    <x v="0"/>
    <n v="1"/>
    <s v="1970375"/>
    <x v="0"/>
    <s v="3656"/>
    <s v="21/12/2018 18:08"/>
    <s v="0C4X009980"/>
    <s v="500156"/>
    <s v="PITSS"/>
    <s v="ASP"/>
    <x v="45"/>
    <s v="AV HERMANOS ESCOBAR No 6026"/>
    <x v="2"/>
    <n v="0"/>
    <s v="INTERIOR"/>
    <n v="109"/>
    <s v="&gt;60"/>
    <s v="A4 Mono MFPs"/>
    <s v="A4"/>
    <s v="Ciudad principal"/>
    <s v="1-&gt;60"/>
    <n v="1.05"/>
    <n v="750.75000000000011"/>
    <n v="1"/>
    <n v="1"/>
    <n v="5"/>
    <n v="0.2"/>
    <n v="0"/>
    <n v="0"/>
    <d v="2019-01-14T00:00:00"/>
    <d v="2019-01-14T00:00:00"/>
    <n v="0"/>
    <s v="0-1 día"/>
    <n v="0"/>
    <n v="0"/>
    <n v="0"/>
    <x v="0"/>
    <x v="0"/>
    <x v="0"/>
    <x v="0"/>
    <x v="1"/>
    <x v="2"/>
    <x v="3"/>
  </r>
  <r>
    <x v="0"/>
    <n v="1"/>
    <s v="1981461"/>
    <x v="0"/>
    <s v="8075"/>
    <s v="18/01/2019 13:08"/>
    <s v="03AG873331"/>
    <s v="800142"/>
    <s v="PITSS"/>
    <s v="ASP"/>
    <x v="4"/>
    <s v="PROLONGACION REFORMA No 1235"/>
    <x v="35"/>
    <n v="0"/>
    <s v="METRO"/>
    <n v="150"/>
    <s v="&gt;60"/>
    <s v="Departmental Digital"/>
    <s v="A3"/>
    <s v="Ciudad principal"/>
    <s v="2-&gt;60"/>
    <n v="1.1000000000000001"/>
    <n v="720.50000000000011"/>
    <n v="1"/>
    <n v="0.45"/>
    <n v="5"/>
    <n v="0.09"/>
    <n v="0"/>
    <n v="0"/>
    <d v="2019-01-22T00:00:00"/>
    <d v="2019-01-22T00:00:00"/>
    <n v="0"/>
    <s v="0-1 día"/>
    <n v="0"/>
    <n v="0"/>
    <n v="0"/>
    <x v="0"/>
    <x v="0"/>
    <x v="0"/>
    <x v="0"/>
    <x v="0"/>
    <x v="0"/>
    <x v="0"/>
  </r>
  <r>
    <x v="0"/>
    <n v="1"/>
    <s v="1984587"/>
    <x v="0"/>
    <s v="3611"/>
    <s v="24/01/2019 17:03"/>
    <s v="0A4T558516"/>
    <s v="000196"/>
    <s v="PITSS"/>
    <s v="ASP"/>
    <x v="4"/>
    <s v="AV HOMERO No 1317"/>
    <x v="25"/>
    <n v="0"/>
    <s v="METRO"/>
    <n v="282"/>
    <s v="&gt;60"/>
    <s v="Entry Mono Printers"/>
    <s v="A4"/>
    <s v="Ciudad principal"/>
    <s v="1-&gt;60"/>
    <n v="1.05"/>
    <n v="491.40000000000003"/>
    <n v="1"/>
    <n v="0.45"/>
    <n v="5"/>
    <n v="0.09"/>
    <n v="0"/>
    <n v="0"/>
    <d v="2019-01-25T00:00:00"/>
    <d v="2019-01-25T00:00:00"/>
    <n v="0"/>
    <s v="0-1 día"/>
    <n v="0"/>
    <n v="0"/>
    <n v="0"/>
    <x v="0"/>
    <x v="0"/>
    <x v="0"/>
    <x v="0"/>
    <x v="0"/>
    <x v="0"/>
    <x v="0"/>
  </r>
  <r>
    <x v="0"/>
    <n v="1"/>
    <s v="1984989"/>
    <x v="0"/>
    <s v="5866"/>
    <s v="25/01/2019 12:18"/>
    <s v="0EX9293145"/>
    <s v="800072"/>
    <s v="PITSS"/>
    <s v="ASP"/>
    <x v="4"/>
    <s v="AV MEXICO 3370"/>
    <x v="0"/>
    <n v="0"/>
    <s v="INTERIOR"/>
    <n v="23"/>
    <s v="Entre 16 y 30"/>
    <s v="Departmental Digital"/>
    <s v="A3"/>
    <s v="Ciudad principal"/>
    <s v="2-Entre 16 y 30"/>
    <n v="0.8"/>
    <n v="1092"/>
    <n v="1"/>
    <n v="0.45"/>
    <n v="5"/>
    <n v="0.09"/>
    <n v="0"/>
    <n v="0"/>
    <d v="2019-01-25T00:00:00"/>
    <d v="2019-01-25T00:00:00"/>
    <n v="0"/>
    <s v="0-1 día"/>
    <n v="0"/>
    <n v="0"/>
    <n v="0"/>
    <x v="0"/>
    <x v="0"/>
    <x v="0"/>
    <x v="0"/>
    <x v="0"/>
    <x v="0"/>
    <x v="0"/>
  </r>
  <r>
    <x v="1"/>
    <n v="1"/>
    <s v="1987809"/>
    <x v="0"/>
    <s v="3611"/>
    <s v="31/01/2019 11:03"/>
    <s v="0A4T556859"/>
    <s v="800071"/>
    <s v="PITSS"/>
    <s v="ASP"/>
    <x v="27"/>
    <s v="CARRETERA BASE AEREA No 5850-23"/>
    <x v="0"/>
    <n v="0"/>
    <s v="INTERIOR"/>
    <n v="167"/>
    <s v="&gt;60"/>
    <s v="Entry Mono Printers"/>
    <s v="A4"/>
    <s v="Ciudad principal"/>
    <s v="1-&gt;60"/>
    <n v="1.05"/>
    <n v="750.75000000000011"/>
    <n v="1"/>
    <n v="0.45"/>
    <n v="5"/>
    <n v="0.09"/>
    <n v="0"/>
    <n v="0"/>
    <d v="2019-02-05T00:00:00"/>
    <d v="2019-02-06T00:00:00"/>
    <n v="1"/>
    <s v="0-1 día"/>
    <n v="0"/>
    <n v="0"/>
    <n v="0"/>
    <x v="0"/>
    <x v="0"/>
    <x v="0"/>
    <x v="0"/>
    <x v="0"/>
    <x v="0"/>
    <x v="0"/>
  </r>
  <r>
    <x v="1"/>
    <n v="1"/>
    <s v="1996665"/>
    <x v="0"/>
    <s v="6608"/>
    <s v="18/02/2019 17:03"/>
    <s v="0XL3623645"/>
    <s v="100038"/>
    <s v="PITSS"/>
    <s v="ASP"/>
    <x v="21"/>
    <s v="ACUEDUCTO DEL ALTO LERMA No 2"/>
    <x v="24"/>
    <n v="0"/>
    <s v="INTERIOR"/>
    <n v="307"/>
    <s v="&gt;60"/>
    <s v="A4 Color Laser MFPs"/>
    <s v="A4"/>
    <s v="Ciudad principal"/>
    <s v="1-&gt;60"/>
    <n v="1.05"/>
    <n v="750.75000000000011"/>
    <n v="1"/>
    <n v="0.45"/>
    <n v="5"/>
    <n v="0.09"/>
    <n v="0"/>
    <n v="0"/>
    <d v="2019-02-19T00:00:00"/>
    <d v="2019-02-19T00:00:00"/>
    <n v="0"/>
    <s v="0-1 día"/>
    <n v="0"/>
    <n v="0"/>
    <n v="0"/>
    <x v="0"/>
    <x v="0"/>
    <x v="0"/>
    <x v="0"/>
    <x v="0"/>
    <x v="0"/>
    <x v="0"/>
  </r>
  <r>
    <x v="1"/>
    <n v="1"/>
    <s v="1988237"/>
    <x v="0"/>
    <s v="5945"/>
    <s v="01/02/2019 08:10"/>
    <s v="0X76707945"/>
    <s v="500019"/>
    <s v="PITSS"/>
    <s v="ASP"/>
    <x v="13"/>
    <s v="ALAMEDAS No 750"/>
    <x v="9"/>
    <n v="0"/>
    <s v="INTERIOR"/>
    <n v="60"/>
    <s v="Entre 31 y 60"/>
    <s v="Office Digital"/>
    <s v="A3"/>
    <s v="Otras"/>
    <s v="2-Entre 31 y 60"/>
    <n v="1.05"/>
    <n v="1433.25"/>
    <n v="1"/>
    <n v="0.83"/>
    <n v="9"/>
    <n v="9.2222222222222219E-2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0"/>
    <n v="1"/>
    <s v="1983953"/>
    <x v="0"/>
    <s v="5955"/>
    <s v="23/01/2019 15:00"/>
    <s v="0X76703875"/>
    <s v="500156"/>
    <s v="PITSS"/>
    <s v="ASP"/>
    <x v="25"/>
    <s v="AV FUENTES DEL SUR No 7070"/>
    <x v="2"/>
    <n v="0"/>
    <s v="INTERIOR"/>
    <n v="33"/>
    <s v="Entre 31 y 60"/>
    <s v="Departmental Digital"/>
    <s v="A3"/>
    <s v="Ciudad principal"/>
    <s v="2-Entre 31 y 60"/>
    <n v="1.05"/>
    <n v="1433.25"/>
    <n v="1"/>
    <n v="1"/>
    <n v="5"/>
    <n v="0.2"/>
    <n v="0"/>
    <n v="0"/>
    <d v="2019-01-23T00:00:00"/>
    <d v="2019-01-24T00:00:00"/>
    <n v="1"/>
    <s v="0-1 día"/>
    <n v="0"/>
    <n v="0"/>
    <n v="0"/>
    <x v="0"/>
    <x v="0"/>
    <x v="0"/>
    <x v="1"/>
    <x v="1"/>
    <x v="2"/>
    <x v="3"/>
  </r>
  <r>
    <x v="0"/>
    <n v="1"/>
    <s v="1978159"/>
    <x v="0"/>
    <s v="7855"/>
    <s v="11/01/2019 10:57"/>
    <s v="0MX4465060"/>
    <s v="800146"/>
    <s v="PITSS"/>
    <s v="ASP"/>
    <x v="1"/>
    <s v="BLV A L MATEOS SN ESQ CHIMALPOPOC"/>
    <x v="17"/>
    <n v="0"/>
    <s v="INTERIOR"/>
    <n v="701"/>
    <s v="&gt;60"/>
    <s v="A3 Office Color Laser MFPs"/>
    <s v="A3"/>
    <s v="Ciudad principal"/>
    <s v="2-&gt;60"/>
    <n v="1.1000000000000001"/>
    <n v="1501.5000000000002"/>
    <n v="1"/>
    <n v="0.47"/>
    <n v="5"/>
    <n v="9.4E-2"/>
    <n v="0"/>
    <n v="0"/>
    <d v="2019-01-11T00:00:00"/>
    <d v="2019-01-14T00:00:00"/>
    <n v="1"/>
    <s v="0-1 día"/>
    <n v="0"/>
    <n v="0"/>
    <n v="0"/>
    <x v="0"/>
    <x v="0"/>
    <x v="0"/>
    <x v="0"/>
    <x v="0"/>
    <x v="0"/>
    <x v="0"/>
  </r>
  <r>
    <x v="1"/>
    <n v="1"/>
    <s v="1991719"/>
    <x v="0"/>
    <s v="3611"/>
    <s v="08/02/2019 09:47"/>
    <s v="0A4T558303"/>
    <s v="800072"/>
    <s v="PITSS"/>
    <s v="ASP"/>
    <x v="4"/>
    <s v="AV MEXICO 3370"/>
    <x v="0"/>
    <n v="0"/>
    <s v="INTERIOR"/>
    <n v="330"/>
    <s v="&gt;60"/>
    <s v="Entry Mono Printers"/>
    <s v="A4"/>
    <s v="Ciudad principal"/>
    <s v="1-&gt;60"/>
    <n v="1.05"/>
    <n v="750.75000000000011"/>
    <n v="1"/>
    <n v="0.47"/>
    <n v="5"/>
    <n v="9.4E-2"/>
    <n v="0"/>
    <n v="0"/>
    <d v="2019-02-08T00:00:00"/>
    <d v="2019-02-11T00:00:00"/>
    <n v="1"/>
    <s v="0-1 día"/>
    <n v="0"/>
    <n v="0"/>
    <n v="0"/>
    <x v="0"/>
    <x v="0"/>
    <x v="0"/>
    <x v="0"/>
    <x v="0"/>
    <x v="0"/>
    <x v="0"/>
  </r>
  <r>
    <x v="1"/>
    <n v="1"/>
    <s v="1993895"/>
    <x v="0"/>
    <s v="5868"/>
    <s v="12/02/2019 17:02"/>
    <s v="0EX9286123"/>
    <s v="500018"/>
    <s v="PITSS"/>
    <s v="ASP"/>
    <x v="46"/>
    <s v="GRAL MARIANO ARISTA 54 B 21"/>
    <x v="25"/>
    <n v="0"/>
    <s v="INTERIOR"/>
    <n v="33"/>
    <s v="Entre 31 y 60"/>
    <s v="Departmental Digital"/>
    <s v="A3"/>
    <s v="Ciudad principal"/>
    <s v="2-Entre 31 y 60"/>
    <n v="1.05"/>
    <n v="1433.25"/>
    <n v="1"/>
    <n v="0.47"/>
    <n v="5"/>
    <n v="9.4E-2"/>
    <n v="0"/>
    <n v="0"/>
    <d v="2019-02-13T00:00:00"/>
    <d v="2019-02-13T00:00:00"/>
    <n v="0"/>
    <s v="0-1 día"/>
    <n v="0"/>
    <n v="0"/>
    <n v="0"/>
    <x v="0"/>
    <x v="0"/>
    <x v="0"/>
    <x v="0"/>
    <x v="0"/>
    <x v="0"/>
    <x v="0"/>
  </r>
  <r>
    <x v="0"/>
    <n v="1"/>
    <s v="1980909"/>
    <x v="0"/>
    <s v="3636"/>
    <s v="17/01/2019 13:50"/>
    <s v="0BB1252025"/>
    <s v="500156"/>
    <s v="PITSS"/>
    <s v="ASP"/>
    <x v="30"/>
    <s v="PROL HERMANOS ESCOBAR No 7151-E"/>
    <x v="2"/>
    <n v="0"/>
    <s v="INTERIOR"/>
    <n v="51"/>
    <s v="Entre 31 y 60"/>
    <s v="A4 Mono MFPs"/>
    <s v="A4"/>
    <s v="Ciudad principal"/>
    <s v="1-Entre 31 y 60"/>
    <n v="0.8"/>
    <n v="572.00000000000011"/>
    <n v="1"/>
    <n v="1.17"/>
    <n v="5"/>
    <n v="0.23399999999999999"/>
    <n v="0"/>
    <n v="0"/>
    <d v="2019-01-18T00:00:00"/>
    <d v="2019-01-18T00:00:00"/>
    <n v="0"/>
    <s v="0-1 día"/>
    <n v="0"/>
    <n v="0"/>
    <n v="0"/>
    <x v="0"/>
    <x v="0"/>
    <x v="0"/>
    <x v="0"/>
    <x v="1"/>
    <x v="2"/>
    <x v="3"/>
  </r>
  <r>
    <x v="0"/>
    <n v="1"/>
    <s v="1986525"/>
    <x v="0"/>
    <s v="0070"/>
    <s v="29/01/2019 09:40"/>
    <s v="0E2B662459"/>
    <s v="800142"/>
    <s v="PITSS"/>
    <s v="ASP"/>
    <x v="4"/>
    <s v="CAMINO AL OLIVO 22"/>
    <x v="35"/>
    <n v="0"/>
    <s v="METRO"/>
    <n v="19"/>
    <s v="Entre 16 y 30"/>
    <s v="Entry Production Color Low/Mid"/>
    <s v="Entry Production"/>
    <s v="Ciudad principal"/>
    <s v="3-Entre 16 y 30"/>
    <n v="1.05"/>
    <n v="843.15000000000009"/>
    <n v="1"/>
    <n v="0.38"/>
    <n v="4"/>
    <n v="9.5000000000000001E-2"/>
    <n v="0"/>
    <n v="0"/>
    <d v="2019-01-29T00:00:00"/>
    <d v="2019-01-29T00:00:00"/>
    <n v="0"/>
    <s v="0-1 día"/>
    <n v="0"/>
    <n v="0"/>
    <n v="0"/>
    <x v="0"/>
    <x v="0"/>
    <x v="0"/>
    <x v="0"/>
    <x v="0"/>
    <x v="0"/>
    <x v="0"/>
  </r>
  <r>
    <x v="1"/>
    <n v="1"/>
    <s v="1995313"/>
    <x v="2"/>
    <s v="4002"/>
    <s v="15/02/2019 10:00"/>
    <s v="09HB334801"/>
    <s v="800186"/>
    <s v="PITSS"/>
    <s v="ASP"/>
    <x v="47"/>
    <s v="BERNARDINO DEL RAZO No 21"/>
    <x v="10"/>
    <n v="0"/>
    <s v="INTERIOR"/>
    <s v="  "/>
    <s v="&gt;60"/>
    <s v="A4 Mono MFPs"/>
    <s v="A4"/>
    <s v="Ciudad principal"/>
    <s v="1-&gt;60"/>
    <n v="1"/>
    <n v="715.00000000000011"/>
    <n v="1"/>
    <n v="0.48"/>
    <n v="5"/>
    <n v="9.6000000000000002E-2"/>
    <n v="0"/>
    <n v="0"/>
    <d v="2019-02-15T00:00:00"/>
    <d v="2019-02-18T00:00:00"/>
    <n v="1"/>
    <s v="0-1 día"/>
    <n v="0"/>
    <n v="0"/>
    <n v="0"/>
    <x v="1"/>
    <x v="0"/>
    <x v="0"/>
    <x v="0"/>
    <x v="0"/>
    <x v="0"/>
    <x v="0"/>
  </r>
  <r>
    <x v="1"/>
    <n v="1"/>
    <s v="1991281"/>
    <x v="0"/>
    <s v="4005"/>
    <s v="07/02/2019 13:17"/>
    <s v="09HB335110"/>
    <s v="500156"/>
    <s v="PITSS"/>
    <s v="ASP"/>
    <x v="30"/>
    <s v="AV HERMANOS ESCOBAR No 7151 C"/>
    <x v="2"/>
    <n v="0"/>
    <s v="INTERIOR"/>
    <n v="21"/>
    <s v="Entre 16 y 30"/>
    <s v="A4 Mono MFPs"/>
    <s v="A4"/>
    <s v="Ciudad principal"/>
    <s v="1-Entre 16 y 30"/>
    <n v="0.6"/>
    <n v="429.00000000000006"/>
    <n v="1"/>
    <n v="1.39"/>
    <n v="5"/>
    <n v="0.27799999999999997"/>
    <n v="0"/>
    <n v="0"/>
    <d v="2019-02-07T00:00:00"/>
    <d v="2019-02-07T00:00:00"/>
    <n v="0"/>
    <s v="0-1 día"/>
    <n v="0"/>
    <n v="0"/>
    <n v="0"/>
    <x v="0"/>
    <x v="0"/>
    <x v="0"/>
    <x v="0"/>
    <x v="1"/>
    <x v="2"/>
    <x v="3"/>
  </r>
  <r>
    <x v="0"/>
    <n v="1"/>
    <s v="1982307"/>
    <x v="0"/>
    <s v="3636"/>
    <s v="21/01/2019 09:37"/>
    <s v="0BB1252025"/>
    <s v="500156"/>
    <s v="PITSS"/>
    <s v="ASP"/>
    <x v="30"/>
    <s v="PROL HERMANOS ESCOBAR No 7151-E"/>
    <x v="2"/>
    <n v="0"/>
    <s v="INTERIOR"/>
    <n v="4"/>
    <s v="Entre 3 y 6"/>
    <s v="A4 Mono MFPs"/>
    <s v="A4"/>
    <s v="Ciudad principal"/>
    <s v="1-Entre 3 y 6"/>
    <n v="0"/>
    <n v="0"/>
    <n v="1"/>
    <n v="1.55"/>
    <n v="5"/>
    <n v="0.31"/>
    <n v="0"/>
    <n v="0"/>
    <d v="2019-01-22T00:00:00"/>
    <d v="2019-01-22T00:00:00"/>
    <n v="0"/>
    <s v="0-1 día"/>
    <n v="0"/>
    <n v="0"/>
    <n v="0"/>
    <x v="0"/>
    <x v="0"/>
    <x v="0"/>
    <x v="0"/>
    <x v="1"/>
    <x v="2"/>
    <x v="3"/>
  </r>
  <r>
    <x v="1"/>
    <n v="1"/>
    <s v="1997235"/>
    <x v="0"/>
    <s v="4002"/>
    <s v="19/02/2019 13:17"/>
    <s v="09HB333129"/>
    <s v="500156"/>
    <s v="PITSS"/>
    <s v="ASP"/>
    <x v="38"/>
    <s v="BAUDELIO PELAYO No 8450"/>
    <x v="2"/>
    <n v="0"/>
    <s v="INTERIOR"/>
    <n v="105"/>
    <s v="&gt;60"/>
    <s v="A4 Mono MFPs"/>
    <s v="A4"/>
    <s v="Ciudad principal"/>
    <s v="1-&gt;60"/>
    <n v="1.05"/>
    <n v="750.75000000000011"/>
    <n v="1"/>
    <n v="1.55"/>
    <n v="5"/>
    <n v="0.31"/>
    <n v="0"/>
    <n v="0"/>
    <d v="2019-02-19T00:00:00"/>
    <d v="2019-02-19T00:00:00"/>
    <n v="0"/>
    <s v="0-1 día"/>
    <n v="0"/>
    <n v="0"/>
    <n v="0"/>
    <x v="0"/>
    <x v="0"/>
    <x v="0"/>
    <x v="0"/>
    <x v="1"/>
    <x v="2"/>
    <x v="3"/>
  </r>
  <r>
    <x v="0"/>
    <n v="1"/>
    <s v="1974411"/>
    <x v="0"/>
    <s v="3611"/>
    <s v="03/01/2019 20:08"/>
    <s v="0A4T558305"/>
    <s v="500028"/>
    <s v="PITSS"/>
    <s v="ASP"/>
    <x v="4"/>
    <s v="EUGENIO GARZA SADA 3525"/>
    <x v="11"/>
    <n v="0"/>
    <s v="INTERIOR"/>
    <n v="36"/>
    <s v="Entre 31 y 60"/>
    <s v="Entry Mono Printers"/>
    <s v="A4"/>
    <s v="Ciudad principal"/>
    <s v="1-Entre 31 y 60"/>
    <n v="0.8"/>
    <n v="572.00000000000011"/>
    <n v="1"/>
    <n v="0.5"/>
    <n v="5"/>
    <n v="0.1"/>
    <n v="0"/>
    <n v="0"/>
    <d v="2019-01-04T00:00:00"/>
    <d v="2019-01-04T00:00:00"/>
    <n v="0"/>
    <s v="0-1 día"/>
    <n v="0"/>
    <n v="0"/>
    <n v="0"/>
    <x v="0"/>
    <x v="0"/>
    <x v="0"/>
    <x v="0"/>
    <x v="0"/>
    <x v="0"/>
    <x v="0"/>
  </r>
  <r>
    <x v="0"/>
    <n v="1"/>
    <s v="1972193"/>
    <x v="0"/>
    <s v="7845"/>
    <s v="28/12/2018 17:34"/>
    <s v="0MX4770494"/>
    <s v="100038"/>
    <s v="PITSS"/>
    <s v="ASP"/>
    <x v="21"/>
    <s v="ACUEDUCTO DEL ALTO LERMA No 2"/>
    <x v="24"/>
    <n v="0"/>
    <s v="INTERIOR"/>
    <n v="2"/>
    <s v="&lt;=3"/>
    <s v="A3 Office Color Laser MFPs"/>
    <s v="A3"/>
    <s v="Ciudad principal"/>
    <s v="2-&lt;=3"/>
    <n v="0"/>
    <n v="0"/>
    <n v="1"/>
    <n v="0.5"/>
    <n v="5"/>
    <n v="0.1"/>
    <n v="0"/>
    <n v="0"/>
    <d v="2019-01-04T00:00:00"/>
    <d v="2019-01-04T00:00:00"/>
    <n v="0"/>
    <s v="0-1 día"/>
    <n v="0"/>
    <n v="0"/>
    <n v="0"/>
    <x v="0"/>
    <x v="0"/>
    <x v="0"/>
    <x v="0"/>
    <x v="0"/>
    <x v="0"/>
    <x v="0"/>
  </r>
  <r>
    <x v="0"/>
    <n v="1"/>
    <s v="1975467"/>
    <x v="0"/>
    <s v="6656"/>
    <s v="07/01/2019 07:43"/>
    <s v="0E1B968134"/>
    <s v="800071"/>
    <s v="PITSS"/>
    <s v="ASP"/>
    <x v="7"/>
    <s v="AV GENERAL RAMON CORONA No 2514"/>
    <x v="0"/>
    <n v="0"/>
    <s v="INTERIOR"/>
    <n v="47"/>
    <s v="Entre 31 y 60"/>
    <s v="Color Laser Printers"/>
    <s v="A4"/>
    <s v="Ciudad principal"/>
    <s v="1-Entre 31 y 60"/>
    <n v="0.8"/>
    <n v="572.00000000000011"/>
    <n v="1"/>
    <n v="0.5"/>
    <n v="5"/>
    <n v="0.1"/>
    <n v="0"/>
    <n v="0"/>
    <d v="2019-01-07T00:00:00"/>
    <d v="2019-01-07T00:00:00"/>
    <n v="0"/>
    <s v="0-1 día"/>
    <n v="0"/>
    <n v="0"/>
    <n v="0"/>
    <x v="0"/>
    <x v="0"/>
    <x v="0"/>
    <x v="0"/>
    <x v="0"/>
    <x v="0"/>
    <x v="0"/>
  </r>
  <r>
    <x v="0"/>
    <n v="1"/>
    <s v="1974625"/>
    <x v="0"/>
    <s v="5337"/>
    <s v="04/01/2019 07:38"/>
    <s v="0AE9563509"/>
    <s v="800071"/>
    <s v="PITSS"/>
    <s v="ASP"/>
    <x v="27"/>
    <s v="CARRETERA BASE AEREA No 5850-23"/>
    <x v="0"/>
    <n v="0"/>
    <s v="INTERIOR"/>
    <n v="4"/>
    <s v="Entre 3 y 6"/>
    <s v="Office Digital"/>
    <s v="A3"/>
    <s v="Ciudad principal"/>
    <s v="2-Entre 3 y 6"/>
    <n v="0"/>
    <n v="0"/>
    <n v="1"/>
    <n v="0.5"/>
    <n v="5"/>
    <n v="0.1"/>
    <n v="0"/>
    <n v="0"/>
    <d v="2019-01-07T00:00:00"/>
    <d v="2019-01-08T00:00:00"/>
    <n v="1"/>
    <s v="0-1 día"/>
    <n v="0"/>
    <n v="0"/>
    <n v="0"/>
    <x v="0"/>
    <x v="0"/>
    <x v="0"/>
    <x v="0"/>
    <x v="0"/>
    <x v="0"/>
    <x v="0"/>
  </r>
  <r>
    <x v="0"/>
    <n v="1"/>
    <s v="1976325"/>
    <x v="0"/>
    <s v="8075"/>
    <s v="08/01/2019 10:30"/>
    <s v="03AG879434"/>
    <s v="800186"/>
    <s v="PITSS"/>
    <s v="ASP"/>
    <x v="4"/>
    <s v="AV 5 DE FEBRERO 9200"/>
    <x v="10"/>
    <n v="0"/>
    <s v="INTERIOR"/>
    <n v="13"/>
    <s v="Entre 7 y 15"/>
    <s v="Departmental Digital"/>
    <s v="A3"/>
    <s v="Ciudad principal"/>
    <s v="2-Entre 7 y 15"/>
    <n v="0.6"/>
    <n v="819"/>
    <n v="1"/>
    <n v="0.5"/>
    <n v="5"/>
    <n v="0.1"/>
    <n v="0"/>
    <n v="0"/>
    <d v="2019-01-08T00:00:00"/>
    <d v="2019-01-08T00:00:00"/>
    <n v="0"/>
    <s v="0-1 día"/>
    <n v="0"/>
    <n v="0"/>
    <n v="0"/>
    <x v="0"/>
    <x v="0"/>
    <x v="0"/>
    <x v="0"/>
    <x v="0"/>
    <x v="0"/>
    <x v="0"/>
  </r>
  <r>
    <x v="0"/>
    <n v="1"/>
    <s v="1979549"/>
    <x v="0"/>
    <s v="5774"/>
    <s v="15/01/2019 11:35"/>
    <s v="0XEL569871"/>
    <s v="800072"/>
    <s v="PITSS"/>
    <s v="ASP"/>
    <x v="4"/>
    <s v="AV VALLARTA 5400"/>
    <x v="0"/>
    <n v="0"/>
    <s v="INTERIOR"/>
    <n v="29"/>
    <s v="Entre 16 y 30"/>
    <s v="Departmental Digital"/>
    <s v="A3"/>
    <s v="Ciudad principal"/>
    <s v="2-Entre 16 y 30"/>
    <n v="0.8"/>
    <n v="1092"/>
    <n v="1"/>
    <n v="0.5"/>
    <n v="5"/>
    <n v="0.1"/>
    <n v="0"/>
    <n v="0"/>
    <d v="2019-01-15T00:00:00"/>
    <d v="2019-01-15T00:00:00"/>
    <n v="0"/>
    <s v="0-1 día"/>
    <n v="0"/>
    <n v="0"/>
    <n v="0"/>
    <x v="0"/>
    <x v="0"/>
    <x v="0"/>
    <x v="0"/>
    <x v="0"/>
    <x v="0"/>
    <x v="0"/>
  </r>
  <r>
    <x v="0"/>
    <n v="1"/>
    <s v="1979699"/>
    <x v="0"/>
    <s v="4002"/>
    <s v="15/01/2019 14:46"/>
    <s v="09HB317509"/>
    <s v="500019"/>
    <s v="PITSS"/>
    <s v="ASP"/>
    <x v="6"/>
    <s v="IL DE FONSO  FUENTES 233 SUR"/>
    <x v="9"/>
    <n v="0"/>
    <s v="INTERIOR"/>
    <n v="64"/>
    <s v="&gt;60"/>
    <s v="A4 Mono MFPs"/>
    <s v="A4"/>
    <s v="Otras"/>
    <s v="1-&gt;60"/>
    <n v="1.05"/>
    <n v="750.75000000000011"/>
    <n v="1"/>
    <n v="0.9"/>
    <n v="9"/>
    <n v="0.1"/>
    <n v="0"/>
    <n v="0"/>
    <d v="2019-01-15T00:00:00"/>
    <d v="2019-01-15T00:00:00"/>
    <n v="0"/>
    <s v="0-1 día"/>
    <n v="0"/>
    <n v="0"/>
    <n v="0"/>
    <x v="0"/>
    <x v="0"/>
    <x v="0"/>
    <x v="0"/>
    <x v="0"/>
    <x v="0"/>
    <x v="0"/>
  </r>
  <r>
    <x v="0"/>
    <n v="1"/>
    <s v="1980655"/>
    <x v="0"/>
    <s v="6656"/>
    <s v="17/01/2019 08:23"/>
    <s v="0E1B969095"/>
    <s v="800071"/>
    <s v="PITSS"/>
    <s v="ASP"/>
    <x v="7"/>
    <s v="AV GENERAL RAMON CORONA No 2514"/>
    <x v="0"/>
    <n v="0"/>
    <s v="INTERIOR"/>
    <n v="811"/>
    <s v="&gt;60"/>
    <s v="Color Laser Printers"/>
    <s v="A4"/>
    <s v="Ciudad principal"/>
    <s v="1-&gt;60"/>
    <n v="1.05"/>
    <n v="750.75000000000011"/>
    <n v="1"/>
    <n v="0.5"/>
    <n v="5"/>
    <n v="0.1"/>
    <n v="0"/>
    <n v="0"/>
    <d v="2019-01-18T00:00:00"/>
    <d v="2019-01-20T00:00:00"/>
    <n v="0"/>
    <s v="0-1 día"/>
    <n v="0"/>
    <n v="0"/>
    <n v="0"/>
    <x v="0"/>
    <x v="0"/>
    <x v="0"/>
    <x v="0"/>
    <x v="0"/>
    <x v="0"/>
    <x v="0"/>
  </r>
  <r>
    <x v="0"/>
    <n v="1"/>
    <s v="1981557"/>
    <x v="0"/>
    <s v="6656"/>
    <s v="18/01/2019 17:31"/>
    <s v="0E1B971869"/>
    <s v="800071"/>
    <s v="PITSS"/>
    <s v="ASP"/>
    <x v="7"/>
    <s v="AV GENERAL RAMON CORONA No 2514"/>
    <x v="0"/>
    <n v="0"/>
    <s v="INTERIOR"/>
    <n v="43"/>
    <s v="Entre 31 y 60"/>
    <s v="Color Laser Printers"/>
    <s v="A4"/>
    <s v="Ciudad principal"/>
    <s v="1-Entre 31 y 60"/>
    <n v="0.8"/>
    <n v="572.00000000000011"/>
    <n v="1"/>
    <n v="0.5"/>
    <n v="5"/>
    <n v="0.1"/>
    <n v="0"/>
    <n v="0"/>
    <d v="2019-01-23T00:00:00"/>
    <d v="2019-01-23T00:00:00"/>
    <n v="0"/>
    <s v="0-1 día"/>
    <n v="0"/>
    <n v="0"/>
    <n v="0"/>
    <x v="0"/>
    <x v="0"/>
    <x v="0"/>
    <x v="0"/>
    <x v="0"/>
    <x v="0"/>
    <x v="0"/>
  </r>
  <r>
    <x v="0"/>
    <n v="1"/>
    <s v="1984023"/>
    <x v="0"/>
    <s v="3611"/>
    <s v="23/01/2019 17:38"/>
    <s v="0A4T569470"/>
    <s v="800071"/>
    <s v="PITSS"/>
    <s v="ASP"/>
    <x v="33"/>
    <s v="CARRETERA BASE AEREA No 5850 INT 4"/>
    <x v="0"/>
    <n v="0"/>
    <s v="INTERIOR"/>
    <n v="54"/>
    <s v="Entre 31 y 60"/>
    <s v="Entry Mono Printers"/>
    <s v="A4"/>
    <s v="Ciudad principal"/>
    <s v="1-Entre 31 y 60"/>
    <n v="0.8"/>
    <n v="572.00000000000011"/>
    <n v="1"/>
    <n v="0.5"/>
    <n v="5"/>
    <n v="0.1"/>
    <n v="0"/>
    <n v="0"/>
    <d v="2019-01-29T00:00:00"/>
    <d v="2019-01-29T00:00:00"/>
    <n v="0"/>
    <s v="0-1 día"/>
    <n v="0"/>
    <n v="0"/>
    <n v="0"/>
    <x v="0"/>
    <x v="0"/>
    <x v="0"/>
    <x v="0"/>
    <x v="0"/>
    <x v="0"/>
    <x v="0"/>
  </r>
  <r>
    <x v="0"/>
    <n v="1"/>
    <s v="1986473"/>
    <x v="0"/>
    <s v="5866"/>
    <s v="29/01/2019 08:04"/>
    <s v="0EX9296103"/>
    <s v="800071"/>
    <s v="PITSS"/>
    <s v="ASP"/>
    <x v="1"/>
    <s v="CENTRO COMERCIAL REAL CENTER AV SANTA MARGARITA No"/>
    <x v="0"/>
    <n v="0"/>
    <s v="INTERIOR"/>
    <n v="183"/>
    <s v="&gt;60"/>
    <s v="Departmental Digital"/>
    <s v="A3"/>
    <s v="Ciudad principal"/>
    <s v="2-&gt;60"/>
    <n v="1.1000000000000001"/>
    <n v="1501.5000000000002"/>
    <n v="1"/>
    <n v="0.5"/>
    <n v="5"/>
    <n v="0.1"/>
    <n v="0"/>
    <n v="0"/>
    <d v="2019-01-30T00:00:00"/>
    <d v="2019-01-31T00:00:00"/>
    <n v="1"/>
    <s v="0-1 día"/>
    <n v="0"/>
    <n v="0"/>
    <n v="0"/>
    <x v="0"/>
    <x v="0"/>
    <x v="0"/>
    <x v="0"/>
    <x v="0"/>
    <x v="0"/>
    <x v="0"/>
  </r>
  <r>
    <x v="1"/>
    <n v="1"/>
    <s v="1987963"/>
    <x v="0"/>
    <s v="0551"/>
    <s v="31/01/2019 13:46"/>
    <s v="0XPN393110"/>
    <s v="500035"/>
    <s v="PITSS"/>
    <s v="ASP"/>
    <x v="1"/>
    <s v="PERIFERICO LUIS ECHEVERRIA ALVAREZ 1474"/>
    <x v="44"/>
    <n v="0"/>
    <s v="INTERIOR"/>
    <n v="9"/>
    <s v="Entre 7 y 15"/>
    <s v="Entry Production Color Low/Mid"/>
    <s v="Entry Production"/>
    <s v="Ciudad principal"/>
    <s v="3-Entre 7 y 15"/>
    <n v="0.8"/>
    <n v="1258.4000000000003"/>
    <n v="1"/>
    <n v="0.4"/>
    <n v="4"/>
    <n v="0.1"/>
    <n v="0"/>
    <n v="0"/>
    <d v="2019-02-06T00:00:00"/>
    <d v="2019-02-07T00:00:00"/>
    <n v="1"/>
    <s v="0-1 día"/>
    <n v="0"/>
    <n v="0"/>
    <n v="0"/>
    <x v="0"/>
    <x v="0"/>
    <x v="0"/>
    <x v="0"/>
    <x v="0"/>
    <x v="0"/>
    <x v="0"/>
  </r>
  <r>
    <x v="1"/>
    <n v="1"/>
    <s v="1988769"/>
    <x v="0"/>
    <s v="6656"/>
    <s v="02/02/2019 11:13"/>
    <s v="0E1B968137"/>
    <s v="800071"/>
    <s v="PITSS"/>
    <s v="ASP"/>
    <x v="7"/>
    <s v="AV GENERAL RAMON CORONA No 2514"/>
    <x v="0"/>
    <n v="0"/>
    <s v="INTERIOR"/>
    <n v="24"/>
    <s v="Entre 16 y 30"/>
    <s v="Color Laser Printers"/>
    <s v="A4"/>
    <s v="Ciudad principal"/>
    <s v="1-Entre 16 y 30"/>
    <n v="0.6"/>
    <n v="429.00000000000006"/>
    <n v="1"/>
    <n v="0.5"/>
    <n v="5"/>
    <n v="0.1"/>
    <n v="0"/>
    <n v="0"/>
    <d v="2019-02-06T00:00:00"/>
    <d v="2019-02-07T00:00:00"/>
    <n v="1"/>
    <s v="0-1 día"/>
    <n v="0"/>
    <n v="0"/>
    <n v="0"/>
    <x v="0"/>
    <x v="0"/>
    <x v="0"/>
    <x v="0"/>
    <x v="0"/>
    <x v="0"/>
    <x v="0"/>
  </r>
  <r>
    <x v="1"/>
    <n v="1"/>
    <s v="1989229"/>
    <x v="0"/>
    <s v="5866"/>
    <s v="04/02/2019 09:39"/>
    <s v="0EX9295738"/>
    <s v="800183"/>
    <s v="PITSS"/>
    <s v="ASP"/>
    <x v="1"/>
    <s v="AV. PATRIA NO 1937"/>
    <x v="0"/>
    <n v="0"/>
    <s v="INTERIOR"/>
    <n v="7"/>
    <s v="Entre 7 y 15"/>
    <s v="Departmental Digital"/>
    <s v="A3"/>
    <s v="Ciudad principal"/>
    <s v="2-Entre 7 y 15"/>
    <n v="0.6"/>
    <n v="819"/>
    <n v="1"/>
    <n v="0.5"/>
    <n v="5"/>
    <n v="0.1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1"/>
    <n v="1"/>
    <s v="1989979"/>
    <x v="0"/>
    <s v="4626"/>
    <s v="05/02/2019 13:14"/>
    <s v="0D6X469684"/>
    <s v="800186"/>
    <s v="PITSS"/>
    <s v="ASP"/>
    <x v="48"/>
    <s v="AV CENTRAL DR RAFAEL AYALA ECHEVERRIA KM 0.2"/>
    <x v="45"/>
    <n v="0"/>
    <s v="INTERIOR"/>
    <n v="447"/>
    <s v="&gt;60"/>
    <s v="Entry Mono Printers"/>
    <s v="A4"/>
    <s v="Ciudad principal"/>
    <s v="1-&gt;60"/>
    <n v="1.05"/>
    <n v="750.75000000000011"/>
    <n v="1"/>
    <n v="0.5"/>
    <n v="5"/>
    <n v="0.1"/>
    <n v="0"/>
    <n v="0"/>
    <d v="2019-02-05T00:00:00"/>
    <d v="2019-02-06T00:00:00"/>
    <n v="1"/>
    <s v="0-1 día"/>
    <n v="0"/>
    <n v="0"/>
    <n v="0"/>
    <x v="0"/>
    <x v="0"/>
    <x v="0"/>
    <x v="0"/>
    <x v="0"/>
    <x v="0"/>
    <x v="0"/>
  </r>
  <r>
    <x v="1"/>
    <n v="1"/>
    <s v="1996259"/>
    <x v="0"/>
    <s v="5869"/>
    <s v="18/02/2019 09:08"/>
    <s v="0EX7387236"/>
    <s v="500156"/>
    <s v="PITSS"/>
    <s v="ASP"/>
    <x v="25"/>
    <s v="CALLE DE LOS CEDROS 1681"/>
    <x v="2"/>
    <n v="0"/>
    <s v="INTERIOR"/>
    <n v="6"/>
    <s v="Entre 3 y 6"/>
    <s v="Departmental Digital"/>
    <s v="A3"/>
    <s v="Ciudad principal"/>
    <s v="2-Entre 3 y 6"/>
    <n v="0"/>
    <n v="0"/>
    <n v="1"/>
    <n v="1.7"/>
    <n v="5"/>
    <n v="0.33999999999999997"/>
    <n v="0"/>
    <n v="0"/>
    <d v="2019-02-18T00:00:00"/>
    <d v="2019-02-18T00:00:00"/>
    <n v="0"/>
    <s v="0-1 día"/>
    <n v="0"/>
    <n v="0"/>
    <n v="0"/>
    <x v="0"/>
    <x v="0"/>
    <x v="0"/>
    <x v="1"/>
    <x v="1"/>
    <x v="2"/>
    <x v="3"/>
  </r>
  <r>
    <x v="1"/>
    <n v="1"/>
    <s v="1990831"/>
    <x v="0"/>
    <s v="3657"/>
    <s v="06/02/2019 17:35"/>
    <s v="0C7X370040"/>
    <s v="800186"/>
    <s v="PITSS"/>
    <s v="ASP"/>
    <x v="49"/>
    <s v="AV 5 DE FEBRERO 1351"/>
    <x v="10"/>
    <n v="0"/>
    <s v="INTERIOR"/>
    <n v="471"/>
    <s v="&gt;60"/>
    <s v="A4 Mono MFPs"/>
    <s v="A4"/>
    <s v="Ciudad principal"/>
    <s v="1-&gt;60"/>
    <n v="1.05"/>
    <n v="750.75000000000011"/>
    <n v="1"/>
    <n v="0.5"/>
    <n v="5"/>
    <n v="0.1"/>
    <n v="0"/>
    <n v="0"/>
    <d v="2019-02-07T00:00:00"/>
    <d v="2019-02-07T00:00:00"/>
    <n v="0"/>
    <s v="0-1 día"/>
    <n v="0"/>
    <n v="0"/>
    <n v="0"/>
    <x v="0"/>
    <x v="0"/>
    <x v="0"/>
    <x v="0"/>
    <x v="0"/>
    <x v="0"/>
    <x v="0"/>
  </r>
  <r>
    <x v="1"/>
    <n v="1"/>
    <s v="1990849"/>
    <x v="0"/>
    <s v="5955"/>
    <s v="06/02/2019 18:23"/>
    <s v="0X76703680"/>
    <s v="800187"/>
    <s v="PITSS"/>
    <s v="ASP"/>
    <x v="36"/>
    <s v="Tequisquiapan No 102 Esq Luis M Vega Planta"/>
    <x v="10"/>
    <n v="0"/>
    <s v="INTERIOR"/>
    <n v="7"/>
    <s v="Entre 7 y 15"/>
    <s v="Departmental Digital"/>
    <s v="A3"/>
    <s v="Ciudad principal"/>
    <s v="2-Entre 7 y 15"/>
    <n v="0.6"/>
    <n v="819"/>
    <n v="1"/>
    <n v="0.5"/>
    <n v="5"/>
    <n v="0.1"/>
    <n v="0"/>
    <n v="0"/>
    <d v="2019-02-11T00:00:00"/>
    <d v="2019-02-12T00:00:00"/>
    <n v="1"/>
    <s v="0-1 día"/>
    <n v="0"/>
    <n v="0"/>
    <n v="0"/>
    <x v="0"/>
    <x v="0"/>
    <x v="0"/>
    <x v="0"/>
    <x v="0"/>
    <x v="0"/>
    <x v="0"/>
  </r>
  <r>
    <x v="1"/>
    <n v="1"/>
    <s v="1991447"/>
    <x v="0"/>
    <s v="3616"/>
    <s v="07/02/2019 17:00"/>
    <s v="0A2T440450"/>
    <s v="800147"/>
    <s v="PITSS"/>
    <s v="ASP"/>
    <x v="12"/>
    <s v="AV RICARDO B ANAYA No 1865"/>
    <x v="13"/>
    <n v="0"/>
    <s v="INTERIOR"/>
    <n v="2625"/>
    <s v="&gt;60"/>
    <s v="A4 Mono MFPs"/>
    <s v="A4"/>
    <s v="Ciudad principal"/>
    <s v="1-&gt;60"/>
    <n v="1.05"/>
    <n v="750.75000000000011"/>
    <n v="1"/>
    <n v="0.5"/>
    <n v="5"/>
    <n v="0.1"/>
    <n v="0"/>
    <n v="0"/>
    <d v="2019-02-12T00:00:00"/>
    <d v="2019-02-12T00:00:00"/>
    <n v="0"/>
    <s v="0-1 día"/>
    <n v="0"/>
    <n v="0"/>
    <n v="0"/>
    <x v="0"/>
    <x v="0"/>
    <x v="0"/>
    <x v="0"/>
    <x v="0"/>
    <x v="0"/>
    <x v="0"/>
  </r>
  <r>
    <x v="0"/>
    <n v="1"/>
    <s v="1980911"/>
    <x v="0"/>
    <s v="7835"/>
    <s v="17/01/2019 13:52"/>
    <s v="0MX1186333"/>
    <s v="500156"/>
    <s v="PITSS"/>
    <s v="ASP"/>
    <x v="30"/>
    <s v="PROL HERMANOS ESCOBAR No 7151-E"/>
    <x v="2"/>
    <n v="0"/>
    <s v="INTERIOR"/>
    <n v="6"/>
    <s v="Entre 3 y 6"/>
    <s v="A3 Office Color Laser MFPs"/>
    <s v="A3"/>
    <s v="Ciudad principal"/>
    <s v="2-Entre 3 y 6"/>
    <n v="0"/>
    <n v="0"/>
    <n v="1"/>
    <n v="1.8"/>
    <n v="5"/>
    <n v="0.36"/>
    <n v="0"/>
    <n v="0"/>
    <d v="2019-01-18T00:00:00"/>
    <d v="2019-01-18T00:00:00"/>
    <n v="0"/>
    <s v="0-1 día"/>
    <n v="0"/>
    <n v="0"/>
    <n v="0"/>
    <x v="0"/>
    <x v="0"/>
    <x v="0"/>
    <x v="0"/>
    <x v="1"/>
    <x v="2"/>
    <x v="3"/>
  </r>
  <r>
    <x v="1"/>
    <n v="1"/>
    <s v="1992175"/>
    <x v="0"/>
    <s v="6513"/>
    <s v="08/02/2019 17:52"/>
    <s v="5AV814873"/>
    <s v="800146"/>
    <s v="PITSS"/>
    <s v="ASP"/>
    <x v="50"/>
    <s v="PLAZA HIDALGO NO 304"/>
    <x v="46"/>
    <n v="0"/>
    <s v="INTERIOR"/>
    <n v="52"/>
    <s v="Entre 31 y 60"/>
    <s v="A4 Color Laser MFPs"/>
    <s v="A4"/>
    <s v="Ciudad principal"/>
    <s v="1-Entre 31 y 60"/>
    <n v="0.8"/>
    <n v="572.00000000000011"/>
    <n v="1"/>
    <n v="0.5"/>
    <n v="5"/>
    <n v="0.1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1"/>
    <n v="1"/>
    <s v="1993753"/>
    <x v="0"/>
    <s v="5866"/>
    <s v="12/02/2019 15:05"/>
    <s v="0EX9299931"/>
    <s v="800110"/>
    <s v="PITSS"/>
    <s v="ASP"/>
    <x v="51"/>
    <s v="SANTIAGO TAPIA No 954"/>
    <x v="28"/>
    <n v="0"/>
    <s v="INTERIOR"/>
    <n v="195"/>
    <s v="&gt;60"/>
    <s v="Departmental Digital"/>
    <s v="A3"/>
    <s v="Ciudad principal"/>
    <s v="2-&gt;60"/>
    <n v="1.1000000000000001"/>
    <n v="1501.5000000000002"/>
    <n v="1"/>
    <n v="0.5"/>
    <n v="5"/>
    <n v="0.1"/>
    <n v="0"/>
    <n v="0"/>
    <d v="2019-02-13T00:00:00"/>
    <d v="2019-02-13T00:00:00"/>
    <n v="0"/>
    <s v="0-1 día"/>
    <n v="0"/>
    <n v="0"/>
    <n v="0"/>
    <x v="0"/>
    <x v="0"/>
    <x v="0"/>
    <x v="0"/>
    <x v="0"/>
    <x v="0"/>
    <x v="0"/>
  </r>
  <r>
    <x v="1"/>
    <n v="1"/>
    <s v="1994629"/>
    <x v="0"/>
    <s v="5945"/>
    <s v="14/02/2019 08:07"/>
    <s v="0X76707836"/>
    <s v="500018"/>
    <s v="PITSS"/>
    <s v="ASP"/>
    <x v="52"/>
    <s v="BOULEVARD FRANCISCO PRIMO DE VERDAD No 3317"/>
    <x v="23"/>
    <n v="0"/>
    <s v="INTERIOR"/>
    <n v="16"/>
    <s v="Entre 16 y 30"/>
    <s v="Office Digital"/>
    <s v="A3"/>
    <s v="Ciudad principal"/>
    <s v="2-Entre 16 y 30"/>
    <n v="0.8"/>
    <n v="1092"/>
    <n v="1"/>
    <n v="0.5"/>
    <n v="5"/>
    <n v="0.1"/>
    <n v="0"/>
    <n v="0"/>
    <d v="2019-02-14T00:00:00"/>
    <d v="2019-02-14T00:00:00"/>
    <n v="0"/>
    <s v="0-1 día"/>
    <n v="0"/>
    <n v="0"/>
    <n v="0"/>
    <x v="0"/>
    <x v="0"/>
    <x v="0"/>
    <x v="0"/>
    <x v="0"/>
    <x v="0"/>
    <x v="0"/>
  </r>
  <r>
    <x v="1"/>
    <n v="1"/>
    <s v="1994631"/>
    <x v="0"/>
    <s v="3611"/>
    <s v="14/02/2019 08:10"/>
    <s v="0A4T557658"/>
    <s v="800071"/>
    <s v="PITSS"/>
    <s v="ASP"/>
    <x v="27"/>
    <s v="CARRETERA BASE AEREA No 5850-23"/>
    <x v="0"/>
    <n v="0"/>
    <s v="INTERIOR"/>
    <n v="203"/>
    <s v="&gt;60"/>
    <s v="Entry Mono Printers"/>
    <s v="A4"/>
    <s v="Ciudad principal"/>
    <s v="1-&gt;60"/>
    <n v="1.05"/>
    <n v="750.75000000000011"/>
    <n v="1"/>
    <n v="0.5"/>
    <n v="5"/>
    <n v="0.1"/>
    <n v="0"/>
    <n v="0"/>
    <d v="2019-02-25T00:00:00"/>
    <d v="2019-02-25T00:00:00"/>
    <n v="0"/>
    <s v="0-1 día"/>
    <n v="0"/>
    <n v="0"/>
    <n v="0"/>
    <x v="0"/>
    <x v="0"/>
    <x v="0"/>
    <x v="0"/>
    <x v="0"/>
    <x v="0"/>
    <x v="0"/>
  </r>
  <r>
    <x v="1"/>
    <n v="1"/>
    <s v="1996195"/>
    <x v="0"/>
    <s v="3611"/>
    <s v="18/02/2019 07:32"/>
    <s v="0A4T557713"/>
    <s v="800071"/>
    <s v="PITSS"/>
    <s v="ASP"/>
    <x v="27"/>
    <s v="CARRETERA BASE AEREA No 5850-23"/>
    <x v="0"/>
    <n v="0"/>
    <s v="INTERIOR"/>
    <n v="126"/>
    <s v="&gt;60"/>
    <s v="Entry Mono Printers"/>
    <s v="A4"/>
    <s v="Ciudad principal"/>
    <s v="1-&gt;60"/>
    <n v="1.05"/>
    <n v="750.75000000000011"/>
    <n v="1"/>
    <n v="0.5"/>
    <n v="5"/>
    <n v="0.1"/>
    <n v="0"/>
    <n v="0"/>
    <d v="2019-02-18T00:00:00"/>
    <d v="2019-02-18T00:00:00"/>
    <n v="0"/>
    <s v="0-1 día"/>
    <n v="0"/>
    <n v="0"/>
    <n v="0"/>
    <x v="0"/>
    <x v="0"/>
    <x v="0"/>
    <x v="0"/>
    <x v="0"/>
    <x v="0"/>
    <x v="0"/>
  </r>
  <r>
    <x v="1"/>
    <n v="1"/>
    <s v="1987847"/>
    <x v="0"/>
    <s v="7530"/>
    <s v="31/01/2019 11:35"/>
    <s v="0XKK395223"/>
    <s v="500156"/>
    <s v="PITSS"/>
    <s v="ASP"/>
    <x v="23"/>
    <s v="AV SANTIAGO TRONCOSO 281"/>
    <x v="2"/>
    <n v="0"/>
    <s v="INTERIOR"/>
    <n v="87"/>
    <s v="&gt;60"/>
    <s v="A3 Office Color Laser MFPs"/>
    <s v="A3"/>
    <s v="Ciudad principal"/>
    <s v="2-&gt;60"/>
    <n v="1.1000000000000001"/>
    <n v="1501.5000000000002"/>
    <n v="1"/>
    <n v="1.92"/>
    <n v="5"/>
    <n v="0.38400000000000001"/>
    <n v="0"/>
    <n v="0"/>
    <d v="2019-01-31T00:00:00"/>
    <d v="2019-02-01T00:00:00"/>
    <n v="1"/>
    <s v="0-1 día"/>
    <n v="0"/>
    <n v="0"/>
    <n v="0"/>
    <x v="0"/>
    <x v="0"/>
    <x v="0"/>
    <x v="0"/>
    <x v="1"/>
    <x v="2"/>
    <x v="3"/>
  </r>
  <r>
    <x v="1"/>
    <n v="1"/>
    <s v="1997821"/>
    <x v="0"/>
    <s v="4603"/>
    <s v="20/02/2019 12:22"/>
    <s v="0XLT867084"/>
    <s v="500089"/>
    <s v="PITSS"/>
    <s v="ASP"/>
    <x v="3"/>
    <s v="AV HERMANOS ESCOBAR No 5756"/>
    <x v="2"/>
    <n v="1"/>
    <s v="INTERIOR"/>
    <n v="265"/>
    <s v="&gt;60"/>
    <s v="Entry Mono Printers"/>
    <s v="A4"/>
    <s v="Ciudad principal"/>
    <s v="1-&gt;60"/>
    <n v="1.05"/>
    <n v="0"/>
    <n v="1"/>
    <n v="0.5"/>
    <n v="5"/>
    <n v="0.1"/>
    <n v="0"/>
    <n v="0"/>
    <d v="2019-02-21T00:00:00"/>
    <d v="2019-02-21T00:00:00"/>
    <n v="0"/>
    <s v="0-1 día"/>
    <n v="0"/>
    <n v="0"/>
    <n v="0"/>
    <x v="0"/>
    <x v="0"/>
    <x v="0"/>
    <x v="0"/>
    <x v="0"/>
    <x v="0"/>
    <x v="0"/>
  </r>
  <r>
    <x v="1"/>
    <n v="1"/>
    <s v="1998197"/>
    <x v="0"/>
    <s v="5337"/>
    <s v="21/02/2019 07:40"/>
    <s v="0AE9567229"/>
    <s v="800071"/>
    <s v="PITSS"/>
    <s v="ASP"/>
    <x v="27"/>
    <s v="CARRETERA BASE AEREA No 5850-23"/>
    <x v="0"/>
    <n v="0"/>
    <s v="INTERIOR"/>
    <n v="50"/>
    <s v="Entre 31 y 60"/>
    <s v="Office Digital"/>
    <s v="A3"/>
    <s v="Ciudad principal"/>
    <s v="2-Entre 31 y 60"/>
    <n v="1.05"/>
    <n v="1433.25"/>
    <n v="1"/>
    <n v="0.5"/>
    <n v="5"/>
    <n v="0.1"/>
    <n v="0"/>
    <n v="0"/>
    <d v="2019-02-22T00:00:00"/>
    <d v="2019-02-24T00:00:00"/>
    <n v="0"/>
    <s v="0-1 día"/>
    <n v="0"/>
    <n v="0"/>
    <n v="0"/>
    <x v="0"/>
    <x v="0"/>
    <x v="0"/>
    <x v="0"/>
    <x v="0"/>
    <x v="0"/>
    <x v="0"/>
  </r>
  <r>
    <x v="1"/>
    <n v="1"/>
    <s v="1999565"/>
    <x v="0"/>
    <s v="8075"/>
    <s v="24/02/2019 09:36"/>
    <s v="03AG880377"/>
    <s v="800146"/>
    <s v="PITSS"/>
    <s v="ASP"/>
    <x v="4"/>
    <s v="BLVD ADOLFO LOPEZ MATEOS 2540"/>
    <x v="17"/>
    <n v="0"/>
    <s v="INTERIOR"/>
    <n v="135"/>
    <s v="&gt;60"/>
    <s v="Departmental Digital"/>
    <s v="A3"/>
    <s v="Ciudad principal"/>
    <s v="2-&gt;60"/>
    <n v="1.1000000000000001"/>
    <n v="1501.5000000000002"/>
    <n v="1"/>
    <n v="0.5"/>
    <n v="5"/>
    <n v="0.1"/>
    <n v="0"/>
    <n v="0"/>
    <d v="2019-02-27T00:00:00"/>
    <d v="2019-02-27T00:00:00"/>
    <n v="0"/>
    <s v="0-1 día"/>
    <n v="0"/>
    <n v="0"/>
    <n v="0"/>
    <x v="0"/>
    <x v="0"/>
    <x v="0"/>
    <x v="0"/>
    <x v="0"/>
    <x v="0"/>
    <x v="0"/>
  </r>
  <r>
    <x v="1"/>
    <n v="1"/>
    <s v="1999819"/>
    <x v="0"/>
    <s v="7835"/>
    <s v="25/02/2019 07:39"/>
    <s v="0MX1218388"/>
    <s v="800071"/>
    <s v="PITSS"/>
    <s v="ASP"/>
    <x v="27"/>
    <s v="CARRETERA BASE AEREA No 5850-23"/>
    <x v="0"/>
    <n v="0"/>
    <s v="INTERIOR"/>
    <n v="986"/>
    <s v="&gt;60"/>
    <s v="A3 Office Color Laser MFPs"/>
    <s v="A3"/>
    <s v="Ciudad principal"/>
    <s v="2-&gt;60"/>
    <n v="1.1000000000000001"/>
    <n v="1501.5000000000002"/>
    <n v="1"/>
    <n v="0.5"/>
    <n v="5"/>
    <n v="0.1"/>
    <n v="0"/>
    <n v="0"/>
    <d v="2019-02-27T00:00:00"/>
    <d v="2019-02-27T00:00:00"/>
    <n v="0"/>
    <s v="0-1 día"/>
    <n v="0"/>
    <n v="0"/>
    <n v="0"/>
    <x v="0"/>
    <x v="0"/>
    <x v="0"/>
    <x v="0"/>
    <x v="0"/>
    <x v="0"/>
    <x v="0"/>
  </r>
  <r>
    <x v="0"/>
    <n v="1"/>
    <s v="1980297"/>
    <x v="0"/>
    <s v="7530"/>
    <s v="16/01/2019 13:28"/>
    <s v="0XKK411252"/>
    <s v="100039"/>
    <s v="PITSS"/>
    <s v="ASP"/>
    <x v="28"/>
    <s v="INDUSTRIA QUIMICA S/N"/>
    <x v="20"/>
    <n v="1"/>
    <s v="INTERIOR"/>
    <n v="205"/>
    <s v="&gt;60"/>
    <s v="A3 Office Color Laser MFPs"/>
    <s v="A3"/>
    <s v="Ciudad principal"/>
    <s v="2-&gt;60"/>
    <n v="1.1000000000000001"/>
    <n v="0"/>
    <n v="1"/>
    <n v="0.51"/>
    <n v="5"/>
    <n v="0.10200000000000001"/>
    <n v="0"/>
    <n v="0"/>
    <d v="2019-01-17T00:00:00"/>
    <d v="2019-01-17T00:00:00"/>
    <n v="0"/>
    <s v="0-1 día"/>
    <n v="0"/>
    <n v="0"/>
    <n v="0"/>
    <x v="0"/>
    <x v="0"/>
    <x v="0"/>
    <x v="0"/>
    <x v="0"/>
    <x v="0"/>
    <x v="0"/>
  </r>
  <r>
    <x v="1"/>
    <n v="1"/>
    <s v="1989977"/>
    <x v="0"/>
    <s v="3657"/>
    <s v="05/02/2019 13:10"/>
    <s v="0C7X268528"/>
    <s v="800187"/>
    <s v="PITSS"/>
    <s v="ASP"/>
    <x v="48"/>
    <s v="AV PASEO CENTRAL No 2A"/>
    <x v="45"/>
    <n v="0"/>
    <s v="INTERIOR"/>
    <n v="2623"/>
    <s v="&gt;60"/>
    <s v="A4 Mono MFPs"/>
    <s v="A4"/>
    <s v="Ciudad principal"/>
    <s v="1-&gt;60"/>
    <n v="1.05"/>
    <n v="750.75000000000011"/>
    <n v="1"/>
    <n v="0.51"/>
    <n v="5"/>
    <n v="0.10200000000000001"/>
    <n v="0"/>
    <n v="0"/>
    <d v="2019-02-05T00:00:00"/>
    <d v="2019-02-06T00:00:00"/>
    <n v="1"/>
    <s v="0-1 día"/>
    <n v="0"/>
    <n v="0"/>
    <n v="0"/>
    <x v="0"/>
    <x v="0"/>
    <x v="0"/>
    <x v="0"/>
    <x v="0"/>
    <x v="0"/>
    <x v="0"/>
  </r>
  <r>
    <x v="0"/>
    <n v="1"/>
    <s v="1984431"/>
    <x v="0"/>
    <s v="3635"/>
    <s v="24/01/2019 11:50"/>
    <s v="0LBT205969"/>
    <s v="500156"/>
    <s v="PITSS"/>
    <s v="ASP"/>
    <x v="30"/>
    <s v="PROL HERMANOS ESCOBAR No 7151-E"/>
    <x v="2"/>
    <n v="0"/>
    <s v="INTERIOR"/>
    <n v="121"/>
    <s v="&gt;60"/>
    <s v="A4 Mono MFPs"/>
    <s v="A4"/>
    <s v="Ciudad principal"/>
    <s v="1-&gt;60"/>
    <n v="1.05"/>
    <n v="750.75000000000011"/>
    <n v="1"/>
    <n v="2.17"/>
    <n v="5"/>
    <n v="0.434"/>
    <n v="0"/>
    <n v="0"/>
    <d v="2019-01-28T00:00:00"/>
    <d v="2019-01-28T00:00:00"/>
    <n v="0"/>
    <s v="0-1 día"/>
    <n v="0"/>
    <n v="0"/>
    <n v="0"/>
    <x v="0"/>
    <x v="0"/>
    <x v="0"/>
    <x v="0"/>
    <x v="1"/>
    <x v="2"/>
    <x v="3"/>
  </r>
  <r>
    <x v="0"/>
    <n v="1"/>
    <s v="1979057"/>
    <x v="0"/>
    <s v="0560"/>
    <s v="14/01/2019 13:07"/>
    <s v="0XPN394939"/>
    <s v="800072"/>
    <s v="PITSS"/>
    <s v="ASP"/>
    <x v="1"/>
    <s v="PATRIA 1937"/>
    <x v="0"/>
    <n v="0"/>
    <s v="INTERIOR"/>
    <n v="7"/>
    <s v="Entre 7 y 15"/>
    <s v="Entry Production Color Low/Mid"/>
    <s v="Entry Production"/>
    <s v="Ciudad principal"/>
    <s v="3-Entre 7 y 15"/>
    <n v="0.8"/>
    <n v="1258.4000000000003"/>
    <n v="1"/>
    <n v="0.41"/>
    <n v="4"/>
    <n v="0.10249999999999999"/>
    <n v="0"/>
    <n v="0"/>
    <d v="2019-01-15T00:00:00"/>
    <d v="2019-01-15T00:00:00"/>
    <n v="0"/>
    <s v="0-1 día"/>
    <n v="0"/>
    <n v="0"/>
    <n v="0"/>
    <x v="0"/>
    <x v="0"/>
    <x v="0"/>
    <x v="0"/>
    <x v="0"/>
    <x v="0"/>
    <x v="0"/>
  </r>
  <r>
    <x v="1"/>
    <n v="1"/>
    <s v="1991215"/>
    <x v="0"/>
    <s v="3636"/>
    <s v="07/02/2019 11:46"/>
    <s v="0BB1252025"/>
    <s v="500156"/>
    <s v="PITSS"/>
    <s v="ASP"/>
    <x v="30"/>
    <s v="PROL HERMANOS ESCOBAR No 7151-E"/>
    <x v="2"/>
    <n v="0"/>
    <s v="INTERIOR"/>
    <n v="17"/>
    <s v="Entre 16 y 30"/>
    <s v="A4 Mono MFPs"/>
    <s v="A4"/>
    <s v="Ciudad principal"/>
    <s v="1-Entre 16 y 30"/>
    <n v="0.6"/>
    <n v="429.00000000000006"/>
    <n v="1"/>
    <n v="2.23"/>
    <n v="5"/>
    <n v="0.44600000000000001"/>
    <n v="0"/>
    <n v="0"/>
    <d v="2019-02-07T00:00:00"/>
    <d v="2019-02-07T00:00:00"/>
    <n v="0"/>
    <s v="0-1 día"/>
    <n v="0"/>
    <n v="0"/>
    <n v="0"/>
    <x v="0"/>
    <x v="0"/>
    <x v="0"/>
    <x v="0"/>
    <x v="1"/>
    <x v="2"/>
    <x v="3"/>
  </r>
  <r>
    <x v="0"/>
    <n v="1"/>
    <s v="1974885"/>
    <x v="0"/>
    <s v="7010"/>
    <s v="04/01/2019 17:24"/>
    <s v="7TX138507"/>
    <s v="800027"/>
    <s v="PITSS"/>
    <s v="ASP"/>
    <x v="53"/>
    <s v="CARRETERA A CHAPALA KM 17.8CARRETERA JACARANDAS"/>
    <x v="40"/>
    <n v="0"/>
    <s v="INTERIOR"/>
    <n v="2591"/>
    <s v="&gt;60"/>
    <s v="A3 Office Color Laser MFPs"/>
    <s v="A3"/>
    <s v="Ciudad principal"/>
    <s v="2-&gt;60"/>
    <n v="1.1000000000000001"/>
    <n v="1501.5000000000002"/>
    <n v="1"/>
    <n v="0.52"/>
    <n v="5"/>
    <n v="0.10400000000000001"/>
    <n v="0"/>
    <n v="0"/>
    <d v="2019-01-07T00:00:00"/>
    <d v="2019-01-07T00:00:00"/>
    <n v="0"/>
    <s v="0-1 día"/>
    <n v="0"/>
    <n v="0"/>
    <n v="0"/>
    <x v="0"/>
    <x v="0"/>
    <x v="0"/>
    <x v="0"/>
    <x v="0"/>
    <x v="0"/>
    <x v="0"/>
  </r>
  <r>
    <x v="0"/>
    <n v="1"/>
    <s v="1977509"/>
    <x v="0"/>
    <s v="4002"/>
    <s v="10/01/2019 10:26"/>
    <s v="09HB331688"/>
    <s v="800196"/>
    <s v="PITSS"/>
    <s v="ASP"/>
    <x v="15"/>
    <s v="CALLE 6 No 2808"/>
    <x v="7"/>
    <n v="1"/>
    <s v="INTERIOR"/>
    <n v="2597"/>
    <s v="&gt;60"/>
    <s v="A4 Mono MFPs"/>
    <s v="A4"/>
    <s v="Ciudad principal"/>
    <s v="1-&gt;60"/>
    <n v="1.05"/>
    <n v="0"/>
    <n v="1"/>
    <n v="0.52"/>
    <n v="5"/>
    <n v="0.10400000000000001"/>
    <n v="0"/>
    <n v="0"/>
    <d v="2019-01-10T00:00:00"/>
    <d v="2019-01-11T00:00:00"/>
    <n v="1"/>
    <s v="0-1 día"/>
    <n v="0"/>
    <n v="0"/>
    <n v="0"/>
    <x v="0"/>
    <x v="0"/>
    <x v="0"/>
    <x v="0"/>
    <x v="0"/>
    <x v="0"/>
    <x v="0"/>
  </r>
  <r>
    <x v="0"/>
    <n v="1"/>
    <s v="1971823"/>
    <x v="0"/>
    <s v="5748"/>
    <s v="27/12/2018 15:10"/>
    <s v="0XEH070376"/>
    <s v="500156"/>
    <s v="PITSS"/>
    <s v="ASP"/>
    <x v="25"/>
    <s v="AV VALLE DEL CEDRO 1681"/>
    <x v="2"/>
    <n v="0"/>
    <s v="INTERIOR"/>
    <n v="10"/>
    <s v="Entre 7 y 15"/>
    <s v="Office Digital"/>
    <s v="A3"/>
    <s v="Ciudad principal"/>
    <s v="2-Entre 7 y 15"/>
    <n v="0.6"/>
    <n v="819"/>
    <n v="1"/>
    <n v="2.33"/>
    <n v="5"/>
    <n v="0.46600000000000003"/>
    <n v="0"/>
    <n v="0"/>
    <d v="2019-01-03T00:00:00"/>
    <d v="2019-01-03T00:00:00"/>
    <n v="0"/>
    <s v="0-1 día"/>
    <n v="0"/>
    <n v="0"/>
    <n v="0"/>
    <x v="0"/>
    <x v="0"/>
    <x v="0"/>
    <x v="1"/>
    <x v="1"/>
    <x v="2"/>
    <x v="3"/>
  </r>
  <r>
    <x v="0"/>
    <n v="1"/>
    <s v="1980415"/>
    <x v="0"/>
    <s v="3611"/>
    <s v="16/01/2019 16:59"/>
    <s v="0A4T558727"/>
    <s v="800071"/>
    <s v="PITSS"/>
    <s v="ASP"/>
    <x v="33"/>
    <s v="CARRETERA BASE AEREA No 5850 INT 4"/>
    <x v="0"/>
    <n v="0"/>
    <s v="INTERIOR"/>
    <n v="13"/>
    <s v="Entre 7 y 15"/>
    <s v="Entry Mono Printers"/>
    <s v="A4"/>
    <s v="Ciudad principal"/>
    <s v="1-Entre 7 y 15"/>
    <n v="0"/>
    <n v="0"/>
    <n v="1"/>
    <n v="0.52"/>
    <n v="5"/>
    <n v="0.10400000000000001"/>
    <n v="0"/>
    <n v="0"/>
    <d v="2019-01-18T00:00:00"/>
    <d v="2019-01-20T00:00:00"/>
    <n v="0"/>
    <s v="0-1 día"/>
    <n v="0"/>
    <n v="0"/>
    <n v="0"/>
    <x v="0"/>
    <x v="0"/>
    <x v="0"/>
    <x v="0"/>
    <x v="0"/>
    <x v="0"/>
    <x v="0"/>
  </r>
  <r>
    <x v="1"/>
    <n v="1"/>
    <s v="1991279"/>
    <x v="0"/>
    <s v="7222"/>
    <s v="07/02/2019 13:14"/>
    <s v="0LX5688824"/>
    <s v="500156"/>
    <s v="PITSS"/>
    <s v="ASP"/>
    <x v="30"/>
    <s v="PROL HERMANOS ESCOBAR No 7151-E"/>
    <x v="2"/>
    <n v="0"/>
    <s v="INTERIOR"/>
    <n v="27"/>
    <s v="Entre 16 y 30"/>
    <s v="A3 Office Color Laser MFPs"/>
    <s v="A3"/>
    <s v="Ciudad principal"/>
    <s v="2-Entre 16 y 30"/>
    <n v="0.8"/>
    <n v="1092"/>
    <n v="1"/>
    <n v="2.44"/>
    <n v="5"/>
    <n v="0.48799999999999999"/>
    <n v="0"/>
    <n v="0"/>
    <d v="2019-02-08T00:00:00"/>
    <d v="2019-02-08T00:00:00"/>
    <n v="0"/>
    <s v="0-1 día"/>
    <n v="0"/>
    <n v="0"/>
    <n v="0"/>
    <x v="0"/>
    <x v="0"/>
    <x v="0"/>
    <x v="0"/>
    <x v="1"/>
    <x v="2"/>
    <x v="3"/>
  </r>
  <r>
    <x v="0"/>
    <n v="1"/>
    <s v="1984395"/>
    <x v="0"/>
    <s v="6656"/>
    <s v="24/01/2019 10:59"/>
    <s v="0E1B968089"/>
    <s v="800071"/>
    <s v="PITSS"/>
    <s v="ASP"/>
    <x v="7"/>
    <s v="AV GENERAL RAMON CORONA No 2514"/>
    <x v="0"/>
    <n v="0"/>
    <s v="INTERIOR"/>
    <n v="45"/>
    <s v="Entre 31 y 60"/>
    <s v="Color Laser Printers"/>
    <s v="A4"/>
    <s v="Ciudad principal"/>
    <s v="1-Entre 31 y 60"/>
    <n v="0.8"/>
    <n v="572.00000000000011"/>
    <n v="1"/>
    <n v="0.52"/>
    <n v="5"/>
    <n v="0.10400000000000001"/>
    <n v="0"/>
    <n v="0"/>
    <d v="2019-01-25T00:00:00"/>
    <d v="2019-01-28T00:00:00"/>
    <n v="1"/>
    <s v="0-1 día"/>
    <n v="0"/>
    <n v="0"/>
    <n v="0"/>
    <x v="0"/>
    <x v="0"/>
    <x v="0"/>
    <x v="0"/>
    <x v="0"/>
    <x v="0"/>
    <x v="0"/>
  </r>
  <r>
    <x v="1"/>
    <n v="1"/>
    <s v="1991277"/>
    <x v="0"/>
    <s v="7845"/>
    <s v="07/02/2019 13:08"/>
    <s v="0MX4505031"/>
    <s v="800147"/>
    <s v="PITSS"/>
    <s v="ASP"/>
    <x v="25"/>
    <s v="CIRCUITO MEXICO No 125"/>
    <x v="13"/>
    <n v="0"/>
    <s v="INTERIOR"/>
    <n v="27"/>
    <s v="Entre 16 y 30"/>
    <s v="A3 Office Color Laser MFPs"/>
    <s v="A3"/>
    <s v="Ciudad principal"/>
    <s v="2-Entre 16 y 30"/>
    <n v="0.8"/>
    <n v="1092"/>
    <n v="1"/>
    <n v="0.52"/>
    <n v="5"/>
    <n v="0.10400000000000001"/>
    <n v="0"/>
    <n v="0"/>
    <d v="2019-02-14T00:00:00"/>
    <d v="2019-02-14T00:00:00"/>
    <n v="0"/>
    <s v="0-1 día"/>
    <n v="0"/>
    <n v="0"/>
    <n v="0"/>
    <x v="0"/>
    <x v="0"/>
    <x v="0"/>
    <x v="1"/>
    <x v="0"/>
    <x v="0"/>
    <x v="0"/>
  </r>
  <r>
    <x v="1"/>
    <n v="1"/>
    <s v="1995101"/>
    <x v="0"/>
    <s v="4002"/>
    <s v="14/02/2019 16:59"/>
    <s v="09HB331584"/>
    <s v="800196"/>
    <s v="PITSS"/>
    <s v="ASP"/>
    <x v="0"/>
    <s v="BRUSELAS No 569"/>
    <x v="7"/>
    <n v="1"/>
    <s v="INTERIOR"/>
    <n v="2632"/>
    <s v="&gt;60"/>
    <s v="A4 Mono MFPs"/>
    <s v="A4"/>
    <s v="Ciudad principal"/>
    <s v="1-&gt;60"/>
    <n v="1.05"/>
    <n v="0"/>
    <n v="1"/>
    <n v="0.52"/>
    <n v="5"/>
    <n v="0.10400000000000001"/>
    <n v="0"/>
    <n v="0"/>
    <d v="2019-02-14T00:00:00"/>
    <d v="2019-02-15T00:00:00"/>
    <n v="1"/>
    <s v="0-1 día"/>
    <n v="0"/>
    <n v="0"/>
    <n v="0"/>
    <x v="0"/>
    <x v="0"/>
    <x v="0"/>
    <x v="0"/>
    <x v="0"/>
    <x v="0"/>
    <x v="0"/>
  </r>
  <r>
    <x v="1"/>
    <n v="1"/>
    <s v="1996607"/>
    <x v="0"/>
    <s v="5337"/>
    <s v="18/02/2019 15:29"/>
    <s v="0AE9556533"/>
    <s v="500028"/>
    <s v="PITSS"/>
    <s v="ASP"/>
    <x v="54"/>
    <s v="JOSE MARIA ARTEAGA No 432"/>
    <x v="11"/>
    <n v="0"/>
    <s v="INTERIOR"/>
    <n v="171"/>
    <s v="&gt;60"/>
    <s v="Office Digital"/>
    <s v="A3"/>
    <s v="Ciudad principal"/>
    <s v="2-&gt;60"/>
    <n v="1.1000000000000001"/>
    <n v="1501.5000000000002"/>
    <n v="1"/>
    <n v="0.52"/>
    <n v="5"/>
    <n v="0.10400000000000001"/>
    <n v="0"/>
    <n v="0"/>
    <d v="2019-02-18T00:00:00"/>
    <d v="2019-02-18T00:00:00"/>
    <n v="0"/>
    <s v="0-1 día"/>
    <n v="0"/>
    <n v="0"/>
    <n v="0"/>
    <x v="0"/>
    <x v="0"/>
    <x v="0"/>
    <x v="0"/>
    <x v="0"/>
    <x v="0"/>
    <x v="0"/>
  </r>
  <r>
    <x v="0"/>
    <n v="1"/>
    <s v="1975791"/>
    <x v="0"/>
    <s v="8900"/>
    <s v="07/01/2019 12:50"/>
    <s v="0DA4113475"/>
    <s v="500156"/>
    <s v="PITSS"/>
    <s v="ASP"/>
    <x v="13"/>
    <s v="AV HERMANOS ESCOBAR No 5756"/>
    <x v="2"/>
    <n v="1"/>
    <s v="INTERIOR"/>
    <n v="111"/>
    <s v="&gt;60"/>
    <s v="A4 Color Solid Ink MFPs"/>
    <s v="A4"/>
    <s v="Ciudad principal"/>
    <s v="1-&gt;60"/>
    <n v="1.05"/>
    <n v="0"/>
    <n v="1"/>
    <n v="2.5"/>
    <n v="5"/>
    <n v="0.5"/>
    <n v="0"/>
    <n v="0"/>
    <d v="2019-01-11T00:00:00"/>
    <d v="2019-01-11T00:00:00"/>
    <n v="0"/>
    <s v="0-1 día"/>
    <n v="0"/>
    <n v="0"/>
    <n v="0"/>
    <x v="0"/>
    <x v="0"/>
    <x v="0"/>
    <x v="0"/>
    <x v="1"/>
    <x v="2"/>
    <x v="3"/>
  </r>
  <r>
    <x v="1"/>
    <n v="1"/>
    <s v="2001675"/>
    <x v="0"/>
    <s v="5024"/>
    <s v="27/02/2019 17:09"/>
    <s v="G7B294368"/>
    <s v="500028"/>
    <s v="PITSS"/>
    <s v="ASP"/>
    <x v="55"/>
    <s v="AV LOS REYES No 815"/>
    <x v="47"/>
    <n v="0"/>
    <s v="INTERIOR"/>
    <n v="2645"/>
    <s v="&gt;60"/>
    <s v="Office Digital"/>
    <s v="A3"/>
    <s v="Ciudad principal"/>
    <s v="2-&gt;60"/>
    <n v="1.1000000000000001"/>
    <n v="1501.5000000000002"/>
    <n v="1"/>
    <n v="0.52"/>
    <n v="5"/>
    <n v="0.10400000000000001"/>
    <n v="0"/>
    <n v="0"/>
    <d v="2019-02-28T00:00:00"/>
    <d v="2019-02-28T00:00:00"/>
    <n v="0"/>
    <s v="0-1 día"/>
    <n v="0"/>
    <n v="0"/>
    <n v="0"/>
    <x v="0"/>
    <x v="0"/>
    <x v="0"/>
    <x v="0"/>
    <x v="0"/>
    <x v="0"/>
    <x v="0"/>
  </r>
  <r>
    <x v="0"/>
    <n v="1"/>
    <s v="1973709"/>
    <x v="0"/>
    <s v="3611"/>
    <s v="02/01/2019 13:59"/>
    <s v="0A4T036019"/>
    <s v="500156"/>
    <s v="PITSS"/>
    <s v="ASP"/>
    <x v="25"/>
    <s v="AV FUENTES DEL SUR 7151"/>
    <x v="2"/>
    <n v="0"/>
    <s v="INTERIOR"/>
    <n v="259"/>
    <s v="&gt;60"/>
    <s v="Entry Mono Printers"/>
    <s v="A4"/>
    <s v="Ciudad principal"/>
    <s v="1-&gt;60"/>
    <n v="1.05"/>
    <n v="750.75000000000011"/>
    <n v="1"/>
    <n v="2.52"/>
    <n v="5"/>
    <n v="0.504"/>
    <n v="0"/>
    <n v="0"/>
    <d v="2019-01-09T00:00:00"/>
    <d v="2019-01-10T00:00:00"/>
    <n v="1"/>
    <s v="0-1 día"/>
    <n v="0"/>
    <n v="0"/>
    <n v="0"/>
    <x v="0"/>
    <x v="0"/>
    <x v="0"/>
    <x v="1"/>
    <x v="1"/>
    <x v="2"/>
    <x v="3"/>
  </r>
  <r>
    <x v="0"/>
    <n v="1"/>
    <s v="1979553"/>
    <x v="0"/>
    <s v="3610"/>
    <s v="15/01/2019 11:41"/>
    <s v="0A4T020899"/>
    <s v="500156"/>
    <s v="PITSS"/>
    <s v="ASP"/>
    <x v="56"/>
    <s v="EL CID 7830"/>
    <x v="2"/>
    <n v="0"/>
    <s v="INTERIOR"/>
    <n v="1314"/>
    <s v="&gt;60"/>
    <s v="Entry Mono Printers"/>
    <s v="A4"/>
    <s v="Ciudad principal"/>
    <s v="1-&gt;60"/>
    <n v="1.05"/>
    <n v="750.75000000000011"/>
    <n v="1"/>
    <n v="3.32"/>
    <n v="5"/>
    <n v="0.66399999999999992"/>
    <n v="0"/>
    <n v="0"/>
    <d v="2019-01-16T00:00:00"/>
    <d v="2019-01-16T00:00:00"/>
    <n v="0"/>
    <s v="0-1 día"/>
    <n v="0"/>
    <n v="0"/>
    <n v="0"/>
    <x v="0"/>
    <x v="0"/>
    <x v="0"/>
    <x v="0"/>
    <x v="1"/>
    <x v="2"/>
    <x v="3"/>
  </r>
  <r>
    <x v="1"/>
    <n v="1"/>
    <s v="1988643"/>
    <x v="0"/>
    <s v="4002"/>
    <s v="01/02/2019 19:08"/>
    <s v="09HB320822"/>
    <s v="500028"/>
    <s v="PITSS"/>
    <s v="ASP"/>
    <x v="6"/>
    <s v="HUMBERTO LOBO 520 LOC H 5"/>
    <x v="1"/>
    <n v="0"/>
    <s v="INTERIOR"/>
    <n v="316"/>
    <s v="&gt;60"/>
    <s v="A4 Mono MFPs"/>
    <s v="A4"/>
    <s v="Ciudad principal"/>
    <s v="1-&gt;60"/>
    <n v="1.05"/>
    <n v="750.75000000000011"/>
    <n v="1"/>
    <n v="0.53"/>
    <n v="5"/>
    <n v="0.10600000000000001"/>
    <n v="0"/>
    <n v="0"/>
    <d v="2019-02-05T00:00:00"/>
    <d v="2019-02-05T00:00:00"/>
    <n v="0"/>
    <s v="0-1 día"/>
    <n v="0"/>
    <n v="0"/>
    <n v="0"/>
    <x v="0"/>
    <x v="0"/>
    <x v="0"/>
    <x v="0"/>
    <x v="0"/>
    <x v="0"/>
    <x v="0"/>
  </r>
  <r>
    <x v="0"/>
    <n v="1"/>
    <s v="1974797"/>
    <x v="0"/>
    <s v="3635"/>
    <s v="04/01/2019 13:50"/>
    <s v="0LBT206071"/>
    <s v="500156"/>
    <s v="PITSS"/>
    <s v="ASP"/>
    <x v="41"/>
    <s v="AV EJE VIAL JUAN GABRIEL No 2245"/>
    <x v="2"/>
    <n v="0"/>
    <s v="INTERIOR"/>
    <n v="37"/>
    <s v="Entre 31 y 60"/>
    <s v="A4 Mono MFPs"/>
    <s v="A4"/>
    <s v="Ciudad principal"/>
    <s v="1-Entre 31 y 60"/>
    <n v="0.8"/>
    <n v="572.00000000000011"/>
    <n v="1"/>
    <n v="3.67"/>
    <n v="5"/>
    <n v="0.73399999999999999"/>
    <n v="0"/>
    <n v="0"/>
    <d v="2019-01-09T00:00:00"/>
    <d v="2019-01-09T00:00:00"/>
    <n v="0"/>
    <s v="0-1 día"/>
    <n v="0"/>
    <n v="0"/>
    <n v="0"/>
    <x v="0"/>
    <x v="0"/>
    <x v="0"/>
    <x v="0"/>
    <x v="1"/>
    <x v="2"/>
    <x v="3"/>
  </r>
  <r>
    <x v="1"/>
    <n v="1"/>
    <s v="1994501"/>
    <x v="0"/>
    <s v="3611"/>
    <s v="13/02/2019 16:58"/>
    <s v="0A4T558524"/>
    <s v="800186"/>
    <s v="PITSS"/>
    <s v="ASP"/>
    <x v="4"/>
    <s v="PROL EZEQUIEL MONTES 1 ESQ B QUINTA"/>
    <x v="10"/>
    <n v="0"/>
    <s v="INTERIOR"/>
    <n v="138"/>
    <s v="&gt;60"/>
    <s v="Entry Mono Printers"/>
    <s v="A4"/>
    <s v="Ciudad principal"/>
    <s v="1-&gt;60"/>
    <n v="1.05"/>
    <n v="750.75000000000011"/>
    <n v="1"/>
    <n v="0.53"/>
    <n v="5"/>
    <n v="0.10600000000000001"/>
    <n v="0"/>
    <n v="0"/>
    <d v="2019-02-13T00:00:00"/>
    <d v="2019-02-14T00:00:00"/>
    <n v="1"/>
    <s v="0-1 día"/>
    <n v="0"/>
    <n v="0"/>
    <n v="0"/>
    <x v="0"/>
    <x v="0"/>
    <x v="0"/>
    <x v="0"/>
    <x v="0"/>
    <x v="0"/>
    <x v="0"/>
  </r>
  <r>
    <x v="0"/>
    <n v="1"/>
    <s v="1976299"/>
    <x v="0"/>
    <s v="8046"/>
    <s v="08/01/2019 10:11"/>
    <s v="08TB574012"/>
    <s v="500156"/>
    <s v="PITSS"/>
    <s v="ASP"/>
    <x v="57"/>
    <s v="AV DEL CHARRO No 1750 NTE"/>
    <x v="2"/>
    <n v="0"/>
    <s v="INTERIOR"/>
    <n v="273"/>
    <s v="&gt;60"/>
    <s v="A3 Office Color Laser MFPs"/>
    <s v="A3"/>
    <s v="Ciudad principal"/>
    <s v="2-&gt;60"/>
    <n v="1.1000000000000001"/>
    <n v="1501.5000000000002"/>
    <n v="1"/>
    <n v="4.32"/>
    <n v="5"/>
    <n v="0.8640000000000001"/>
    <n v="0"/>
    <n v="0"/>
    <d v="2019-01-08T00:00:00"/>
    <d v="2019-01-08T00:00:00"/>
    <n v="0"/>
    <s v="0-1 día"/>
    <n v="0"/>
    <n v="0"/>
    <n v="0"/>
    <x v="0"/>
    <x v="0"/>
    <x v="0"/>
    <x v="0"/>
    <x v="1"/>
    <x v="2"/>
    <x v="3"/>
  </r>
  <r>
    <x v="0"/>
    <n v="1"/>
    <s v="1978913"/>
    <x v="0"/>
    <s v="5867"/>
    <s v="14/01/2019 09:58"/>
    <s v="0EX7381983"/>
    <s v="500156"/>
    <s v="PITSS"/>
    <s v="ASP"/>
    <x v="11"/>
    <s v="RAFAEL PEREZ SERNA Y HENRY DUNANT"/>
    <x v="2"/>
    <n v="0"/>
    <s v="INTERIOR"/>
    <n v="6"/>
    <s v="Entre 3 y 6"/>
    <s v="Office Digital"/>
    <s v="A3"/>
    <s v="Ciudad principal"/>
    <s v="2-Entre 3 y 6"/>
    <n v="0"/>
    <n v="0"/>
    <n v="1"/>
    <n v="4.53"/>
    <n v="5"/>
    <n v="0.90600000000000003"/>
    <n v="0"/>
    <n v="0"/>
    <d v="2019-01-15T00:00:00"/>
    <d v="2019-01-15T00:00:00"/>
    <n v="0"/>
    <s v="0-1 día"/>
    <n v="0"/>
    <n v="0"/>
    <n v="0"/>
    <x v="0"/>
    <x v="0"/>
    <x v="0"/>
    <x v="0"/>
    <x v="1"/>
    <x v="2"/>
    <x v="3"/>
  </r>
  <r>
    <x v="0"/>
    <n v="1"/>
    <s v="1976373"/>
    <x v="0"/>
    <s v="4626"/>
    <s v="08/01/2019 10:59"/>
    <s v="0D6X468418"/>
    <s v="800027"/>
    <s v="PITSS"/>
    <s v="ASP"/>
    <x v="27"/>
    <s v="CARRETERA BASE AEREA No 5850-23"/>
    <x v="0"/>
    <n v="0"/>
    <s v="INTERIOR"/>
    <n v="82"/>
    <s v="&gt;60"/>
    <s v="Entry Mono Printers"/>
    <s v="A4"/>
    <s v="Ciudad principal"/>
    <s v="1-&gt;60"/>
    <n v="1.05"/>
    <n v="750.75000000000011"/>
    <n v="1"/>
    <n v="0.54"/>
    <n v="5"/>
    <n v="0.10800000000000001"/>
    <n v="0"/>
    <n v="0"/>
    <d v="2019-01-09T00:00:00"/>
    <d v="2019-01-10T00:00:00"/>
    <n v="1"/>
    <s v="0-1 día"/>
    <n v="0"/>
    <n v="0"/>
    <n v="0"/>
    <x v="0"/>
    <x v="0"/>
    <x v="0"/>
    <x v="0"/>
    <x v="0"/>
    <x v="0"/>
    <x v="0"/>
  </r>
  <r>
    <x v="1"/>
    <n v="1"/>
    <s v="2001649"/>
    <x v="0"/>
    <s v="3601"/>
    <s v="27/02/2019 16:31"/>
    <s v="0MHB935676"/>
    <s v="500066"/>
    <s v="PITSS"/>
    <s v="ASP"/>
    <x v="44"/>
    <s v="AVENIDA NAFTA NO 750"/>
    <x v="29"/>
    <n v="0"/>
    <s v="INTERIOR"/>
    <n v="343"/>
    <s v="&gt;60"/>
    <s v="Entry Mono Printers"/>
    <s v="A4"/>
    <s v="Otras"/>
    <s v="1-&gt;60"/>
    <n v="1.05"/>
    <n v="750.75000000000011"/>
    <n v="1"/>
    <n v="0.98"/>
    <n v="9"/>
    <n v="0.10888888888888888"/>
    <n v="0"/>
    <n v="0"/>
    <d v="2019-02-28T00:00:00"/>
    <d v="2019-02-28T00:00:00"/>
    <n v="0"/>
    <s v="0-1 día"/>
    <n v="0"/>
    <n v="0"/>
    <n v="0"/>
    <x v="0"/>
    <x v="0"/>
    <x v="0"/>
    <x v="0"/>
    <x v="0"/>
    <x v="0"/>
    <x v="0"/>
  </r>
  <r>
    <x v="0"/>
    <n v="1"/>
    <s v="1984861"/>
    <x v="0"/>
    <s v="5866"/>
    <s v="25/01/2019 09:27"/>
    <s v="0EX9665373"/>
    <s v="800146"/>
    <s v="PITSS"/>
    <s v="ASP"/>
    <x v="4"/>
    <s v="BLV ADOLFO LOPEZ MATEOS 2009-B"/>
    <x v="17"/>
    <n v="0"/>
    <s v="INTERIOR"/>
    <n v="198"/>
    <s v="&gt;60"/>
    <s v="Departmental Digital"/>
    <s v="A3"/>
    <s v="Ciudad principal"/>
    <s v="2-&gt;60"/>
    <n v="1.1000000000000001"/>
    <n v="1501.5000000000002"/>
    <n v="1"/>
    <n v="0.55000000000000004"/>
    <n v="5"/>
    <n v="0.11000000000000001"/>
    <n v="0"/>
    <n v="0"/>
    <d v="2019-01-25T00:00:00"/>
    <d v="2019-01-25T00:00:00"/>
    <n v="0"/>
    <s v="0-1 día"/>
    <n v="0"/>
    <n v="0"/>
    <n v="0"/>
    <x v="0"/>
    <x v="0"/>
    <x v="0"/>
    <x v="0"/>
    <x v="0"/>
    <x v="0"/>
    <x v="0"/>
  </r>
  <r>
    <x v="1"/>
    <n v="1"/>
    <s v="1984579"/>
    <x v="0"/>
    <s v="3611"/>
    <s v="24/01/2019 16:57"/>
    <s v="0A4T549970"/>
    <s v="800146"/>
    <s v="PITSS"/>
    <s v="ASP"/>
    <x v="4"/>
    <s v="BLVD ADOLFO LOPEZ MATEOS 2540"/>
    <x v="17"/>
    <n v="0"/>
    <s v="INTERIOR"/>
    <n v="134"/>
    <s v="&gt;60"/>
    <s v="Entry Mono Printers"/>
    <s v="A4"/>
    <s v="Ciudad principal"/>
    <s v="1-&gt;60"/>
    <n v="1.05"/>
    <n v="750.75000000000011"/>
    <n v="1"/>
    <n v="0.55000000000000004"/>
    <n v="5"/>
    <n v="0.11000000000000001"/>
    <n v="0"/>
    <n v="0"/>
    <d v="2019-01-29T00:00:00"/>
    <d v="2019-02-01T00:00:00"/>
    <n v="3"/>
    <s v="2-3 días"/>
    <n v="0.25"/>
    <n v="-178.75000000000003"/>
    <n v="0"/>
    <x v="0"/>
    <x v="0"/>
    <x v="0"/>
    <x v="0"/>
    <x v="0"/>
    <x v="0"/>
    <x v="0"/>
  </r>
  <r>
    <x v="1"/>
    <n v="1"/>
    <s v="1992149"/>
    <x v="0"/>
    <s v="4395"/>
    <s v="08/02/2019 17:03"/>
    <s v="0BG2951668"/>
    <s v="500083"/>
    <s v="PITSS"/>
    <s v="ASP"/>
    <x v="1"/>
    <s v="PROL SEGURIDAD SOCIAL SN"/>
    <x v="11"/>
    <n v="0"/>
    <s v="INTERIOR"/>
    <n v="72"/>
    <s v="&gt;60"/>
    <s v="Light Production Digital Business"/>
    <s v="Entry Production"/>
    <s v="Ciudad principal"/>
    <s v="3-&gt;60"/>
    <n v="1.1499999999999999"/>
    <n v="1808.95"/>
    <n v="1"/>
    <n v="0.45"/>
    <n v="4"/>
    <n v="0.1125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1"/>
    <n v="1"/>
    <s v="1992157"/>
    <x v="0"/>
    <s v="4002"/>
    <s v="08/02/2019 17:23"/>
    <s v="09HB915221"/>
    <s v="500066"/>
    <s v="PITSS"/>
    <s v="ASP"/>
    <x v="44"/>
    <s v="AVENIDA NAFTA NO 750"/>
    <x v="29"/>
    <n v="0"/>
    <s v="INTERIOR"/>
    <n v="2626"/>
    <s v="&gt;60"/>
    <s v="A4 Mono MFPs"/>
    <s v="A4"/>
    <s v="Otras"/>
    <s v="1-&gt;60"/>
    <n v="1.05"/>
    <n v="750.75000000000011"/>
    <n v="1"/>
    <n v="1.02"/>
    <n v="9"/>
    <n v="0.11333333333333334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1"/>
    <n v="1"/>
    <s v="1996899"/>
    <x v="3"/>
    <s v="4001"/>
    <s v="19/02/2019 08:46"/>
    <s v="6HB035121"/>
    <s v="500156"/>
    <s v="PITSS"/>
    <s v="ASP"/>
    <x v="25"/>
    <s v="AV PARQUE INDUSTRIAL JUAREZ 3328"/>
    <x v="2"/>
    <n v="0"/>
    <s v="INTERIOR"/>
    <s v="  "/>
    <s v="&gt;60"/>
    <s v="Entry Mono Printers"/>
    <s v="A4"/>
    <s v="Ciudad principal"/>
    <s v="1-&gt;60"/>
    <n v="1"/>
    <n v="1072.5000000000002"/>
    <n v="0"/>
    <n v="5"/>
    <n v="5"/>
    <n v="1"/>
    <n v="0"/>
    <n v="0"/>
    <d v="2019-02-19T00:00:00"/>
    <d v="2019-02-20T00:00:00"/>
    <n v="1"/>
    <s v="0-1 día"/>
    <n v="0"/>
    <n v="0"/>
    <n v="0"/>
    <x v="1"/>
    <x v="0"/>
    <x v="0"/>
    <x v="1"/>
    <x v="1"/>
    <x v="2"/>
    <x v="3"/>
  </r>
  <r>
    <x v="1"/>
    <n v="1"/>
    <s v="1996901"/>
    <x v="3"/>
    <s v="4001"/>
    <s v="19/02/2019 08:47"/>
    <s v="6HB035113"/>
    <s v="500156"/>
    <s v="PITSS"/>
    <s v="ASP"/>
    <x v="25"/>
    <s v="AV PARQUE INDUSTRIAL JUAREZ 3328"/>
    <x v="2"/>
    <n v="0"/>
    <s v="INTERIOR"/>
    <s v="  "/>
    <s v="&gt;60"/>
    <s v="Entry Mono Printers"/>
    <s v="A4"/>
    <s v="Ciudad principal"/>
    <s v="1-&gt;60"/>
    <n v="1"/>
    <n v="1072.5000000000002"/>
    <n v="0"/>
    <n v="5"/>
    <n v="5"/>
    <n v="1"/>
    <n v="0"/>
    <n v="0"/>
    <d v="2019-02-19T00:00:00"/>
    <d v="2019-02-20T00:00:00"/>
    <n v="1"/>
    <s v="0-1 día"/>
    <n v="0"/>
    <n v="0"/>
    <n v="0"/>
    <x v="1"/>
    <x v="0"/>
    <x v="0"/>
    <x v="1"/>
    <x v="1"/>
    <x v="2"/>
    <x v="3"/>
  </r>
  <r>
    <x v="1"/>
    <n v="1"/>
    <s v="2001685"/>
    <x v="0"/>
    <s v="4005"/>
    <s v="27/02/2019 17:26"/>
    <s v="09HB348858"/>
    <s v="800188"/>
    <s v="PITSS"/>
    <s v="ASP"/>
    <x v="14"/>
    <s v="AV FAJA DE ORO PONIENTE 1001 ESQ AV CAZADORA"/>
    <x v="48"/>
    <n v="0"/>
    <s v="INTERIOR"/>
    <n v="2645"/>
    <s v="&gt;60"/>
    <s v="A4 Mono MFPs"/>
    <s v="A4"/>
    <s v="Ciudad principal"/>
    <s v="1-&gt;60"/>
    <n v="1.05"/>
    <n v="750.75000000000011"/>
    <n v="1"/>
    <n v="0.56999999999999995"/>
    <n v="5"/>
    <n v="0.11399999999999999"/>
    <n v="0"/>
    <n v="0"/>
    <d v="2019-02-28T00:00:00"/>
    <d v="2019-02-28T00:00:00"/>
    <n v="0"/>
    <s v="0-1 día"/>
    <n v="0"/>
    <n v="0"/>
    <n v="0"/>
    <x v="0"/>
    <x v="0"/>
    <x v="0"/>
    <x v="0"/>
    <x v="0"/>
    <x v="0"/>
    <x v="0"/>
  </r>
  <r>
    <x v="0"/>
    <n v="1"/>
    <s v="1973779"/>
    <x v="0"/>
    <s v="3658"/>
    <s v="02/01/2019 22:07"/>
    <s v="0C4X008555"/>
    <s v="800187"/>
    <s v="PITSS"/>
    <s v="ASP"/>
    <x v="8"/>
    <s v="PROL CORREGIDORA NTE 306 L-13 al L-17"/>
    <x v="10"/>
    <n v="0"/>
    <s v="INTERIOR"/>
    <n v="866"/>
    <s v="&gt;60"/>
    <s v="A4 Mono MFPs"/>
    <s v="A4"/>
    <s v="Ciudad principal"/>
    <s v="1-&gt;60"/>
    <n v="1.05"/>
    <n v="750.75000000000011"/>
    <n v="1"/>
    <n v="0.57999999999999996"/>
    <n v="5"/>
    <n v="0.11599999999999999"/>
    <n v="0"/>
    <n v="0"/>
    <d v="2019-01-03T00:00:00"/>
    <d v="2019-01-04T00:00:00"/>
    <n v="1"/>
    <s v="0-1 día"/>
    <n v="0"/>
    <n v="0"/>
    <n v="0"/>
    <x v="0"/>
    <x v="0"/>
    <x v="0"/>
    <x v="0"/>
    <x v="0"/>
    <x v="0"/>
    <x v="0"/>
  </r>
  <r>
    <x v="0"/>
    <n v="1"/>
    <s v="1974403"/>
    <x v="0"/>
    <s v="3616"/>
    <s v="03/01/2019 18:16"/>
    <s v="0A2T200184"/>
    <s v="800187"/>
    <s v="PITSS"/>
    <s v="ASP"/>
    <x v="12"/>
    <s v="CARR ESTATAL 200 QUERETARO-TEQUISQUIAPAN 22500"/>
    <x v="49"/>
    <n v="0"/>
    <s v="INTERIOR"/>
    <n v="1479"/>
    <s v="&gt;60"/>
    <s v="A4 Mono MFPs"/>
    <s v="A4"/>
    <s v="Ciudad principal"/>
    <s v="1-&gt;60"/>
    <n v="1.05"/>
    <n v="750.75000000000011"/>
    <n v="1"/>
    <n v="0.57999999999999996"/>
    <n v="5"/>
    <n v="0.11599999999999999"/>
    <n v="0"/>
    <n v="0"/>
    <d v="2019-01-04T00:00:00"/>
    <d v="2019-01-04T00:00:00"/>
    <n v="0"/>
    <s v="0-1 día"/>
    <n v="0"/>
    <n v="0"/>
    <n v="0"/>
    <x v="0"/>
    <x v="0"/>
    <x v="0"/>
    <x v="0"/>
    <x v="0"/>
    <x v="0"/>
    <x v="0"/>
  </r>
  <r>
    <x v="0"/>
    <n v="1"/>
    <s v="1980443"/>
    <x v="0"/>
    <s v="7222"/>
    <s v="16/01/2019 19:39"/>
    <s v="0LX5599222"/>
    <s v="800187"/>
    <s v="PITSS"/>
    <s v="ASP"/>
    <x v="58"/>
    <s v="AV CERRADA LA ESTACADA No 471"/>
    <x v="10"/>
    <n v="0"/>
    <s v="INTERIOR"/>
    <n v="2"/>
    <s v="&lt;=3"/>
    <s v="A3 Office Color Laser MFPs"/>
    <s v="A3"/>
    <s v="Ciudad principal"/>
    <s v="2-&lt;=3"/>
    <n v="0"/>
    <n v="0"/>
    <n v="1"/>
    <n v="0.57999999999999996"/>
    <n v="5"/>
    <n v="0.11599999999999999"/>
    <n v="0"/>
    <n v="0"/>
    <d v="2019-01-17T00:00:00"/>
    <d v="2019-01-17T00:00:00"/>
    <n v="0"/>
    <s v="0-1 día"/>
    <n v="0"/>
    <n v="0"/>
    <n v="0"/>
    <x v="0"/>
    <x v="0"/>
    <x v="0"/>
    <x v="0"/>
    <x v="0"/>
    <x v="0"/>
    <x v="0"/>
  </r>
  <r>
    <x v="1"/>
    <n v="1"/>
    <s v="1996909"/>
    <x v="3"/>
    <s v="4002"/>
    <s v="19/02/2019 08:49"/>
    <s v="09HB334864"/>
    <s v="500156"/>
    <s v="PITSS"/>
    <s v="ASP"/>
    <x v="25"/>
    <s v="AV PARQUE INDUSTRIAL JUAREZ 3328"/>
    <x v="2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2-19T00:00:00"/>
    <d v="2019-02-20T00:00:00"/>
    <n v="1"/>
    <s v="0-1 día"/>
    <n v="0"/>
    <n v="0"/>
    <n v="0"/>
    <x v="1"/>
    <x v="0"/>
    <x v="0"/>
    <x v="1"/>
    <x v="1"/>
    <x v="2"/>
    <x v="3"/>
  </r>
  <r>
    <x v="1"/>
    <n v="1"/>
    <s v="1992017"/>
    <x v="0"/>
    <s v="7010"/>
    <s v="08/02/2019 13:15"/>
    <s v="07TX136451"/>
    <s v="800072"/>
    <s v="PITSS"/>
    <s v="ASP"/>
    <x v="45"/>
    <s v="AV PATRIA No 1300"/>
    <x v="0"/>
    <n v="0"/>
    <s v="INTERIOR"/>
    <n v="221"/>
    <s v="&gt;60"/>
    <s v="A3 Office Color Laser MFPs"/>
    <s v="A3"/>
    <s v="Ciudad principal"/>
    <s v="2-&gt;60"/>
    <n v="1.1000000000000001"/>
    <n v="1501.5000000000002"/>
    <n v="1"/>
    <n v="0.57999999999999996"/>
    <n v="5"/>
    <n v="0.11599999999999999"/>
    <n v="0"/>
    <n v="0"/>
    <d v="2019-02-08T00:00:00"/>
    <d v="2019-02-11T00:00:00"/>
    <n v="1"/>
    <s v="0-1 día"/>
    <n v="0"/>
    <n v="0"/>
    <n v="0"/>
    <x v="0"/>
    <x v="0"/>
    <x v="0"/>
    <x v="0"/>
    <x v="0"/>
    <x v="0"/>
    <x v="0"/>
  </r>
  <r>
    <x v="1"/>
    <n v="1"/>
    <s v="1998189"/>
    <x v="0"/>
    <s v="8055"/>
    <s v="21/02/2019 07:23"/>
    <s v="Y4X822461"/>
    <s v="500056"/>
    <s v="PITSS"/>
    <s v="ASP"/>
    <x v="59"/>
    <s v="PONIENTE 134 NUM 580 B"/>
    <x v="34"/>
    <n v="0"/>
    <s v="INTERIOR"/>
    <n v="16"/>
    <s v="Entre 16 y 30"/>
    <s v="Departmental Digital"/>
    <s v="A3"/>
    <s v="Ciudad principal"/>
    <s v="2-Entre 16 y 30"/>
    <n v="0.8"/>
    <n v="1092"/>
    <n v="1"/>
    <n v="0.57999999999999996"/>
    <n v="5"/>
    <n v="0.11599999999999999"/>
    <n v="0"/>
    <n v="0"/>
    <d v="2019-02-21T00:00:00"/>
    <d v="2019-02-21T00:00:00"/>
    <n v="0"/>
    <s v="0-1 día"/>
    <n v="0"/>
    <n v="0"/>
    <n v="0"/>
    <x v="0"/>
    <x v="0"/>
    <x v="0"/>
    <x v="0"/>
    <x v="0"/>
    <x v="0"/>
    <x v="0"/>
  </r>
  <r>
    <x v="0"/>
    <n v="1"/>
    <s v="1984007"/>
    <x v="0"/>
    <s v="4395"/>
    <s v="23/01/2019 17:02"/>
    <s v="0BG2941140"/>
    <s v="800146"/>
    <s v="PITSS"/>
    <s v="ASP"/>
    <x v="1"/>
    <s v="BLV MANUEL J CLOUTHIER SN"/>
    <x v="17"/>
    <n v="0"/>
    <s v="INTERIOR"/>
    <n v="20"/>
    <s v="Entre 16 y 30"/>
    <s v="Light Production Digital Business"/>
    <s v="Entry Production"/>
    <s v="Ciudad principal"/>
    <s v="3-Entre 16 y 30"/>
    <n v="1.05"/>
    <n v="1651.6500000000003"/>
    <n v="1"/>
    <n v="0.47"/>
    <n v="4"/>
    <n v="0.11749999999999999"/>
    <n v="0"/>
    <n v="0"/>
    <d v="2019-01-24T00:00:00"/>
    <d v="2019-01-24T00:00:00"/>
    <n v="0"/>
    <s v="0-1 día"/>
    <n v="0"/>
    <n v="0"/>
    <n v="0"/>
    <x v="0"/>
    <x v="0"/>
    <x v="0"/>
    <x v="0"/>
    <x v="0"/>
    <x v="0"/>
    <x v="0"/>
  </r>
  <r>
    <x v="0"/>
    <n v="1"/>
    <s v="1985099"/>
    <x v="0"/>
    <s v="0075"/>
    <s v="25/01/2019 17:24"/>
    <s v="0XU8464707"/>
    <s v="800185"/>
    <s v="PITSS"/>
    <s v="ASP"/>
    <x v="60"/>
    <s v="GABINO BARREDA No 267 B"/>
    <x v="50"/>
    <n v="1"/>
    <s v="INTERIOR"/>
    <n v="2"/>
    <s v="&lt;=3"/>
    <s v="Entry Production Color Mid"/>
    <s v="Entry Production"/>
    <s v="Ciudad principal"/>
    <s v="3-&lt;=3"/>
    <n v="0"/>
    <n v="0"/>
    <n v="1"/>
    <n v="0.47"/>
    <n v="4"/>
    <n v="0.11749999999999999"/>
    <n v="0"/>
    <n v="0"/>
    <d v="2019-01-28T00:00:00"/>
    <d v="2019-01-28T00:00:00"/>
    <n v="0"/>
    <s v="0-1 día"/>
    <n v="0"/>
    <n v="0"/>
    <n v="0"/>
    <x v="0"/>
    <x v="0"/>
    <x v="0"/>
    <x v="0"/>
    <x v="0"/>
    <x v="0"/>
    <x v="0"/>
  </r>
  <r>
    <x v="0"/>
    <n v="1"/>
    <s v="1982595"/>
    <x v="0"/>
    <s v="3611"/>
    <s v="21/01/2019 13:17"/>
    <s v="0A4T557718"/>
    <s v="800071"/>
    <s v="PITSS"/>
    <s v="ASP"/>
    <x v="27"/>
    <s v="CARRETERA BASE AEREA No 5850-23"/>
    <x v="0"/>
    <n v="0"/>
    <s v="INTERIOR"/>
    <n v="182"/>
    <s v="&gt;60"/>
    <s v="Entry Mono Printers"/>
    <s v="A4"/>
    <s v="Ciudad principal"/>
    <s v="1-&gt;60"/>
    <n v="1.05"/>
    <n v="750.75000000000011"/>
    <n v="1"/>
    <n v="0.59"/>
    <n v="5"/>
    <n v="0.11799999999999999"/>
    <n v="0"/>
    <n v="0"/>
    <d v="2019-01-23T00:00:00"/>
    <d v="2019-01-23T00:00:00"/>
    <n v="0"/>
    <s v="0-1 día"/>
    <n v="0"/>
    <n v="0"/>
    <n v="0"/>
    <x v="0"/>
    <x v="0"/>
    <x v="0"/>
    <x v="0"/>
    <x v="0"/>
    <x v="0"/>
    <x v="0"/>
  </r>
  <r>
    <x v="1"/>
    <n v="1"/>
    <s v="1995065"/>
    <x v="0"/>
    <s v="5866"/>
    <s v="14/02/2019 15:35"/>
    <s v="0EX9293515"/>
    <s v="800072"/>
    <s v="PITSS"/>
    <s v="ASP"/>
    <x v="4"/>
    <s v="AV PATRIA 1612 MZ 1 LT 30 Y 30A"/>
    <x v="0"/>
    <n v="0"/>
    <s v="INTERIOR"/>
    <n v="2"/>
    <s v="&lt;=3"/>
    <s v="Departmental Digital"/>
    <s v="A3"/>
    <s v="Ciudad principal"/>
    <s v="2-&lt;=3"/>
    <n v="0"/>
    <n v="0"/>
    <n v="1"/>
    <n v="0.59"/>
    <n v="5"/>
    <n v="0.11799999999999999"/>
    <n v="0"/>
    <n v="0"/>
    <d v="2019-02-14T00:00:00"/>
    <d v="2019-02-14T00:00:00"/>
    <n v="0"/>
    <s v="0-1 día"/>
    <n v="0"/>
    <n v="0"/>
    <n v="0"/>
    <x v="0"/>
    <x v="0"/>
    <x v="0"/>
    <x v="0"/>
    <x v="0"/>
    <x v="0"/>
    <x v="0"/>
  </r>
  <r>
    <x v="0"/>
    <n v="1"/>
    <s v="1974655"/>
    <x v="0"/>
    <s v="4395"/>
    <s v="04/01/2019 08:21"/>
    <s v="0BG2946876"/>
    <s v="800146"/>
    <s v="PITSS"/>
    <s v="ASP"/>
    <x v="1"/>
    <s v="BLV JUAN ALONSO DE TORRES 1315-3"/>
    <x v="17"/>
    <n v="0"/>
    <s v="INTERIOR"/>
    <n v="4"/>
    <s v="Entre 3 y 6"/>
    <s v="Light Production Digital Business"/>
    <s v="Entry Production"/>
    <s v="Ciudad principal"/>
    <s v="3-Entre 3 y 6"/>
    <n v="0.6"/>
    <n v="943.80000000000007"/>
    <n v="1"/>
    <n v="0.48"/>
    <n v="4"/>
    <n v="0.12"/>
    <n v="0"/>
    <n v="0"/>
    <d v="2019-01-04T00:00:00"/>
    <d v="2019-01-07T00:00:00"/>
    <n v="1"/>
    <s v="0-1 día"/>
    <n v="0"/>
    <n v="0"/>
    <n v="0"/>
    <x v="0"/>
    <x v="0"/>
    <x v="0"/>
    <x v="0"/>
    <x v="0"/>
    <x v="0"/>
    <x v="0"/>
  </r>
  <r>
    <x v="0"/>
    <n v="1"/>
    <s v="1973763"/>
    <x v="0"/>
    <s v="4626"/>
    <s v="02/01/2019 16:54"/>
    <s v="0D6X468381"/>
    <s v="800071"/>
    <s v="PITSS"/>
    <s v="ASP"/>
    <x v="27"/>
    <s v="CARRETERA BASE AEREA No 5850-23"/>
    <x v="0"/>
    <n v="0"/>
    <s v="INTERIOR"/>
    <n v="294"/>
    <s v="&gt;60"/>
    <s v="Entry Mono Printers"/>
    <s v="A4"/>
    <s v="Ciudad principal"/>
    <s v="1-&gt;60"/>
    <n v="1.05"/>
    <n v="750.75000000000011"/>
    <n v="1"/>
    <n v="0.6"/>
    <n v="5"/>
    <n v="0.12"/>
    <n v="0"/>
    <n v="0"/>
    <d v="2019-01-10T00:00:00"/>
    <d v="2019-01-11T00:00:00"/>
    <n v="1"/>
    <s v="0-1 día"/>
    <n v="0"/>
    <n v="0"/>
    <n v="0"/>
    <x v="0"/>
    <x v="0"/>
    <x v="0"/>
    <x v="0"/>
    <x v="0"/>
    <x v="0"/>
    <x v="0"/>
  </r>
  <r>
    <x v="0"/>
    <n v="1"/>
    <s v="1983869"/>
    <x v="0"/>
    <s v="5325"/>
    <s v="23/01/2019 12:24"/>
    <s v="0AE7177673"/>
    <s v="800071"/>
    <s v="PITSS"/>
    <s v="ASP"/>
    <x v="7"/>
    <s v="AV GENERAL RAMON CORONA No 2514"/>
    <x v="0"/>
    <n v="0"/>
    <s v="INTERIOR"/>
    <n v="55"/>
    <s v="Entre 31 y 60"/>
    <s v="Office Digital"/>
    <s v="A3"/>
    <s v="Ciudad principal"/>
    <s v="2-Entre 31 y 60"/>
    <n v="1.05"/>
    <n v="1433.25"/>
    <n v="1"/>
    <n v="0.6"/>
    <n v="5"/>
    <n v="0.12"/>
    <n v="0"/>
    <n v="0"/>
    <d v="2019-01-24T00:00:00"/>
    <d v="2019-01-25T00:00:00"/>
    <n v="1"/>
    <s v="0-1 día"/>
    <n v="0"/>
    <n v="0"/>
    <n v="0"/>
    <x v="0"/>
    <x v="0"/>
    <x v="0"/>
    <x v="0"/>
    <x v="0"/>
    <x v="0"/>
    <x v="0"/>
  </r>
  <r>
    <x v="1"/>
    <n v="1"/>
    <s v="1987141"/>
    <x v="0"/>
    <s v="5955"/>
    <s v="30/01/2019 10:04"/>
    <s v="0X76704297"/>
    <s v="800071"/>
    <s v="PITSS"/>
    <s v="ASP"/>
    <x v="27"/>
    <s v="CARRETERA BASE AEREA No 5850-23"/>
    <x v="0"/>
    <n v="0"/>
    <s v="INTERIOR"/>
    <n v="70"/>
    <s v="&gt;60"/>
    <s v="Departmental Digital"/>
    <s v="A3"/>
    <s v="Ciudad principal"/>
    <s v="2-&gt;60"/>
    <n v="1.1000000000000001"/>
    <n v="1501.5000000000002"/>
    <n v="1"/>
    <n v="0.6"/>
    <n v="5"/>
    <n v="0.12"/>
    <n v="0"/>
    <n v="0"/>
    <d v="2019-02-01T00:00:00"/>
    <d v="2019-02-01T00:00:00"/>
    <n v="0"/>
    <s v="0-1 día"/>
    <n v="0"/>
    <n v="0"/>
    <n v="0"/>
    <x v="0"/>
    <x v="0"/>
    <x v="0"/>
    <x v="0"/>
    <x v="0"/>
    <x v="0"/>
    <x v="0"/>
  </r>
  <r>
    <x v="1"/>
    <n v="1"/>
    <s v="1990533"/>
    <x v="0"/>
    <s v="7511"/>
    <s v="06/02/2019 10:42"/>
    <s v="0RXD142271"/>
    <s v="500018"/>
    <s v="PITSS"/>
    <s v="ASP"/>
    <x v="2"/>
    <s v="AV MARTIRES DE SONORA 1006"/>
    <x v="23"/>
    <n v="0"/>
    <s v="INTERIOR"/>
    <n v="133"/>
    <s v="&gt;60"/>
    <s v="Color Laser Printers"/>
    <s v="A4"/>
    <s v="Ciudad principal"/>
    <s v="1-&gt;60"/>
    <n v="1.05"/>
    <n v="750.75000000000011"/>
    <n v="1"/>
    <n v="0.6"/>
    <n v="5"/>
    <n v="0.12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1"/>
    <n v="1"/>
    <s v="1994295"/>
    <x v="0"/>
    <s v="5325"/>
    <s v="13/02/2019 11:59"/>
    <s v="AE7178475"/>
    <s v="800071"/>
    <s v="PITSS"/>
    <s v="ASP"/>
    <x v="61"/>
    <s v="AV GENERAL RAMON CORONA No 2514"/>
    <x v="0"/>
    <n v="0"/>
    <s v="INTERIOR"/>
    <n v="511"/>
    <s v="&gt;60"/>
    <s v="Office Digital"/>
    <s v="A3"/>
    <s v="Ciudad principal"/>
    <s v="2-&gt;60"/>
    <n v="1.1000000000000001"/>
    <n v="1501.5000000000002"/>
    <n v="1"/>
    <n v="0.6"/>
    <n v="5"/>
    <n v="0.12"/>
    <n v="0"/>
    <n v="0"/>
    <d v="2019-02-13T00:00:00"/>
    <d v="2019-02-13T00:00:00"/>
    <n v="0"/>
    <s v="0-1 día"/>
    <n v="0"/>
    <n v="0"/>
    <n v="0"/>
    <x v="0"/>
    <x v="0"/>
    <x v="0"/>
    <x v="0"/>
    <x v="0"/>
    <x v="0"/>
    <x v="0"/>
  </r>
  <r>
    <x v="1"/>
    <n v="1"/>
    <s v="1995435"/>
    <x v="0"/>
    <s v="3657"/>
    <s v="15/02/2019 12:24"/>
    <s v="0C7X370050"/>
    <s v="800071"/>
    <s v="PITSS"/>
    <s v="ASP"/>
    <x v="27"/>
    <s v="CARRETERA BASE AEREA No 5850-23"/>
    <x v="0"/>
    <n v="0"/>
    <s v="INTERIOR"/>
    <n v="252"/>
    <s v="&gt;60"/>
    <s v="A4 Mono MFPs"/>
    <s v="A4"/>
    <s v="Ciudad principal"/>
    <s v="1-&gt;60"/>
    <n v="1.05"/>
    <n v="750.75000000000011"/>
    <n v="1"/>
    <n v="0.6"/>
    <n v="5"/>
    <n v="0.12"/>
    <n v="0"/>
    <n v="0"/>
    <d v="2019-02-15T00:00:00"/>
    <d v="2019-02-18T00:00:00"/>
    <n v="1"/>
    <s v="0-1 día"/>
    <n v="0"/>
    <n v="0"/>
    <n v="0"/>
    <x v="0"/>
    <x v="0"/>
    <x v="0"/>
    <x v="0"/>
    <x v="0"/>
    <x v="0"/>
    <x v="0"/>
  </r>
  <r>
    <x v="1"/>
    <n v="1"/>
    <s v="2000781"/>
    <x v="0"/>
    <s v="6656"/>
    <s v="26/02/2019 12:24"/>
    <s v="0E1B964830"/>
    <s v="800071"/>
    <s v="PITSS"/>
    <s v="ASP"/>
    <x v="27"/>
    <s v="CARRETERA BASE AEREA No 5850-23"/>
    <x v="0"/>
    <n v="0"/>
    <s v="INTERIOR"/>
    <n v="76"/>
    <s v="&gt;60"/>
    <s v="Color Laser Printers"/>
    <s v="A4"/>
    <s v="Ciudad principal"/>
    <s v="1-&gt;60"/>
    <n v="1.05"/>
    <n v="750.75000000000011"/>
    <n v="1"/>
    <n v="0.6"/>
    <n v="5"/>
    <n v="0.12"/>
    <n v="0"/>
    <n v="0"/>
    <d v="2019-02-26T00:00:00"/>
    <d v="2019-02-26T00:00:00"/>
    <n v="0"/>
    <s v="0-1 día"/>
    <n v="0"/>
    <n v="0"/>
    <n v="0"/>
    <x v="0"/>
    <x v="0"/>
    <x v="0"/>
    <x v="0"/>
    <x v="0"/>
    <x v="0"/>
    <x v="0"/>
  </r>
  <r>
    <x v="1"/>
    <n v="1"/>
    <s v="1996913"/>
    <x v="3"/>
    <s v="4001"/>
    <s v="19/02/2019 08:50"/>
    <s v="6HB035035"/>
    <s v="500156"/>
    <s v="PITSS"/>
    <s v="ASP"/>
    <x v="25"/>
    <s v="AV PARQUE INDUSTRIAL JUAREZ 3328"/>
    <x v="2"/>
    <n v="0"/>
    <s v="INTERIOR"/>
    <s v="  "/>
    <s v="&gt;60"/>
    <s v="Entry Mono Printers"/>
    <s v="A4"/>
    <s v="Ciudad principal"/>
    <s v="1-&gt;60"/>
    <n v="1"/>
    <n v="1072.5000000000002"/>
    <n v="0"/>
    <n v="5"/>
    <n v="5"/>
    <n v="1"/>
    <n v="0"/>
    <n v="0"/>
    <d v="2019-02-19T00:00:00"/>
    <d v="2019-02-20T00:00:00"/>
    <n v="1"/>
    <s v="0-1 día"/>
    <n v="0"/>
    <n v="0"/>
    <n v="0"/>
    <x v="1"/>
    <x v="0"/>
    <x v="0"/>
    <x v="1"/>
    <x v="1"/>
    <x v="2"/>
    <x v="3"/>
  </r>
  <r>
    <x v="0"/>
    <n v="1"/>
    <s v="1984899"/>
    <x v="0"/>
    <s v="3635"/>
    <s v="25/01/2019 10:34"/>
    <s v="0LBT206017"/>
    <s v="800142"/>
    <s v="PITSS"/>
    <s v="ASP"/>
    <x v="41"/>
    <s v="AV EJE VIAL JUAN GABRIEL No 2245"/>
    <x v="2"/>
    <n v="0"/>
    <s v="METRO"/>
    <n v="122"/>
    <s v="&gt;60"/>
    <s v="A4 Mono MFPs"/>
    <s v="A4"/>
    <s v="Ciudad principal"/>
    <s v="1-&gt;60"/>
    <n v="1.05"/>
    <n v="491.40000000000003"/>
    <n v="1"/>
    <n v="0.61"/>
    <n v="5"/>
    <n v="0.122"/>
    <n v="0"/>
    <n v="0"/>
    <d v="2019-01-25T00:00:00"/>
    <d v="2019-01-25T00:00:00"/>
    <n v="0"/>
    <s v="0-1 día"/>
    <n v="0"/>
    <n v="0"/>
    <n v="0"/>
    <x v="0"/>
    <x v="0"/>
    <x v="0"/>
    <x v="0"/>
    <x v="0"/>
    <x v="0"/>
    <x v="0"/>
  </r>
  <r>
    <x v="0"/>
    <n v="1"/>
    <s v="1975943"/>
    <x v="0"/>
    <s v="0800"/>
    <s v="07/01/2019 17:08"/>
    <s v="0WXP008416"/>
    <s v="500083"/>
    <s v="PITSS"/>
    <s v="ASP"/>
    <x v="62"/>
    <s v="MM DE LLANO 736 OTE"/>
    <x v="11"/>
    <n v="0"/>
    <s v="INTERIOR"/>
    <n v="24"/>
    <s v="Entre 16 y 30"/>
    <s v="Xerox Color Press"/>
    <s v="High Production"/>
    <s v="Ciudad principal"/>
    <s v="4-Entre 16 y 30"/>
    <n v="1.1000000000000001"/>
    <n v="2359.5"/>
    <n v="1"/>
    <n v="0.37"/>
    <n v="3"/>
    <n v="0.12333333333333334"/>
    <n v="0"/>
    <n v="0"/>
    <d v="2019-01-23T00:00:00"/>
    <d v="2019-01-23T00:00:00"/>
    <n v="0"/>
    <s v="0-1 día"/>
    <n v="0"/>
    <n v="0"/>
    <n v="0"/>
    <x v="0"/>
    <x v="0"/>
    <x v="0"/>
    <x v="0"/>
    <x v="0"/>
    <x v="0"/>
    <x v="0"/>
  </r>
  <r>
    <x v="0"/>
    <n v="1"/>
    <s v="1981483"/>
    <x v="0"/>
    <s v="3611"/>
    <s v="18/01/2019 13:38"/>
    <s v="0A4T557616"/>
    <s v="800071"/>
    <s v="PITSS"/>
    <s v="ASP"/>
    <x v="27"/>
    <s v="CARRETERA BASE AEREA No 5850-23"/>
    <x v="0"/>
    <n v="0"/>
    <s v="INTERIOR"/>
    <n v="107"/>
    <s v="&gt;60"/>
    <s v="Entry Mono Printers"/>
    <s v="A4"/>
    <s v="Ciudad principal"/>
    <s v="1-&gt;60"/>
    <n v="1.05"/>
    <n v="750.75000000000011"/>
    <n v="1"/>
    <n v="0.62"/>
    <n v="5"/>
    <n v="0.124"/>
    <n v="0"/>
    <n v="0"/>
    <d v="2019-01-18T00:00:00"/>
    <d v="2019-01-21T00:00:00"/>
    <n v="1"/>
    <s v="0-1 día"/>
    <n v="0"/>
    <n v="0"/>
    <n v="0"/>
    <x v="0"/>
    <x v="0"/>
    <x v="0"/>
    <x v="0"/>
    <x v="0"/>
    <x v="0"/>
    <x v="0"/>
  </r>
  <r>
    <x v="0"/>
    <n v="1"/>
    <s v="1977171"/>
    <x v="0"/>
    <s v="3637"/>
    <s v="09/01/2019 16:23"/>
    <s v="0BA9588087"/>
    <s v="500066"/>
    <s v="PITSS"/>
    <s v="ASP"/>
    <x v="44"/>
    <s v="AVENIDA NAFTA NO 750"/>
    <x v="29"/>
    <n v="0"/>
    <s v="INTERIOR"/>
    <n v="412"/>
    <s v="&gt;60"/>
    <s v="A4 Mono MFPs"/>
    <s v="A4"/>
    <s v="Otras"/>
    <s v="1-&gt;60"/>
    <n v="1.05"/>
    <n v="750.75000000000011"/>
    <n v="1"/>
    <n v="1.1200000000000001"/>
    <n v="9"/>
    <n v="0.12444444444444445"/>
    <n v="0"/>
    <n v="0"/>
    <d v="2019-01-14T00:00:00"/>
    <d v="2019-01-14T00:00:00"/>
    <n v="0"/>
    <s v="0-1 día"/>
    <n v="0"/>
    <n v="0"/>
    <n v="0"/>
    <x v="0"/>
    <x v="0"/>
    <x v="0"/>
    <x v="0"/>
    <x v="0"/>
    <x v="0"/>
    <x v="0"/>
  </r>
  <r>
    <x v="0"/>
    <n v="1"/>
    <s v="1976377"/>
    <x v="0"/>
    <s v="4310"/>
    <s v="08/01/2019 11:03"/>
    <s v="0BG0974967"/>
    <s v="800142"/>
    <s v="PITSS"/>
    <s v="ASP"/>
    <x v="4"/>
    <s v="CAMINO AL OLIVO 22"/>
    <x v="35"/>
    <n v="0"/>
    <s v="METRO"/>
    <n v="138"/>
    <s v="&gt;60"/>
    <s v="Light Production Digital Business"/>
    <s v="Entry Production"/>
    <s v="Ciudad principal"/>
    <s v="3-&gt;60"/>
    <n v="1.1499999999999999"/>
    <n v="923.44999999999993"/>
    <n v="1"/>
    <n v="0.5"/>
    <n v="4"/>
    <n v="0.125"/>
    <n v="0"/>
    <n v="0"/>
    <d v="2019-01-08T00:00:00"/>
    <d v="2019-01-08T00:00:00"/>
    <n v="0"/>
    <s v="0-1 día"/>
    <n v="0"/>
    <n v="0"/>
    <n v="0"/>
    <x v="0"/>
    <x v="0"/>
    <x v="0"/>
    <x v="0"/>
    <x v="0"/>
    <x v="0"/>
    <x v="0"/>
  </r>
  <r>
    <x v="0"/>
    <n v="1"/>
    <s v="1986463"/>
    <x v="0"/>
    <s v="0070"/>
    <s v="29/01/2019 07:48"/>
    <s v="0E2B654077"/>
    <s v="800183"/>
    <s v="PITSS"/>
    <s v="ASP"/>
    <x v="1"/>
    <s v="AV MANUEL AVILA CAMACHO 1650"/>
    <x v="7"/>
    <n v="0"/>
    <s v="INTERIOR"/>
    <n v="6"/>
    <s v="Entre 3 y 6"/>
    <s v="Entry Production Color Low/Mid"/>
    <s v="Entry Production"/>
    <s v="Ciudad principal"/>
    <s v="3-Entre 3 y 6"/>
    <n v="0.6"/>
    <n v="943.80000000000007"/>
    <n v="1"/>
    <n v="0.5"/>
    <n v="4"/>
    <n v="0.125"/>
    <n v="0"/>
    <n v="0"/>
    <d v="2019-01-29T00:00:00"/>
    <d v="2019-01-29T00:00:00"/>
    <n v="0"/>
    <s v="0-1 día"/>
    <n v="0"/>
    <n v="0"/>
    <n v="0"/>
    <x v="0"/>
    <x v="0"/>
    <x v="0"/>
    <x v="0"/>
    <x v="0"/>
    <x v="0"/>
    <x v="0"/>
  </r>
  <r>
    <x v="1"/>
    <n v="1"/>
    <s v="1981965"/>
    <x v="0"/>
    <s v="4395"/>
    <s v="20/01/2019 11:22"/>
    <s v="0BG2939851"/>
    <s v="800183"/>
    <s v="PITSS"/>
    <s v="ASP"/>
    <x v="1"/>
    <s v="AV INDEPENDENCIA 351"/>
    <x v="7"/>
    <n v="0"/>
    <s v="INTERIOR"/>
    <n v="46"/>
    <s v="Entre 31 y 60"/>
    <s v="Light Production Digital Business"/>
    <s v="Entry Production"/>
    <s v="Ciudad principal"/>
    <s v="3-Entre 31 y 60"/>
    <n v="1.1000000000000001"/>
    <n v="1730.3000000000004"/>
    <n v="1"/>
    <n v="0.5"/>
    <n v="4"/>
    <n v="0.125"/>
    <n v="0"/>
    <n v="0"/>
    <d v="2019-02-21T00:00:00"/>
    <d v="2019-02-21T00:00:00"/>
    <n v="0"/>
    <s v="0-1 día"/>
    <n v="0"/>
    <n v="0"/>
    <n v="0"/>
    <x v="0"/>
    <x v="0"/>
    <x v="0"/>
    <x v="0"/>
    <x v="0"/>
    <x v="0"/>
    <x v="0"/>
  </r>
  <r>
    <x v="1"/>
    <n v="1"/>
    <s v="1989261"/>
    <x v="0"/>
    <s v="4395"/>
    <s v="04/02/2019 11:04"/>
    <s v="0BG2948878"/>
    <s v="500083"/>
    <s v="PITSS"/>
    <s v="ASP"/>
    <x v="1"/>
    <s v="AV VASCONCELOS 160"/>
    <x v="1"/>
    <n v="0"/>
    <s v="INTERIOR"/>
    <n v="3"/>
    <s v="&lt;=3"/>
    <s v="Light Production Digital Business"/>
    <s v="Entry Production"/>
    <s v="Ciudad principal"/>
    <s v="3-&lt;=3"/>
    <n v="0"/>
    <n v="0"/>
    <n v="1"/>
    <n v="0.5"/>
    <n v="4"/>
    <n v="0.125"/>
    <n v="0"/>
    <n v="0"/>
    <d v="2019-02-05T00:00:00"/>
    <d v="2019-02-06T00:00:00"/>
    <n v="1"/>
    <s v="0-1 día"/>
    <n v="0"/>
    <n v="0"/>
    <n v="0"/>
    <x v="0"/>
    <x v="0"/>
    <x v="0"/>
    <x v="0"/>
    <x v="0"/>
    <x v="0"/>
    <x v="0"/>
  </r>
  <r>
    <x v="1"/>
    <n v="1"/>
    <s v="1992857"/>
    <x v="0"/>
    <s v="0070"/>
    <s v="11/02/2019 08:10"/>
    <s v="0E2B649575"/>
    <s v="800187"/>
    <s v="PITSS"/>
    <s v="ASP"/>
    <x v="1"/>
    <s v="EZEQUIEL MONTES 8"/>
    <x v="10"/>
    <n v="0"/>
    <s v="INTERIOR"/>
    <n v="5"/>
    <s v="Entre 3 y 6"/>
    <s v="Entry Production Color Low/Mid"/>
    <s v="Entry Production"/>
    <s v="Ciudad principal"/>
    <s v="3-Entre 3 y 6"/>
    <n v="0.6"/>
    <n v="943.80000000000007"/>
    <n v="1"/>
    <n v="0.5"/>
    <n v="4"/>
    <n v="0.125"/>
    <n v="0"/>
    <n v="0"/>
    <d v="2019-02-11T00:00:00"/>
    <d v="2019-02-12T00:00:00"/>
    <n v="1"/>
    <s v="0-1 día"/>
    <n v="0"/>
    <n v="0"/>
    <n v="0"/>
    <x v="0"/>
    <x v="0"/>
    <x v="0"/>
    <x v="0"/>
    <x v="0"/>
    <x v="0"/>
    <x v="0"/>
  </r>
  <r>
    <x v="1"/>
    <n v="1"/>
    <s v="1995579"/>
    <x v="0"/>
    <s v="0551"/>
    <s v="15/02/2019 17:40"/>
    <s v="0XPN396330"/>
    <s v="800072"/>
    <s v="PITSS"/>
    <s v="ASP"/>
    <x v="63"/>
    <s v="AV JUAN PALOMAR Y ARIAS No 133"/>
    <x v="7"/>
    <n v="0"/>
    <s v="INTERIOR"/>
    <n v="2633"/>
    <s v="&gt;60"/>
    <s v="Entry Production Color Low/Mid"/>
    <s v="Entry Production"/>
    <s v="Ciudad principal"/>
    <s v="3-&gt;60"/>
    <n v="1.1499999999999999"/>
    <n v="1808.95"/>
    <n v="1"/>
    <n v="0.5"/>
    <n v="4"/>
    <n v="0.125"/>
    <n v="0"/>
    <n v="0"/>
    <d v="2019-02-18T00:00:00"/>
    <d v="2019-02-18T00:00:00"/>
    <n v="0"/>
    <s v="0-1 día"/>
    <n v="0"/>
    <n v="0"/>
    <n v="0"/>
    <x v="0"/>
    <x v="0"/>
    <x v="0"/>
    <x v="0"/>
    <x v="0"/>
    <x v="0"/>
    <x v="0"/>
  </r>
  <r>
    <x v="1"/>
    <n v="1"/>
    <s v="1995965"/>
    <x v="0"/>
    <s v="4395"/>
    <s v="17/02/2019 11:18"/>
    <s v="0BG2951654"/>
    <s v="800183"/>
    <s v="PITSS"/>
    <s v="ASP"/>
    <x v="1"/>
    <s v="AV MANUEL AVILA CAMACHO 1650"/>
    <x v="7"/>
    <n v="0"/>
    <s v="INTERIOR"/>
    <n v="65"/>
    <s v="&gt;60"/>
    <s v="Light Production Digital Business"/>
    <s v="Entry Production"/>
    <s v="Ciudad principal"/>
    <s v="3-&gt;60"/>
    <n v="1.1499999999999999"/>
    <n v="1808.95"/>
    <n v="1"/>
    <n v="0.5"/>
    <n v="4"/>
    <n v="0.125"/>
    <n v="0"/>
    <n v="0"/>
    <d v="2019-02-18T00:00:00"/>
    <d v="2019-02-18T00:00:00"/>
    <n v="0"/>
    <s v="0-1 día"/>
    <n v="0"/>
    <n v="0"/>
    <n v="0"/>
    <x v="0"/>
    <x v="0"/>
    <x v="0"/>
    <x v="0"/>
    <x v="0"/>
    <x v="0"/>
    <x v="0"/>
  </r>
  <r>
    <x v="1"/>
    <n v="1"/>
    <s v="1999387"/>
    <x v="0"/>
    <s v="4395"/>
    <s v="23/02/2019 13:06"/>
    <s v="0BG2947925"/>
    <s v="800147"/>
    <s v="PITSS"/>
    <s v="ASP"/>
    <x v="1"/>
    <s v="BLV A L MATEOS SN ESQ CHIMALPOPOC"/>
    <x v="17"/>
    <n v="0"/>
    <s v="INTERIOR"/>
    <n v="47"/>
    <s v="Entre 31 y 60"/>
    <s v="Light Production Digital Business"/>
    <s v="Entry Production"/>
    <s v="Ciudad principal"/>
    <s v="3-Entre 31 y 60"/>
    <n v="1.1000000000000001"/>
    <n v="1730.3000000000004"/>
    <n v="1"/>
    <n v="0.5"/>
    <n v="4"/>
    <n v="0.125"/>
    <n v="0"/>
    <n v="0"/>
    <d v="2019-02-25T00:00:00"/>
    <d v="2019-02-25T00:00:00"/>
    <n v="0"/>
    <s v="0-1 día"/>
    <n v="0"/>
    <n v="0"/>
    <n v="0"/>
    <x v="0"/>
    <x v="0"/>
    <x v="0"/>
    <x v="0"/>
    <x v="0"/>
    <x v="0"/>
    <x v="0"/>
  </r>
  <r>
    <x v="0"/>
    <n v="1"/>
    <s v="1978173"/>
    <x v="0"/>
    <s v="5337"/>
    <s v="11/01/2019 11:12"/>
    <s v="0AE9566556"/>
    <s v="800071"/>
    <s v="PITSS"/>
    <s v="ASP"/>
    <x v="27"/>
    <s v="CARRETERA BASE AEREA No 5850-23"/>
    <x v="0"/>
    <n v="0"/>
    <s v="INTERIOR"/>
    <n v="213"/>
    <s v="&gt;60"/>
    <s v="Office Digital"/>
    <s v="A3"/>
    <s v="Ciudad principal"/>
    <s v="2-&gt;60"/>
    <n v="1.1000000000000001"/>
    <n v="1501.5000000000002"/>
    <n v="1"/>
    <n v="0.63"/>
    <n v="5"/>
    <n v="0.126"/>
    <n v="0"/>
    <n v="0"/>
    <d v="2019-01-11T00:00:00"/>
    <d v="2019-01-11T00:00:00"/>
    <n v="0"/>
    <s v="0-1 día"/>
    <n v="0"/>
    <n v="0"/>
    <n v="0"/>
    <x v="0"/>
    <x v="0"/>
    <x v="0"/>
    <x v="0"/>
    <x v="0"/>
    <x v="0"/>
    <x v="0"/>
  </r>
  <r>
    <x v="0"/>
    <n v="1"/>
    <s v="1984627"/>
    <x v="0"/>
    <s v="3616"/>
    <s v="24/01/2019 19:55"/>
    <s v="0A2T200329"/>
    <s v="800146"/>
    <s v="PITSS"/>
    <s v="ASP"/>
    <x v="12"/>
    <s v="BLVD ADOLFO LOPEZ MATEOS NO 105 SUR"/>
    <x v="17"/>
    <n v="0"/>
    <s v="INTERIOR"/>
    <n v="1183"/>
    <s v="&gt;60"/>
    <s v="A4 Mono MFPs"/>
    <s v="A4"/>
    <s v="Ciudad principal"/>
    <s v="1-&gt;60"/>
    <n v="1.05"/>
    <n v="750.75000000000011"/>
    <n v="1"/>
    <n v="0.63"/>
    <n v="5"/>
    <n v="0.126"/>
    <n v="0"/>
    <n v="0"/>
    <d v="2019-01-29T00:00:00"/>
    <d v="2019-01-29T00:00:00"/>
    <n v="0"/>
    <s v="0-1 día"/>
    <n v="0"/>
    <n v="0"/>
    <n v="0"/>
    <x v="0"/>
    <x v="0"/>
    <x v="0"/>
    <x v="0"/>
    <x v="0"/>
    <x v="0"/>
    <x v="0"/>
  </r>
  <r>
    <x v="0"/>
    <n v="1"/>
    <s v="1982421"/>
    <x v="0"/>
    <s v="3635"/>
    <s v="21/01/2019 11:11"/>
    <s v="0LBT205987"/>
    <s v="500156"/>
    <s v="PITSS"/>
    <s v="ASP"/>
    <x v="23"/>
    <s v="AV SANTIAGO TRONCOSO 281"/>
    <x v="2"/>
    <n v="0"/>
    <s v="INTERIOR"/>
    <n v="49"/>
    <s v="Entre 31 y 60"/>
    <s v="A4 Mono MFPs"/>
    <s v="A4"/>
    <s v="Ciudad principal"/>
    <s v="1-Entre 31 y 60"/>
    <n v="0.8"/>
    <n v="572.00000000000011"/>
    <n v="1"/>
    <n v="6.32"/>
    <n v="5"/>
    <n v="1.264"/>
    <n v="6.6000000000000003E-2"/>
    <n v="-47.190000000000012"/>
    <d v="2019-01-22T00:00:00"/>
    <d v="2019-01-22T00:00:00"/>
    <n v="0"/>
    <s v="0-1 día"/>
    <n v="0"/>
    <n v="0"/>
    <n v="0"/>
    <x v="0"/>
    <x v="1"/>
    <x v="0"/>
    <x v="0"/>
    <x v="1"/>
    <x v="2"/>
    <x v="3"/>
  </r>
  <r>
    <x v="1"/>
    <n v="1"/>
    <s v="1991311"/>
    <x v="0"/>
    <s v="4002"/>
    <s v="07/02/2019 13:52"/>
    <s v="09HB318435"/>
    <s v="100038"/>
    <s v="PITSS"/>
    <s v="ASP"/>
    <x v="6"/>
    <s v="RIO VERGEL No 148"/>
    <x v="22"/>
    <n v="0"/>
    <s v="INTERIOR"/>
    <n v="380"/>
    <s v="&gt;60"/>
    <s v="A4 Mono MFPs"/>
    <s v="A4"/>
    <s v="Ciudad principal"/>
    <s v="1-&gt;60"/>
    <n v="1.05"/>
    <n v="750.75000000000011"/>
    <n v="1"/>
    <n v="0.63"/>
    <n v="5"/>
    <n v="0.126"/>
    <n v="0"/>
    <n v="0"/>
    <d v="2019-02-08T00:00:00"/>
    <d v="2019-02-08T00:00:00"/>
    <n v="0"/>
    <s v="0-1 día"/>
    <n v="0"/>
    <n v="0"/>
    <n v="0"/>
    <x v="0"/>
    <x v="0"/>
    <x v="0"/>
    <x v="0"/>
    <x v="0"/>
    <x v="0"/>
    <x v="0"/>
  </r>
  <r>
    <x v="1"/>
    <n v="1"/>
    <s v="1992159"/>
    <x v="0"/>
    <s v="8045"/>
    <s v="08/02/2019 17:22"/>
    <s v="Y4X821650"/>
    <s v="800186"/>
    <s v="PITSS"/>
    <s v="ASP"/>
    <x v="64"/>
    <s v="AV ANTEA No 1088 PISO 1 B"/>
    <x v="10"/>
    <n v="0"/>
    <s v="INTERIOR"/>
    <n v="3"/>
    <s v="&lt;=3"/>
    <s v="Office Digital"/>
    <s v="A3"/>
    <s v="Ciudad principal"/>
    <s v="2-&lt;=3"/>
    <n v="0"/>
    <n v="0"/>
    <n v="1"/>
    <n v="0.63"/>
    <n v="5"/>
    <n v="0.126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1"/>
    <n v="1"/>
    <s v="1996411"/>
    <x v="0"/>
    <s v="3658"/>
    <s v="18/02/2019 11:22"/>
    <s v="0C4X009437"/>
    <s v="800071"/>
    <s v="PITSS"/>
    <s v="ASP"/>
    <x v="7"/>
    <s v="AV GENERAL RAMON CORONA No 2514"/>
    <x v="0"/>
    <n v="0"/>
    <s v="INTERIOR"/>
    <n v="87"/>
    <s v="&gt;60"/>
    <s v="A4 Mono MFPs"/>
    <s v="A4"/>
    <s v="Ciudad principal"/>
    <s v="1-&gt;60"/>
    <n v="1.05"/>
    <n v="750.75000000000011"/>
    <n v="1"/>
    <n v="0.63"/>
    <n v="5"/>
    <n v="0.126"/>
    <n v="0"/>
    <n v="0"/>
    <d v="2019-02-19T00:00:00"/>
    <d v="2019-02-20T00:00:00"/>
    <n v="1"/>
    <s v="0-1 día"/>
    <n v="0"/>
    <n v="0"/>
    <n v="0"/>
    <x v="0"/>
    <x v="0"/>
    <x v="0"/>
    <x v="0"/>
    <x v="0"/>
    <x v="0"/>
    <x v="0"/>
  </r>
  <r>
    <x v="1"/>
    <n v="1"/>
    <s v="2000725"/>
    <x v="0"/>
    <s v="3657"/>
    <s v="26/02/2019 11:22"/>
    <s v="0C7X370252"/>
    <s v="500028"/>
    <s v="PITSS"/>
    <s v="ASP"/>
    <x v="49"/>
    <s v="BLVD DIAZ ORDAZ No 130"/>
    <x v="11"/>
    <n v="0"/>
    <s v="INTERIOR"/>
    <n v="161"/>
    <s v="&gt;60"/>
    <s v="A4 Mono MFPs"/>
    <s v="A4"/>
    <s v="Ciudad principal"/>
    <s v="1-&gt;60"/>
    <n v="1.05"/>
    <n v="750.75000000000011"/>
    <n v="1"/>
    <n v="0.63"/>
    <n v="5"/>
    <n v="0.126"/>
    <n v="0"/>
    <n v="0"/>
    <d v="2019-02-26T00:00:00"/>
    <d v="2019-02-26T00:00:00"/>
    <n v="0"/>
    <s v="0-1 día"/>
    <n v="0"/>
    <n v="0"/>
    <n v="0"/>
    <x v="0"/>
    <x v="0"/>
    <x v="0"/>
    <x v="0"/>
    <x v="0"/>
    <x v="0"/>
    <x v="0"/>
  </r>
  <r>
    <x v="0"/>
    <n v="1"/>
    <s v="1980907"/>
    <x v="0"/>
    <s v="4002"/>
    <s v="17/01/2019 13:40"/>
    <s v="09HB321202"/>
    <s v="500019"/>
    <s v="PITSS"/>
    <s v="ASP"/>
    <x v="6"/>
    <s v="AV ABASOLO 3653 OTE"/>
    <x v="9"/>
    <n v="0"/>
    <s v="INTERIOR"/>
    <n v="111"/>
    <s v="&gt;60"/>
    <s v="A4 Mono MFPs"/>
    <s v="A4"/>
    <s v="Otras"/>
    <s v="1-&gt;60"/>
    <n v="1.05"/>
    <n v="750.75000000000011"/>
    <n v="1"/>
    <n v="1.1499999999999999"/>
    <n v="9"/>
    <n v="0.12777777777777777"/>
    <n v="0"/>
    <n v="0"/>
    <d v="2019-01-17T00:00:00"/>
    <d v="2019-01-18T00:00:00"/>
    <n v="1"/>
    <s v="0-1 día"/>
    <n v="0"/>
    <n v="0"/>
    <n v="0"/>
    <x v="0"/>
    <x v="0"/>
    <x v="0"/>
    <x v="0"/>
    <x v="0"/>
    <x v="0"/>
    <x v="0"/>
  </r>
  <r>
    <x v="0"/>
    <n v="1"/>
    <s v="1982407"/>
    <x v="0"/>
    <s v="3657"/>
    <s v="21/01/2019 11:01"/>
    <s v="0C7X246833"/>
    <s v="500018"/>
    <s v="PITSS"/>
    <s v="ASP"/>
    <x v="49"/>
    <s v="RODRIGO DE VIVEROS No  211 SUR"/>
    <x v="23"/>
    <n v="0"/>
    <s v="INTERIOR"/>
    <n v="396"/>
    <s v="&gt;60"/>
    <s v="A4 Mono MFPs"/>
    <s v="A4"/>
    <s v="Ciudad principal"/>
    <s v="1-&gt;60"/>
    <n v="1.05"/>
    <n v="750.75000000000011"/>
    <n v="1"/>
    <n v="0.65"/>
    <n v="5"/>
    <n v="0.13"/>
    <n v="0"/>
    <n v="0"/>
    <d v="2019-01-21T00:00:00"/>
    <d v="2019-01-21T00:00:00"/>
    <n v="0"/>
    <s v="0-1 día"/>
    <n v="0"/>
    <n v="0"/>
    <n v="0"/>
    <x v="0"/>
    <x v="0"/>
    <x v="0"/>
    <x v="0"/>
    <x v="0"/>
    <x v="0"/>
    <x v="0"/>
  </r>
  <r>
    <x v="0"/>
    <n v="1"/>
    <s v="1983081"/>
    <x v="0"/>
    <s v="4626"/>
    <s v="22/01/2019 09:01"/>
    <s v="0D6X468356"/>
    <s v="800071"/>
    <s v="PITSS"/>
    <s v="ASP"/>
    <x v="27"/>
    <s v="CARRETERA BASE AEREA No 5850-23"/>
    <x v="0"/>
    <n v="0"/>
    <s v="INTERIOR"/>
    <n v="88"/>
    <s v="&gt;60"/>
    <s v="Entry Mono Printers"/>
    <s v="A4"/>
    <s v="Ciudad principal"/>
    <s v="1-&gt;60"/>
    <n v="1.05"/>
    <n v="750.75000000000011"/>
    <n v="1"/>
    <n v="0.65"/>
    <n v="5"/>
    <n v="0.13"/>
    <n v="0"/>
    <n v="0"/>
    <d v="2019-01-24T00:00:00"/>
    <d v="2019-01-24T00:00:00"/>
    <n v="0"/>
    <s v="0-1 día"/>
    <n v="0"/>
    <n v="0"/>
    <n v="0"/>
    <x v="0"/>
    <x v="0"/>
    <x v="0"/>
    <x v="0"/>
    <x v="0"/>
    <x v="0"/>
    <x v="0"/>
  </r>
  <r>
    <x v="0"/>
    <n v="1"/>
    <s v="1986741"/>
    <x v="0"/>
    <s v="4395"/>
    <s v="29/01/2019 13:44"/>
    <s v="0BG2951511"/>
    <s v="800183"/>
    <s v="PITSS"/>
    <s v="ASP"/>
    <x v="1"/>
    <s v="AV. MANUEL J. CLOUTHIER NO 888 ESQ. AV PATRIA"/>
    <x v="0"/>
    <n v="0"/>
    <s v="INTERIOR"/>
    <n v="20"/>
    <s v="Entre 16 y 30"/>
    <s v="Light Production Digital Business"/>
    <s v="Entry Production"/>
    <s v="Ciudad principal"/>
    <s v="3-Entre 16 y 30"/>
    <n v="1.05"/>
    <n v="1651.6500000000003"/>
    <n v="1"/>
    <n v="0.52"/>
    <n v="4"/>
    <n v="0.13"/>
    <n v="0"/>
    <n v="0"/>
    <d v="2019-01-29T00:00:00"/>
    <d v="2019-01-29T00:00:00"/>
    <n v="0"/>
    <s v="0-1 día"/>
    <n v="0"/>
    <n v="0"/>
    <n v="0"/>
    <x v="0"/>
    <x v="0"/>
    <x v="0"/>
    <x v="0"/>
    <x v="0"/>
    <x v="0"/>
    <x v="0"/>
  </r>
  <r>
    <x v="1"/>
    <n v="1"/>
    <s v="1987261"/>
    <x v="0"/>
    <s v="5866"/>
    <s v="30/01/2019 12:11"/>
    <s v="0EX9293200"/>
    <s v="800072"/>
    <s v="PITSS"/>
    <s v="ASP"/>
    <x v="4"/>
    <s v="AV SALVADOR NAVA MARTINEZ 3115"/>
    <x v="13"/>
    <n v="0"/>
    <s v="INTERIOR"/>
    <n v="42"/>
    <s v="Entre 31 y 60"/>
    <s v="Departmental Digital"/>
    <s v="A3"/>
    <s v="Ciudad principal"/>
    <s v="2-Entre 31 y 60"/>
    <n v="1.05"/>
    <n v="1433.25"/>
    <n v="1"/>
    <n v="0.65"/>
    <n v="5"/>
    <n v="0.13"/>
    <n v="0"/>
    <n v="0"/>
    <d v="2019-02-07T00:00:00"/>
    <d v="2019-02-08T00:00:00"/>
    <n v="1"/>
    <s v="0-1 día"/>
    <n v="0"/>
    <n v="0"/>
    <n v="0"/>
    <x v="0"/>
    <x v="0"/>
    <x v="0"/>
    <x v="0"/>
    <x v="0"/>
    <x v="0"/>
    <x v="0"/>
  </r>
  <r>
    <x v="1"/>
    <n v="1"/>
    <s v="1989859"/>
    <x v="0"/>
    <s v="3611"/>
    <s v="05/02/2019 11:36"/>
    <s v="0A4T557604"/>
    <s v="800071"/>
    <s v="PITSS"/>
    <s v="ASP"/>
    <x v="27"/>
    <s v="CARRETERA BASE AEREA No 5850-23"/>
    <x v="0"/>
    <n v="0"/>
    <s v="INTERIOR"/>
    <n v="131"/>
    <s v="&gt;60"/>
    <s v="Entry Mono Printers"/>
    <s v="A4"/>
    <s v="Ciudad principal"/>
    <s v="1-&gt;60"/>
    <n v="1.05"/>
    <n v="750.75000000000011"/>
    <n v="1"/>
    <n v="0.65"/>
    <n v="5"/>
    <n v="0.13"/>
    <n v="0"/>
    <n v="0"/>
    <d v="2019-02-05T00:00:00"/>
    <d v="2019-02-06T00:00:00"/>
    <n v="1"/>
    <s v="0-1 día"/>
    <n v="0"/>
    <n v="0"/>
    <n v="0"/>
    <x v="0"/>
    <x v="0"/>
    <x v="0"/>
    <x v="0"/>
    <x v="0"/>
    <x v="0"/>
    <x v="0"/>
  </r>
  <r>
    <x v="1"/>
    <n v="1"/>
    <s v="1990019"/>
    <x v="0"/>
    <s v="8075"/>
    <s v="05/02/2019 14:21"/>
    <s v="03AG879434"/>
    <s v="800187"/>
    <s v="PITSS"/>
    <s v="ASP"/>
    <x v="4"/>
    <s v="AV 5 DE FEBRERO 9200"/>
    <x v="10"/>
    <n v="0"/>
    <s v="INTERIOR"/>
    <n v="27"/>
    <s v="Entre 16 y 30"/>
    <s v="Departmental Digital"/>
    <s v="A3"/>
    <s v="Ciudad principal"/>
    <s v="2-Entre 16 y 30"/>
    <n v="0.8"/>
    <n v="1092"/>
    <n v="1"/>
    <n v="0.65"/>
    <n v="5"/>
    <n v="0.13"/>
    <n v="0"/>
    <n v="0"/>
    <d v="2019-02-05T00:00:00"/>
    <d v="2019-02-06T00:00:00"/>
    <n v="1"/>
    <s v="0-1 día"/>
    <n v="0"/>
    <n v="0"/>
    <n v="0"/>
    <x v="0"/>
    <x v="0"/>
    <x v="0"/>
    <x v="0"/>
    <x v="0"/>
    <x v="0"/>
    <x v="0"/>
  </r>
  <r>
    <x v="1"/>
    <n v="1"/>
    <s v="1995331"/>
    <x v="0"/>
    <s v="5866"/>
    <s v="15/02/2019 10:21"/>
    <s v="0EX9293483"/>
    <s v="800183"/>
    <s v="PITSS"/>
    <s v="ASP"/>
    <x v="4"/>
    <s v="AV VENUSTIANO CARRANZA 2301"/>
    <x v="13"/>
    <n v="0"/>
    <s v="INTERIOR"/>
    <n v="4"/>
    <s v="Entre 3 y 6"/>
    <s v="Departmental Digital"/>
    <s v="A3"/>
    <s v="Ciudad principal"/>
    <s v="2-Entre 3 y 6"/>
    <n v="0"/>
    <n v="0"/>
    <n v="1"/>
    <n v="0.65"/>
    <n v="5"/>
    <n v="0.13"/>
    <n v="0"/>
    <n v="0"/>
    <d v="2019-02-18T00:00:00"/>
    <d v="2019-02-19T00:00:00"/>
    <n v="1"/>
    <s v="0-1 día"/>
    <n v="0"/>
    <n v="0"/>
    <n v="0"/>
    <x v="0"/>
    <x v="0"/>
    <x v="0"/>
    <x v="0"/>
    <x v="0"/>
    <x v="0"/>
    <x v="0"/>
  </r>
  <r>
    <x v="1"/>
    <n v="1"/>
    <s v="1996423"/>
    <x v="0"/>
    <s v="4002"/>
    <s v="18/02/2019 11:35"/>
    <s v="09HB321668"/>
    <s v="500094"/>
    <s v="PITSS"/>
    <s v="ASP"/>
    <x v="6"/>
    <s v="SONORA 102 Y PRIMERO DE MAYO"/>
    <x v="51"/>
    <n v="0"/>
    <s v="INTERIOR"/>
    <n v="466"/>
    <s v="&gt;60"/>
    <s v="A4 Mono MFPs"/>
    <s v="A4"/>
    <s v="Otras"/>
    <s v="1-&gt;60"/>
    <n v="1.05"/>
    <n v="750.75000000000011"/>
    <n v="1"/>
    <n v="1.17"/>
    <n v="9"/>
    <n v="0.13"/>
    <n v="0"/>
    <n v="0"/>
    <d v="2019-02-18T00:00:00"/>
    <d v="2019-02-19T00:00:00"/>
    <n v="1"/>
    <s v="0-1 día"/>
    <n v="0"/>
    <n v="0"/>
    <n v="0"/>
    <x v="0"/>
    <x v="0"/>
    <x v="0"/>
    <x v="0"/>
    <x v="0"/>
    <x v="0"/>
    <x v="0"/>
  </r>
  <r>
    <x v="1"/>
    <n v="1"/>
    <s v="1997219"/>
    <x v="0"/>
    <s v="5552"/>
    <s v="19/02/2019 13:07"/>
    <s v="0KPA026832"/>
    <s v="500018"/>
    <s v="PITSS"/>
    <s v="ASP"/>
    <x v="2"/>
    <s v="AV MARTIRES DE SONORA 1006"/>
    <x v="23"/>
    <n v="0"/>
    <s v="INTERIOR"/>
    <n v="217"/>
    <s v="&gt;60"/>
    <s v="Entry Mono Printers"/>
    <s v="A4"/>
    <s v="Ciudad principal"/>
    <s v="1-&gt;60"/>
    <n v="1.05"/>
    <n v="750.75000000000011"/>
    <n v="1"/>
    <n v="0.65"/>
    <n v="5"/>
    <n v="0.13"/>
    <n v="0"/>
    <n v="0"/>
    <d v="2019-02-19T00:00:00"/>
    <d v="2019-02-19T00:00:00"/>
    <n v="0"/>
    <s v="0-1 día"/>
    <n v="0"/>
    <n v="0"/>
    <n v="0"/>
    <x v="0"/>
    <x v="0"/>
    <x v="0"/>
    <x v="0"/>
    <x v="0"/>
    <x v="0"/>
    <x v="0"/>
  </r>
  <r>
    <x v="1"/>
    <n v="1"/>
    <s v="2000275"/>
    <x v="0"/>
    <s v="0560"/>
    <s v="25/02/2019 14:57"/>
    <s v="0XPN399172"/>
    <s v="100037"/>
    <s v="PITSS"/>
    <s v="ASP"/>
    <x v="1"/>
    <s v="AV VIALIDAD METEPEC 916"/>
    <x v="3"/>
    <n v="0"/>
    <s v="INTERIOR"/>
    <n v="223"/>
    <s v="&gt;60"/>
    <s v="Entry Production Color Low/Mid"/>
    <s v="Entry Production"/>
    <s v="Ciudad principal"/>
    <s v="3-&gt;60"/>
    <n v="1.1499999999999999"/>
    <n v="1808.95"/>
    <n v="1"/>
    <n v="0.52"/>
    <n v="4"/>
    <n v="0.13"/>
    <n v="0"/>
    <n v="0"/>
    <d v="2019-02-27T00:00:00"/>
    <d v="2019-02-27T00:00:00"/>
    <n v="0"/>
    <s v="0-1 día"/>
    <n v="0"/>
    <n v="0"/>
    <n v="0"/>
    <x v="0"/>
    <x v="0"/>
    <x v="0"/>
    <x v="0"/>
    <x v="0"/>
    <x v="0"/>
    <x v="0"/>
  </r>
  <r>
    <x v="0"/>
    <n v="1"/>
    <s v="1977139"/>
    <x v="0"/>
    <s v="3635"/>
    <s v="09/01/2019 15:09"/>
    <s v="0LBT205981"/>
    <s v="500156"/>
    <s v="PITSS"/>
    <s v="ASP"/>
    <x v="23"/>
    <s v="AV SANTIAGO TRONCOSO 281"/>
    <x v="2"/>
    <n v="0"/>
    <s v="INTERIOR"/>
    <n v="20"/>
    <s v="Entre 16 y 30"/>
    <s v="A4 Mono MFPs"/>
    <s v="A4"/>
    <s v="Ciudad principal"/>
    <s v="1-Entre 16 y 30"/>
    <n v="0.6"/>
    <n v="429.00000000000006"/>
    <n v="1"/>
    <n v="11.35"/>
    <n v="5"/>
    <n v="2.27"/>
    <n v="0.3175"/>
    <n v="-227.01250000000005"/>
    <d v="2019-01-14T00:00:00"/>
    <d v="2019-01-15T00:00:00"/>
    <n v="1"/>
    <s v="0-1 día"/>
    <n v="0"/>
    <n v="0"/>
    <n v="0"/>
    <x v="0"/>
    <x v="3"/>
    <x v="0"/>
    <x v="0"/>
    <x v="1"/>
    <x v="2"/>
    <x v="3"/>
  </r>
  <r>
    <x v="0"/>
    <n v="1"/>
    <s v="1976925"/>
    <x v="0"/>
    <s v="6656"/>
    <s v="09/01/2019 10:10"/>
    <s v="0E1B968137"/>
    <s v="800071"/>
    <s v="PITSS"/>
    <s v="ASP"/>
    <x v="7"/>
    <s v="AV GENERAL RAMON CORONA No 2514"/>
    <x v="0"/>
    <n v="0"/>
    <s v="INTERIOR"/>
    <n v="77"/>
    <s v="&gt;60"/>
    <s v="Color Laser Printers"/>
    <s v="A4"/>
    <s v="Ciudad principal"/>
    <s v="1-&gt;60"/>
    <n v="1.05"/>
    <n v="750.75000000000011"/>
    <n v="1"/>
    <n v="0.66"/>
    <n v="5"/>
    <n v="0.13200000000000001"/>
    <n v="0"/>
    <n v="0"/>
    <d v="2019-01-09T00:00:00"/>
    <d v="2019-01-10T00:00:00"/>
    <n v="1"/>
    <s v="0-1 día"/>
    <n v="0"/>
    <n v="0"/>
    <n v="0"/>
    <x v="0"/>
    <x v="0"/>
    <x v="0"/>
    <x v="0"/>
    <x v="0"/>
    <x v="0"/>
    <x v="0"/>
  </r>
  <r>
    <x v="0"/>
    <n v="1"/>
    <s v="1986045"/>
    <x v="0"/>
    <s v="0560"/>
    <s v="28/01/2019 13:48"/>
    <s v="0XPN396541"/>
    <s v="800183"/>
    <s v="PITSS"/>
    <s v="ASP"/>
    <x v="1"/>
    <s v="AV CIRCUNVALACION OBLATOS 2700"/>
    <x v="7"/>
    <n v="0"/>
    <s v="INTERIOR"/>
    <n v="49"/>
    <s v="Entre 31 y 60"/>
    <s v="Entry Production Color Low/Mid"/>
    <s v="Entry Production"/>
    <s v="Ciudad principal"/>
    <s v="3-Entre 31 y 60"/>
    <n v="1.1000000000000001"/>
    <n v="1730.3000000000004"/>
    <n v="1"/>
    <n v="0.53"/>
    <n v="4"/>
    <n v="0.13250000000000001"/>
    <n v="0"/>
    <n v="0"/>
    <d v="2019-01-30T00:00:00"/>
    <d v="2019-01-30T00:00:00"/>
    <n v="0"/>
    <s v="0-1 día"/>
    <n v="0"/>
    <n v="0"/>
    <n v="0"/>
    <x v="0"/>
    <x v="0"/>
    <x v="0"/>
    <x v="0"/>
    <x v="0"/>
    <x v="0"/>
    <x v="0"/>
  </r>
  <r>
    <x v="0"/>
    <n v="1"/>
    <s v="1980067"/>
    <x v="0"/>
    <s v="5866"/>
    <s v="16/01/2019 08:29"/>
    <s v="0EX9283170"/>
    <s v="500157"/>
    <s v="PITSS"/>
    <s v="ASP"/>
    <x v="1"/>
    <s v="AV EJERCITO NAL NUM 2926 ESQ JACARANDAS"/>
    <x v="2"/>
    <n v="0"/>
    <s v="INTERIOR"/>
    <n v="13"/>
    <s v="Entre 7 y 15"/>
    <s v="Departmental Digital"/>
    <s v="A3"/>
    <s v="Ciudad principal"/>
    <s v="2-Entre 7 y 15"/>
    <n v="0.6"/>
    <n v="819"/>
    <n v="1"/>
    <n v="0"/>
    <n v="5"/>
    <n v="0"/>
    <n v="0"/>
    <n v="0"/>
    <d v="2019-01-16T00:00:00"/>
    <d v="2019-01-16T00:00:00"/>
    <n v="0"/>
    <s v="0-1 día"/>
    <n v="0"/>
    <n v="0"/>
    <n v="0"/>
    <x v="0"/>
    <x v="0"/>
    <x v="0"/>
    <x v="0"/>
    <x v="1"/>
    <x v="2"/>
    <x v="4"/>
  </r>
  <r>
    <x v="0"/>
    <n v="1"/>
    <s v="1984291"/>
    <x v="0"/>
    <s v="4395"/>
    <s v="24/01/2019 08:19"/>
    <s v="0BG2940370"/>
    <s v="500157"/>
    <s v="PITSS"/>
    <s v="ASP"/>
    <x v="1"/>
    <s v="AV EJERCITO NAL NUM 2926 ESQ JACARANDAS"/>
    <x v="2"/>
    <n v="0"/>
    <s v="INTERIOR"/>
    <n v="21"/>
    <s v="Entre 16 y 30"/>
    <s v="Light Production Digital Business"/>
    <s v="Entry Production"/>
    <s v="Ciudad principal"/>
    <s v="3-Entre 16 y 30"/>
    <n v="1.05"/>
    <n v="1651.6500000000003"/>
    <n v="1"/>
    <n v="0"/>
    <n v="4"/>
    <n v="0"/>
    <n v="0"/>
    <n v="0"/>
    <d v="2019-01-25T00:00:00"/>
    <d v="2019-01-25T00:00:00"/>
    <n v="0"/>
    <s v="0-1 día"/>
    <n v="0"/>
    <n v="0"/>
    <n v="0"/>
    <x v="0"/>
    <x v="0"/>
    <x v="0"/>
    <x v="0"/>
    <x v="1"/>
    <x v="2"/>
    <x v="4"/>
  </r>
  <r>
    <x v="1"/>
    <n v="1"/>
    <s v="1998859"/>
    <x v="0"/>
    <s v="7835"/>
    <s v="22/02/2019 07:37"/>
    <s v="0MX1218389"/>
    <s v="800071"/>
    <s v="PITSS"/>
    <s v="ASP"/>
    <x v="27"/>
    <s v="CARRETERA BASE AEREA No 5850-23"/>
    <x v="0"/>
    <n v="0"/>
    <s v="INTERIOR"/>
    <n v="2640"/>
    <s v="&gt;60"/>
    <s v="A3 Office Color Laser MFPs"/>
    <s v="A3"/>
    <s v="Ciudad principal"/>
    <s v="2-&gt;60"/>
    <n v="1.1000000000000001"/>
    <n v="1501.5000000000002"/>
    <n v="1"/>
    <n v="0.67"/>
    <n v="5"/>
    <n v="0.13400000000000001"/>
    <n v="0"/>
    <n v="0"/>
    <d v="2019-02-26T00:00:00"/>
    <d v="2019-02-27T00:00:00"/>
    <n v="1"/>
    <s v="0-1 día"/>
    <n v="0"/>
    <n v="0"/>
    <n v="0"/>
    <x v="0"/>
    <x v="0"/>
    <x v="0"/>
    <x v="0"/>
    <x v="0"/>
    <x v="0"/>
    <x v="0"/>
  </r>
  <r>
    <x v="0"/>
    <n v="1"/>
    <s v="1974151"/>
    <x v="0"/>
    <s v="5866"/>
    <s v="03/01/2019 11:17"/>
    <s v="0EX9293026"/>
    <s v="100038"/>
    <s v="PITSS"/>
    <s v="ASP"/>
    <x v="4"/>
    <s v="BLV AEROPUERTO MIGUEL ALEMAN 55"/>
    <x v="52"/>
    <n v="0"/>
    <s v="INTERIOR"/>
    <n v="88"/>
    <s v="&gt;60"/>
    <s v="Departmental Digital"/>
    <s v="A3"/>
    <s v="Otras"/>
    <s v="2-&gt;60"/>
    <n v="1.1000000000000001"/>
    <n v="1501.5000000000002"/>
    <n v="1"/>
    <n v="1.22"/>
    <n v="9"/>
    <n v="0.13555555555555554"/>
    <n v="0"/>
    <n v="0"/>
    <d v="2019-01-11T00:00:00"/>
    <d v="2019-01-11T00:00:00"/>
    <n v="0"/>
    <s v="0-1 día"/>
    <n v="0"/>
    <n v="0"/>
    <n v="0"/>
    <x v="0"/>
    <x v="0"/>
    <x v="0"/>
    <x v="0"/>
    <x v="0"/>
    <x v="0"/>
    <x v="0"/>
  </r>
  <r>
    <x v="0"/>
    <n v="1"/>
    <s v="1974799"/>
    <x v="0"/>
    <s v="3658"/>
    <s v="04/01/2019 13:49"/>
    <s v="0C4X008859"/>
    <s v="800071"/>
    <s v="PITSS"/>
    <s v="ASP"/>
    <x v="7"/>
    <s v="AV GENERAL RAMON CORONA No 2514"/>
    <x v="0"/>
    <n v="0"/>
    <s v="INTERIOR"/>
    <n v="317"/>
    <s v="&gt;60"/>
    <s v="A4 Mono MFPs"/>
    <s v="A4"/>
    <s v="Ciudad principal"/>
    <s v="1-&gt;60"/>
    <n v="1.05"/>
    <n v="750.75000000000011"/>
    <n v="1"/>
    <n v="0.68"/>
    <n v="5"/>
    <n v="0.13600000000000001"/>
    <n v="0"/>
    <n v="0"/>
    <d v="2019-01-04T00:00:00"/>
    <d v="2019-01-07T00:00:00"/>
    <n v="1"/>
    <s v="0-1 día"/>
    <n v="0"/>
    <n v="0"/>
    <n v="0"/>
    <x v="0"/>
    <x v="0"/>
    <x v="0"/>
    <x v="0"/>
    <x v="0"/>
    <x v="0"/>
    <x v="0"/>
  </r>
  <r>
    <x v="0"/>
    <n v="1"/>
    <s v="1981497"/>
    <x v="0"/>
    <s v="5866"/>
    <s v="18/01/2019 13:39"/>
    <s v="0EX9297293"/>
    <s v="800084"/>
    <s v="PITSS"/>
    <s v="ASP"/>
    <x v="1"/>
    <s v="HAROLD R PAPE MANZANA 31 NO 1910"/>
    <x v="47"/>
    <n v="0"/>
    <s v="INTERIOR"/>
    <n v="53"/>
    <s v="Entre 31 y 60"/>
    <s v="Departmental Digital"/>
    <s v="A3"/>
    <s v="Ciudad principal"/>
    <s v="2-Entre 31 y 60"/>
    <n v="1.05"/>
    <n v="1433.25"/>
    <n v="1"/>
    <n v="0.68"/>
    <n v="5"/>
    <n v="0.13600000000000001"/>
    <n v="0"/>
    <n v="0"/>
    <d v="2019-01-18T00:00:00"/>
    <d v="2019-01-18T00:00:00"/>
    <n v="0"/>
    <s v="0-1 día"/>
    <n v="0"/>
    <n v="0"/>
    <n v="0"/>
    <x v="0"/>
    <x v="0"/>
    <x v="0"/>
    <x v="0"/>
    <x v="0"/>
    <x v="0"/>
    <x v="0"/>
  </r>
  <r>
    <x v="0"/>
    <n v="1"/>
    <s v="1986073"/>
    <x v="0"/>
    <s v="3657"/>
    <s v="28/01/2019 14:19"/>
    <s v="0C7X239142"/>
    <s v="800071"/>
    <s v="PITSS"/>
    <s v="ASP"/>
    <x v="27"/>
    <s v="CARRETERA BASE AEREA No 5850-23"/>
    <x v="0"/>
    <n v="0"/>
    <s v="INTERIOR"/>
    <n v="1138"/>
    <s v="&gt;60"/>
    <s v="A4 Mono MFPs"/>
    <s v="A4"/>
    <s v="Ciudad principal"/>
    <s v="1-&gt;60"/>
    <n v="1.05"/>
    <n v="750.75000000000011"/>
    <n v="1"/>
    <n v="0.68"/>
    <n v="5"/>
    <n v="0.13600000000000001"/>
    <n v="0"/>
    <n v="0"/>
    <d v="2019-01-30T00:00:00"/>
    <d v="2019-01-30T00:00:00"/>
    <n v="0"/>
    <s v="0-1 día"/>
    <n v="0"/>
    <n v="0"/>
    <n v="0"/>
    <x v="0"/>
    <x v="0"/>
    <x v="0"/>
    <x v="0"/>
    <x v="0"/>
    <x v="0"/>
    <x v="0"/>
  </r>
  <r>
    <x v="1"/>
    <n v="1"/>
    <s v="1994843"/>
    <x v="0"/>
    <s v="5866"/>
    <s v="14/02/2019 11:45"/>
    <s v="0EX9283118"/>
    <s v="800110"/>
    <s v="PITSS"/>
    <s v="ASP"/>
    <x v="1"/>
    <s v="CALZ DE LA HUERTA 2799"/>
    <x v="28"/>
    <n v="0"/>
    <s v="INTERIOR"/>
    <n v="241"/>
    <s v="&gt;60"/>
    <s v="Departmental Digital"/>
    <s v="A3"/>
    <s v="Ciudad principal"/>
    <s v="2-&gt;60"/>
    <n v="1.1000000000000001"/>
    <n v="1501.5000000000002"/>
    <n v="1"/>
    <n v="0.68"/>
    <n v="5"/>
    <n v="0.13600000000000001"/>
    <n v="0"/>
    <n v="0"/>
    <d v="2019-02-14T00:00:00"/>
    <d v="2019-02-14T00:00:00"/>
    <n v="0"/>
    <s v="0-1 día"/>
    <n v="0"/>
    <n v="0"/>
    <n v="0"/>
    <x v="0"/>
    <x v="0"/>
    <x v="0"/>
    <x v="0"/>
    <x v="0"/>
    <x v="0"/>
    <x v="0"/>
  </r>
  <r>
    <x v="1"/>
    <n v="1"/>
    <s v="1994975"/>
    <x v="0"/>
    <s v="3611"/>
    <s v="14/02/2019 13:39"/>
    <s v="0A4T557971"/>
    <s v="800071"/>
    <s v="PITSS"/>
    <s v="ASP"/>
    <x v="27"/>
    <s v="CARRETERA BASE AEREA No 5850-23"/>
    <x v="0"/>
    <n v="0"/>
    <s v="INTERIOR"/>
    <n v="2632"/>
    <s v="&gt;60"/>
    <s v="Entry Mono Printers"/>
    <s v="A4"/>
    <s v="Ciudad principal"/>
    <s v="1-&gt;60"/>
    <n v="1.05"/>
    <n v="750.75000000000011"/>
    <n v="1"/>
    <n v="0.68"/>
    <n v="5"/>
    <n v="0.13600000000000001"/>
    <n v="0"/>
    <n v="0"/>
    <d v="2019-02-14T00:00:00"/>
    <d v="2019-02-14T00:00:00"/>
    <n v="0"/>
    <s v="0-1 día"/>
    <n v="0"/>
    <n v="0"/>
    <n v="0"/>
    <x v="0"/>
    <x v="0"/>
    <x v="0"/>
    <x v="0"/>
    <x v="0"/>
    <x v="0"/>
    <x v="0"/>
  </r>
  <r>
    <x v="1"/>
    <n v="1"/>
    <s v="1995247"/>
    <x v="0"/>
    <s v="5325"/>
    <s v="15/02/2019 08:49"/>
    <s v="AE7178475"/>
    <s v="800071"/>
    <s v="PITSS"/>
    <s v="ASP"/>
    <x v="61"/>
    <s v="AV GENERAL RAMON CORONA No 2514"/>
    <x v="0"/>
    <n v="0"/>
    <s v="INTERIOR"/>
    <n v="2"/>
    <s v="&lt;=3"/>
    <s v="Office Digital"/>
    <s v="A3"/>
    <s v="Ciudad principal"/>
    <s v="2-&lt;=3"/>
    <n v="0"/>
    <n v="0"/>
    <n v="1"/>
    <n v="0.68"/>
    <n v="5"/>
    <n v="0.13600000000000001"/>
    <n v="0"/>
    <n v="0"/>
    <d v="2019-02-15T00:00:00"/>
    <d v="2019-02-15T00:00:00"/>
    <n v="0"/>
    <s v="0-1 día"/>
    <n v="0"/>
    <n v="0"/>
    <n v="0"/>
    <x v="0"/>
    <x v="0"/>
    <x v="0"/>
    <x v="0"/>
    <x v="0"/>
    <x v="0"/>
    <x v="0"/>
  </r>
  <r>
    <x v="1"/>
    <n v="1"/>
    <s v="1996453"/>
    <x v="0"/>
    <s v="3657"/>
    <s v="18/02/2019 12:09"/>
    <s v="0C7X236618"/>
    <s v="800071"/>
    <s v="PITSS"/>
    <s v="ASP"/>
    <x v="27"/>
    <s v="CARRETERA BASE AEREA No 5850-23"/>
    <x v="0"/>
    <n v="0"/>
    <s v="INTERIOR"/>
    <n v="96"/>
    <s v="&gt;60"/>
    <s v="A4 Mono MFPs"/>
    <s v="A4"/>
    <s v="Ciudad principal"/>
    <s v="1-&gt;60"/>
    <n v="1.05"/>
    <n v="750.75000000000011"/>
    <n v="1"/>
    <n v="0.68"/>
    <n v="5"/>
    <n v="0.13600000000000001"/>
    <n v="0"/>
    <n v="0"/>
    <d v="2019-02-22T00:00:00"/>
    <d v="2019-02-22T00:00:00"/>
    <n v="0"/>
    <s v="0-1 día"/>
    <n v="0"/>
    <n v="0"/>
    <n v="0"/>
    <x v="0"/>
    <x v="0"/>
    <x v="0"/>
    <x v="0"/>
    <x v="0"/>
    <x v="0"/>
    <x v="0"/>
  </r>
  <r>
    <x v="1"/>
    <n v="1"/>
    <s v="1997051"/>
    <x v="0"/>
    <s v="7835"/>
    <s v="19/02/2019 10:49"/>
    <s v="0MX1218240"/>
    <s v="800071"/>
    <s v="PITSS"/>
    <s v="ASP"/>
    <x v="27"/>
    <s v="CARRETERA BASE AEREA No 5850-23"/>
    <x v="0"/>
    <n v="0"/>
    <s v="INTERIOR"/>
    <n v="99"/>
    <s v="&gt;60"/>
    <s v="A3 Office Color Laser MFPs"/>
    <s v="A3"/>
    <s v="Ciudad principal"/>
    <s v="2-&gt;60"/>
    <n v="1.1000000000000001"/>
    <n v="1501.5000000000002"/>
    <n v="1"/>
    <n v="0.68"/>
    <n v="5"/>
    <n v="0.13600000000000001"/>
    <n v="0"/>
    <n v="0"/>
    <d v="2019-02-19T00:00:00"/>
    <d v="2019-02-19T00:00:00"/>
    <n v="0"/>
    <s v="0-1 día"/>
    <n v="0"/>
    <n v="0"/>
    <n v="0"/>
    <x v="0"/>
    <x v="0"/>
    <x v="0"/>
    <x v="0"/>
    <x v="0"/>
    <x v="0"/>
    <x v="0"/>
  </r>
  <r>
    <x v="1"/>
    <n v="1"/>
    <s v="1989207"/>
    <x v="0"/>
    <s v="5865"/>
    <s v="04/02/2019 08:16"/>
    <s v="0EX9291417"/>
    <s v="500157"/>
    <s v="PITSS"/>
    <s v="ASP"/>
    <x v="1"/>
    <s v="AV EJERCITO NACIONAL 2926 ESQ. CALLE JACARANDAS"/>
    <x v="2"/>
    <n v="0"/>
    <s v="INTERIOR"/>
    <n v="14"/>
    <s v="Entre 7 y 15"/>
    <s v="Departmental Digital"/>
    <s v="A3"/>
    <s v="Ciudad principal"/>
    <s v="2-Entre 7 y 15"/>
    <n v="0.6"/>
    <n v="819"/>
    <n v="1"/>
    <n v="0"/>
    <n v="5"/>
    <n v="0"/>
    <n v="0"/>
    <n v="0"/>
    <d v="2019-02-05T00:00:00"/>
    <d v="2019-02-05T00:00:00"/>
    <n v="0"/>
    <s v="0-1 día"/>
    <n v="0"/>
    <n v="0"/>
    <n v="0"/>
    <x v="0"/>
    <x v="0"/>
    <x v="0"/>
    <x v="0"/>
    <x v="1"/>
    <x v="2"/>
    <x v="4"/>
  </r>
  <r>
    <x v="1"/>
    <n v="1"/>
    <s v="1990809"/>
    <x v="0"/>
    <s v="4005"/>
    <s v="06/02/2019 16:16"/>
    <s v="09HB347548"/>
    <s v="500035"/>
    <s v="PITSS"/>
    <s v="ASP"/>
    <x v="14"/>
    <s v="PLAZA ACU&amp;A LOCAL B10 Y B11"/>
    <x v="53"/>
    <n v="0"/>
    <s v="INTERIOR"/>
    <n v="14"/>
    <s v="Entre 7 y 15"/>
    <s v="A4 Mono MFPs"/>
    <s v="A4"/>
    <s v="Otras"/>
    <s v="1-Entre 7 y 15"/>
    <n v="0"/>
    <n v="0"/>
    <n v="1"/>
    <n v="1.23"/>
    <n v="9"/>
    <n v="0.13666666666666666"/>
    <n v="0"/>
    <n v="0"/>
    <d v="2019-02-12T00:00:00"/>
    <d v="2019-02-12T00:00:00"/>
    <n v="0"/>
    <s v="0-1 día"/>
    <n v="0"/>
    <n v="0"/>
    <n v="0"/>
    <x v="0"/>
    <x v="0"/>
    <x v="0"/>
    <x v="0"/>
    <x v="0"/>
    <x v="0"/>
    <x v="0"/>
  </r>
  <r>
    <x v="1"/>
    <n v="1"/>
    <s v="1999977"/>
    <x v="0"/>
    <s v="4598"/>
    <s v="25/02/2019 09:57"/>
    <s v="0FBG111872"/>
    <s v="800147"/>
    <s v="PITSS"/>
    <s v="ASP"/>
    <x v="1"/>
    <s v="BLV JUAN ALONSO DE TORRES 1315-3"/>
    <x v="17"/>
    <n v="0"/>
    <s v="INTERIOR"/>
    <n v="35"/>
    <s v="Entre 31 y 60"/>
    <s v="Light Production Digital Business"/>
    <s v="Entry Production"/>
    <s v="Ciudad principal"/>
    <s v="3-Entre 31 y 60"/>
    <n v="1.1000000000000001"/>
    <n v="1730.3000000000004"/>
    <n v="1"/>
    <n v="0.55000000000000004"/>
    <n v="4"/>
    <n v="0.13750000000000001"/>
    <n v="0"/>
    <n v="0"/>
    <d v="2019-02-25T00:00:00"/>
    <d v="2019-02-25T00:00:00"/>
    <n v="0"/>
    <s v="0-1 día"/>
    <n v="0"/>
    <n v="0"/>
    <n v="0"/>
    <x v="0"/>
    <x v="0"/>
    <x v="0"/>
    <x v="0"/>
    <x v="0"/>
    <x v="0"/>
    <x v="0"/>
  </r>
  <r>
    <x v="0"/>
    <n v="1"/>
    <s v="1976227"/>
    <x v="0"/>
    <s v="3658"/>
    <s v="08/01/2019 08:58"/>
    <s v="0C4X011581"/>
    <s v="800146"/>
    <s v="PITSS"/>
    <s v="ASP"/>
    <x v="65"/>
    <s v="AV CEYLAN 959 L-8"/>
    <x v="34"/>
    <n v="0"/>
    <s v="INTERIOR"/>
    <n v="4"/>
    <s v="Entre 3 y 6"/>
    <s v="A4 Mono MFPs"/>
    <s v="A4"/>
    <s v="Ciudad principal"/>
    <s v="1-Entre 3 y 6"/>
    <n v="0"/>
    <n v="0"/>
    <n v="1"/>
    <n v="0.7"/>
    <n v="5"/>
    <n v="0.13999999999999999"/>
    <n v="0"/>
    <n v="0"/>
    <d v="2019-01-08T00:00:00"/>
    <d v="2019-01-08T00:00:00"/>
    <n v="0"/>
    <s v="0-1 día"/>
    <n v="0"/>
    <n v="0"/>
    <n v="0"/>
    <x v="0"/>
    <x v="0"/>
    <x v="0"/>
    <x v="0"/>
    <x v="0"/>
    <x v="0"/>
    <x v="0"/>
  </r>
  <r>
    <x v="0"/>
    <n v="1"/>
    <s v="1982387"/>
    <x v="0"/>
    <s v="5337"/>
    <s v="21/01/2019 10:38"/>
    <s v="0AE9563509"/>
    <s v="800071"/>
    <s v="PITSS"/>
    <s v="ASP"/>
    <x v="27"/>
    <s v="CARRETERA BASE AEREA No 5850-23"/>
    <x v="0"/>
    <n v="0"/>
    <s v="INTERIOR"/>
    <n v="17"/>
    <s v="Entre 16 y 30"/>
    <s v="Office Digital"/>
    <s v="A3"/>
    <s v="Ciudad principal"/>
    <s v="2-Entre 16 y 30"/>
    <n v="0.8"/>
    <n v="1092"/>
    <n v="1"/>
    <n v="0.7"/>
    <n v="5"/>
    <n v="0.13999999999999999"/>
    <n v="0"/>
    <n v="0"/>
    <d v="2019-01-22T00:00:00"/>
    <d v="2019-01-23T00:00:00"/>
    <n v="1"/>
    <s v="0-1 día"/>
    <n v="0"/>
    <n v="0"/>
    <n v="0"/>
    <x v="0"/>
    <x v="0"/>
    <x v="0"/>
    <x v="0"/>
    <x v="0"/>
    <x v="0"/>
    <x v="0"/>
  </r>
  <r>
    <x v="0"/>
    <n v="1"/>
    <s v="1984485"/>
    <x v="0"/>
    <s v="5866"/>
    <s v="24/01/2019 13:34"/>
    <s v="0EX9664780"/>
    <s v="500018"/>
    <s v="PITSS"/>
    <s v="ASP"/>
    <x v="2"/>
    <s v="AV MARTIRES DE SONORA 1006"/>
    <x v="23"/>
    <n v="0"/>
    <s v="INTERIOR"/>
    <n v="45"/>
    <s v="Entre 31 y 60"/>
    <s v="Departmental Digital"/>
    <s v="A3"/>
    <s v="Ciudad principal"/>
    <s v="2-Entre 31 y 60"/>
    <n v="1.05"/>
    <n v="1433.25"/>
    <n v="1"/>
    <n v="0.7"/>
    <n v="5"/>
    <n v="0.13999999999999999"/>
    <n v="0"/>
    <n v="0"/>
    <d v="2019-01-29T00:00:00"/>
    <d v="2019-01-29T00:00:00"/>
    <n v="0"/>
    <s v="0-1 día"/>
    <n v="0"/>
    <n v="0"/>
    <n v="0"/>
    <x v="0"/>
    <x v="0"/>
    <x v="0"/>
    <x v="0"/>
    <x v="0"/>
    <x v="0"/>
    <x v="0"/>
  </r>
  <r>
    <x v="0"/>
    <n v="1"/>
    <s v="1985705"/>
    <x v="0"/>
    <s v="5774"/>
    <s v="28/01/2019 08:58"/>
    <s v="0XEL566484"/>
    <s v="800071"/>
    <s v="PITSS"/>
    <s v="ASP"/>
    <x v="1"/>
    <s v="AV MAIZ 1300"/>
    <x v="0"/>
    <n v="0"/>
    <s v="INTERIOR"/>
    <n v="216"/>
    <s v="&gt;60"/>
    <s v="Departmental Digital"/>
    <s v="A3"/>
    <s v="Ciudad principal"/>
    <s v="2-&gt;60"/>
    <n v="1.1000000000000001"/>
    <n v="1501.5000000000002"/>
    <n v="1"/>
    <n v="0.7"/>
    <n v="5"/>
    <n v="0.13999999999999999"/>
    <n v="0"/>
    <n v="0"/>
    <d v="2019-01-29T00:00:00"/>
    <d v="2019-01-30T00:00:00"/>
    <n v="1"/>
    <s v="0-1 día"/>
    <n v="0"/>
    <n v="0"/>
    <n v="0"/>
    <x v="0"/>
    <x v="0"/>
    <x v="0"/>
    <x v="0"/>
    <x v="0"/>
    <x v="0"/>
    <x v="0"/>
  </r>
  <r>
    <x v="1"/>
    <n v="1"/>
    <s v="1991195"/>
    <x v="0"/>
    <s v="3658"/>
    <s v="07/02/2019 11:08"/>
    <s v="0C4X011256"/>
    <s v="800072"/>
    <s v="PITSS"/>
    <s v="ASP"/>
    <x v="8"/>
    <s v="AV VALLARTA 3960-B"/>
    <x v="0"/>
    <n v="0"/>
    <s v="INTERIOR"/>
    <n v="15"/>
    <s v="Entre 7 y 15"/>
    <s v="A4 Mono MFPs"/>
    <s v="A4"/>
    <s v="Ciudad principal"/>
    <s v="1-Entre 7 y 15"/>
    <n v="0"/>
    <n v="0"/>
    <n v="1"/>
    <n v="0.7"/>
    <n v="5"/>
    <n v="0.13999999999999999"/>
    <n v="0"/>
    <n v="0"/>
    <d v="2019-02-07T00:00:00"/>
    <d v="2019-02-07T00:00:00"/>
    <n v="0"/>
    <s v="0-1 día"/>
    <n v="0"/>
    <n v="0"/>
    <n v="0"/>
    <x v="0"/>
    <x v="0"/>
    <x v="0"/>
    <x v="0"/>
    <x v="0"/>
    <x v="0"/>
    <x v="0"/>
  </r>
  <r>
    <x v="0"/>
    <n v="1"/>
    <s v="1982693"/>
    <x v="0"/>
    <s v="4598"/>
    <s v="21/01/2019 16:04"/>
    <s v="0FBG111872"/>
    <s v="800146"/>
    <s v="PITSS"/>
    <s v="ASP"/>
    <x v="1"/>
    <s v="BLV JUAN ALONSO DE TORRES 1315-3"/>
    <x v="17"/>
    <n v="0"/>
    <s v="INTERIOR"/>
    <n v="61"/>
    <s v="&gt;60"/>
    <s v="Light Production Digital Business"/>
    <s v="Entry Production"/>
    <s v="Ciudad principal"/>
    <s v="3-&gt;60"/>
    <n v="1.1499999999999999"/>
    <n v="1808.95"/>
    <n v="1"/>
    <n v="0.56000000000000005"/>
    <n v="4"/>
    <n v="0.14000000000000001"/>
    <n v="0"/>
    <n v="0"/>
    <d v="2019-01-21T00:00:00"/>
    <d v="2019-01-21T00:00:00"/>
    <n v="0"/>
    <s v="0-1 día"/>
    <n v="0"/>
    <n v="0"/>
    <n v="0"/>
    <x v="0"/>
    <x v="0"/>
    <x v="0"/>
    <x v="0"/>
    <x v="0"/>
    <x v="0"/>
    <x v="0"/>
  </r>
  <r>
    <x v="1"/>
    <n v="1"/>
    <s v="1990649"/>
    <x v="0"/>
    <s v="3618"/>
    <s v="06/02/2019 12:04"/>
    <s v="A2T374288"/>
    <s v="800074"/>
    <s v="PITSS"/>
    <s v="ASP"/>
    <x v="66"/>
    <s v="AMADO NERVO OTE No 117"/>
    <x v="54"/>
    <n v="0"/>
    <s v="INTERIOR"/>
    <n v="90"/>
    <s v="&gt;60"/>
    <s v="A4 Mono MFPs"/>
    <s v="A4"/>
    <s v="Otras"/>
    <s v="1-&gt;60"/>
    <n v="1.05"/>
    <n v="750.75000000000011"/>
    <n v="1"/>
    <n v="1.26"/>
    <n v="9"/>
    <n v="0.14000000000000001"/>
    <n v="0"/>
    <n v="0"/>
    <d v="2019-02-14T00:00:00"/>
    <d v="2019-02-14T00:00:00"/>
    <n v="0"/>
    <s v="0-1 día"/>
    <n v="0"/>
    <n v="0"/>
    <n v="0"/>
    <x v="0"/>
    <x v="0"/>
    <x v="0"/>
    <x v="0"/>
    <x v="0"/>
    <x v="0"/>
    <x v="0"/>
  </r>
  <r>
    <x v="0"/>
    <n v="1"/>
    <s v="1977187"/>
    <x v="0"/>
    <s v="4395"/>
    <s v="09/01/2019 16:39"/>
    <s v="0BG2947475"/>
    <s v="500019"/>
    <s v="PITSS"/>
    <s v="ASP"/>
    <x v="1"/>
    <s v="BLV INDEPENDENCIA SN"/>
    <x v="9"/>
    <n v="0"/>
    <s v="INTERIOR"/>
    <n v="2"/>
    <s v="&lt;=3"/>
    <s v="Light Production Digital Business"/>
    <s v="Entry Production"/>
    <s v="Otras"/>
    <s v="3-&lt;=3"/>
    <n v="0"/>
    <n v="0"/>
    <n v="1"/>
    <n v="0.85"/>
    <n v="6"/>
    <n v="0.14166666666666666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0"/>
    <n v="1"/>
    <s v="1977197"/>
    <x v="0"/>
    <s v="4395"/>
    <s v="09/01/2019 16:56"/>
    <s v="0BG2951511"/>
    <s v="800183"/>
    <s v="PITSS"/>
    <s v="ASP"/>
    <x v="1"/>
    <s v="AV. MANUEL J. CLOUTHIER NO 888 ESQ. AV PATRIA"/>
    <x v="0"/>
    <n v="0"/>
    <s v="INTERIOR"/>
    <n v="12"/>
    <s v="Entre 7 y 15"/>
    <s v="Light Production Digital Business"/>
    <s v="Entry Production"/>
    <s v="Ciudad principal"/>
    <s v="3-Entre 7 y 15"/>
    <n v="0.8"/>
    <n v="1258.4000000000003"/>
    <n v="1"/>
    <n v="0.56999999999999995"/>
    <n v="4"/>
    <n v="0.14249999999999999"/>
    <n v="0"/>
    <n v="0"/>
    <d v="2019-01-11T00:00:00"/>
    <d v="2019-01-11T00:00:00"/>
    <n v="0"/>
    <s v="0-1 día"/>
    <n v="0"/>
    <n v="0"/>
    <n v="0"/>
    <x v="0"/>
    <x v="0"/>
    <x v="0"/>
    <x v="0"/>
    <x v="0"/>
    <x v="0"/>
    <x v="0"/>
  </r>
  <r>
    <x v="1"/>
    <n v="1"/>
    <s v="1998675"/>
    <x v="0"/>
    <s v="5866"/>
    <s v="21/02/2019 15:38"/>
    <s v="0EX9297565"/>
    <s v="500157"/>
    <s v="PITSS"/>
    <s v="ASP"/>
    <x v="1"/>
    <s v="AV PASEO TRIUNFO LA REP 6321"/>
    <x v="2"/>
    <n v="0"/>
    <s v="INTERIOR"/>
    <n v="6"/>
    <s v="Entre 3 y 6"/>
    <s v="Departmental Digital"/>
    <s v="A3"/>
    <s v="Ciudad principal"/>
    <s v="2-Entre 3 y 6"/>
    <n v="0"/>
    <n v="0"/>
    <n v="1"/>
    <n v="0"/>
    <n v="5"/>
    <n v="0"/>
    <n v="0"/>
    <n v="0"/>
    <d v="2019-02-21T00:00:00"/>
    <d v="2019-02-21T00:00:00"/>
    <n v="0"/>
    <s v="0-1 día"/>
    <n v="0"/>
    <n v="0"/>
    <n v="0"/>
    <x v="0"/>
    <x v="0"/>
    <x v="0"/>
    <x v="0"/>
    <x v="1"/>
    <x v="2"/>
    <x v="4"/>
  </r>
  <r>
    <x v="1"/>
    <n v="1"/>
    <s v="2000279"/>
    <x v="0"/>
    <s v="5945"/>
    <s v="25/02/2019 15:01"/>
    <s v="0X76703904"/>
    <s v="500157"/>
    <s v="PITSS"/>
    <s v="ASP"/>
    <x v="25"/>
    <s v="AV FUENTES DEL SUR No 7070"/>
    <x v="2"/>
    <n v="0"/>
    <s v="INTERIOR"/>
    <n v="97"/>
    <s v="&gt;60"/>
    <s v="Office Digital"/>
    <s v="A3"/>
    <s v="Ciudad principal"/>
    <s v="2-&gt;60"/>
    <n v="1.1000000000000001"/>
    <n v="1501.5000000000002"/>
    <n v="1"/>
    <n v="0"/>
    <n v="5"/>
    <n v="0"/>
    <n v="0"/>
    <n v="0"/>
    <d v="2019-02-26T00:00:00"/>
    <d v="2019-02-26T00:00:00"/>
    <n v="0"/>
    <s v="0-1 día"/>
    <n v="0"/>
    <n v="0"/>
    <n v="0"/>
    <x v="0"/>
    <x v="0"/>
    <x v="0"/>
    <x v="1"/>
    <x v="1"/>
    <x v="2"/>
    <x v="4"/>
  </r>
  <r>
    <x v="1"/>
    <n v="1"/>
    <s v="1988401"/>
    <x v="0"/>
    <s v="8075"/>
    <s v="01/02/2019 12:17"/>
    <s v="03AG877768"/>
    <s v="800187"/>
    <s v="PITSS"/>
    <s v="ASP"/>
    <x v="4"/>
    <s v="PROLONGACION EZEQUIEL MONTES No 1"/>
    <x v="10"/>
    <n v="0"/>
    <s v="INTERIOR"/>
    <n v="24"/>
    <s v="Entre 16 y 30"/>
    <s v="Departmental Digital"/>
    <s v="A3"/>
    <s v="Ciudad principal"/>
    <s v="2-Entre 16 y 30"/>
    <n v="0.8"/>
    <n v="1092"/>
    <n v="1"/>
    <n v="0.72"/>
    <n v="5"/>
    <n v="0.14399999999999999"/>
    <n v="0"/>
    <n v="0"/>
    <d v="2019-02-01T00:00:00"/>
    <d v="2019-02-01T00:00:00"/>
    <n v="0"/>
    <s v="0-1 día"/>
    <n v="0"/>
    <n v="0"/>
    <n v="0"/>
    <x v="0"/>
    <x v="0"/>
    <x v="0"/>
    <x v="0"/>
    <x v="0"/>
    <x v="0"/>
    <x v="0"/>
  </r>
  <r>
    <x v="1"/>
    <n v="1"/>
    <s v="1990817"/>
    <x v="0"/>
    <s v="6510"/>
    <s v="06/02/2019 16:47"/>
    <s v="4AV927410"/>
    <s v="500036"/>
    <s v="PITSS"/>
    <s v="ASP"/>
    <x v="67"/>
    <s v="JUAREZ 11"/>
    <x v="1"/>
    <n v="0"/>
    <s v="INTERIOR"/>
    <n v="6"/>
    <s v="Entre 3 y 6"/>
    <s v="Color Laser Printers"/>
    <s v="A4"/>
    <s v="Ciudad principal"/>
    <s v="1-Entre 3 y 6"/>
    <n v="0"/>
    <n v="0"/>
    <n v="1"/>
    <n v="0.72"/>
    <n v="5"/>
    <n v="0.14399999999999999"/>
    <n v="0"/>
    <n v="0"/>
    <d v="2019-02-07T00:00:00"/>
    <d v="2019-02-07T00:00:00"/>
    <n v="0"/>
    <s v="0-1 día"/>
    <n v="0"/>
    <n v="0"/>
    <n v="0"/>
    <x v="0"/>
    <x v="0"/>
    <x v="0"/>
    <x v="0"/>
    <x v="0"/>
    <x v="0"/>
    <x v="0"/>
  </r>
  <r>
    <x v="1"/>
    <n v="1"/>
    <s v="1999089"/>
    <x v="0"/>
    <s v="8045"/>
    <s v="22/02/2019 13:17"/>
    <s v="0Y4X847279"/>
    <s v="800196"/>
    <s v="PITSS"/>
    <s v="ASP"/>
    <x v="15"/>
    <s v="CALLE 7 No 1308"/>
    <x v="7"/>
    <n v="1"/>
    <s v="INTERIOR"/>
    <n v="151"/>
    <s v="&gt;60"/>
    <s v="Office Digital"/>
    <s v="A3"/>
    <s v="Ciudad principal"/>
    <s v="2-&gt;60"/>
    <n v="1.1000000000000001"/>
    <n v="0"/>
    <n v="1"/>
    <n v="0.72"/>
    <n v="5"/>
    <n v="0.14399999999999999"/>
    <n v="0"/>
    <n v="0"/>
    <d v="2019-02-25T00:00:00"/>
    <d v="2019-02-25T00:00:00"/>
    <n v="0"/>
    <s v="0-1 día"/>
    <n v="0"/>
    <n v="0"/>
    <n v="0"/>
    <x v="0"/>
    <x v="0"/>
    <x v="0"/>
    <x v="0"/>
    <x v="0"/>
    <x v="0"/>
    <x v="0"/>
  </r>
  <r>
    <x v="1"/>
    <n v="1"/>
    <s v="2000021"/>
    <x v="0"/>
    <s v="6705"/>
    <s v="25/02/2019 10:55"/>
    <s v="0A1H020685"/>
    <s v="800188"/>
    <s v="PITSS"/>
    <s v="ASP"/>
    <x v="1"/>
    <s v="TORRES LANDA 103 A"/>
    <x v="55"/>
    <n v="0"/>
    <s v="INTERIOR"/>
    <n v="21"/>
    <s v="Entre 16 y 30"/>
    <s v="WF Mono Systems and Legacy Color"/>
    <s v="WF"/>
    <s v="Ciudad principal"/>
    <s v="3-Entre 16 y 30"/>
    <n v="1.05"/>
    <n v="1651.6500000000003"/>
    <n v="1"/>
    <n v="0.57999999999999996"/>
    <n v="4"/>
    <n v="0.14499999999999999"/>
    <n v="0"/>
    <n v="0"/>
    <d v="2019-02-27T00:00:00"/>
    <d v="2019-02-28T00:00:00"/>
    <n v="1"/>
    <s v="0-1 día"/>
    <n v="0"/>
    <n v="0"/>
    <n v="0"/>
    <x v="0"/>
    <x v="0"/>
    <x v="0"/>
    <x v="0"/>
    <x v="0"/>
    <x v="0"/>
    <x v="0"/>
  </r>
  <r>
    <x v="0"/>
    <n v="1"/>
    <s v="1974145"/>
    <x v="0"/>
    <s v="8045"/>
    <s v="03/01/2019 11:01"/>
    <s v="Y4X821650"/>
    <s v="800187"/>
    <s v="PITSS"/>
    <s v="ASP"/>
    <x v="64"/>
    <s v="AV ANTEA No 1088 PISO 1 B"/>
    <x v="10"/>
    <n v="0"/>
    <s v="INTERIOR"/>
    <n v="100"/>
    <s v="&gt;60"/>
    <s v="Office Digital"/>
    <s v="A3"/>
    <s v="Ciudad principal"/>
    <s v="2-&gt;60"/>
    <n v="1.1000000000000001"/>
    <n v="1501.5000000000002"/>
    <n v="1"/>
    <n v="0.73"/>
    <n v="5"/>
    <n v="0.14599999999999999"/>
    <n v="0"/>
    <n v="0"/>
    <d v="2019-01-03T00:00:00"/>
    <d v="2019-01-03T00:00:00"/>
    <n v="0"/>
    <s v="0-1 día"/>
    <n v="0"/>
    <n v="0"/>
    <n v="0"/>
    <x v="0"/>
    <x v="0"/>
    <x v="0"/>
    <x v="0"/>
    <x v="0"/>
    <x v="0"/>
    <x v="0"/>
  </r>
  <r>
    <x v="0"/>
    <n v="1"/>
    <s v="1985039"/>
    <x v="0"/>
    <s v="7511"/>
    <s v="25/01/2019 13:58"/>
    <s v="0RXD141063"/>
    <s v="500018"/>
    <s v="PITSS"/>
    <s v="ASP"/>
    <x v="2"/>
    <s v="AV MARTIRES DE SONORA 1006"/>
    <x v="23"/>
    <n v="0"/>
    <s v="INTERIOR"/>
    <n v="95"/>
    <s v="&gt;60"/>
    <s v="Color Laser Printers"/>
    <s v="A4"/>
    <s v="Ciudad principal"/>
    <s v="1-&gt;60"/>
    <n v="1.05"/>
    <n v="750.75000000000011"/>
    <n v="1"/>
    <n v="0.73"/>
    <n v="5"/>
    <n v="0.14599999999999999"/>
    <n v="0"/>
    <n v="0"/>
    <d v="2019-01-25T00:00:00"/>
    <d v="2019-01-25T00:00:00"/>
    <n v="0"/>
    <s v="0-1 día"/>
    <n v="0"/>
    <n v="0"/>
    <n v="0"/>
    <x v="0"/>
    <x v="0"/>
    <x v="0"/>
    <x v="0"/>
    <x v="0"/>
    <x v="0"/>
    <x v="0"/>
  </r>
  <r>
    <x v="1"/>
    <n v="1"/>
    <s v="1993719"/>
    <x v="0"/>
    <s v="5867"/>
    <s v="12/02/2019 13:06"/>
    <s v="0EX7384466"/>
    <s v="500089"/>
    <s v="PITSS"/>
    <s v="ASP"/>
    <x v="3"/>
    <s v="AV HERMANOS ESCOBAR No 5756"/>
    <x v="2"/>
    <n v="1"/>
    <s v="INTERIOR"/>
    <n v="39"/>
    <s v="Entre 31 y 60"/>
    <s v="Office Digital"/>
    <s v="A3"/>
    <s v="Ciudad principal"/>
    <s v="2-Entre 31 y 60"/>
    <n v="1.05"/>
    <n v="0"/>
    <n v="1"/>
    <n v="0.73"/>
    <n v="5"/>
    <n v="0.14599999999999999"/>
    <n v="0"/>
    <n v="0"/>
    <d v="2019-02-13T00:00:00"/>
    <d v="2019-02-13T00:00:00"/>
    <n v="0"/>
    <s v="0-1 día"/>
    <n v="0"/>
    <n v="0"/>
    <n v="0"/>
    <x v="0"/>
    <x v="0"/>
    <x v="0"/>
    <x v="0"/>
    <x v="0"/>
    <x v="0"/>
    <x v="0"/>
  </r>
  <r>
    <x v="0"/>
    <n v="1"/>
    <s v="1980757"/>
    <x v="0"/>
    <s v="3657"/>
    <s v="17/01/2019 10:42"/>
    <s v="0C7X246758"/>
    <s v="500019"/>
    <s v="PITSS"/>
    <s v="ASP"/>
    <x v="49"/>
    <s v="CALZADA COLON No 381 NORTE"/>
    <x v="9"/>
    <n v="0"/>
    <s v="INTERIOR"/>
    <n v="679"/>
    <s v="&gt;60"/>
    <s v="A4 Mono MFPs"/>
    <s v="A4"/>
    <s v="Otras"/>
    <s v="1-&gt;60"/>
    <n v="1.05"/>
    <n v="750.75000000000011"/>
    <n v="1"/>
    <n v="1.33"/>
    <n v="9"/>
    <n v="0.14777777777777779"/>
    <n v="0"/>
    <n v="0"/>
    <d v="2019-01-17T00:00:00"/>
    <d v="2019-01-17T00:00:00"/>
    <n v="0"/>
    <s v="0-1 día"/>
    <n v="0"/>
    <n v="0"/>
    <n v="0"/>
    <x v="0"/>
    <x v="0"/>
    <x v="0"/>
    <x v="0"/>
    <x v="0"/>
    <x v="0"/>
    <x v="0"/>
  </r>
  <r>
    <x v="1"/>
    <n v="1"/>
    <s v="1996379"/>
    <x v="0"/>
    <s v="5945"/>
    <s v="18/02/2019 10:59"/>
    <s v="0X76708202"/>
    <s v="500018"/>
    <s v="PITSS"/>
    <s v="ASP"/>
    <x v="2"/>
    <s v="AV MARTIRES DE SONORA 1006"/>
    <x v="23"/>
    <n v="0"/>
    <s v="INTERIOR"/>
    <n v="40"/>
    <s v="Entre 31 y 60"/>
    <s v="Office Digital"/>
    <s v="A3"/>
    <s v="Ciudad principal"/>
    <s v="2-Entre 31 y 60"/>
    <n v="1.05"/>
    <n v="1433.25"/>
    <n v="1"/>
    <n v="0.74"/>
    <n v="5"/>
    <n v="0.14799999999999999"/>
    <n v="0"/>
    <n v="0"/>
    <d v="2019-02-19T00:00:00"/>
    <d v="2019-02-19T00:00:00"/>
    <n v="0"/>
    <s v="0-1 día"/>
    <n v="0"/>
    <n v="0"/>
    <n v="0"/>
    <x v="0"/>
    <x v="0"/>
    <x v="0"/>
    <x v="0"/>
    <x v="0"/>
    <x v="0"/>
    <x v="0"/>
  </r>
  <r>
    <x v="0"/>
    <n v="1"/>
    <s v="1976833"/>
    <x v="0"/>
    <s v="3611"/>
    <s v="09/01/2019 08:07"/>
    <s v="0A4T557974"/>
    <s v="800071"/>
    <s v="PITSS"/>
    <s v="ASP"/>
    <x v="27"/>
    <s v="CARRETERA BASE AEREA No 5850-23"/>
    <x v="0"/>
    <n v="0"/>
    <s v="INTERIOR"/>
    <n v="222"/>
    <s v="&gt;60"/>
    <s v="Entry Mono Printers"/>
    <s v="A4"/>
    <s v="Ciudad principal"/>
    <s v="1-&gt;60"/>
    <n v="1.05"/>
    <n v="750.75000000000011"/>
    <n v="1"/>
    <n v="0.75"/>
    <n v="5"/>
    <n v="0.15"/>
    <n v="0"/>
    <n v="0"/>
    <d v="2019-01-11T00:00:00"/>
    <d v="2019-01-11T00:00:00"/>
    <n v="0"/>
    <s v="0-1 día"/>
    <n v="0"/>
    <n v="0"/>
    <n v="0"/>
    <x v="0"/>
    <x v="0"/>
    <x v="0"/>
    <x v="0"/>
    <x v="0"/>
    <x v="0"/>
    <x v="0"/>
  </r>
  <r>
    <x v="0"/>
    <n v="1"/>
    <s v="1978893"/>
    <x v="0"/>
    <s v="5337"/>
    <s v="14/01/2019 09:44"/>
    <s v="0AE9549330"/>
    <s v="100039"/>
    <s v="PITSS"/>
    <s v="ASP"/>
    <x v="28"/>
    <s v="INDUSTRIA QUIMICA S/N"/>
    <x v="20"/>
    <n v="1"/>
    <s v="INTERIOR"/>
    <n v="42"/>
    <s v="Entre 31 y 60"/>
    <s v="Office Digital"/>
    <s v="A3"/>
    <s v="Ciudad principal"/>
    <s v="2-Entre 31 y 60"/>
    <n v="1.05"/>
    <n v="0"/>
    <n v="1"/>
    <n v="0.75"/>
    <n v="5"/>
    <n v="0.15"/>
    <n v="0"/>
    <n v="0"/>
    <d v="2019-01-15T00:00:00"/>
    <d v="2019-01-15T00:00:00"/>
    <n v="0"/>
    <s v="0-1 día"/>
    <n v="0"/>
    <n v="0"/>
    <n v="0"/>
    <x v="0"/>
    <x v="0"/>
    <x v="0"/>
    <x v="0"/>
    <x v="0"/>
    <x v="0"/>
    <x v="0"/>
  </r>
  <r>
    <x v="0"/>
    <n v="1"/>
    <s v="1980773"/>
    <x v="0"/>
    <s v="0506"/>
    <s v="17/01/2019 11:03"/>
    <s v="09RA666176"/>
    <s v="500018"/>
    <s v="PITSS"/>
    <s v="ASP"/>
    <x v="2"/>
    <s v="AV MARTIRES DE SONORA 1006"/>
    <x v="23"/>
    <n v="0"/>
    <s v="INTERIOR"/>
    <n v="258"/>
    <s v="&gt;60"/>
    <s v="Color Laser Printers"/>
    <s v="A4"/>
    <s v="Ciudad principal"/>
    <s v="1-&gt;60"/>
    <n v="1.05"/>
    <n v="750.75000000000011"/>
    <n v="1"/>
    <n v="0.75"/>
    <n v="5"/>
    <n v="0.15"/>
    <n v="0"/>
    <n v="0"/>
    <d v="2019-01-21T00:00:00"/>
    <d v="2019-01-21T00:00:00"/>
    <n v="0"/>
    <s v="0-1 día"/>
    <n v="0"/>
    <n v="0"/>
    <n v="0"/>
    <x v="0"/>
    <x v="0"/>
    <x v="0"/>
    <x v="0"/>
    <x v="0"/>
    <x v="0"/>
    <x v="0"/>
  </r>
  <r>
    <x v="0"/>
    <n v="1"/>
    <s v="1981335"/>
    <x v="0"/>
    <s v="3611"/>
    <s v="18/01/2019 11:05"/>
    <s v="0A4T558526"/>
    <s v="800071"/>
    <s v="PITSS"/>
    <s v="ASP"/>
    <x v="27"/>
    <s v="CARRETERA BASE AEREA No 5850-23"/>
    <x v="0"/>
    <n v="0"/>
    <s v="INTERIOR"/>
    <n v="77"/>
    <s v="&gt;60"/>
    <s v="Entry Mono Printers"/>
    <s v="A4"/>
    <s v="Ciudad principal"/>
    <s v="1-&gt;60"/>
    <n v="1.05"/>
    <n v="750.75000000000011"/>
    <n v="1"/>
    <n v="0.75"/>
    <n v="5"/>
    <n v="0.15"/>
    <n v="0"/>
    <n v="0"/>
    <d v="2019-01-22T00:00:00"/>
    <d v="2019-01-22T00:00:00"/>
    <n v="0"/>
    <s v="0-1 día"/>
    <n v="0"/>
    <n v="0"/>
    <n v="0"/>
    <x v="0"/>
    <x v="0"/>
    <x v="0"/>
    <x v="0"/>
    <x v="0"/>
    <x v="0"/>
    <x v="0"/>
  </r>
  <r>
    <x v="0"/>
    <n v="1"/>
    <s v="1983913"/>
    <x v="0"/>
    <s v="0075"/>
    <s v="23/01/2019 13:59"/>
    <s v="0XU8464707"/>
    <s v="800185"/>
    <s v="PITSS"/>
    <s v="ASP"/>
    <x v="60"/>
    <s v="GABINO BARREDA No 267 B"/>
    <x v="50"/>
    <n v="1"/>
    <s v="INTERIOR"/>
    <n v="5"/>
    <s v="Entre 3 y 6"/>
    <s v="Entry Production Color Mid"/>
    <s v="Entry Production"/>
    <s v="Ciudad principal"/>
    <s v="3-Entre 3 y 6"/>
    <n v="0.6"/>
    <n v="0"/>
    <n v="1"/>
    <n v="0.6"/>
    <n v="4"/>
    <n v="0.15"/>
    <n v="0"/>
    <n v="0"/>
    <d v="2019-01-23T00:00:00"/>
    <d v="2019-01-23T00:00:00"/>
    <n v="0"/>
    <s v="0-1 día"/>
    <n v="0"/>
    <n v="0"/>
    <n v="0"/>
    <x v="0"/>
    <x v="0"/>
    <x v="0"/>
    <x v="0"/>
    <x v="0"/>
    <x v="0"/>
    <x v="0"/>
  </r>
  <r>
    <x v="0"/>
    <n v="1"/>
    <s v="1984459"/>
    <x v="0"/>
    <s v="7142"/>
    <s v="24/01/2019 12:34"/>
    <s v="0PW4792154"/>
    <s v="800147"/>
    <s v="PITSS"/>
    <s v="ASP"/>
    <x v="1"/>
    <s v="NEREO RODRIGUEZ BARRAGAN 1350"/>
    <x v="13"/>
    <n v="0"/>
    <s v="INTERIOR"/>
    <n v="79"/>
    <s v="&gt;60"/>
    <s v="WF Mono Systems and Legacy Color"/>
    <s v="WF"/>
    <s v="Ciudad principal"/>
    <s v="3-&gt;60"/>
    <n v="1.1499999999999999"/>
    <n v="1808.95"/>
    <n v="1"/>
    <n v="0.6"/>
    <n v="4"/>
    <n v="0.15"/>
    <n v="0"/>
    <n v="0"/>
    <d v="2019-01-24T00:00:00"/>
    <d v="2019-01-24T00:00:00"/>
    <n v="0"/>
    <s v="0-1 día"/>
    <n v="0"/>
    <n v="0"/>
    <n v="0"/>
    <x v="0"/>
    <x v="0"/>
    <x v="0"/>
    <x v="0"/>
    <x v="0"/>
    <x v="0"/>
    <x v="0"/>
  </r>
  <r>
    <x v="1"/>
    <n v="1"/>
    <s v="1996199"/>
    <x v="0"/>
    <s v="5866"/>
    <s v="18/02/2019 07:40"/>
    <s v="0EX9665251"/>
    <s v="500035"/>
    <s v="PITSS"/>
    <s v="ASP"/>
    <x v="4"/>
    <s v="AV JOSE ELEUTERIO GONZALEZ No 315 INT 7C"/>
    <x v="11"/>
    <n v="0"/>
    <s v="INTERIOR"/>
    <n v="4"/>
    <s v="Entre 3 y 6"/>
    <s v="Departmental Digital"/>
    <s v="A3"/>
    <s v="Ciudad principal"/>
    <s v="2-Entre 3 y 6"/>
    <n v="0"/>
    <n v="0"/>
    <n v="1"/>
    <n v="0.75"/>
    <n v="5"/>
    <n v="0.15"/>
    <n v="0"/>
    <n v="0"/>
    <d v="2019-02-21T00:00:00"/>
    <d v="2019-02-21T00:00:00"/>
    <n v="0"/>
    <s v="0-1 día"/>
    <n v="0"/>
    <n v="0"/>
    <n v="0"/>
    <x v="0"/>
    <x v="0"/>
    <x v="0"/>
    <x v="0"/>
    <x v="0"/>
    <x v="0"/>
    <x v="0"/>
  </r>
  <r>
    <x v="1"/>
    <n v="1"/>
    <s v="2000281"/>
    <x v="0"/>
    <s v="5866"/>
    <s v="25/02/2019 15:05"/>
    <s v="0EX9283869"/>
    <s v="800187"/>
    <s v="PITSS"/>
    <s v="ASP"/>
    <x v="1"/>
    <s v="PROL ZARAGOZA 62 A"/>
    <x v="10"/>
    <n v="0"/>
    <s v="INTERIOR"/>
    <n v="19"/>
    <s v="Entre 16 y 30"/>
    <s v="Departmental Digital"/>
    <s v="A3"/>
    <s v="Ciudad principal"/>
    <s v="2-Entre 16 y 30"/>
    <n v="0.8"/>
    <n v="1092"/>
    <n v="1"/>
    <n v="0.75"/>
    <n v="5"/>
    <n v="0.15"/>
    <n v="0"/>
    <n v="0"/>
    <d v="2019-02-25T00:00:00"/>
    <d v="2019-02-25T00:00:00"/>
    <n v="0"/>
    <s v="0-1 día"/>
    <n v="0"/>
    <n v="0"/>
    <n v="0"/>
    <x v="0"/>
    <x v="0"/>
    <x v="0"/>
    <x v="0"/>
    <x v="0"/>
    <x v="0"/>
    <x v="0"/>
  </r>
  <r>
    <x v="1"/>
    <n v="1"/>
    <s v="1991175"/>
    <x v="0"/>
    <s v="5866"/>
    <s v="07/02/2019 10:55"/>
    <s v="0EX9283170"/>
    <s v="500157"/>
    <s v="PITSS"/>
    <s v="ASP"/>
    <x v="1"/>
    <s v="AV EJERCITO NAL NUM 2926 ESQ JACARANDAS"/>
    <x v="2"/>
    <n v="0"/>
    <s v="INTERIOR"/>
    <n v="22"/>
    <s v="Entre 16 y 30"/>
    <s v="Departmental Digital"/>
    <s v="A3"/>
    <s v="Ciudad principal"/>
    <s v="2-Entre 16 y 30"/>
    <n v="0.8"/>
    <n v="1092"/>
    <n v="1"/>
    <n v="0.08"/>
    <n v="5"/>
    <n v="1.6E-2"/>
    <n v="0"/>
    <n v="0"/>
    <d v="2019-02-07T00:00:00"/>
    <d v="2019-02-07T00:00:00"/>
    <n v="0"/>
    <s v="0-1 día"/>
    <n v="0"/>
    <n v="0"/>
    <n v="0"/>
    <x v="0"/>
    <x v="0"/>
    <x v="0"/>
    <x v="0"/>
    <x v="1"/>
    <x v="2"/>
    <x v="4"/>
  </r>
  <r>
    <x v="1"/>
    <n v="1"/>
    <s v="1987715"/>
    <x v="0"/>
    <s v="3611"/>
    <s v="31/01/2019 09:04"/>
    <s v="0A4T557718"/>
    <s v="800071"/>
    <s v="PITSS"/>
    <s v="ASP"/>
    <x v="27"/>
    <s v="CARRETERA BASE AEREA No 5850-23"/>
    <x v="0"/>
    <n v="0"/>
    <s v="INTERIOR"/>
    <n v="10"/>
    <s v="Entre 7 y 15"/>
    <s v="Entry Mono Printers"/>
    <s v="A4"/>
    <s v="Ciudad principal"/>
    <s v="1-Entre 7 y 15"/>
    <n v="0"/>
    <n v="0"/>
    <n v="1"/>
    <n v="0.76"/>
    <n v="5"/>
    <n v="0.152"/>
    <n v="0"/>
    <n v="0"/>
    <d v="2019-02-01T00:00:00"/>
    <d v="2019-02-05T00:00:00"/>
    <n v="1"/>
    <s v="0-1 día"/>
    <n v="0"/>
    <n v="0"/>
    <n v="0"/>
    <x v="0"/>
    <x v="0"/>
    <x v="0"/>
    <x v="0"/>
    <x v="0"/>
    <x v="0"/>
    <x v="0"/>
  </r>
  <r>
    <x v="1"/>
    <n v="1"/>
    <s v="1991911"/>
    <x v="0"/>
    <s v="0502"/>
    <s v="08/02/2019 11:33"/>
    <s v="3RB705952"/>
    <s v="500066"/>
    <s v="PITSS"/>
    <s v="ASP"/>
    <x v="68"/>
    <s v="DEL AVELLANO No 802"/>
    <x v="56"/>
    <n v="0"/>
    <s v="INTERIOR"/>
    <n v="2626"/>
    <s v="&gt;60"/>
    <s v="A4 Color Laser MFPs"/>
    <s v="A4"/>
    <s v="Otras"/>
    <s v="1-&gt;60"/>
    <n v="1.05"/>
    <n v="750.75000000000011"/>
    <n v="1"/>
    <n v="1.37"/>
    <n v="9"/>
    <n v="0.15222222222222223"/>
    <n v="0"/>
    <n v="0"/>
    <d v="2019-02-08T00:00:00"/>
    <d v="2019-02-08T00:00:00"/>
    <n v="0"/>
    <s v="0-1 día"/>
    <n v="0"/>
    <n v="0"/>
    <n v="0"/>
    <x v="0"/>
    <x v="0"/>
    <x v="0"/>
    <x v="0"/>
    <x v="0"/>
    <x v="0"/>
    <x v="0"/>
  </r>
  <r>
    <x v="0"/>
    <n v="1"/>
    <s v="1979437"/>
    <x v="0"/>
    <s v="4395"/>
    <s v="15/01/2019 10:05"/>
    <s v="0BG2947475"/>
    <s v="500019"/>
    <s v="PITSS"/>
    <s v="ASP"/>
    <x v="1"/>
    <s v="BLV INDEPENDENCIA SN"/>
    <x v="9"/>
    <n v="0"/>
    <s v="INTERIOR"/>
    <n v="6"/>
    <s v="Entre 3 y 6"/>
    <s v="Light Production Digital Business"/>
    <s v="Entry Production"/>
    <s v="Otras"/>
    <s v="3-Entre 3 y 6"/>
    <n v="0.6"/>
    <n v="943.80000000000007"/>
    <n v="1"/>
    <n v="0.92"/>
    <n v="6"/>
    <n v="0.15333333333333335"/>
    <n v="0"/>
    <n v="0"/>
    <d v="2019-01-15T00:00:00"/>
    <d v="2019-01-15T00:00:00"/>
    <n v="0"/>
    <s v="0-1 día"/>
    <n v="0"/>
    <n v="0"/>
    <n v="0"/>
    <x v="0"/>
    <x v="0"/>
    <x v="0"/>
    <x v="0"/>
    <x v="0"/>
    <x v="0"/>
    <x v="0"/>
  </r>
  <r>
    <x v="1"/>
    <n v="1"/>
    <s v="1991757"/>
    <x v="0"/>
    <s v="0551"/>
    <s v="08/02/2019 10:16"/>
    <s v="0XPN334660"/>
    <s v="500157"/>
    <s v="PITSS"/>
    <s v="ASP"/>
    <x v="69"/>
    <s v="PINO SUAREZ No 2906"/>
    <x v="2"/>
    <n v="0"/>
    <s v="INTERIOR"/>
    <n v="2626"/>
    <s v="&gt;60"/>
    <s v="Entry Production Color Low/Mid"/>
    <s v="Entry Production"/>
    <s v="Ciudad principal"/>
    <s v="3-&gt;60"/>
    <n v="1.1499999999999999"/>
    <n v="1808.95"/>
    <n v="1"/>
    <n v="0.23"/>
    <n v="4"/>
    <n v="5.7500000000000002E-2"/>
    <n v="0"/>
    <n v="0"/>
    <d v="2019-02-08T00:00:00"/>
    <d v="2019-02-08T00:00:00"/>
    <n v="0"/>
    <s v="0-1 día"/>
    <n v="0"/>
    <n v="0"/>
    <n v="0"/>
    <x v="0"/>
    <x v="0"/>
    <x v="0"/>
    <x v="0"/>
    <x v="1"/>
    <x v="2"/>
    <x v="4"/>
  </r>
  <r>
    <x v="1"/>
    <n v="1"/>
    <s v="1991101"/>
    <x v="0"/>
    <s v="3658"/>
    <s v="07/02/2019 09:14"/>
    <s v="0C4X008173"/>
    <s v="800071"/>
    <s v="PITSS"/>
    <s v="ASP"/>
    <x v="7"/>
    <s v="AV GENERAL RAMON CORONA No 2514"/>
    <x v="0"/>
    <n v="0"/>
    <s v="INTERIOR"/>
    <n v="2625"/>
    <s v="&gt;60"/>
    <s v="A4 Mono MFPs"/>
    <s v="A4"/>
    <s v="Ciudad principal"/>
    <s v="1-&gt;60"/>
    <n v="1.05"/>
    <n v="750.75000000000011"/>
    <n v="1"/>
    <n v="0.77"/>
    <n v="5"/>
    <n v="0.154"/>
    <n v="0"/>
    <n v="0"/>
    <d v="2019-02-11T00:00:00"/>
    <d v="2019-02-12T00:00:00"/>
    <n v="1"/>
    <s v="0-1 día"/>
    <n v="0"/>
    <n v="0"/>
    <n v="0"/>
    <x v="0"/>
    <x v="0"/>
    <x v="0"/>
    <x v="0"/>
    <x v="0"/>
    <x v="0"/>
    <x v="0"/>
  </r>
  <r>
    <x v="0"/>
    <n v="1"/>
    <s v="1984907"/>
    <x v="0"/>
    <s v="3636"/>
    <s v="25/01/2019 10:37"/>
    <s v="0BB1250933"/>
    <s v="500157"/>
    <s v="PITSS"/>
    <s v="ASP"/>
    <x v="30"/>
    <s v="PROL HERMANOS ESCOBAR No 7151-E"/>
    <x v="2"/>
    <n v="0"/>
    <s v="INTERIOR"/>
    <n v="270"/>
    <s v="&gt;60"/>
    <s v="A4 Mono MFPs"/>
    <s v="A4"/>
    <s v="Ciudad principal"/>
    <s v="1-&gt;60"/>
    <n v="1.05"/>
    <n v="750.75000000000011"/>
    <n v="1"/>
    <n v="0.38"/>
    <n v="5"/>
    <n v="7.5999999999999998E-2"/>
    <n v="0"/>
    <n v="0"/>
    <d v="2019-01-28T00:00:00"/>
    <d v="2019-01-28T00:00:00"/>
    <n v="0"/>
    <s v="0-1 día"/>
    <n v="0"/>
    <n v="0"/>
    <n v="0"/>
    <x v="0"/>
    <x v="0"/>
    <x v="0"/>
    <x v="0"/>
    <x v="1"/>
    <x v="2"/>
    <x v="4"/>
  </r>
  <r>
    <x v="1"/>
    <n v="1"/>
    <s v="1991805"/>
    <x v="0"/>
    <s v="4002"/>
    <s v="08/02/2019 11:05"/>
    <s v="09HB331516"/>
    <s v="800196"/>
    <s v="PITSS"/>
    <s v="ASP"/>
    <x v="15"/>
    <s v="CALLE 7 No 1308"/>
    <x v="7"/>
    <n v="1"/>
    <s v="INTERIOR"/>
    <n v="2626"/>
    <s v="&gt;60"/>
    <s v="A4 Mono MFPs"/>
    <s v="A4"/>
    <s v="Ciudad principal"/>
    <s v="1-&gt;60"/>
    <n v="1.05"/>
    <n v="0"/>
    <n v="1"/>
    <n v="0.77"/>
    <n v="5"/>
    <n v="0.154"/>
    <n v="0"/>
    <n v="0"/>
    <d v="2019-02-08T00:00:00"/>
    <d v="2019-02-11T00:00:00"/>
    <n v="1"/>
    <s v="0-1 día"/>
    <n v="0"/>
    <n v="0"/>
    <n v="0"/>
    <x v="0"/>
    <x v="0"/>
    <x v="0"/>
    <x v="0"/>
    <x v="0"/>
    <x v="0"/>
    <x v="0"/>
  </r>
  <r>
    <x v="0"/>
    <n v="1"/>
    <s v="1975935"/>
    <x v="0"/>
    <s v="4310"/>
    <s v="07/01/2019 16:53"/>
    <s v="0BG0964465"/>
    <s v="000196"/>
    <s v="PITSS"/>
    <s v="ASP"/>
    <x v="4"/>
    <s v="AV INSURGENTES SUR 479"/>
    <x v="57"/>
    <n v="0"/>
    <s v="METRO"/>
    <n v="56"/>
    <s v="Entre 31 y 60"/>
    <s v="Light Production Digital Business"/>
    <s v="Entry Production"/>
    <s v="Ciudad principal"/>
    <s v="3-Entre 31 y 60"/>
    <n v="1.1000000000000001"/>
    <n v="883.30000000000007"/>
    <n v="1"/>
    <n v="0.62"/>
    <n v="4"/>
    <n v="0.155"/>
    <n v="0"/>
    <n v="0"/>
    <d v="2019-01-09T00:00:00"/>
    <d v="2019-01-09T00:00:00"/>
    <n v="0"/>
    <s v="0-1 día"/>
    <n v="0"/>
    <n v="0"/>
    <n v="0"/>
    <x v="0"/>
    <x v="0"/>
    <x v="0"/>
    <x v="0"/>
    <x v="0"/>
    <x v="0"/>
    <x v="0"/>
  </r>
  <r>
    <x v="1"/>
    <n v="1"/>
    <s v="1995557"/>
    <x v="0"/>
    <s v="0070"/>
    <s v="15/02/2019 16:53"/>
    <s v="0E2B648028"/>
    <s v="800147"/>
    <s v="PITSS"/>
    <s v="ASP"/>
    <x v="1"/>
    <s v="BULEVAR AEROPUERTO No 190 (ANTES 202) LOCALES DEL"/>
    <x v="17"/>
    <n v="0"/>
    <s v="INTERIOR"/>
    <n v="78"/>
    <s v="&gt;60"/>
    <s v="Entry Production Color Low/Mid"/>
    <s v="Entry Production"/>
    <s v="Ciudad principal"/>
    <s v="3-&gt;60"/>
    <n v="1.1499999999999999"/>
    <n v="1808.95"/>
    <n v="1"/>
    <n v="0.62"/>
    <n v="4"/>
    <n v="0.155"/>
    <n v="0"/>
    <n v="0"/>
    <d v="2019-02-18T00:00:00"/>
    <d v="2019-02-18T00:00:00"/>
    <n v="0"/>
    <s v="0-1 día"/>
    <n v="0"/>
    <n v="0"/>
    <n v="0"/>
    <x v="0"/>
    <x v="0"/>
    <x v="0"/>
    <x v="0"/>
    <x v="0"/>
    <x v="0"/>
    <x v="0"/>
  </r>
  <r>
    <x v="1"/>
    <n v="1"/>
    <s v="1993849"/>
    <x v="0"/>
    <s v="7845"/>
    <s v="12/02/2019 16:06"/>
    <s v="0MX4777245"/>
    <s v="500066"/>
    <s v="PITSS"/>
    <s v="ASP"/>
    <x v="70"/>
    <s v="CARR LIBRE A MIGUEL ALEMAN KM 20.5 EDIFICIO 2"/>
    <x v="29"/>
    <n v="0"/>
    <s v="INTERIOR"/>
    <n v="567"/>
    <s v="&gt;60"/>
    <s v="A3 Office Color Laser MFPs"/>
    <s v="A3"/>
    <s v="Otras"/>
    <s v="2-&gt;60"/>
    <n v="1.1000000000000001"/>
    <n v="1501.5000000000002"/>
    <n v="1"/>
    <n v="1.4"/>
    <n v="9"/>
    <n v="0.15555555555555556"/>
    <n v="0"/>
    <n v="0"/>
    <d v="2019-02-15T00:00:00"/>
    <d v="2019-02-18T00:00:00"/>
    <n v="1"/>
    <s v="0-1 día"/>
    <n v="0"/>
    <n v="0"/>
    <n v="0"/>
    <x v="0"/>
    <x v="0"/>
    <x v="0"/>
    <x v="0"/>
    <x v="0"/>
    <x v="0"/>
    <x v="0"/>
  </r>
  <r>
    <x v="0"/>
    <n v="1"/>
    <s v="1980267"/>
    <x v="0"/>
    <s v="3658"/>
    <s v="16/01/2019 12:28"/>
    <s v="0C4X008440"/>
    <s v="800186"/>
    <s v="PITSS"/>
    <s v="ASP"/>
    <x v="8"/>
    <s v="FERNANDO DE TAPIA 72"/>
    <x v="10"/>
    <n v="0"/>
    <s v="INTERIOR"/>
    <n v="42"/>
    <s v="Entre 31 y 60"/>
    <s v="A4 Mono MFPs"/>
    <s v="A4"/>
    <s v="Ciudad principal"/>
    <s v="1-Entre 31 y 60"/>
    <n v="0.8"/>
    <n v="572.00000000000011"/>
    <n v="1"/>
    <n v="0.78"/>
    <n v="5"/>
    <n v="0.156"/>
    <n v="0"/>
    <n v="0"/>
    <d v="2019-01-17T00:00:00"/>
    <d v="2019-01-17T00:00:00"/>
    <n v="0"/>
    <s v="0-1 día"/>
    <n v="0"/>
    <n v="0"/>
    <n v="0"/>
    <x v="0"/>
    <x v="0"/>
    <x v="0"/>
    <x v="0"/>
    <x v="0"/>
    <x v="0"/>
    <x v="0"/>
  </r>
  <r>
    <x v="0"/>
    <n v="1"/>
    <s v="1980079"/>
    <x v="0"/>
    <s v="3657"/>
    <s v="16/01/2019 08:43"/>
    <s v="0C7X239500"/>
    <s v="800071"/>
    <s v="PITSS"/>
    <s v="ASP"/>
    <x v="27"/>
    <s v="CARRETERA BASE AEREA No 5850-23"/>
    <x v="0"/>
    <n v="0"/>
    <s v="INTERIOR"/>
    <n v="187"/>
    <s v="&gt;60"/>
    <s v="A4 Mono MFPs"/>
    <s v="A4"/>
    <s v="Ciudad principal"/>
    <s v="1-&gt;60"/>
    <n v="1.05"/>
    <n v="750.75000000000011"/>
    <n v="1"/>
    <n v="0.78"/>
    <n v="5"/>
    <n v="0.156"/>
    <n v="0"/>
    <n v="0"/>
    <d v="2019-01-17T00:00:00"/>
    <d v="2019-01-18T00:00:00"/>
    <n v="1"/>
    <s v="0-1 día"/>
    <n v="0"/>
    <n v="0"/>
    <n v="0"/>
    <x v="0"/>
    <x v="0"/>
    <x v="0"/>
    <x v="0"/>
    <x v="0"/>
    <x v="0"/>
    <x v="0"/>
  </r>
  <r>
    <x v="0"/>
    <n v="1"/>
    <s v="1984839"/>
    <x v="0"/>
    <s v="5866"/>
    <s v="25/01/2019 08:43"/>
    <s v="0EX9664447"/>
    <s v="800071"/>
    <s v="PITSS"/>
    <s v="ASP"/>
    <x v="4"/>
    <s v="AV VALLE DE SAN ISIDRO 530"/>
    <x v="0"/>
    <n v="0"/>
    <s v="INTERIOR"/>
    <n v="3"/>
    <s v="&lt;=3"/>
    <s v="Departmental Digital"/>
    <s v="A3"/>
    <s v="Ciudad principal"/>
    <s v="2-&lt;=3"/>
    <n v="0"/>
    <n v="0"/>
    <n v="1"/>
    <n v="0.78"/>
    <n v="5"/>
    <n v="0.156"/>
    <n v="0"/>
    <n v="0"/>
    <d v="2019-01-25T00:00:00"/>
    <d v="2019-01-25T00:00:00"/>
    <n v="0"/>
    <s v="0-1 día"/>
    <n v="0"/>
    <n v="0"/>
    <n v="0"/>
    <x v="0"/>
    <x v="0"/>
    <x v="0"/>
    <x v="0"/>
    <x v="0"/>
    <x v="0"/>
    <x v="0"/>
  </r>
  <r>
    <x v="0"/>
    <n v="1"/>
    <s v="1987725"/>
    <x v="0"/>
    <s v="4002"/>
    <s v="31/01/2019 09:28"/>
    <s v="09HB327936"/>
    <s v="800072"/>
    <s v="PITSS"/>
    <s v="ASP"/>
    <x v="71"/>
    <s v="LAS MORAS NO 108"/>
    <x v="13"/>
    <n v="0"/>
    <s v="INTERIOR"/>
    <n v="79"/>
    <s v="&gt;60"/>
    <s v="A4 Mono MFPs"/>
    <s v="A4"/>
    <s v="Ciudad principal"/>
    <s v="1-&gt;60"/>
    <n v="1.05"/>
    <n v="750.75000000000011"/>
    <n v="1"/>
    <n v="0.78"/>
    <n v="5"/>
    <n v="0.156"/>
    <n v="0"/>
    <n v="0"/>
    <d v="2019-01-31T00:00:00"/>
    <d v="2019-01-31T00:00:00"/>
    <n v="0"/>
    <s v="0-1 día"/>
    <n v="0"/>
    <n v="0"/>
    <n v="0"/>
    <x v="0"/>
    <x v="0"/>
    <x v="0"/>
    <x v="0"/>
    <x v="0"/>
    <x v="0"/>
    <x v="0"/>
  </r>
  <r>
    <x v="1"/>
    <n v="1"/>
    <s v="1992019"/>
    <x v="0"/>
    <s v="8056"/>
    <s v="08/02/2019 13:18"/>
    <s v="08TB592525"/>
    <s v="500027"/>
    <s v="PITSS"/>
    <s v="ASP"/>
    <x v="20"/>
    <s v="CIRCUITO INTERIOR NORTE No 1820"/>
    <x v="2"/>
    <n v="1"/>
    <s v="INTERIOR"/>
    <n v="23"/>
    <s v="Entre 16 y 30"/>
    <s v="A3 Office Color Laser MFPs"/>
    <s v="A3"/>
    <s v="Ciudad principal"/>
    <s v="2-Entre 16 y 30"/>
    <n v="0.8"/>
    <n v="0"/>
    <n v="1"/>
    <n v="0.78"/>
    <n v="5"/>
    <n v="0.156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1"/>
    <n v="1"/>
    <s v="1997997"/>
    <x v="0"/>
    <s v="3321"/>
    <s v="20/02/2019 16:43"/>
    <s v="0LA0096107"/>
    <s v="800110"/>
    <s v="PITSS"/>
    <s v="ASP"/>
    <x v="48"/>
    <s v="DOMICILIO CONOCIDO"/>
    <x v="28"/>
    <n v="0"/>
    <s v="INTERIOR"/>
    <n v="177"/>
    <s v="&gt;60"/>
    <s v="Entry Mono Printers"/>
    <s v="A4"/>
    <s v="Ciudad principal"/>
    <s v="1-&gt;60"/>
    <n v="1.05"/>
    <n v="750.75000000000011"/>
    <n v="1"/>
    <n v="0.78"/>
    <n v="5"/>
    <n v="0.156"/>
    <n v="0"/>
    <n v="0"/>
    <d v="2019-02-22T00:00:00"/>
    <d v="2019-02-22T00:00:00"/>
    <n v="0"/>
    <s v="0-1 día"/>
    <n v="0"/>
    <n v="0"/>
    <n v="0"/>
    <x v="0"/>
    <x v="0"/>
    <x v="0"/>
    <x v="0"/>
    <x v="0"/>
    <x v="0"/>
    <x v="0"/>
  </r>
  <r>
    <x v="0"/>
    <n v="1"/>
    <s v="1983453"/>
    <x v="0"/>
    <s v="4395"/>
    <s v="22/01/2019 16:52"/>
    <s v="0BG2947152"/>
    <s v="800072"/>
    <s v="PITSS"/>
    <s v="ASP"/>
    <x v="1"/>
    <s v="PATRIA 1937"/>
    <x v="0"/>
    <n v="0"/>
    <s v="INTERIOR"/>
    <n v="1"/>
    <s v="&lt;=3"/>
    <s v="Light Production Digital Business"/>
    <s v="Entry Production"/>
    <s v="Ciudad principal"/>
    <s v="3-&lt;=3"/>
    <n v="0"/>
    <n v="0"/>
    <n v="1"/>
    <n v="0.63"/>
    <n v="4"/>
    <n v="0.1575"/>
    <n v="0"/>
    <n v="0"/>
    <d v="2019-01-24T00:00:00"/>
    <d v="2019-01-24T00:00:00"/>
    <n v="0"/>
    <s v="0-1 día"/>
    <n v="0"/>
    <n v="0"/>
    <n v="0"/>
    <x v="0"/>
    <x v="0"/>
    <x v="0"/>
    <x v="0"/>
    <x v="0"/>
    <x v="0"/>
    <x v="0"/>
  </r>
  <r>
    <x v="0"/>
    <n v="1"/>
    <s v="1972365"/>
    <x v="0"/>
    <s v="1262"/>
    <s v="29/12/2018 09:09"/>
    <s v="0DUX197051"/>
    <s v="500036"/>
    <s v="PITSS"/>
    <s v="ASP"/>
    <x v="72"/>
    <s v="25 DE MAYO No 178"/>
    <x v="43"/>
    <n v="0"/>
    <s v="INTERIOR"/>
    <n v="24"/>
    <s v="Entre 16 y 30"/>
    <s v="Entry Production Color Low/Mid"/>
    <s v="Entry Production"/>
    <s v="Otras"/>
    <s v="3-Entre 16 y 30"/>
    <n v="1.05"/>
    <n v="1651.6500000000003"/>
    <n v="1"/>
    <n v="0.95"/>
    <n v="6"/>
    <n v="0.15833333333333333"/>
    <n v="0"/>
    <n v="0"/>
    <d v="2018-12-31T00:00:00"/>
    <d v="2019-01-02T00:00:00"/>
    <n v="1"/>
    <s v="0-1 día"/>
    <n v="0"/>
    <n v="0"/>
    <n v="0"/>
    <x v="0"/>
    <x v="0"/>
    <x v="0"/>
    <x v="0"/>
    <x v="0"/>
    <x v="0"/>
    <x v="0"/>
  </r>
  <r>
    <x v="0"/>
    <n v="1"/>
    <s v="1980075"/>
    <x v="0"/>
    <s v="4002"/>
    <s v="16/01/2019 08:32"/>
    <s v="09HB333694"/>
    <s v="800072"/>
    <s v="PITSS"/>
    <s v="ASP"/>
    <x v="73"/>
    <s v="AV LOPEZ MATEROS SUR 4850"/>
    <x v="0"/>
    <n v="0"/>
    <s v="INTERIOR"/>
    <n v="51"/>
    <s v="Entre 31 y 60"/>
    <s v="A4 Mono MFPs"/>
    <s v="A4"/>
    <s v="Ciudad principal"/>
    <s v="1-Entre 31 y 60"/>
    <n v="0.8"/>
    <n v="572.00000000000011"/>
    <n v="1"/>
    <n v="0.8"/>
    <n v="5"/>
    <n v="0.16"/>
    <n v="0"/>
    <n v="0"/>
    <d v="2019-01-16T00:00:00"/>
    <d v="2019-01-16T00:00:00"/>
    <n v="0"/>
    <s v="0-1 día"/>
    <n v="0"/>
    <n v="0"/>
    <n v="0"/>
    <x v="0"/>
    <x v="0"/>
    <x v="0"/>
    <x v="0"/>
    <x v="0"/>
    <x v="0"/>
    <x v="0"/>
  </r>
  <r>
    <x v="1"/>
    <n v="1"/>
    <s v="1991697"/>
    <x v="0"/>
    <s v="3658"/>
    <s v="08/02/2019 09:02"/>
    <s v="0C4X008824"/>
    <s v="800027"/>
    <s v="PITSS"/>
    <s v="ASP"/>
    <x v="7"/>
    <s v="BLVD BOSQUES DE SANTA ANITA No 1260"/>
    <x v="40"/>
    <n v="0"/>
    <s v="INTERIOR"/>
    <n v="221"/>
    <s v="&gt;60"/>
    <s v="A4 Mono MFPs"/>
    <s v="A4"/>
    <s v="Ciudad principal"/>
    <s v="1-&gt;60"/>
    <n v="1.05"/>
    <n v="750.75000000000011"/>
    <n v="1"/>
    <n v="0.8"/>
    <n v="5"/>
    <n v="0.16"/>
    <n v="0"/>
    <n v="0"/>
    <d v="2019-02-08T00:00:00"/>
    <d v="2019-02-08T00:00:00"/>
    <n v="0"/>
    <s v="0-1 día"/>
    <n v="0"/>
    <n v="0"/>
    <n v="0"/>
    <x v="0"/>
    <x v="0"/>
    <x v="0"/>
    <x v="0"/>
    <x v="0"/>
    <x v="0"/>
    <x v="0"/>
  </r>
  <r>
    <x v="1"/>
    <n v="1"/>
    <s v="1988587"/>
    <x v="0"/>
    <s v="0603"/>
    <s v="01/02/2019 15:36"/>
    <s v="05XB489116"/>
    <s v="500157"/>
    <s v="PITSS"/>
    <s v="ASP"/>
    <x v="14"/>
    <s v="BLV MANUEL GOMEZ MORIN 7045"/>
    <x v="2"/>
    <n v="0"/>
    <s v="INTERIOR"/>
    <n v="70"/>
    <s v="&gt;60"/>
    <s v="A4 Mono MFPs"/>
    <s v="A4"/>
    <s v="Ciudad principal"/>
    <s v="1-&gt;60"/>
    <n v="1.05"/>
    <n v="750.75000000000011"/>
    <n v="1"/>
    <n v="0.4"/>
    <n v="5"/>
    <n v="0.08"/>
    <n v="0"/>
    <n v="0"/>
    <d v="2019-02-01T00:00:00"/>
    <d v="2019-02-05T00:00:00"/>
    <n v="1"/>
    <s v="0-1 día"/>
    <n v="0"/>
    <n v="0"/>
    <n v="0"/>
    <x v="0"/>
    <x v="0"/>
    <x v="0"/>
    <x v="0"/>
    <x v="1"/>
    <x v="2"/>
    <x v="4"/>
  </r>
  <r>
    <x v="1"/>
    <n v="1"/>
    <s v="2000217"/>
    <x v="0"/>
    <s v="4624"/>
    <s v="25/02/2019 13:57"/>
    <s v="0D6X469486"/>
    <s v="500018"/>
    <s v="PITSS"/>
    <s v="ASP"/>
    <x v="2"/>
    <s v="AV MARTIRES DE SONORA 1006"/>
    <x v="23"/>
    <n v="0"/>
    <s v="INTERIOR"/>
    <n v="252"/>
    <s v="&gt;60"/>
    <s v="Entry Mono Printers"/>
    <s v="A4"/>
    <s v="Ciudad principal"/>
    <s v="1-&gt;60"/>
    <n v="1.05"/>
    <n v="750.75000000000011"/>
    <n v="1"/>
    <n v="0.8"/>
    <n v="5"/>
    <n v="0.16"/>
    <n v="0"/>
    <n v="0"/>
    <d v="2019-02-25T00:00:00"/>
    <d v="2019-02-25T00:00:00"/>
    <n v="0"/>
    <s v="0-1 día"/>
    <n v="0"/>
    <n v="0"/>
    <n v="0"/>
    <x v="0"/>
    <x v="0"/>
    <x v="0"/>
    <x v="0"/>
    <x v="0"/>
    <x v="0"/>
    <x v="0"/>
  </r>
  <r>
    <x v="1"/>
    <n v="1"/>
    <s v="2000245"/>
    <x v="0"/>
    <s v="5774"/>
    <s v="25/02/2019 14:12"/>
    <s v="0XEL569851"/>
    <s v="800071"/>
    <s v="PITSS"/>
    <s v="ASP"/>
    <x v="4"/>
    <s v="AV VALLARTA 5400"/>
    <x v="0"/>
    <n v="0"/>
    <s v="INTERIOR"/>
    <n v="94"/>
    <s v="&gt;60"/>
    <s v="Departmental Digital"/>
    <s v="A3"/>
    <s v="Ciudad principal"/>
    <s v="2-&gt;60"/>
    <n v="1.1000000000000001"/>
    <n v="1501.5000000000002"/>
    <n v="1"/>
    <n v="0.8"/>
    <n v="5"/>
    <n v="0.16"/>
    <n v="0"/>
    <n v="0"/>
    <d v="2019-02-27T00:00:00"/>
    <d v="2019-02-28T00:00:00"/>
    <n v="1"/>
    <s v="0-1 día"/>
    <n v="0"/>
    <n v="0"/>
    <n v="0"/>
    <x v="0"/>
    <x v="0"/>
    <x v="0"/>
    <x v="0"/>
    <x v="0"/>
    <x v="0"/>
    <x v="0"/>
  </r>
  <r>
    <x v="0"/>
    <n v="1"/>
    <s v="1974067"/>
    <x v="0"/>
    <s v="5868"/>
    <s v="03/01/2019 09:37"/>
    <s v="0EX9665394"/>
    <s v="500093"/>
    <s v="PITSS"/>
    <s v="ASP"/>
    <x v="17"/>
    <s v="ITURBIDE No 6970"/>
    <x v="18"/>
    <n v="0"/>
    <s v="INTERIOR"/>
    <n v="44"/>
    <s v="Entre 31 y 60"/>
    <s v="Departmental Digital"/>
    <s v="A3"/>
    <s v="Ciudad principal"/>
    <s v="2-Entre 31 y 60"/>
    <n v="1.05"/>
    <n v="1433.25"/>
    <n v="1"/>
    <n v="0.81"/>
    <n v="5"/>
    <n v="0.16200000000000001"/>
    <n v="0"/>
    <n v="0"/>
    <d v="2019-01-03T00:00:00"/>
    <d v="2019-01-03T00:00:00"/>
    <n v="0"/>
    <s v="0-1 día"/>
    <n v="0"/>
    <n v="0"/>
    <n v="0"/>
    <x v="0"/>
    <x v="0"/>
    <x v="0"/>
    <x v="0"/>
    <x v="0"/>
    <x v="0"/>
    <x v="0"/>
  </r>
  <r>
    <x v="0"/>
    <n v="1"/>
    <s v="1977521"/>
    <x v="0"/>
    <s v="3658"/>
    <s v="10/01/2019 10:31"/>
    <s v="0C4X006623"/>
    <s v="800071"/>
    <s v="PITSS"/>
    <s v="ASP"/>
    <x v="7"/>
    <s v="AV GENERAL RAMON CORONA No 2514"/>
    <x v="0"/>
    <n v="0"/>
    <s v="INTERIOR"/>
    <n v="28"/>
    <s v="Entre 16 y 30"/>
    <s v="A4 Mono MFPs"/>
    <s v="A4"/>
    <s v="Ciudad principal"/>
    <s v="1-Entre 16 y 30"/>
    <n v="0.6"/>
    <n v="429.00000000000006"/>
    <n v="1"/>
    <n v="0.81"/>
    <n v="5"/>
    <n v="0.16200000000000001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0"/>
    <n v="1"/>
    <s v="1983461"/>
    <x v="0"/>
    <s v="4395"/>
    <s v="22/01/2019 17:01"/>
    <s v="0BG2951499"/>
    <s v="800027"/>
    <s v="PITSS"/>
    <s v="ASP"/>
    <x v="1"/>
    <s v="AV LOPEZ MATEOS SUR 1299"/>
    <x v="40"/>
    <n v="0"/>
    <s v="INTERIOR"/>
    <n v="70"/>
    <s v="&gt;60"/>
    <s v="Light Production Digital Business"/>
    <s v="Entry Production"/>
    <s v="Ciudad principal"/>
    <s v="3-&gt;60"/>
    <n v="1.1499999999999999"/>
    <n v="1808.95"/>
    <n v="1"/>
    <n v="0.65"/>
    <n v="4"/>
    <n v="0.16250000000000001"/>
    <n v="0"/>
    <n v="0"/>
    <d v="2019-01-23T00:00:00"/>
    <d v="2019-01-23T00:00:00"/>
    <n v="0"/>
    <s v="0-1 día"/>
    <n v="0"/>
    <n v="0"/>
    <n v="0"/>
    <x v="0"/>
    <x v="0"/>
    <x v="0"/>
    <x v="0"/>
    <x v="0"/>
    <x v="0"/>
    <x v="0"/>
  </r>
  <r>
    <x v="0"/>
    <n v="1"/>
    <s v="1979189"/>
    <x v="0"/>
    <s v="5866"/>
    <s v="14/01/2019 16:41"/>
    <s v="0EX9283869"/>
    <s v="800187"/>
    <s v="PITSS"/>
    <s v="ASP"/>
    <x v="1"/>
    <s v="PROL ZARAGOZA 62 A"/>
    <x v="10"/>
    <n v="0"/>
    <s v="INTERIOR"/>
    <n v="42"/>
    <s v="Entre 31 y 60"/>
    <s v="Departmental Digital"/>
    <s v="A3"/>
    <s v="Ciudad principal"/>
    <s v="2-Entre 31 y 60"/>
    <n v="1.05"/>
    <n v="1433.25"/>
    <n v="1"/>
    <n v="0.82"/>
    <n v="5"/>
    <n v="0.16399999999999998"/>
    <n v="0"/>
    <n v="0"/>
    <d v="2019-01-15T00:00:00"/>
    <d v="2019-01-15T00:00:00"/>
    <n v="0"/>
    <s v="0-1 día"/>
    <n v="0"/>
    <n v="0"/>
    <n v="0"/>
    <x v="0"/>
    <x v="0"/>
    <x v="0"/>
    <x v="0"/>
    <x v="0"/>
    <x v="0"/>
    <x v="0"/>
  </r>
  <r>
    <x v="0"/>
    <n v="1"/>
    <s v="1982265"/>
    <x v="0"/>
    <s v="5865"/>
    <s v="21/01/2019 08:33"/>
    <s v="0EX9291417"/>
    <s v="500157"/>
    <s v="PITSS"/>
    <s v="ASP"/>
    <x v="1"/>
    <s v="AV EJERCITO NACIONAL 2926 ESQ. CALLE JACARANDAS"/>
    <x v="2"/>
    <n v="0"/>
    <s v="INTERIOR"/>
    <n v="18"/>
    <s v="Entre 16 y 30"/>
    <s v="Departmental Digital"/>
    <s v="A3"/>
    <s v="Ciudad principal"/>
    <s v="2-Entre 16 y 30"/>
    <n v="0.8"/>
    <n v="1092"/>
    <n v="1"/>
    <n v="0.45"/>
    <n v="5"/>
    <n v="0.09"/>
    <n v="0"/>
    <n v="0"/>
    <d v="2019-01-21T00:00:00"/>
    <d v="2019-01-21T00:00:00"/>
    <n v="0"/>
    <s v="0-1 día"/>
    <n v="0"/>
    <n v="0"/>
    <n v="0"/>
    <x v="0"/>
    <x v="0"/>
    <x v="0"/>
    <x v="0"/>
    <x v="1"/>
    <x v="2"/>
    <x v="4"/>
  </r>
  <r>
    <x v="0"/>
    <n v="1"/>
    <s v="1978999"/>
    <x v="0"/>
    <s v="4626"/>
    <s v="14/01/2019 11:56"/>
    <s v="0D6X469720"/>
    <s v="800071"/>
    <s v="PITSS"/>
    <s v="ASP"/>
    <x v="27"/>
    <s v="CARRETERA BASE AEREA No 5850-23"/>
    <x v="0"/>
    <n v="0"/>
    <s v="INTERIOR"/>
    <n v="2601"/>
    <s v="&gt;60"/>
    <s v="Entry Mono Printers"/>
    <s v="A4"/>
    <s v="Ciudad principal"/>
    <s v="1-&gt;60"/>
    <n v="1.05"/>
    <n v="750.75000000000011"/>
    <n v="1"/>
    <n v="0.82"/>
    <n v="5"/>
    <n v="0.16399999999999998"/>
    <n v="0"/>
    <n v="0"/>
    <d v="2019-01-25T00:00:00"/>
    <d v="2019-01-28T00:00:00"/>
    <n v="1"/>
    <s v="0-1 día"/>
    <n v="0"/>
    <n v="0"/>
    <n v="0"/>
    <x v="0"/>
    <x v="0"/>
    <x v="0"/>
    <x v="0"/>
    <x v="0"/>
    <x v="0"/>
    <x v="0"/>
  </r>
  <r>
    <x v="0"/>
    <n v="1"/>
    <s v="1986161"/>
    <x v="0"/>
    <s v="3656"/>
    <s v="28/01/2019 17:05"/>
    <s v="0C4X009991"/>
    <s v="800186"/>
    <s v="PITSS"/>
    <s v="ASP"/>
    <x v="8"/>
    <s v="EPIGMENIO  GONZALEZ  NO  2"/>
    <x v="10"/>
    <n v="0"/>
    <s v="INTERIOR"/>
    <n v="382"/>
    <s v="&gt;60"/>
    <s v="A4 Mono MFPs"/>
    <s v="A4"/>
    <s v="Ciudad principal"/>
    <s v="1-&gt;60"/>
    <n v="1.05"/>
    <n v="750.75000000000011"/>
    <n v="1"/>
    <n v="0.82"/>
    <n v="5"/>
    <n v="0.16399999999999998"/>
    <n v="0"/>
    <n v="0"/>
    <d v="2019-01-29T00:00:00"/>
    <d v="2019-01-29T00:00:00"/>
    <n v="0"/>
    <s v="0-1 día"/>
    <n v="0"/>
    <n v="0"/>
    <n v="0"/>
    <x v="0"/>
    <x v="0"/>
    <x v="0"/>
    <x v="0"/>
    <x v="0"/>
    <x v="0"/>
    <x v="0"/>
  </r>
  <r>
    <x v="1"/>
    <n v="1"/>
    <s v="1990535"/>
    <x v="0"/>
    <s v="5955"/>
    <s v="06/02/2019 10:51"/>
    <s v="0X76093349"/>
    <s v="500071"/>
    <s v="PITSS"/>
    <s v="ASP"/>
    <x v="74"/>
    <s v="SENDERO NACIONAL KM 3.5"/>
    <x v="42"/>
    <n v="0"/>
    <s v="INTERIOR"/>
    <n v="54"/>
    <s v="Entre 31 y 60"/>
    <s v="Departmental Digital"/>
    <s v="A3"/>
    <s v="Ciudad principal"/>
    <s v="2-Entre 31 y 60"/>
    <n v="1.05"/>
    <n v="1433.25"/>
    <n v="1"/>
    <n v="0.82"/>
    <n v="5"/>
    <n v="0.16399999999999998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1"/>
    <n v="1"/>
    <s v="1991367"/>
    <x v="0"/>
    <s v="8045"/>
    <s v="07/02/2019 15:20"/>
    <s v="0Y4X848752"/>
    <s v="800196"/>
    <s v="PITSS"/>
    <s v="ASP"/>
    <x v="15"/>
    <s v="CALLE 7 No 1308"/>
    <x v="7"/>
    <n v="1"/>
    <s v="INTERIOR"/>
    <n v="17"/>
    <s v="Entre 16 y 30"/>
    <s v="Office Digital"/>
    <s v="A3"/>
    <s v="Ciudad principal"/>
    <s v="2-Entre 16 y 30"/>
    <n v="0.8"/>
    <n v="0"/>
    <n v="1"/>
    <n v="0.82"/>
    <n v="5"/>
    <n v="0.16399999999999998"/>
    <n v="0"/>
    <n v="0"/>
    <d v="2019-02-07T00:00:00"/>
    <d v="2019-02-07T00:00:00"/>
    <n v="0"/>
    <s v="0-1 día"/>
    <n v="0"/>
    <n v="0"/>
    <n v="0"/>
    <x v="0"/>
    <x v="0"/>
    <x v="0"/>
    <x v="0"/>
    <x v="0"/>
    <x v="0"/>
    <x v="0"/>
  </r>
  <r>
    <x v="1"/>
    <n v="1"/>
    <s v="1994137"/>
    <x v="0"/>
    <s v="0560"/>
    <s v="13/02/2019 09:08"/>
    <s v="0XPN546792"/>
    <s v="500157"/>
    <s v="PITSS"/>
    <s v="ASP"/>
    <x v="1"/>
    <s v="AV PASEO TRIUNFO LA REP 6321"/>
    <x v="2"/>
    <n v="0"/>
    <s v="INTERIOR"/>
    <n v="79"/>
    <s v="&gt;60"/>
    <s v="Entry Production Color Low/Mid"/>
    <s v="Entry Production"/>
    <s v="Ciudad principal"/>
    <s v="3-&gt;60"/>
    <n v="1.1499999999999999"/>
    <n v="1808.95"/>
    <n v="1"/>
    <n v="0.37"/>
    <n v="4"/>
    <n v="9.2499999999999999E-2"/>
    <n v="0"/>
    <n v="0"/>
    <d v="2019-02-14T00:00:00"/>
    <d v="2019-02-14T00:00:00"/>
    <n v="0"/>
    <s v="0-1 día"/>
    <n v="0"/>
    <n v="0"/>
    <n v="0"/>
    <x v="0"/>
    <x v="0"/>
    <x v="0"/>
    <x v="0"/>
    <x v="1"/>
    <x v="2"/>
    <x v="4"/>
  </r>
  <r>
    <x v="1"/>
    <n v="1"/>
    <s v="1997991"/>
    <x v="0"/>
    <s v="7512"/>
    <s v="20/02/2019 16:41"/>
    <s v="0RXD138972"/>
    <s v="500018"/>
    <s v="PITSS"/>
    <s v="ASP"/>
    <x v="46"/>
    <s v="GRAL MARIANO ARISTA 54 B 21"/>
    <x v="25"/>
    <n v="0"/>
    <s v="INTERIOR"/>
    <n v="86"/>
    <s v="&gt;60"/>
    <s v="Color Laser Printers"/>
    <s v="A4"/>
    <s v="Ciudad principal"/>
    <s v="1-&gt;60"/>
    <n v="1.05"/>
    <n v="750.75000000000011"/>
    <n v="1"/>
    <n v="0.82"/>
    <n v="5"/>
    <n v="0.16399999999999998"/>
    <n v="0"/>
    <n v="0"/>
    <d v="2019-02-21T00:00:00"/>
    <d v="2019-02-21T00:00:00"/>
    <n v="0"/>
    <s v="0-1 día"/>
    <n v="0"/>
    <n v="0"/>
    <n v="0"/>
    <x v="0"/>
    <x v="0"/>
    <x v="0"/>
    <x v="0"/>
    <x v="0"/>
    <x v="0"/>
    <x v="0"/>
  </r>
  <r>
    <x v="0"/>
    <n v="1"/>
    <s v="1976797"/>
    <x v="0"/>
    <s v="4002"/>
    <s v="09/01/2019 06:42"/>
    <s v="09HB325783"/>
    <s v="500027"/>
    <s v="PITSS"/>
    <s v="ASP"/>
    <x v="14"/>
    <s v="BLV MANUEL GOMEZ MORIN 7045"/>
    <x v="2"/>
    <n v="0"/>
    <s v="INTERIOR"/>
    <n v="287"/>
    <s v="&gt;60"/>
    <s v="A4 Mono MFPs"/>
    <s v="A4"/>
    <s v="Ciudad principal"/>
    <s v="1-&gt;60"/>
    <n v="1.05"/>
    <n v="750.75000000000011"/>
    <n v="1"/>
    <n v="0.83"/>
    <n v="5"/>
    <n v="0.16599999999999998"/>
    <n v="0"/>
    <n v="0"/>
    <d v="2019-01-09T00:00:00"/>
    <d v="2019-01-09T00:00:00"/>
    <n v="0"/>
    <s v="0-1 día"/>
    <n v="0"/>
    <n v="0"/>
    <n v="0"/>
    <x v="0"/>
    <x v="0"/>
    <x v="0"/>
    <x v="0"/>
    <x v="0"/>
    <x v="0"/>
    <x v="0"/>
  </r>
  <r>
    <x v="0"/>
    <n v="1"/>
    <s v="1987153"/>
    <x v="0"/>
    <s v="7100"/>
    <s v="30/01/2019 10:25"/>
    <s v="0XP6011067"/>
    <s v="500157"/>
    <s v="PITSS"/>
    <s v="ASP"/>
    <x v="2"/>
    <s v="AV DE LAS INDUSTRIAS S/N"/>
    <x v="2"/>
    <n v="0"/>
    <s v="INTERIOR"/>
    <n v="327"/>
    <s v="&gt;60"/>
    <s v="Color Laser Printers"/>
    <s v="A4"/>
    <s v="Ciudad principal"/>
    <s v="1-&gt;60"/>
    <n v="1.05"/>
    <n v="750.75000000000011"/>
    <n v="1"/>
    <n v="0.57999999999999996"/>
    <n v="5"/>
    <n v="0.11599999999999999"/>
    <n v="0"/>
    <n v="0"/>
    <d v="2019-01-30T00:00:00"/>
    <d v="2019-01-30T00:00:00"/>
    <n v="0"/>
    <s v="0-1 día"/>
    <n v="0"/>
    <n v="0"/>
    <n v="0"/>
    <x v="0"/>
    <x v="0"/>
    <x v="0"/>
    <x v="0"/>
    <x v="1"/>
    <x v="2"/>
    <x v="4"/>
  </r>
  <r>
    <x v="1"/>
    <n v="1"/>
    <s v="2000889"/>
    <x v="0"/>
    <s v="8070"/>
    <s v="26/02/2019 13:51"/>
    <s v="06TB442347"/>
    <s v="500157"/>
    <s v="PITSS"/>
    <s v="ASP"/>
    <x v="57"/>
    <s v="AV DEL CHARRO No 1750 NTE"/>
    <x v="2"/>
    <n v="0"/>
    <s v="INTERIOR"/>
    <n v="48"/>
    <s v="Entre 31 y 60"/>
    <s v="A3 Office Color Laser MFPs"/>
    <s v="A3"/>
    <s v="Ciudad principal"/>
    <s v="2-Entre 31 y 60"/>
    <n v="1.05"/>
    <n v="1433.25"/>
    <n v="1"/>
    <n v="0.65"/>
    <n v="5"/>
    <n v="0.13"/>
    <n v="0"/>
    <n v="0"/>
    <d v="2019-02-26T00:00:00"/>
    <d v="2019-02-26T00:00:00"/>
    <n v="0"/>
    <s v="0-1 día"/>
    <n v="0"/>
    <n v="0"/>
    <n v="0"/>
    <x v="0"/>
    <x v="0"/>
    <x v="0"/>
    <x v="0"/>
    <x v="1"/>
    <x v="2"/>
    <x v="4"/>
  </r>
  <r>
    <x v="1"/>
    <n v="1"/>
    <s v="1988057"/>
    <x v="0"/>
    <s v="5945"/>
    <s v="31/01/2019 16:28"/>
    <s v="0X76707274"/>
    <s v="800186"/>
    <s v="PITSS"/>
    <s v="ASP"/>
    <x v="49"/>
    <s v="AV 5 DE FEBRERO 1351"/>
    <x v="10"/>
    <n v="0"/>
    <s v="INTERIOR"/>
    <n v="258"/>
    <s v="&gt;60"/>
    <s v="Office Digital"/>
    <s v="A3"/>
    <s v="Ciudad principal"/>
    <s v="2-&gt;60"/>
    <n v="1.1000000000000001"/>
    <n v="1501.5000000000002"/>
    <n v="1"/>
    <n v="0.83"/>
    <n v="5"/>
    <n v="0.16599999999999998"/>
    <n v="0"/>
    <n v="0"/>
    <d v="2019-01-31T00:00:00"/>
    <d v="2019-02-01T00:00:00"/>
    <n v="1"/>
    <s v="0-1 día"/>
    <n v="0"/>
    <n v="0"/>
    <n v="0"/>
    <x v="0"/>
    <x v="0"/>
    <x v="0"/>
    <x v="0"/>
    <x v="0"/>
    <x v="0"/>
    <x v="0"/>
  </r>
  <r>
    <x v="1"/>
    <n v="1"/>
    <s v="1989203"/>
    <x v="0"/>
    <s v="5866"/>
    <s v="04/02/2019 08:13"/>
    <s v="0EX9297556"/>
    <s v="800147"/>
    <s v="PITSS"/>
    <s v="ASP"/>
    <x v="1"/>
    <s v="AV BENITO JUAREZ 1965"/>
    <x v="13"/>
    <n v="0"/>
    <s v="INTERIOR"/>
    <n v="101"/>
    <s v="&gt;60"/>
    <s v="Departmental Digital"/>
    <s v="A3"/>
    <s v="Ciudad principal"/>
    <s v="2-&gt;60"/>
    <n v="1.1000000000000001"/>
    <n v="1501.5000000000002"/>
    <n v="1"/>
    <n v="0.83"/>
    <n v="5"/>
    <n v="0.16599999999999998"/>
    <n v="0"/>
    <n v="0"/>
    <d v="2019-02-07T00:00:00"/>
    <d v="2019-02-07T00:00:00"/>
    <n v="0"/>
    <s v="0-1 día"/>
    <n v="0"/>
    <n v="0"/>
    <n v="0"/>
    <x v="0"/>
    <x v="0"/>
    <x v="0"/>
    <x v="0"/>
    <x v="0"/>
    <x v="0"/>
    <x v="0"/>
  </r>
  <r>
    <x v="1"/>
    <n v="1"/>
    <s v="1993929"/>
    <x v="0"/>
    <s v="3611"/>
    <s v="12/02/2019 19:00"/>
    <s v="0A4T558381"/>
    <s v="800187"/>
    <s v="PITSS"/>
    <s v="ASP"/>
    <x v="4"/>
    <s v="BLV ECUESTRE SN"/>
    <x v="10"/>
    <n v="0"/>
    <s v="INTERIOR"/>
    <n v="298"/>
    <s v="&gt;60"/>
    <s v="Entry Mono Printers"/>
    <s v="A4"/>
    <s v="Ciudad principal"/>
    <s v="1-&gt;60"/>
    <n v="1.05"/>
    <n v="750.75000000000011"/>
    <n v="1"/>
    <n v="0.83"/>
    <n v="5"/>
    <n v="0.16599999999999998"/>
    <n v="0"/>
    <n v="0"/>
    <d v="2019-02-15T00:00:00"/>
    <d v="2019-02-15T00:00:00"/>
    <n v="0"/>
    <s v="0-1 día"/>
    <n v="0"/>
    <n v="0"/>
    <n v="0"/>
    <x v="0"/>
    <x v="0"/>
    <x v="0"/>
    <x v="0"/>
    <x v="0"/>
    <x v="0"/>
    <x v="0"/>
  </r>
  <r>
    <x v="1"/>
    <n v="1"/>
    <s v="1997839"/>
    <x v="0"/>
    <s v="6655"/>
    <s v="20/02/2019 12:40"/>
    <s v="0E1B977438"/>
    <s v="800071"/>
    <s v="PITSS"/>
    <s v="ASP"/>
    <x v="33"/>
    <s v="CARRETERA BASE AEREA No 5850 INT 4"/>
    <x v="0"/>
    <n v="0"/>
    <s v="INTERIOR"/>
    <n v="176"/>
    <s v="&gt;60"/>
    <s v="A4 Color Laser MFPs"/>
    <s v="A4"/>
    <s v="Ciudad principal"/>
    <s v="1-&gt;60"/>
    <n v="1.05"/>
    <n v="750.75000000000011"/>
    <n v="1"/>
    <n v="0.83"/>
    <n v="5"/>
    <n v="0.16599999999999998"/>
    <n v="0"/>
    <n v="0"/>
    <d v="2019-02-22T00:00:00"/>
    <d v="2019-02-22T00:00:00"/>
    <n v="0"/>
    <s v="0-1 día"/>
    <n v="0"/>
    <n v="0"/>
    <n v="0"/>
    <x v="0"/>
    <x v="0"/>
    <x v="0"/>
    <x v="0"/>
    <x v="0"/>
    <x v="0"/>
    <x v="0"/>
  </r>
  <r>
    <x v="1"/>
    <n v="1"/>
    <s v="2001611"/>
    <x v="0"/>
    <s v="8075"/>
    <s v="27/02/2019 15:10"/>
    <s v="03AG880144"/>
    <s v="500028"/>
    <s v="PITSS"/>
    <s v="ASP"/>
    <x v="4"/>
    <s v="AV GOMEZ MORIN No 924 LOTE 7"/>
    <x v="1"/>
    <n v="0"/>
    <s v="INTERIOR"/>
    <n v="22"/>
    <s v="Entre 16 y 30"/>
    <s v="Departmental Digital"/>
    <s v="A3"/>
    <s v="Ciudad principal"/>
    <s v="2-Entre 16 y 30"/>
    <n v="0.8"/>
    <n v="1092"/>
    <n v="1"/>
    <n v="0.83"/>
    <n v="5"/>
    <n v="0.16599999999999998"/>
    <n v="0"/>
    <n v="0"/>
    <d v="2019-02-27T00:00:00"/>
    <d v="2019-02-28T00:00:00"/>
    <n v="1"/>
    <s v="0-1 día"/>
    <n v="0"/>
    <n v="0"/>
    <n v="0"/>
    <x v="0"/>
    <x v="0"/>
    <x v="0"/>
    <x v="0"/>
    <x v="0"/>
    <x v="0"/>
    <x v="0"/>
  </r>
  <r>
    <x v="1"/>
    <n v="1"/>
    <s v="1989993"/>
    <x v="0"/>
    <s v="3658"/>
    <s v="05/02/2019 13:27"/>
    <s v="0C4X003129"/>
    <s v="500019"/>
    <s v="PITSS"/>
    <s v="ASP"/>
    <x v="8"/>
    <s v="BLVD INDEPENDENCIA 1300 OTE LOC 201 PZA COMER 4 CA"/>
    <x v="9"/>
    <n v="0"/>
    <s v="INTERIOR"/>
    <n v="27"/>
    <s v="Entre 16 y 30"/>
    <s v="A4 Mono MFPs"/>
    <s v="A4"/>
    <s v="Otras"/>
    <s v="1-Entre 16 y 30"/>
    <n v="0.6"/>
    <n v="429.00000000000006"/>
    <n v="1"/>
    <n v="1.5"/>
    <n v="9"/>
    <n v="0.16666666666666666"/>
    <n v="0"/>
    <n v="0"/>
    <d v="2019-02-05T00:00:00"/>
    <d v="2019-02-06T00:00:00"/>
    <n v="1"/>
    <s v="0-1 día"/>
    <n v="0"/>
    <n v="0"/>
    <n v="0"/>
    <x v="0"/>
    <x v="0"/>
    <x v="0"/>
    <x v="0"/>
    <x v="0"/>
    <x v="0"/>
    <x v="0"/>
  </r>
  <r>
    <x v="1"/>
    <n v="1"/>
    <s v="2000965"/>
    <x v="0"/>
    <s v="7011"/>
    <s v="26/02/2019 15:34"/>
    <s v="06UA321129"/>
    <s v="500157"/>
    <s v="PITSS"/>
    <s v="ASP"/>
    <x v="2"/>
    <s v="RAFAEL PEREZ SERNA Y HENRY DUNANT"/>
    <x v="2"/>
    <n v="0"/>
    <s v="INTERIOR"/>
    <n v="76"/>
    <s v="&gt;60"/>
    <s v="Color Laser Printers"/>
    <s v="A4"/>
    <s v="Ciudad principal"/>
    <s v="1-&gt;60"/>
    <n v="1.05"/>
    <n v="750.75000000000011"/>
    <n v="1"/>
    <n v="0.68"/>
    <n v="5"/>
    <n v="0.13600000000000001"/>
    <n v="0"/>
    <n v="0"/>
    <d v="2019-02-27T00:00:00"/>
    <d v="2019-02-27T00:00:00"/>
    <n v="0"/>
    <s v="0-1 día"/>
    <n v="0"/>
    <n v="0"/>
    <n v="0"/>
    <x v="0"/>
    <x v="0"/>
    <x v="0"/>
    <x v="0"/>
    <x v="1"/>
    <x v="2"/>
    <x v="4"/>
  </r>
  <r>
    <x v="0"/>
    <n v="1"/>
    <s v="1973629"/>
    <x v="0"/>
    <s v="8075"/>
    <s v="02/01/2019 11:44"/>
    <s v="03AG877770"/>
    <s v="000196"/>
    <s v="PITSS"/>
    <s v="ASP"/>
    <x v="4"/>
    <s v="HOMERO 1317"/>
    <x v="25"/>
    <n v="0"/>
    <s v="METRO"/>
    <n v="34"/>
    <s v="Entre 31 y 60"/>
    <s v="Departmental Digital"/>
    <s v="A3"/>
    <s v="Ciudad principal"/>
    <s v="2-Entre 31 y 60"/>
    <n v="1.05"/>
    <n v="687.75"/>
    <n v="1"/>
    <n v="0.85"/>
    <n v="5"/>
    <n v="0.16999999999999998"/>
    <n v="0"/>
    <n v="0"/>
    <d v="2019-01-02T00:00:00"/>
    <d v="2019-01-02T00:00:00"/>
    <n v="0"/>
    <s v="0-1 día"/>
    <n v="0"/>
    <n v="0"/>
    <n v="0"/>
    <x v="0"/>
    <x v="0"/>
    <x v="0"/>
    <x v="0"/>
    <x v="0"/>
    <x v="0"/>
    <x v="0"/>
  </r>
  <r>
    <x v="0"/>
    <n v="1"/>
    <s v="1975539"/>
    <x v="0"/>
    <s v="7835"/>
    <s v="07/01/2019 09:04"/>
    <s v="0MX1061713"/>
    <s v="800187"/>
    <s v="PITSS"/>
    <s v="ASP"/>
    <x v="75"/>
    <s v="AV LA NORIA 122"/>
    <x v="10"/>
    <n v="0"/>
    <s v="INTERIOR"/>
    <n v="54"/>
    <s v="Entre 31 y 60"/>
    <s v="A3 Office Color Laser MFPs"/>
    <s v="A3"/>
    <s v="Ciudad principal"/>
    <s v="2-Entre 31 y 60"/>
    <n v="1.05"/>
    <n v="1433.25"/>
    <n v="1"/>
    <n v="0.85"/>
    <n v="5"/>
    <n v="0.16999999999999998"/>
    <n v="0"/>
    <n v="0"/>
    <d v="2019-01-09T00:00:00"/>
    <d v="2019-01-10T00:00:00"/>
    <n v="1"/>
    <s v="0-1 día"/>
    <n v="0"/>
    <n v="0"/>
    <n v="0"/>
    <x v="0"/>
    <x v="0"/>
    <x v="0"/>
    <x v="0"/>
    <x v="0"/>
    <x v="0"/>
    <x v="0"/>
  </r>
  <r>
    <x v="0"/>
    <n v="1"/>
    <s v="1977725"/>
    <x v="0"/>
    <s v="5868"/>
    <s v="10/01/2019 13:54"/>
    <s v="0EX9286123"/>
    <s v="500018"/>
    <s v="PITSS"/>
    <s v="ASP"/>
    <x v="46"/>
    <s v="GRAL MARIANO ARISTA 54 B 21"/>
    <x v="25"/>
    <n v="0"/>
    <s v="INTERIOR"/>
    <n v="27"/>
    <s v="Entre 16 y 30"/>
    <s v="Departmental Digital"/>
    <s v="A3"/>
    <s v="Ciudad principal"/>
    <s v="2-Entre 16 y 30"/>
    <n v="0.8"/>
    <n v="1092"/>
    <n v="1"/>
    <n v="0.85"/>
    <n v="5"/>
    <n v="0.16999999999999998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0"/>
    <n v="1"/>
    <s v="1983193"/>
    <x v="0"/>
    <s v="7530"/>
    <s v="22/01/2019 10:42"/>
    <s v="0XKK411284"/>
    <s v="100039"/>
    <s v="PITSS"/>
    <s v="ASP"/>
    <x v="28"/>
    <s v="INDUSTRIA QUIMICA S/N"/>
    <x v="20"/>
    <n v="1"/>
    <s v="INTERIOR"/>
    <n v="89"/>
    <s v="&gt;60"/>
    <s v="A3 Office Color Laser MFPs"/>
    <s v="A3"/>
    <s v="Ciudad principal"/>
    <s v="2-&gt;60"/>
    <n v="1.1000000000000001"/>
    <n v="0"/>
    <n v="1"/>
    <n v="0.85"/>
    <n v="5"/>
    <n v="0.16999999999999998"/>
    <n v="0"/>
    <n v="0"/>
    <d v="2019-01-23T00:00:00"/>
    <d v="2019-01-23T00:00:00"/>
    <n v="0"/>
    <s v="0-1 día"/>
    <n v="0"/>
    <n v="0"/>
    <n v="0"/>
    <x v="0"/>
    <x v="0"/>
    <x v="0"/>
    <x v="0"/>
    <x v="0"/>
    <x v="0"/>
    <x v="0"/>
  </r>
  <r>
    <x v="1"/>
    <n v="1"/>
    <s v="1990603"/>
    <x v="0"/>
    <s v="5748"/>
    <s v="06/02/2019 11:39"/>
    <s v="0XEH070376"/>
    <s v="500157"/>
    <s v="PITSS"/>
    <s v="ASP"/>
    <x v="25"/>
    <s v="AV VALLE DEL CEDRO 1681"/>
    <x v="2"/>
    <n v="0"/>
    <s v="INTERIOR"/>
    <n v="41"/>
    <s v="Entre 31 y 60"/>
    <s v="Office Digital"/>
    <s v="A3"/>
    <s v="Ciudad principal"/>
    <s v="2-Entre 31 y 60"/>
    <n v="1.05"/>
    <n v="1433.25"/>
    <n v="1"/>
    <n v="0.85"/>
    <n v="5"/>
    <n v="0.16999999999999998"/>
    <n v="0"/>
    <n v="0"/>
    <d v="2019-02-06T00:00:00"/>
    <d v="2019-02-06T00:00:00"/>
    <n v="0"/>
    <s v="0-1 día"/>
    <n v="0"/>
    <n v="0"/>
    <n v="0"/>
    <x v="0"/>
    <x v="0"/>
    <x v="0"/>
    <x v="1"/>
    <x v="1"/>
    <x v="2"/>
    <x v="4"/>
  </r>
  <r>
    <x v="1"/>
    <n v="1"/>
    <s v="1991781"/>
    <x v="0"/>
    <s v="3636"/>
    <s v="08/02/2019 10:44"/>
    <s v="0LBP256981"/>
    <s v="800187"/>
    <s v="PITSS"/>
    <s v="ASP"/>
    <x v="8"/>
    <s v="AV CONSTITUYENTES 123 Y 125"/>
    <x v="10"/>
    <n v="0"/>
    <s v="INTERIOR"/>
    <n v="14"/>
    <s v="Entre 7 y 15"/>
    <s v="A4 Mono MFPs"/>
    <s v="A4"/>
    <s v="Ciudad principal"/>
    <s v="1-Entre 7 y 15"/>
    <n v="0"/>
    <n v="0"/>
    <n v="1"/>
    <n v="0.85"/>
    <n v="5"/>
    <n v="0.16999999999999998"/>
    <n v="0"/>
    <n v="0"/>
    <d v="2019-02-11T00:00:00"/>
    <d v="2019-02-12T00:00:00"/>
    <n v="1"/>
    <s v="0-1 día"/>
    <n v="0"/>
    <n v="0"/>
    <n v="0"/>
    <x v="0"/>
    <x v="0"/>
    <x v="0"/>
    <x v="0"/>
    <x v="0"/>
    <x v="0"/>
    <x v="0"/>
  </r>
  <r>
    <x v="1"/>
    <n v="1"/>
    <s v="2002101"/>
    <x v="0"/>
    <s v="8055"/>
    <s v="28/02/2019 12:29"/>
    <s v="0Y4X830352"/>
    <s v="500018"/>
    <s v="PITSS"/>
    <s v="ASP"/>
    <x v="2"/>
    <s v="BLVD FRANCISCO PRIMO DE VERDAD No 3317"/>
    <x v="23"/>
    <n v="0"/>
    <s v="INTERIOR"/>
    <n v="435"/>
    <s v="&gt;60"/>
    <s v="Departmental Digital"/>
    <s v="A3"/>
    <s v="Ciudad principal"/>
    <s v="2-&gt;60"/>
    <n v="1.1000000000000001"/>
    <n v="1501.5000000000002"/>
    <n v="1"/>
    <n v="0.85"/>
    <n v="5"/>
    <n v="0.16999999999999998"/>
    <n v="0"/>
    <n v="0"/>
    <d v="2019-02-28T00:00:00"/>
    <d v="2019-02-28T00:00:00"/>
    <n v="0"/>
    <s v="0-1 día"/>
    <n v="0"/>
    <n v="0"/>
    <n v="0"/>
    <x v="0"/>
    <x v="0"/>
    <x v="0"/>
    <x v="0"/>
    <x v="0"/>
    <x v="0"/>
    <x v="0"/>
  </r>
  <r>
    <x v="0"/>
    <n v="1"/>
    <s v="1976425"/>
    <x v="0"/>
    <s v="8075"/>
    <s v="08/01/2019 11:28"/>
    <s v="03AG880350"/>
    <s v="800071"/>
    <s v="PITSS"/>
    <s v="ASP"/>
    <x v="4"/>
    <s v="AV DE LAS ROSAS 110"/>
    <x v="0"/>
    <n v="0"/>
    <s v="INTERIOR"/>
    <n v="17"/>
    <s v="Entre 16 y 30"/>
    <s v="Departmental Digital"/>
    <s v="A3"/>
    <s v="Ciudad principal"/>
    <s v="2-Entre 16 y 30"/>
    <n v="0.8"/>
    <n v="1092"/>
    <n v="1"/>
    <n v="0.86"/>
    <n v="5"/>
    <n v="0.17199999999999999"/>
    <n v="0"/>
    <n v="0"/>
    <d v="2019-01-08T00:00:00"/>
    <d v="2019-01-09T00:00:00"/>
    <n v="1"/>
    <s v="0-1 día"/>
    <n v="0"/>
    <n v="0"/>
    <n v="0"/>
    <x v="0"/>
    <x v="0"/>
    <x v="0"/>
    <x v="0"/>
    <x v="0"/>
    <x v="0"/>
    <x v="0"/>
  </r>
  <r>
    <x v="0"/>
    <n v="1"/>
    <s v="1983951"/>
    <x v="0"/>
    <s v="5867"/>
    <s v="23/01/2019 14:58"/>
    <s v="0EX7384680"/>
    <s v="500089"/>
    <s v="PITSS"/>
    <s v="ASP"/>
    <x v="3"/>
    <s v="AV HERMANOS ESCOBAR No 5756"/>
    <x v="2"/>
    <n v="1"/>
    <s v="INTERIOR"/>
    <n v="601"/>
    <s v="&gt;60"/>
    <s v="Office Digital"/>
    <s v="A3"/>
    <s v="Ciudad principal"/>
    <s v="2-&gt;60"/>
    <n v="1.1000000000000001"/>
    <n v="0"/>
    <n v="1"/>
    <n v="0.86"/>
    <n v="5"/>
    <n v="0.17199999999999999"/>
    <n v="0"/>
    <n v="0"/>
    <d v="2019-01-23T00:00:00"/>
    <d v="2019-01-24T00:00:00"/>
    <n v="1"/>
    <s v="0-1 día"/>
    <n v="0"/>
    <n v="0"/>
    <n v="0"/>
    <x v="0"/>
    <x v="0"/>
    <x v="0"/>
    <x v="0"/>
    <x v="0"/>
    <x v="0"/>
    <x v="0"/>
  </r>
  <r>
    <x v="0"/>
    <n v="1"/>
    <s v="1973673"/>
    <x v="0"/>
    <s v="3346"/>
    <s v="02/01/2019 12:45"/>
    <s v="03BT802221"/>
    <s v="500094"/>
    <s v="PITSS"/>
    <s v="ASP"/>
    <x v="31"/>
    <s v="ALLENDE 102 SUR EDIF JORE PISO 5"/>
    <x v="51"/>
    <n v="0"/>
    <s v="INTERIOR"/>
    <n v="63"/>
    <s v="&gt;60"/>
    <s v="A4 Mono MFPs"/>
    <s v="A4"/>
    <s v="Otras"/>
    <s v="1-&gt;60"/>
    <n v="1.05"/>
    <n v="750.75000000000011"/>
    <n v="1"/>
    <n v="1.55"/>
    <n v="9"/>
    <n v="0.17222222222222222"/>
    <n v="0"/>
    <n v="0"/>
    <d v="2019-01-02T00:00:00"/>
    <d v="2019-01-02T00:00:00"/>
    <n v="0"/>
    <s v="0-1 día"/>
    <n v="0"/>
    <n v="0"/>
    <n v="0"/>
    <x v="0"/>
    <x v="0"/>
    <x v="0"/>
    <x v="0"/>
    <x v="0"/>
    <x v="0"/>
    <x v="0"/>
  </r>
  <r>
    <x v="0"/>
    <n v="1"/>
    <s v="1976539"/>
    <x v="0"/>
    <s v="3345"/>
    <s v="08/01/2019 13:45"/>
    <s v="3BT837037"/>
    <s v="500019"/>
    <s v="PITSS"/>
    <s v="ASP"/>
    <x v="76"/>
    <s v="VENEZUELA No 921"/>
    <x v="9"/>
    <n v="0"/>
    <s v="INTERIOR"/>
    <n v="2595"/>
    <s v="&gt;60"/>
    <s v="A4 Mono MFPs"/>
    <s v="A4"/>
    <s v="Otras"/>
    <s v="1-&gt;60"/>
    <n v="1.05"/>
    <n v="750.75000000000011"/>
    <n v="1"/>
    <n v="1.55"/>
    <n v="9"/>
    <n v="0.17222222222222222"/>
    <n v="0"/>
    <n v="0"/>
    <d v="2019-01-08T00:00:00"/>
    <d v="2019-01-08T00:00:00"/>
    <n v="0"/>
    <s v="0-1 día"/>
    <n v="0"/>
    <n v="0"/>
    <n v="0"/>
    <x v="0"/>
    <x v="0"/>
    <x v="0"/>
    <x v="0"/>
    <x v="0"/>
    <x v="0"/>
    <x v="0"/>
  </r>
  <r>
    <x v="0"/>
    <n v="1"/>
    <s v="1973461"/>
    <x v="0"/>
    <s v="8075"/>
    <s v="02/01/2019 09:23"/>
    <s v="03AG877768"/>
    <s v="800187"/>
    <s v="PITSS"/>
    <s v="ASP"/>
    <x v="4"/>
    <s v="PROLONGACION EZEQUIEL MONTES No 1"/>
    <x v="10"/>
    <n v="0"/>
    <s v="INTERIOR"/>
    <n v="23"/>
    <s v="Entre 16 y 30"/>
    <s v="Departmental Digital"/>
    <s v="A3"/>
    <s v="Ciudad principal"/>
    <s v="2-Entre 16 y 30"/>
    <n v="0.8"/>
    <n v="1092"/>
    <n v="1"/>
    <n v="0.87"/>
    <n v="5"/>
    <n v="0.17399999999999999"/>
    <n v="0"/>
    <n v="0"/>
    <d v="2019-01-02T00:00:00"/>
    <d v="2019-01-02T00:00:00"/>
    <n v="0"/>
    <s v="0-1 día"/>
    <n v="0"/>
    <n v="0"/>
    <n v="0"/>
    <x v="0"/>
    <x v="0"/>
    <x v="0"/>
    <x v="0"/>
    <x v="0"/>
    <x v="0"/>
    <x v="0"/>
  </r>
  <r>
    <x v="0"/>
    <n v="1"/>
    <s v="1973457"/>
    <x v="0"/>
    <s v="7530"/>
    <s v="02/01/2019 09:21"/>
    <s v="0XKK411279"/>
    <s v="100039"/>
    <s v="PITSS"/>
    <s v="ASP"/>
    <x v="28"/>
    <s v="INDUSTRIA QUIMICA S/N"/>
    <x v="20"/>
    <n v="1"/>
    <s v="INTERIOR"/>
    <n v="57"/>
    <s v="Entre 31 y 60"/>
    <s v="A3 Office Color Laser MFPs"/>
    <s v="A3"/>
    <s v="Ciudad principal"/>
    <s v="2-Entre 31 y 60"/>
    <n v="1.05"/>
    <n v="0"/>
    <n v="1"/>
    <n v="0.87"/>
    <n v="5"/>
    <n v="0.17399999999999999"/>
    <n v="0"/>
    <n v="0"/>
    <d v="2019-01-03T00:00:00"/>
    <d v="2019-01-03T00:00:00"/>
    <n v="0"/>
    <s v="0-1 día"/>
    <n v="0"/>
    <n v="0"/>
    <n v="0"/>
    <x v="0"/>
    <x v="0"/>
    <x v="0"/>
    <x v="0"/>
    <x v="0"/>
    <x v="0"/>
    <x v="0"/>
  </r>
  <r>
    <x v="0"/>
    <n v="1"/>
    <s v="1973627"/>
    <x v="0"/>
    <s v="5866"/>
    <s v="02/01/2019 11:45"/>
    <s v="0EX9298234"/>
    <s v="100037"/>
    <s v="PITSS"/>
    <s v="ASP"/>
    <x v="1"/>
    <s v="VIALIDAD METEPEC ESQ. CON CALLE GPE VICTORIA. LOCA"/>
    <x v="3"/>
    <n v="0"/>
    <s v="INTERIOR"/>
    <n v="51"/>
    <s v="Entre 31 y 60"/>
    <s v="Departmental Digital"/>
    <s v="A3"/>
    <s v="Ciudad principal"/>
    <s v="2-Entre 31 y 60"/>
    <n v="1.05"/>
    <n v="1433.25"/>
    <n v="1"/>
    <n v="0.87"/>
    <n v="5"/>
    <n v="0.17399999999999999"/>
    <n v="0"/>
    <n v="0"/>
    <d v="2019-01-03T00:00:00"/>
    <d v="2019-01-04T00:00:00"/>
    <n v="1"/>
    <s v="0-1 día"/>
    <n v="0"/>
    <n v="0"/>
    <n v="0"/>
    <x v="0"/>
    <x v="0"/>
    <x v="0"/>
    <x v="0"/>
    <x v="0"/>
    <x v="0"/>
    <x v="0"/>
  </r>
  <r>
    <x v="0"/>
    <n v="1"/>
    <s v="1979749"/>
    <x v="0"/>
    <s v="8075"/>
    <s v="15/01/2019 16:38"/>
    <s v="03AG877748"/>
    <s v="000195"/>
    <s v="PITSS"/>
    <s v="ASP"/>
    <x v="4"/>
    <s v="AV INSURGENTES No 3728"/>
    <x v="58"/>
    <n v="0"/>
    <s v="METRO"/>
    <n v="55"/>
    <s v="Entre 31 y 60"/>
    <s v="Departmental Digital"/>
    <s v="A3"/>
    <s v="Ciudad principal"/>
    <s v="2-Entre 31 y 60"/>
    <n v="1.05"/>
    <n v="687.75"/>
    <n v="1"/>
    <n v="0.87"/>
    <n v="5"/>
    <n v="0.17399999999999999"/>
    <n v="0"/>
    <n v="0"/>
    <d v="2019-01-16T00:00:00"/>
    <d v="2019-01-16T00:00:00"/>
    <n v="0"/>
    <s v="0-1 día"/>
    <n v="0"/>
    <n v="0"/>
    <n v="0"/>
    <x v="0"/>
    <x v="0"/>
    <x v="0"/>
    <x v="0"/>
    <x v="0"/>
    <x v="0"/>
    <x v="0"/>
  </r>
  <r>
    <x v="0"/>
    <n v="1"/>
    <s v="1979379"/>
    <x v="0"/>
    <s v="3658"/>
    <s v="15/01/2019 08:48"/>
    <s v="0C4X009433"/>
    <s v="800071"/>
    <s v="PITSS"/>
    <s v="ASP"/>
    <x v="7"/>
    <s v="AV GENERAL RAMON CORONA No 2514"/>
    <x v="0"/>
    <n v="0"/>
    <s v="INTERIOR"/>
    <n v="671"/>
    <s v="&gt;60"/>
    <s v="A4 Mono MFPs"/>
    <s v="A4"/>
    <s v="Ciudad principal"/>
    <s v="1-&gt;60"/>
    <n v="1.05"/>
    <n v="750.75000000000011"/>
    <n v="1"/>
    <n v="0.87"/>
    <n v="5"/>
    <n v="0.17399999999999999"/>
    <n v="0"/>
    <n v="0"/>
    <d v="2019-01-16T00:00:00"/>
    <d v="2019-01-17T00:00:00"/>
    <n v="1"/>
    <s v="0-1 día"/>
    <n v="0"/>
    <n v="0"/>
    <n v="0"/>
    <x v="0"/>
    <x v="0"/>
    <x v="0"/>
    <x v="0"/>
    <x v="0"/>
    <x v="0"/>
    <x v="0"/>
  </r>
  <r>
    <x v="0"/>
    <n v="1"/>
    <s v="1983235"/>
    <x v="0"/>
    <s v="5866"/>
    <s v="22/01/2019 11:18"/>
    <s v="0EX9664447"/>
    <s v="800071"/>
    <s v="PITSS"/>
    <s v="ASP"/>
    <x v="4"/>
    <s v="AV VALLE DE SAN ISIDRO 530"/>
    <x v="0"/>
    <n v="0"/>
    <s v="INTERIOR"/>
    <n v="6"/>
    <s v="Entre 3 y 6"/>
    <s v="Departmental Digital"/>
    <s v="A3"/>
    <s v="Ciudad principal"/>
    <s v="2-Entre 3 y 6"/>
    <n v="0"/>
    <n v="0"/>
    <n v="1"/>
    <n v="0.87"/>
    <n v="5"/>
    <n v="0.17399999999999999"/>
    <n v="0"/>
    <n v="0"/>
    <d v="2019-01-24T00:00:00"/>
    <d v="2019-01-24T00:00:00"/>
    <n v="0"/>
    <s v="0-1 día"/>
    <n v="0"/>
    <n v="0"/>
    <n v="0"/>
    <x v="0"/>
    <x v="0"/>
    <x v="0"/>
    <x v="0"/>
    <x v="0"/>
    <x v="0"/>
    <x v="0"/>
  </r>
  <r>
    <x v="1"/>
    <n v="1"/>
    <s v="1986793"/>
    <x v="0"/>
    <s v="6512"/>
    <s v="29/01/2019 16:38"/>
    <s v="5AV801241"/>
    <s v="000196"/>
    <s v="PITSS"/>
    <s v="ASP"/>
    <x v="77"/>
    <s v="IZTAZIHUALT No 25"/>
    <x v="57"/>
    <n v="0"/>
    <s v="METRO"/>
    <n v="14"/>
    <s v="Entre 7 y 15"/>
    <s v="A4 Color Laser MFPs"/>
    <s v="A4"/>
    <s v="Ciudad principal"/>
    <s v="1-Entre 7 y 15"/>
    <n v="0"/>
    <n v="0"/>
    <n v="1"/>
    <n v="0.87"/>
    <n v="5"/>
    <n v="0.17399999999999999"/>
    <n v="0"/>
    <n v="0"/>
    <d v="2019-02-08T00:00:00"/>
    <d v="2019-02-08T00:00:00"/>
    <n v="0"/>
    <s v="0-1 día"/>
    <n v="0"/>
    <n v="0"/>
    <n v="0"/>
    <x v="0"/>
    <x v="0"/>
    <x v="0"/>
    <x v="0"/>
    <x v="0"/>
    <x v="0"/>
    <x v="0"/>
  </r>
  <r>
    <x v="1"/>
    <n v="1"/>
    <s v="1991261"/>
    <x v="0"/>
    <s v="3657"/>
    <s v="07/02/2019 12:38"/>
    <s v="0C7X239179"/>
    <s v="800071"/>
    <s v="PITSS"/>
    <s v="ASP"/>
    <x v="27"/>
    <s v="CARRETERA BASE AEREA No 5850-23"/>
    <x v="0"/>
    <n v="0"/>
    <s v="INTERIOR"/>
    <n v="233"/>
    <s v="&gt;60"/>
    <s v="A4 Mono MFPs"/>
    <s v="A4"/>
    <s v="Ciudad principal"/>
    <s v="1-&gt;60"/>
    <n v="1.05"/>
    <n v="750.75000000000011"/>
    <n v="1"/>
    <n v="0.87"/>
    <n v="5"/>
    <n v="0.17399999999999999"/>
    <n v="0"/>
    <n v="0"/>
    <d v="2019-02-07T00:00:00"/>
    <d v="2019-02-07T00:00:00"/>
    <n v="0"/>
    <s v="0-1 día"/>
    <n v="0"/>
    <n v="0"/>
    <n v="0"/>
    <x v="0"/>
    <x v="0"/>
    <x v="0"/>
    <x v="0"/>
    <x v="0"/>
    <x v="0"/>
    <x v="0"/>
  </r>
  <r>
    <x v="1"/>
    <n v="1"/>
    <s v="1994745"/>
    <x v="0"/>
    <s v="5866"/>
    <s v="14/02/2019 10:18"/>
    <s v="0EX9293351"/>
    <s v="500028"/>
    <s v="PITSS"/>
    <s v="ASP"/>
    <x v="4"/>
    <s v="AV JOSE ELEUTERIO GONZALEZ 315"/>
    <x v="11"/>
    <n v="0"/>
    <s v="INTERIOR"/>
    <n v="17"/>
    <s v="Entre 16 y 30"/>
    <s v="Departmental Digital"/>
    <s v="A3"/>
    <s v="Ciudad principal"/>
    <s v="2-Entre 16 y 30"/>
    <n v="0.8"/>
    <n v="1092"/>
    <n v="1"/>
    <n v="0.87"/>
    <n v="5"/>
    <n v="0.17399999999999999"/>
    <n v="0"/>
    <n v="0"/>
    <d v="2019-02-14T00:00:00"/>
    <d v="2019-02-14T00:00:00"/>
    <n v="0"/>
    <s v="0-1 día"/>
    <n v="0"/>
    <n v="0"/>
    <n v="0"/>
    <x v="0"/>
    <x v="0"/>
    <x v="0"/>
    <x v="0"/>
    <x v="0"/>
    <x v="0"/>
    <x v="0"/>
  </r>
  <r>
    <x v="0"/>
    <n v="1"/>
    <s v="1974875"/>
    <x v="0"/>
    <s v="6705"/>
    <s v="04/01/2019 16:48"/>
    <s v="0A1H020577"/>
    <s v="500028"/>
    <s v="PITSS"/>
    <s v="ASP"/>
    <x v="1"/>
    <s v="MORELOS 406 OTE"/>
    <x v="11"/>
    <n v="0"/>
    <s v="INTERIOR"/>
    <n v="37"/>
    <s v="Entre 31 y 60"/>
    <s v="WF Mono Systems and Legacy Color"/>
    <s v="WF"/>
    <s v="Ciudad principal"/>
    <s v="3-Entre 31 y 60"/>
    <n v="1.1000000000000001"/>
    <n v="1730.3000000000004"/>
    <n v="1"/>
    <n v="0.7"/>
    <n v="4"/>
    <n v="0.17499999999999999"/>
    <n v="0"/>
    <n v="0"/>
    <d v="2019-01-07T00:00:00"/>
    <d v="2019-01-07T00:00:00"/>
    <n v="0"/>
    <s v="0-1 día"/>
    <n v="0"/>
    <n v="0"/>
    <n v="0"/>
    <x v="0"/>
    <x v="0"/>
    <x v="0"/>
    <x v="0"/>
    <x v="0"/>
    <x v="0"/>
    <x v="0"/>
  </r>
  <r>
    <x v="1"/>
    <n v="1"/>
    <s v="1991173"/>
    <x v="0"/>
    <s v="0551"/>
    <s v="07/02/2019 10:50"/>
    <s v="0XPN396544"/>
    <s v="800027"/>
    <s v="PITSS"/>
    <s v="ASP"/>
    <x v="4"/>
    <s v="AV VALLE DE SAN ISIDRO 530"/>
    <x v="0"/>
    <n v="0"/>
    <s v="INTERIOR"/>
    <n v="34"/>
    <s v="Entre 31 y 60"/>
    <s v="Entry Production Color Low/Mid"/>
    <s v="Entry Production"/>
    <s v="Ciudad principal"/>
    <s v="3-Entre 31 y 60"/>
    <n v="1.1000000000000001"/>
    <n v="1730.3000000000004"/>
    <n v="1"/>
    <n v="0.7"/>
    <n v="4"/>
    <n v="0.17499999999999999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0"/>
    <n v="1"/>
    <s v="1983423"/>
    <x v="0"/>
    <s v="0560"/>
    <s v="22/01/2019 16:02"/>
    <s v="0XPN553158"/>
    <s v="500019"/>
    <s v="PITSS"/>
    <s v="ASP"/>
    <x v="1"/>
    <s v="AUTO CLUB 194-D"/>
    <x v="39"/>
    <n v="0"/>
    <s v="INTERIOR"/>
    <n v="131"/>
    <s v="&gt;60"/>
    <s v="Entry Production Color Low/Mid"/>
    <s v="Entry Production"/>
    <s v="Otras"/>
    <s v="3-&gt;60"/>
    <n v="1.1499999999999999"/>
    <n v="1808.95"/>
    <n v="1"/>
    <n v="1.05"/>
    <n v="6"/>
    <n v="0.17500000000000002"/>
    <n v="0"/>
    <n v="0"/>
    <d v="2019-01-24T00:00:00"/>
    <d v="2019-01-25T00:00:00"/>
    <n v="1"/>
    <s v="0-1 día"/>
    <n v="0"/>
    <n v="0"/>
    <n v="0"/>
    <x v="0"/>
    <x v="0"/>
    <x v="0"/>
    <x v="0"/>
    <x v="0"/>
    <x v="0"/>
    <x v="0"/>
  </r>
  <r>
    <x v="0"/>
    <n v="1"/>
    <s v="1973367"/>
    <x v="0"/>
    <s v="4266"/>
    <s v="02/01/2019 06:57"/>
    <s v="0E5B593684"/>
    <s v="500093"/>
    <s v="PITSS"/>
    <s v="ASP"/>
    <x v="17"/>
    <s v="ITURBIDE No 6970"/>
    <x v="18"/>
    <n v="0"/>
    <s v="INTERIOR"/>
    <n v="34"/>
    <s v="Entre 31 y 60"/>
    <s v="A4 Mono MFPs"/>
    <s v="A4"/>
    <s v="Ciudad principal"/>
    <s v="1-Entre 31 y 60"/>
    <n v="0.8"/>
    <n v="572.00000000000011"/>
    <n v="1"/>
    <n v="0.88"/>
    <n v="5"/>
    <n v="0.17599999999999999"/>
    <n v="0"/>
    <n v="0"/>
    <d v="2019-01-02T00:00:00"/>
    <d v="2019-01-02T00:00:00"/>
    <n v="0"/>
    <s v="0-1 día"/>
    <n v="0"/>
    <n v="0"/>
    <n v="0"/>
    <x v="0"/>
    <x v="0"/>
    <x v="0"/>
    <x v="0"/>
    <x v="0"/>
    <x v="0"/>
    <x v="0"/>
  </r>
  <r>
    <x v="1"/>
    <n v="1"/>
    <s v="1992917"/>
    <x v="0"/>
    <s v="4395"/>
    <s v="11/02/2019 09:47"/>
    <s v="0BG2940370"/>
    <s v="500157"/>
    <s v="PITSS"/>
    <s v="ASP"/>
    <x v="1"/>
    <s v="AV EJERCITO NAL NUM 2926 ESQ JACARANDAS"/>
    <x v="2"/>
    <n v="0"/>
    <s v="INTERIOR"/>
    <n v="7"/>
    <s v="Entre 7 y 15"/>
    <s v="Light Production Digital Business"/>
    <s v="Entry Production"/>
    <s v="Ciudad principal"/>
    <s v="3-Entre 7 y 15"/>
    <n v="0.8"/>
    <n v="1258.4000000000003"/>
    <n v="1"/>
    <n v="0.72"/>
    <n v="4"/>
    <n v="0.18"/>
    <n v="0"/>
    <n v="0"/>
    <d v="2019-02-11T00:00:00"/>
    <d v="2019-02-11T00:00:00"/>
    <n v="0"/>
    <s v="0-1 día"/>
    <n v="0"/>
    <n v="0"/>
    <n v="0"/>
    <x v="0"/>
    <x v="0"/>
    <x v="0"/>
    <x v="0"/>
    <x v="1"/>
    <x v="2"/>
    <x v="4"/>
  </r>
  <r>
    <x v="1"/>
    <n v="1"/>
    <s v="2001657"/>
    <x v="0"/>
    <s v="5955"/>
    <s v="27/02/2019 16:37"/>
    <s v="0X76707683"/>
    <s v="100038"/>
    <s v="PITSS"/>
    <s v="ASP"/>
    <x v="21"/>
    <s v="ACUEDUCTO DEL ALTO LERMA No 2"/>
    <x v="24"/>
    <n v="0"/>
    <s v="INTERIOR"/>
    <n v="1"/>
    <s v="&lt;=3"/>
    <s v="Departmental Digital"/>
    <s v="A3"/>
    <s v="Ciudad principal"/>
    <s v="2-&lt;=3"/>
    <n v="0"/>
    <n v="0"/>
    <n v="1"/>
    <n v="0.88"/>
    <n v="5"/>
    <n v="0.17599999999999999"/>
    <n v="0"/>
    <n v="0"/>
    <d v="2019-02-28T00:00:00"/>
    <d v="2019-02-28T00:00:00"/>
    <n v="0"/>
    <s v="0-1 día"/>
    <n v="0"/>
    <n v="0"/>
    <n v="0"/>
    <x v="0"/>
    <x v="0"/>
    <x v="0"/>
    <x v="0"/>
    <x v="0"/>
    <x v="0"/>
    <x v="0"/>
  </r>
  <r>
    <x v="0"/>
    <n v="1"/>
    <s v="1986063"/>
    <x v="0"/>
    <s v="4002"/>
    <s v="28/01/2019 14:13"/>
    <s v="09HB318209"/>
    <s v="500019"/>
    <s v="PITSS"/>
    <s v="ASP"/>
    <x v="6"/>
    <s v="JUSTO SIERRA 340 OTE"/>
    <x v="39"/>
    <n v="0"/>
    <s v="INTERIOR"/>
    <n v="474"/>
    <s v="&gt;60"/>
    <s v="A4 Mono MFPs"/>
    <s v="A4"/>
    <s v="Otras"/>
    <s v="1-&gt;60"/>
    <n v="1.05"/>
    <n v="750.75000000000011"/>
    <n v="1"/>
    <n v="1.6"/>
    <n v="9"/>
    <n v="0.17777777777777778"/>
    <n v="0"/>
    <n v="0"/>
    <d v="2019-01-28T00:00:00"/>
    <d v="2019-01-28T00:00:00"/>
    <n v="0"/>
    <s v="0-1 día"/>
    <n v="0"/>
    <n v="0"/>
    <n v="0"/>
    <x v="0"/>
    <x v="0"/>
    <x v="0"/>
    <x v="0"/>
    <x v="0"/>
    <x v="0"/>
    <x v="0"/>
  </r>
  <r>
    <x v="0"/>
    <n v="1"/>
    <s v="1964673"/>
    <x v="0"/>
    <s v="4626"/>
    <s v="10/12/2018 08:47"/>
    <s v="0D6X468392"/>
    <s v="800071"/>
    <s v="PITSS"/>
    <s v="ASP"/>
    <x v="27"/>
    <s v="CARRETERA BASE AEREA No 5850-23"/>
    <x v="0"/>
    <n v="0"/>
    <s v="INTERIOR"/>
    <n v="7"/>
    <s v="Entre 7 y 15"/>
    <s v="Entry Mono Printers"/>
    <s v="A4"/>
    <s v="Ciudad principal"/>
    <s v="1-Entre 7 y 15"/>
    <n v="0"/>
    <n v="0"/>
    <n v="1"/>
    <n v="0.89"/>
    <n v="5"/>
    <n v="0.17799999999999999"/>
    <n v="0"/>
    <n v="0"/>
    <d v="2019-01-02T00:00:00"/>
    <d v="2019-01-02T00:00:00"/>
    <n v="0"/>
    <s v="0-1 día"/>
    <n v="0"/>
    <n v="0"/>
    <n v="0"/>
    <x v="0"/>
    <x v="0"/>
    <x v="0"/>
    <x v="0"/>
    <x v="0"/>
    <x v="0"/>
    <x v="0"/>
  </r>
  <r>
    <x v="0"/>
    <n v="1"/>
    <s v="1977631"/>
    <x v="0"/>
    <s v="7835"/>
    <s v="10/01/2019 12:17"/>
    <s v="0MX1218375"/>
    <s v="800071"/>
    <s v="PITSS"/>
    <s v="ASP"/>
    <x v="27"/>
    <s v="CARRETERA BASE AEREA No 5850-23"/>
    <x v="0"/>
    <n v="0"/>
    <s v="INTERIOR"/>
    <n v="85"/>
    <s v="&gt;60"/>
    <s v="A3 Office Color Laser MFPs"/>
    <s v="A3"/>
    <s v="Ciudad principal"/>
    <s v="2-&gt;60"/>
    <n v="1.1000000000000001"/>
    <n v="1501.5000000000002"/>
    <n v="1"/>
    <n v="0.89"/>
    <n v="5"/>
    <n v="0.17799999999999999"/>
    <n v="0"/>
    <n v="0"/>
    <d v="2019-01-15T00:00:00"/>
    <d v="2019-01-15T00:00:00"/>
    <n v="0"/>
    <s v="0-1 día"/>
    <n v="0"/>
    <n v="0"/>
    <n v="0"/>
    <x v="0"/>
    <x v="0"/>
    <x v="0"/>
    <x v="0"/>
    <x v="0"/>
    <x v="0"/>
    <x v="0"/>
  </r>
  <r>
    <x v="0"/>
    <n v="1"/>
    <s v="1975723"/>
    <x v="0"/>
    <s v="4002"/>
    <s v="07/01/2019 11:36"/>
    <s v="9HB330041"/>
    <s v="500028"/>
    <s v="PITSS"/>
    <s v="ASP"/>
    <x v="78"/>
    <s v="PADRE MIER No 1557"/>
    <x v="11"/>
    <n v="0"/>
    <s v="INTERIOR"/>
    <n v="48"/>
    <s v="Entre 31 y 60"/>
    <s v="A4 Mono MFPs"/>
    <s v="A4"/>
    <s v="Ciudad principal"/>
    <s v="1-Entre 31 y 60"/>
    <n v="0.8"/>
    <n v="572.00000000000011"/>
    <n v="1"/>
    <n v="0.9"/>
    <n v="5"/>
    <n v="0.18"/>
    <n v="0"/>
    <n v="0"/>
    <d v="2019-01-07T00:00:00"/>
    <d v="2019-01-07T00:00:00"/>
    <n v="0"/>
    <s v="0-1 día"/>
    <n v="0"/>
    <n v="0"/>
    <n v="0"/>
    <x v="0"/>
    <x v="0"/>
    <x v="0"/>
    <x v="0"/>
    <x v="0"/>
    <x v="0"/>
    <x v="0"/>
  </r>
  <r>
    <x v="0"/>
    <n v="1"/>
    <s v="1983439"/>
    <x v="0"/>
    <s v="4395"/>
    <s v="22/01/2019 16:20"/>
    <s v="0BG2951480"/>
    <s v="800146"/>
    <s v="PITSS"/>
    <s v="ASP"/>
    <x v="1"/>
    <s v="AV BENITO JUAREZ 1965"/>
    <x v="13"/>
    <n v="0"/>
    <s v="INTERIOR"/>
    <n v="1"/>
    <s v="&lt;=3"/>
    <s v="Light Production Digital Business"/>
    <s v="Entry Production"/>
    <s v="Ciudad principal"/>
    <s v="3-&lt;=3"/>
    <n v="0"/>
    <n v="0"/>
    <n v="1"/>
    <n v="0.72"/>
    <n v="4"/>
    <n v="0.18"/>
    <n v="0"/>
    <n v="0"/>
    <d v="2019-01-28T00:00:00"/>
    <d v="2019-01-29T00:00:00"/>
    <n v="1"/>
    <s v="0-1 día"/>
    <n v="0"/>
    <n v="0"/>
    <n v="0"/>
    <x v="0"/>
    <x v="0"/>
    <x v="0"/>
    <x v="0"/>
    <x v="0"/>
    <x v="0"/>
    <x v="0"/>
  </r>
  <r>
    <x v="1"/>
    <n v="1"/>
    <s v="1988395"/>
    <x v="0"/>
    <s v="8075"/>
    <s v="01/02/2019 12:11"/>
    <s v="03AG873673"/>
    <s v="800187"/>
    <s v="PITSS"/>
    <s v="ASP"/>
    <x v="4"/>
    <s v="PROLONGACION EZEQUIEL MONTES No 1"/>
    <x v="10"/>
    <n v="0"/>
    <s v="INTERIOR"/>
    <n v="17"/>
    <s v="Entre 16 y 30"/>
    <s v="Departmental Digital"/>
    <s v="A3"/>
    <s v="Ciudad principal"/>
    <s v="2-Entre 16 y 30"/>
    <n v="0.8"/>
    <n v="1092"/>
    <n v="1"/>
    <n v="0.9"/>
    <n v="5"/>
    <n v="0.18"/>
    <n v="0"/>
    <n v="0"/>
    <d v="2019-02-01T00:00:00"/>
    <d v="2019-02-01T00:00:00"/>
    <n v="0"/>
    <s v="0-1 día"/>
    <n v="0"/>
    <n v="0"/>
    <n v="0"/>
    <x v="0"/>
    <x v="0"/>
    <x v="0"/>
    <x v="0"/>
    <x v="0"/>
    <x v="0"/>
    <x v="0"/>
  </r>
  <r>
    <x v="1"/>
    <n v="1"/>
    <s v="1991069"/>
    <x v="0"/>
    <s v="4002"/>
    <s v="07/02/2019 08:36"/>
    <s v="09HB321654"/>
    <s v="500028"/>
    <s v="PITSS"/>
    <s v="ASP"/>
    <x v="6"/>
    <s v="CORONA 1201 NTE"/>
    <x v="11"/>
    <n v="0"/>
    <s v="INTERIOR"/>
    <n v="421"/>
    <s v="&gt;60"/>
    <s v="A4 Mono MFPs"/>
    <s v="A4"/>
    <s v="Ciudad principal"/>
    <s v="1-&gt;60"/>
    <n v="1.05"/>
    <n v="750.75000000000011"/>
    <n v="1"/>
    <n v="0.9"/>
    <n v="5"/>
    <n v="0.18"/>
    <n v="0"/>
    <n v="0"/>
    <d v="2019-02-07T00:00:00"/>
    <d v="2019-02-07T00:00:00"/>
    <n v="0"/>
    <s v="0-1 día"/>
    <n v="0"/>
    <n v="0"/>
    <n v="0"/>
    <x v="0"/>
    <x v="0"/>
    <x v="0"/>
    <x v="0"/>
    <x v="0"/>
    <x v="0"/>
    <x v="0"/>
  </r>
  <r>
    <x v="0"/>
    <n v="1"/>
    <s v="1974171"/>
    <x v="0"/>
    <s v="5945"/>
    <s v="03/01/2019 11:33"/>
    <s v="0X76706414"/>
    <s v="500157"/>
    <s v="PITSS"/>
    <s v="ASP"/>
    <x v="13"/>
    <s v="AV ANTONIO J BERMUDEZ No 1230"/>
    <x v="2"/>
    <n v="0"/>
    <s v="INTERIOR"/>
    <n v="171"/>
    <s v="&gt;60"/>
    <s v="Office Digital"/>
    <s v="A3"/>
    <s v="Ciudad principal"/>
    <s v="2-&gt;60"/>
    <n v="1.1000000000000001"/>
    <n v="1501.5000000000002"/>
    <n v="1"/>
    <n v="0.95"/>
    <n v="5"/>
    <n v="0.19"/>
    <n v="0"/>
    <n v="0"/>
    <d v="2019-01-03T00:00:00"/>
    <d v="2019-01-03T00:00:00"/>
    <n v="0"/>
    <s v="0-1 día"/>
    <n v="0"/>
    <n v="0"/>
    <n v="0"/>
    <x v="0"/>
    <x v="0"/>
    <x v="0"/>
    <x v="0"/>
    <x v="1"/>
    <x v="2"/>
    <x v="4"/>
  </r>
  <r>
    <x v="1"/>
    <n v="1"/>
    <s v="1994481"/>
    <x v="0"/>
    <s v="0560"/>
    <s v="13/02/2019 15:42"/>
    <s v="0XPN553834"/>
    <s v="800147"/>
    <s v="PITSS"/>
    <s v="ASP"/>
    <x v="1"/>
    <s v="BLV JUAN ALONSO DE TORRES 1315-3"/>
    <x v="17"/>
    <n v="0"/>
    <s v="INTERIOR"/>
    <n v="93"/>
    <s v="&gt;60"/>
    <s v="Entry Production Color Low/Mid"/>
    <s v="Entry Production"/>
    <s v="Ciudad principal"/>
    <s v="3-&gt;60"/>
    <n v="1.1499999999999999"/>
    <n v="1808.95"/>
    <n v="1"/>
    <n v="0.72"/>
    <n v="4"/>
    <n v="0.18"/>
    <n v="0"/>
    <n v="0"/>
    <d v="2019-02-13T00:00:00"/>
    <d v="2019-02-14T00:00:00"/>
    <n v="1"/>
    <s v="0-1 día"/>
    <n v="0"/>
    <n v="0"/>
    <n v="0"/>
    <x v="0"/>
    <x v="0"/>
    <x v="0"/>
    <x v="0"/>
    <x v="0"/>
    <x v="0"/>
    <x v="0"/>
  </r>
  <r>
    <x v="1"/>
    <n v="1"/>
    <s v="1997787"/>
    <x v="0"/>
    <s v="0605"/>
    <s v="20/02/2019 11:36"/>
    <s v="03XB458093"/>
    <s v="500027"/>
    <s v="PITSS"/>
    <s v="ASP"/>
    <x v="20"/>
    <s v="CIRCUITO INTERIOR NORTE No 1820"/>
    <x v="2"/>
    <n v="1"/>
    <s v="INTERIOR"/>
    <n v="2638"/>
    <s v="&gt;60"/>
    <s v="Entry Mono Printers"/>
    <s v="A4"/>
    <s v="Ciudad principal"/>
    <s v="1-&gt;60"/>
    <n v="1.05"/>
    <n v="0"/>
    <n v="1"/>
    <n v="0.9"/>
    <n v="5"/>
    <n v="0.18"/>
    <n v="0"/>
    <n v="0"/>
    <d v="2019-02-22T00:00:00"/>
    <d v="2019-02-22T00:00:00"/>
    <n v="0"/>
    <s v="0-1 día"/>
    <n v="0"/>
    <n v="0"/>
    <n v="0"/>
    <x v="0"/>
    <x v="0"/>
    <x v="0"/>
    <x v="0"/>
    <x v="0"/>
    <x v="0"/>
    <x v="0"/>
  </r>
  <r>
    <x v="0"/>
    <n v="1"/>
    <s v="1977707"/>
    <x v="0"/>
    <s v="8075"/>
    <s v="10/01/2019 13:31"/>
    <s v="03AG873706"/>
    <s v="800110"/>
    <s v="PITSS"/>
    <s v="ASP"/>
    <x v="4"/>
    <s v="ENRIQUE RAMIREZ No 445"/>
    <x v="28"/>
    <n v="0"/>
    <s v="INTERIOR"/>
    <n v="35"/>
    <s v="Entre 31 y 60"/>
    <s v="Departmental Digital"/>
    <s v="A3"/>
    <s v="Ciudad principal"/>
    <s v="2-Entre 31 y 60"/>
    <n v="1.05"/>
    <n v="1433.25"/>
    <n v="1"/>
    <n v="0.91"/>
    <n v="5"/>
    <n v="0.182"/>
    <n v="0"/>
    <n v="0"/>
    <d v="2019-01-11T00:00:00"/>
    <d v="2019-01-11T00:00:00"/>
    <n v="0"/>
    <s v="0-1 día"/>
    <n v="0"/>
    <n v="0"/>
    <n v="0"/>
    <x v="0"/>
    <x v="0"/>
    <x v="0"/>
    <x v="0"/>
    <x v="0"/>
    <x v="0"/>
    <x v="0"/>
  </r>
  <r>
    <x v="0"/>
    <n v="1"/>
    <s v="1985073"/>
    <x v="0"/>
    <s v="5866"/>
    <s v="25/01/2019 15:43"/>
    <s v="0EX9293999"/>
    <s v="800146"/>
    <s v="PITSS"/>
    <s v="ASP"/>
    <x v="1"/>
    <s v="CALLE 5 DE MAYO No 208-A"/>
    <x v="17"/>
    <n v="0"/>
    <s v="INTERIOR"/>
    <n v="142"/>
    <s v="&gt;60"/>
    <s v="Departmental Digital"/>
    <s v="A3"/>
    <s v="Ciudad principal"/>
    <s v="2-&gt;60"/>
    <n v="1.1000000000000001"/>
    <n v="1501.5000000000002"/>
    <n v="1"/>
    <n v="0.91"/>
    <n v="5"/>
    <n v="0.182"/>
    <n v="0"/>
    <n v="0"/>
    <d v="2019-01-25T00:00:00"/>
    <d v="2019-01-28T00:00:00"/>
    <n v="1"/>
    <s v="0-1 día"/>
    <n v="0"/>
    <n v="0"/>
    <n v="0"/>
    <x v="0"/>
    <x v="0"/>
    <x v="0"/>
    <x v="0"/>
    <x v="0"/>
    <x v="0"/>
    <x v="0"/>
  </r>
  <r>
    <x v="1"/>
    <n v="1"/>
    <s v="1996469"/>
    <x v="0"/>
    <s v="8090"/>
    <s v="18/02/2019 12:25"/>
    <s v="03AG877337"/>
    <s v="500027"/>
    <s v="PITSS"/>
    <s v="ASP"/>
    <x v="20"/>
    <s v="CIRCUITO INTERIOR NORTE No 1820"/>
    <x v="2"/>
    <n v="1"/>
    <s v="INTERIOR"/>
    <n v="42"/>
    <s v="Entre 31 y 60"/>
    <s v="Departmental Digital"/>
    <s v="A3"/>
    <s v="Ciudad principal"/>
    <s v="2-Entre 31 y 60"/>
    <n v="1.05"/>
    <n v="0"/>
    <n v="1"/>
    <n v="0.91"/>
    <n v="5"/>
    <n v="0.182"/>
    <n v="0"/>
    <n v="0"/>
    <d v="2019-02-18T00:00:00"/>
    <d v="2019-02-19T00:00:00"/>
    <n v="1"/>
    <s v="0-1 día"/>
    <n v="0"/>
    <n v="0"/>
    <n v="0"/>
    <x v="0"/>
    <x v="0"/>
    <x v="0"/>
    <x v="0"/>
    <x v="0"/>
    <x v="0"/>
    <x v="0"/>
  </r>
  <r>
    <x v="0"/>
    <n v="1"/>
    <s v="1984939"/>
    <x v="0"/>
    <s v="5866"/>
    <s v="25/01/2019 11:05"/>
    <s v="0EX9283024"/>
    <s v="500028"/>
    <s v="PITSS"/>
    <s v="ASP"/>
    <x v="1"/>
    <s v="MISSISIPI 152 LOC 206"/>
    <x v="1"/>
    <n v="0"/>
    <s v="INTERIOR"/>
    <n v="22"/>
    <s v="Entre 16 y 30"/>
    <s v="Departmental Digital"/>
    <s v="A3"/>
    <s v="Ciudad principal"/>
    <s v="2-Entre 16 y 30"/>
    <n v="0.8"/>
    <n v="1092"/>
    <n v="1"/>
    <n v="0.92"/>
    <n v="5"/>
    <n v="0.184"/>
    <n v="0"/>
    <n v="0"/>
    <d v="2019-01-25T00:00:00"/>
    <d v="2019-01-25T00:00:00"/>
    <n v="0"/>
    <s v="0-1 día"/>
    <n v="0"/>
    <n v="0"/>
    <n v="0"/>
    <x v="0"/>
    <x v="0"/>
    <x v="0"/>
    <x v="0"/>
    <x v="0"/>
    <x v="0"/>
    <x v="0"/>
  </r>
  <r>
    <x v="1"/>
    <n v="1"/>
    <s v="1993543"/>
    <x v="0"/>
    <s v="8045"/>
    <s v="12/02/2019 10:35"/>
    <s v="0Y4X842968"/>
    <s v="800188"/>
    <s v="PITSS"/>
    <s v="ASP"/>
    <x v="79"/>
    <s v="CARRETERA FEDERAL IRAPUATO-ABASOLO KM 10.6"/>
    <x v="46"/>
    <n v="0"/>
    <s v="INTERIOR"/>
    <n v="55"/>
    <s v="Entre 31 y 60"/>
    <s v="Office Digital"/>
    <s v="A3"/>
    <s v="Ciudad principal"/>
    <s v="2-Entre 31 y 60"/>
    <n v="1.05"/>
    <n v="1433.25"/>
    <n v="1"/>
    <n v="0.92"/>
    <n v="5"/>
    <n v="0.184"/>
    <n v="0"/>
    <n v="0"/>
    <d v="2019-02-12T00:00:00"/>
    <d v="2019-02-12T00:00:00"/>
    <n v="0"/>
    <s v="0-1 día"/>
    <n v="0"/>
    <n v="0"/>
    <n v="0"/>
    <x v="0"/>
    <x v="0"/>
    <x v="0"/>
    <x v="0"/>
    <x v="0"/>
    <x v="0"/>
    <x v="0"/>
  </r>
  <r>
    <x v="1"/>
    <n v="1"/>
    <s v="1993749"/>
    <x v="0"/>
    <s v="4002"/>
    <s v="12/02/2019 14:54"/>
    <s v="09HB321579"/>
    <s v="800192"/>
    <s v="PITSS"/>
    <s v="ASP"/>
    <x v="6"/>
    <s v="AV LAZARO CARDENAS 2500"/>
    <x v="1"/>
    <n v="0"/>
    <s v="INTERIOR"/>
    <n v="363"/>
    <s v="&gt;60"/>
    <s v="A4 Mono MFPs"/>
    <s v="A4"/>
    <s v="Ciudad principal"/>
    <s v="1-&gt;60"/>
    <n v="1.05"/>
    <n v="750.75000000000011"/>
    <n v="1"/>
    <n v="0.92"/>
    <n v="5"/>
    <n v="0.184"/>
    <n v="0"/>
    <n v="0"/>
    <d v="2019-02-12T00:00:00"/>
    <d v="2019-02-12T00:00:00"/>
    <n v="0"/>
    <s v="0-1 día"/>
    <n v="0"/>
    <n v="0"/>
    <n v="0"/>
    <x v="0"/>
    <x v="0"/>
    <x v="0"/>
    <x v="0"/>
    <x v="0"/>
    <x v="0"/>
    <x v="0"/>
  </r>
  <r>
    <x v="0"/>
    <n v="1"/>
    <s v="1986123"/>
    <x v="0"/>
    <s v="7530"/>
    <s v="28/01/2019 16:32"/>
    <s v="0XKK417451"/>
    <s v="500157"/>
    <s v="PITSS"/>
    <s v="ASP"/>
    <x v="41"/>
    <s v="AV EJE VIAL JUAN GABRIEL No 2245"/>
    <x v="2"/>
    <n v="0"/>
    <s v="INTERIOR"/>
    <n v="558"/>
    <s v="&gt;60"/>
    <s v="A3 Office Color Laser MFPs"/>
    <s v="A3"/>
    <s v="Ciudad principal"/>
    <s v="2-&gt;60"/>
    <n v="1.1000000000000001"/>
    <n v="1501.5000000000002"/>
    <n v="1"/>
    <n v="0.97"/>
    <n v="5"/>
    <n v="0.19400000000000001"/>
    <n v="0"/>
    <n v="0"/>
    <d v="2019-01-31T00:00:00"/>
    <d v="2019-01-31T00:00:00"/>
    <n v="0"/>
    <s v="0-1 día"/>
    <n v="0"/>
    <n v="0"/>
    <n v="0"/>
    <x v="0"/>
    <x v="0"/>
    <x v="0"/>
    <x v="0"/>
    <x v="1"/>
    <x v="2"/>
    <x v="4"/>
  </r>
  <r>
    <x v="1"/>
    <n v="1"/>
    <s v="1997371"/>
    <x v="0"/>
    <s v="3616"/>
    <s v="19/02/2019 16:35"/>
    <s v="0A2T023496"/>
    <s v="800183"/>
    <s v="PITSS"/>
    <s v="ASP"/>
    <x v="12"/>
    <s v="AV ADOLF HORN No 147"/>
    <x v="40"/>
    <n v="0"/>
    <s v="INTERIOR"/>
    <n v="2637"/>
    <s v="&gt;60"/>
    <s v="A4 Mono MFPs"/>
    <s v="A4"/>
    <s v="Ciudad principal"/>
    <s v="1-&gt;60"/>
    <n v="1.05"/>
    <n v="750.75000000000011"/>
    <n v="1"/>
    <n v="0.92"/>
    <n v="5"/>
    <n v="0.184"/>
    <n v="0"/>
    <n v="0"/>
    <d v="2019-02-20T00:00:00"/>
    <d v="2019-02-20T00:00:00"/>
    <n v="0"/>
    <s v="0-1 día"/>
    <n v="0"/>
    <n v="0"/>
    <n v="0"/>
    <x v="0"/>
    <x v="0"/>
    <x v="0"/>
    <x v="0"/>
    <x v="0"/>
    <x v="0"/>
    <x v="0"/>
  </r>
  <r>
    <x v="0"/>
    <n v="1"/>
    <s v="1976389"/>
    <x v="0"/>
    <s v="4000"/>
    <s v="08/01/2019 11:09"/>
    <s v="06HB013984"/>
    <s v="500071"/>
    <s v="PITSS"/>
    <s v="ASP"/>
    <x v="14"/>
    <s v="PEDRO CARDENAS 1901"/>
    <x v="42"/>
    <n v="0"/>
    <s v="INTERIOR"/>
    <n v="21"/>
    <s v="Entre 16 y 30"/>
    <s v="Entry Mono Printers"/>
    <s v="A4"/>
    <s v="Ciudad principal"/>
    <s v="1-Entre 16 y 30"/>
    <n v="0.6"/>
    <n v="429.00000000000006"/>
    <n v="1"/>
    <n v="0.93"/>
    <n v="5"/>
    <n v="0.186"/>
    <n v="0"/>
    <n v="0"/>
    <d v="2019-01-08T00:00:00"/>
    <d v="2019-01-08T00:00:00"/>
    <n v="0"/>
    <s v="0-1 día"/>
    <n v="0"/>
    <n v="0"/>
    <n v="0"/>
    <x v="0"/>
    <x v="0"/>
    <x v="0"/>
    <x v="0"/>
    <x v="0"/>
    <x v="0"/>
    <x v="0"/>
  </r>
  <r>
    <x v="1"/>
    <n v="1"/>
    <s v="1995025"/>
    <x v="0"/>
    <s v="3611"/>
    <s v="14/02/2019 14:04"/>
    <s v="0A4T558879"/>
    <s v="800071"/>
    <s v="PITSS"/>
    <s v="ASP"/>
    <x v="27"/>
    <s v="CARRETERA BASE AEREA No 5850-23"/>
    <x v="0"/>
    <n v="0"/>
    <s v="INTERIOR"/>
    <n v="188"/>
    <s v="&gt;60"/>
    <s v="Entry Mono Printers"/>
    <s v="A4"/>
    <s v="Ciudad principal"/>
    <s v="1-&gt;60"/>
    <n v="1.05"/>
    <n v="750.75000000000011"/>
    <n v="1"/>
    <n v="0.93"/>
    <n v="5"/>
    <n v="0.186"/>
    <n v="0"/>
    <n v="0"/>
    <d v="2019-02-14T00:00:00"/>
    <d v="2019-02-15T00:00:00"/>
    <n v="1"/>
    <s v="0-1 día"/>
    <n v="0"/>
    <n v="0"/>
    <n v="0"/>
    <x v="0"/>
    <x v="0"/>
    <x v="0"/>
    <x v="0"/>
    <x v="0"/>
    <x v="0"/>
    <x v="0"/>
  </r>
  <r>
    <x v="1"/>
    <n v="1"/>
    <s v="1998389"/>
    <x v="0"/>
    <s v="4626"/>
    <s v="21/02/2019 10:49"/>
    <s v="0D6X469731"/>
    <s v="800071"/>
    <s v="PITSS"/>
    <s v="ASP"/>
    <x v="27"/>
    <s v="CARRETERA BASE AEREA No 5850-23"/>
    <x v="0"/>
    <n v="0"/>
    <s v="INTERIOR"/>
    <n v="134"/>
    <s v="&gt;60"/>
    <s v="Entry Mono Printers"/>
    <s v="A4"/>
    <s v="Ciudad principal"/>
    <s v="1-&gt;60"/>
    <n v="1.05"/>
    <n v="750.75000000000011"/>
    <n v="1"/>
    <n v="0.93"/>
    <n v="5"/>
    <n v="0.186"/>
    <n v="0"/>
    <n v="0"/>
    <d v="2019-02-26T00:00:00"/>
    <d v="2019-02-26T00:00:00"/>
    <n v="0"/>
    <s v="0-1 día"/>
    <n v="0"/>
    <n v="0"/>
    <n v="0"/>
    <x v="0"/>
    <x v="0"/>
    <x v="0"/>
    <x v="0"/>
    <x v="0"/>
    <x v="0"/>
    <x v="0"/>
  </r>
  <r>
    <x v="1"/>
    <n v="1"/>
    <s v="2001987"/>
    <x v="0"/>
    <s v="3616"/>
    <s v="28/02/2019 10:19"/>
    <s v="0A2T199940"/>
    <s v="100038"/>
    <s v="PITSS"/>
    <s v="ASP"/>
    <x v="12"/>
    <s v="Blvd Aeropuerto Miguel Aleman No 164 Bodega 1"/>
    <x v="59"/>
    <n v="0"/>
    <s v="INTERIOR"/>
    <n v="84"/>
    <s v="&gt;60"/>
    <s v="A4 Mono MFPs"/>
    <s v="A4"/>
    <s v="Ciudad principal"/>
    <s v="1-&gt;60"/>
    <n v="1.05"/>
    <n v="750.75000000000011"/>
    <n v="1"/>
    <n v="0.93"/>
    <n v="5"/>
    <n v="0.186"/>
    <n v="0"/>
    <n v="0"/>
    <d v="2019-02-28T00:00:00"/>
    <d v="2019-02-28T00:00:00"/>
    <n v="0"/>
    <s v="0-1 día"/>
    <n v="0"/>
    <n v="0"/>
    <n v="0"/>
    <x v="0"/>
    <x v="0"/>
    <x v="0"/>
    <x v="0"/>
    <x v="0"/>
    <x v="0"/>
    <x v="0"/>
  </r>
  <r>
    <x v="0"/>
    <n v="1"/>
    <s v="1973675"/>
    <x v="0"/>
    <s v="4626"/>
    <s v="02/01/2019 12:49"/>
    <s v="0D6X461664"/>
    <s v="500028"/>
    <s v="PITSS"/>
    <s v="ASP"/>
    <x v="70"/>
    <s v="CARR LIBRE A MIGUEL ALEMAN KM 20.5 EDIFICIO 2"/>
    <x v="29"/>
    <n v="0"/>
    <s v="INTERIOR"/>
    <n v="729"/>
    <s v="&gt;60"/>
    <s v="Entry Mono Printers"/>
    <s v="A4"/>
    <s v="Otras"/>
    <s v="1-&gt;60"/>
    <n v="1.05"/>
    <n v="750.75000000000011"/>
    <n v="1"/>
    <n v="1.68"/>
    <n v="9"/>
    <n v="0.18666666666666665"/>
    <n v="0"/>
    <n v="0"/>
    <d v="2019-01-02T00:00:00"/>
    <d v="2019-01-02T00:00:00"/>
    <n v="0"/>
    <s v="0-1 día"/>
    <n v="0"/>
    <n v="0"/>
    <n v="0"/>
    <x v="0"/>
    <x v="0"/>
    <x v="0"/>
    <x v="0"/>
    <x v="0"/>
    <x v="0"/>
    <x v="0"/>
  </r>
  <r>
    <x v="0"/>
    <n v="1"/>
    <s v="1979193"/>
    <x v="0"/>
    <s v="4395"/>
    <s v="14/01/2019 16:45"/>
    <s v="0BG2951550"/>
    <s v="800187"/>
    <s v="PITSS"/>
    <s v="ASP"/>
    <x v="1"/>
    <s v="PROL ZARAGOZA 62 A"/>
    <x v="10"/>
    <n v="0"/>
    <s v="INTERIOR"/>
    <n v="35"/>
    <s v="Entre 31 y 60"/>
    <s v="Light Production Digital Business"/>
    <s v="Entry Production"/>
    <s v="Ciudad principal"/>
    <s v="3-Entre 31 y 60"/>
    <n v="1.1000000000000001"/>
    <n v="1730.3000000000004"/>
    <n v="1"/>
    <n v="0.75"/>
    <n v="4"/>
    <n v="0.1875"/>
    <n v="0"/>
    <n v="0"/>
    <d v="2019-01-15T00:00:00"/>
    <d v="2019-01-15T00:00:00"/>
    <n v="0"/>
    <s v="0-1 día"/>
    <n v="0"/>
    <n v="0"/>
    <n v="0"/>
    <x v="0"/>
    <x v="0"/>
    <x v="0"/>
    <x v="0"/>
    <x v="0"/>
    <x v="0"/>
    <x v="0"/>
  </r>
  <r>
    <x v="0"/>
    <n v="1"/>
    <s v="1981499"/>
    <x v="0"/>
    <s v="4395"/>
    <s v="18/01/2019 14:01"/>
    <s v="0BG2947122"/>
    <s v="800084"/>
    <s v="PITSS"/>
    <s v="ASP"/>
    <x v="1"/>
    <s v="HAROLD R PAPE MZ 31 NUM 1910"/>
    <x v="47"/>
    <n v="0"/>
    <s v="INTERIOR"/>
    <n v="23"/>
    <s v="Entre 16 y 30"/>
    <s v="Light Production Digital Business"/>
    <s v="Entry Production"/>
    <s v="Ciudad principal"/>
    <s v="3-Entre 16 y 30"/>
    <n v="1.05"/>
    <n v="1651.6500000000003"/>
    <n v="1"/>
    <n v="0.75"/>
    <n v="4"/>
    <n v="0.1875"/>
    <n v="0"/>
    <n v="0"/>
    <d v="2019-01-21T00:00:00"/>
    <d v="2019-01-22T00:00:00"/>
    <n v="1"/>
    <s v="0-1 día"/>
    <n v="0"/>
    <n v="0"/>
    <n v="0"/>
    <x v="0"/>
    <x v="0"/>
    <x v="0"/>
    <x v="0"/>
    <x v="0"/>
    <x v="0"/>
    <x v="0"/>
  </r>
  <r>
    <x v="0"/>
    <n v="1"/>
    <s v="1984455"/>
    <x v="0"/>
    <s v="6705"/>
    <s v="24/01/2019 12:30"/>
    <s v="0A1H020655"/>
    <s v="800147"/>
    <s v="PITSS"/>
    <s v="ASP"/>
    <x v="1"/>
    <s v="NEREO RODRIGUEZ BARRAGAN 1350"/>
    <x v="13"/>
    <n v="0"/>
    <s v="INTERIOR"/>
    <n v="29"/>
    <s v="Entre 16 y 30"/>
    <s v="WF Mono Systems and Legacy Color"/>
    <s v="WF"/>
    <s v="Ciudad principal"/>
    <s v="3-Entre 16 y 30"/>
    <n v="1.05"/>
    <n v="1651.6500000000003"/>
    <n v="1"/>
    <n v="0.75"/>
    <n v="4"/>
    <n v="0.1875"/>
    <n v="0"/>
    <n v="0"/>
    <d v="2019-01-24T00:00:00"/>
    <d v="2019-01-24T00:00:00"/>
    <n v="0"/>
    <s v="0-1 día"/>
    <n v="0"/>
    <n v="0"/>
    <n v="0"/>
    <x v="0"/>
    <x v="0"/>
    <x v="0"/>
    <x v="0"/>
    <x v="0"/>
    <x v="0"/>
    <x v="0"/>
  </r>
  <r>
    <x v="1"/>
    <n v="1"/>
    <s v="1988069"/>
    <x v="0"/>
    <s v="6705"/>
    <s v="31/01/2019 16:45"/>
    <s v="0A1H020591"/>
    <s v="800110"/>
    <s v="PITSS"/>
    <s v="ASP"/>
    <x v="1"/>
    <s v="CALZ DE LA HUERTA 2799"/>
    <x v="28"/>
    <n v="0"/>
    <s v="INTERIOR"/>
    <n v="17"/>
    <s v="Entre 16 y 30"/>
    <s v="WF Mono Systems and Legacy Color"/>
    <s v="WF"/>
    <s v="Ciudad principal"/>
    <s v="3-Entre 16 y 30"/>
    <n v="1.05"/>
    <n v="1651.6500000000003"/>
    <n v="1"/>
    <n v="0.75"/>
    <n v="4"/>
    <n v="0.1875"/>
    <n v="0"/>
    <n v="0"/>
    <d v="2019-02-01T00:00:00"/>
    <d v="2019-02-01T00:00:00"/>
    <n v="0"/>
    <s v="0-1 día"/>
    <n v="0"/>
    <n v="0"/>
    <n v="0"/>
    <x v="0"/>
    <x v="0"/>
    <x v="0"/>
    <x v="0"/>
    <x v="0"/>
    <x v="0"/>
    <x v="0"/>
  </r>
  <r>
    <x v="1"/>
    <n v="1"/>
    <s v="1990059"/>
    <x v="0"/>
    <s v="7142"/>
    <s v="05/02/2019 16:05"/>
    <s v="0PW4980044"/>
    <s v="800188"/>
    <s v="PITSS"/>
    <s v="ASP"/>
    <x v="1"/>
    <s v="TORRES LANDA 103 A"/>
    <x v="55"/>
    <n v="0"/>
    <s v="INTERIOR"/>
    <n v="48"/>
    <s v="Entre 31 y 60"/>
    <s v="WF Mono Systems and Legacy Color"/>
    <s v="WF"/>
    <s v="Ciudad principal"/>
    <s v="3-Entre 31 y 60"/>
    <n v="1.1000000000000001"/>
    <n v="1730.3000000000004"/>
    <n v="1"/>
    <n v="0.75"/>
    <n v="4"/>
    <n v="0.1875"/>
    <n v="0"/>
    <n v="0"/>
    <d v="2019-02-05T00:00:00"/>
    <d v="2019-02-06T00:00:00"/>
    <n v="1"/>
    <s v="0-1 día"/>
    <n v="0"/>
    <n v="0"/>
    <n v="0"/>
    <x v="0"/>
    <x v="0"/>
    <x v="0"/>
    <x v="0"/>
    <x v="0"/>
    <x v="0"/>
    <x v="0"/>
  </r>
  <r>
    <x v="1"/>
    <n v="1"/>
    <s v="1992861"/>
    <x v="0"/>
    <s v="0560"/>
    <s v="11/02/2019 08:14"/>
    <s v="0XPN399180"/>
    <s v="800187"/>
    <s v="PITSS"/>
    <s v="ASP"/>
    <x v="1"/>
    <s v="EZEQUIEL MONTES 8"/>
    <x v="10"/>
    <n v="0"/>
    <s v="INTERIOR"/>
    <n v="66"/>
    <s v="&gt;60"/>
    <s v="Entry Production Color Low/Mid"/>
    <s v="Entry Production"/>
    <s v="Ciudad principal"/>
    <s v="3-&gt;60"/>
    <n v="1.1499999999999999"/>
    <n v="1808.95"/>
    <n v="1"/>
    <n v="0.75"/>
    <n v="4"/>
    <n v="0.1875"/>
    <n v="0"/>
    <n v="0"/>
    <d v="2019-02-14T00:00:00"/>
    <d v="2019-02-14T00:00:00"/>
    <n v="0"/>
    <s v="0-1 día"/>
    <n v="0"/>
    <n v="0"/>
    <n v="0"/>
    <x v="0"/>
    <x v="0"/>
    <x v="0"/>
    <x v="0"/>
    <x v="0"/>
    <x v="0"/>
    <x v="0"/>
  </r>
  <r>
    <x v="1"/>
    <n v="1"/>
    <s v="1988063"/>
    <x v="0"/>
    <s v="8075"/>
    <s v="31/01/2019 16:35"/>
    <s v="03AG877849"/>
    <s v="000207"/>
    <s v="PITSS"/>
    <s v="ASP"/>
    <x v="4"/>
    <s v="AV 1 DE MAYO Y AV CENTRAL MZ 4 LT 1"/>
    <x v="60"/>
    <n v="0"/>
    <s v="METRO"/>
    <n v="3"/>
    <s v="&lt;=3"/>
    <s v="Departmental Digital"/>
    <s v="A3"/>
    <s v="Ciudad principal"/>
    <s v="2-&lt;=3"/>
    <n v="0"/>
    <n v="0"/>
    <n v="1"/>
    <n v="0.94"/>
    <n v="5"/>
    <n v="0.188"/>
    <n v="0"/>
    <n v="0"/>
    <d v="2019-02-11T00:00:00"/>
    <d v="2019-02-12T00:00:00"/>
    <n v="1"/>
    <s v="0-1 día"/>
    <n v="0"/>
    <n v="0"/>
    <n v="0"/>
    <x v="0"/>
    <x v="0"/>
    <x v="0"/>
    <x v="0"/>
    <x v="0"/>
    <x v="0"/>
    <x v="0"/>
  </r>
  <r>
    <x v="1"/>
    <n v="1"/>
    <s v="1993287"/>
    <x v="0"/>
    <s v="4495"/>
    <s v="11/02/2019 16:56"/>
    <s v="0BPB110617"/>
    <s v="800192"/>
    <s v="PITSS"/>
    <s v="ASP"/>
    <x v="5"/>
    <s v="KM 9 CARRETERA A EL CASTILLO"/>
    <x v="5"/>
    <n v="0"/>
    <s v="INTERIOR"/>
    <n v="17"/>
    <s v="Entre 16 y 30"/>
    <s v="CF Mono"/>
    <s v="High Production"/>
    <s v="Ciudad principal"/>
    <s v="4-Entre 16 y 30"/>
    <n v="1.1000000000000001"/>
    <n v="2359.5"/>
    <n v="1"/>
    <n v="0.56999999999999995"/>
    <n v="3"/>
    <n v="0.18999999999999997"/>
    <n v="0"/>
    <n v="0"/>
    <d v="2019-02-25T00:00:00"/>
    <d v="2019-02-25T00:00:00"/>
    <n v="0"/>
    <s v="0-1 día"/>
    <n v="0"/>
    <n v="0"/>
    <n v="0"/>
    <x v="0"/>
    <x v="0"/>
    <x v="0"/>
    <x v="0"/>
    <x v="0"/>
    <x v="0"/>
    <x v="0"/>
  </r>
  <r>
    <x v="1"/>
    <n v="1"/>
    <s v="1998319"/>
    <x v="0"/>
    <s v="4326"/>
    <s v="21/02/2019 09:38"/>
    <s v="0BG1000839"/>
    <s v="500157"/>
    <s v="PITSS"/>
    <s v="ASP"/>
    <x v="42"/>
    <s v="AV DE LAS TORRES No 2170"/>
    <x v="2"/>
    <n v="0"/>
    <s v="INTERIOR"/>
    <n v="41"/>
    <s v="Entre 31 y 60"/>
    <s v="Light Production Digital Business"/>
    <s v="Entry Production"/>
    <s v="Ciudad principal"/>
    <s v="3-Entre 31 y 60"/>
    <n v="1.1000000000000001"/>
    <n v="1730.3000000000004"/>
    <n v="1"/>
    <n v="0.87"/>
    <n v="4"/>
    <n v="0.2175"/>
    <n v="0"/>
    <n v="0"/>
    <d v="2019-02-25T00:00:00"/>
    <d v="2019-02-25T00:00:00"/>
    <n v="0"/>
    <s v="0-1 día"/>
    <n v="0"/>
    <n v="0"/>
    <n v="0"/>
    <x v="0"/>
    <x v="0"/>
    <x v="0"/>
    <x v="0"/>
    <x v="1"/>
    <x v="2"/>
    <x v="4"/>
  </r>
  <r>
    <x v="0"/>
    <n v="1"/>
    <s v="1980157"/>
    <x v="0"/>
    <s v="7010"/>
    <s v="16/01/2019 11:03"/>
    <s v="07TX137310"/>
    <s v="100037"/>
    <s v="PITSS"/>
    <s v="ASP"/>
    <x v="18"/>
    <s v="ANDRES QUINTANA ROO ESQUINA HORACIO ZU&amp;IGA SN"/>
    <x v="22"/>
    <n v="0"/>
    <s v="INTERIOR"/>
    <n v="138"/>
    <s v="&gt;60"/>
    <s v="A3 Office Color Laser MFPs"/>
    <s v="A3"/>
    <s v="Ciudad principal"/>
    <s v="2-&gt;60"/>
    <n v="1.1000000000000001"/>
    <n v="1501.5000000000002"/>
    <n v="1"/>
    <n v="0.95"/>
    <n v="5"/>
    <n v="0.19"/>
    <n v="0"/>
    <n v="0"/>
    <d v="2019-01-16T00:00:00"/>
    <d v="2019-01-16T00:00:00"/>
    <n v="0"/>
    <s v="0-1 día"/>
    <n v="0"/>
    <n v="0"/>
    <n v="0"/>
    <x v="0"/>
    <x v="0"/>
    <x v="0"/>
    <x v="0"/>
    <x v="0"/>
    <x v="0"/>
    <x v="0"/>
  </r>
  <r>
    <x v="0"/>
    <n v="1"/>
    <s v="1977073"/>
    <x v="0"/>
    <s v="7845"/>
    <s v="09/01/2019 12:45"/>
    <s v="0MX4316572"/>
    <s v="500157"/>
    <s v="PITSS"/>
    <s v="ASP"/>
    <x v="25"/>
    <s v="8102 AV MIGUEL DE LA MADRID"/>
    <x v="27"/>
    <n v="0"/>
    <s v="INTERIOR"/>
    <n v="86"/>
    <s v="&gt;60"/>
    <s v="A3 Office Color Laser MFPs"/>
    <s v="A3"/>
    <s v="Ciudad principal"/>
    <s v="2-&gt;60"/>
    <n v="1.1000000000000001"/>
    <n v="1501.5000000000002"/>
    <n v="1"/>
    <n v="1.4"/>
    <n v="5"/>
    <n v="0.27999999999999997"/>
    <n v="0"/>
    <n v="0"/>
    <d v="2019-01-14T00:00:00"/>
    <d v="2019-01-14T00:00:00"/>
    <n v="0"/>
    <s v="0-1 día"/>
    <n v="0"/>
    <n v="0"/>
    <n v="0"/>
    <x v="0"/>
    <x v="0"/>
    <x v="0"/>
    <x v="1"/>
    <x v="1"/>
    <x v="2"/>
    <x v="4"/>
  </r>
  <r>
    <x v="1"/>
    <n v="1"/>
    <s v="1993717"/>
    <x v="0"/>
    <s v="3658"/>
    <s v="12/02/2019 13:03"/>
    <s v="0C4X006207"/>
    <s v="800071"/>
    <s v="PITSS"/>
    <s v="ASP"/>
    <x v="7"/>
    <s v="AV GENERAL RAMON CORONA No 2514"/>
    <x v="0"/>
    <n v="0"/>
    <s v="INTERIOR"/>
    <n v="484"/>
    <s v="&gt;60"/>
    <s v="A4 Mono MFPs"/>
    <s v="A4"/>
    <s v="Ciudad principal"/>
    <s v="1-&gt;60"/>
    <n v="1.05"/>
    <n v="750.75000000000011"/>
    <n v="1"/>
    <n v="0.95"/>
    <n v="5"/>
    <n v="0.19"/>
    <n v="0"/>
    <n v="0"/>
    <d v="2019-02-12T00:00:00"/>
    <d v="2019-02-12T00:00:00"/>
    <n v="0"/>
    <s v="0-1 día"/>
    <n v="0"/>
    <n v="0"/>
    <n v="0"/>
    <x v="0"/>
    <x v="0"/>
    <x v="0"/>
    <x v="0"/>
    <x v="0"/>
    <x v="0"/>
    <x v="0"/>
  </r>
  <r>
    <x v="0"/>
    <n v="1"/>
    <s v="1974341"/>
    <x v="0"/>
    <s v="5955"/>
    <s v="03/01/2019 15:51"/>
    <s v="0X76704205"/>
    <s v="500157"/>
    <s v="PITSS"/>
    <s v="ASP"/>
    <x v="2"/>
    <s v="AV TECNOLOGICO Y JUAN KEPLER 6915"/>
    <x v="2"/>
    <n v="0"/>
    <s v="INTERIOR"/>
    <n v="65"/>
    <s v="&gt;60"/>
    <s v="Departmental Digital"/>
    <s v="A3"/>
    <s v="Ciudad principal"/>
    <s v="2-&gt;60"/>
    <n v="1.1000000000000001"/>
    <n v="1501.5000000000002"/>
    <n v="1"/>
    <n v="1.65"/>
    <n v="5"/>
    <n v="0.32999999999999996"/>
    <n v="0"/>
    <n v="0"/>
    <d v="2019-01-07T00:00:00"/>
    <d v="2019-01-07T00:00:00"/>
    <n v="0"/>
    <s v="0-1 día"/>
    <n v="0"/>
    <n v="0"/>
    <n v="0"/>
    <x v="0"/>
    <x v="0"/>
    <x v="0"/>
    <x v="0"/>
    <x v="1"/>
    <x v="2"/>
    <x v="4"/>
  </r>
  <r>
    <x v="1"/>
    <n v="1"/>
    <s v="1988027"/>
    <x v="0"/>
    <s v="4624"/>
    <s v="31/01/2019 15:37"/>
    <s v="0D6X461220"/>
    <s v="500157"/>
    <s v="PITSS"/>
    <s v="ASP"/>
    <x v="25"/>
    <s v="AV FUENTES DEL SUR 7151"/>
    <x v="2"/>
    <n v="0"/>
    <s v="INTERIOR"/>
    <n v="398"/>
    <s v="&gt;60"/>
    <s v="Entry Mono Printers"/>
    <s v="A4"/>
    <s v="Ciudad principal"/>
    <s v="1-&gt;60"/>
    <n v="1.05"/>
    <n v="750.75000000000011"/>
    <n v="1"/>
    <n v="1.88"/>
    <n v="5"/>
    <n v="0.376"/>
    <n v="0"/>
    <n v="0"/>
    <d v="2019-02-06T00:00:00"/>
    <d v="2019-02-06T00:00:00"/>
    <n v="0"/>
    <s v="0-1 día"/>
    <n v="0"/>
    <n v="0"/>
    <n v="0"/>
    <x v="0"/>
    <x v="0"/>
    <x v="0"/>
    <x v="1"/>
    <x v="1"/>
    <x v="2"/>
    <x v="4"/>
  </r>
  <r>
    <x v="1"/>
    <n v="1"/>
    <s v="1990715"/>
    <x v="0"/>
    <s v="5869"/>
    <s v="06/02/2019 13:25"/>
    <s v="0EX7387236"/>
    <s v="500157"/>
    <s v="PITSS"/>
    <s v="ASP"/>
    <x v="25"/>
    <s v="CALLE DE LOS CEDROS 1681"/>
    <x v="2"/>
    <n v="0"/>
    <s v="INTERIOR"/>
    <n v="9"/>
    <s v="Entre 7 y 15"/>
    <s v="Departmental Digital"/>
    <s v="A3"/>
    <s v="Ciudad principal"/>
    <s v="2-Entre 7 y 15"/>
    <n v="0.6"/>
    <n v="819"/>
    <n v="1"/>
    <n v="2.08"/>
    <n v="5"/>
    <n v="0.41600000000000004"/>
    <n v="0"/>
    <n v="0"/>
    <d v="2019-02-08T00:00:00"/>
    <d v="2019-02-08T00:00:00"/>
    <n v="0"/>
    <s v="0-1 día"/>
    <n v="0"/>
    <n v="0"/>
    <n v="0"/>
    <x v="0"/>
    <x v="0"/>
    <x v="0"/>
    <x v="1"/>
    <x v="1"/>
    <x v="2"/>
    <x v="4"/>
  </r>
  <r>
    <x v="0"/>
    <n v="1"/>
    <s v="1973683"/>
    <x v="0"/>
    <s v="5337"/>
    <s v="02/01/2019 13:02"/>
    <s v="0AE9567229"/>
    <s v="800071"/>
    <s v="PITSS"/>
    <s v="ASP"/>
    <x v="27"/>
    <s v="CARRETERA BASE AEREA No 5850-23"/>
    <x v="0"/>
    <n v="0"/>
    <s v="INTERIOR"/>
    <n v="224"/>
    <s v="&gt;60"/>
    <s v="Office Digital"/>
    <s v="A3"/>
    <s v="Ciudad principal"/>
    <s v="2-&gt;60"/>
    <n v="1.1000000000000001"/>
    <n v="1501.5000000000002"/>
    <n v="1"/>
    <n v="0.97"/>
    <n v="5"/>
    <n v="0.19400000000000001"/>
    <n v="0"/>
    <n v="0"/>
    <d v="2019-01-02T00:00:00"/>
    <d v="2019-01-03T00:00:00"/>
    <n v="1"/>
    <s v="0-1 día"/>
    <n v="0"/>
    <n v="0"/>
    <n v="0"/>
    <x v="0"/>
    <x v="0"/>
    <x v="0"/>
    <x v="0"/>
    <x v="0"/>
    <x v="0"/>
    <x v="0"/>
  </r>
  <r>
    <x v="0"/>
    <n v="1"/>
    <s v="1977063"/>
    <x v="0"/>
    <s v="5945"/>
    <s v="09/01/2019 12:32"/>
    <s v="0X76708202"/>
    <s v="500018"/>
    <s v="PITSS"/>
    <s v="ASP"/>
    <x v="2"/>
    <s v="AV MARTIRES DE SONORA 1006"/>
    <x v="23"/>
    <n v="0"/>
    <s v="INTERIOR"/>
    <n v="145"/>
    <s v="&gt;60"/>
    <s v="Office Digital"/>
    <s v="A3"/>
    <s v="Ciudad principal"/>
    <s v="2-&gt;60"/>
    <n v="1.1000000000000001"/>
    <n v="1501.5000000000002"/>
    <n v="1"/>
    <n v="0.97"/>
    <n v="5"/>
    <n v="0.19400000000000001"/>
    <n v="0"/>
    <n v="0"/>
    <d v="2019-01-09T00:00:00"/>
    <d v="2019-01-10T00:00:00"/>
    <n v="1"/>
    <s v="0-1 día"/>
    <n v="0"/>
    <n v="0"/>
    <n v="0"/>
    <x v="0"/>
    <x v="0"/>
    <x v="0"/>
    <x v="0"/>
    <x v="0"/>
    <x v="0"/>
    <x v="0"/>
  </r>
  <r>
    <x v="0"/>
    <n v="1"/>
    <s v="1986497"/>
    <x v="0"/>
    <s v="3346"/>
    <s v="29/01/2019 09:02"/>
    <s v="03BT801629"/>
    <s v="500028"/>
    <s v="PITSS"/>
    <s v="ASP"/>
    <x v="80"/>
    <s v="AGUSTIN MELGAR NO 845"/>
    <x v="11"/>
    <n v="0"/>
    <s v="INTERIOR"/>
    <n v="81"/>
    <s v="&gt;60"/>
    <s v="A4 Mono MFPs"/>
    <s v="A4"/>
    <s v="Ciudad principal"/>
    <s v="1-&gt;60"/>
    <n v="1.05"/>
    <n v="750.75000000000011"/>
    <n v="1"/>
    <n v="0.97"/>
    <n v="5"/>
    <n v="0.19400000000000001"/>
    <n v="0"/>
    <n v="0"/>
    <d v="2019-01-29T00:00:00"/>
    <d v="2019-01-29T00:00:00"/>
    <n v="0"/>
    <s v="0-1 día"/>
    <n v="0"/>
    <n v="0"/>
    <n v="0"/>
    <x v="0"/>
    <x v="0"/>
    <x v="0"/>
    <x v="0"/>
    <x v="0"/>
    <x v="0"/>
    <x v="0"/>
  </r>
  <r>
    <x v="0"/>
    <n v="1"/>
    <s v="1977145"/>
    <x v="0"/>
    <s v="5757"/>
    <s v="09/01/2019 15:20"/>
    <s v="0XEH070768"/>
    <s v="500157"/>
    <s v="PITSS"/>
    <s v="ASP"/>
    <x v="56"/>
    <s v="EL CID 7830"/>
    <x v="2"/>
    <n v="0"/>
    <s v="INTERIOR"/>
    <n v="1631"/>
    <s v="&gt;60"/>
    <s v="Departmental Digital"/>
    <s v="A3"/>
    <s v="Ciudad principal"/>
    <s v="2-&gt;60"/>
    <n v="1.1000000000000001"/>
    <n v="1501.5000000000002"/>
    <n v="1"/>
    <n v="2.17"/>
    <n v="5"/>
    <n v="0.434"/>
    <n v="0"/>
    <n v="0"/>
    <d v="2019-01-10T00:00:00"/>
    <d v="2019-01-10T00:00:00"/>
    <n v="0"/>
    <s v="0-1 día"/>
    <n v="0"/>
    <n v="0"/>
    <n v="0"/>
    <x v="0"/>
    <x v="0"/>
    <x v="0"/>
    <x v="0"/>
    <x v="1"/>
    <x v="2"/>
    <x v="4"/>
  </r>
  <r>
    <x v="1"/>
    <n v="1"/>
    <s v="1994241"/>
    <x v="0"/>
    <s v="3657"/>
    <s v="13/02/2019 11:14"/>
    <s v="0C7X225095"/>
    <s v="100037"/>
    <s v="PITSS"/>
    <s v="ASP"/>
    <x v="81"/>
    <s v="RODOLFO PADRON No 9"/>
    <x v="59"/>
    <n v="0"/>
    <s v="INTERIOR"/>
    <n v="19"/>
    <s v="Entre 16 y 30"/>
    <s v="A4 Mono MFPs"/>
    <s v="A4"/>
    <s v="Ciudad principal"/>
    <s v="1-Entre 16 y 30"/>
    <n v="0.6"/>
    <n v="429.00000000000006"/>
    <n v="1"/>
    <n v="0.97"/>
    <n v="5"/>
    <n v="0.19400000000000001"/>
    <n v="0"/>
    <n v="0"/>
    <d v="2019-02-13T00:00:00"/>
    <d v="2019-02-13T00:00:00"/>
    <n v="0"/>
    <s v="0-1 día"/>
    <n v="0"/>
    <n v="0"/>
    <n v="0"/>
    <x v="0"/>
    <x v="0"/>
    <x v="0"/>
    <x v="0"/>
    <x v="0"/>
    <x v="0"/>
    <x v="0"/>
  </r>
  <r>
    <x v="1"/>
    <n v="1"/>
    <s v="1995257"/>
    <x v="0"/>
    <s v="6705"/>
    <s v="15/02/2019 09:13"/>
    <s v="0A1H020709"/>
    <s v="800188"/>
    <s v="PITSS"/>
    <s v="ASP"/>
    <x v="1"/>
    <s v="BLV ADOLFO LOPEZ MATEOS 1025"/>
    <x v="55"/>
    <n v="0"/>
    <s v="INTERIOR"/>
    <n v="74"/>
    <s v="&gt;60"/>
    <s v="WF Mono Systems and Legacy Color"/>
    <s v="WF"/>
    <s v="Ciudad principal"/>
    <s v="3-&gt;60"/>
    <n v="1.1499999999999999"/>
    <n v="1808.95"/>
    <n v="1"/>
    <n v="0.78"/>
    <n v="4"/>
    <n v="0.19500000000000001"/>
    <n v="0"/>
    <n v="0"/>
    <d v="2019-02-15T00:00:00"/>
    <d v="2019-02-15T00:00:00"/>
    <n v="0"/>
    <s v="0-1 día"/>
    <n v="0"/>
    <n v="0"/>
    <n v="0"/>
    <x v="0"/>
    <x v="0"/>
    <x v="0"/>
    <x v="0"/>
    <x v="0"/>
    <x v="0"/>
    <x v="0"/>
  </r>
  <r>
    <x v="0"/>
    <n v="1"/>
    <s v="1970141"/>
    <x v="0"/>
    <s v="5337"/>
    <s v="21/12/2018 12:15"/>
    <s v="0AE9900240"/>
    <s v="500093"/>
    <s v="PITSS"/>
    <s v="ASP"/>
    <x v="10"/>
    <s v="CARR NUEVO LAREDO -PIEDRAS NEGRAS KM 14.2"/>
    <x v="18"/>
    <n v="0"/>
    <s v="INTERIOR"/>
    <n v="63"/>
    <s v="&gt;60"/>
    <s v="Office Digital"/>
    <s v="A3"/>
    <s v="Ciudad principal"/>
    <s v="2-&gt;60"/>
    <n v="1.1000000000000001"/>
    <n v="1501.5000000000002"/>
    <n v="1"/>
    <n v="0.98"/>
    <n v="5"/>
    <n v="0.19600000000000001"/>
    <n v="0"/>
    <n v="0"/>
    <d v="2019-01-02T00:00:00"/>
    <d v="2019-01-02T00:00:00"/>
    <n v="0"/>
    <s v="0-1 día"/>
    <n v="0"/>
    <n v="0"/>
    <n v="0"/>
    <x v="0"/>
    <x v="0"/>
    <x v="0"/>
    <x v="0"/>
    <x v="0"/>
    <x v="0"/>
    <x v="0"/>
  </r>
  <r>
    <x v="0"/>
    <n v="1"/>
    <s v="1973757"/>
    <x v="0"/>
    <s v="8075"/>
    <s v="02/01/2019 16:31"/>
    <s v="03AG879423"/>
    <s v="000196"/>
    <s v="PITSS"/>
    <s v="ASP"/>
    <x v="4"/>
    <s v="ALLENDE No 8"/>
    <x v="57"/>
    <n v="0"/>
    <s v="METRO"/>
    <n v="26"/>
    <s v="Entre 16 y 30"/>
    <s v="Departmental Digital"/>
    <s v="A3"/>
    <s v="Ciudad principal"/>
    <s v="2-Entre 16 y 30"/>
    <n v="0.8"/>
    <n v="524"/>
    <n v="1"/>
    <n v="0.98"/>
    <n v="5"/>
    <n v="0.19600000000000001"/>
    <n v="0"/>
    <n v="0"/>
    <d v="2019-01-03T00:00:00"/>
    <d v="2019-01-03T00:00:00"/>
    <n v="0"/>
    <s v="0-1 día"/>
    <n v="0"/>
    <n v="0"/>
    <n v="0"/>
    <x v="0"/>
    <x v="0"/>
    <x v="0"/>
    <x v="0"/>
    <x v="0"/>
    <x v="0"/>
    <x v="0"/>
  </r>
  <r>
    <x v="0"/>
    <n v="1"/>
    <s v="1974661"/>
    <x v="0"/>
    <s v="8055"/>
    <s v="04/01/2019 08:46"/>
    <s v="Y4X844943"/>
    <s v="800146"/>
    <s v="PITSS"/>
    <s v="ASP"/>
    <x v="59"/>
    <s v="PONIENTE 134 NUM 580 B"/>
    <x v="34"/>
    <n v="0"/>
    <s v="INTERIOR"/>
    <n v="87"/>
    <s v="&gt;60"/>
    <s v="Departmental Digital"/>
    <s v="A3"/>
    <s v="Ciudad principal"/>
    <s v="2-&gt;60"/>
    <n v="1.1000000000000001"/>
    <n v="1501.5000000000002"/>
    <n v="1"/>
    <n v="0.98"/>
    <n v="5"/>
    <n v="0.19600000000000001"/>
    <n v="0"/>
    <n v="0"/>
    <d v="2019-01-04T00:00:00"/>
    <d v="2019-01-04T00:00:00"/>
    <n v="0"/>
    <s v="0-1 día"/>
    <n v="0"/>
    <n v="0"/>
    <n v="0"/>
    <x v="0"/>
    <x v="0"/>
    <x v="0"/>
    <x v="0"/>
    <x v="0"/>
    <x v="0"/>
    <x v="0"/>
  </r>
  <r>
    <x v="0"/>
    <n v="1"/>
    <s v="1978907"/>
    <x v="0"/>
    <s v="7222"/>
    <s v="14/01/2019 09:51"/>
    <s v="0LX5599222"/>
    <s v="800187"/>
    <s v="PITSS"/>
    <s v="ASP"/>
    <x v="58"/>
    <s v="AV CERRADA LA ESTACADA No 471"/>
    <x v="10"/>
    <n v="0"/>
    <s v="INTERIOR"/>
    <n v="161"/>
    <s v="&gt;60"/>
    <s v="A3 Office Color Laser MFPs"/>
    <s v="A3"/>
    <s v="Ciudad principal"/>
    <s v="2-&gt;60"/>
    <n v="1.1000000000000001"/>
    <n v="1501.5000000000002"/>
    <n v="1"/>
    <n v="0.98"/>
    <n v="5"/>
    <n v="0.19600000000000001"/>
    <n v="0"/>
    <n v="0"/>
    <d v="2019-01-14T00:00:00"/>
    <d v="2019-01-14T00:00:00"/>
    <n v="0"/>
    <s v="0-1 día"/>
    <n v="0"/>
    <n v="0"/>
    <n v="0"/>
    <x v="0"/>
    <x v="0"/>
    <x v="0"/>
    <x v="0"/>
    <x v="0"/>
    <x v="0"/>
    <x v="0"/>
  </r>
  <r>
    <x v="0"/>
    <n v="1"/>
    <s v="1980931"/>
    <x v="0"/>
    <s v="4625"/>
    <s v="17/01/2019 14:31"/>
    <s v="0D6X468398"/>
    <s v="500018"/>
    <s v="PITSS"/>
    <s v="ASP"/>
    <x v="2"/>
    <s v="AV MARTIRES DE SONORA 1006"/>
    <x v="23"/>
    <n v="0"/>
    <s v="INTERIOR"/>
    <n v="56"/>
    <s v="Entre 31 y 60"/>
    <s v="Entry Mono Printers"/>
    <s v="A4"/>
    <s v="Ciudad principal"/>
    <s v="1-Entre 31 y 60"/>
    <n v="0.8"/>
    <n v="572.00000000000011"/>
    <n v="1"/>
    <n v="0.98"/>
    <n v="5"/>
    <n v="0.19600000000000001"/>
    <n v="0"/>
    <n v="0"/>
    <d v="2019-01-17T00:00:00"/>
    <d v="2019-01-18T00:00:00"/>
    <n v="1"/>
    <s v="0-1 día"/>
    <n v="0"/>
    <n v="0"/>
    <n v="0"/>
    <x v="0"/>
    <x v="0"/>
    <x v="0"/>
    <x v="0"/>
    <x v="0"/>
    <x v="0"/>
    <x v="0"/>
  </r>
  <r>
    <x v="0"/>
    <n v="1"/>
    <s v="1983783"/>
    <x v="0"/>
    <s v="8045"/>
    <s v="23/01/2019 11:27"/>
    <s v="0Y4X848778"/>
    <s v="800110"/>
    <s v="PITSS"/>
    <s v="ASP"/>
    <x v="0"/>
    <s v="AV FCO I MADERO 6500 INT 631"/>
    <x v="28"/>
    <n v="1"/>
    <s v="INTERIOR"/>
    <n v="128"/>
    <s v="&gt;60"/>
    <s v="Office Digital"/>
    <s v="A3"/>
    <s v="Ciudad principal"/>
    <s v="2-&gt;60"/>
    <n v="1.1000000000000001"/>
    <n v="0"/>
    <n v="1"/>
    <n v="0.98"/>
    <n v="5"/>
    <n v="0.19600000000000001"/>
    <n v="0"/>
    <n v="0"/>
    <d v="2019-01-23T00:00:00"/>
    <d v="2019-01-23T00:00:00"/>
    <n v="0"/>
    <s v="0-1 día"/>
    <n v="0"/>
    <n v="0"/>
    <n v="0"/>
    <x v="0"/>
    <x v="0"/>
    <x v="0"/>
    <x v="0"/>
    <x v="0"/>
    <x v="0"/>
    <x v="0"/>
  </r>
  <r>
    <x v="0"/>
    <n v="1"/>
    <s v="1972833"/>
    <x v="0"/>
    <s v="4002"/>
    <s v="31/12/2018 14:00"/>
    <s v="9HB327396"/>
    <s v="800146"/>
    <s v="PITSS"/>
    <s v="ASP"/>
    <x v="82"/>
    <s v="BLVD ADOLFO LOPEZ MATEOS No 2540"/>
    <x v="17"/>
    <n v="0"/>
    <s v="INTERIOR"/>
    <n v="192"/>
    <s v="&gt;60"/>
    <s v="A4 Mono MFPs"/>
    <s v="A4"/>
    <s v="Ciudad principal"/>
    <s v="1-&gt;60"/>
    <n v="1.05"/>
    <n v="750.75000000000011"/>
    <n v="1"/>
    <n v="1"/>
    <n v="5"/>
    <n v="0.2"/>
    <n v="0"/>
    <n v="0"/>
    <d v="2019-01-02T00:00:00"/>
    <d v="2019-01-03T00:00:00"/>
    <n v="1"/>
    <s v="0-1 día"/>
    <n v="0"/>
    <n v="0"/>
    <n v="0"/>
    <x v="0"/>
    <x v="0"/>
    <x v="0"/>
    <x v="0"/>
    <x v="0"/>
    <x v="0"/>
    <x v="0"/>
  </r>
  <r>
    <x v="0"/>
    <n v="1"/>
    <s v="1974761"/>
    <x v="0"/>
    <s v="5774"/>
    <s v="04/01/2019 12:20"/>
    <s v="0XEL568768"/>
    <s v="800187"/>
    <s v="PITSS"/>
    <s v="ASP"/>
    <x v="4"/>
    <s v="BLV ECUESTRE SN"/>
    <x v="10"/>
    <n v="0"/>
    <s v="INTERIOR"/>
    <n v="101"/>
    <s v="&gt;60"/>
    <s v="Departmental Digital"/>
    <s v="A3"/>
    <s v="Ciudad principal"/>
    <s v="2-&gt;60"/>
    <n v="1.1000000000000001"/>
    <n v="1501.5000000000002"/>
    <n v="1"/>
    <n v="1"/>
    <n v="5"/>
    <n v="0.2"/>
    <n v="0"/>
    <n v="0"/>
    <d v="2019-01-08T00:00:00"/>
    <d v="2019-01-08T00:00:00"/>
    <n v="0"/>
    <s v="0-1 día"/>
    <n v="0"/>
    <n v="0"/>
    <n v="0"/>
    <x v="0"/>
    <x v="0"/>
    <x v="0"/>
    <x v="0"/>
    <x v="0"/>
    <x v="0"/>
    <x v="0"/>
  </r>
  <r>
    <x v="0"/>
    <n v="1"/>
    <s v="1975803"/>
    <x v="0"/>
    <s v="3657"/>
    <s v="07/01/2019 13:00"/>
    <s v="0C7X273325"/>
    <s v="800187"/>
    <s v="PITSS"/>
    <s v="ASP"/>
    <x v="48"/>
    <s v="AV PASEO CENTRAL No 2A"/>
    <x v="45"/>
    <n v="0"/>
    <s v="INTERIOR"/>
    <n v="2594"/>
    <s v="&gt;60"/>
    <s v="A4 Mono MFPs"/>
    <s v="A4"/>
    <s v="Ciudad principal"/>
    <s v="1-&gt;60"/>
    <n v="1.05"/>
    <n v="750.75000000000011"/>
    <n v="1"/>
    <n v="1"/>
    <n v="5"/>
    <n v="0.2"/>
    <n v="0"/>
    <n v="0"/>
    <d v="2019-01-09T00:00:00"/>
    <d v="2019-01-09T00:00:00"/>
    <n v="0"/>
    <s v="0-1 día"/>
    <n v="0"/>
    <n v="0"/>
    <n v="0"/>
    <x v="0"/>
    <x v="0"/>
    <x v="0"/>
    <x v="0"/>
    <x v="0"/>
    <x v="0"/>
    <x v="0"/>
  </r>
  <r>
    <x v="0"/>
    <n v="1"/>
    <s v="1977743"/>
    <x v="0"/>
    <s v="4598"/>
    <s v="10/01/2019 14:42"/>
    <s v="0FBG070782"/>
    <s v="800146"/>
    <s v="PITSS"/>
    <s v="ASP"/>
    <x v="1"/>
    <s v="BLV A L MATEOS SN ESQ CHIMALPOPOC"/>
    <x v="17"/>
    <n v="0"/>
    <s v="INTERIOR"/>
    <n v="38"/>
    <s v="Entre 31 y 60"/>
    <s v="Light Production Digital Business"/>
    <s v="Entry Production"/>
    <s v="Ciudad principal"/>
    <s v="3-Entre 31 y 60"/>
    <n v="1.1000000000000001"/>
    <n v="1730.3000000000004"/>
    <n v="1"/>
    <n v="0.8"/>
    <n v="4"/>
    <n v="0.2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0"/>
    <n v="1"/>
    <s v="1978169"/>
    <x v="0"/>
    <s v="0570"/>
    <s v="11/01/2019 11:12"/>
    <s v="0XPN548189"/>
    <s v="000196"/>
    <s v="PITSS"/>
    <s v="ASP"/>
    <x v="4"/>
    <s v="AV HOMERO 125"/>
    <x v="25"/>
    <n v="0"/>
    <s v="METRO"/>
    <n v="31"/>
    <s v="Entre 31 y 60"/>
    <s v="Entry Production Color Low/Mid"/>
    <s v="Entry Production"/>
    <s v="Ciudad principal"/>
    <s v="3-Entre 31 y 60"/>
    <n v="1.1000000000000001"/>
    <n v="883.30000000000007"/>
    <n v="1"/>
    <n v="0.8"/>
    <n v="4"/>
    <n v="0.2"/>
    <n v="0"/>
    <n v="0"/>
    <d v="2019-01-11T00:00:00"/>
    <d v="2019-01-11T00:00:00"/>
    <n v="0"/>
    <s v="0-1 día"/>
    <n v="0"/>
    <n v="0"/>
    <n v="0"/>
    <x v="0"/>
    <x v="0"/>
    <x v="0"/>
    <x v="0"/>
    <x v="0"/>
    <x v="0"/>
    <x v="0"/>
  </r>
  <r>
    <x v="0"/>
    <n v="1"/>
    <s v="1971437"/>
    <x v="0"/>
    <s v="4395"/>
    <s v="26/12/2018 15:37"/>
    <s v="0BG2947153"/>
    <s v="500157"/>
    <s v="PITSS"/>
    <s v="ASP"/>
    <x v="1"/>
    <s v="AV PASEO TRIUNFO LA REP 6321"/>
    <x v="2"/>
    <n v="0"/>
    <s v="INTERIOR"/>
    <n v="13"/>
    <s v="Entre 7 y 15"/>
    <s v="Light Production Digital Business"/>
    <s v="Entry Production"/>
    <s v="Ciudad principal"/>
    <s v="3-Entre 7 y 15"/>
    <n v="0.8"/>
    <n v="1258.4000000000003"/>
    <n v="1"/>
    <n v="1.88"/>
    <n v="4"/>
    <n v="0.47"/>
    <n v="0"/>
    <n v="0"/>
    <d v="2019-01-02T00:00:00"/>
    <d v="2019-01-03T00:00:00"/>
    <n v="1"/>
    <s v="0-1 día"/>
    <n v="0"/>
    <n v="0"/>
    <n v="0"/>
    <x v="0"/>
    <x v="0"/>
    <x v="0"/>
    <x v="0"/>
    <x v="1"/>
    <x v="2"/>
    <x v="4"/>
  </r>
  <r>
    <x v="0"/>
    <n v="1"/>
    <s v="1977705"/>
    <x v="0"/>
    <s v="4002"/>
    <s v="10/01/2019 13:30"/>
    <s v="09HB318444"/>
    <s v="100038"/>
    <s v="PITSS"/>
    <s v="ASP"/>
    <x v="6"/>
    <s v="FELIPE BERRIOZABAL 504"/>
    <x v="20"/>
    <n v="0"/>
    <s v="INTERIOR"/>
    <n v="503"/>
    <s v="&gt;60"/>
    <s v="A4 Mono MFPs"/>
    <s v="A4"/>
    <s v="Ciudad principal"/>
    <s v="1-&gt;60"/>
    <n v="1.05"/>
    <n v="750.75000000000011"/>
    <n v="1"/>
    <n v="1"/>
    <n v="5"/>
    <n v="0.2"/>
    <n v="0"/>
    <n v="0"/>
    <d v="2019-01-14T00:00:00"/>
    <d v="2019-01-14T00:00:00"/>
    <n v="0"/>
    <s v="0-1 día"/>
    <n v="0"/>
    <n v="0"/>
    <n v="0"/>
    <x v="0"/>
    <x v="0"/>
    <x v="0"/>
    <x v="0"/>
    <x v="0"/>
    <x v="0"/>
    <x v="0"/>
  </r>
  <r>
    <x v="0"/>
    <n v="1"/>
    <s v="1979175"/>
    <x v="0"/>
    <s v="5866"/>
    <s v="14/01/2019 16:30"/>
    <s v="0EX9664404"/>
    <s v="800183"/>
    <s v="PITSS"/>
    <s v="ASP"/>
    <x v="4"/>
    <s v="AV PATRIA 1612 MZ 1 LT 30 Y 30A"/>
    <x v="0"/>
    <n v="0"/>
    <s v="INTERIOR"/>
    <n v="145"/>
    <s v="&gt;60"/>
    <s v="Departmental Digital"/>
    <s v="A3"/>
    <s v="Ciudad principal"/>
    <s v="2-&gt;60"/>
    <n v="1.1000000000000001"/>
    <n v="1501.5000000000002"/>
    <n v="1"/>
    <n v="1"/>
    <n v="5"/>
    <n v="0.2"/>
    <n v="0"/>
    <n v="0"/>
    <d v="2019-01-17T00:00:00"/>
    <d v="2019-01-17T00:00:00"/>
    <n v="0"/>
    <s v="0-1 día"/>
    <n v="0"/>
    <n v="0"/>
    <n v="0"/>
    <x v="0"/>
    <x v="0"/>
    <x v="0"/>
    <x v="0"/>
    <x v="0"/>
    <x v="0"/>
    <x v="0"/>
  </r>
  <r>
    <x v="0"/>
    <n v="1"/>
    <s v="1983637"/>
    <x v="0"/>
    <s v="4002"/>
    <s v="23/01/2019 09:07"/>
    <s v="09HB333670"/>
    <s v="500036"/>
    <s v="PITSS"/>
    <s v="ASP"/>
    <x v="83"/>
    <s v="AGUSTIN MELGAR 845 ENTRE ARTEAGA Y CARLOS SALAZAR"/>
    <x v="11"/>
    <n v="0"/>
    <s v="INTERIOR"/>
    <n v="47"/>
    <s v="Entre 31 y 60"/>
    <s v="A4 Mono MFPs"/>
    <s v="A4"/>
    <s v="Ciudad principal"/>
    <s v="1-Entre 31 y 60"/>
    <n v="0.8"/>
    <n v="572.00000000000011"/>
    <n v="1"/>
    <n v="1"/>
    <n v="5"/>
    <n v="0.2"/>
    <n v="0"/>
    <n v="0"/>
    <d v="2019-01-23T00:00:00"/>
    <d v="2019-01-23T00:00:00"/>
    <n v="0"/>
    <s v="0-1 día"/>
    <n v="0"/>
    <n v="0"/>
    <n v="0"/>
    <x v="0"/>
    <x v="0"/>
    <x v="0"/>
    <x v="0"/>
    <x v="0"/>
    <x v="0"/>
    <x v="0"/>
  </r>
  <r>
    <x v="1"/>
    <n v="1"/>
    <s v="1989205"/>
    <x v="0"/>
    <s v="4395"/>
    <s v="04/02/2019 08:14"/>
    <s v="0BG2940370"/>
    <s v="500157"/>
    <s v="PITSS"/>
    <s v="ASP"/>
    <x v="1"/>
    <s v="AV EJERCITO NAL NUM 2926 ESQ JACARANDAS"/>
    <x v="2"/>
    <n v="0"/>
    <s v="INTERIOR"/>
    <n v="11"/>
    <s v="Entre 7 y 15"/>
    <s v="Light Production Digital Business"/>
    <s v="Entry Production"/>
    <s v="Ciudad principal"/>
    <s v="3-Entre 7 y 15"/>
    <n v="0.8"/>
    <n v="1258.4000000000003"/>
    <n v="1"/>
    <n v="2"/>
    <n v="4"/>
    <n v="0.5"/>
    <n v="0"/>
    <n v="0"/>
    <d v="2019-02-07T00:00:00"/>
    <d v="2019-02-07T00:00:00"/>
    <n v="0"/>
    <s v="0-1 día"/>
    <n v="0"/>
    <n v="0"/>
    <n v="0"/>
    <x v="0"/>
    <x v="0"/>
    <x v="0"/>
    <x v="0"/>
    <x v="1"/>
    <x v="2"/>
    <x v="4"/>
  </r>
  <r>
    <x v="0"/>
    <n v="1"/>
    <s v="1986779"/>
    <x v="0"/>
    <s v="0560"/>
    <s v="29/01/2019 15:57"/>
    <s v="0XPN547501"/>
    <s v="800072"/>
    <s v="PITSS"/>
    <s v="ASP"/>
    <x v="1"/>
    <s v="AV MEREO RGZ BARRAGAN NUM 1350"/>
    <x v="13"/>
    <n v="0"/>
    <s v="INTERIOR"/>
    <n v="25"/>
    <s v="Entre 16 y 30"/>
    <s v="Entry Production Color Low/Mid"/>
    <s v="Entry Production"/>
    <s v="Ciudad principal"/>
    <s v="3-Entre 16 y 30"/>
    <n v="1.05"/>
    <n v="1651.6500000000003"/>
    <n v="1"/>
    <n v="0.8"/>
    <n v="4"/>
    <n v="0.2"/>
    <n v="0"/>
    <n v="0"/>
    <d v="2019-01-31T00:00:00"/>
    <d v="2019-01-31T00:00:00"/>
    <n v="0"/>
    <s v="0-1 día"/>
    <n v="0"/>
    <n v="0"/>
    <n v="0"/>
    <x v="0"/>
    <x v="0"/>
    <x v="0"/>
    <x v="0"/>
    <x v="0"/>
    <x v="0"/>
    <x v="0"/>
  </r>
  <r>
    <x v="1"/>
    <n v="1"/>
    <s v="1987843"/>
    <x v="0"/>
    <s v="5866"/>
    <s v="31/01/2019 11:30"/>
    <s v="0EX9293419"/>
    <s v="500028"/>
    <s v="PITSS"/>
    <s v="ASP"/>
    <x v="4"/>
    <s v="AV GOMEZ MORIN 924"/>
    <x v="1"/>
    <n v="0"/>
    <s v="INTERIOR"/>
    <n v="15"/>
    <s v="Entre 7 y 15"/>
    <s v="Departmental Digital"/>
    <s v="A3"/>
    <s v="Ciudad principal"/>
    <s v="2-Entre 7 y 15"/>
    <n v="0.6"/>
    <n v="819"/>
    <n v="1"/>
    <n v="1"/>
    <n v="5"/>
    <n v="0.2"/>
    <n v="0"/>
    <n v="0"/>
    <d v="2019-02-07T00:00:00"/>
    <d v="2019-02-07T00:00:00"/>
    <n v="0"/>
    <s v="0-1 día"/>
    <n v="0"/>
    <n v="0"/>
    <n v="0"/>
    <x v="0"/>
    <x v="0"/>
    <x v="0"/>
    <x v="0"/>
    <x v="0"/>
    <x v="0"/>
    <x v="0"/>
  </r>
  <r>
    <x v="1"/>
    <n v="1"/>
    <s v="1990021"/>
    <x v="0"/>
    <s v="0070"/>
    <s v="05/02/2019 14:27"/>
    <s v="0E2B666269"/>
    <s v="800187"/>
    <s v="PITSS"/>
    <s v="ASP"/>
    <x v="4"/>
    <s v="AV 5 DE FEBRERO 9200"/>
    <x v="10"/>
    <n v="0"/>
    <s v="INTERIOR"/>
    <n v="25"/>
    <s v="Entre 16 y 30"/>
    <s v="Entry Production Color Low/Mid"/>
    <s v="Entry Production"/>
    <s v="Ciudad principal"/>
    <s v="3-Entre 16 y 30"/>
    <n v="1.05"/>
    <n v="1651.6500000000003"/>
    <n v="1"/>
    <n v="0.8"/>
    <n v="4"/>
    <n v="0.2"/>
    <n v="0"/>
    <n v="0"/>
    <d v="2019-02-05T00:00:00"/>
    <d v="2019-02-06T00:00:00"/>
    <n v="1"/>
    <s v="0-1 día"/>
    <n v="0"/>
    <n v="0"/>
    <n v="0"/>
    <x v="0"/>
    <x v="0"/>
    <x v="0"/>
    <x v="0"/>
    <x v="0"/>
    <x v="0"/>
    <x v="0"/>
  </r>
  <r>
    <x v="1"/>
    <n v="1"/>
    <s v="1990085"/>
    <x v="0"/>
    <s v="3658"/>
    <s v="05/02/2019 16:30"/>
    <s v="0C4X008939"/>
    <s v="800071"/>
    <s v="PITSS"/>
    <s v="ASP"/>
    <x v="7"/>
    <s v="AV GENERAL RAMON CORONA No 2514"/>
    <x v="0"/>
    <n v="0"/>
    <s v="INTERIOR"/>
    <n v="2623"/>
    <s v="&gt;60"/>
    <s v="A4 Mono MFPs"/>
    <s v="A4"/>
    <s v="Ciudad principal"/>
    <s v="1-&gt;60"/>
    <n v="1.05"/>
    <n v="750.75000000000011"/>
    <n v="1"/>
    <n v="1"/>
    <n v="5"/>
    <n v="0.2"/>
    <n v="0"/>
    <n v="0"/>
    <d v="2019-02-07T00:00:00"/>
    <d v="2019-02-07T00:00:00"/>
    <n v="0"/>
    <s v="0-1 día"/>
    <n v="0"/>
    <n v="0"/>
    <n v="0"/>
    <x v="0"/>
    <x v="0"/>
    <x v="0"/>
    <x v="0"/>
    <x v="0"/>
    <x v="0"/>
    <x v="0"/>
  </r>
  <r>
    <x v="1"/>
    <n v="1"/>
    <s v="1990461"/>
    <x v="0"/>
    <s v="5866"/>
    <s v="06/02/2019 08:40"/>
    <s v="0EX9283869"/>
    <s v="800187"/>
    <s v="PITSS"/>
    <s v="ASP"/>
    <x v="1"/>
    <s v="PROL ZARAGOZA 62 A"/>
    <x v="10"/>
    <n v="0"/>
    <s v="INTERIOR"/>
    <n v="23"/>
    <s v="Entre 16 y 30"/>
    <s v="Departmental Digital"/>
    <s v="A3"/>
    <s v="Ciudad principal"/>
    <s v="2-Entre 16 y 30"/>
    <n v="0.8"/>
    <n v="1092"/>
    <n v="1"/>
    <n v="1"/>
    <n v="5"/>
    <n v="0.2"/>
    <n v="0"/>
    <n v="0"/>
    <d v="2019-02-07T00:00:00"/>
    <d v="2019-02-08T00:00:00"/>
    <n v="1"/>
    <s v="0-1 día"/>
    <n v="0"/>
    <n v="0"/>
    <n v="0"/>
    <x v="0"/>
    <x v="0"/>
    <x v="0"/>
    <x v="0"/>
    <x v="0"/>
    <x v="0"/>
    <x v="0"/>
  </r>
  <r>
    <x v="1"/>
    <n v="1"/>
    <s v="1992849"/>
    <x v="0"/>
    <s v="3611"/>
    <s v="11/02/2019 07:43"/>
    <s v="0A4T558912"/>
    <s v="800071"/>
    <s v="PITSS"/>
    <s v="ASP"/>
    <x v="27"/>
    <s v="CARRETERA BASE AEREA No 5850-23"/>
    <x v="0"/>
    <n v="0"/>
    <s v="INTERIOR"/>
    <n v="115"/>
    <s v="&gt;60"/>
    <s v="Entry Mono Printers"/>
    <s v="A4"/>
    <s v="Ciudad principal"/>
    <s v="1-&gt;60"/>
    <n v="1.05"/>
    <n v="750.75000000000011"/>
    <n v="1"/>
    <n v="1"/>
    <n v="5"/>
    <n v="0.2"/>
    <n v="0"/>
    <n v="0"/>
    <d v="2019-02-12T00:00:00"/>
    <d v="2019-02-13T00:00:00"/>
    <n v="1"/>
    <s v="0-1 día"/>
    <n v="0"/>
    <n v="0"/>
    <n v="0"/>
    <x v="0"/>
    <x v="0"/>
    <x v="0"/>
    <x v="0"/>
    <x v="0"/>
    <x v="0"/>
    <x v="0"/>
  </r>
  <r>
    <x v="0"/>
    <n v="1"/>
    <s v="1974839"/>
    <x v="0"/>
    <s v="5866"/>
    <s v="04/01/2019 14:58"/>
    <s v="0EX9297565"/>
    <s v="500157"/>
    <s v="PITSS"/>
    <s v="ASP"/>
    <x v="1"/>
    <s v="AV PASEO TRIUNFO LA REP 6321"/>
    <x v="2"/>
    <n v="0"/>
    <s v="INTERIOR"/>
    <n v="22"/>
    <s v="Entre 16 y 30"/>
    <s v="Departmental Digital"/>
    <s v="A3"/>
    <s v="Ciudad principal"/>
    <s v="2-Entre 16 y 30"/>
    <n v="0.8"/>
    <n v="1092"/>
    <n v="1"/>
    <n v="2.5299999999999998"/>
    <n v="5"/>
    <n v="0.50600000000000001"/>
    <n v="0"/>
    <n v="0"/>
    <d v="2019-01-07T00:00:00"/>
    <d v="2019-01-07T00:00:00"/>
    <n v="0"/>
    <s v="0-1 día"/>
    <n v="0"/>
    <n v="0"/>
    <n v="0"/>
    <x v="0"/>
    <x v="0"/>
    <x v="0"/>
    <x v="0"/>
    <x v="1"/>
    <x v="2"/>
    <x v="4"/>
  </r>
  <r>
    <x v="1"/>
    <n v="1"/>
    <s v="2000355"/>
    <x v="0"/>
    <s v="4000"/>
    <s v="25/02/2019 19:41"/>
    <s v="06HB013958"/>
    <s v="800147"/>
    <s v="PITSS"/>
    <s v="ASP"/>
    <x v="14"/>
    <s v="BLVD POZUELOS SN LOCAL 7 y 8"/>
    <x v="46"/>
    <n v="0"/>
    <s v="INTERIOR"/>
    <n v="2643"/>
    <s v="&gt;60"/>
    <s v="Entry Mono Printers"/>
    <s v="A4"/>
    <s v="Ciudad principal"/>
    <s v="1-&gt;60"/>
    <n v="1.05"/>
    <n v="750.75000000000011"/>
    <n v="1"/>
    <n v="1"/>
    <n v="5"/>
    <n v="0.2"/>
    <n v="0"/>
    <n v="0"/>
    <d v="2019-02-28T00:00:00"/>
    <d v="2019-02-28T00:00:00"/>
    <n v="0"/>
    <s v="0-1 día"/>
    <n v="0"/>
    <n v="0"/>
    <n v="0"/>
    <x v="0"/>
    <x v="0"/>
    <x v="0"/>
    <x v="0"/>
    <x v="0"/>
    <x v="0"/>
    <x v="0"/>
  </r>
  <r>
    <x v="0"/>
    <n v="1"/>
    <s v="1987377"/>
    <x v="0"/>
    <s v="5325"/>
    <s v="30/01/2019 13:19"/>
    <s v="0AE7177673"/>
    <s v="800071"/>
    <s v="PITSS"/>
    <s v="ASP"/>
    <x v="7"/>
    <s v="AV GENERAL RAMON CORONA No 2514"/>
    <x v="0"/>
    <n v="0"/>
    <s v="INTERIOR"/>
    <n v="7"/>
    <s v="Entre 7 y 15"/>
    <s v="Office Digital"/>
    <s v="A3"/>
    <s v="Ciudad principal"/>
    <s v="2-Entre 7 y 15"/>
    <n v="0.6"/>
    <n v="819"/>
    <n v="1"/>
    <n v="1.01"/>
    <n v="5"/>
    <n v="0.20200000000000001"/>
    <n v="0"/>
    <n v="0"/>
    <d v="2019-01-30T00:00:00"/>
    <d v="2019-01-31T00:00:00"/>
    <n v="1"/>
    <s v="0-1 día"/>
    <n v="0"/>
    <n v="0"/>
    <n v="0"/>
    <x v="0"/>
    <x v="0"/>
    <x v="0"/>
    <x v="0"/>
    <x v="0"/>
    <x v="0"/>
    <x v="0"/>
  </r>
  <r>
    <x v="1"/>
    <n v="1"/>
    <s v="2001549"/>
    <x v="0"/>
    <s v="6514"/>
    <s v="27/02/2019 13:41"/>
    <s v="5AV824797"/>
    <s v="500019"/>
    <s v="PITSS"/>
    <s v="ASP"/>
    <x v="84"/>
    <s v="NI&amp;OS HEROES No 1015 NTE"/>
    <x v="9"/>
    <n v="0"/>
    <s v="INTERIOR"/>
    <n v="2645"/>
    <s v="&gt;60"/>
    <s v="A4 Color Laser MFPs"/>
    <s v="A4"/>
    <s v="Otras"/>
    <s v="1-&gt;60"/>
    <n v="1.05"/>
    <n v="750.75000000000011"/>
    <n v="1"/>
    <n v="1.82"/>
    <n v="9"/>
    <n v="0.20222222222222222"/>
    <n v="0"/>
    <n v="0"/>
    <d v="2019-02-27T00:00:00"/>
    <d v="2019-02-28T00:00:00"/>
    <n v="1"/>
    <s v="0-1 día"/>
    <n v="0"/>
    <n v="0"/>
    <n v="0"/>
    <x v="0"/>
    <x v="0"/>
    <x v="0"/>
    <x v="0"/>
    <x v="0"/>
    <x v="0"/>
    <x v="0"/>
  </r>
  <r>
    <x v="0"/>
    <n v="1"/>
    <s v="1973679"/>
    <x v="0"/>
    <s v="5867"/>
    <s v="02/01/2019 12:54"/>
    <s v="0EX7405628"/>
    <s v="500093"/>
    <s v="PITSS"/>
    <s v="ASP"/>
    <x v="10"/>
    <s v="CARR NUEVO LAREDO -PIEDRAS NEGRAS KM 14.2"/>
    <x v="18"/>
    <n v="0"/>
    <s v="INTERIOR"/>
    <n v="13"/>
    <s v="Entre 7 y 15"/>
    <s v="Office Digital"/>
    <s v="A3"/>
    <s v="Ciudad principal"/>
    <s v="2-Entre 7 y 15"/>
    <n v="0.6"/>
    <n v="819"/>
    <n v="1"/>
    <n v="1.02"/>
    <n v="5"/>
    <n v="0.20400000000000001"/>
    <n v="0"/>
    <n v="0"/>
    <d v="2019-01-02T00:00:00"/>
    <d v="2019-01-02T00:00:00"/>
    <n v="0"/>
    <s v="0-1 día"/>
    <n v="0"/>
    <n v="0"/>
    <n v="0"/>
    <x v="0"/>
    <x v="0"/>
    <x v="0"/>
    <x v="0"/>
    <x v="0"/>
    <x v="0"/>
    <x v="0"/>
  </r>
  <r>
    <x v="0"/>
    <n v="1"/>
    <s v="1974717"/>
    <x v="0"/>
    <s v="7025"/>
    <s v="04/01/2019 10:47"/>
    <s v="7CX041762"/>
    <s v="500093"/>
    <s v="PITSS"/>
    <s v="ASP"/>
    <x v="85"/>
    <s v="CARRETERA MEXICO 2 KM"/>
    <x v="18"/>
    <n v="0"/>
    <s v="INTERIOR"/>
    <n v="24"/>
    <s v="Entre 16 y 30"/>
    <s v="Office Digital"/>
    <s v="A3"/>
    <s v="Ciudad principal"/>
    <s v="2-Entre 16 y 30"/>
    <n v="0.8"/>
    <n v="1092"/>
    <n v="1"/>
    <n v="1.02"/>
    <n v="5"/>
    <n v="0.20400000000000001"/>
    <n v="0"/>
    <n v="0"/>
    <d v="2019-01-08T00:00:00"/>
    <d v="2019-01-08T00:00:00"/>
    <n v="0"/>
    <s v="0-1 día"/>
    <n v="0"/>
    <n v="0"/>
    <n v="0"/>
    <x v="0"/>
    <x v="0"/>
    <x v="0"/>
    <x v="0"/>
    <x v="0"/>
    <x v="0"/>
    <x v="0"/>
  </r>
  <r>
    <x v="0"/>
    <n v="1"/>
    <s v="1972101"/>
    <x v="0"/>
    <s v="4002"/>
    <s v="28/12/2018 11:58"/>
    <s v="9HB326248"/>
    <s v="800146"/>
    <s v="PITSS"/>
    <s v="ASP"/>
    <x v="86"/>
    <s v="PASEO DE LOS INSURGENTES No 2862"/>
    <x v="17"/>
    <n v="0"/>
    <s v="INTERIOR"/>
    <n v="2584"/>
    <s v="&gt;60"/>
    <s v="A4 Mono MFPs"/>
    <s v="A4"/>
    <s v="Ciudad principal"/>
    <s v="1-&gt;60"/>
    <n v="1.05"/>
    <n v="750.75000000000011"/>
    <n v="1"/>
    <n v="1.03"/>
    <n v="5"/>
    <n v="0.20600000000000002"/>
    <n v="0"/>
    <n v="0"/>
    <d v="2019-01-03T00:00:00"/>
    <d v="2019-01-03T00:00:00"/>
    <n v="0"/>
    <s v="0-1 día"/>
    <n v="0"/>
    <n v="0"/>
    <n v="0"/>
    <x v="0"/>
    <x v="0"/>
    <x v="0"/>
    <x v="0"/>
    <x v="0"/>
    <x v="0"/>
    <x v="0"/>
  </r>
  <r>
    <x v="1"/>
    <n v="1"/>
    <s v="1993123"/>
    <x v="0"/>
    <s v="4002"/>
    <s v="11/02/2019 12:25"/>
    <s v="09HB331586"/>
    <s v="800196"/>
    <s v="PITSS"/>
    <s v="ASP"/>
    <x v="40"/>
    <s v="JUAN DE LA BARRERA 3609"/>
    <x v="7"/>
    <n v="1"/>
    <s v="INTERIOR"/>
    <n v="2629"/>
    <s v="&gt;60"/>
    <s v="A4 Mono MFPs"/>
    <s v="A4"/>
    <s v="Ciudad principal"/>
    <s v="1-&gt;60"/>
    <n v="1.05"/>
    <n v="0"/>
    <n v="1"/>
    <n v="1.03"/>
    <n v="5"/>
    <n v="0.20600000000000002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1"/>
    <n v="1"/>
    <s v="1996951"/>
    <x v="0"/>
    <s v="5866"/>
    <s v="19/02/2019 09:28"/>
    <s v="0EX9293999"/>
    <s v="800146"/>
    <s v="PITSS"/>
    <s v="ASP"/>
    <x v="1"/>
    <s v="CALLE 5 DE MAYO No 208-A"/>
    <x v="17"/>
    <n v="0"/>
    <s v="INTERIOR"/>
    <n v="7"/>
    <s v="Entre 7 y 15"/>
    <s v="Departmental Digital"/>
    <s v="A3"/>
    <s v="Ciudad principal"/>
    <s v="2-Entre 7 y 15"/>
    <n v="0.6"/>
    <n v="819"/>
    <n v="1"/>
    <n v="1.03"/>
    <n v="5"/>
    <n v="0.20600000000000002"/>
    <n v="0"/>
    <n v="0"/>
    <d v="2019-02-19T00:00:00"/>
    <d v="2019-02-19T00:00:00"/>
    <n v="0"/>
    <s v="0-1 día"/>
    <n v="0"/>
    <n v="0"/>
    <n v="0"/>
    <x v="0"/>
    <x v="0"/>
    <x v="0"/>
    <x v="0"/>
    <x v="0"/>
    <x v="0"/>
    <x v="0"/>
  </r>
  <r>
    <x v="0"/>
    <n v="1"/>
    <s v="1969731"/>
    <x v="0"/>
    <s v="0700"/>
    <s v="20/12/2018 11:00"/>
    <s v="0MAV779133"/>
    <s v="800185"/>
    <s v="PITSS"/>
    <s v="ASP"/>
    <x v="60"/>
    <s v="GABINO BARREDA No 267 B"/>
    <x v="50"/>
    <n v="1"/>
    <s v="INTERIOR"/>
    <n v="6"/>
    <s v="Entre 3 y 6"/>
    <s v="Entry Production Color Low/Mid"/>
    <s v="Entry Production"/>
    <s v="Ciudad principal"/>
    <s v="3-Entre 3 y 6"/>
    <n v="0.6"/>
    <n v="0"/>
    <n v="1"/>
    <n v="0.83"/>
    <n v="4"/>
    <n v="0.20749999999999999"/>
    <n v="0"/>
    <n v="0"/>
    <d v="2018-12-31T00:00:00"/>
    <d v="2019-01-02T00:00:00"/>
    <n v="1"/>
    <s v="0-1 día"/>
    <n v="0"/>
    <n v="0"/>
    <n v="0"/>
    <x v="0"/>
    <x v="0"/>
    <x v="0"/>
    <x v="0"/>
    <x v="0"/>
    <x v="0"/>
    <x v="0"/>
  </r>
  <r>
    <x v="0"/>
    <n v="1"/>
    <s v="1986851"/>
    <x v="0"/>
    <s v="4395"/>
    <s v="29/01/2019 18:14"/>
    <s v="0BG2948894"/>
    <s v="800146"/>
    <s v="PITSS"/>
    <s v="ASP"/>
    <x v="1"/>
    <s v="BLV MANUEL J CLOUTHIER SN"/>
    <x v="17"/>
    <n v="0"/>
    <s v="INTERIOR"/>
    <n v="34"/>
    <s v="Entre 31 y 60"/>
    <s v="Light Production Digital Business"/>
    <s v="Entry Production"/>
    <s v="Ciudad principal"/>
    <s v="3-Entre 31 y 60"/>
    <n v="1.1000000000000001"/>
    <n v="1730.3000000000004"/>
    <n v="1"/>
    <n v="0.83"/>
    <n v="4"/>
    <n v="0.20749999999999999"/>
    <n v="0"/>
    <n v="0"/>
    <d v="2019-01-30T00:00:00"/>
    <d v="2019-01-30T00:00:00"/>
    <n v="0"/>
    <s v="0-1 día"/>
    <n v="0"/>
    <n v="0"/>
    <n v="0"/>
    <x v="0"/>
    <x v="0"/>
    <x v="0"/>
    <x v="0"/>
    <x v="0"/>
    <x v="0"/>
    <x v="0"/>
  </r>
  <r>
    <x v="1"/>
    <n v="1"/>
    <s v="1989201"/>
    <x v="0"/>
    <s v="4395"/>
    <s v="04/02/2019 08:11"/>
    <s v="0BG2947123"/>
    <s v="800147"/>
    <s v="PITSS"/>
    <s v="ASP"/>
    <x v="1"/>
    <s v="AV BENITO JUAREZ 1965"/>
    <x v="13"/>
    <n v="0"/>
    <s v="INTERIOR"/>
    <n v="14"/>
    <s v="Entre 7 y 15"/>
    <s v="Light Production Digital Business"/>
    <s v="Entry Production"/>
    <s v="Ciudad principal"/>
    <s v="3-Entre 7 y 15"/>
    <n v="0.8"/>
    <n v="1258.4000000000003"/>
    <n v="1"/>
    <n v="0.83"/>
    <n v="4"/>
    <n v="0.20749999999999999"/>
    <n v="0"/>
    <n v="0"/>
    <d v="2019-02-08T00:00:00"/>
    <d v="2019-02-11T00:00:00"/>
    <n v="1"/>
    <s v="0-1 día"/>
    <n v="0"/>
    <n v="0"/>
    <n v="0"/>
    <x v="0"/>
    <x v="0"/>
    <x v="0"/>
    <x v="0"/>
    <x v="0"/>
    <x v="0"/>
    <x v="0"/>
  </r>
  <r>
    <x v="1"/>
    <n v="1"/>
    <s v="1995421"/>
    <x v="0"/>
    <s v="7142"/>
    <s v="15/02/2019 12:10"/>
    <s v="0PW4792155"/>
    <s v="800188"/>
    <s v="PITSS"/>
    <s v="ASP"/>
    <x v="1"/>
    <s v="BLVD ADOLFO LOPEZ MATEOS No 1025"/>
    <x v="55"/>
    <n v="0"/>
    <s v="INTERIOR"/>
    <n v="221"/>
    <s v="&gt;60"/>
    <s v="WF Mono Systems and Legacy Color"/>
    <s v="WF"/>
    <s v="Ciudad principal"/>
    <s v="3-&gt;60"/>
    <n v="1.1499999999999999"/>
    <n v="1808.95"/>
    <n v="1"/>
    <n v="0.83"/>
    <n v="4"/>
    <n v="0.20749999999999999"/>
    <n v="0"/>
    <n v="0"/>
    <d v="2019-02-15T00:00:00"/>
    <d v="2019-02-18T00:00:00"/>
    <n v="1"/>
    <s v="0-1 día"/>
    <n v="0"/>
    <n v="0"/>
    <n v="0"/>
    <x v="0"/>
    <x v="0"/>
    <x v="0"/>
    <x v="0"/>
    <x v="0"/>
    <x v="0"/>
    <x v="0"/>
  </r>
  <r>
    <x v="0"/>
    <n v="1"/>
    <s v="1975903"/>
    <x v="0"/>
    <s v="5866"/>
    <s v="07/01/2019 15:38"/>
    <s v="0EX9297582"/>
    <s v="500019"/>
    <s v="PITSS"/>
    <s v="ASP"/>
    <x v="1"/>
    <s v="BLV INDEPENDENCIA SN"/>
    <x v="9"/>
    <n v="0"/>
    <s v="INTERIOR"/>
    <n v="70"/>
    <s v="&gt;60"/>
    <s v="Departmental Digital"/>
    <s v="A3"/>
    <s v="Otras"/>
    <s v="2-&gt;60"/>
    <n v="1.1000000000000001"/>
    <n v="1501.5000000000002"/>
    <n v="1"/>
    <n v="1.87"/>
    <n v="9"/>
    <n v="0.20777777777777778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0"/>
    <n v="1"/>
    <s v="1978323"/>
    <x v="0"/>
    <s v="4002"/>
    <s v="11/01/2019 16:07"/>
    <s v="9HB327946"/>
    <s v="800186"/>
    <s v="PITSS"/>
    <s v="ASP"/>
    <x v="87"/>
    <s v="HIDALGO No 35"/>
    <x v="61"/>
    <n v="0"/>
    <s v="INTERIOR"/>
    <n v="2598"/>
    <s v="&gt;60"/>
    <s v="A4 Mono MFPs"/>
    <s v="A4"/>
    <s v="Otras"/>
    <s v="1-&gt;60"/>
    <n v="1.05"/>
    <n v="750.75000000000011"/>
    <n v="1"/>
    <n v="1.88"/>
    <n v="9"/>
    <n v="0.20888888888888887"/>
    <n v="0"/>
    <n v="0"/>
    <d v="2019-01-14T00:00:00"/>
    <d v="2019-01-14T00:00:00"/>
    <n v="0"/>
    <s v="0-1 día"/>
    <n v="0"/>
    <n v="0"/>
    <n v="0"/>
    <x v="0"/>
    <x v="0"/>
    <x v="0"/>
    <x v="0"/>
    <x v="0"/>
    <x v="0"/>
    <x v="0"/>
  </r>
  <r>
    <x v="1"/>
    <n v="1"/>
    <s v="1998713"/>
    <x v="0"/>
    <s v="8600"/>
    <s v="21/02/2019 16:35"/>
    <s v="0B2E530595"/>
    <s v="800146"/>
    <s v="PITSS"/>
    <s v="ASP"/>
    <x v="88"/>
    <s v="CALZADA DE LOS HEROES No 315"/>
    <x v="17"/>
    <n v="0"/>
    <s v="INTERIOR"/>
    <n v="73"/>
    <s v="&gt;60"/>
    <s v="Entry Production Color Mid"/>
    <s v="Entry Production"/>
    <s v="Ciudad principal"/>
    <s v="3-&gt;60"/>
    <n v="1.1499999999999999"/>
    <n v="1808.95"/>
    <n v="1"/>
    <n v="0.84"/>
    <n v="4"/>
    <n v="0.21"/>
    <n v="0"/>
    <n v="0"/>
    <d v="2019-02-28T00:00:00"/>
    <d v="2019-02-28T00:00:00"/>
    <n v="0"/>
    <s v="0-1 día"/>
    <n v="0"/>
    <n v="0"/>
    <n v="0"/>
    <x v="0"/>
    <x v="0"/>
    <x v="0"/>
    <x v="0"/>
    <x v="0"/>
    <x v="0"/>
    <x v="0"/>
  </r>
  <r>
    <x v="0"/>
    <n v="1"/>
    <s v="1977179"/>
    <x v="0"/>
    <s v="5866"/>
    <s v="09/01/2019 16:27"/>
    <s v="0EX9293385"/>
    <s v="800187"/>
    <s v="PITSS"/>
    <s v="ASP"/>
    <x v="4"/>
    <s v="CONSTITUYENTES PTE 152"/>
    <x v="10"/>
    <n v="0"/>
    <s v="INTERIOR"/>
    <n v="41"/>
    <s v="Entre 31 y 60"/>
    <s v="Departmental Digital"/>
    <s v="A3"/>
    <s v="Ciudad principal"/>
    <s v="2-Entre 31 y 60"/>
    <n v="1.05"/>
    <n v="1433.25"/>
    <n v="1"/>
    <n v="1.05"/>
    <n v="5"/>
    <n v="0.21000000000000002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0"/>
    <n v="1"/>
    <s v="1977541"/>
    <x v="0"/>
    <s v="4624"/>
    <s v="10/01/2019 10:52"/>
    <s v="0D6X460010"/>
    <s v="500093"/>
    <s v="PITSS"/>
    <s v="ASP"/>
    <x v="3"/>
    <s v="CENTRO ITURBIDE No 6970"/>
    <x v="18"/>
    <n v="0"/>
    <s v="INTERIOR"/>
    <n v="51"/>
    <s v="Entre 31 y 60"/>
    <s v="Entry Mono Printers"/>
    <s v="A4"/>
    <s v="Ciudad principal"/>
    <s v="1-Entre 31 y 60"/>
    <n v="0.8"/>
    <n v="572.00000000000011"/>
    <n v="1"/>
    <n v="1.05"/>
    <n v="5"/>
    <n v="0.21000000000000002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0"/>
    <n v="1"/>
    <s v="1976917"/>
    <x v="0"/>
    <s v="6705"/>
    <s v="09/01/2019 09:55"/>
    <s v="0A1H020735"/>
    <s v="500157"/>
    <s v="PITSS"/>
    <s v="ASP"/>
    <x v="1"/>
    <s v="AV PASEO TRIUNFO LA REP 6321"/>
    <x v="2"/>
    <n v="0"/>
    <s v="INTERIOR"/>
    <n v="135"/>
    <s v="&gt;60"/>
    <s v="WF Mono Systems and Legacy Color"/>
    <s v="WF"/>
    <s v="Ciudad principal"/>
    <s v="3-&gt;60"/>
    <n v="1.1499999999999999"/>
    <n v="1808.95"/>
    <n v="1"/>
    <n v="2.08"/>
    <n v="4"/>
    <n v="0.52"/>
    <n v="0"/>
    <n v="0"/>
    <d v="2019-01-09T00:00:00"/>
    <d v="2019-01-10T00:00:00"/>
    <n v="1"/>
    <s v="0-1 día"/>
    <n v="0"/>
    <n v="0"/>
    <n v="0"/>
    <x v="0"/>
    <x v="0"/>
    <x v="0"/>
    <x v="0"/>
    <x v="1"/>
    <x v="2"/>
    <x v="4"/>
  </r>
  <r>
    <x v="0"/>
    <n v="1"/>
    <s v="1985383"/>
    <x v="2"/>
    <s v="8075"/>
    <s v="27/01/2019 17:43"/>
    <s v="03AG879724"/>
    <s v="000195"/>
    <s v="PITSS"/>
    <s v="ASP"/>
    <x v="4"/>
    <s v="AV CANAL DE MIRAMONTES 2886"/>
    <x v="16"/>
    <n v="0"/>
    <s v="METRO"/>
    <s v="  "/>
    <s v="&gt;60"/>
    <s v="Departmental Digital"/>
    <s v="A3"/>
    <s v="Ciudad principal"/>
    <s v="2-&gt;60"/>
    <n v="1"/>
    <n v="655"/>
    <n v="1"/>
    <n v="1.05"/>
    <n v="5"/>
    <n v="0.21000000000000002"/>
    <n v="0"/>
    <n v="0"/>
    <d v="2019-01-28T00:00:00"/>
    <d v="2019-01-28T00:00:00"/>
    <n v="0"/>
    <s v="0-1 día"/>
    <n v="0"/>
    <n v="0"/>
    <n v="0"/>
    <x v="1"/>
    <x v="0"/>
    <x v="0"/>
    <x v="0"/>
    <x v="0"/>
    <x v="0"/>
    <x v="0"/>
  </r>
  <r>
    <x v="0"/>
    <n v="1"/>
    <s v="1976225"/>
    <x v="0"/>
    <s v="7855"/>
    <s v="08/01/2019 08:52"/>
    <s v="0MX4465072"/>
    <s v="500157"/>
    <s v="PITSS"/>
    <s v="ASP"/>
    <x v="1"/>
    <s v="EJERCITO NAL 2926"/>
    <x v="2"/>
    <n v="0"/>
    <s v="INTERIOR"/>
    <n v="321"/>
    <s v="&gt;60"/>
    <s v="A3 Office Color Laser MFPs"/>
    <s v="A3"/>
    <s v="Ciudad principal"/>
    <s v="2-&gt;60"/>
    <n v="1.1000000000000001"/>
    <n v="1501.5000000000002"/>
    <n v="1"/>
    <n v="2.63"/>
    <n v="5"/>
    <n v="0.52600000000000002"/>
    <n v="0"/>
    <n v="0"/>
    <d v="2019-01-08T00:00:00"/>
    <d v="2019-01-08T00:00:00"/>
    <n v="0"/>
    <s v="0-1 día"/>
    <n v="0"/>
    <n v="0"/>
    <n v="0"/>
    <x v="0"/>
    <x v="0"/>
    <x v="0"/>
    <x v="0"/>
    <x v="1"/>
    <x v="2"/>
    <x v="4"/>
  </r>
  <r>
    <x v="1"/>
    <n v="1"/>
    <s v="1994457"/>
    <x v="0"/>
    <s v="4002"/>
    <s v="13/02/2019 15:14"/>
    <s v="09HB318937"/>
    <s v="500018"/>
    <s v="PITSS"/>
    <s v="ASP"/>
    <x v="6"/>
    <s v="GASPAR DE ALBEAR 201"/>
    <x v="23"/>
    <n v="0"/>
    <s v="INTERIOR"/>
    <n v="179"/>
    <s v="&gt;60"/>
    <s v="A4 Mono MFPs"/>
    <s v="A4"/>
    <s v="Ciudad principal"/>
    <s v="1-&gt;60"/>
    <n v="1.05"/>
    <n v="750.75000000000011"/>
    <n v="1"/>
    <n v="1.05"/>
    <n v="5"/>
    <n v="0.21000000000000002"/>
    <n v="0"/>
    <n v="0"/>
    <d v="2019-02-18T00:00:00"/>
    <d v="2019-02-18T00:00:00"/>
    <n v="0"/>
    <s v="0-1 día"/>
    <n v="0"/>
    <n v="0"/>
    <n v="0"/>
    <x v="0"/>
    <x v="0"/>
    <x v="0"/>
    <x v="0"/>
    <x v="0"/>
    <x v="0"/>
    <x v="0"/>
  </r>
  <r>
    <x v="1"/>
    <n v="1"/>
    <s v="1995341"/>
    <x v="0"/>
    <s v="4002"/>
    <s v="15/02/2019 10:45"/>
    <s v="09HB331652"/>
    <s v="800196"/>
    <s v="PITSS"/>
    <s v="ASP"/>
    <x v="15"/>
    <s v="CALLE 7 No 1308"/>
    <x v="7"/>
    <n v="1"/>
    <s v="INTERIOR"/>
    <n v="38"/>
    <s v="Entre 31 y 60"/>
    <s v="A4 Mono MFPs"/>
    <s v="A4"/>
    <s v="Ciudad principal"/>
    <s v="1-Entre 31 y 60"/>
    <n v="0.8"/>
    <n v="0"/>
    <n v="1"/>
    <n v="1.05"/>
    <n v="5"/>
    <n v="0.21000000000000002"/>
    <n v="0"/>
    <n v="0"/>
    <d v="2019-02-15T00:00:00"/>
    <d v="2019-02-15T00:00:00"/>
    <n v="0"/>
    <s v="0-1 día"/>
    <n v="0"/>
    <n v="0"/>
    <n v="0"/>
    <x v="0"/>
    <x v="0"/>
    <x v="0"/>
    <x v="0"/>
    <x v="0"/>
    <x v="0"/>
    <x v="0"/>
  </r>
  <r>
    <x v="1"/>
    <n v="1"/>
    <s v="1997031"/>
    <x v="0"/>
    <s v="8075"/>
    <s v="19/02/2019 10:37"/>
    <s v="03AG879936"/>
    <s v="800187"/>
    <s v="PITSS"/>
    <s v="ASP"/>
    <x v="4"/>
    <s v="BLVD ENCUESTRE MZA 1 LTE 1 LOCAL 14"/>
    <x v="10"/>
    <n v="0"/>
    <s v="INTERIOR"/>
    <n v="83"/>
    <s v="&gt;60"/>
    <s v="Departmental Digital"/>
    <s v="A3"/>
    <s v="Ciudad principal"/>
    <s v="2-&gt;60"/>
    <n v="1.1000000000000001"/>
    <n v="1501.5000000000002"/>
    <n v="1"/>
    <n v="1.05"/>
    <n v="5"/>
    <n v="0.21000000000000002"/>
    <n v="0"/>
    <n v="0"/>
    <d v="2019-02-19T00:00:00"/>
    <d v="2019-02-19T00:00:00"/>
    <n v="0"/>
    <s v="0-1 día"/>
    <n v="0"/>
    <n v="0"/>
    <n v="0"/>
    <x v="0"/>
    <x v="0"/>
    <x v="0"/>
    <x v="0"/>
    <x v="0"/>
    <x v="0"/>
    <x v="0"/>
  </r>
  <r>
    <x v="0"/>
    <n v="1"/>
    <s v="1976955"/>
    <x v="0"/>
    <s v="8070"/>
    <s v="09/01/2019 10:39"/>
    <s v="06TB442347"/>
    <s v="500157"/>
    <s v="PITSS"/>
    <s v="ASP"/>
    <x v="57"/>
    <s v="AV DEL CHARRO No 1750 NTE"/>
    <x v="2"/>
    <n v="0"/>
    <s v="INTERIOR"/>
    <n v="69"/>
    <s v="&gt;60"/>
    <s v="A3 Office Color Laser MFPs"/>
    <s v="A3"/>
    <s v="Ciudad principal"/>
    <s v="2-&gt;60"/>
    <n v="1.1000000000000001"/>
    <n v="1501.5000000000002"/>
    <n v="1"/>
    <n v="2.85"/>
    <n v="5"/>
    <n v="0.57000000000000006"/>
    <n v="0"/>
    <n v="0"/>
    <d v="2019-01-14T00:00:00"/>
    <d v="2019-01-15T00:00:00"/>
    <n v="1"/>
    <s v="0-1 día"/>
    <n v="0"/>
    <n v="0"/>
    <n v="0"/>
    <x v="0"/>
    <x v="0"/>
    <x v="0"/>
    <x v="0"/>
    <x v="1"/>
    <x v="2"/>
    <x v="4"/>
  </r>
  <r>
    <x v="0"/>
    <n v="1"/>
    <s v="1977173"/>
    <x v="0"/>
    <s v="3637"/>
    <s v="09/01/2019 16:26"/>
    <s v="0BA9588092"/>
    <s v="500066"/>
    <s v="PITSS"/>
    <s v="ASP"/>
    <x v="44"/>
    <s v="AVENIDA NAFTA NO 750"/>
    <x v="29"/>
    <n v="0"/>
    <s v="INTERIOR"/>
    <n v="106"/>
    <s v="&gt;60"/>
    <s v="A4 Mono MFPs"/>
    <s v="A4"/>
    <s v="Otras"/>
    <s v="1-&gt;60"/>
    <n v="1.05"/>
    <n v="750.75000000000011"/>
    <n v="1"/>
    <n v="1.9"/>
    <n v="9"/>
    <n v="0.21111111111111111"/>
    <n v="0"/>
    <n v="0"/>
    <d v="2019-01-14T00:00:00"/>
    <d v="2019-01-14T00:00:00"/>
    <n v="0"/>
    <s v="0-1 día"/>
    <n v="0"/>
    <n v="0"/>
    <n v="0"/>
    <x v="0"/>
    <x v="0"/>
    <x v="0"/>
    <x v="0"/>
    <x v="0"/>
    <x v="0"/>
    <x v="0"/>
  </r>
  <r>
    <x v="1"/>
    <n v="1"/>
    <s v="1994141"/>
    <x v="0"/>
    <s v="6705"/>
    <s v="13/02/2019 09:12"/>
    <s v="0A1H020735"/>
    <s v="500157"/>
    <s v="PITSS"/>
    <s v="ASP"/>
    <x v="1"/>
    <s v="AV PASEO TRIUNFO LA REP 6321"/>
    <x v="2"/>
    <n v="0"/>
    <s v="INTERIOR"/>
    <n v="6"/>
    <s v="Entre 3 y 6"/>
    <s v="WF Mono Systems and Legacy Color"/>
    <s v="WF"/>
    <s v="Ciudad principal"/>
    <s v="3-Entre 3 y 6"/>
    <n v="0.6"/>
    <n v="943.80000000000007"/>
    <n v="1"/>
    <n v="2.2999999999999998"/>
    <n v="4"/>
    <n v="0.57499999999999996"/>
    <n v="0"/>
    <n v="0"/>
    <d v="2019-02-15T00:00:00"/>
    <d v="2019-02-15T00:00:00"/>
    <n v="0"/>
    <s v="0-1 día"/>
    <n v="0"/>
    <n v="0"/>
    <n v="0"/>
    <x v="0"/>
    <x v="0"/>
    <x v="0"/>
    <x v="0"/>
    <x v="1"/>
    <x v="2"/>
    <x v="4"/>
  </r>
  <r>
    <x v="0"/>
    <n v="1"/>
    <s v="1980359"/>
    <x v="0"/>
    <s v="3658"/>
    <s v="16/01/2019 15:20"/>
    <s v="0C4X013235"/>
    <s v="500028"/>
    <s v="PITSS"/>
    <s v="ASP"/>
    <x v="89"/>
    <s v="CAMINO A HUINALA 135 Y 135 B"/>
    <x v="29"/>
    <n v="0"/>
    <s v="INTERIOR"/>
    <n v="9"/>
    <s v="Entre 7 y 15"/>
    <s v="A4 Mono MFPs"/>
    <s v="A4"/>
    <s v="Otras"/>
    <s v="1-Entre 7 y 15"/>
    <n v="0"/>
    <n v="0"/>
    <n v="1"/>
    <n v="1.92"/>
    <n v="9"/>
    <n v="0.21333333333333332"/>
    <n v="0"/>
    <n v="0"/>
    <d v="2019-01-16T00:00:00"/>
    <d v="2019-01-16T00:00:00"/>
    <n v="0"/>
    <s v="0-1 día"/>
    <n v="0"/>
    <n v="0"/>
    <n v="0"/>
    <x v="0"/>
    <x v="0"/>
    <x v="0"/>
    <x v="0"/>
    <x v="0"/>
    <x v="0"/>
    <x v="0"/>
  </r>
  <r>
    <x v="0"/>
    <n v="1"/>
    <s v="1980071"/>
    <x v="0"/>
    <s v="4002"/>
    <s v="16/01/2019 08:26"/>
    <s v="09HB325909"/>
    <s v="500066"/>
    <s v="PITSS"/>
    <s v="ASP"/>
    <x v="14"/>
    <s v="CARR MIGUEL ALEMAN KM 14.2 LOC  13 14 15 Y 16"/>
    <x v="29"/>
    <n v="0"/>
    <s v="INTERIOR"/>
    <n v="35"/>
    <s v="Entre 31 y 60"/>
    <s v="A4 Mono MFPs"/>
    <s v="A4"/>
    <s v="Otras"/>
    <s v="1-Entre 31 y 60"/>
    <n v="0.8"/>
    <n v="572.00000000000011"/>
    <n v="1"/>
    <n v="1.92"/>
    <n v="9"/>
    <n v="0.21333333333333332"/>
    <n v="0"/>
    <n v="0"/>
    <d v="2019-01-17T00:00:00"/>
    <d v="2019-01-18T00:00:00"/>
    <n v="1"/>
    <s v="0-1 día"/>
    <n v="0"/>
    <n v="0"/>
    <n v="0"/>
    <x v="0"/>
    <x v="0"/>
    <x v="0"/>
    <x v="0"/>
    <x v="0"/>
    <x v="0"/>
    <x v="0"/>
  </r>
  <r>
    <x v="0"/>
    <n v="1"/>
    <s v="1982515"/>
    <x v="0"/>
    <s v="3616"/>
    <s v="21/01/2019 12:05"/>
    <s v="0A2T369923"/>
    <s v="500094"/>
    <s v="PITSS"/>
    <s v="ASP"/>
    <x v="9"/>
    <s v="BLVD PETROCEL KM 1.3 CAMPUS TAMPICO AULAS 2 PISO 3"/>
    <x v="62"/>
    <n v="0"/>
    <s v="INTERIOR"/>
    <n v="91"/>
    <s v="&gt;60"/>
    <s v="A4 Mono MFPs"/>
    <s v="A4"/>
    <s v="Otras"/>
    <s v="1-&gt;60"/>
    <n v="1.05"/>
    <n v="750.75000000000011"/>
    <n v="1"/>
    <n v="1.92"/>
    <n v="9"/>
    <n v="0.21333333333333332"/>
    <n v="0"/>
    <n v="0"/>
    <d v="2019-01-21T00:00:00"/>
    <d v="2019-01-22T00:00:00"/>
    <n v="1"/>
    <s v="0-1 día"/>
    <n v="0"/>
    <n v="0"/>
    <n v="0"/>
    <x v="0"/>
    <x v="0"/>
    <x v="0"/>
    <x v="0"/>
    <x v="0"/>
    <x v="0"/>
    <x v="0"/>
  </r>
  <r>
    <x v="0"/>
    <n v="1"/>
    <s v="1986569"/>
    <x v="0"/>
    <s v="3660"/>
    <s v="29/01/2019 10:41"/>
    <s v="C7X375027"/>
    <s v="500089"/>
    <s v="PITSS"/>
    <s v="ASP"/>
    <x v="2"/>
    <s v="AV HERMANOS ESCOBAR No 5756"/>
    <x v="2"/>
    <n v="1"/>
    <s v="INTERIOR"/>
    <n v="320"/>
    <s v="&gt;60"/>
    <s v="A4 Mono MFPs"/>
    <s v="A4"/>
    <s v="Ciudad principal"/>
    <s v="1-&gt;60"/>
    <n v="1.05"/>
    <n v="0"/>
    <n v="1"/>
    <n v="1.07"/>
    <n v="5"/>
    <n v="0.21400000000000002"/>
    <n v="0"/>
    <n v="0"/>
    <d v="2019-01-29T00:00:00"/>
    <d v="2019-01-30T00:00:00"/>
    <n v="1"/>
    <s v="0-1 día"/>
    <n v="0"/>
    <n v="0"/>
    <n v="0"/>
    <x v="0"/>
    <x v="0"/>
    <x v="0"/>
    <x v="0"/>
    <x v="0"/>
    <x v="0"/>
    <x v="0"/>
  </r>
  <r>
    <x v="1"/>
    <n v="1"/>
    <s v="1999209"/>
    <x v="0"/>
    <s v="4002"/>
    <s v="22/02/2019 16:56"/>
    <s v="09HB331682"/>
    <s v="500036"/>
    <s v="PITSS"/>
    <s v="ASP"/>
    <x v="90"/>
    <s v="CARLOS ABREDOP No 1663"/>
    <x v="44"/>
    <n v="1"/>
    <s v="INTERIOR"/>
    <n v="2640"/>
    <s v="&gt;60"/>
    <s v="A4 Mono MFPs"/>
    <s v="A4"/>
    <s v="Ciudad principal"/>
    <s v="1-&gt;60"/>
    <n v="1.05"/>
    <n v="0"/>
    <n v="1"/>
    <n v="1.07"/>
    <n v="5"/>
    <n v="0.21400000000000002"/>
    <n v="0"/>
    <n v="0"/>
    <d v="2019-02-25T00:00:00"/>
    <d v="2019-02-25T00:00:00"/>
    <n v="0"/>
    <s v="0-1 día"/>
    <n v="0"/>
    <n v="0"/>
    <n v="0"/>
    <x v="0"/>
    <x v="0"/>
    <x v="0"/>
    <x v="0"/>
    <x v="0"/>
    <x v="0"/>
    <x v="0"/>
  </r>
  <r>
    <x v="1"/>
    <n v="1"/>
    <s v="2001607"/>
    <x v="0"/>
    <s v="5866"/>
    <s v="27/02/2019 15:06"/>
    <s v="0EX9293419"/>
    <s v="500036"/>
    <s v="PITSS"/>
    <s v="ASP"/>
    <x v="4"/>
    <s v="AV GOMEZ MORIN 924"/>
    <x v="1"/>
    <n v="0"/>
    <s v="INTERIOR"/>
    <n v="27"/>
    <s v="Entre 16 y 30"/>
    <s v="Departmental Digital"/>
    <s v="A3"/>
    <s v="Ciudad principal"/>
    <s v="2-Entre 16 y 30"/>
    <n v="0.8"/>
    <n v="1092"/>
    <n v="1"/>
    <n v="1.07"/>
    <n v="5"/>
    <n v="0.21400000000000002"/>
    <n v="0"/>
    <n v="0"/>
    <d v="2019-02-27T00:00:00"/>
    <d v="2019-02-28T00:00:00"/>
    <n v="1"/>
    <s v="0-1 día"/>
    <n v="0"/>
    <n v="0"/>
    <n v="0"/>
    <x v="0"/>
    <x v="0"/>
    <x v="0"/>
    <x v="0"/>
    <x v="0"/>
    <x v="0"/>
    <x v="0"/>
  </r>
  <r>
    <x v="0"/>
    <n v="1"/>
    <s v="1975581"/>
    <x v="0"/>
    <s v="0075"/>
    <s v="07/01/2019 09:40"/>
    <s v="0XU8464707"/>
    <s v="800185"/>
    <s v="PITSS"/>
    <s v="ASP"/>
    <x v="60"/>
    <s v="GABINO BARREDA No 267 B"/>
    <x v="50"/>
    <n v="1"/>
    <s v="INTERIOR"/>
    <n v="4"/>
    <s v="Entre 3 y 6"/>
    <s v="Entry Production Color Mid"/>
    <s v="Entry Production"/>
    <s v="Ciudad principal"/>
    <s v="3-Entre 3 y 6"/>
    <n v="0.6"/>
    <n v="0"/>
    <n v="1"/>
    <n v="0.86"/>
    <n v="4"/>
    <n v="0.215"/>
    <n v="0"/>
    <n v="0"/>
    <d v="2019-01-09T00:00:00"/>
    <d v="2019-01-10T00:00:00"/>
    <n v="1"/>
    <s v="0-1 día"/>
    <n v="0"/>
    <n v="0"/>
    <n v="0"/>
    <x v="0"/>
    <x v="0"/>
    <x v="0"/>
    <x v="0"/>
    <x v="0"/>
    <x v="0"/>
    <x v="0"/>
  </r>
  <r>
    <x v="1"/>
    <n v="1"/>
    <s v="1998259"/>
    <x v="0"/>
    <s v="4395"/>
    <s v="21/02/2019 09:01"/>
    <s v="0BG2939611"/>
    <s v="500071"/>
    <s v="PITSS"/>
    <s v="ASP"/>
    <x v="1"/>
    <s v="PEDRO CARDENAS 100"/>
    <x v="42"/>
    <n v="0"/>
    <s v="INTERIOR"/>
    <n v="34"/>
    <s v="Entre 31 y 60"/>
    <s v="Light Production Digital Business"/>
    <s v="Entry Production"/>
    <s v="Ciudad principal"/>
    <s v="3-Entre 31 y 60"/>
    <n v="1.1000000000000001"/>
    <n v="1730.3000000000004"/>
    <n v="1"/>
    <n v="0.86"/>
    <n v="4"/>
    <n v="0.215"/>
    <n v="0"/>
    <n v="0"/>
    <d v="2019-02-25T00:00:00"/>
    <d v="2019-02-25T00:00:00"/>
    <n v="0"/>
    <s v="0-1 día"/>
    <n v="0"/>
    <n v="0"/>
    <n v="0"/>
    <x v="0"/>
    <x v="0"/>
    <x v="0"/>
    <x v="0"/>
    <x v="0"/>
    <x v="0"/>
    <x v="0"/>
  </r>
  <r>
    <x v="0"/>
    <n v="1"/>
    <s v="1976937"/>
    <x v="0"/>
    <s v="3658"/>
    <s v="09/01/2019 10:25"/>
    <s v="0C4X008189"/>
    <s v="800071"/>
    <s v="PITSS"/>
    <s v="ASP"/>
    <x v="7"/>
    <s v="AV GENERAL RAMON CORONA No 2514"/>
    <x v="0"/>
    <n v="0"/>
    <s v="INTERIOR"/>
    <n v="145"/>
    <s v="&gt;60"/>
    <s v="A4 Mono MFPs"/>
    <s v="A4"/>
    <s v="Ciudad principal"/>
    <s v="1-&gt;60"/>
    <n v="1.05"/>
    <n v="750.75000000000011"/>
    <n v="1"/>
    <n v="1.08"/>
    <n v="5"/>
    <n v="0.21600000000000003"/>
    <n v="0"/>
    <n v="0"/>
    <d v="2019-01-09T00:00:00"/>
    <d v="2019-01-10T00:00:00"/>
    <n v="1"/>
    <s v="0-1 día"/>
    <n v="0"/>
    <n v="0"/>
    <n v="0"/>
    <x v="0"/>
    <x v="0"/>
    <x v="0"/>
    <x v="0"/>
    <x v="0"/>
    <x v="0"/>
    <x v="0"/>
  </r>
  <r>
    <x v="0"/>
    <n v="1"/>
    <s v="1983731"/>
    <x v="0"/>
    <s v="8045"/>
    <s v="23/01/2019 10:55"/>
    <s v="0Y4X838063"/>
    <s v="100038"/>
    <s v="PITSS"/>
    <s v="ASP"/>
    <x v="18"/>
    <s v="PASEO TOLLOCAN ESQ J CARRANZA"/>
    <x v="22"/>
    <n v="0"/>
    <s v="INTERIOR"/>
    <n v="71"/>
    <s v="&gt;60"/>
    <s v="Office Digital"/>
    <s v="A3"/>
    <s v="Ciudad principal"/>
    <s v="2-&gt;60"/>
    <n v="1.1000000000000001"/>
    <n v="1501.5000000000002"/>
    <n v="1"/>
    <n v="1.08"/>
    <n v="5"/>
    <n v="0.21600000000000003"/>
    <n v="0"/>
    <n v="0"/>
    <d v="2019-01-23T00:00:00"/>
    <d v="2019-01-23T00:00:00"/>
    <n v="0"/>
    <s v="0-1 día"/>
    <n v="0"/>
    <n v="0"/>
    <n v="0"/>
    <x v="0"/>
    <x v="0"/>
    <x v="0"/>
    <x v="0"/>
    <x v="0"/>
    <x v="0"/>
    <x v="0"/>
  </r>
  <r>
    <x v="1"/>
    <n v="1"/>
    <s v="1993273"/>
    <x v="0"/>
    <s v="5955"/>
    <s v="11/02/2019 16:25"/>
    <s v="0X76370830"/>
    <s v="800187"/>
    <s v="PITSS"/>
    <s v="ASP"/>
    <x v="91"/>
    <s v="PROLONGACION BERNARDO QUINTANA SUR No 302"/>
    <x v="10"/>
    <n v="0"/>
    <s v="INTERIOR"/>
    <n v="133"/>
    <s v="&gt;60"/>
    <s v="Departmental Digital"/>
    <s v="A3"/>
    <s v="Ciudad principal"/>
    <s v="2-&gt;60"/>
    <n v="1.1000000000000001"/>
    <n v="1501.5000000000002"/>
    <n v="1"/>
    <n v="1.08"/>
    <n v="5"/>
    <n v="0.21600000000000003"/>
    <n v="0"/>
    <n v="0"/>
    <d v="2019-02-12T00:00:00"/>
    <d v="2019-02-12T00:00:00"/>
    <n v="0"/>
    <s v="0-1 día"/>
    <n v="0"/>
    <n v="0"/>
    <n v="0"/>
    <x v="0"/>
    <x v="0"/>
    <x v="0"/>
    <x v="0"/>
    <x v="0"/>
    <x v="0"/>
    <x v="0"/>
  </r>
  <r>
    <x v="1"/>
    <n v="1"/>
    <s v="1993465"/>
    <x v="0"/>
    <s v="6656"/>
    <s v="12/02/2019 09:30"/>
    <s v="0E1B941722"/>
    <s v="800071"/>
    <s v="PITSS"/>
    <s v="ASP"/>
    <x v="33"/>
    <s v="CARRETERA BASE AEREA No 5850 INT 4"/>
    <x v="0"/>
    <n v="0"/>
    <s v="INTERIOR"/>
    <n v="70"/>
    <s v="&gt;60"/>
    <s v="Color Laser Printers"/>
    <s v="A4"/>
    <s v="Ciudad principal"/>
    <s v="1-&gt;60"/>
    <n v="1.05"/>
    <n v="750.75000000000011"/>
    <n v="1"/>
    <n v="1.08"/>
    <n v="5"/>
    <n v="0.21600000000000003"/>
    <n v="0"/>
    <n v="0"/>
    <d v="2019-02-13T00:00:00"/>
    <d v="2019-02-14T00:00:00"/>
    <n v="1"/>
    <s v="0-1 día"/>
    <n v="0"/>
    <n v="0"/>
    <n v="0"/>
    <x v="0"/>
    <x v="0"/>
    <x v="0"/>
    <x v="0"/>
    <x v="0"/>
    <x v="0"/>
    <x v="0"/>
  </r>
  <r>
    <x v="0"/>
    <n v="1"/>
    <s v="1978383"/>
    <x v="0"/>
    <s v="6705"/>
    <s v="12/01/2019 16:06"/>
    <s v="0A1H020703"/>
    <s v="800185"/>
    <s v="PITSS"/>
    <s v="ASP"/>
    <x v="1"/>
    <s v="BLVD MIGUEL DE LA MADRID 8717"/>
    <x v="41"/>
    <n v="1"/>
    <s v="INTERIOR"/>
    <n v="46"/>
    <s v="Entre 31 y 60"/>
    <s v="WF Mono Systems and Legacy Color"/>
    <s v="WF"/>
    <s v="Ciudad principal"/>
    <s v="3-Entre 31 y 60"/>
    <n v="1.1000000000000001"/>
    <n v="0"/>
    <n v="1"/>
    <n v="0.87"/>
    <n v="4"/>
    <n v="0.2175"/>
    <n v="0"/>
    <n v="0"/>
    <d v="2019-01-14T00:00:00"/>
    <d v="2019-01-14T00:00:00"/>
    <n v="0"/>
    <s v="0-1 día"/>
    <n v="0"/>
    <n v="0"/>
    <n v="0"/>
    <x v="0"/>
    <x v="0"/>
    <x v="0"/>
    <x v="0"/>
    <x v="0"/>
    <x v="0"/>
    <x v="0"/>
  </r>
  <r>
    <x v="0"/>
    <n v="1"/>
    <s v="1986469"/>
    <x v="0"/>
    <s v="4326"/>
    <s v="29/01/2019 08:08"/>
    <s v="0BG1001361"/>
    <s v="500157"/>
    <s v="PITSS"/>
    <s v="ASP"/>
    <x v="2"/>
    <s v="RAFAEL PEREZ SERNA Y HENRY DUNANT"/>
    <x v="2"/>
    <n v="0"/>
    <s v="INTERIOR"/>
    <n v="19"/>
    <s v="Entre 16 y 30"/>
    <s v="Light Production Digital Business"/>
    <s v="Entry Production"/>
    <s v="Ciudad principal"/>
    <s v="3-Entre 16 y 30"/>
    <n v="1.05"/>
    <n v="1651.6500000000003"/>
    <n v="1"/>
    <n v="2.5"/>
    <n v="4"/>
    <n v="0.625"/>
    <n v="0"/>
    <n v="0"/>
    <d v="2019-01-30T00:00:00"/>
    <d v="2019-01-31T00:00:00"/>
    <n v="1"/>
    <s v="0-1 día"/>
    <n v="0"/>
    <n v="0"/>
    <n v="0"/>
    <x v="0"/>
    <x v="0"/>
    <x v="0"/>
    <x v="0"/>
    <x v="1"/>
    <x v="2"/>
    <x v="4"/>
  </r>
  <r>
    <x v="1"/>
    <n v="1"/>
    <s v="1986849"/>
    <x v="0"/>
    <s v="3616"/>
    <s v="29/01/2019 18:09"/>
    <s v="0A2T027928"/>
    <s v="500066"/>
    <s v="PITSS"/>
    <s v="ASP"/>
    <x v="34"/>
    <s v="CARR MIGUEL ALEMAN KM 24"/>
    <x v="29"/>
    <n v="0"/>
    <s v="INTERIOR"/>
    <n v="140"/>
    <s v="&gt;60"/>
    <s v="A4 Mono MFPs"/>
    <s v="A4"/>
    <s v="Otras"/>
    <s v="1-&gt;60"/>
    <n v="1.05"/>
    <n v="750.75000000000011"/>
    <n v="1"/>
    <n v="1.97"/>
    <n v="9"/>
    <n v="0.21888888888888888"/>
    <n v="0"/>
    <n v="0"/>
    <d v="2019-02-01T00:00:00"/>
    <d v="2019-02-01T00:00:00"/>
    <n v="0"/>
    <s v="0-1 día"/>
    <n v="0"/>
    <n v="0"/>
    <n v="0"/>
    <x v="0"/>
    <x v="0"/>
    <x v="0"/>
    <x v="0"/>
    <x v="0"/>
    <x v="0"/>
    <x v="0"/>
  </r>
  <r>
    <x v="1"/>
    <n v="1"/>
    <s v="2000287"/>
    <x v="0"/>
    <s v="5866"/>
    <s v="25/02/2019 15:32"/>
    <s v="0EX9293026"/>
    <s v="100037"/>
    <s v="PITSS"/>
    <s v="ASP"/>
    <x v="4"/>
    <s v="BLV AEROPUERTO MIGUEL ALEMAN 55"/>
    <x v="52"/>
    <n v="0"/>
    <s v="INTERIOR"/>
    <n v="53"/>
    <s v="Entre 31 y 60"/>
    <s v="Departmental Digital"/>
    <s v="A3"/>
    <s v="Otras"/>
    <s v="2-Entre 31 y 60"/>
    <n v="1.05"/>
    <n v="1433.25"/>
    <n v="1"/>
    <n v="1.97"/>
    <n v="9"/>
    <n v="0.21888888888888888"/>
    <n v="0"/>
    <n v="0"/>
    <d v="2019-02-26T00:00:00"/>
    <d v="2019-02-26T00:00:00"/>
    <n v="0"/>
    <s v="0-1 día"/>
    <n v="0"/>
    <n v="0"/>
    <n v="0"/>
    <x v="0"/>
    <x v="0"/>
    <x v="0"/>
    <x v="0"/>
    <x v="0"/>
    <x v="0"/>
    <x v="0"/>
  </r>
  <r>
    <x v="0"/>
    <n v="1"/>
    <s v="1975887"/>
    <x v="0"/>
    <s v="0070"/>
    <s v="07/01/2019 15:07"/>
    <s v="0E2B662392"/>
    <s v="000196"/>
    <s v="PITSS"/>
    <s v="ASP"/>
    <x v="4"/>
    <s v="MONTERREY 75"/>
    <x v="57"/>
    <n v="0"/>
    <s v="METRO"/>
    <n v="49"/>
    <s v="Entre 31 y 60"/>
    <s v="Entry Production Color Low/Mid"/>
    <s v="Entry Production"/>
    <s v="Ciudad principal"/>
    <s v="3-Entre 31 y 60"/>
    <n v="1.1000000000000001"/>
    <n v="883.30000000000007"/>
    <n v="1"/>
    <n v="0.88"/>
    <n v="4"/>
    <n v="0.22"/>
    <n v="0"/>
    <n v="0"/>
    <d v="2019-01-08T00:00:00"/>
    <d v="2019-01-08T00:00:00"/>
    <n v="0"/>
    <s v="0-1 día"/>
    <n v="0"/>
    <n v="0"/>
    <n v="0"/>
    <x v="0"/>
    <x v="0"/>
    <x v="0"/>
    <x v="0"/>
    <x v="0"/>
    <x v="0"/>
    <x v="0"/>
  </r>
  <r>
    <x v="0"/>
    <n v="1"/>
    <s v="1980409"/>
    <x v="0"/>
    <s v="4310"/>
    <s v="16/01/2019 16:36"/>
    <s v="0BG0964465"/>
    <s v="000196"/>
    <s v="PITSS"/>
    <s v="ASP"/>
    <x v="4"/>
    <s v="AV INSURGENTES SUR 479"/>
    <x v="57"/>
    <n v="0"/>
    <s v="METRO"/>
    <n v="9"/>
    <s v="Entre 7 y 15"/>
    <s v="Light Production Digital Business"/>
    <s v="Entry Production"/>
    <s v="Ciudad principal"/>
    <s v="3-Entre 7 y 15"/>
    <n v="0.8"/>
    <n v="642.40000000000009"/>
    <n v="1"/>
    <n v="0.88"/>
    <n v="4"/>
    <n v="0.22"/>
    <n v="0"/>
    <n v="0"/>
    <d v="2019-01-16T00:00:00"/>
    <d v="2019-01-17T00:00:00"/>
    <n v="1"/>
    <s v="0-1 día"/>
    <n v="0"/>
    <n v="0"/>
    <n v="0"/>
    <x v="0"/>
    <x v="0"/>
    <x v="0"/>
    <x v="0"/>
    <x v="0"/>
    <x v="0"/>
    <x v="0"/>
  </r>
  <r>
    <x v="1"/>
    <n v="1"/>
    <s v="1999981"/>
    <x v="0"/>
    <s v="7221"/>
    <s v="25/02/2019 10:06"/>
    <s v="0LX7660915"/>
    <s v="500094"/>
    <s v="PITSS"/>
    <s v="ASP"/>
    <x v="7"/>
    <s v="BLVD PETROCEL KM 1.3"/>
    <x v="62"/>
    <n v="0"/>
    <s v="INTERIOR"/>
    <n v="244"/>
    <s v="&gt;60"/>
    <s v="A3 Office Color Laser MFPs"/>
    <s v="A3"/>
    <s v="Otras"/>
    <s v="2-&gt;60"/>
    <n v="1.1000000000000001"/>
    <n v="1501.5000000000002"/>
    <n v="1"/>
    <n v="1.98"/>
    <n v="9"/>
    <n v="0.22"/>
    <n v="0"/>
    <n v="0"/>
    <d v="2019-02-25T00:00:00"/>
    <d v="2019-02-25T00:00:00"/>
    <n v="0"/>
    <s v="0-1 día"/>
    <n v="0"/>
    <n v="0"/>
    <n v="0"/>
    <x v="0"/>
    <x v="0"/>
    <x v="0"/>
    <x v="0"/>
    <x v="0"/>
    <x v="0"/>
    <x v="0"/>
  </r>
  <r>
    <x v="1"/>
    <n v="1"/>
    <s v="1991223"/>
    <x v="0"/>
    <s v="6705"/>
    <s v="07/02/2019 11:58"/>
    <s v="0A1H020735"/>
    <s v="500157"/>
    <s v="PITSS"/>
    <s v="ASP"/>
    <x v="1"/>
    <s v="AV PASEO TRIUNFO LA REP 6321"/>
    <x v="2"/>
    <n v="0"/>
    <s v="INTERIOR"/>
    <n v="8"/>
    <s v="Entre 7 y 15"/>
    <s v="WF Mono Systems and Legacy Color"/>
    <s v="WF"/>
    <s v="Ciudad principal"/>
    <s v="3-Entre 7 y 15"/>
    <n v="0.8"/>
    <n v="1258.4000000000003"/>
    <n v="1"/>
    <n v="2.5299999999999998"/>
    <n v="4"/>
    <n v="0.63249999999999995"/>
    <n v="0"/>
    <n v="0"/>
    <d v="2019-02-11T00:00:00"/>
    <d v="2019-02-12T00:00:00"/>
    <n v="1"/>
    <s v="0-1 día"/>
    <n v="0"/>
    <n v="0"/>
    <n v="0"/>
    <x v="0"/>
    <x v="0"/>
    <x v="0"/>
    <x v="0"/>
    <x v="1"/>
    <x v="2"/>
    <x v="4"/>
  </r>
  <r>
    <x v="1"/>
    <n v="1"/>
    <s v="1996337"/>
    <x v="0"/>
    <s v="3226"/>
    <s v="18/02/2019 10:24"/>
    <s v="K8B481557"/>
    <s v="800187"/>
    <s v="PITSS"/>
    <s v="ASP"/>
    <x v="48"/>
    <s v="AV CENTRAL DR RAFAEL ECHAVERRI KM 0.5"/>
    <x v="45"/>
    <n v="0"/>
    <s v="INTERIOR"/>
    <n v="424"/>
    <s v="&gt;60"/>
    <s v="A4 Mono MFPs"/>
    <s v="A4"/>
    <s v="Ciudad principal"/>
    <s v="1-&gt;60"/>
    <n v="1.05"/>
    <n v="750.75000000000011"/>
    <n v="1"/>
    <n v="1.1000000000000001"/>
    <n v="5"/>
    <n v="0.22000000000000003"/>
    <n v="0"/>
    <n v="0"/>
    <d v="2019-02-18T00:00:00"/>
    <d v="2019-02-18T00:00:00"/>
    <n v="0"/>
    <s v="0-1 día"/>
    <n v="0"/>
    <n v="0"/>
    <n v="0"/>
    <x v="0"/>
    <x v="0"/>
    <x v="0"/>
    <x v="0"/>
    <x v="0"/>
    <x v="0"/>
    <x v="0"/>
  </r>
  <r>
    <x v="0"/>
    <n v="1"/>
    <s v="1973717"/>
    <x v="0"/>
    <s v="4002"/>
    <s v="02/01/2019 14:18"/>
    <s v="9HB320580"/>
    <s v="500157"/>
    <s v="PITSS"/>
    <s v="ASP"/>
    <x v="92"/>
    <s v="PASEO DEL SUR No 855-4"/>
    <x v="2"/>
    <n v="0"/>
    <s v="INTERIOR"/>
    <n v="140"/>
    <s v="&gt;60"/>
    <s v="A4 Mono MFPs"/>
    <s v="A4"/>
    <s v="Ciudad principal"/>
    <s v="1-&gt;60"/>
    <n v="1.05"/>
    <n v="750.75000000000011"/>
    <n v="1"/>
    <n v="3.2"/>
    <n v="5"/>
    <n v="0.64"/>
    <n v="0"/>
    <n v="0"/>
    <d v="2019-01-03T00:00:00"/>
    <d v="2019-01-03T00:00:00"/>
    <n v="0"/>
    <s v="0-1 día"/>
    <n v="0"/>
    <n v="0"/>
    <n v="0"/>
    <x v="0"/>
    <x v="0"/>
    <x v="0"/>
    <x v="0"/>
    <x v="1"/>
    <x v="2"/>
    <x v="4"/>
  </r>
  <r>
    <x v="1"/>
    <n v="1"/>
    <s v="1997381"/>
    <x v="0"/>
    <s v="8056"/>
    <s v="19/02/2019 16:24"/>
    <s v="08TB592525"/>
    <s v="500027"/>
    <s v="PITSS"/>
    <s v="ASP"/>
    <x v="20"/>
    <s v="CIRCUITO INTERIOR NORTE No 1820"/>
    <x v="2"/>
    <n v="1"/>
    <s v="INTERIOR"/>
    <n v="11"/>
    <s v="Entre 7 y 15"/>
    <s v="A3 Office Color Laser MFPs"/>
    <s v="A3"/>
    <s v="Ciudad principal"/>
    <s v="2-Entre 7 y 15"/>
    <n v="0.6"/>
    <n v="0"/>
    <n v="1"/>
    <n v="1.1000000000000001"/>
    <n v="5"/>
    <n v="0.22000000000000003"/>
    <n v="0"/>
    <n v="0"/>
    <d v="2019-02-20T00:00:00"/>
    <d v="2019-02-20T00:00:00"/>
    <n v="0"/>
    <s v="0-1 día"/>
    <n v="0"/>
    <n v="0"/>
    <n v="0"/>
    <x v="0"/>
    <x v="0"/>
    <x v="0"/>
    <x v="0"/>
    <x v="0"/>
    <x v="0"/>
    <x v="0"/>
  </r>
  <r>
    <x v="1"/>
    <n v="1"/>
    <s v="1995427"/>
    <x v="0"/>
    <s v="3657"/>
    <s v="15/02/2019 12:13"/>
    <s v="0C7X246876"/>
    <s v="800146"/>
    <s v="PITSS"/>
    <s v="ASP"/>
    <x v="49"/>
    <s v="BLVD CAMPESTRE No 2502"/>
    <x v="17"/>
    <n v="0"/>
    <s v="INTERIOR"/>
    <n v="382"/>
    <s v="&gt;60"/>
    <s v="A4 Mono MFPs"/>
    <s v="A4"/>
    <s v="Ciudad principal"/>
    <s v="1-&gt;60"/>
    <n v="1.05"/>
    <n v="750.75000000000011"/>
    <n v="1"/>
    <n v="1.1100000000000001"/>
    <n v="5"/>
    <n v="0.22200000000000003"/>
    <n v="0"/>
    <n v="0"/>
    <d v="2019-02-15T00:00:00"/>
    <d v="2019-02-17T00:00:00"/>
    <n v="0"/>
    <s v="0-1 día"/>
    <n v="0"/>
    <n v="0"/>
    <n v="0"/>
    <x v="0"/>
    <x v="0"/>
    <x v="0"/>
    <x v="0"/>
    <x v="0"/>
    <x v="0"/>
    <x v="0"/>
  </r>
  <r>
    <x v="1"/>
    <n v="1"/>
    <s v="1997411"/>
    <x v="0"/>
    <s v="6656"/>
    <s v="19/02/2019 20:21"/>
    <s v="0E1B967298"/>
    <s v="500066"/>
    <s v="PITSS"/>
    <s v="ASP"/>
    <x v="93"/>
    <s v="CARRETERA MIGUEL ALEMAN No 1000"/>
    <x v="29"/>
    <n v="0"/>
    <s v="INTERIOR"/>
    <n v="720"/>
    <s v="&gt;60"/>
    <s v="Color Laser Printers"/>
    <s v="A4"/>
    <s v="Otras"/>
    <s v="1-&gt;60"/>
    <n v="1.05"/>
    <n v="750.75000000000011"/>
    <n v="1"/>
    <n v="2"/>
    <n v="9"/>
    <n v="0.22222222222222221"/>
    <n v="0"/>
    <n v="0"/>
    <d v="2019-02-20T00:00:00"/>
    <d v="2019-02-20T00:00:00"/>
    <n v="0"/>
    <s v="0-1 día"/>
    <n v="0"/>
    <n v="0"/>
    <n v="0"/>
    <x v="0"/>
    <x v="0"/>
    <x v="0"/>
    <x v="0"/>
    <x v="0"/>
    <x v="0"/>
    <x v="0"/>
  </r>
  <r>
    <x v="1"/>
    <n v="1"/>
    <s v="2001049"/>
    <x v="0"/>
    <s v="4000"/>
    <s v="26/02/2019 22:18"/>
    <s v="06HB007321"/>
    <s v="500066"/>
    <s v="PITSS"/>
    <s v="ASP"/>
    <x v="94"/>
    <s v="AV MULTIPARQUE 1305 KM 23.3"/>
    <x v="63"/>
    <n v="0"/>
    <s v="INTERIOR"/>
    <n v="2644"/>
    <s v="&gt;60"/>
    <s v="Entry Mono Printers"/>
    <s v="A4"/>
    <s v="Otras"/>
    <s v="1-&gt;60"/>
    <n v="1.05"/>
    <n v="750.75000000000011"/>
    <n v="1"/>
    <n v="2"/>
    <n v="9"/>
    <n v="0.22222222222222221"/>
    <n v="0"/>
    <n v="0"/>
    <d v="2019-02-27T00:00:00"/>
    <d v="2019-02-27T00:00:00"/>
    <n v="0"/>
    <s v="0-1 día"/>
    <n v="0"/>
    <n v="0"/>
    <n v="0"/>
    <x v="0"/>
    <x v="0"/>
    <x v="0"/>
    <x v="0"/>
    <x v="0"/>
    <x v="0"/>
    <x v="0"/>
  </r>
  <r>
    <x v="0"/>
    <n v="1"/>
    <s v="1982385"/>
    <x v="0"/>
    <s v="3616"/>
    <s v="21/01/2019 10:34"/>
    <s v="0A2T200346"/>
    <s v="800186"/>
    <s v="PITSS"/>
    <s v="ASP"/>
    <x v="12"/>
    <s v="AV STA ROSA DE VITERBO 13 BOD 1"/>
    <x v="64"/>
    <n v="0"/>
    <s v="INTERIOR"/>
    <n v="255"/>
    <s v="&gt;60"/>
    <s v="A4 Mono MFPs"/>
    <s v="A4"/>
    <s v="Otras"/>
    <s v="1-&gt;60"/>
    <n v="1.05"/>
    <n v="750.75000000000011"/>
    <n v="1"/>
    <n v="2.0099999999999998"/>
    <n v="9"/>
    <n v="0.2233333333333333"/>
    <n v="0"/>
    <n v="0"/>
    <d v="2019-01-21T00:00:00"/>
    <d v="2019-01-21T00:00:00"/>
    <n v="0"/>
    <s v="0-1 día"/>
    <n v="0"/>
    <n v="0"/>
    <n v="0"/>
    <x v="0"/>
    <x v="0"/>
    <x v="0"/>
    <x v="0"/>
    <x v="0"/>
    <x v="0"/>
    <x v="0"/>
  </r>
  <r>
    <x v="1"/>
    <n v="1"/>
    <s v="1994419"/>
    <x v="0"/>
    <s v="8045"/>
    <s v="13/02/2019 14:05"/>
    <s v="0Y4X846817"/>
    <s v="800196"/>
    <s v="PITSS"/>
    <s v="ASP"/>
    <x v="95"/>
    <s v="AV ESPA&amp;A No 1765"/>
    <x v="7"/>
    <n v="1"/>
    <s v="INTERIOR"/>
    <n v="78"/>
    <s v="&gt;60"/>
    <s v="Office Digital"/>
    <s v="A3"/>
    <s v="Ciudad principal"/>
    <s v="2-&gt;60"/>
    <n v="1.1000000000000001"/>
    <n v="0"/>
    <n v="1"/>
    <n v="1.1200000000000001"/>
    <n v="5"/>
    <n v="0.22400000000000003"/>
    <n v="0"/>
    <n v="0"/>
    <d v="2019-02-13T00:00:00"/>
    <d v="2019-02-13T00:00:00"/>
    <n v="0"/>
    <s v="0-1 día"/>
    <n v="0"/>
    <n v="0"/>
    <n v="0"/>
    <x v="0"/>
    <x v="0"/>
    <x v="0"/>
    <x v="0"/>
    <x v="0"/>
    <x v="0"/>
    <x v="0"/>
  </r>
  <r>
    <x v="0"/>
    <n v="1"/>
    <s v="1979183"/>
    <x v="0"/>
    <s v="0560"/>
    <s v="14/01/2019 16:36"/>
    <s v="0XPN399493"/>
    <s v="100037"/>
    <s v="PITSS"/>
    <s v="ASP"/>
    <x v="1"/>
    <s v="BLV ISIDRO FABELA SUR 600"/>
    <x v="20"/>
    <n v="0"/>
    <s v="INTERIOR"/>
    <n v="38"/>
    <s v="Entre 31 y 60"/>
    <s v="Entry Production Color Low/Mid"/>
    <s v="Entry Production"/>
    <s v="Ciudad principal"/>
    <s v="3-Entre 31 y 60"/>
    <n v="1.1000000000000001"/>
    <n v="1730.3000000000004"/>
    <n v="1"/>
    <n v="0.9"/>
    <n v="4"/>
    <n v="0.22500000000000001"/>
    <n v="0"/>
    <n v="0"/>
    <d v="2019-01-15T00:00:00"/>
    <d v="2019-01-15T00:00:00"/>
    <n v="0"/>
    <s v="0-1 día"/>
    <n v="0"/>
    <n v="0"/>
    <n v="0"/>
    <x v="0"/>
    <x v="0"/>
    <x v="0"/>
    <x v="0"/>
    <x v="0"/>
    <x v="0"/>
    <x v="0"/>
  </r>
  <r>
    <x v="1"/>
    <n v="1"/>
    <s v="1987439"/>
    <x v="0"/>
    <s v="4395"/>
    <s v="30/01/2019 15:31"/>
    <s v="0BG2951550"/>
    <s v="800187"/>
    <s v="PITSS"/>
    <s v="ASP"/>
    <x v="1"/>
    <s v="PROL ZARAGOZA 62 A"/>
    <x v="10"/>
    <n v="0"/>
    <s v="INTERIOR"/>
    <n v="9"/>
    <s v="Entre 7 y 15"/>
    <s v="Light Production Digital Business"/>
    <s v="Entry Production"/>
    <s v="Ciudad principal"/>
    <s v="3-Entre 7 y 15"/>
    <n v="0.8"/>
    <n v="1258.4000000000003"/>
    <n v="1"/>
    <n v="0.9"/>
    <n v="4"/>
    <n v="0.22500000000000001"/>
    <n v="0"/>
    <n v="0"/>
    <d v="2019-02-05T00:00:00"/>
    <d v="2019-02-06T00:00:00"/>
    <n v="1"/>
    <s v="0-1 día"/>
    <n v="0"/>
    <n v="0"/>
    <n v="0"/>
    <x v="0"/>
    <x v="0"/>
    <x v="0"/>
    <x v="0"/>
    <x v="0"/>
    <x v="0"/>
    <x v="0"/>
  </r>
  <r>
    <x v="1"/>
    <n v="1"/>
    <s v="1993237"/>
    <x v="0"/>
    <s v="5945"/>
    <s v="11/02/2019 15:28"/>
    <s v="0X76707862"/>
    <s v="500019"/>
    <s v="PITSS"/>
    <s v="ASP"/>
    <x v="13"/>
    <s v="ALAMEDAS No 750"/>
    <x v="9"/>
    <n v="0"/>
    <s v="INTERIOR"/>
    <n v="243"/>
    <s v="&gt;60"/>
    <s v="Office Digital"/>
    <s v="A3"/>
    <s v="Otras"/>
    <s v="2-&gt;60"/>
    <n v="1.1000000000000001"/>
    <n v="1501.5000000000002"/>
    <n v="1"/>
    <n v="2.0299999999999998"/>
    <n v="9"/>
    <n v="0.22555555555555554"/>
    <n v="0"/>
    <n v="0"/>
    <d v="2019-02-13T00:00:00"/>
    <d v="2019-02-13T00:00:00"/>
    <n v="0"/>
    <s v="0-1 día"/>
    <n v="0"/>
    <n v="0"/>
    <n v="0"/>
    <x v="0"/>
    <x v="0"/>
    <x v="0"/>
    <x v="0"/>
    <x v="0"/>
    <x v="0"/>
    <x v="0"/>
  </r>
  <r>
    <x v="0"/>
    <n v="1"/>
    <s v="1975797"/>
    <x v="0"/>
    <s v="3601"/>
    <s v="07/01/2019 12:57"/>
    <s v="0MHB903219"/>
    <s v="800187"/>
    <s v="PITSS"/>
    <s v="ASP"/>
    <x v="79"/>
    <s v="AUTOPISTA QUERETARO CELAYA KM 16 SN"/>
    <x v="46"/>
    <n v="0"/>
    <s v="INTERIOR"/>
    <n v="56"/>
    <s v="Entre 31 y 60"/>
    <s v="Entry Mono Printers"/>
    <s v="A4"/>
    <s v="Ciudad principal"/>
    <s v="1-Entre 31 y 60"/>
    <n v="0.8"/>
    <n v="572.00000000000011"/>
    <n v="1"/>
    <n v="1.1299999999999999"/>
    <n v="5"/>
    <n v="0.22599999999999998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1"/>
    <n v="1"/>
    <s v="1989615"/>
    <x v="0"/>
    <s v="5866"/>
    <s v="05/02/2019 07:11"/>
    <s v="0EX9296124"/>
    <s v="800192"/>
    <s v="PITSS"/>
    <s v="ASP"/>
    <x v="1"/>
    <s v="AV. AMERICAS No. 655"/>
    <x v="7"/>
    <n v="0"/>
    <s v="INTERIOR"/>
    <n v="31"/>
    <s v="Entre 31 y 60"/>
    <s v="Departmental Digital"/>
    <s v="A3"/>
    <s v="Ciudad principal"/>
    <s v="2-Entre 31 y 60"/>
    <n v="1.05"/>
    <n v="1433.25"/>
    <n v="1"/>
    <n v="1.1299999999999999"/>
    <n v="5"/>
    <n v="0.22599999999999998"/>
    <n v="0"/>
    <n v="0"/>
    <d v="2019-02-05T00:00:00"/>
    <d v="2019-02-06T00:00:00"/>
    <n v="1"/>
    <s v="0-1 día"/>
    <n v="0"/>
    <n v="0"/>
    <n v="0"/>
    <x v="0"/>
    <x v="0"/>
    <x v="0"/>
    <x v="0"/>
    <x v="0"/>
    <x v="0"/>
    <x v="0"/>
  </r>
  <r>
    <x v="0"/>
    <n v="1"/>
    <s v="1985031"/>
    <x v="0"/>
    <s v="4395"/>
    <s v="25/01/2019 13:40"/>
    <s v="0BG2946876"/>
    <s v="800146"/>
    <s v="PITSS"/>
    <s v="ASP"/>
    <x v="1"/>
    <s v="BLV JUAN ALONSO DE TORRES 1315-3"/>
    <x v="17"/>
    <n v="0"/>
    <s v="INTERIOR"/>
    <n v="4"/>
    <s v="Entre 3 y 6"/>
    <s v="Light Production Digital Business"/>
    <s v="Entry Production"/>
    <s v="Ciudad principal"/>
    <s v="3-Entre 3 y 6"/>
    <n v="0.6"/>
    <n v="943.80000000000007"/>
    <n v="1"/>
    <n v="0.91"/>
    <n v="4"/>
    <n v="0.22750000000000001"/>
    <n v="0"/>
    <n v="0"/>
    <d v="2019-01-28T00:00:00"/>
    <d v="2019-01-28T00:00:00"/>
    <n v="0"/>
    <s v="0-1 día"/>
    <n v="0"/>
    <n v="0"/>
    <n v="0"/>
    <x v="0"/>
    <x v="0"/>
    <x v="0"/>
    <x v="0"/>
    <x v="0"/>
    <x v="0"/>
    <x v="0"/>
  </r>
  <r>
    <x v="0"/>
    <n v="1"/>
    <s v="1975679"/>
    <x v="0"/>
    <s v="5945"/>
    <s v="07/01/2019 10:41"/>
    <s v="0X76707825"/>
    <s v="500018"/>
    <s v="PITSS"/>
    <s v="ASP"/>
    <x v="2"/>
    <s v="BOULEVARD FRANCISCO PRIMO DE VERDAD No 3317"/>
    <x v="23"/>
    <n v="0"/>
    <s v="INTERIOR"/>
    <n v="5"/>
    <s v="Entre 3 y 6"/>
    <s v="Office Digital"/>
    <s v="A3"/>
    <s v="Ciudad principal"/>
    <s v="2-Entre 3 y 6"/>
    <n v="0"/>
    <n v="0"/>
    <n v="1"/>
    <n v="1.1499999999999999"/>
    <n v="5"/>
    <n v="0.22999999999999998"/>
    <n v="0"/>
    <n v="0"/>
    <d v="2019-01-08T00:00:00"/>
    <d v="2019-01-08T00:00:00"/>
    <n v="0"/>
    <s v="0-1 día"/>
    <n v="0"/>
    <n v="0"/>
    <n v="0"/>
    <x v="0"/>
    <x v="0"/>
    <x v="0"/>
    <x v="0"/>
    <x v="0"/>
    <x v="0"/>
    <x v="0"/>
  </r>
  <r>
    <x v="1"/>
    <n v="1"/>
    <s v="1992919"/>
    <x v="0"/>
    <s v="4395"/>
    <s v="11/02/2019 09:49"/>
    <s v="0BG2951526"/>
    <s v="500157"/>
    <s v="PITSS"/>
    <s v="ASP"/>
    <x v="1"/>
    <s v="AV EJERCITO NACIONAL No 2926"/>
    <x v="2"/>
    <n v="0"/>
    <s v="INTERIOR"/>
    <n v="26"/>
    <s v="Entre 16 y 30"/>
    <s v="Light Production Digital Business"/>
    <s v="Entry Production"/>
    <s v="Ciudad principal"/>
    <s v="3-Entre 16 y 30"/>
    <n v="1.05"/>
    <n v="1651.6500000000003"/>
    <n v="1"/>
    <n v="2.68"/>
    <n v="4"/>
    <n v="0.67"/>
    <n v="0"/>
    <n v="0"/>
    <d v="2019-02-12T00:00:00"/>
    <d v="2019-02-12T00:00:00"/>
    <n v="0"/>
    <s v="0-1 día"/>
    <n v="0"/>
    <n v="0"/>
    <n v="0"/>
    <x v="0"/>
    <x v="0"/>
    <x v="0"/>
    <x v="0"/>
    <x v="1"/>
    <x v="2"/>
    <x v="4"/>
  </r>
  <r>
    <x v="0"/>
    <n v="1"/>
    <s v="1987747"/>
    <x v="0"/>
    <s v="6510"/>
    <s v="31/01/2019 09:51"/>
    <s v="4AV927410"/>
    <s v="500028"/>
    <s v="PITSS"/>
    <s v="ASP"/>
    <x v="67"/>
    <s v="JUAREZ 11"/>
    <x v="1"/>
    <n v="0"/>
    <s v="INTERIOR"/>
    <n v="2618"/>
    <s v="&gt;60"/>
    <s v="Color Laser Printers"/>
    <s v="A4"/>
    <s v="Ciudad principal"/>
    <s v="1-&gt;60"/>
    <n v="1.05"/>
    <n v="750.75000000000011"/>
    <n v="1"/>
    <n v="1.1499999999999999"/>
    <n v="5"/>
    <n v="0.22999999999999998"/>
    <n v="0"/>
    <n v="0"/>
    <d v="2019-01-31T00:00:00"/>
    <d v="2019-01-31T00:00:00"/>
    <n v="0"/>
    <s v="0-1 día"/>
    <n v="0"/>
    <n v="0"/>
    <n v="0"/>
    <x v="0"/>
    <x v="0"/>
    <x v="0"/>
    <x v="0"/>
    <x v="0"/>
    <x v="0"/>
    <x v="0"/>
  </r>
  <r>
    <x v="1"/>
    <n v="1"/>
    <s v="1986797"/>
    <x v="0"/>
    <s v="5774"/>
    <s v="29/01/2019 16:44"/>
    <s v="0XEL568777"/>
    <s v="000207"/>
    <s v="PITSS"/>
    <s v="ASP"/>
    <x v="4"/>
    <s v="CARR A LAGO DE GUADALUPE KM 27.5"/>
    <x v="14"/>
    <n v="0"/>
    <s v="METRO"/>
    <n v="13"/>
    <s v="Entre 7 y 15"/>
    <s v="Departmental Digital"/>
    <s v="A3"/>
    <s v="Ciudad principal"/>
    <s v="2-Entre 7 y 15"/>
    <n v="0.6"/>
    <n v="393"/>
    <n v="1"/>
    <n v="1.1499999999999999"/>
    <n v="5"/>
    <n v="0.22999999999999998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1"/>
    <n v="1"/>
    <s v="1988287"/>
    <x v="0"/>
    <s v="6510"/>
    <s v="01/02/2019 09:51"/>
    <s v="4AV770073"/>
    <s v="100037"/>
    <s v="PITSS"/>
    <s v="ASP"/>
    <x v="96"/>
    <s v="PASEO SAN BUENAVENTURA No 213"/>
    <x v="22"/>
    <n v="0"/>
    <s v="INTERIOR"/>
    <n v="2619"/>
    <s v="&gt;60"/>
    <s v="Color Laser Printers"/>
    <s v="A4"/>
    <s v="Ciudad principal"/>
    <s v="1-&gt;60"/>
    <n v="1.05"/>
    <n v="750.75000000000011"/>
    <n v="1"/>
    <n v="1.1499999999999999"/>
    <n v="5"/>
    <n v="0.22999999999999998"/>
    <n v="0"/>
    <n v="0"/>
    <d v="2019-02-08T00:00:00"/>
    <d v="2019-02-08T00:00:00"/>
    <n v="0"/>
    <s v="0-1 día"/>
    <n v="0"/>
    <n v="0"/>
    <n v="0"/>
    <x v="0"/>
    <x v="0"/>
    <x v="0"/>
    <x v="0"/>
    <x v="0"/>
    <x v="0"/>
    <x v="0"/>
  </r>
  <r>
    <x v="0"/>
    <n v="1"/>
    <s v="1980065"/>
    <x v="0"/>
    <s v="4395"/>
    <s v="16/01/2019 08:27"/>
    <s v="0BG2951526"/>
    <s v="500157"/>
    <s v="PITSS"/>
    <s v="ASP"/>
    <x v="1"/>
    <s v="AV EJERCITO NACIONAL No 2926"/>
    <x v="2"/>
    <n v="0"/>
    <s v="INTERIOR"/>
    <n v="93"/>
    <s v="&gt;60"/>
    <s v="Light Production Digital Business"/>
    <s v="Entry Production"/>
    <s v="Ciudad principal"/>
    <s v="3-&gt;60"/>
    <n v="1.1499999999999999"/>
    <n v="1808.95"/>
    <n v="1"/>
    <n v="3.5"/>
    <n v="4"/>
    <n v="0.875"/>
    <n v="0"/>
    <n v="0"/>
    <d v="2019-01-18T00:00:00"/>
    <d v="2019-01-18T00:00:00"/>
    <n v="0"/>
    <s v="0-1 día"/>
    <n v="0"/>
    <n v="0"/>
    <n v="0"/>
    <x v="0"/>
    <x v="0"/>
    <x v="0"/>
    <x v="0"/>
    <x v="1"/>
    <x v="2"/>
    <x v="4"/>
  </r>
  <r>
    <x v="1"/>
    <n v="1"/>
    <s v="1990583"/>
    <x v="0"/>
    <s v="3657"/>
    <s v="06/02/2019 11:26"/>
    <s v="0C7X246778"/>
    <s v="800186"/>
    <s v="PITSS"/>
    <s v="ASP"/>
    <x v="49"/>
    <s v="AV 5 DE FEBRERO 1351"/>
    <x v="10"/>
    <n v="0"/>
    <s v="INTERIOR"/>
    <n v="9"/>
    <s v="Entre 7 y 15"/>
    <s v="A4 Mono MFPs"/>
    <s v="A4"/>
    <s v="Ciudad principal"/>
    <s v="1-Entre 7 y 15"/>
    <n v="0"/>
    <n v="0"/>
    <n v="1"/>
    <n v="1.1499999999999999"/>
    <n v="5"/>
    <n v="0.22999999999999998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0"/>
    <n v="1"/>
    <s v="1974771"/>
    <x v="0"/>
    <s v="6705"/>
    <s v="04/01/2019 12:45"/>
    <s v="0A1H022401"/>
    <s v="800187"/>
    <s v="PITSS"/>
    <s v="ASP"/>
    <x v="4"/>
    <s v="BLVD ENCUESTRE MZA 1 LTE 1 LOCAL 14"/>
    <x v="10"/>
    <n v="0"/>
    <s v="INTERIOR"/>
    <n v="145"/>
    <s v="&gt;60"/>
    <s v="WF Mono Systems and Legacy Color"/>
    <s v="WF"/>
    <s v="Ciudad principal"/>
    <s v="3-&gt;60"/>
    <n v="1.1499999999999999"/>
    <n v="1808.95"/>
    <n v="1"/>
    <n v="0.92"/>
    <n v="4"/>
    <n v="0.23"/>
    <n v="0"/>
    <n v="0"/>
    <d v="2019-01-04T00:00:00"/>
    <d v="2019-01-07T00:00:00"/>
    <n v="1"/>
    <s v="0-1 día"/>
    <n v="0"/>
    <n v="0"/>
    <n v="0"/>
    <x v="0"/>
    <x v="0"/>
    <x v="0"/>
    <x v="0"/>
    <x v="0"/>
    <x v="0"/>
    <x v="0"/>
  </r>
  <r>
    <x v="0"/>
    <n v="1"/>
    <s v="1981773"/>
    <x v="0"/>
    <s v="4310"/>
    <s v="19/01/2019 10:48"/>
    <s v="0BG0972372"/>
    <s v="800142"/>
    <s v="PITSS"/>
    <s v="ASP"/>
    <x v="4"/>
    <s v="Avenida de los Insurgentes Sur No. 2376"/>
    <x v="65"/>
    <n v="0"/>
    <s v="METRO"/>
    <n v="14"/>
    <s v="Entre 7 y 15"/>
    <s v="Light Production Digital Business"/>
    <s v="Entry Production"/>
    <s v="Ciudad principal"/>
    <s v="3-Entre 7 y 15"/>
    <n v="0.8"/>
    <n v="642.40000000000009"/>
    <n v="1"/>
    <n v="0.92"/>
    <n v="4"/>
    <n v="0.23"/>
    <n v="0"/>
    <n v="0"/>
    <d v="2019-01-21T00:00:00"/>
    <d v="2019-01-21T00:00:00"/>
    <n v="0"/>
    <s v="0-1 día"/>
    <n v="0"/>
    <n v="0"/>
    <n v="0"/>
    <x v="0"/>
    <x v="0"/>
    <x v="0"/>
    <x v="0"/>
    <x v="0"/>
    <x v="0"/>
    <x v="0"/>
  </r>
  <r>
    <x v="0"/>
    <n v="1"/>
    <s v="1983647"/>
    <x v="0"/>
    <s v="6203"/>
    <s v="23/01/2019 09:15"/>
    <s v="0AGD460905"/>
    <s v="800072"/>
    <s v="PITSS"/>
    <s v="ASP"/>
    <x v="6"/>
    <s v="AV PATRIA 1448 ESQ MONTE FALCO 2o PISO"/>
    <x v="0"/>
    <n v="0"/>
    <s v="INTERIOR"/>
    <n v="820"/>
    <s v="&gt;60"/>
    <s v="WF Mono Systems and Legacy Color"/>
    <s v="WF"/>
    <s v="Ciudad principal"/>
    <s v="3-&gt;60"/>
    <n v="1.1499999999999999"/>
    <n v="1808.95"/>
    <n v="1"/>
    <n v="0.92"/>
    <n v="4"/>
    <n v="0.23"/>
    <n v="0"/>
    <n v="0"/>
    <d v="2019-01-23T00:00:00"/>
    <d v="2019-01-24T00:00:00"/>
    <n v="1"/>
    <s v="0-1 día"/>
    <n v="0"/>
    <n v="0"/>
    <n v="0"/>
    <x v="0"/>
    <x v="0"/>
    <x v="0"/>
    <x v="0"/>
    <x v="0"/>
    <x v="0"/>
    <x v="0"/>
  </r>
  <r>
    <x v="1"/>
    <n v="1"/>
    <s v="1995971"/>
    <x v="0"/>
    <s v="0070"/>
    <s v="17/02/2019 13:49"/>
    <s v="0E2B664332"/>
    <s v="800146"/>
    <s v="PITSS"/>
    <s v="ASP"/>
    <x v="4"/>
    <s v="BLVD ADOLFO LOPEZ MATEOS 2540"/>
    <x v="17"/>
    <n v="0"/>
    <s v="INTERIOR"/>
    <n v="60"/>
    <s v="Entre 31 y 60"/>
    <s v="Entry Production Color Low/Mid"/>
    <s v="Entry Production"/>
    <s v="Ciudad principal"/>
    <s v="3-Entre 31 y 60"/>
    <n v="1.1000000000000001"/>
    <n v="1730.3000000000004"/>
    <n v="1"/>
    <n v="0.92"/>
    <n v="4"/>
    <n v="0.23"/>
    <n v="0"/>
    <n v="0"/>
    <d v="2019-02-27T00:00:00"/>
    <d v="2019-02-27T00:00:00"/>
    <n v="0"/>
    <s v="0-1 día"/>
    <n v="0"/>
    <n v="0"/>
    <n v="0"/>
    <x v="0"/>
    <x v="0"/>
    <x v="0"/>
    <x v="0"/>
    <x v="0"/>
    <x v="0"/>
    <x v="0"/>
  </r>
  <r>
    <x v="1"/>
    <n v="1"/>
    <s v="1996613"/>
    <x v="0"/>
    <s v="4310"/>
    <s v="18/02/2019 15:35"/>
    <s v="0BG0966723"/>
    <s v="800183"/>
    <s v="PITSS"/>
    <s v="ASP"/>
    <x v="1"/>
    <s v="AV. AMERICAS No. 655"/>
    <x v="7"/>
    <n v="0"/>
    <s v="INTERIOR"/>
    <n v="4"/>
    <s v="Entre 3 y 6"/>
    <s v="Light Production Digital Business"/>
    <s v="Entry Production"/>
    <s v="Ciudad principal"/>
    <s v="3-Entre 3 y 6"/>
    <n v="0.6"/>
    <n v="943.80000000000007"/>
    <n v="1"/>
    <n v="0.92"/>
    <n v="4"/>
    <n v="0.23"/>
    <n v="0"/>
    <n v="0"/>
    <d v="2019-02-20T00:00:00"/>
    <d v="2019-02-20T00:00:00"/>
    <n v="0"/>
    <s v="0-1 día"/>
    <n v="0"/>
    <n v="0"/>
    <n v="0"/>
    <x v="0"/>
    <x v="0"/>
    <x v="0"/>
    <x v="0"/>
    <x v="0"/>
    <x v="0"/>
    <x v="0"/>
  </r>
  <r>
    <x v="0"/>
    <n v="1"/>
    <s v="1982243"/>
    <x v="0"/>
    <s v="3637"/>
    <s v="21/01/2019 08:16"/>
    <s v="0BA9588072"/>
    <s v="500066"/>
    <s v="PITSS"/>
    <s v="ASP"/>
    <x v="44"/>
    <s v="AVENIDA NAFTA NO 750"/>
    <x v="29"/>
    <n v="0"/>
    <s v="INTERIOR"/>
    <n v="69"/>
    <s v="&gt;60"/>
    <s v="A4 Mono MFPs"/>
    <s v="A4"/>
    <s v="Otras"/>
    <s v="1-&gt;60"/>
    <n v="1.05"/>
    <n v="750.75000000000011"/>
    <n v="1"/>
    <n v="2.08"/>
    <n v="9"/>
    <n v="0.23111111111111113"/>
    <n v="0"/>
    <n v="0"/>
    <d v="2019-01-23T00:00:00"/>
    <d v="2019-01-23T00:00:00"/>
    <n v="0"/>
    <s v="0-1 día"/>
    <n v="0"/>
    <n v="0"/>
    <n v="0"/>
    <x v="0"/>
    <x v="0"/>
    <x v="0"/>
    <x v="0"/>
    <x v="0"/>
    <x v="0"/>
    <x v="0"/>
  </r>
  <r>
    <x v="1"/>
    <n v="1"/>
    <s v="1999927"/>
    <x v="0"/>
    <s v="4002"/>
    <s v="25/02/2019 09:09"/>
    <s v="09HB318145"/>
    <s v="100037"/>
    <s v="PITSS"/>
    <s v="ASP"/>
    <x v="6"/>
    <s v="AV SANTA ANA 127"/>
    <x v="52"/>
    <n v="0"/>
    <s v="INTERIOR"/>
    <n v="308"/>
    <s v="&gt;60"/>
    <s v="A4 Mono MFPs"/>
    <s v="A4"/>
    <s v="Otras"/>
    <s v="1-&gt;60"/>
    <n v="1.05"/>
    <n v="750.75000000000011"/>
    <n v="1"/>
    <n v="2.08"/>
    <n v="9"/>
    <n v="0.23111111111111113"/>
    <n v="0"/>
    <n v="0"/>
    <d v="2019-02-25T00:00:00"/>
    <d v="2019-02-25T00:00:00"/>
    <n v="0"/>
    <s v="0-1 día"/>
    <n v="0"/>
    <n v="0"/>
    <n v="0"/>
    <x v="0"/>
    <x v="0"/>
    <x v="0"/>
    <x v="0"/>
    <x v="0"/>
    <x v="0"/>
    <x v="0"/>
  </r>
  <r>
    <x v="0"/>
    <n v="1"/>
    <s v="1976669"/>
    <x v="0"/>
    <s v="0070"/>
    <s v="08/01/2019 16:34"/>
    <s v="0E2B658542"/>
    <s v="100037"/>
    <s v="PITSS"/>
    <s v="ASP"/>
    <x v="4"/>
    <s v="LEONA VICARIO No 629"/>
    <x v="3"/>
    <n v="0"/>
    <s v="INTERIOR"/>
    <n v="43"/>
    <s v="Entre 31 y 60"/>
    <s v="Entry Production Color Low/Mid"/>
    <s v="Entry Production"/>
    <s v="Ciudad principal"/>
    <s v="3-Entre 31 y 60"/>
    <n v="1.1000000000000001"/>
    <n v="1730.3000000000004"/>
    <n v="1"/>
    <n v="0.93"/>
    <n v="4"/>
    <n v="0.23250000000000001"/>
    <n v="0"/>
    <n v="0"/>
    <d v="2019-01-09T00:00:00"/>
    <d v="2019-01-09T00:00:00"/>
    <n v="0"/>
    <s v="0-1 día"/>
    <n v="0"/>
    <n v="0"/>
    <n v="0"/>
    <x v="0"/>
    <x v="0"/>
    <x v="0"/>
    <x v="0"/>
    <x v="0"/>
    <x v="0"/>
    <x v="0"/>
  </r>
  <r>
    <x v="0"/>
    <n v="1"/>
    <s v="1980997"/>
    <x v="0"/>
    <s v="0070"/>
    <s v="17/01/2019 16:34"/>
    <s v="0E2B654035"/>
    <s v="800071"/>
    <s v="PITSS"/>
    <s v="ASP"/>
    <x v="27"/>
    <s v="CARRETERA BASE AEREA No 5850-23"/>
    <x v="0"/>
    <n v="0"/>
    <s v="INTERIOR"/>
    <n v="38"/>
    <s v="Entre 31 y 60"/>
    <s v="Entry Production Color Low/Mid"/>
    <s v="Entry Production"/>
    <s v="Ciudad principal"/>
    <s v="3-Entre 31 y 60"/>
    <n v="1.1000000000000001"/>
    <n v="1730.3000000000004"/>
    <n v="1"/>
    <n v="0.93"/>
    <n v="4"/>
    <n v="0.23250000000000001"/>
    <n v="0"/>
    <n v="0"/>
    <d v="2019-01-22T00:00:00"/>
    <d v="2019-01-22T00:00:00"/>
    <n v="0"/>
    <s v="0-1 día"/>
    <n v="0"/>
    <n v="0"/>
    <n v="0"/>
    <x v="0"/>
    <x v="0"/>
    <x v="0"/>
    <x v="0"/>
    <x v="0"/>
    <x v="0"/>
    <x v="0"/>
  </r>
  <r>
    <x v="0"/>
    <n v="1"/>
    <s v="1987399"/>
    <x v="0"/>
    <s v="6705"/>
    <s v="30/01/2019 13:52"/>
    <s v="0A1H020735"/>
    <s v="500157"/>
    <s v="PITSS"/>
    <s v="ASP"/>
    <x v="1"/>
    <s v="AV PASEO TRIUNFO LA REP 6321"/>
    <x v="2"/>
    <n v="0"/>
    <s v="INTERIOR"/>
    <n v="21"/>
    <s v="Entre 16 y 30"/>
    <s v="WF Mono Systems and Legacy Color"/>
    <s v="WF"/>
    <s v="Ciudad principal"/>
    <s v="3-Entre 16 y 30"/>
    <n v="1.05"/>
    <n v="1651.6500000000003"/>
    <n v="1"/>
    <n v="3.63"/>
    <n v="4"/>
    <n v="0.90749999999999997"/>
    <n v="0"/>
    <n v="0"/>
    <d v="2019-01-31T00:00:00"/>
    <d v="2019-01-31T00:00:00"/>
    <n v="0"/>
    <s v="0-1 día"/>
    <n v="0"/>
    <n v="0"/>
    <n v="0"/>
    <x v="0"/>
    <x v="0"/>
    <x v="0"/>
    <x v="0"/>
    <x v="1"/>
    <x v="2"/>
    <x v="4"/>
  </r>
  <r>
    <x v="1"/>
    <n v="1"/>
    <s v="2000861"/>
    <x v="0"/>
    <s v="4310"/>
    <s v="26/02/2019 13:28"/>
    <s v="0BG0974969"/>
    <s v="800196"/>
    <s v="PITSS"/>
    <s v="ASP"/>
    <x v="15"/>
    <s v="AV ESPA&amp;A 1840"/>
    <x v="7"/>
    <n v="1"/>
    <s v="INTERIOR"/>
    <n v="18"/>
    <s v="Entre 16 y 30"/>
    <s v="Light Production Digital Business"/>
    <s v="Entry Production"/>
    <s v="Ciudad principal"/>
    <s v="3-Entre 16 y 30"/>
    <n v="1.05"/>
    <n v="0"/>
    <n v="1"/>
    <n v="0.93"/>
    <n v="4"/>
    <n v="0.23250000000000001"/>
    <n v="0"/>
    <n v="0"/>
    <d v="2019-02-26T00:00:00"/>
    <d v="2019-02-26T00:00:00"/>
    <n v="0"/>
    <s v="0-1 día"/>
    <n v="0"/>
    <n v="0"/>
    <n v="0"/>
    <x v="0"/>
    <x v="0"/>
    <x v="0"/>
    <x v="0"/>
    <x v="0"/>
    <x v="0"/>
    <x v="0"/>
  </r>
  <r>
    <x v="1"/>
    <n v="1"/>
    <s v="1998691"/>
    <x v="0"/>
    <s v="0560"/>
    <s v="21/02/2019 16:02"/>
    <s v="0XPN553158"/>
    <s v="500019"/>
    <s v="PITSS"/>
    <s v="ASP"/>
    <x v="1"/>
    <s v="AUTO CLUB 194-D"/>
    <x v="39"/>
    <n v="0"/>
    <s v="INTERIOR"/>
    <n v="15"/>
    <s v="Entre 7 y 15"/>
    <s v="Entry Production Color Low/Mid"/>
    <s v="Entry Production"/>
    <s v="Otras"/>
    <s v="3-Entre 7 y 15"/>
    <n v="0.8"/>
    <n v="1258.4000000000003"/>
    <n v="1"/>
    <n v="1.4"/>
    <n v="6"/>
    <n v="0.23333333333333331"/>
    <n v="0"/>
    <n v="0"/>
    <d v="2019-02-21T00:00:00"/>
    <d v="2019-02-22T00:00:00"/>
    <n v="1"/>
    <s v="0-1 día"/>
    <n v="0"/>
    <n v="0"/>
    <n v="0"/>
    <x v="0"/>
    <x v="0"/>
    <x v="0"/>
    <x v="0"/>
    <x v="0"/>
    <x v="0"/>
    <x v="0"/>
  </r>
  <r>
    <x v="0"/>
    <n v="1"/>
    <s v="1978193"/>
    <x v="0"/>
    <s v="1026"/>
    <s v="11/01/2019 11:39"/>
    <s v="AAQ100655"/>
    <s v="800084"/>
    <s v="PITSS"/>
    <s v="ASP"/>
    <x v="35"/>
    <s v="CARR 30 KM 7.7"/>
    <x v="38"/>
    <n v="0"/>
    <s v="INTERIOR"/>
    <n v="2598"/>
    <s v="&gt;60"/>
    <s v="Office Digital"/>
    <s v="A3"/>
    <s v="Otras"/>
    <s v="2-&gt;60"/>
    <n v="1.1000000000000001"/>
    <n v="1501.5000000000002"/>
    <n v="1"/>
    <n v="2.1"/>
    <n v="9"/>
    <n v="0.23333333333333334"/>
    <n v="0"/>
    <n v="0"/>
    <d v="2019-01-11T00:00:00"/>
    <d v="2019-01-11T00:00:00"/>
    <n v="0"/>
    <s v="0-1 día"/>
    <n v="0"/>
    <n v="0"/>
    <n v="0"/>
    <x v="0"/>
    <x v="0"/>
    <x v="0"/>
    <x v="0"/>
    <x v="0"/>
    <x v="0"/>
    <x v="0"/>
  </r>
  <r>
    <x v="0"/>
    <n v="1"/>
    <s v="1974055"/>
    <x v="0"/>
    <s v="3657"/>
    <s v="03/01/2019 09:20"/>
    <s v="0C7X370353"/>
    <s v="100038"/>
    <s v="PITSS"/>
    <s v="ASP"/>
    <x v="81"/>
    <s v="RODOLFO PADRON No 9"/>
    <x v="59"/>
    <n v="0"/>
    <s v="INTERIOR"/>
    <n v="29"/>
    <s v="Entre 16 y 30"/>
    <s v="A4 Mono MFPs"/>
    <s v="A4"/>
    <s v="Ciudad principal"/>
    <s v="1-Entre 16 y 30"/>
    <n v="0.6"/>
    <n v="429.00000000000006"/>
    <n v="1"/>
    <n v="1.17"/>
    <n v="5"/>
    <n v="0.23399999999999999"/>
    <n v="0"/>
    <n v="0"/>
    <d v="2019-01-03T00:00:00"/>
    <d v="2019-01-03T00:00:00"/>
    <n v="0"/>
    <s v="0-1 día"/>
    <n v="0"/>
    <n v="0"/>
    <n v="0"/>
    <x v="0"/>
    <x v="0"/>
    <x v="0"/>
    <x v="0"/>
    <x v="0"/>
    <x v="0"/>
    <x v="0"/>
  </r>
  <r>
    <x v="0"/>
    <n v="1"/>
    <s v="1977587"/>
    <x v="0"/>
    <s v="4326"/>
    <s v="10/01/2019 11:36"/>
    <s v="0BG1001361"/>
    <s v="500157"/>
    <s v="PITSS"/>
    <s v="ASP"/>
    <x v="2"/>
    <s v="RAFAEL PEREZ SERNA Y HENRY DUNANT"/>
    <x v="2"/>
    <n v="0"/>
    <s v="INTERIOR"/>
    <n v="69"/>
    <s v="&gt;60"/>
    <s v="Light Production Digital Business"/>
    <s v="Entry Production"/>
    <s v="Ciudad principal"/>
    <s v="3-&gt;60"/>
    <n v="1.1499999999999999"/>
    <n v="1808.95"/>
    <n v="1"/>
    <n v="3.9"/>
    <n v="4"/>
    <n v="0.97499999999999998"/>
    <n v="0"/>
    <n v="0"/>
    <d v="2019-01-15T00:00:00"/>
    <d v="2019-01-15T00:00:00"/>
    <n v="0"/>
    <s v="0-1 día"/>
    <n v="0"/>
    <n v="0"/>
    <n v="0"/>
    <x v="0"/>
    <x v="0"/>
    <x v="0"/>
    <x v="0"/>
    <x v="1"/>
    <x v="2"/>
    <x v="4"/>
  </r>
  <r>
    <x v="0"/>
    <n v="1"/>
    <s v="1980445"/>
    <x v="0"/>
    <s v="5955"/>
    <s v="16/01/2019 19:44"/>
    <s v="0X76372955"/>
    <s v="800187"/>
    <s v="PITSS"/>
    <s v="ASP"/>
    <x v="58"/>
    <s v="AV CERRADA LA ESTACADA No 471"/>
    <x v="10"/>
    <n v="0"/>
    <s v="INTERIOR"/>
    <n v="2"/>
    <s v="&lt;=3"/>
    <s v="Departmental Digital"/>
    <s v="A3"/>
    <s v="Ciudad principal"/>
    <s v="2-&lt;=3"/>
    <n v="0"/>
    <n v="0"/>
    <n v="1"/>
    <n v="1.17"/>
    <n v="5"/>
    <n v="0.23399999999999999"/>
    <n v="0"/>
    <n v="0"/>
    <d v="2019-01-17T00:00:00"/>
    <d v="2019-01-17T00:00:00"/>
    <n v="0"/>
    <s v="0-1 día"/>
    <n v="0"/>
    <n v="0"/>
    <n v="0"/>
    <x v="0"/>
    <x v="0"/>
    <x v="0"/>
    <x v="0"/>
    <x v="0"/>
    <x v="0"/>
    <x v="0"/>
  </r>
  <r>
    <x v="0"/>
    <n v="1"/>
    <s v="1983745"/>
    <x v="3"/>
    <s v="4002"/>
    <s v="23/01/2019 11:11"/>
    <s v="09HB332025"/>
    <s v="500157"/>
    <s v="PITSS"/>
    <s v="ASP"/>
    <x v="90"/>
    <s v="CARRETERA FEDERAL XALAPA VERACRUZ No 560"/>
    <x v="66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23T00:00:00"/>
    <d v="2019-01-24T00:00:00"/>
    <n v="1"/>
    <s v="0-1 día"/>
    <n v="0"/>
    <n v="0"/>
    <n v="0"/>
    <x v="1"/>
    <x v="0"/>
    <x v="0"/>
    <x v="0"/>
    <x v="1"/>
    <x v="2"/>
    <x v="4"/>
  </r>
  <r>
    <x v="0"/>
    <n v="1"/>
    <s v="1984829"/>
    <x v="0"/>
    <s v="5866"/>
    <s v="25/01/2019 08:23"/>
    <s v="0EX9309618"/>
    <s v="500028"/>
    <s v="PITSS"/>
    <s v="ASP"/>
    <x v="1"/>
    <s v="AV UNIVERSIDAD 401 NORTE"/>
    <x v="36"/>
    <n v="0"/>
    <s v="INTERIOR"/>
    <n v="43"/>
    <s v="Entre 31 y 60"/>
    <s v="Departmental Digital"/>
    <s v="A3"/>
    <s v="Ciudad principal"/>
    <s v="2-Entre 31 y 60"/>
    <n v="1.05"/>
    <n v="1433.25"/>
    <n v="1"/>
    <n v="1.17"/>
    <n v="5"/>
    <n v="0.23399999999999999"/>
    <n v="0"/>
    <n v="0"/>
    <d v="2019-01-28T00:00:00"/>
    <d v="2019-01-28T00:00:00"/>
    <n v="0"/>
    <s v="0-1 día"/>
    <n v="0"/>
    <n v="0"/>
    <n v="0"/>
    <x v="0"/>
    <x v="0"/>
    <x v="0"/>
    <x v="0"/>
    <x v="0"/>
    <x v="0"/>
    <x v="0"/>
  </r>
  <r>
    <x v="1"/>
    <n v="1"/>
    <s v="1989325"/>
    <x v="0"/>
    <s v="5866"/>
    <s v="04/02/2019 14:28"/>
    <s v="0EX9293121"/>
    <s v="500028"/>
    <s v="PITSS"/>
    <s v="ASP"/>
    <x v="4"/>
    <s v="AV DE LAS TORRES 2498"/>
    <x v="1"/>
    <n v="0"/>
    <s v="INTERIOR"/>
    <n v="38"/>
    <s v="Entre 31 y 60"/>
    <s v="Departmental Digital"/>
    <s v="A3"/>
    <s v="Ciudad principal"/>
    <s v="2-Entre 31 y 60"/>
    <n v="1.05"/>
    <n v="1433.25"/>
    <n v="1"/>
    <n v="1.17"/>
    <n v="5"/>
    <n v="0.23399999999999999"/>
    <n v="0"/>
    <n v="0"/>
    <d v="2019-02-05T00:00:00"/>
    <d v="2019-02-06T00:00:00"/>
    <n v="1"/>
    <s v="0-1 día"/>
    <n v="0"/>
    <n v="0"/>
    <n v="0"/>
    <x v="0"/>
    <x v="0"/>
    <x v="0"/>
    <x v="0"/>
    <x v="0"/>
    <x v="0"/>
    <x v="0"/>
  </r>
  <r>
    <x v="1"/>
    <n v="1"/>
    <s v="1997049"/>
    <x v="0"/>
    <s v="8065"/>
    <s v="19/02/2019 10:50"/>
    <s v="3AG878735"/>
    <s v="500028"/>
    <s v="PITSS"/>
    <s v="ASP"/>
    <x v="10"/>
    <s v="DOLORES DE GUEVARA No 980"/>
    <x v="11"/>
    <n v="0"/>
    <s v="INTERIOR"/>
    <n v="84"/>
    <s v="&gt;60"/>
    <s v="Departmental Digital"/>
    <s v="A3"/>
    <s v="Ciudad principal"/>
    <s v="2-&gt;60"/>
    <n v="1.1000000000000001"/>
    <n v="1501.5000000000002"/>
    <n v="1"/>
    <n v="1.17"/>
    <n v="5"/>
    <n v="0.23399999999999999"/>
    <n v="0"/>
    <n v="0"/>
    <d v="2019-02-19T00:00:00"/>
    <d v="2019-02-19T00:00:00"/>
    <n v="0"/>
    <s v="0-1 día"/>
    <n v="0"/>
    <n v="0"/>
    <n v="0"/>
    <x v="0"/>
    <x v="0"/>
    <x v="0"/>
    <x v="0"/>
    <x v="0"/>
    <x v="0"/>
    <x v="0"/>
  </r>
  <r>
    <x v="1"/>
    <n v="1"/>
    <s v="1998495"/>
    <x v="0"/>
    <s v="3616"/>
    <s v="21/02/2019 12:05"/>
    <s v="0A2T370568"/>
    <s v="500018"/>
    <s v="PITSS"/>
    <s v="ASP"/>
    <x v="9"/>
    <s v="MORELOS No 120"/>
    <x v="23"/>
    <n v="0"/>
    <s v="INTERIOR"/>
    <n v="633"/>
    <s v="&gt;60"/>
    <s v="A4 Mono MFPs"/>
    <s v="A4"/>
    <s v="Ciudad principal"/>
    <s v="1-&gt;60"/>
    <n v="1.05"/>
    <n v="750.75000000000011"/>
    <n v="1"/>
    <n v="1.17"/>
    <n v="5"/>
    <n v="0.23399999999999999"/>
    <n v="0"/>
    <n v="0"/>
    <d v="2019-02-22T00:00:00"/>
    <d v="2019-02-22T00:00:00"/>
    <n v="0"/>
    <s v="0-1 día"/>
    <n v="0"/>
    <n v="0"/>
    <n v="0"/>
    <x v="0"/>
    <x v="0"/>
    <x v="0"/>
    <x v="0"/>
    <x v="0"/>
    <x v="0"/>
    <x v="0"/>
  </r>
  <r>
    <x v="0"/>
    <n v="1"/>
    <s v="1977807"/>
    <x v="0"/>
    <s v="8075"/>
    <s v="10/01/2019 16:19"/>
    <s v="03AG877879"/>
    <s v="500036"/>
    <s v="PITSS"/>
    <s v="ASP"/>
    <x v="4"/>
    <s v="AV GOMEZ MORIN No 924 LOTE 7"/>
    <x v="1"/>
    <n v="0"/>
    <s v="INTERIOR"/>
    <n v="97"/>
    <s v="&gt;60"/>
    <s v="Departmental Digital"/>
    <s v="A3"/>
    <s v="Ciudad principal"/>
    <s v="2-&gt;60"/>
    <n v="1.1000000000000001"/>
    <n v="1501.5000000000002"/>
    <n v="1"/>
    <n v="1.18"/>
    <n v="5"/>
    <n v="0.23599999999999999"/>
    <n v="0"/>
    <n v="0"/>
    <d v="2019-01-11T00:00:00"/>
    <d v="2019-01-11T00:00:00"/>
    <n v="0"/>
    <s v="0-1 día"/>
    <n v="0"/>
    <n v="0"/>
    <n v="0"/>
    <x v="0"/>
    <x v="0"/>
    <x v="0"/>
    <x v="0"/>
    <x v="0"/>
    <x v="0"/>
    <x v="0"/>
  </r>
  <r>
    <x v="0"/>
    <n v="1"/>
    <s v="1982707"/>
    <x v="0"/>
    <s v="7845"/>
    <s v="21/01/2019 16:25"/>
    <s v="0MX4777252"/>
    <s v="100037"/>
    <s v="PITSS"/>
    <s v="ASP"/>
    <x v="21"/>
    <s v="ACUEDUCTO DEL ALTO LERMA No 3"/>
    <x v="24"/>
    <n v="0"/>
    <s v="INTERIOR"/>
    <n v="10"/>
    <s v="Entre 7 y 15"/>
    <s v="A3 Office Color Laser MFPs"/>
    <s v="A3"/>
    <s v="Ciudad principal"/>
    <s v="2-Entre 7 y 15"/>
    <n v="0.6"/>
    <n v="819"/>
    <n v="1"/>
    <n v="1.18"/>
    <n v="5"/>
    <n v="0.23599999999999999"/>
    <n v="0"/>
    <n v="0"/>
    <d v="2019-01-22T00:00:00"/>
    <d v="2019-01-22T00:00:00"/>
    <n v="0"/>
    <s v="0-1 día"/>
    <n v="0"/>
    <n v="0"/>
    <n v="0"/>
    <x v="0"/>
    <x v="0"/>
    <x v="0"/>
    <x v="0"/>
    <x v="0"/>
    <x v="0"/>
    <x v="0"/>
  </r>
  <r>
    <x v="0"/>
    <n v="1"/>
    <s v="1987335"/>
    <x v="0"/>
    <s v="8045"/>
    <s v="30/01/2019 12:57"/>
    <s v="0Y4X848761"/>
    <s v="000195"/>
    <s v="PITSS"/>
    <s v="ASP"/>
    <x v="15"/>
    <s v="AV MIGUEL ANGEL DE QUEVEDO NO 555"/>
    <x v="16"/>
    <n v="1"/>
    <s v="METRO"/>
    <n v="77"/>
    <s v="&gt;60"/>
    <s v="Office Digital"/>
    <s v="A3"/>
    <s v="Ciudad principal"/>
    <s v="2-&gt;60"/>
    <n v="1.1000000000000001"/>
    <n v="0"/>
    <n v="1"/>
    <n v="1.18"/>
    <n v="5"/>
    <n v="0.23599999999999999"/>
    <n v="0"/>
    <n v="0"/>
    <d v="2019-01-30T00:00:00"/>
    <d v="2019-01-31T00:00:00"/>
    <n v="1"/>
    <s v="0-1 día"/>
    <n v="0"/>
    <n v="0"/>
    <n v="0"/>
    <x v="0"/>
    <x v="0"/>
    <x v="0"/>
    <x v="0"/>
    <x v="0"/>
    <x v="0"/>
    <x v="0"/>
  </r>
  <r>
    <x v="1"/>
    <n v="1"/>
    <s v="1993597"/>
    <x v="0"/>
    <s v="5866"/>
    <s v="12/02/2019 11:19"/>
    <s v="0EX9293200"/>
    <s v="800183"/>
    <s v="PITSS"/>
    <s v="ASP"/>
    <x v="4"/>
    <s v="AV SALVADOR NAVA MARTINEZ 3115"/>
    <x v="13"/>
    <n v="0"/>
    <s v="INTERIOR"/>
    <n v="13"/>
    <s v="Entre 7 y 15"/>
    <s v="Departmental Digital"/>
    <s v="A3"/>
    <s v="Ciudad principal"/>
    <s v="2-Entre 7 y 15"/>
    <n v="0.6"/>
    <n v="819"/>
    <n v="1"/>
    <n v="1.18"/>
    <n v="5"/>
    <n v="0.23599999999999999"/>
    <n v="0"/>
    <n v="0"/>
    <d v="2019-02-12T00:00:00"/>
    <d v="2019-02-12T00:00:00"/>
    <n v="0"/>
    <s v="0-1 día"/>
    <n v="0"/>
    <n v="0"/>
    <n v="0"/>
    <x v="0"/>
    <x v="0"/>
    <x v="0"/>
    <x v="0"/>
    <x v="0"/>
    <x v="0"/>
    <x v="0"/>
  </r>
  <r>
    <x v="1"/>
    <n v="1"/>
    <s v="1995569"/>
    <x v="0"/>
    <s v="7845"/>
    <s v="15/02/2019 17:19"/>
    <s v="0MX4770439"/>
    <s v="100038"/>
    <s v="PITSS"/>
    <s v="ASP"/>
    <x v="21"/>
    <s v="ACUEDUCTO DEL ALTO LERMA No 3"/>
    <x v="24"/>
    <n v="0"/>
    <s v="INTERIOR"/>
    <n v="84"/>
    <s v="&gt;60"/>
    <s v="A3 Office Color Laser MFPs"/>
    <s v="A3"/>
    <s v="Ciudad principal"/>
    <s v="2-&gt;60"/>
    <n v="1.1000000000000001"/>
    <n v="1501.5000000000002"/>
    <n v="1"/>
    <n v="1.18"/>
    <n v="5"/>
    <n v="0.23599999999999999"/>
    <n v="0"/>
    <n v="0"/>
    <d v="2019-02-20T00:00:00"/>
    <d v="2019-02-20T00:00:00"/>
    <n v="0"/>
    <s v="0-1 día"/>
    <n v="0"/>
    <n v="0"/>
    <n v="0"/>
    <x v="0"/>
    <x v="0"/>
    <x v="0"/>
    <x v="0"/>
    <x v="0"/>
    <x v="0"/>
    <x v="0"/>
  </r>
  <r>
    <x v="0"/>
    <n v="1"/>
    <s v="1986815"/>
    <x v="0"/>
    <s v="0075"/>
    <s v="29/01/2019 16:54"/>
    <s v="0XU8464707"/>
    <s v="800185"/>
    <s v="PITSS"/>
    <s v="ASP"/>
    <x v="60"/>
    <s v="GABINO BARREDA No 267 B"/>
    <x v="50"/>
    <n v="1"/>
    <s v="INTERIOR"/>
    <n v="4"/>
    <s v="Entre 3 y 6"/>
    <s v="Entry Production Color Mid"/>
    <s v="Entry Production"/>
    <s v="Ciudad principal"/>
    <s v="3-Entre 3 y 6"/>
    <n v="0.6"/>
    <n v="0"/>
    <n v="1"/>
    <n v="0.95"/>
    <n v="4"/>
    <n v="0.23749999999999999"/>
    <n v="0"/>
    <n v="0"/>
    <d v="2019-01-30T00:00:00"/>
    <d v="2019-01-30T00:00:00"/>
    <n v="0"/>
    <s v="0-1 día"/>
    <n v="0"/>
    <n v="0"/>
    <n v="0"/>
    <x v="0"/>
    <x v="0"/>
    <x v="0"/>
    <x v="0"/>
    <x v="0"/>
    <x v="0"/>
    <x v="0"/>
  </r>
  <r>
    <x v="1"/>
    <n v="1"/>
    <s v="2001335"/>
    <x v="0"/>
    <s v="4120"/>
    <s v="27/02/2019 10:13"/>
    <s v="0GXV895995"/>
    <s v="800072"/>
    <s v="PITSS"/>
    <s v="ASP"/>
    <x v="97"/>
    <s v="AV CENTRAL No 104 EDIFICIO ALFA"/>
    <x v="13"/>
    <n v="0"/>
    <s v="INTERIOR"/>
    <n v="285"/>
    <s v="&gt;60"/>
    <s v="Light Production Digital Business"/>
    <s v="Entry Production"/>
    <s v="Ciudad principal"/>
    <s v="3-&gt;60"/>
    <n v="1.1499999999999999"/>
    <n v="1808.95"/>
    <n v="1"/>
    <n v="0.95"/>
    <n v="4"/>
    <n v="0.23749999999999999"/>
    <n v="0"/>
    <n v="0"/>
    <d v="2019-02-27T00:00:00"/>
    <d v="2019-02-27T00:00:00"/>
    <n v="0"/>
    <s v="0-1 día"/>
    <n v="0"/>
    <n v="0"/>
    <n v="0"/>
    <x v="0"/>
    <x v="0"/>
    <x v="0"/>
    <x v="0"/>
    <x v="0"/>
    <x v="0"/>
    <x v="0"/>
  </r>
  <r>
    <x v="1"/>
    <n v="1"/>
    <s v="2000123"/>
    <x v="0"/>
    <s v="3321"/>
    <s v="25/02/2019 12:23"/>
    <s v="0LA0096498"/>
    <s v="800110"/>
    <s v="PITSS"/>
    <s v="ASP"/>
    <x v="48"/>
    <s v="TZENGARIN No 1000"/>
    <x v="67"/>
    <n v="0"/>
    <s v="INTERIOR"/>
    <n v="396"/>
    <s v="&gt;60"/>
    <s v="Entry Mono Printers"/>
    <s v="A4"/>
    <s v="Ciudad principal"/>
    <s v="1-&gt;60"/>
    <n v="1.05"/>
    <n v="750.75000000000011"/>
    <n v="1"/>
    <n v="1.19"/>
    <n v="5"/>
    <n v="0.23799999999999999"/>
    <n v="0"/>
    <n v="0"/>
    <d v="2019-02-25T00:00:00"/>
    <d v="2019-02-25T00:00:00"/>
    <n v="0"/>
    <s v="0-1 día"/>
    <n v="0"/>
    <n v="0"/>
    <n v="0"/>
    <x v="0"/>
    <x v="0"/>
    <x v="0"/>
    <x v="0"/>
    <x v="0"/>
    <x v="0"/>
    <x v="0"/>
  </r>
  <r>
    <x v="0"/>
    <n v="1"/>
    <s v="1982267"/>
    <x v="0"/>
    <s v="4395"/>
    <s v="21/01/2019 08:40"/>
    <s v="0BG2946876"/>
    <s v="800146"/>
    <s v="PITSS"/>
    <s v="ASP"/>
    <x v="1"/>
    <s v="BLV JUAN ALONSO DE TORRES 1315-3"/>
    <x v="17"/>
    <n v="0"/>
    <s v="INTERIOR"/>
    <n v="6"/>
    <s v="Entre 3 y 6"/>
    <s v="Light Production Digital Business"/>
    <s v="Entry Production"/>
    <s v="Ciudad principal"/>
    <s v="3-Entre 3 y 6"/>
    <n v="0.6"/>
    <n v="943.80000000000007"/>
    <n v="1"/>
    <n v="0.96"/>
    <n v="4"/>
    <n v="0.24"/>
    <n v="0"/>
    <n v="0"/>
    <d v="2019-01-21T00:00:00"/>
    <d v="2019-01-21T00:00:00"/>
    <n v="0"/>
    <s v="0-1 día"/>
    <n v="0"/>
    <n v="0"/>
    <n v="0"/>
    <x v="0"/>
    <x v="0"/>
    <x v="0"/>
    <x v="0"/>
    <x v="0"/>
    <x v="0"/>
    <x v="0"/>
  </r>
  <r>
    <x v="1"/>
    <n v="1"/>
    <s v="1997067"/>
    <x v="0"/>
    <s v="0504"/>
    <s v="19/02/2019 10:58"/>
    <s v="03RB709283"/>
    <s v="500027"/>
    <s v="PITSS"/>
    <s v="ASP"/>
    <x v="20"/>
    <s v="DURANGO No 2751"/>
    <x v="2"/>
    <n v="1"/>
    <s v="INTERIOR"/>
    <n v="181"/>
    <s v="&gt;60"/>
    <s v="A4 Color Laser MFPs"/>
    <s v="A4"/>
    <s v="Ciudad principal"/>
    <s v="1-&gt;60"/>
    <n v="1.05"/>
    <n v="0"/>
    <n v="1"/>
    <n v="1.2"/>
    <n v="5"/>
    <n v="0.24"/>
    <n v="0"/>
    <n v="0"/>
    <d v="2019-02-19T00:00:00"/>
    <d v="2019-02-20T00:00:00"/>
    <n v="1"/>
    <s v="0-1 día"/>
    <n v="0"/>
    <n v="0"/>
    <n v="0"/>
    <x v="0"/>
    <x v="0"/>
    <x v="0"/>
    <x v="0"/>
    <x v="0"/>
    <x v="0"/>
    <x v="0"/>
  </r>
  <r>
    <x v="0"/>
    <n v="1"/>
    <s v="1981001"/>
    <x v="0"/>
    <s v="3611"/>
    <s v="17/01/2019 16:37"/>
    <s v="0A4T558927"/>
    <s v="800071"/>
    <s v="PITSS"/>
    <s v="ASP"/>
    <x v="27"/>
    <s v="CARRETERA BASE AEREA No 5850-23"/>
    <x v="0"/>
    <n v="0"/>
    <s v="INTERIOR"/>
    <n v="321"/>
    <s v="&gt;60"/>
    <s v="Entry Mono Printers"/>
    <s v="A4"/>
    <s v="Ciudad principal"/>
    <s v="1-&gt;60"/>
    <n v="1.05"/>
    <n v="750.75000000000011"/>
    <n v="1"/>
    <n v="1.21"/>
    <n v="5"/>
    <n v="0.24199999999999999"/>
    <n v="0"/>
    <n v="0"/>
    <d v="2019-01-22T00:00:00"/>
    <d v="2019-01-22T00:00:00"/>
    <n v="0"/>
    <s v="0-1 día"/>
    <n v="0"/>
    <n v="0"/>
    <n v="0"/>
    <x v="0"/>
    <x v="0"/>
    <x v="0"/>
    <x v="0"/>
    <x v="0"/>
    <x v="0"/>
    <x v="0"/>
  </r>
  <r>
    <x v="1"/>
    <n v="1"/>
    <s v="1991397"/>
    <x v="0"/>
    <s v="4002"/>
    <s v="07/02/2019 15:46"/>
    <s v="09HB332047"/>
    <s v="800196"/>
    <s v="PITSS"/>
    <s v="ASP"/>
    <x v="98"/>
    <s v="CALLE 6 No 2750"/>
    <x v="7"/>
    <n v="1"/>
    <s v="INTERIOR"/>
    <n v="2625"/>
    <s v="&gt;60"/>
    <s v="A4 Mono MFPs"/>
    <s v="A4"/>
    <s v="Ciudad principal"/>
    <s v="1-&gt;60"/>
    <n v="1.05"/>
    <n v="0"/>
    <n v="1"/>
    <n v="1.21"/>
    <n v="5"/>
    <n v="0.24199999999999999"/>
    <n v="0"/>
    <n v="0"/>
    <d v="2019-02-07T00:00:00"/>
    <d v="2019-02-08T00:00:00"/>
    <n v="1"/>
    <s v="0-1 día"/>
    <n v="0"/>
    <n v="0"/>
    <n v="0"/>
    <x v="0"/>
    <x v="0"/>
    <x v="0"/>
    <x v="0"/>
    <x v="0"/>
    <x v="0"/>
    <x v="0"/>
  </r>
  <r>
    <x v="1"/>
    <n v="1"/>
    <s v="1995781"/>
    <x v="0"/>
    <s v="4395"/>
    <s v="16/02/2019 12:53"/>
    <s v="0BG2947176"/>
    <s v="500066"/>
    <s v="PITSS"/>
    <s v="ASP"/>
    <x v="1"/>
    <s v="MARIANO ESCOBEDO No 519"/>
    <x v="11"/>
    <n v="0"/>
    <s v="INTERIOR"/>
    <n v="19"/>
    <s v="Entre 16 y 30"/>
    <s v="Light Production Digital Business"/>
    <s v="Entry Production"/>
    <s v="Ciudad principal"/>
    <s v="3-Entre 16 y 30"/>
    <n v="1.05"/>
    <n v="1651.6500000000003"/>
    <n v="1"/>
    <n v="0.97"/>
    <n v="4"/>
    <n v="0.24249999999999999"/>
    <n v="0"/>
    <n v="0"/>
    <d v="2019-02-18T00:00:00"/>
    <d v="2019-02-18T00:00:00"/>
    <n v="0"/>
    <s v="0-1 día"/>
    <n v="0"/>
    <n v="0"/>
    <n v="0"/>
    <x v="0"/>
    <x v="0"/>
    <x v="0"/>
    <x v="0"/>
    <x v="0"/>
    <x v="0"/>
    <x v="0"/>
  </r>
  <r>
    <x v="1"/>
    <n v="1"/>
    <s v="2000699"/>
    <x v="0"/>
    <s v="4395"/>
    <s v="26/02/2019 10:48"/>
    <s v="0BG2951627"/>
    <s v="500093"/>
    <s v="PITSS"/>
    <s v="ASP"/>
    <x v="1"/>
    <s v="AV REFORMA 4243"/>
    <x v="18"/>
    <n v="0"/>
    <s v="INTERIOR"/>
    <n v="33"/>
    <s v="Entre 31 y 60"/>
    <s v="Light Production Digital Business"/>
    <s v="Entry Production"/>
    <s v="Ciudad principal"/>
    <s v="3-Entre 31 y 60"/>
    <n v="1.1000000000000001"/>
    <n v="1730.3000000000004"/>
    <n v="1"/>
    <n v="0.97"/>
    <n v="4"/>
    <n v="0.24249999999999999"/>
    <n v="0"/>
    <n v="0"/>
    <d v="2019-02-26T00:00:00"/>
    <d v="2019-02-26T00:00:00"/>
    <n v="0"/>
    <s v="0-1 día"/>
    <n v="0"/>
    <n v="0"/>
    <n v="0"/>
    <x v="0"/>
    <x v="0"/>
    <x v="0"/>
    <x v="0"/>
    <x v="0"/>
    <x v="0"/>
    <x v="0"/>
  </r>
  <r>
    <x v="0"/>
    <n v="1"/>
    <s v="1973637"/>
    <x v="0"/>
    <s v="8045"/>
    <s v="02/01/2019 11:54"/>
    <s v="0Y4X829447"/>
    <s v="500071"/>
    <s v="PITSS"/>
    <s v="ASP"/>
    <x v="74"/>
    <s v="SENDERO NACIONAL KM 3.5"/>
    <x v="42"/>
    <n v="0"/>
    <s v="INTERIOR"/>
    <n v="48"/>
    <s v="Entre 31 y 60"/>
    <s v="Office Digital"/>
    <s v="A3"/>
    <s v="Ciudad principal"/>
    <s v="2-Entre 31 y 60"/>
    <n v="1.05"/>
    <n v="1433.25"/>
    <n v="1"/>
    <n v="1.22"/>
    <n v="5"/>
    <n v="0.24399999999999999"/>
    <n v="0"/>
    <n v="0"/>
    <d v="2019-01-02T00:00:00"/>
    <d v="2019-01-02T00:00:00"/>
    <n v="0"/>
    <s v="0-1 día"/>
    <n v="0"/>
    <n v="0"/>
    <n v="0"/>
    <x v="0"/>
    <x v="0"/>
    <x v="0"/>
    <x v="0"/>
    <x v="0"/>
    <x v="0"/>
    <x v="0"/>
  </r>
  <r>
    <x v="0"/>
    <n v="1"/>
    <s v="1981309"/>
    <x v="0"/>
    <s v="4002"/>
    <s v="18/01/2019 10:42"/>
    <s v="09HB321552"/>
    <s v="500071"/>
    <s v="PITSS"/>
    <s v="ASP"/>
    <x v="6"/>
    <s v="CANDIDO AGUILAR SN"/>
    <x v="42"/>
    <n v="0"/>
    <s v="INTERIOR"/>
    <n v="499"/>
    <s v="&gt;60"/>
    <s v="A4 Mono MFPs"/>
    <s v="A4"/>
    <s v="Ciudad principal"/>
    <s v="1-&gt;60"/>
    <n v="1.05"/>
    <n v="750.75000000000011"/>
    <n v="1"/>
    <n v="1.22"/>
    <n v="5"/>
    <n v="0.24399999999999999"/>
    <n v="0"/>
    <n v="0"/>
    <d v="2019-01-18T00:00:00"/>
    <d v="2019-01-20T00:00:00"/>
    <n v="0"/>
    <s v="0-1 día"/>
    <n v="0"/>
    <n v="0"/>
    <n v="0"/>
    <x v="0"/>
    <x v="0"/>
    <x v="0"/>
    <x v="0"/>
    <x v="0"/>
    <x v="0"/>
    <x v="0"/>
  </r>
  <r>
    <x v="1"/>
    <n v="1"/>
    <s v="1996889"/>
    <x v="3"/>
    <s v="8046"/>
    <s v="19/02/2019 08:43"/>
    <s v="08TB608447"/>
    <s v="500157"/>
    <s v="PITSS"/>
    <s v="ASP"/>
    <x v="25"/>
    <s v="AV PARQUE INDUSTRIAL JUAREZ 3328"/>
    <x v="2"/>
    <n v="0"/>
    <s v="INTERIOR"/>
    <s v="  "/>
    <s v="&gt;60"/>
    <s v="A3 Office Color Laser MFPs"/>
    <s v="A3"/>
    <s v="Ciudad principal"/>
    <s v="2-&gt;60"/>
    <n v="1"/>
    <n v="2047.5"/>
    <n v="0"/>
    <n v="5"/>
    <n v="5"/>
    <n v="1"/>
    <n v="0"/>
    <n v="0"/>
    <d v="2019-02-19T00:00:00"/>
    <d v="2019-02-20T00:00:00"/>
    <n v="1"/>
    <s v="0-1 día"/>
    <n v="0"/>
    <n v="0"/>
    <n v="0"/>
    <x v="1"/>
    <x v="0"/>
    <x v="0"/>
    <x v="1"/>
    <x v="1"/>
    <x v="2"/>
    <x v="4"/>
  </r>
  <r>
    <x v="1"/>
    <n v="1"/>
    <s v="1988331"/>
    <x v="0"/>
    <s v="5866"/>
    <s v="01/02/2019 10:47"/>
    <s v="0EX9293387"/>
    <s v="800188"/>
    <s v="PITSS"/>
    <s v="ASP"/>
    <x v="4"/>
    <s v="PASEO IRAPUATO 1101"/>
    <x v="30"/>
    <n v="0"/>
    <s v="INTERIOR"/>
    <n v="11"/>
    <s v="Entre 7 y 15"/>
    <s v="Departmental Digital"/>
    <s v="A3"/>
    <s v="Ciudad principal"/>
    <s v="2-Entre 7 y 15"/>
    <n v="0.6"/>
    <n v="819"/>
    <n v="1"/>
    <n v="1.22"/>
    <n v="5"/>
    <n v="0.24399999999999999"/>
    <n v="0"/>
    <n v="0"/>
    <d v="2019-02-06T00:00:00"/>
    <d v="2019-02-07T00:00:00"/>
    <n v="1"/>
    <s v="0-1 día"/>
    <n v="0"/>
    <n v="0"/>
    <n v="0"/>
    <x v="0"/>
    <x v="0"/>
    <x v="0"/>
    <x v="0"/>
    <x v="0"/>
    <x v="0"/>
    <x v="0"/>
  </r>
  <r>
    <x v="1"/>
    <n v="1"/>
    <s v="1999063"/>
    <x v="0"/>
    <s v="4002"/>
    <s v="22/02/2019 12:17"/>
    <s v="09HB331709"/>
    <s v="800196"/>
    <s v="PITSS"/>
    <s v="ASP"/>
    <x v="15"/>
    <s v="CARRETERA SAN ISIDRO MAZATEPEC No 7000"/>
    <x v="40"/>
    <n v="1"/>
    <s v="INTERIOR"/>
    <n v="2640"/>
    <s v="&gt;60"/>
    <s v="A4 Mono MFPs"/>
    <s v="A4"/>
    <s v="Ciudad principal"/>
    <s v="1-&gt;60"/>
    <n v="1.05"/>
    <n v="0"/>
    <n v="1"/>
    <n v="1.22"/>
    <n v="5"/>
    <n v="0.24399999999999999"/>
    <n v="0"/>
    <n v="0"/>
    <d v="2019-02-22T00:00:00"/>
    <d v="2019-02-22T00:00:00"/>
    <n v="0"/>
    <s v="0-1 día"/>
    <n v="0"/>
    <n v="0"/>
    <n v="0"/>
    <x v="0"/>
    <x v="0"/>
    <x v="0"/>
    <x v="0"/>
    <x v="0"/>
    <x v="0"/>
    <x v="0"/>
  </r>
  <r>
    <x v="0"/>
    <n v="1"/>
    <s v="1980929"/>
    <x v="0"/>
    <s v="4395"/>
    <s v="17/01/2019 14:21"/>
    <s v="0BG2951550"/>
    <s v="800187"/>
    <s v="PITSS"/>
    <s v="ASP"/>
    <x v="1"/>
    <s v="PROL ZARAGOZA 62 A"/>
    <x v="10"/>
    <n v="0"/>
    <s v="INTERIOR"/>
    <n v="3"/>
    <s v="&lt;=3"/>
    <s v="Light Production Digital Business"/>
    <s v="Entry Production"/>
    <s v="Ciudad principal"/>
    <s v="3-&lt;=3"/>
    <n v="0"/>
    <n v="0"/>
    <n v="1"/>
    <n v="0.98"/>
    <n v="4"/>
    <n v="0.245"/>
    <n v="0"/>
    <n v="0"/>
    <d v="2019-01-17T00:00:00"/>
    <d v="2019-01-18T00:00:00"/>
    <n v="1"/>
    <s v="0-1 día"/>
    <n v="0"/>
    <n v="0"/>
    <n v="0"/>
    <x v="0"/>
    <x v="0"/>
    <x v="0"/>
    <x v="0"/>
    <x v="0"/>
    <x v="0"/>
    <x v="0"/>
  </r>
  <r>
    <x v="1"/>
    <n v="1"/>
    <s v="1999951"/>
    <x v="0"/>
    <s v="4395"/>
    <s v="25/02/2019 09:46"/>
    <s v="0BG2947161"/>
    <s v="500083"/>
    <s v="PITSS"/>
    <s v="ASP"/>
    <x v="1"/>
    <s v="MISSISIPI 152 LOC 206"/>
    <x v="1"/>
    <n v="0"/>
    <s v="INTERIOR"/>
    <n v="19"/>
    <s v="Entre 16 y 30"/>
    <s v="Light Production Digital Business"/>
    <s v="Entry Production"/>
    <s v="Ciudad principal"/>
    <s v="3-Entre 16 y 30"/>
    <n v="1.05"/>
    <n v="1651.6500000000003"/>
    <n v="1"/>
    <n v="0.98"/>
    <n v="4"/>
    <n v="0.245"/>
    <n v="0"/>
    <n v="0"/>
    <d v="2019-02-25T00:00:00"/>
    <d v="2019-02-25T00:00:00"/>
    <n v="0"/>
    <s v="0-1 día"/>
    <n v="0"/>
    <n v="0"/>
    <n v="0"/>
    <x v="0"/>
    <x v="0"/>
    <x v="0"/>
    <x v="0"/>
    <x v="0"/>
    <x v="0"/>
    <x v="0"/>
  </r>
  <r>
    <x v="0"/>
    <n v="1"/>
    <s v="1976877"/>
    <x v="0"/>
    <s v="7855"/>
    <s v="09/01/2019 09:07"/>
    <s v="0MX4465045"/>
    <s v="800186"/>
    <s v="PITSS"/>
    <s v="ASP"/>
    <x v="1"/>
    <s v="LIBRAMIENTO JOSE MANUEL ZAVALA 165"/>
    <x v="61"/>
    <n v="0"/>
    <s v="INTERIOR"/>
    <n v="141"/>
    <s v="&gt;60"/>
    <s v="A3 Office Color Laser MFPs"/>
    <s v="A3"/>
    <s v="Otras"/>
    <s v="2-&gt;60"/>
    <n v="1.1000000000000001"/>
    <n v="1501.5000000000002"/>
    <n v="1"/>
    <n v="2.21"/>
    <n v="9"/>
    <n v="0.24555555555555555"/>
    <n v="0"/>
    <n v="0"/>
    <d v="2019-01-09T00:00:00"/>
    <d v="2019-01-10T00:00:00"/>
    <n v="1"/>
    <s v="0-1 día"/>
    <n v="0"/>
    <n v="0"/>
    <n v="0"/>
    <x v="0"/>
    <x v="0"/>
    <x v="0"/>
    <x v="0"/>
    <x v="0"/>
    <x v="0"/>
    <x v="0"/>
  </r>
  <r>
    <x v="1"/>
    <n v="1"/>
    <s v="1996893"/>
    <x v="3"/>
    <s v="0605"/>
    <s v="19/02/2019 08:44"/>
    <s v="03XB458421"/>
    <s v="500157"/>
    <s v="PITSS"/>
    <s v="ASP"/>
    <x v="25"/>
    <s v="AV PARQUE INDUSTRIAL JUAREZ 3328"/>
    <x v="2"/>
    <n v="0"/>
    <s v="INTERIOR"/>
    <s v="  "/>
    <s v="&gt;60"/>
    <s v="Entry Mono Printers"/>
    <s v="A4"/>
    <s v="Ciudad principal"/>
    <s v="1-&gt;60"/>
    <n v="1"/>
    <n v="1072.5000000000002"/>
    <n v="0"/>
    <n v="5"/>
    <n v="5"/>
    <n v="1"/>
    <n v="0"/>
    <n v="0"/>
    <d v="2019-02-20T00:00:00"/>
    <d v="2019-02-21T00:00:00"/>
    <n v="1"/>
    <s v="0-1 día"/>
    <n v="0"/>
    <n v="0"/>
    <n v="0"/>
    <x v="1"/>
    <x v="0"/>
    <x v="0"/>
    <x v="1"/>
    <x v="1"/>
    <x v="2"/>
    <x v="4"/>
  </r>
  <r>
    <x v="1"/>
    <n v="1"/>
    <s v="1996897"/>
    <x v="3"/>
    <s v="0605"/>
    <s v="19/02/2019 08:45"/>
    <s v="03XB458020"/>
    <s v="500157"/>
    <s v="PITSS"/>
    <s v="ASP"/>
    <x v="25"/>
    <s v="AV PARQUE INDUSTRIAL JUAREZ 3328"/>
    <x v="2"/>
    <n v="0"/>
    <s v="INTERIOR"/>
    <s v="  "/>
    <s v="&gt;60"/>
    <s v="Entry Mono Printers"/>
    <s v="A4"/>
    <s v="Ciudad principal"/>
    <s v="1-&gt;60"/>
    <n v="1"/>
    <n v="1072.5000000000002"/>
    <n v="0"/>
    <n v="5"/>
    <n v="5"/>
    <n v="1"/>
    <n v="0"/>
    <n v="0"/>
    <d v="2019-02-21T00:00:00"/>
    <d v="2019-02-21T00:00:00"/>
    <n v="0"/>
    <s v="0-1 día"/>
    <n v="0"/>
    <n v="0"/>
    <n v="0"/>
    <x v="1"/>
    <x v="0"/>
    <x v="0"/>
    <x v="1"/>
    <x v="1"/>
    <x v="2"/>
    <x v="4"/>
  </r>
  <r>
    <x v="0"/>
    <n v="1"/>
    <s v="1977577"/>
    <x v="0"/>
    <s v="5945"/>
    <s v="10/01/2019 11:28"/>
    <s v="0X76707825"/>
    <s v="500018"/>
    <s v="PITSS"/>
    <s v="ASP"/>
    <x v="2"/>
    <s v="BOULEVARD FRANCISCO PRIMO DE VERDAD No 3317"/>
    <x v="23"/>
    <n v="0"/>
    <s v="INTERIOR"/>
    <n v="3"/>
    <s v="&lt;=3"/>
    <s v="Office Digital"/>
    <s v="A3"/>
    <s v="Ciudad principal"/>
    <s v="2-&lt;=3"/>
    <n v="0"/>
    <n v="0"/>
    <n v="1"/>
    <n v="1.23"/>
    <n v="5"/>
    <n v="0.246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0"/>
    <n v="1"/>
    <s v="1983717"/>
    <x v="0"/>
    <s v="6657"/>
    <s v="23/01/2019 10:31"/>
    <s v="E1B087898"/>
    <s v="500036"/>
    <s v="PITSS"/>
    <s v="ASP"/>
    <x v="99"/>
    <s v="AV GOMEZ MORIN No 1101 L 202-1"/>
    <x v="1"/>
    <n v="0"/>
    <s v="INTERIOR"/>
    <n v="2610"/>
    <s v="&gt;60"/>
    <s v="A4 Color Laser MFPs"/>
    <s v="A4"/>
    <s v="Ciudad principal"/>
    <s v="1-&gt;60"/>
    <n v="1.05"/>
    <n v="750.75000000000011"/>
    <n v="1"/>
    <n v="1.23"/>
    <n v="5"/>
    <n v="0.246"/>
    <n v="0"/>
    <n v="0"/>
    <d v="2019-01-23T00:00:00"/>
    <d v="2019-01-24T00:00:00"/>
    <n v="1"/>
    <s v="0-1 día"/>
    <n v="0"/>
    <n v="0"/>
    <n v="0"/>
    <x v="0"/>
    <x v="0"/>
    <x v="0"/>
    <x v="0"/>
    <x v="0"/>
    <x v="0"/>
    <x v="0"/>
  </r>
  <r>
    <x v="1"/>
    <n v="1"/>
    <s v="1988413"/>
    <x v="0"/>
    <s v="3335"/>
    <s v="01/02/2019 12:25"/>
    <s v="05BT705288"/>
    <s v="800084"/>
    <s v="PITSS"/>
    <s v="ASP"/>
    <x v="100"/>
    <s v="BLVD HAROLD R PAPE No 6012"/>
    <x v="47"/>
    <n v="0"/>
    <s v="INTERIOR"/>
    <n v="71"/>
    <s v="&gt;60"/>
    <s v="A4 Mono MFPs"/>
    <s v="A4"/>
    <s v="Ciudad principal"/>
    <s v="1-&gt;60"/>
    <n v="1.05"/>
    <n v="750.75000000000011"/>
    <n v="1"/>
    <n v="1.23"/>
    <n v="5"/>
    <n v="0.246"/>
    <n v="0"/>
    <n v="0"/>
    <d v="2019-02-01T00:00:00"/>
    <d v="2019-02-01T00:00:00"/>
    <n v="0"/>
    <s v="0-1 día"/>
    <n v="0"/>
    <n v="0"/>
    <n v="0"/>
    <x v="0"/>
    <x v="0"/>
    <x v="0"/>
    <x v="0"/>
    <x v="0"/>
    <x v="0"/>
    <x v="0"/>
  </r>
  <r>
    <x v="1"/>
    <n v="1"/>
    <s v="1993195"/>
    <x v="0"/>
    <s v="3657"/>
    <s v="11/02/2019 14:31"/>
    <s v="0C7X249124"/>
    <s v="800186"/>
    <s v="PITSS"/>
    <s v="ASP"/>
    <x v="49"/>
    <s v="AV 5 DE FEBRERO 1351"/>
    <x v="10"/>
    <n v="0"/>
    <s v="INTERIOR"/>
    <n v="139"/>
    <s v="&gt;60"/>
    <s v="A4 Mono MFPs"/>
    <s v="A4"/>
    <s v="Ciudad principal"/>
    <s v="1-&gt;60"/>
    <n v="1.05"/>
    <n v="750.75000000000011"/>
    <n v="1"/>
    <n v="1.23"/>
    <n v="5"/>
    <n v="0.246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1"/>
    <n v="1"/>
    <s v="1996905"/>
    <x v="3"/>
    <s v="8046"/>
    <s v="19/02/2019 08:48"/>
    <s v="08TB608439"/>
    <s v="500157"/>
    <s v="PITSS"/>
    <s v="ASP"/>
    <x v="25"/>
    <s v="AV PARQUE INDUSTRIAL JUAREZ 3328"/>
    <x v="2"/>
    <n v="0"/>
    <s v="INTERIOR"/>
    <s v="  "/>
    <s v="&gt;60"/>
    <s v="A3 Office Color Laser MFPs"/>
    <s v="A3"/>
    <s v="Ciudad principal"/>
    <s v="2-&gt;60"/>
    <n v="1"/>
    <n v="2047.5"/>
    <n v="0"/>
    <n v="5"/>
    <n v="5"/>
    <n v="1"/>
    <n v="0"/>
    <n v="0"/>
    <d v="2019-02-19T00:00:00"/>
    <d v="2019-02-21T00:00:00"/>
    <n v="2"/>
    <s v="2-3 días"/>
    <n v="0"/>
    <n v="0"/>
    <n v="0"/>
    <x v="1"/>
    <x v="0"/>
    <x v="0"/>
    <x v="1"/>
    <x v="1"/>
    <x v="2"/>
    <x v="4"/>
  </r>
  <r>
    <x v="0"/>
    <n v="1"/>
    <s v="1978909"/>
    <x v="0"/>
    <s v="5955"/>
    <s v="14/01/2019 09:56"/>
    <s v="0X76372955"/>
    <s v="800187"/>
    <s v="PITSS"/>
    <s v="ASP"/>
    <x v="58"/>
    <s v="AV CERRADA LA ESTACADA No 471"/>
    <x v="10"/>
    <n v="0"/>
    <s v="INTERIOR"/>
    <n v="277"/>
    <s v="&gt;60"/>
    <s v="Departmental Digital"/>
    <s v="A3"/>
    <s v="Ciudad principal"/>
    <s v="2-&gt;60"/>
    <n v="1.1000000000000001"/>
    <n v="1501.5000000000002"/>
    <n v="1"/>
    <n v="1.24"/>
    <n v="5"/>
    <n v="0.248"/>
    <n v="0"/>
    <n v="0"/>
    <d v="2019-01-14T00:00:00"/>
    <d v="2019-01-14T00:00:00"/>
    <n v="0"/>
    <s v="0-1 día"/>
    <n v="0"/>
    <n v="0"/>
    <n v="0"/>
    <x v="0"/>
    <x v="0"/>
    <x v="0"/>
    <x v="0"/>
    <x v="0"/>
    <x v="0"/>
    <x v="0"/>
  </r>
  <r>
    <x v="0"/>
    <n v="1"/>
    <s v="1977043"/>
    <x v="0"/>
    <s v="8035"/>
    <s v="09/01/2019 12:14"/>
    <s v="02TX060400"/>
    <s v="800196"/>
    <s v="PITSS"/>
    <s v="ASP"/>
    <x v="101"/>
    <s v="JUAN DE LA BARRERA 3609"/>
    <x v="7"/>
    <n v="1"/>
    <s v="INTERIOR"/>
    <n v="26"/>
    <s v="Entre 16 y 30"/>
    <s v="A3 Office Color Laser MFPs"/>
    <s v="A3"/>
    <s v="Ciudad principal"/>
    <s v="2-Entre 16 y 30"/>
    <n v="0.8"/>
    <n v="0"/>
    <n v="1"/>
    <n v="1.25"/>
    <n v="5"/>
    <n v="0.25"/>
    <n v="0"/>
    <n v="0"/>
    <d v="2019-01-09T00:00:00"/>
    <d v="2019-01-10T00:00:00"/>
    <n v="1"/>
    <s v="0-1 día"/>
    <n v="0"/>
    <n v="0"/>
    <n v="0"/>
    <x v="0"/>
    <x v="0"/>
    <x v="0"/>
    <x v="0"/>
    <x v="0"/>
    <x v="0"/>
    <x v="0"/>
  </r>
  <r>
    <x v="0"/>
    <n v="1"/>
    <s v="1976745"/>
    <x v="0"/>
    <s v="0070"/>
    <s v="08/01/2019 20:02"/>
    <s v="0E2B665621"/>
    <s v="800188"/>
    <s v="PITSS"/>
    <s v="ASP"/>
    <x v="4"/>
    <s v="PASEO IRAPUATO No 1101"/>
    <x v="30"/>
    <n v="0"/>
    <s v="INTERIOR"/>
    <n v="19"/>
    <s v="Entre 16 y 30"/>
    <s v="Entry Production Color Low/Mid"/>
    <s v="Entry Production"/>
    <s v="Ciudad principal"/>
    <s v="3-Entre 16 y 30"/>
    <n v="1.05"/>
    <n v="1651.6500000000003"/>
    <n v="1"/>
    <n v="1"/>
    <n v="4"/>
    <n v="0.25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0"/>
    <n v="1"/>
    <s v="1978845"/>
    <x v="0"/>
    <s v="4395"/>
    <s v="14/01/2019 08:17"/>
    <s v="0BG2946876"/>
    <s v="800146"/>
    <s v="PITSS"/>
    <s v="ASP"/>
    <x v="1"/>
    <s v="BLV JUAN ALONSO DE TORRES 1315-3"/>
    <x v="17"/>
    <n v="0"/>
    <s v="INTERIOR"/>
    <n v="10"/>
    <s v="Entre 7 y 15"/>
    <s v="Light Production Digital Business"/>
    <s v="Entry Production"/>
    <s v="Ciudad principal"/>
    <s v="3-Entre 7 y 15"/>
    <n v="0.8"/>
    <n v="1258.4000000000003"/>
    <n v="1"/>
    <n v="1"/>
    <n v="4"/>
    <n v="0.25"/>
    <n v="0"/>
    <n v="0"/>
    <d v="2019-01-14T00:00:00"/>
    <d v="2019-01-14T00:00:00"/>
    <n v="0"/>
    <s v="0-1 día"/>
    <n v="0"/>
    <n v="0"/>
    <n v="0"/>
    <x v="0"/>
    <x v="0"/>
    <x v="0"/>
    <x v="0"/>
    <x v="0"/>
    <x v="0"/>
    <x v="0"/>
  </r>
  <r>
    <x v="1"/>
    <n v="1"/>
    <s v="1996915"/>
    <x v="3"/>
    <s v="0605"/>
    <s v="19/02/2019 08:51"/>
    <s v="03XB458021"/>
    <s v="500157"/>
    <s v="PITSS"/>
    <s v="ASP"/>
    <x v="25"/>
    <s v="AV PARQUE INDUSTRIAL JUAREZ 3328"/>
    <x v="2"/>
    <n v="0"/>
    <s v="INTERIOR"/>
    <s v="  "/>
    <s v="&gt;60"/>
    <s v="Entry Mono Printers"/>
    <s v="A4"/>
    <s v="Ciudad principal"/>
    <s v="1-&gt;60"/>
    <n v="1"/>
    <n v="1072.5000000000002"/>
    <n v="0"/>
    <n v="5"/>
    <n v="5"/>
    <n v="1"/>
    <n v="0"/>
    <n v="0"/>
    <d v="2019-02-19T00:00:00"/>
    <d v="2019-02-22T00:00:00"/>
    <n v="3"/>
    <s v="2-3 días"/>
    <n v="0"/>
    <n v="0"/>
    <n v="0"/>
    <x v="1"/>
    <x v="0"/>
    <x v="0"/>
    <x v="1"/>
    <x v="1"/>
    <x v="2"/>
    <x v="4"/>
  </r>
  <r>
    <x v="0"/>
    <n v="1"/>
    <s v="1981261"/>
    <x v="0"/>
    <s v="4395"/>
    <s v="18/01/2019 09:10"/>
    <s v="0BG2939611"/>
    <s v="500071"/>
    <s v="PITSS"/>
    <s v="ASP"/>
    <x v="1"/>
    <s v="PEDRO CARDENAS 100"/>
    <x v="42"/>
    <n v="0"/>
    <s v="INTERIOR"/>
    <n v="59"/>
    <s v="Entre 31 y 60"/>
    <s v="Light Production Digital Business"/>
    <s v="Entry Production"/>
    <s v="Ciudad principal"/>
    <s v="3-Entre 31 y 60"/>
    <n v="1.1000000000000001"/>
    <n v="1730.3000000000004"/>
    <n v="1"/>
    <n v="1"/>
    <n v="4"/>
    <n v="0.25"/>
    <n v="0"/>
    <n v="0"/>
    <d v="2019-01-18T00:00:00"/>
    <d v="2019-01-21T00:00:00"/>
    <n v="1"/>
    <s v="0-1 día"/>
    <n v="0"/>
    <n v="0"/>
    <n v="0"/>
    <x v="0"/>
    <x v="0"/>
    <x v="0"/>
    <x v="0"/>
    <x v="0"/>
    <x v="0"/>
    <x v="0"/>
  </r>
  <r>
    <x v="0"/>
    <n v="1"/>
    <s v="1984983"/>
    <x v="0"/>
    <s v="8075"/>
    <s v="25/01/2019 12:15"/>
    <s v="03AG880355"/>
    <s v="800072"/>
    <s v="PITSS"/>
    <s v="ASP"/>
    <x v="4"/>
    <s v="AV MEXICO 3370"/>
    <x v="0"/>
    <n v="0"/>
    <s v="INTERIOR"/>
    <n v="23"/>
    <s v="Entre 16 y 30"/>
    <s v="Departmental Digital"/>
    <s v="A3"/>
    <s v="Ciudad principal"/>
    <s v="2-Entre 16 y 30"/>
    <n v="0.8"/>
    <n v="1092"/>
    <n v="1"/>
    <n v="1.25"/>
    <n v="5"/>
    <n v="0.25"/>
    <n v="0"/>
    <n v="0"/>
    <d v="2019-01-25T00:00:00"/>
    <d v="2019-01-28T00:00:00"/>
    <n v="1"/>
    <s v="0-1 día"/>
    <n v="0"/>
    <n v="0"/>
    <n v="0"/>
    <x v="0"/>
    <x v="0"/>
    <x v="0"/>
    <x v="0"/>
    <x v="0"/>
    <x v="0"/>
    <x v="0"/>
  </r>
  <r>
    <x v="0"/>
    <n v="1"/>
    <s v="1985721"/>
    <x v="0"/>
    <s v="5866"/>
    <s v="28/01/2019 09:14"/>
    <s v="0EX9293351"/>
    <s v="500036"/>
    <s v="PITSS"/>
    <s v="ASP"/>
    <x v="4"/>
    <s v="AV JOSE ELEUTERIO GONZALEZ 315"/>
    <x v="11"/>
    <n v="0"/>
    <s v="INTERIOR"/>
    <n v="10"/>
    <s v="Entre 7 y 15"/>
    <s v="Departmental Digital"/>
    <s v="A3"/>
    <s v="Ciudad principal"/>
    <s v="2-Entre 7 y 15"/>
    <n v="0.6"/>
    <n v="819"/>
    <n v="1"/>
    <n v="1.25"/>
    <n v="5"/>
    <n v="0.25"/>
    <n v="0"/>
    <n v="0"/>
    <d v="2019-01-28T00:00:00"/>
    <d v="2019-01-29T00:00:00"/>
    <n v="1"/>
    <s v="0-1 día"/>
    <n v="0"/>
    <n v="0"/>
    <n v="0"/>
    <x v="0"/>
    <x v="0"/>
    <x v="0"/>
    <x v="0"/>
    <x v="0"/>
    <x v="0"/>
    <x v="0"/>
  </r>
  <r>
    <x v="0"/>
    <n v="1"/>
    <s v="1986157"/>
    <x v="0"/>
    <s v="3658"/>
    <s v="28/01/2019 17:00"/>
    <s v="0C4X011352"/>
    <s v="800147"/>
    <s v="PITSS"/>
    <s v="ASP"/>
    <x v="8"/>
    <s v="BLVD MARIANO ESCOBEDO 2903 L-2"/>
    <x v="17"/>
    <n v="0"/>
    <s v="INTERIOR"/>
    <n v="404"/>
    <s v="&gt;60"/>
    <s v="A4 Mono MFPs"/>
    <s v="A4"/>
    <s v="Ciudad principal"/>
    <s v="1-&gt;60"/>
    <n v="1.05"/>
    <n v="750.75000000000011"/>
    <n v="1"/>
    <n v="1.25"/>
    <n v="5"/>
    <n v="0.25"/>
    <n v="0"/>
    <n v="0"/>
    <d v="2019-01-29T00:00:00"/>
    <d v="2019-01-29T00:00:00"/>
    <n v="0"/>
    <s v="0-1 día"/>
    <n v="0"/>
    <n v="0"/>
    <n v="0"/>
    <x v="0"/>
    <x v="0"/>
    <x v="0"/>
    <x v="0"/>
    <x v="0"/>
    <x v="0"/>
    <x v="0"/>
  </r>
  <r>
    <x v="0"/>
    <n v="1"/>
    <s v="1987279"/>
    <x v="0"/>
    <s v="6705"/>
    <s v="30/01/2019 12:30"/>
    <s v="0A1H021572"/>
    <s v="500028"/>
    <s v="PITSS"/>
    <s v="ASP"/>
    <x v="1"/>
    <s v="AV PASEO DE LOS LEONES 1388 L 2-3"/>
    <x v="11"/>
    <n v="0"/>
    <s v="INTERIOR"/>
    <n v="98"/>
    <s v="&gt;60"/>
    <s v="WF Mono Systems and Legacy Color"/>
    <s v="WF"/>
    <s v="Ciudad principal"/>
    <s v="3-&gt;60"/>
    <n v="1.1499999999999999"/>
    <n v="1808.95"/>
    <n v="1"/>
    <n v="1"/>
    <n v="4"/>
    <n v="0.25"/>
    <n v="0"/>
    <n v="0"/>
    <d v="2019-01-30T00:00:00"/>
    <d v="2019-01-30T00:00:00"/>
    <n v="0"/>
    <s v="0-1 día"/>
    <n v="0"/>
    <n v="0"/>
    <n v="0"/>
    <x v="0"/>
    <x v="0"/>
    <x v="0"/>
    <x v="0"/>
    <x v="0"/>
    <x v="0"/>
    <x v="0"/>
  </r>
  <r>
    <x v="1"/>
    <n v="1"/>
    <s v="1988091"/>
    <x v="0"/>
    <s v="8075"/>
    <s v="31/01/2019 17:51"/>
    <s v="03AG880147"/>
    <s v="800142"/>
    <s v="PITSS"/>
    <s v="ASP"/>
    <x v="4"/>
    <s v="AV REVOLUCION 780"/>
    <x v="21"/>
    <n v="0"/>
    <s v="METRO"/>
    <n v="7"/>
    <s v="Entre 7 y 15"/>
    <s v="Departmental Digital"/>
    <s v="A3"/>
    <s v="Ciudad principal"/>
    <s v="2-Entre 7 y 15"/>
    <n v="0.6"/>
    <n v="393"/>
    <n v="1"/>
    <n v="1.25"/>
    <n v="5"/>
    <n v="0.25"/>
    <n v="0"/>
    <n v="0"/>
    <d v="2019-02-01T00:00:00"/>
    <d v="2019-02-01T00:00:00"/>
    <n v="0"/>
    <s v="0-1 día"/>
    <n v="0"/>
    <n v="0"/>
    <n v="0"/>
    <x v="0"/>
    <x v="0"/>
    <x v="0"/>
    <x v="0"/>
    <x v="0"/>
    <x v="0"/>
    <x v="0"/>
  </r>
  <r>
    <x v="0"/>
    <n v="1"/>
    <s v="1978251"/>
    <x v="0"/>
    <s v="4326"/>
    <s v="11/01/2019 13:13"/>
    <s v="0BG1000839"/>
    <s v="500157"/>
    <s v="PITSS"/>
    <s v="ASP"/>
    <x v="42"/>
    <s v="AV DE LAS TORRES No 2170"/>
    <x v="2"/>
    <n v="0"/>
    <s v="INTERIOR"/>
    <n v="108"/>
    <s v="&gt;60"/>
    <s v="Light Production Digital Business"/>
    <s v="Entry Production"/>
    <s v="Ciudad principal"/>
    <s v="3-&gt;60"/>
    <n v="1.1499999999999999"/>
    <n v="1808.95"/>
    <n v="1"/>
    <n v="4.28"/>
    <n v="4"/>
    <n v="1.07"/>
    <n v="1.7500000000000016E-2"/>
    <n v="-27.527500000000028"/>
    <d v="2019-01-15T00:00:00"/>
    <d v="2019-01-16T00:00:00"/>
    <n v="1"/>
    <s v="0-1 día"/>
    <n v="0"/>
    <n v="0"/>
    <n v="0"/>
    <x v="0"/>
    <x v="1"/>
    <x v="0"/>
    <x v="0"/>
    <x v="1"/>
    <x v="2"/>
    <x v="4"/>
  </r>
  <r>
    <x v="1"/>
    <n v="1"/>
    <s v="1992851"/>
    <x v="0"/>
    <s v="3321"/>
    <s v="11/02/2019 08:02"/>
    <s v="0LA0096463"/>
    <s v="800110"/>
    <s v="PITSS"/>
    <s v="ASP"/>
    <x v="48"/>
    <s v="DOMICILIO CONOCIDO"/>
    <x v="28"/>
    <n v="0"/>
    <s v="INTERIOR"/>
    <n v="249"/>
    <s v="&gt;60"/>
    <s v="Entry Mono Printers"/>
    <s v="A4"/>
    <s v="Ciudad principal"/>
    <s v="1-&gt;60"/>
    <n v="1.05"/>
    <n v="750.75000000000011"/>
    <n v="1"/>
    <n v="1.25"/>
    <n v="5"/>
    <n v="0.25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1"/>
    <n v="1"/>
    <s v="1994437"/>
    <x v="0"/>
    <s v="5866"/>
    <s v="13/02/2019 14:45"/>
    <s v="0EX9297705"/>
    <s v="500028"/>
    <s v="PITSS"/>
    <s v="ASP"/>
    <x v="1"/>
    <s v="CARR MIGUEL ALEMAN OTE 4605"/>
    <x v="33"/>
    <n v="0"/>
    <s v="INTERIOR"/>
    <n v="8"/>
    <s v="Entre 7 y 15"/>
    <s v="Departmental Digital"/>
    <s v="A3"/>
    <s v="Ciudad principal"/>
    <s v="2-Entre 7 y 15"/>
    <n v="0.6"/>
    <n v="819"/>
    <n v="1"/>
    <n v="1.25"/>
    <n v="5"/>
    <n v="0.25"/>
    <n v="0"/>
    <n v="0"/>
    <d v="2019-02-13T00:00:00"/>
    <d v="2019-02-13T00:00:00"/>
    <n v="0"/>
    <s v="0-1 día"/>
    <n v="0"/>
    <n v="0"/>
    <n v="0"/>
    <x v="0"/>
    <x v="0"/>
    <x v="0"/>
    <x v="0"/>
    <x v="0"/>
    <x v="0"/>
    <x v="0"/>
  </r>
  <r>
    <x v="1"/>
    <n v="1"/>
    <s v="1994613"/>
    <x v="0"/>
    <s v="0570"/>
    <s v="14/02/2019 07:39"/>
    <s v="0XPN548251"/>
    <s v="500028"/>
    <s v="PITSS"/>
    <s v="ASP"/>
    <x v="4"/>
    <s v="AV JOSE ELEUTERIO GONZALEZ No 315 INT 7C"/>
    <x v="11"/>
    <n v="0"/>
    <s v="INTERIOR"/>
    <n v="27"/>
    <s v="Entre 16 y 30"/>
    <s v="Entry Production Color Low/Mid"/>
    <s v="Entry Production"/>
    <s v="Ciudad principal"/>
    <s v="3-Entre 16 y 30"/>
    <n v="1.05"/>
    <n v="1651.6500000000003"/>
    <n v="1"/>
    <n v="1"/>
    <n v="4"/>
    <n v="0.25"/>
    <n v="0"/>
    <n v="0"/>
    <d v="2019-02-19T00:00:00"/>
    <d v="2019-02-19T00:00:00"/>
    <n v="0"/>
    <s v="0-1 día"/>
    <n v="0"/>
    <n v="0"/>
    <n v="0"/>
    <x v="0"/>
    <x v="0"/>
    <x v="0"/>
    <x v="0"/>
    <x v="0"/>
    <x v="0"/>
    <x v="0"/>
  </r>
  <r>
    <x v="1"/>
    <n v="1"/>
    <s v="1995119"/>
    <x v="0"/>
    <s v="3346"/>
    <s v="14/02/2019 18:02"/>
    <s v="03BT802448"/>
    <s v="500066"/>
    <s v="PITSS"/>
    <s v="ASP"/>
    <x v="6"/>
    <s v="NEMESIO GARCIA NARANJO No 408"/>
    <x v="33"/>
    <n v="0"/>
    <s v="INTERIOR"/>
    <n v="2632"/>
    <s v="&gt;60"/>
    <s v="A4 Mono MFPs"/>
    <s v="A4"/>
    <s v="Ciudad principal"/>
    <s v="1-&gt;60"/>
    <n v="1.05"/>
    <n v="750.75000000000011"/>
    <n v="1"/>
    <n v="1.25"/>
    <n v="5"/>
    <n v="0.25"/>
    <n v="0"/>
    <n v="0"/>
    <d v="2019-02-15T00:00:00"/>
    <d v="2019-02-15T00:00:00"/>
    <n v="0"/>
    <s v="0-1 día"/>
    <n v="0"/>
    <n v="0"/>
    <n v="0"/>
    <x v="0"/>
    <x v="0"/>
    <x v="0"/>
    <x v="0"/>
    <x v="0"/>
    <x v="0"/>
    <x v="0"/>
  </r>
  <r>
    <x v="1"/>
    <n v="1"/>
    <s v="1996225"/>
    <x v="0"/>
    <s v="5866"/>
    <s v="18/02/2019 08:14"/>
    <s v="0EX9295738"/>
    <s v="800072"/>
    <s v="PITSS"/>
    <s v="ASP"/>
    <x v="1"/>
    <s v="AV. PATRIA NO 1937"/>
    <x v="0"/>
    <n v="0"/>
    <s v="INTERIOR"/>
    <n v="11"/>
    <s v="Entre 7 y 15"/>
    <s v="Departmental Digital"/>
    <s v="A3"/>
    <s v="Ciudad principal"/>
    <s v="2-Entre 7 y 15"/>
    <n v="0.6"/>
    <n v="819"/>
    <n v="1"/>
    <n v="1.25"/>
    <n v="5"/>
    <n v="0.25"/>
    <n v="0"/>
    <n v="0"/>
    <d v="2019-02-18T00:00:00"/>
    <d v="2019-02-19T00:00:00"/>
    <n v="1"/>
    <s v="0-1 día"/>
    <n v="0"/>
    <n v="0"/>
    <n v="0"/>
    <x v="0"/>
    <x v="0"/>
    <x v="0"/>
    <x v="0"/>
    <x v="0"/>
    <x v="0"/>
    <x v="0"/>
  </r>
  <r>
    <x v="1"/>
    <n v="1"/>
    <s v="1996227"/>
    <x v="0"/>
    <s v="5337"/>
    <s v="18/02/2019 08:15"/>
    <s v="0AE9551070"/>
    <s v="100039"/>
    <s v="PITSS"/>
    <s v="ASP"/>
    <x v="28"/>
    <s v="INDUSTRIA QUIMICA S/N"/>
    <x v="20"/>
    <n v="1"/>
    <s v="INTERIOR"/>
    <n v="47"/>
    <s v="Entre 31 y 60"/>
    <s v="Office Digital"/>
    <s v="A3"/>
    <s v="Ciudad principal"/>
    <s v="2-Entre 31 y 60"/>
    <n v="1.05"/>
    <n v="0"/>
    <n v="1"/>
    <n v="1.25"/>
    <n v="5"/>
    <n v="0.25"/>
    <n v="0"/>
    <n v="0"/>
    <d v="2019-02-19T00:00:00"/>
    <d v="2019-02-19T00:00:00"/>
    <n v="0"/>
    <s v="0-1 día"/>
    <n v="0"/>
    <n v="0"/>
    <n v="0"/>
    <x v="0"/>
    <x v="0"/>
    <x v="0"/>
    <x v="0"/>
    <x v="0"/>
    <x v="0"/>
    <x v="0"/>
  </r>
  <r>
    <x v="1"/>
    <n v="1"/>
    <s v="2001229"/>
    <x v="0"/>
    <s v="5866"/>
    <s v="27/02/2019 09:33"/>
    <s v="0EX9287045"/>
    <s v="800186"/>
    <s v="PITSS"/>
    <s v="ASP"/>
    <x v="4"/>
    <s v="AV 5 DE FEBRERO 9200"/>
    <x v="10"/>
    <n v="0"/>
    <s v="INTERIOR"/>
    <n v="49"/>
    <s v="Entre 31 y 60"/>
    <s v="Departmental Digital"/>
    <s v="A3"/>
    <s v="Ciudad principal"/>
    <s v="2-Entre 31 y 60"/>
    <n v="1.05"/>
    <n v="1433.25"/>
    <n v="1"/>
    <n v="1.25"/>
    <n v="5"/>
    <n v="0.25"/>
    <n v="0"/>
    <n v="0"/>
    <d v="2019-02-27T00:00:00"/>
    <d v="2019-02-27T00:00:00"/>
    <n v="0"/>
    <s v="0-1 día"/>
    <n v="0"/>
    <n v="0"/>
    <n v="0"/>
    <x v="0"/>
    <x v="0"/>
    <x v="0"/>
    <x v="0"/>
    <x v="0"/>
    <x v="0"/>
    <x v="0"/>
  </r>
  <r>
    <x v="1"/>
    <n v="1"/>
    <s v="2001801"/>
    <x v="0"/>
    <s v="0070"/>
    <s v="28/02/2019 07:01"/>
    <s v="0E2B665463"/>
    <s v="800072"/>
    <s v="PITSS"/>
    <s v="ASP"/>
    <x v="4"/>
    <s v="AV SALVADOR NAVA MARTINEZ No 3115"/>
    <x v="13"/>
    <n v="0"/>
    <s v="INTERIOR"/>
    <n v="7"/>
    <s v="Entre 7 y 15"/>
    <s v="Entry Production Color Low/Mid"/>
    <s v="Entry Production"/>
    <s v="Ciudad principal"/>
    <s v="3-Entre 7 y 15"/>
    <n v="0.8"/>
    <n v="1258.4000000000003"/>
    <n v="1"/>
    <n v="1"/>
    <n v="4"/>
    <n v="0.25"/>
    <n v="0"/>
    <n v="0"/>
    <d v="2019-02-28T00:00:00"/>
    <d v="2019-02-28T00:00:00"/>
    <n v="0"/>
    <s v="0-1 día"/>
    <n v="0"/>
    <n v="0"/>
    <n v="0"/>
    <x v="0"/>
    <x v="0"/>
    <x v="0"/>
    <x v="0"/>
    <x v="0"/>
    <x v="0"/>
    <x v="0"/>
  </r>
  <r>
    <x v="0"/>
    <n v="1"/>
    <s v="1975739"/>
    <x v="0"/>
    <s v="7530"/>
    <s v="07/01/2019 11:54"/>
    <s v="0XKK410168"/>
    <s v="500157"/>
    <s v="PITSS"/>
    <s v="ASP"/>
    <x v="23"/>
    <s v="AV SANTIAGO TRONCOSO 281"/>
    <x v="2"/>
    <n v="0"/>
    <s v="INTERIOR"/>
    <n v="28"/>
    <s v="Entre 16 y 30"/>
    <s v="A3 Office Color Laser MFPs"/>
    <s v="A3"/>
    <s v="Ciudad principal"/>
    <s v="2-Entre 16 y 30"/>
    <n v="0.8"/>
    <n v="1092"/>
    <n v="1"/>
    <n v="5.6"/>
    <n v="5"/>
    <n v="1.1199999999999999"/>
    <n v="2.9999999999999971E-2"/>
    <n v="-40.94999999999996"/>
    <d v="2019-01-14T00:00:00"/>
    <d v="2019-01-14T00:00:00"/>
    <n v="0"/>
    <s v="0-1 día"/>
    <n v="0"/>
    <n v="0"/>
    <n v="0"/>
    <x v="0"/>
    <x v="1"/>
    <x v="0"/>
    <x v="0"/>
    <x v="1"/>
    <x v="2"/>
    <x v="4"/>
  </r>
  <r>
    <x v="0"/>
    <n v="1"/>
    <s v="1982691"/>
    <x v="0"/>
    <s v="6705"/>
    <s v="21/01/2019 16:01"/>
    <s v="0A1H022151"/>
    <s v="800146"/>
    <s v="PITSS"/>
    <s v="ASP"/>
    <x v="4"/>
    <s v="BLVD ADOLFO LOPEZ MATEOS 2540"/>
    <x v="17"/>
    <n v="0"/>
    <s v="INTERIOR"/>
    <n v="33"/>
    <s v="Entre 31 y 60"/>
    <s v="WF Mono Systems and Legacy Color"/>
    <s v="WF"/>
    <s v="Ciudad principal"/>
    <s v="3-Entre 31 y 60"/>
    <n v="1.1000000000000001"/>
    <n v="1730.3000000000004"/>
    <n v="1"/>
    <n v="1.01"/>
    <n v="4"/>
    <n v="0.2525"/>
    <n v="0"/>
    <n v="0"/>
    <d v="2019-01-21T00:00:00"/>
    <d v="2019-01-22T00:00:00"/>
    <n v="1"/>
    <s v="0-1 día"/>
    <n v="0"/>
    <n v="0"/>
    <n v="0"/>
    <x v="0"/>
    <x v="0"/>
    <x v="0"/>
    <x v="0"/>
    <x v="0"/>
    <x v="0"/>
    <x v="0"/>
  </r>
  <r>
    <x v="0"/>
    <n v="1"/>
    <s v="1976223"/>
    <x v="0"/>
    <s v="0070"/>
    <s v="08/01/2019 08:48"/>
    <s v="0E2B656860"/>
    <s v="500157"/>
    <s v="PITSS"/>
    <s v="ASP"/>
    <x v="1"/>
    <s v="AV EJERCITO NACIONAL No 2926"/>
    <x v="2"/>
    <n v="0"/>
    <s v="INTERIOR"/>
    <n v="19"/>
    <s v="Entre 16 y 30"/>
    <s v="Entry Production Color Low/Mid"/>
    <s v="Entry Production"/>
    <s v="Ciudad principal"/>
    <s v="3-Entre 16 y 30"/>
    <n v="1.05"/>
    <n v="1651.6500000000003"/>
    <n v="1"/>
    <n v="5.2"/>
    <n v="4"/>
    <n v="1.3"/>
    <n v="7.5000000000000011E-2"/>
    <n v="-117.97500000000004"/>
    <d v="2019-01-10T00:00:00"/>
    <d v="2019-01-10T00:00:00"/>
    <n v="0"/>
    <s v="0-1 día"/>
    <n v="0"/>
    <n v="0"/>
    <n v="0"/>
    <x v="0"/>
    <x v="1"/>
    <x v="0"/>
    <x v="0"/>
    <x v="1"/>
    <x v="2"/>
    <x v="4"/>
  </r>
  <r>
    <x v="0"/>
    <n v="1"/>
    <s v="1976869"/>
    <x v="0"/>
    <s v="5866"/>
    <s v="09/01/2019 09:09"/>
    <s v="0EX9287045"/>
    <s v="800187"/>
    <s v="PITSS"/>
    <s v="ASP"/>
    <x v="4"/>
    <s v="AV 5 DE FEBRERO 9200"/>
    <x v="10"/>
    <n v="0"/>
    <s v="INTERIOR"/>
    <n v="1"/>
    <s v="&lt;=3"/>
    <s v="Departmental Digital"/>
    <s v="A3"/>
    <s v="Ciudad principal"/>
    <s v="2-&lt;=3"/>
    <n v="0"/>
    <n v="0"/>
    <n v="1"/>
    <n v="1.27"/>
    <n v="5"/>
    <n v="0.254"/>
    <n v="0"/>
    <n v="0"/>
    <d v="2019-01-11T00:00:00"/>
    <d v="2019-01-14T00:00:00"/>
    <n v="1"/>
    <s v="0-1 día"/>
    <n v="0"/>
    <n v="0"/>
    <n v="0"/>
    <x v="0"/>
    <x v="0"/>
    <x v="0"/>
    <x v="0"/>
    <x v="0"/>
    <x v="0"/>
    <x v="0"/>
  </r>
  <r>
    <x v="0"/>
    <n v="1"/>
    <s v="1971797"/>
    <x v="0"/>
    <s v="3658"/>
    <s v="27/12/2018 13:37"/>
    <s v="0C4X003949"/>
    <s v="500157"/>
    <s v="PITSS"/>
    <s v="ASP"/>
    <x v="8"/>
    <s v="PASEO TRIUNFO DE LA REPUBLICA 4051"/>
    <x v="2"/>
    <n v="0"/>
    <s v="INTERIOR"/>
    <n v="92"/>
    <s v="&gt;60"/>
    <s v="A4 Mono MFPs"/>
    <s v="A4"/>
    <s v="Ciudad principal"/>
    <s v="1-&gt;60"/>
    <n v="1.05"/>
    <n v="750.75000000000011"/>
    <n v="1"/>
    <n v="11.88"/>
    <n v="5"/>
    <n v="2.3760000000000003"/>
    <n v="0.34400000000000008"/>
    <n v="-245.96000000000009"/>
    <d v="2018-12-28T00:00:00"/>
    <d v="2019-01-02T00:00:00"/>
    <n v="2"/>
    <s v="2-3 días"/>
    <n v="0.25"/>
    <n v="-178.75000000000003"/>
    <n v="0"/>
    <x v="0"/>
    <x v="3"/>
    <x v="0"/>
    <x v="0"/>
    <x v="1"/>
    <x v="2"/>
    <x v="4"/>
  </r>
  <r>
    <x v="1"/>
    <n v="1"/>
    <s v="1997097"/>
    <x v="0"/>
    <s v="3658"/>
    <s v="19/02/2019 11:14"/>
    <s v="0C4X008259"/>
    <s v="800183"/>
    <s v="PITSS"/>
    <s v="ASP"/>
    <x v="7"/>
    <s v="AV GENERAL RAMON CORONA No 2514"/>
    <x v="0"/>
    <n v="0"/>
    <s v="INTERIOR"/>
    <n v="2637"/>
    <s v="&gt;60"/>
    <s v="A4 Mono MFPs"/>
    <s v="A4"/>
    <s v="Ciudad principal"/>
    <s v="1-&gt;60"/>
    <n v="1.05"/>
    <n v="750.75000000000011"/>
    <n v="1"/>
    <n v="1.27"/>
    <n v="5"/>
    <n v="0.254"/>
    <n v="0"/>
    <n v="0"/>
    <d v="2019-02-19T00:00:00"/>
    <d v="2019-02-19T00:00:00"/>
    <n v="0"/>
    <s v="0-1 día"/>
    <n v="0"/>
    <n v="0"/>
    <n v="0"/>
    <x v="0"/>
    <x v="0"/>
    <x v="0"/>
    <x v="0"/>
    <x v="0"/>
    <x v="0"/>
    <x v="0"/>
  </r>
  <r>
    <x v="0"/>
    <n v="1"/>
    <s v="1974865"/>
    <x v="0"/>
    <s v="0070"/>
    <s v="04/01/2019 16:29"/>
    <s v="0E2B650746"/>
    <s v="100037"/>
    <s v="PITSS"/>
    <s v="ASP"/>
    <x v="1"/>
    <s v="BLV ISIDRO FABELA SUR 600"/>
    <x v="68"/>
    <n v="0"/>
    <s v="INTERIOR"/>
    <n v="18"/>
    <s v="Entre 16 y 30"/>
    <s v="Entry Production Color Low/Mid"/>
    <s v="Entry Production"/>
    <s v="Ciudad principal"/>
    <s v="3-Entre 16 y 30"/>
    <n v="1.05"/>
    <n v="1651.6500000000003"/>
    <n v="1"/>
    <n v="1.02"/>
    <n v="4"/>
    <n v="0.255"/>
    <n v="0"/>
    <n v="0"/>
    <d v="2019-01-05T00:00:00"/>
    <d v="2019-01-07T00:00:00"/>
    <n v="0"/>
    <s v="0-1 día"/>
    <n v="0"/>
    <n v="0"/>
    <n v="0"/>
    <x v="0"/>
    <x v="0"/>
    <x v="0"/>
    <x v="0"/>
    <x v="0"/>
    <x v="0"/>
    <x v="0"/>
  </r>
  <r>
    <x v="0"/>
    <n v="1"/>
    <s v="1975927"/>
    <x v="0"/>
    <s v="6705"/>
    <s v="07/01/2019 16:29"/>
    <s v="0A1H022401"/>
    <s v="800187"/>
    <s v="PITSS"/>
    <s v="ASP"/>
    <x v="4"/>
    <s v="BLVD ENCUESTRE MZA 1 LTE 1 LOCAL 14"/>
    <x v="10"/>
    <n v="0"/>
    <s v="INTERIOR"/>
    <n v="3"/>
    <s v="&lt;=3"/>
    <s v="WF Mono Systems and Legacy Color"/>
    <s v="WF"/>
    <s v="Ciudad principal"/>
    <s v="3-&lt;=3"/>
    <n v="0"/>
    <n v="0"/>
    <n v="1"/>
    <n v="1.02"/>
    <n v="4"/>
    <n v="0.255"/>
    <n v="0"/>
    <n v="0"/>
    <d v="2019-01-08T00:00:00"/>
    <d v="2019-01-08T00:00:00"/>
    <n v="0"/>
    <s v="0-1 día"/>
    <n v="0"/>
    <n v="0"/>
    <n v="0"/>
    <x v="0"/>
    <x v="0"/>
    <x v="0"/>
    <x v="0"/>
    <x v="0"/>
    <x v="0"/>
    <x v="0"/>
  </r>
  <r>
    <x v="1"/>
    <n v="1"/>
    <s v="1995085"/>
    <x v="0"/>
    <s v="4310"/>
    <s v="14/02/2019 16:29"/>
    <s v="0BG0966723"/>
    <s v="800192"/>
    <s v="PITSS"/>
    <s v="ASP"/>
    <x v="1"/>
    <s v="AV. AMERICAS No. 655"/>
    <x v="7"/>
    <n v="0"/>
    <s v="INTERIOR"/>
    <n v="13"/>
    <s v="Entre 7 y 15"/>
    <s v="Light Production Digital Business"/>
    <s v="Entry Production"/>
    <s v="Ciudad principal"/>
    <s v="3-Entre 7 y 15"/>
    <n v="0.8"/>
    <n v="1258.4000000000003"/>
    <n v="1"/>
    <n v="1.02"/>
    <n v="4"/>
    <n v="0.255"/>
    <n v="0"/>
    <n v="0"/>
    <d v="2019-02-15T00:00:00"/>
    <d v="2019-02-15T00:00:00"/>
    <n v="0"/>
    <s v="0-1 día"/>
    <n v="0"/>
    <n v="0"/>
    <n v="0"/>
    <x v="0"/>
    <x v="0"/>
    <x v="0"/>
    <x v="0"/>
    <x v="0"/>
    <x v="0"/>
    <x v="0"/>
  </r>
  <r>
    <x v="0"/>
    <n v="1"/>
    <s v="1985719"/>
    <x v="0"/>
    <s v="5866"/>
    <s v="28/01/2019 09:12"/>
    <s v="0EX9665251"/>
    <s v="500036"/>
    <s v="PITSS"/>
    <s v="ASP"/>
    <x v="4"/>
    <s v="AV JOSE ELEUTERIO GONZALEZ No 315 INT 7C"/>
    <x v="11"/>
    <n v="0"/>
    <s v="INTERIOR"/>
    <n v="10"/>
    <s v="Entre 7 y 15"/>
    <s v="Departmental Digital"/>
    <s v="A3"/>
    <s v="Ciudad principal"/>
    <s v="2-Entre 7 y 15"/>
    <n v="0.6"/>
    <n v="819"/>
    <n v="1"/>
    <n v="1.28"/>
    <n v="5"/>
    <n v="0.25600000000000001"/>
    <n v="0"/>
    <n v="0"/>
    <d v="2019-01-28T00:00:00"/>
    <d v="2019-01-28T00:00:00"/>
    <n v="0"/>
    <s v="0-1 día"/>
    <n v="0"/>
    <n v="0"/>
    <n v="0"/>
    <x v="0"/>
    <x v="0"/>
    <x v="0"/>
    <x v="0"/>
    <x v="0"/>
    <x v="0"/>
    <x v="0"/>
  </r>
  <r>
    <x v="1"/>
    <n v="1"/>
    <s v="1991681"/>
    <x v="0"/>
    <s v="4002"/>
    <s v="08/02/2019 08:43"/>
    <s v="09HB320745"/>
    <s v="500056"/>
    <s v="PITSS"/>
    <s v="ASP"/>
    <x v="6"/>
    <s v="BLV HGO Y PADRE MIER"/>
    <x v="19"/>
    <n v="0"/>
    <s v="INTERIOR"/>
    <n v="53"/>
    <s v="Entre 31 y 60"/>
    <s v="A4 Mono MFPs"/>
    <s v="A4"/>
    <s v="Ciudad principal"/>
    <s v="1-Entre 31 y 60"/>
    <n v="0.8"/>
    <n v="572.00000000000011"/>
    <n v="1"/>
    <n v="1.28"/>
    <n v="5"/>
    <n v="0.25600000000000001"/>
    <n v="0"/>
    <n v="0"/>
    <d v="2019-02-12T00:00:00"/>
    <d v="2019-02-12T00:00:00"/>
    <n v="0"/>
    <s v="0-1 día"/>
    <n v="0"/>
    <n v="0"/>
    <n v="0"/>
    <x v="0"/>
    <x v="0"/>
    <x v="0"/>
    <x v="0"/>
    <x v="0"/>
    <x v="0"/>
    <x v="0"/>
  </r>
  <r>
    <x v="1"/>
    <n v="1"/>
    <s v="1994263"/>
    <x v="0"/>
    <s v="7511"/>
    <s v="13/02/2019 11:24"/>
    <s v="0RXD142271"/>
    <s v="500018"/>
    <s v="PITSS"/>
    <s v="ASP"/>
    <x v="2"/>
    <s v="AV MARTIRES DE SONORA 1006"/>
    <x v="23"/>
    <n v="0"/>
    <s v="INTERIOR"/>
    <n v="7"/>
    <s v="Entre 7 y 15"/>
    <s v="Color Laser Printers"/>
    <s v="A4"/>
    <s v="Ciudad principal"/>
    <s v="1-Entre 7 y 15"/>
    <n v="0"/>
    <n v="0"/>
    <n v="1"/>
    <n v="1.28"/>
    <n v="5"/>
    <n v="0.25600000000000001"/>
    <n v="0"/>
    <n v="0"/>
    <d v="2019-02-13T00:00:00"/>
    <d v="2019-02-13T00:00:00"/>
    <n v="0"/>
    <s v="0-1 día"/>
    <n v="0"/>
    <n v="0"/>
    <n v="0"/>
    <x v="0"/>
    <x v="0"/>
    <x v="0"/>
    <x v="0"/>
    <x v="0"/>
    <x v="0"/>
    <x v="0"/>
  </r>
  <r>
    <x v="1"/>
    <n v="1"/>
    <s v="1997693"/>
    <x v="0"/>
    <s v="8045"/>
    <s v="20/02/2019 09:49"/>
    <s v="0Y4X849017"/>
    <s v="800196"/>
    <s v="PITSS"/>
    <s v="ASP"/>
    <x v="102"/>
    <s v="JUAN DE LA BARRERA No 3609 INT 2"/>
    <x v="7"/>
    <n v="1"/>
    <s v="INTERIOR"/>
    <n v="149"/>
    <s v="&gt;60"/>
    <s v="Office Digital"/>
    <s v="A3"/>
    <s v="Ciudad principal"/>
    <s v="2-&gt;60"/>
    <n v="1.1000000000000001"/>
    <n v="0"/>
    <n v="1"/>
    <n v="1.28"/>
    <n v="5"/>
    <n v="0.25600000000000001"/>
    <n v="0"/>
    <n v="0"/>
    <d v="2019-02-20T00:00:00"/>
    <d v="2019-02-20T00:00:00"/>
    <n v="0"/>
    <s v="0-1 día"/>
    <n v="0"/>
    <n v="0"/>
    <n v="0"/>
    <x v="0"/>
    <x v="0"/>
    <x v="0"/>
    <x v="0"/>
    <x v="0"/>
    <x v="0"/>
    <x v="0"/>
  </r>
  <r>
    <x v="1"/>
    <n v="1"/>
    <s v="2000063"/>
    <x v="0"/>
    <s v="5868"/>
    <s v="25/02/2019 11:30"/>
    <s v="0EX9286123"/>
    <s v="500018"/>
    <s v="PITSS"/>
    <s v="ASP"/>
    <x v="46"/>
    <s v="GRAL MARIANO ARISTA 54 B 21"/>
    <x v="25"/>
    <n v="0"/>
    <s v="INTERIOR"/>
    <n v="4"/>
    <s v="Entre 3 y 6"/>
    <s v="Departmental Digital"/>
    <s v="A3"/>
    <s v="Ciudad principal"/>
    <s v="2-Entre 3 y 6"/>
    <n v="0"/>
    <n v="0"/>
    <n v="1"/>
    <n v="1.28"/>
    <n v="5"/>
    <n v="0.25600000000000001"/>
    <n v="0"/>
    <n v="0"/>
    <d v="2019-02-25T00:00:00"/>
    <d v="2019-02-25T00:00:00"/>
    <n v="0"/>
    <s v="0-1 día"/>
    <n v="0"/>
    <n v="0"/>
    <n v="0"/>
    <x v="0"/>
    <x v="0"/>
    <x v="0"/>
    <x v="0"/>
    <x v="0"/>
    <x v="0"/>
    <x v="0"/>
  </r>
  <r>
    <x v="0"/>
    <n v="1"/>
    <s v="1974071"/>
    <x v="0"/>
    <s v="6203"/>
    <s v="03/01/2019 09:43"/>
    <s v="0AGD460912"/>
    <s v="800187"/>
    <s v="PITSS"/>
    <s v="ASP"/>
    <x v="6"/>
    <s v="MIGUEL A SALGADO 103"/>
    <x v="10"/>
    <n v="0"/>
    <s v="INTERIOR"/>
    <n v="185"/>
    <s v="&gt;60"/>
    <s v="WF Mono Systems and Legacy Color"/>
    <s v="WF"/>
    <s v="Ciudad principal"/>
    <s v="3-&gt;60"/>
    <n v="1.1499999999999999"/>
    <n v="1808.95"/>
    <n v="1"/>
    <n v="1.03"/>
    <n v="4"/>
    <n v="0.25750000000000001"/>
    <n v="0"/>
    <n v="0"/>
    <d v="2019-01-03T00:00:00"/>
    <d v="2019-01-03T00:00:00"/>
    <n v="0"/>
    <s v="0-1 día"/>
    <n v="0"/>
    <n v="0"/>
    <n v="0"/>
    <x v="0"/>
    <x v="0"/>
    <x v="0"/>
    <x v="0"/>
    <x v="0"/>
    <x v="0"/>
    <x v="0"/>
  </r>
  <r>
    <x v="0"/>
    <n v="1"/>
    <s v="1983985"/>
    <x v="0"/>
    <s v="0070"/>
    <s v="23/01/2019 16:28"/>
    <s v="0E2B654077"/>
    <s v="800072"/>
    <s v="PITSS"/>
    <s v="ASP"/>
    <x v="1"/>
    <s v="AV MANUEL AVILA CAMACHO 1650"/>
    <x v="7"/>
    <n v="0"/>
    <s v="INTERIOR"/>
    <n v="43"/>
    <s v="Entre 31 y 60"/>
    <s v="Entry Production Color Low/Mid"/>
    <s v="Entry Production"/>
    <s v="Ciudad principal"/>
    <s v="3-Entre 31 y 60"/>
    <n v="1.1000000000000001"/>
    <n v="1730.3000000000004"/>
    <n v="1"/>
    <n v="1.03"/>
    <n v="4"/>
    <n v="0.25750000000000001"/>
    <n v="0"/>
    <n v="0"/>
    <d v="2019-01-25T00:00:00"/>
    <d v="2019-01-25T00:00:00"/>
    <n v="0"/>
    <s v="0-1 día"/>
    <n v="0"/>
    <n v="0"/>
    <n v="0"/>
    <x v="0"/>
    <x v="0"/>
    <x v="0"/>
    <x v="0"/>
    <x v="0"/>
    <x v="0"/>
    <x v="0"/>
  </r>
  <r>
    <x v="1"/>
    <n v="1"/>
    <s v="1993427"/>
    <x v="0"/>
    <s v="4310"/>
    <s v="12/02/2019 07:44"/>
    <s v="0BG0973687"/>
    <s v="500083"/>
    <s v="PITSS"/>
    <s v="ASP"/>
    <x v="4"/>
    <s v="AV JOSE ELEUTERIO GONZALEZ No 315 INT 7C"/>
    <x v="11"/>
    <n v="0"/>
    <s v="INTERIOR"/>
    <n v="12"/>
    <s v="Entre 7 y 15"/>
    <s v="Light Production Digital Business"/>
    <s v="Entry Production"/>
    <s v="Ciudad principal"/>
    <s v="3-Entre 7 y 15"/>
    <n v="0.8"/>
    <n v="1258.4000000000003"/>
    <n v="1"/>
    <n v="1.03"/>
    <n v="4"/>
    <n v="0.25750000000000001"/>
    <n v="0"/>
    <n v="0"/>
    <d v="2019-02-20T00:00:00"/>
    <d v="2019-02-20T00:00:00"/>
    <n v="0"/>
    <s v="0-1 día"/>
    <n v="0"/>
    <n v="0"/>
    <n v="0"/>
    <x v="0"/>
    <x v="0"/>
    <x v="0"/>
    <x v="0"/>
    <x v="0"/>
    <x v="0"/>
    <x v="0"/>
  </r>
  <r>
    <x v="0"/>
    <n v="1"/>
    <s v="1981283"/>
    <x v="0"/>
    <s v="7025"/>
    <s v="18/01/2019 10:03"/>
    <s v="07CX043067"/>
    <s v="500158"/>
    <s v="PITSS"/>
    <s v="ASP"/>
    <x v="2"/>
    <s v="AV RIO BRAVO No 1420"/>
    <x v="2"/>
    <n v="0"/>
    <s v="INTERIOR"/>
    <n v="109"/>
    <s v="&gt;60"/>
    <s v="Office Digital"/>
    <s v="A3"/>
    <s v="Ciudad principal"/>
    <s v="2-&gt;60"/>
    <n v="1.1000000000000001"/>
    <n v="1501.5000000000002"/>
    <n v="1"/>
    <n v="0"/>
    <n v="5"/>
    <n v="0"/>
    <n v="0"/>
    <n v="0"/>
    <d v="2019-01-18T00:00:00"/>
    <d v="2019-01-20T00:00:00"/>
    <n v="0"/>
    <s v="0-1 día"/>
    <n v="0"/>
    <n v="0"/>
    <n v="0"/>
    <x v="0"/>
    <x v="0"/>
    <x v="0"/>
    <x v="0"/>
    <x v="1"/>
    <x v="2"/>
    <x v="5"/>
  </r>
  <r>
    <x v="1"/>
    <n v="1"/>
    <s v="1994409"/>
    <x v="0"/>
    <s v="3325"/>
    <s v="13/02/2019 13:57"/>
    <s v="0LA8673727"/>
    <s v="500089"/>
    <s v="PITSS"/>
    <s v="ASP"/>
    <x v="3"/>
    <s v="AV HERMANOS ESCOBAR No 5756"/>
    <x v="2"/>
    <n v="1"/>
    <s v="INTERIOR"/>
    <n v="113"/>
    <s v="&gt;60"/>
    <s v="A4 Mono MFPs"/>
    <s v="A4"/>
    <s v="Ciudad principal"/>
    <s v="1-&gt;60"/>
    <n v="1.05"/>
    <n v="0"/>
    <n v="1"/>
    <n v="1.3"/>
    <n v="5"/>
    <n v="0.26"/>
    <n v="0"/>
    <n v="0"/>
    <d v="2019-02-13T00:00:00"/>
    <d v="2019-02-13T00:00:00"/>
    <n v="0"/>
    <s v="0-1 día"/>
    <n v="0"/>
    <n v="0"/>
    <n v="0"/>
    <x v="0"/>
    <x v="0"/>
    <x v="0"/>
    <x v="0"/>
    <x v="0"/>
    <x v="0"/>
    <x v="0"/>
  </r>
  <r>
    <x v="0"/>
    <n v="1"/>
    <s v="1985975"/>
    <x v="0"/>
    <s v="5945"/>
    <s v="28/01/2019 12:33"/>
    <s v="0X76704334"/>
    <s v="500158"/>
    <s v="PITSS"/>
    <s v="ASP"/>
    <x v="25"/>
    <s v="AV FUENTES DEL SUR 7151"/>
    <x v="2"/>
    <n v="0"/>
    <s v="INTERIOR"/>
    <n v="290"/>
    <s v="&gt;60"/>
    <s v="Office Digital"/>
    <s v="A3"/>
    <s v="Ciudad principal"/>
    <s v="2-&gt;60"/>
    <n v="1.1000000000000001"/>
    <n v="1501.5000000000002"/>
    <n v="1"/>
    <n v="0"/>
    <n v="5"/>
    <n v="0"/>
    <n v="0"/>
    <n v="0"/>
    <d v="2019-01-28T00:00:00"/>
    <d v="2019-01-28T00:00:00"/>
    <n v="0"/>
    <s v="0-1 día"/>
    <n v="0"/>
    <n v="0"/>
    <n v="0"/>
    <x v="0"/>
    <x v="0"/>
    <x v="0"/>
    <x v="1"/>
    <x v="1"/>
    <x v="2"/>
    <x v="5"/>
  </r>
  <r>
    <x v="1"/>
    <n v="1"/>
    <s v="2001937"/>
    <x v="0"/>
    <s v="3611"/>
    <s v="28/02/2019 09:46"/>
    <s v="0A4T558103"/>
    <s v="800186"/>
    <s v="PITSS"/>
    <s v="ASP"/>
    <x v="4"/>
    <s v="CONSTITUYENTES PTE 152"/>
    <x v="10"/>
    <n v="0"/>
    <s v="INTERIOR"/>
    <n v="71"/>
    <s v="&gt;60"/>
    <s v="Entry Mono Printers"/>
    <s v="A4"/>
    <s v="Ciudad principal"/>
    <s v="1-&gt;60"/>
    <n v="1.05"/>
    <n v="750.75000000000011"/>
    <n v="1"/>
    <n v="1.3"/>
    <n v="5"/>
    <n v="0.26"/>
    <n v="0"/>
    <n v="0"/>
    <d v="2019-02-28T00:00:00"/>
    <d v="2019-02-28T00:00:00"/>
    <n v="0"/>
    <s v="0-1 día"/>
    <n v="0"/>
    <n v="0"/>
    <n v="0"/>
    <x v="0"/>
    <x v="0"/>
    <x v="0"/>
    <x v="0"/>
    <x v="0"/>
    <x v="0"/>
    <x v="0"/>
  </r>
  <r>
    <x v="0"/>
    <n v="1"/>
    <s v="1984927"/>
    <x v="0"/>
    <s v="3346"/>
    <s v="25/01/2019 10:55"/>
    <s v="03BT802359"/>
    <s v="800027"/>
    <s v="PITSS"/>
    <s v="ASP"/>
    <x v="6"/>
    <s v="AV DE LA CONCEPCION No 21 LOCAL PB-12 B"/>
    <x v="40"/>
    <n v="0"/>
    <s v="INTERIOR"/>
    <n v="241"/>
    <s v="&gt;60"/>
    <s v="A4 Mono MFPs"/>
    <s v="A4"/>
    <s v="Ciudad principal"/>
    <s v="1-&gt;60"/>
    <n v="1.05"/>
    <n v="750.75000000000011"/>
    <n v="1"/>
    <n v="1.31"/>
    <n v="5"/>
    <n v="0.26200000000000001"/>
    <n v="0"/>
    <n v="0"/>
    <d v="2019-01-25T00:00:00"/>
    <d v="2019-01-25T00:00:00"/>
    <n v="0"/>
    <s v="0-1 día"/>
    <n v="0"/>
    <n v="0"/>
    <n v="0"/>
    <x v="0"/>
    <x v="0"/>
    <x v="0"/>
    <x v="0"/>
    <x v="0"/>
    <x v="0"/>
    <x v="0"/>
  </r>
  <r>
    <x v="0"/>
    <n v="1"/>
    <s v="1975657"/>
    <x v="0"/>
    <s v="0560"/>
    <s v="07/01/2019 10:27"/>
    <s v="0XPN394939"/>
    <s v="800072"/>
    <s v="PITSS"/>
    <s v="ASP"/>
    <x v="1"/>
    <s v="PATRIA 1937"/>
    <x v="0"/>
    <n v="0"/>
    <s v="INTERIOR"/>
    <n v="18"/>
    <s v="Entre 16 y 30"/>
    <s v="Entry Production Color Low/Mid"/>
    <s v="Entry Production"/>
    <s v="Ciudad principal"/>
    <s v="3-Entre 16 y 30"/>
    <n v="1.05"/>
    <n v="1651.6500000000003"/>
    <n v="1"/>
    <n v="1.05"/>
    <n v="4"/>
    <n v="0.26250000000000001"/>
    <n v="0"/>
    <n v="0"/>
    <d v="2019-01-08T00:00:00"/>
    <d v="2019-01-08T00:00:00"/>
    <n v="0"/>
    <s v="0-1 día"/>
    <n v="0"/>
    <n v="0"/>
    <n v="0"/>
    <x v="0"/>
    <x v="0"/>
    <x v="0"/>
    <x v="0"/>
    <x v="0"/>
    <x v="0"/>
    <x v="0"/>
  </r>
  <r>
    <x v="0"/>
    <n v="1"/>
    <s v="1987111"/>
    <x v="0"/>
    <s v="5552"/>
    <s v="30/01/2019 09:37"/>
    <s v="0KPA027144"/>
    <s v="500158"/>
    <s v="PITSS"/>
    <s v="ASP"/>
    <x v="42"/>
    <s v="AV DE LAS TORRES No 2170"/>
    <x v="2"/>
    <n v="0"/>
    <s v="INTERIOR"/>
    <n v="54"/>
    <s v="Entre 31 y 60"/>
    <s v="Entry Mono Printers"/>
    <s v="A4"/>
    <s v="Ciudad principal"/>
    <s v="1-Entre 31 y 60"/>
    <n v="0.8"/>
    <n v="572.00000000000011"/>
    <n v="1"/>
    <n v="0"/>
    <n v="5"/>
    <n v="0"/>
    <n v="0"/>
    <n v="0"/>
    <d v="2019-01-30T00:00:00"/>
    <d v="2019-01-30T00:00:00"/>
    <n v="0"/>
    <s v="0-1 día"/>
    <n v="0"/>
    <n v="0"/>
    <n v="0"/>
    <x v="0"/>
    <x v="0"/>
    <x v="0"/>
    <x v="0"/>
    <x v="1"/>
    <x v="2"/>
    <x v="5"/>
  </r>
  <r>
    <x v="0"/>
    <n v="1"/>
    <s v="1983221"/>
    <x v="0"/>
    <s v="0551"/>
    <s v="22/01/2019 11:07"/>
    <s v="0XPN393110"/>
    <s v="500083"/>
    <s v="PITSS"/>
    <s v="ASP"/>
    <x v="1"/>
    <s v="PERIFERICO LUIS ECHEVERRIA ALVAREZ 1474"/>
    <x v="44"/>
    <n v="0"/>
    <s v="INTERIOR"/>
    <n v="144"/>
    <s v="&gt;60"/>
    <s v="Entry Production Color Low/Mid"/>
    <s v="Entry Production"/>
    <s v="Ciudad principal"/>
    <s v="3-&gt;60"/>
    <n v="1.1499999999999999"/>
    <n v="1808.95"/>
    <n v="1"/>
    <n v="1.05"/>
    <n v="4"/>
    <n v="0.26250000000000001"/>
    <n v="0"/>
    <n v="0"/>
    <d v="2019-01-22T00:00:00"/>
    <d v="2019-01-22T00:00:00"/>
    <n v="0"/>
    <s v="0-1 día"/>
    <n v="0"/>
    <n v="0"/>
    <n v="0"/>
    <x v="0"/>
    <x v="0"/>
    <x v="0"/>
    <x v="0"/>
    <x v="0"/>
    <x v="0"/>
    <x v="0"/>
  </r>
  <r>
    <x v="0"/>
    <n v="1"/>
    <s v="1983173"/>
    <x v="0"/>
    <s v="0560"/>
    <s v="22/01/2019 10:27"/>
    <s v="0XPN399168"/>
    <s v="800187"/>
    <s v="PITSS"/>
    <s v="ASP"/>
    <x v="1"/>
    <s v="PROL ZARAGOZA 62 A"/>
    <x v="10"/>
    <n v="0"/>
    <s v="INTERIOR"/>
    <n v="399"/>
    <s v="&gt;60"/>
    <s v="Entry Production Color Low/Mid"/>
    <s v="Entry Production"/>
    <s v="Ciudad principal"/>
    <s v="3-&gt;60"/>
    <n v="1.1499999999999999"/>
    <n v="1808.95"/>
    <n v="1"/>
    <n v="1.05"/>
    <n v="4"/>
    <n v="0.26250000000000001"/>
    <n v="0"/>
    <n v="0"/>
    <d v="2019-01-23T00:00:00"/>
    <d v="2019-01-24T00:00:00"/>
    <n v="1"/>
    <s v="0-1 día"/>
    <n v="0"/>
    <n v="0"/>
    <n v="0"/>
    <x v="0"/>
    <x v="0"/>
    <x v="0"/>
    <x v="0"/>
    <x v="0"/>
    <x v="0"/>
    <x v="0"/>
  </r>
  <r>
    <x v="1"/>
    <n v="1"/>
    <s v="1990025"/>
    <x v="0"/>
    <s v="6705"/>
    <s v="05/02/2019 14:42"/>
    <s v="0A1H022408"/>
    <s v="800187"/>
    <s v="PITSS"/>
    <s v="ASP"/>
    <x v="4"/>
    <s v="AV 5 DE FEBRERO 9200"/>
    <x v="10"/>
    <n v="0"/>
    <s v="INTERIOR"/>
    <n v="192"/>
    <s v="&gt;60"/>
    <s v="WF Mono Systems and Legacy Color"/>
    <s v="WF"/>
    <s v="Ciudad principal"/>
    <s v="3-&gt;60"/>
    <n v="1.1499999999999999"/>
    <n v="1808.95"/>
    <n v="1"/>
    <n v="1.05"/>
    <n v="4"/>
    <n v="0.26250000000000001"/>
    <n v="0"/>
    <n v="0"/>
    <d v="2019-02-05T00:00:00"/>
    <d v="2019-02-06T00:00:00"/>
    <n v="1"/>
    <s v="0-1 día"/>
    <n v="0"/>
    <n v="0"/>
    <n v="0"/>
    <x v="0"/>
    <x v="0"/>
    <x v="0"/>
    <x v="0"/>
    <x v="0"/>
    <x v="0"/>
    <x v="0"/>
  </r>
  <r>
    <x v="0"/>
    <n v="1"/>
    <s v="1976865"/>
    <x v="0"/>
    <s v="8075"/>
    <s v="09/01/2019 09:06"/>
    <s v="03AG879434"/>
    <s v="800187"/>
    <s v="PITSS"/>
    <s v="ASP"/>
    <x v="4"/>
    <s v="AV 5 DE FEBRERO 9200"/>
    <x v="10"/>
    <n v="0"/>
    <s v="INTERIOR"/>
    <n v="1"/>
    <s v="&lt;=3"/>
    <s v="Departmental Digital"/>
    <s v="A3"/>
    <s v="Ciudad principal"/>
    <s v="2-&lt;=3"/>
    <n v="0"/>
    <n v="0"/>
    <n v="1"/>
    <n v="1.32"/>
    <n v="5"/>
    <n v="0.26400000000000001"/>
    <n v="0"/>
    <n v="0"/>
    <d v="2019-01-09T00:00:00"/>
    <d v="2019-01-10T00:00:00"/>
    <n v="1"/>
    <s v="0-1 día"/>
    <n v="0"/>
    <n v="0"/>
    <n v="0"/>
    <x v="0"/>
    <x v="0"/>
    <x v="0"/>
    <x v="0"/>
    <x v="0"/>
    <x v="0"/>
    <x v="0"/>
  </r>
  <r>
    <x v="1"/>
    <n v="1"/>
    <s v="1991415"/>
    <x v="0"/>
    <s v="5955"/>
    <s v="07/02/2019 16:41"/>
    <s v="0X76707657"/>
    <s v="100038"/>
    <s v="PITSS"/>
    <s v="ASP"/>
    <x v="21"/>
    <s v="ACUEDUCTO DEL ALTO LERMA No 2"/>
    <x v="24"/>
    <n v="0"/>
    <s v="INTERIOR"/>
    <n v="381"/>
    <s v="&gt;60"/>
    <s v="Departmental Digital"/>
    <s v="A3"/>
    <s v="Ciudad principal"/>
    <s v="2-&gt;60"/>
    <n v="1.1000000000000001"/>
    <n v="1501.5000000000002"/>
    <n v="1"/>
    <n v="1.32"/>
    <n v="5"/>
    <n v="0.26400000000000001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1"/>
    <n v="1"/>
    <s v="1993681"/>
    <x v="0"/>
    <s v="7855"/>
    <s v="12/02/2019 12:20"/>
    <s v="0MX4466134"/>
    <s v="500036"/>
    <s v="PITSS"/>
    <s v="ASP"/>
    <x v="1"/>
    <s v="AV VASCONCELOS 160"/>
    <x v="1"/>
    <n v="0"/>
    <s v="INTERIOR"/>
    <n v="68"/>
    <s v="&gt;60"/>
    <s v="A3 Office Color Laser MFPs"/>
    <s v="A3"/>
    <s v="Ciudad principal"/>
    <s v="2-&gt;60"/>
    <n v="1.1000000000000001"/>
    <n v="1501.5000000000002"/>
    <n v="1"/>
    <n v="1.32"/>
    <n v="5"/>
    <n v="0.26400000000000001"/>
    <n v="0"/>
    <n v="0"/>
    <d v="2019-02-12T00:00:00"/>
    <d v="2019-02-12T00:00:00"/>
    <n v="0"/>
    <s v="0-1 día"/>
    <n v="0"/>
    <n v="0"/>
    <n v="0"/>
    <x v="0"/>
    <x v="0"/>
    <x v="0"/>
    <x v="0"/>
    <x v="0"/>
    <x v="0"/>
    <x v="0"/>
  </r>
  <r>
    <x v="0"/>
    <n v="1"/>
    <s v="1978571"/>
    <x v="0"/>
    <s v="8075"/>
    <s v="13/01/2019 14:55"/>
    <s v="03AG880297"/>
    <s v="800071"/>
    <s v="PITSS"/>
    <s v="ASP"/>
    <x v="4"/>
    <s v="MARIANO OTERO No 1614"/>
    <x v="0"/>
    <n v="0"/>
    <s v="INTERIOR"/>
    <n v="6"/>
    <s v="Entre 3 y 6"/>
    <s v="Departmental Digital"/>
    <s v="A3"/>
    <s v="Ciudad principal"/>
    <s v="2-Entre 3 y 6"/>
    <n v="0"/>
    <n v="0"/>
    <n v="1"/>
    <n v="1.33"/>
    <n v="5"/>
    <n v="0.26600000000000001"/>
    <n v="0"/>
    <n v="0"/>
    <d v="2019-01-16T00:00:00"/>
    <d v="2019-01-16T00:00:00"/>
    <n v="0"/>
    <s v="0-1 día"/>
    <n v="0"/>
    <n v="0"/>
    <n v="0"/>
    <x v="0"/>
    <x v="0"/>
    <x v="0"/>
    <x v="0"/>
    <x v="0"/>
    <x v="0"/>
    <x v="0"/>
  </r>
  <r>
    <x v="0"/>
    <n v="1"/>
    <s v="1984005"/>
    <x v="0"/>
    <s v="5329"/>
    <s v="23/01/2019 17:00"/>
    <s v="0AE9566594"/>
    <s v="800147"/>
    <s v="PITSS"/>
    <s v="ASP"/>
    <x v="25"/>
    <s v="AV SALVADOR NAVA MARTINEZ 3125 PISO 6"/>
    <x v="13"/>
    <n v="0"/>
    <s v="INTERIOR"/>
    <n v="189"/>
    <s v="&gt;60"/>
    <s v="Office Digital"/>
    <s v="A3"/>
    <s v="Ciudad principal"/>
    <s v="2-&gt;60"/>
    <n v="1.1000000000000001"/>
    <n v="1501.5000000000002"/>
    <n v="1"/>
    <n v="1.33"/>
    <n v="5"/>
    <n v="0.26600000000000001"/>
    <n v="0"/>
    <n v="0"/>
    <d v="2019-01-24T00:00:00"/>
    <d v="2019-01-24T00:00:00"/>
    <n v="0"/>
    <s v="0-1 día"/>
    <n v="0"/>
    <n v="0"/>
    <n v="0"/>
    <x v="0"/>
    <x v="0"/>
    <x v="0"/>
    <x v="1"/>
    <x v="0"/>
    <x v="0"/>
    <x v="0"/>
  </r>
  <r>
    <x v="0"/>
    <n v="1"/>
    <s v="1986189"/>
    <x v="0"/>
    <s v="8075"/>
    <s v="28/01/2019 18:30"/>
    <s v="03AG879591"/>
    <s v="000195"/>
    <s v="PITSS"/>
    <s v="ASP"/>
    <x v="4"/>
    <s v="AV CUAUHTEMOC No 1025"/>
    <x v="21"/>
    <n v="0"/>
    <s v="METRO"/>
    <n v="48"/>
    <s v="Entre 31 y 60"/>
    <s v="Departmental Digital"/>
    <s v="A3"/>
    <s v="Ciudad principal"/>
    <s v="2-Entre 31 y 60"/>
    <n v="1.05"/>
    <n v="687.75"/>
    <n v="1"/>
    <n v="1.33"/>
    <n v="5"/>
    <n v="0.26600000000000001"/>
    <n v="0"/>
    <n v="0"/>
    <d v="2019-01-29T00:00:00"/>
    <d v="2019-01-29T00:00:00"/>
    <n v="0"/>
    <s v="0-1 día"/>
    <n v="0"/>
    <n v="0"/>
    <n v="0"/>
    <x v="0"/>
    <x v="0"/>
    <x v="0"/>
    <x v="0"/>
    <x v="0"/>
    <x v="0"/>
    <x v="0"/>
  </r>
  <r>
    <x v="0"/>
    <n v="1"/>
    <s v="1987407"/>
    <x v="0"/>
    <s v="5867"/>
    <s v="30/01/2019 13:58"/>
    <s v="0EX7403964"/>
    <s v="500158"/>
    <s v="PITSS"/>
    <s v="ASP"/>
    <x v="3"/>
    <s v="AV PRINCIPAL SN"/>
    <x v="6"/>
    <n v="0"/>
    <s v="INTERIOR"/>
    <n v="27"/>
    <s v="Entre 16 y 30"/>
    <s v="Office Digital"/>
    <s v="A3"/>
    <s v="Ciudad principal"/>
    <s v="2-Entre 16 y 30"/>
    <n v="0.8"/>
    <n v="1092"/>
    <n v="1"/>
    <n v="0"/>
    <n v="5"/>
    <n v="0"/>
    <n v="0"/>
    <n v="0"/>
    <d v="2019-01-30T00:00:00"/>
    <d v="2019-01-31T00:00:00"/>
    <n v="1"/>
    <s v="0-1 día"/>
    <n v="0"/>
    <n v="0"/>
    <n v="0"/>
    <x v="0"/>
    <x v="0"/>
    <x v="0"/>
    <x v="0"/>
    <x v="1"/>
    <x v="2"/>
    <x v="5"/>
  </r>
  <r>
    <x v="1"/>
    <n v="1"/>
    <s v="1988273"/>
    <x v="0"/>
    <s v="4002"/>
    <s v="01/02/2019 08:40"/>
    <s v="09HB321623"/>
    <s v="500028"/>
    <s v="PITSS"/>
    <s v="ASP"/>
    <x v="6"/>
    <s v="NAHUA 333"/>
    <x v="33"/>
    <n v="0"/>
    <s v="INTERIOR"/>
    <n v="3"/>
    <s v="&lt;=3"/>
    <s v="A4 Mono MFPs"/>
    <s v="A4"/>
    <s v="Ciudad principal"/>
    <s v="1-&lt;=3"/>
    <n v="0"/>
    <n v="0"/>
    <n v="1"/>
    <n v="1.33"/>
    <n v="5"/>
    <n v="0.26600000000000001"/>
    <n v="0"/>
    <n v="0"/>
    <d v="2019-02-01T00:00:00"/>
    <d v="2019-02-01T00:00:00"/>
    <n v="0"/>
    <s v="0-1 día"/>
    <n v="0"/>
    <n v="0"/>
    <n v="0"/>
    <x v="0"/>
    <x v="0"/>
    <x v="0"/>
    <x v="0"/>
    <x v="0"/>
    <x v="0"/>
    <x v="0"/>
  </r>
  <r>
    <x v="1"/>
    <n v="1"/>
    <s v="1991713"/>
    <x v="0"/>
    <s v="3611"/>
    <s v="08/02/2019 09:43"/>
    <s v="0A4T558301"/>
    <s v="800072"/>
    <s v="PITSS"/>
    <s v="ASP"/>
    <x v="4"/>
    <s v="AV MEXICO 3370"/>
    <x v="0"/>
    <n v="0"/>
    <s v="INTERIOR"/>
    <n v="199"/>
    <s v="&gt;60"/>
    <s v="Entry Mono Printers"/>
    <s v="A4"/>
    <s v="Ciudad principal"/>
    <s v="1-&gt;60"/>
    <n v="1.05"/>
    <n v="750.75000000000011"/>
    <n v="1"/>
    <n v="1.33"/>
    <n v="5"/>
    <n v="0.26600000000000001"/>
    <n v="0"/>
    <n v="0"/>
    <d v="2019-02-12T00:00:00"/>
    <d v="2019-02-12T00:00:00"/>
    <n v="0"/>
    <s v="0-1 día"/>
    <n v="0"/>
    <n v="0"/>
    <n v="0"/>
    <x v="0"/>
    <x v="0"/>
    <x v="0"/>
    <x v="0"/>
    <x v="0"/>
    <x v="0"/>
    <x v="0"/>
  </r>
  <r>
    <x v="1"/>
    <n v="1"/>
    <s v="1994095"/>
    <x v="0"/>
    <s v="4626"/>
    <s v="13/02/2019 08:40"/>
    <s v="0D6X468357"/>
    <s v="800071"/>
    <s v="PITSS"/>
    <s v="ASP"/>
    <x v="27"/>
    <s v="CARRETERA BASE AEREA No 5850-23"/>
    <x v="0"/>
    <n v="0"/>
    <s v="INTERIOR"/>
    <n v="2631"/>
    <s v="&gt;60"/>
    <s v="Entry Mono Printers"/>
    <s v="A4"/>
    <s v="Ciudad principal"/>
    <s v="1-&gt;60"/>
    <n v="1.05"/>
    <n v="750.75000000000011"/>
    <n v="1"/>
    <n v="1.33"/>
    <n v="5"/>
    <n v="0.26600000000000001"/>
    <n v="0"/>
    <n v="0"/>
    <d v="2019-02-15T00:00:00"/>
    <d v="2019-02-15T00:00:00"/>
    <n v="0"/>
    <s v="0-1 día"/>
    <n v="0"/>
    <n v="0"/>
    <n v="0"/>
    <x v="0"/>
    <x v="0"/>
    <x v="0"/>
    <x v="0"/>
    <x v="0"/>
    <x v="0"/>
    <x v="0"/>
  </r>
  <r>
    <x v="1"/>
    <n v="1"/>
    <s v="1996827"/>
    <x v="0"/>
    <s v="3657"/>
    <s v="19/02/2019 07:33"/>
    <s v="0C7X239494"/>
    <s v="800071"/>
    <s v="PITSS"/>
    <s v="ASP"/>
    <x v="27"/>
    <s v="CARRETERA BASE AEREA No 5850-23"/>
    <x v="0"/>
    <n v="0"/>
    <s v="INTERIOR"/>
    <n v="272"/>
    <s v="&gt;60"/>
    <s v="A4 Mono MFPs"/>
    <s v="A4"/>
    <s v="Ciudad principal"/>
    <s v="1-&gt;60"/>
    <n v="1.05"/>
    <n v="750.75000000000011"/>
    <n v="1"/>
    <n v="1.33"/>
    <n v="5"/>
    <n v="0.26600000000000001"/>
    <n v="0"/>
    <n v="0"/>
    <d v="2019-02-21T00:00:00"/>
    <d v="2019-02-22T00:00:00"/>
    <n v="1"/>
    <s v="0-1 día"/>
    <n v="0"/>
    <n v="0"/>
    <n v="0"/>
    <x v="0"/>
    <x v="0"/>
    <x v="0"/>
    <x v="0"/>
    <x v="0"/>
    <x v="0"/>
    <x v="0"/>
  </r>
  <r>
    <x v="1"/>
    <n v="1"/>
    <s v="1996983"/>
    <x v="0"/>
    <s v="4624"/>
    <s v="19/02/2019 09:51"/>
    <s v="0D6X465274"/>
    <s v="800186"/>
    <s v="PITSS"/>
    <s v="ASP"/>
    <x v="7"/>
    <s v="AV EPIGMENIO GONZALEZ No 500"/>
    <x v="10"/>
    <n v="0"/>
    <s v="INTERIOR"/>
    <n v="63"/>
    <s v="&gt;60"/>
    <s v="Entry Mono Printers"/>
    <s v="A4"/>
    <s v="Ciudad principal"/>
    <s v="1-&gt;60"/>
    <n v="1.05"/>
    <n v="750.75000000000011"/>
    <n v="1"/>
    <n v="1.33"/>
    <n v="5"/>
    <n v="0.26600000000000001"/>
    <n v="0"/>
    <n v="0"/>
    <d v="2019-02-21T00:00:00"/>
    <d v="2019-02-22T00:00:00"/>
    <n v="1"/>
    <s v="0-1 día"/>
    <n v="0"/>
    <n v="0"/>
    <n v="0"/>
    <x v="0"/>
    <x v="0"/>
    <x v="0"/>
    <x v="0"/>
    <x v="0"/>
    <x v="0"/>
    <x v="0"/>
  </r>
  <r>
    <x v="1"/>
    <n v="1"/>
    <s v="1990599"/>
    <x v="0"/>
    <s v="0603"/>
    <s v="06/02/2019 11:39"/>
    <s v="05XB489116"/>
    <s v="500158"/>
    <s v="PITSS"/>
    <s v="ASP"/>
    <x v="14"/>
    <s v="BLV MANUEL GOMEZ MORIN 7045"/>
    <x v="2"/>
    <n v="0"/>
    <s v="INTERIOR"/>
    <n v="5"/>
    <s v="Entre 3 y 6"/>
    <s v="A4 Mono MFPs"/>
    <s v="A4"/>
    <s v="Ciudad principal"/>
    <s v="1-Entre 3 y 6"/>
    <n v="0"/>
    <n v="0"/>
    <n v="1"/>
    <n v="0"/>
    <n v="5"/>
    <n v="0"/>
    <n v="0"/>
    <n v="0"/>
    <d v="2019-02-07T00:00:00"/>
    <d v="2019-02-07T00:00:00"/>
    <n v="0"/>
    <s v="0-1 día"/>
    <n v="0"/>
    <n v="0"/>
    <n v="0"/>
    <x v="0"/>
    <x v="0"/>
    <x v="0"/>
    <x v="0"/>
    <x v="1"/>
    <x v="2"/>
    <x v="5"/>
  </r>
  <r>
    <x v="0"/>
    <n v="1"/>
    <s v="1984567"/>
    <x v="0"/>
    <s v="3024"/>
    <s v="24/01/2019 16:29"/>
    <s v="0K1B880352"/>
    <s v="500066"/>
    <s v="PITSS"/>
    <s v="ASP"/>
    <x v="34"/>
    <s v="AEROPUERTO  INT. MONTERREY TERMINAL B"/>
    <x v="29"/>
    <n v="0"/>
    <s v="INTERIOR"/>
    <n v="2611"/>
    <s v="&gt;60"/>
    <s v="A4 Mono MFPs"/>
    <s v="A4"/>
    <s v="Otras"/>
    <s v="1-&gt;60"/>
    <n v="1.05"/>
    <n v="750.75000000000011"/>
    <n v="1"/>
    <n v="2.4"/>
    <n v="9"/>
    <n v="0.26666666666666666"/>
    <n v="0"/>
    <n v="0"/>
    <d v="2019-01-25T00:00:00"/>
    <d v="2019-01-25T00:00:00"/>
    <n v="0"/>
    <s v="0-1 día"/>
    <n v="0"/>
    <n v="0"/>
    <n v="0"/>
    <x v="0"/>
    <x v="0"/>
    <x v="0"/>
    <x v="0"/>
    <x v="0"/>
    <x v="0"/>
    <x v="0"/>
  </r>
  <r>
    <x v="0"/>
    <n v="1"/>
    <s v="1983903"/>
    <x v="0"/>
    <s v="5869"/>
    <s v="23/01/2019 13:32"/>
    <s v="0EX7423314"/>
    <s v="500066"/>
    <s v="PITSS"/>
    <s v="ASP"/>
    <x v="32"/>
    <s v="BLVD APODACA No 900 B"/>
    <x v="29"/>
    <n v="0"/>
    <s v="INTERIOR"/>
    <n v="379"/>
    <s v="&gt;60"/>
    <s v="Departmental Digital"/>
    <s v="A3"/>
    <s v="Otras"/>
    <s v="2-&gt;60"/>
    <n v="1.1000000000000001"/>
    <n v="1501.5000000000002"/>
    <n v="1"/>
    <n v="2.4"/>
    <n v="9"/>
    <n v="0.26666666666666666"/>
    <n v="0"/>
    <n v="0"/>
    <d v="2019-01-28T00:00:00"/>
    <d v="2019-01-28T00:00:00"/>
    <n v="0"/>
    <s v="0-1 día"/>
    <n v="0"/>
    <n v="0"/>
    <n v="0"/>
    <x v="0"/>
    <x v="0"/>
    <x v="0"/>
    <x v="0"/>
    <x v="0"/>
    <x v="0"/>
    <x v="0"/>
  </r>
  <r>
    <x v="0"/>
    <n v="1"/>
    <s v="1980349"/>
    <x v="0"/>
    <s v="0070"/>
    <s v="16/01/2019 14:59"/>
    <s v="0E2B646622"/>
    <s v="800185"/>
    <s v="PITSS"/>
    <s v="ASP"/>
    <x v="1"/>
    <s v="MIGUEL DE LA MADRID 9"/>
    <x v="41"/>
    <n v="1"/>
    <s v="INTERIOR"/>
    <n v="70"/>
    <s v="&gt;60"/>
    <s v="Entry Production Color Low/Mid"/>
    <s v="Entry Production"/>
    <s v="Ciudad principal"/>
    <s v="3-&gt;60"/>
    <n v="1.1499999999999999"/>
    <n v="0"/>
    <n v="1"/>
    <n v="1.07"/>
    <n v="4"/>
    <n v="0.26750000000000002"/>
    <n v="0"/>
    <n v="0"/>
    <d v="2019-01-16T00:00:00"/>
    <d v="2019-01-16T00:00:00"/>
    <n v="0"/>
    <s v="0-1 día"/>
    <n v="0"/>
    <n v="0"/>
    <n v="0"/>
    <x v="0"/>
    <x v="0"/>
    <x v="0"/>
    <x v="0"/>
    <x v="0"/>
    <x v="0"/>
    <x v="0"/>
  </r>
  <r>
    <x v="0"/>
    <n v="1"/>
    <s v="1971853"/>
    <x v="0"/>
    <s v="4310"/>
    <s v="27/12/2018 19:34"/>
    <s v="0BG0974963"/>
    <s v="000195"/>
    <s v="PITSS"/>
    <s v="ASP"/>
    <x v="4"/>
    <s v="AV INSURGENTES No 3728"/>
    <x v="58"/>
    <n v="0"/>
    <s v="METRO"/>
    <n v="31"/>
    <s v="Entre 31 y 60"/>
    <s v="Light Production Digital Business"/>
    <s v="Entry Production"/>
    <s v="Ciudad principal"/>
    <s v="3-Entre 31 y 60"/>
    <n v="1.1000000000000001"/>
    <n v="883.30000000000007"/>
    <n v="1"/>
    <n v="1.08"/>
    <n v="4"/>
    <n v="0.27"/>
    <n v="0"/>
    <n v="0"/>
    <d v="2018-12-28T00:00:00"/>
    <d v="2019-01-02T00:00:00"/>
    <n v="2"/>
    <s v="2-3 días"/>
    <n v="0.25"/>
    <n v="-200.75"/>
    <n v="0"/>
    <x v="0"/>
    <x v="0"/>
    <x v="0"/>
    <x v="0"/>
    <x v="0"/>
    <x v="0"/>
    <x v="0"/>
  </r>
  <r>
    <x v="0"/>
    <n v="1"/>
    <s v="1976385"/>
    <x v="0"/>
    <s v="8075"/>
    <s v="08/01/2019 11:09"/>
    <s v="03AG877821"/>
    <s v="800142"/>
    <s v="PITSS"/>
    <s v="ASP"/>
    <x v="4"/>
    <s v="CAMINO AL OLIVO 22"/>
    <x v="35"/>
    <n v="0"/>
    <s v="METRO"/>
    <n v="138"/>
    <s v="&gt;60"/>
    <s v="Departmental Digital"/>
    <s v="A3"/>
    <s v="Ciudad principal"/>
    <s v="2-&gt;60"/>
    <n v="1.1000000000000001"/>
    <n v="720.50000000000011"/>
    <n v="1"/>
    <n v="1.35"/>
    <n v="5"/>
    <n v="0.27"/>
    <n v="0"/>
    <n v="0"/>
    <d v="2019-01-08T00:00:00"/>
    <d v="2019-01-08T00:00:00"/>
    <n v="0"/>
    <s v="0-1 día"/>
    <n v="0"/>
    <n v="0"/>
    <n v="0"/>
    <x v="0"/>
    <x v="0"/>
    <x v="0"/>
    <x v="0"/>
    <x v="0"/>
    <x v="0"/>
    <x v="0"/>
  </r>
  <r>
    <x v="0"/>
    <n v="1"/>
    <s v="1985841"/>
    <x v="0"/>
    <s v="3346"/>
    <s v="28/01/2019 11:04"/>
    <s v="03BT802207"/>
    <s v="800187"/>
    <s v="PITSS"/>
    <s v="ASP"/>
    <x v="31"/>
    <s v="EPIGMENIO GONZALEZ No 2"/>
    <x v="10"/>
    <n v="0"/>
    <s v="INTERIOR"/>
    <n v="89"/>
    <s v="&gt;60"/>
    <s v="A4 Mono MFPs"/>
    <s v="A4"/>
    <s v="Ciudad principal"/>
    <s v="1-&gt;60"/>
    <n v="1.05"/>
    <n v="750.75000000000011"/>
    <n v="1"/>
    <n v="1.35"/>
    <n v="5"/>
    <n v="0.27"/>
    <n v="0"/>
    <n v="0"/>
    <d v="2019-01-28T00:00:00"/>
    <d v="2019-01-28T00:00:00"/>
    <n v="0"/>
    <s v="0-1 día"/>
    <n v="0"/>
    <n v="0"/>
    <n v="0"/>
    <x v="0"/>
    <x v="0"/>
    <x v="0"/>
    <x v="0"/>
    <x v="0"/>
    <x v="0"/>
    <x v="0"/>
  </r>
  <r>
    <x v="1"/>
    <n v="1"/>
    <s v="1990469"/>
    <x v="0"/>
    <s v="6705"/>
    <s v="06/02/2019 08:45"/>
    <s v="0A1H020707"/>
    <s v="800187"/>
    <s v="PITSS"/>
    <s v="ASP"/>
    <x v="1"/>
    <s v="PROL ZARAGOZA 62 A"/>
    <x v="10"/>
    <n v="0"/>
    <s v="INTERIOR"/>
    <n v="78"/>
    <s v="&gt;60"/>
    <s v="WF Mono Systems and Legacy Color"/>
    <s v="WF"/>
    <s v="Ciudad principal"/>
    <s v="3-&gt;60"/>
    <n v="1.1499999999999999"/>
    <n v="1808.95"/>
    <n v="1"/>
    <n v="1.08"/>
    <n v="4"/>
    <n v="0.27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1"/>
    <n v="1"/>
    <s v="1995021"/>
    <x v="0"/>
    <s v="4395"/>
    <s v="14/02/2019 14:15"/>
    <s v="0BG2946371"/>
    <s v="800187"/>
    <s v="PITSS"/>
    <s v="ASP"/>
    <x v="1"/>
    <s v="AV CONSTITUYENTES ORIENTE 20"/>
    <x v="10"/>
    <n v="0"/>
    <s v="INTERIOR"/>
    <n v="29"/>
    <s v="Entre 16 y 30"/>
    <s v="Light Production Digital Business"/>
    <s v="Entry Production"/>
    <s v="Ciudad principal"/>
    <s v="3-Entre 16 y 30"/>
    <n v="1.05"/>
    <n v="1651.6500000000003"/>
    <n v="1"/>
    <n v="1.08"/>
    <n v="4"/>
    <n v="0.27"/>
    <n v="0"/>
    <n v="0"/>
    <d v="2019-02-21T00:00:00"/>
    <d v="2019-02-21T00:00:00"/>
    <n v="0"/>
    <s v="0-1 día"/>
    <n v="0"/>
    <n v="0"/>
    <n v="0"/>
    <x v="0"/>
    <x v="0"/>
    <x v="0"/>
    <x v="0"/>
    <x v="0"/>
    <x v="0"/>
    <x v="0"/>
  </r>
  <r>
    <x v="1"/>
    <n v="1"/>
    <s v="1998969"/>
    <x v="0"/>
    <s v="1262"/>
    <s v="22/02/2019 10:25"/>
    <s v="0DUX196197"/>
    <s v="800183"/>
    <s v="PITSS"/>
    <s v="ASP"/>
    <x v="103"/>
    <s v="INDUSTRIA VINICOLA 304"/>
    <x v="0"/>
    <n v="0"/>
    <s v="INTERIOR"/>
    <n v="16"/>
    <s v="Entre 16 y 30"/>
    <s v="Entry Production Color Low/Mid"/>
    <s v="Entry Production"/>
    <s v="Ciudad principal"/>
    <s v="3-Entre 16 y 30"/>
    <n v="1.05"/>
    <n v="1651.6500000000003"/>
    <n v="1"/>
    <n v="1.08"/>
    <n v="4"/>
    <n v="0.27"/>
    <n v="0"/>
    <n v="0"/>
    <d v="2019-02-22T00:00:00"/>
    <d v="2019-02-22T00:00:00"/>
    <n v="0"/>
    <s v="0-1 día"/>
    <n v="0"/>
    <n v="0"/>
    <n v="0"/>
    <x v="0"/>
    <x v="0"/>
    <x v="0"/>
    <x v="0"/>
    <x v="0"/>
    <x v="0"/>
    <x v="0"/>
  </r>
  <r>
    <x v="0"/>
    <n v="1"/>
    <s v="1980275"/>
    <x v="0"/>
    <s v="4002"/>
    <s v="16/01/2019 12:48"/>
    <s v="09HB328334"/>
    <s v="500083"/>
    <s v="PITSS"/>
    <s v="ASP"/>
    <x v="104"/>
    <s v="CALLE 8 NUM 522"/>
    <x v="56"/>
    <n v="0"/>
    <s v="INTERIOR"/>
    <n v="2603"/>
    <s v="&gt;60"/>
    <s v="A4 Mono MFPs"/>
    <s v="A4"/>
    <s v="Otras"/>
    <s v="1-&gt;60"/>
    <n v="1.05"/>
    <n v="750.75000000000011"/>
    <n v="1"/>
    <n v="2.4500000000000002"/>
    <n v="9"/>
    <n v="0.27222222222222225"/>
    <n v="0"/>
    <n v="0"/>
    <d v="2019-01-16T00:00:00"/>
    <d v="2019-01-16T00:00:00"/>
    <n v="0"/>
    <s v="0-1 día"/>
    <n v="0"/>
    <n v="0"/>
    <n v="0"/>
    <x v="0"/>
    <x v="0"/>
    <x v="0"/>
    <x v="0"/>
    <x v="0"/>
    <x v="0"/>
    <x v="0"/>
  </r>
  <r>
    <x v="0"/>
    <n v="1"/>
    <s v="1974339"/>
    <x v="0"/>
    <s v="5867"/>
    <s v="03/01/2019 15:48"/>
    <s v="0EX7403964"/>
    <s v="500089"/>
    <s v="PITSS"/>
    <s v="ASP"/>
    <x v="3"/>
    <s v="AV PRINCIPAL SN"/>
    <x v="6"/>
    <n v="0"/>
    <s v="INTERIOR"/>
    <n v="21"/>
    <s v="Entre 16 y 30"/>
    <s v="Office Digital"/>
    <s v="A3"/>
    <s v="Ciudad principal"/>
    <s v="2-Entre 16 y 30"/>
    <n v="0.8"/>
    <n v="1092"/>
    <n v="1"/>
    <n v="1.37"/>
    <n v="5"/>
    <n v="0.27400000000000002"/>
    <n v="0"/>
    <n v="0"/>
    <d v="2019-01-07T00:00:00"/>
    <d v="2019-01-08T00:00:00"/>
    <n v="1"/>
    <s v="0-1 día"/>
    <n v="0"/>
    <n v="0"/>
    <n v="0"/>
    <x v="0"/>
    <x v="0"/>
    <x v="0"/>
    <x v="0"/>
    <x v="0"/>
    <x v="0"/>
    <x v="0"/>
  </r>
  <r>
    <x v="1"/>
    <n v="1"/>
    <s v="1993099"/>
    <x v="2"/>
    <s v="4002"/>
    <s v="11/02/2019 12:09"/>
    <s v="9HB381838"/>
    <s v="500066"/>
    <s v="PITSS"/>
    <s v="ASP"/>
    <x v="105"/>
    <s v="JOSELILLO No 3 PISO 5"/>
    <x v="12"/>
    <n v="0"/>
    <s v="INTERIOR"/>
    <s v="  "/>
    <s v="&gt;60"/>
    <s v="A4 Mono MFPs"/>
    <s v="A4"/>
    <s v="Ciudad principal"/>
    <s v="1-&gt;60"/>
    <n v="1"/>
    <n v="715.00000000000011"/>
    <n v="1"/>
    <n v="1.37"/>
    <n v="5"/>
    <n v="0.27400000000000002"/>
    <n v="0"/>
    <n v="0"/>
    <d v="2019-02-11T00:00:00"/>
    <d v="2019-02-11T00:00:00"/>
    <n v="0"/>
    <s v="0-1 día"/>
    <n v="0"/>
    <n v="0"/>
    <n v="0"/>
    <x v="1"/>
    <x v="0"/>
    <x v="0"/>
    <x v="0"/>
    <x v="0"/>
    <x v="0"/>
    <x v="0"/>
  </r>
  <r>
    <x v="1"/>
    <n v="1"/>
    <s v="1998229"/>
    <x v="0"/>
    <s v="5866"/>
    <s v="21/02/2019 08:36"/>
    <s v="0EX9293159"/>
    <s v="800146"/>
    <s v="PITSS"/>
    <s v="ASP"/>
    <x v="4"/>
    <s v="BLVD ADOLFO LOPEZ MATEOS 2540"/>
    <x v="17"/>
    <n v="0"/>
    <s v="INTERIOR"/>
    <n v="4"/>
    <s v="Entre 3 y 6"/>
    <s v="Departmental Digital"/>
    <s v="A3"/>
    <s v="Ciudad principal"/>
    <s v="2-Entre 3 y 6"/>
    <n v="0"/>
    <n v="0"/>
    <n v="1"/>
    <n v="1.37"/>
    <n v="5"/>
    <n v="0.27400000000000002"/>
    <n v="0"/>
    <n v="0"/>
    <d v="2019-02-21T00:00:00"/>
    <d v="2019-02-21T00:00:00"/>
    <n v="0"/>
    <s v="0-1 día"/>
    <n v="0"/>
    <n v="0"/>
    <n v="0"/>
    <x v="0"/>
    <x v="0"/>
    <x v="0"/>
    <x v="0"/>
    <x v="0"/>
    <x v="0"/>
    <x v="0"/>
  </r>
  <r>
    <x v="0"/>
    <n v="1"/>
    <s v="1981507"/>
    <x v="0"/>
    <s v="6705"/>
    <s v="18/01/2019 14:05"/>
    <s v="0A1H021154"/>
    <s v="800084"/>
    <s v="PITSS"/>
    <s v="ASP"/>
    <x v="1"/>
    <s v="HAROLD R PAPE MZ 31 NUM 1910"/>
    <x v="47"/>
    <n v="0"/>
    <s v="INTERIOR"/>
    <n v="227"/>
    <s v="&gt;60"/>
    <s v="WF Mono Systems and Legacy Color"/>
    <s v="WF"/>
    <s v="Ciudad principal"/>
    <s v="3-&gt;60"/>
    <n v="1.1499999999999999"/>
    <n v="1808.95"/>
    <n v="1"/>
    <n v="1.1000000000000001"/>
    <n v="4"/>
    <n v="0.27500000000000002"/>
    <n v="0"/>
    <n v="0"/>
    <d v="2019-01-18T00:00:00"/>
    <d v="2019-01-21T00:00:00"/>
    <n v="1"/>
    <s v="0-1 día"/>
    <n v="0"/>
    <n v="0"/>
    <n v="0"/>
    <x v="0"/>
    <x v="0"/>
    <x v="0"/>
    <x v="0"/>
    <x v="0"/>
    <x v="0"/>
    <x v="0"/>
  </r>
  <r>
    <x v="0"/>
    <n v="1"/>
    <s v="1982339"/>
    <x v="0"/>
    <s v="0070"/>
    <s v="21/01/2019 09:44"/>
    <s v="0E2B658544"/>
    <s v="800187"/>
    <s v="PITSS"/>
    <s v="ASP"/>
    <x v="4"/>
    <s v="PROLONGACION EZEQUIEL MONTES No 1"/>
    <x v="10"/>
    <n v="0"/>
    <s v="INTERIOR"/>
    <n v="161"/>
    <s v="&gt;60"/>
    <s v="Entry Production Color Low/Mid"/>
    <s v="Entry Production"/>
    <s v="Ciudad principal"/>
    <s v="3-&gt;60"/>
    <n v="1.1499999999999999"/>
    <n v="1808.95"/>
    <n v="1"/>
    <n v="1.1000000000000001"/>
    <n v="4"/>
    <n v="0.27500000000000002"/>
    <n v="0"/>
    <n v="0"/>
    <d v="2019-01-22T00:00:00"/>
    <d v="2019-01-23T00:00:00"/>
    <n v="1"/>
    <s v="0-1 día"/>
    <n v="0"/>
    <n v="0"/>
    <n v="0"/>
    <x v="0"/>
    <x v="0"/>
    <x v="0"/>
    <x v="0"/>
    <x v="0"/>
    <x v="0"/>
    <x v="0"/>
  </r>
  <r>
    <x v="1"/>
    <n v="1"/>
    <s v="1990079"/>
    <x v="0"/>
    <s v="4395"/>
    <s v="05/02/2019 16:24"/>
    <s v="0BG2945208"/>
    <s v="500066"/>
    <s v="PITSS"/>
    <s v="ASP"/>
    <x v="1"/>
    <s v="AV REVOLUCION 2703, LOC SA-01"/>
    <x v="11"/>
    <n v="0"/>
    <s v="INTERIOR"/>
    <n v="45"/>
    <s v="Entre 31 y 60"/>
    <s v="Light Production Digital Business"/>
    <s v="Entry Production"/>
    <s v="Ciudad principal"/>
    <s v="3-Entre 31 y 60"/>
    <n v="1.1000000000000001"/>
    <n v="1730.3000000000004"/>
    <n v="1"/>
    <n v="1.1000000000000001"/>
    <n v="4"/>
    <n v="0.27500000000000002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1"/>
    <n v="1"/>
    <s v="1990641"/>
    <x v="0"/>
    <s v="6705"/>
    <s v="06/02/2019 12:04"/>
    <s v="0A1H021676"/>
    <s v="500089"/>
    <s v="PITSS"/>
    <s v="ASP"/>
    <x v="13"/>
    <s v="AV HERMANOS ESCOBAR No 5756"/>
    <x v="2"/>
    <n v="1"/>
    <s v="INTERIOR"/>
    <n v="14"/>
    <s v="Entre 7 y 15"/>
    <s v="WF Mono Systems and Legacy Color"/>
    <s v="WF"/>
    <s v="Ciudad principal"/>
    <s v="3-Entre 7 y 15"/>
    <n v="0.8"/>
    <n v="0"/>
    <n v="1"/>
    <n v="1.1000000000000001"/>
    <n v="4"/>
    <n v="0.27500000000000002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1"/>
    <n v="1"/>
    <s v="1995499"/>
    <x v="0"/>
    <s v="4395"/>
    <s v="15/02/2019 14:54"/>
    <s v="0BG2947926"/>
    <s v="500028"/>
    <s v="PITSS"/>
    <s v="ASP"/>
    <x v="1"/>
    <s v="AV PASEO DE LOS LEONES 1388 L 2-3"/>
    <x v="11"/>
    <n v="0"/>
    <s v="INTERIOR"/>
    <n v="10"/>
    <s v="Entre 7 y 15"/>
    <s v="Light Production Digital Business"/>
    <s v="Entry Production"/>
    <s v="Ciudad principal"/>
    <s v="3-Entre 7 y 15"/>
    <n v="0.8"/>
    <n v="1258.4000000000003"/>
    <n v="1"/>
    <n v="1.1000000000000001"/>
    <n v="4"/>
    <n v="0.27500000000000002"/>
    <n v="0"/>
    <n v="0"/>
    <d v="2019-02-15T00:00:00"/>
    <d v="2019-02-18T00:00:00"/>
    <n v="1"/>
    <s v="0-1 día"/>
    <n v="0"/>
    <n v="0"/>
    <n v="0"/>
    <x v="0"/>
    <x v="0"/>
    <x v="0"/>
    <x v="0"/>
    <x v="0"/>
    <x v="0"/>
    <x v="0"/>
  </r>
  <r>
    <x v="0"/>
    <n v="1"/>
    <s v="1979673"/>
    <x v="0"/>
    <s v="5866"/>
    <s v="15/01/2019 13:37"/>
    <s v="0EX9665251"/>
    <s v="500028"/>
    <s v="PITSS"/>
    <s v="ASP"/>
    <x v="4"/>
    <s v="AV JOSE ELEUTERIO GONZALEZ No 315 INT 7C"/>
    <x v="11"/>
    <n v="0"/>
    <s v="INTERIOR"/>
    <n v="57"/>
    <s v="Entre 31 y 60"/>
    <s v="Departmental Digital"/>
    <s v="A3"/>
    <s v="Ciudad principal"/>
    <s v="2-Entre 31 y 60"/>
    <n v="1.05"/>
    <n v="1433.25"/>
    <n v="1"/>
    <n v="1.38"/>
    <n v="5"/>
    <n v="0.27599999999999997"/>
    <n v="0"/>
    <n v="0"/>
    <d v="2019-01-17T00:00:00"/>
    <d v="2019-01-18T00:00:00"/>
    <n v="1"/>
    <s v="0-1 día"/>
    <n v="0"/>
    <n v="0"/>
    <n v="0"/>
    <x v="0"/>
    <x v="0"/>
    <x v="0"/>
    <x v="0"/>
    <x v="0"/>
    <x v="0"/>
    <x v="0"/>
  </r>
  <r>
    <x v="0"/>
    <n v="1"/>
    <s v="1983709"/>
    <x v="0"/>
    <s v="5866"/>
    <s v="23/01/2019 10:37"/>
    <s v="0EX9283969"/>
    <s v="800188"/>
    <s v="PITSS"/>
    <s v="ASP"/>
    <x v="1"/>
    <s v="BLV ADOLFO LOPEZ MATEOS 1025"/>
    <x v="55"/>
    <n v="0"/>
    <s v="INTERIOR"/>
    <n v="43"/>
    <s v="Entre 31 y 60"/>
    <s v="Departmental Digital"/>
    <s v="A3"/>
    <s v="Ciudad principal"/>
    <s v="2-Entre 31 y 60"/>
    <n v="1.05"/>
    <n v="1433.25"/>
    <n v="1"/>
    <n v="1.38"/>
    <n v="5"/>
    <n v="0.27599999999999997"/>
    <n v="0"/>
    <n v="0"/>
    <d v="2019-01-23T00:00:00"/>
    <d v="2019-01-23T00:00:00"/>
    <n v="0"/>
    <s v="0-1 día"/>
    <n v="0"/>
    <n v="0"/>
    <n v="0"/>
    <x v="0"/>
    <x v="0"/>
    <x v="0"/>
    <x v="0"/>
    <x v="0"/>
    <x v="0"/>
    <x v="0"/>
  </r>
  <r>
    <x v="1"/>
    <n v="1"/>
    <s v="1988007"/>
    <x v="0"/>
    <s v="7804"/>
    <s v="31/01/2019 14:57"/>
    <s v="AT0215536"/>
    <s v="500083"/>
    <s v="PITSS"/>
    <s v="ASP"/>
    <x v="106"/>
    <s v="AVENIDA MADERO No 1420"/>
    <x v="11"/>
    <n v="0"/>
    <s v="INTERIOR"/>
    <n v="2618"/>
    <s v="&gt;60"/>
    <s v="A3 Color Solid Ink MFPs"/>
    <s v="A3"/>
    <s v="Ciudad principal"/>
    <s v="2-&gt;60"/>
    <n v="1.1000000000000001"/>
    <n v="1501.5000000000002"/>
    <n v="1"/>
    <n v="1.38"/>
    <n v="5"/>
    <n v="0.27599999999999997"/>
    <n v="0"/>
    <n v="0"/>
    <d v="2019-02-26T00:00:00"/>
    <d v="2019-02-26T00:00:00"/>
    <n v="0"/>
    <s v="0-1 día"/>
    <n v="0"/>
    <n v="0"/>
    <n v="0"/>
    <x v="0"/>
    <x v="0"/>
    <x v="0"/>
    <x v="0"/>
    <x v="0"/>
    <x v="0"/>
    <x v="0"/>
  </r>
  <r>
    <x v="1"/>
    <n v="1"/>
    <s v="1990695"/>
    <x v="0"/>
    <s v="0605"/>
    <s v="06/02/2019 12:55"/>
    <s v="03XB457734"/>
    <s v="500158"/>
    <s v="PITSS"/>
    <s v="ASP"/>
    <x v="14"/>
    <s v="BLV MANUEL GOMEZ MORIN 7045"/>
    <x v="2"/>
    <n v="0"/>
    <s v="INTERIOR"/>
    <n v="70"/>
    <s v="&gt;60"/>
    <s v="Entry Mono Printers"/>
    <s v="A4"/>
    <s v="Ciudad principal"/>
    <s v="1-&gt;60"/>
    <n v="1.05"/>
    <n v="750.75000000000011"/>
    <n v="1"/>
    <n v="0"/>
    <n v="5"/>
    <n v="0"/>
    <n v="0"/>
    <n v="0"/>
    <d v="2019-02-06T00:00:00"/>
    <d v="2019-02-07T00:00:00"/>
    <n v="1"/>
    <s v="0-1 día"/>
    <n v="0"/>
    <n v="0"/>
    <n v="0"/>
    <x v="0"/>
    <x v="0"/>
    <x v="0"/>
    <x v="0"/>
    <x v="1"/>
    <x v="2"/>
    <x v="5"/>
  </r>
  <r>
    <x v="1"/>
    <n v="1"/>
    <s v="1991355"/>
    <x v="0"/>
    <s v="3611"/>
    <s v="07/02/2019 14:28"/>
    <s v="0A4T558025"/>
    <s v="500036"/>
    <s v="PITSS"/>
    <s v="ASP"/>
    <x v="4"/>
    <s v="AV GOMEZ MORIN 924"/>
    <x v="1"/>
    <n v="0"/>
    <s v="INTERIOR"/>
    <n v="203"/>
    <s v="&gt;60"/>
    <s v="Entry Mono Printers"/>
    <s v="A4"/>
    <s v="Ciudad principal"/>
    <s v="1-&gt;60"/>
    <n v="1.05"/>
    <n v="750.75000000000011"/>
    <n v="1"/>
    <n v="1.38"/>
    <n v="5"/>
    <n v="0.27599999999999997"/>
    <n v="0"/>
    <n v="0"/>
    <d v="2019-02-07T00:00:00"/>
    <d v="2019-02-07T00:00:00"/>
    <n v="0"/>
    <s v="0-1 día"/>
    <n v="0"/>
    <n v="0"/>
    <n v="0"/>
    <x v="0"/>
    <x v="0"/>
    <x v="0"/>
    <x v="0"/>
    <x v="0"/>
    <x v="0"/>
    <x v="0"/>
  </r>
  <r>
    <x v="1"/>
    <n v="1"/>
    <s v="1994127"/>
    <x v="0"/>
    <s v="3636"/>
    <s v="13/02/2019 08:55"/>
    <s v="0BB1252169"/>
    <s v="500158"/>
    <s v="PITSS"/>
    <s v="ASP"/>
    <x v="30"/>
    <s v="PROL HERMANOS ESCOBAR No 7151-E"/>
    <x v="2"/>
    <n v="0"/>
    <s v="INTERIOR"/>
    <n v="28"/>
    <s v="Entre 16 y 30"/>
    <s v="A4 Mono MFPs"/>
    <s v="A4"/>
    <s v="Ciudad principal"/>
    <s v="1-Entre 16 y 30"/>
    <n v="0.6"/>
    <n v="429.00000000000006"/>
    <n v="1"/>
    <n v="0"/>
    <n v="5"/>
    <n v="0"/>
    <n v="0"/>
    <n v="0"/>
    <d v="2019-02-13T00:00:00"/>
    <d v="2019-02-13T00:00:00"/>
    <n v="0"/>
    <s v="0-1 día"/>
    <n v="0"/>
    <n v="0"/>
    <n v="0"/>
    <x v="0"/>
    <x v="0"/>
    <x v="0"/>
    <x v="0"/>
    <x v="1"/>
    <x v="2"/>
    <x v="5"/>
  </r>
  <r>
    <x v="1"/>
    <n v="1"/>
    <s v="1996565"/>
    <x v="0"/>
    <s v="8045"/>
    <s v="18/02/2019 14:10"/>
    <s v="0Y4X849031"/>
    <s v="800196"/>
    <s v="PITSS"/>
    <s v="ASP"/>
    <x v="0"/>
    <s v="BRUSELAS No 565 - 565-A"/>
    <x v="7"/>
    <n v="1"/>
    <s v="INTERIOR"/>
    <n v="40"/>
    <s v="Entre 31 y 60"/>
    <s v="Office Digital"/>
    <s v="A3"/>
    <s v="Ciudad principal"/>
    <s v="2-Entre 31 y 60"/>
    <n v="1.05"/>
    <n v="0"/>
    <n v="1"/>
    <n v="1.38"/>
    <n v="5"/>
    <n v="0.27599999999999997"/>
    <n v="0"/>
    <n v="0"/>
    <d v="2019-02-19T00:00:00"/>
    <d v="2019-02-19T00:00:00"/>
    <n v="0"/>
    <s v="0-1 día"/>
    <n v="0"/>
    <n v="0"/>
    <n v="0"/>
    <x v="0"/>
    <x v="0"/>
    <x v="0"/>
    <x v="0"/>
    <x v="0"/>
    <x v="0"/>
    <x v="0"/>
  </r>
  <r>
    <x v="0"/>
    <n v="1"/>
    <s v="1983141"/>
    <x v="0"/>
    <s v="0551"/>
    <s v="22/01/2019 09:58"/>
    <s v="0XPN398119"/>
    <s v="800187"/>
    <s v="PITSS"/>
    <s v="ASP"/>
    <x v="4"/>
    <s v="BLV ECUESTRE SN"/>
    <x v="10"/>
    <n v="0"/>
    <s v="INTERIOR"/>
    <n v="8"/>
    <s v="Entre 7 y 15"/>
    <s v="Entry Production Color Low/Mid"/>
    <s v="Entry Production"/>
    <s v="Ciudad principal"/>
    <s v="3-Entre 7 y 15"/>
    <n v="0.8"/>
    <n v="1258.4000000000003"/>
    <n v="1"/>
    <n v="1.1100000000000001"/>
    <n v="4"/>
    <n v="0.27750000000000002"/>
    <n v="0"/>
    <n v="0"/>
    <d v="2019-01-22T00:00:00"/>
    <d v="2019-01-22T00:00:00"/>
    <n v="0"/>
    <s v="0-1 día"/>
    <n v="0"/>
    <n v="0"/>
    <n v="0"/>
    <x v="0"/>
    <x v="0"/>
    <x v="0"/>
    <x v="0"/>
    <x v="0"/>
    <x v="0"/>
    <x v="0"/>
  </r>
  <r>
    <x v="1"/>
    <n v="1"/>
    <s v="1996663"/>
    <x v="0"/>
    <s v="4002"/>
    <s v="18/02/2019 17:00"/>
    <s v="9HB328358"/>
    <s v="100038"/>
    <s v="PITSS"/>
    <s v="ASP"/>
    <x v="107"/>
    <s v="3 DE MAYO 100"/>
    <x v="52"/>
    <n v="0"/>
    <s v="INTERIOR"/>
    <n v="2636"/>
    <s v="&gt;60"/>
    <s v="A4 Mono MFPs"/>
    <s v="A4"/>
    <s v="Otras"/>
    <s v="1-&gt;60"/>
    <n v="1.05"/>
    <n v="750.75000000000011"/>
    <n v="1"/>
    <n v="2.5"/>
    <n v="9"/>
    <n v="0.27777777777777779"/>
    <n v="0"/>
    <n v="0"/>
    <d v="2019-02-19T00:00:00"/>
    <d v="2019-02-19T00:00:00"/>
    <n v="0"/>
    <s v="0-1 día"/>
    <n v="0"/>
    <n v="0"/>
    <n v="0"/>
    <x v="0"/>
    <x v="0"/>
    <x v="0"/>
    <x v="0"/>
    <x v="0"/>
    <x v="0"/>
    <x v="0"/>
  </r>
  <r>
    <x v="0"/>
    <n v="1"/>
    <s v="1983197"/>
    <x v="0"/>
    <s v="7530"/>
    <s v="22/01/2019 10:44"/>
    <s v="0XKK389836"/>
    <s v="100039"/>
    <s v="PITSS"/>
    <s v="ASP"/>
    <x v="28"/>
    <s v="INDUSTRIA QUIMICA SN"/>
    <x v="20"/>
    <n v="1"/>
    <s v="INTERIOR"/>
    <n v="337"/>
    <s v="&gt;60"/>
    <s v="A3 Office Color Laser MFPs"/>
    <s v="A3"/>
    <s v="Ciudad principal"/>
    <s v="2-&gt;60"/>
    <n v="1.1000000000000001"/>
    <n v="0"/>
    <n v="1"/>
    <n v="1.39"/>
    <n v="5"/>
    <n v="0.27799999999999997"/>
    <n v="0"/>
    <n v="0"/>
    <d v="2019-01-23T00:00:00"/>
    <d v="2019-01-23T00:00:00"/>
    <n v="0"/>
    <s v="0-1 día"/>
    <n v="0"/>
    <n v="0"/>
    <n v="0"/>
    <x v="0"/>
    <x v="0"/>
    <x v="0"/>
    <x v="0"/>
    <x v="0"/>
    <x v="0"/>
    <x v="0"/>
  </r>
  <r>
    <x v="1"/>
    <n v="1"/>
    <s v="1995259"/>
    <x v="0"/>
    <s v="5866"/>
    <s v="15/02/2019 09:22"/>
    <s v="0EX9297565"/>
    <s v="500158"/>
    <s v="PITSS"/>
    <s v="ASP"/>
    <x v="1"/>
    <s v="AV PASEO TRIUNFO LA REP 6321"/>
    <x v="2"/>
    <n v="0"/>
    <s v="INTERIOR"/>
    <n v="23"/>
    <s v="Entre 16 y 30"/>
    <s v="Departmental Digital"/>
    <s v="A3"/>
    <s v="Ciudad principal"/>
    <s v="2-Entre 16 y 30"/>
    <n v="0.8"/>
    <n v="1092"/>
    <n v="1"/>
    <n v="0"/>
    <n v="5"/>
    <n v="0"/>
    <n v="0"/>
    <n v="0"/>
    <d v="2019-02-15T00:00:00"/>
    <d v="2019-02-15T00:00:00"/>
    <n v="0"/>
    <s v="0-1 día"/>
    <n v="0"/>
    <n v="0"/>
    <n v="0"/>
    <x v="0"/>
    <x v="0"/>
    <x v="0"/>
    <x v="0"/>
    <x v="1"/>
    <x v="2"/>
    <x v="5"/>
  </r>
  <r>
    <x v="1"/>
    <n v="1"/>
    <s v="1993657"/>
    <x v="0"/>
    <s v="5945"/>
    <s v="12/02/2019 12:05"/>
    <s v="0X76707825"/>
    <s v="500018"/>
    <s v="PITSS"/>
    <s v="ASP"/>
    <x v="2"/>
    <s v="BOULEVARD FRANCISCO PRIMO DE VERDAD No 3317"/>
    <x v="23"/>
    <n v="0"/>
    <s v="INTERIOR"/>
    <n v="6"/>
    <s v="Entre 3 y 6"/>
    <s v="Office Digital"/>
    <s v="A3"/>
    <s v="Ciudad principal"/>
    <s v="2-Entre 3 y 6"/>
    <n v="0"/>
    <n v="0"/>
    <n v="1"/>
    <n v="1.39"/>
    <n v="5"/>
    <n v="0.27799999999999997"/>
    <n v="0"/>
    <n v="0"/>
    <d v="2019-02-12T00:00:00"/>
    <d v="2019-02-13T00:00:00"/>
    <n v="1"/>
    <s v="0-1 día"/>
    <n v="0"/>
    <n v="0"/>
    <n v="0"/>
    <x v="0"/>
    <x v="0"/>
    <x v="0"/>
    <x v="0"/>
    <x v="0"/>
    <x v="0"/>
    <x v="0"/>
  </r>
  <r>
    <x v="0"/>
    <n v="1"/>
    <s v="1973517"/>
    <x v="0"/>
    <s v="5945"/>
    <s v="02/01/2019 10:46"/>
    <s v="0X76707825"/>
    <s v="500018"/>
    <s v="PITSS"/>
    <s v="ASP"/>
    <x v="2"/>
    <s v="BOULEVARD FRANCISCO PRIMO DE VERDAD No 3317"/>
    <x v="23"/>
    <n v="0"/>
    <s v="INTERIOR"/>
    <n v="20"/>
    <s v="Entre 16 y 30"/>
    <s v="Office Digital"/>
    <s v="A3"/>
    <s v="Ciudad principal"/>
    <s v="2-Entre 16 y 30"/>
    <n v="0.8"/>
    <n v="1092"/>
    <n v="1"/>
    <n v="1.4"/>
    <n v="5"/>
    <n v="0.27999999999999997"/>
    <n v="0"/>
    <n v="0"/>
    <d v="2019-01-03T00:00:00"/>
    <d v="2019-01-03T00:00:00"/>
    <n v="0"/>
    <s v="0-1 día"/>
    <n v="0"/>
    <n v="0"/>
    <n v="0"/>
    <x v="0"/>
    <x v="0"/>
    <x v="0"/>
    <x v="0"/>
    <x v="0"/>
    <x v="0"/>
    <x v="0"/>
  </r>
  <r>
    <x v="1"/>
    <n v="1"/>
    <s v="1997885"/>
    <x v="0"/>
    <s v="4624"/>
    <s v="20/02/2019 13:35"/>
    <s v="0D6X461199"/>
    <s v="500158"/>
    <s v="PITSS"/>
    <s v="ASP"/>
    <x v="11"/>
    <s v="AV PRINCIPAL S/N"/>
    <x v="2"/>
    <n v="0"/>
    <s v="INTERIOR"/>
    <n v="139"/>
    <s v="&gt;60"/>
    <s v="Entry Mono Printers"/>
    <s v="A4"/>
    <s v="Ciudad principal"/>
    <s v="1-&gt;60"/>
    <n v="1.05"/>
    <n v="750.75000000000011"/>
    <n v="1"/>
    <n v="0"/>
    <n v="5"/>
    <n v="0"/>
    <n v="0"/>
    <n v="0"/>
    <d v="2019-02-20T00:00:00"/>
    <d v="2019-02-20T00:00:00"/>
    <n v="0"/>
    <s v="0-1 día"/>
    <n v="0"/>
    <n v="0"/>
    <n v="0"/>
    <x v="0"/>
    <x v="0"/>
    <x v="0"/>
    <x v="0"/>
    <x v="1"/>
    <x v="2"/>
    <x v="5"/>
  </r>
  <r>
    <x v="1"/>
    <n v="1"/>
    <s v="2000693"/>
    <x v="0"/>
    <s v="6506"/>
    <s v="26/02/2019 10:43"/>
    <s v="0YTB116654"/>
    <s v="500158"/>
    <s v="PITSS"/>
    <s v="ASP"/>
    <x v="11"/>
    <s v="AV TECNOLOGICO Y JUAN KEPLER 6915"/>
    <x v="2"/>
    <n v="0"/>
    <s v="INTERIOR"/>
    <n v="216"/>
    <s v="&gt;60"/>
    <s v="A4 Color Laser MFPs"/>
    <s v="A4"/>
    <s v="Ciudad principal"/>
    <s v="1-&gt;60"/>
    <n v="1.05"/>
    <n v="750.75000000000011"/>
    <n v="1"/>
    <n v="0"/>
    <n v="5"/>
    <n v="0"/>
    <n v="0"/>
    <n v="0"/>
    <d v="2019-02-26T00:00:00"/>
    <d v="2019-02-26T00:00:00"/>
    <n v="0"/>
    <s v="0-1 día"/>
    <n v="0"/>
    <n v="0"/>
    <n v="0"/>
    <x v="0"/>
    <x v="0"/>
    <x v="0"/>
    <x v="0"/>
    <x v="1"/>
    <x v="2"/>
    <x v="5"/>
  </r>
  <r>
    <x v="0"/>
    <n v="1"/>
    <s v="1979687"/>
    <x v="0"/>
    <s v="8055"/>
    <s v="15/01/2019 14:36"/>
    <s v="0Y4X821264"/>
    <s v="500083"/>
    <s v="PITSS"/>
    <s v="ASP"/>
    <x v="108"/>
    <s v="AV MAESTRO ISRAEL CAVAZOS No 300"/>
    <x v="33"/>
    <n v="0"/>
    <s v="INTERIOR"/>
    <n v="98"/>
    <s v="&gt;60"/>
    <s v="Departmental Digital"/>
    <s v="A3"/>
    <s v="Ciudad principal"/>
    <s v="2-&gt;60"/>
    <n v="1.1000000000000001"/>
    <n v="1501.5000000000002"/>
    <n v="1"/>
    <n v="1.4"/>
    <n v="5"/>
    <n v="0.27999999999999997"/>
    <n v="0"/>
    <n v="0"/>
    <d v="2019-01-15T00:00:00"/>
    <d v="2019-01-16T00:00:00"/>
    <n v="1"/>
    <s v="0-1 día"/>
    <n v="0"/>
    <n v="0"/>
    <n v="0"/>
    <x v="0"/>
    <x v="0"/>
    <x v="0"/>
    <x v="0"/>
    <x v="0"/>
    <x v="0"/>
    <x v="0"/>
  </r>
  <r>
    <x v="0"/>
    <n v="1"/>
    <s v="1982251"/>
    <x v="0"/>
    <s v="8045"/>
    <s v="21/01/2019 08:22"/>
    <s v="0Y4X848752"/>
    <s v="800196"/>
    <s v="PITSS"/>
    <s v="ASP"/>
    <x v="15"/>
    <s v="CALLE 7 No 1308"/>
    <x v="7"/>
    <n v="1"/>
    <s v="INTERIOR"/>
    <n v="34"/>
    <s v="Entre 31 y 60"/>
    <s v="Office Digital"/>
    <s v="A3"/>
    <s v="Ciudad principal"/>
    <s v="2-Entre 31 y 60"/>
    <n v="1.05"/>
    <n v="0"/>
    <n v="1"/>
    <n v="1.4"/>
    <n v="5"/>
    <n v="0.27999999999999997"/>
    <n v="0"/>
    <n v="0"/>
    <d v="2019-01-22T00:00:00"/>
    <d v="2019-01-22T00:00:00"/>
    <n v="0"/>
    <s v="0-1 día"/>
    <n v="0"/>
    <n v="0"/>
    <n v="0"/>
    <x v="0"/>
    <x v="0"/>
    <x v="0"/>
    <x v="0"/>
    <x v="0"/>
    <x v="0"/>
    <x v="0"/>
  </r>
  <r>
    <x v="0"/>
    <n v="1"/>
    <s v="1986727"/>
    <x v="0"/>
    <s v="4002"/>
    <s v="29/01/2019 12:59"/>
    <s v="09HB318938"/>
    <s v="500018"/>
    <s v="PITSS"/>
    <s v="ASP"/>
    <x v="6"/>
    <s v="BLVD FRANCISCO VILLA 702"/>
    <x v="23"/>
    <n v="0"/>
    <s v="INTERIOR"/>
    <n v="217"/>
    <s v="&gt;60"/>
    <s v="A4 Mono MFPs"/>
    <s v="A4"/>
    <s v="Ciudad principal"/>
    <s v="1-&gt;60"/>
    <n v="1.05"/>
    <n v="750.75000000000011"/>
    <n v="1"/>
    <n v="1.4"/>
    <n v="5"/>
    <n v="0.27999999999999997"/>
    <n v="0"/>
    <n v="0"/>
    <d v="2019-01-29T00:00:00"/>
    <d v="2019-01-29T00:00:00"/>
    <n v="0"/>
    <s v="0-1 día"/>
    <n v="0"/>
    <n v="0"/>
    <n v="0"/>
    <x v="0"/>
    <x v="0"/>
    <x v="0"/>
    <x v="0"/>
    <x v="0"/>
    <x v="0"/>
    <x v="0"/>
  </r>
  <r>
    <x v="1"/>
    <n v="1"/>
    <s v="1987477"/>
    <x v="0"/>
    <s v="7845"/>
    <s v="30/01/2019 16:35"/>
    <s v="0MX4473201"/>
    <s v="700098"/>
    <s v="PITSS"/>
    <s v="ASP"/>
    <x v="25"/>
    <s v="8102 AV MIGUEL DE LA MADRID"/>
    <x v="27"/>
    <n v="0"/>
    <s v="INTERIOR"/>
    <n v="161"/>
    <s v="&gt;60"/>
    <s v="A3 Office Color Laser MFPs"/>
    <s v="A3"/>
    <s v="Ciudad principal"/>
    <s v="2-&gt;60"/>
    <n v="1.1000000000000001"/>
    <n v="1501.5000000000002"/>
    <n v="1"/>
    <n v="1.4"/>
    <n v="5"/>
    <n v="0.27999999999999997"/>
    <n v="0"/>
    <n v="0"/>
    <d v="2019-02-01T00:00:00"/>
    <d v="2019-02-01T00:00:00"/>
    <n v="0"/>
    <s v="0-1 día"/>
    <n v="0"/>
    <n v="0"/>
    <n v="0"/>
    <x v="0"/>
    <x v="0"/>
    <x v="0"/>
    <x v="1"/>
    <x v="0"/>
    <x v="0"/>
    <x v="0"/>
  </r>
  <r>
    <x v="1"/>
    <n v="1"/>
    <s v="1994171"/>
    <x v="0"/>
    <s v="6602"/>
    <s v="13/02/2019 09:46"/>
    <s v="0XL1399783"/>
    <s v="100037"/>
    <s v="PITSS"/>
    <s v="ASP"/>
    <x v="81"/>
    <s v="RODOLFO PADRON No 9"/>
    <x v="59"/>
    <n v="0"/>
    <s v="INTERIOR"/>
    <n v="1090"/>
    <s v="&gt;60"/>
    <s v="Color Laser Printers"/>
    <s v="A4"/>
    <s v="Ciudad principal"/>
    <s v="1-&gt;60"/>
    <n v="1.05"/>
    <n v="750.75000000000011"/>
    <n v="1"/>
    <n v="1.4"/>
    <n v="5"/>
    <n v="0.27999999999999997"/>
    <n v="0"/>
    <n v="0"/>
    <d v="2019-02-13T00:00:00"/>
    <d v="2019-02-13T00:00:00"/>
    <n v="0"/>
    <s v="0-1 día"/>
    <n v="0"/>
    <n v="0"/>
    <n v="0"/>
    <x v="0"/>
    <x v="0"/>
    <x v="0"/>
    <x v="0"/>
    <x v="0"/>
    <x v="0"/>
    <x v="0"/>
  </r>
  <r>
    <x v="0"/>
    <n v="1"/>
    <s v="1979569"/>
    <x v="0"/>
    <s v="4310"/>
    <s v="15/01/2019 11:53"/>
    <s v="0BG0971716"/>
    <s v="500083"/>
    <s v="PITSS"/>
    <s v="ASP"/>
    <x v="109"/>
    <s v="ISSAC GARZA No 1363"/>
    <x v="11"/>
    <n v="0"/>
    <s v="INTERIOR"/>
    <n v="5"/>
    <s v="Entre 3 y 6"/>
    <s v="Light Production Digital Business"/>
    <s v="Entry Production"/>
    <s v="Ciudad principal"/>
    <s v="3-Entre 3 y 6"/>
    <n v="0.6"/>
    <n v="943.80000000000007"/>
    <n v="1"/>
    <n v="1.1200000000000001"/>
    <n v="4"/>
    <n v="0.28000000000000003"/>
    <n v="0"/>
    <n v="0"/>
    <d v="2019-01-15T00:00:00"/>
    <d v="2019-01-15T00:00:00"/>
    <n v="0"/>
    <s v="0-1 día"/>
    <n v="0"/>
    <n v="0"/>
    <n v="0"/>
    <x v="0"/>
    <x v="0"/>
    <x v="0"/>
    <x v="0"/>
    <x v="0"/>
    <x v="0"/>
    <x v="0"/>
  </r>
  <r>
    <x v="0"/>
    <n v="1"/>
    <s v="1974713"/>
    <x v="0"/>
    <s v="3658"/>
    <s v="04/01/2019 09:55"/>
    <s v="0C4X006698"/>
    <s v="800071"/>
    <s v="PITSS"/>
    <s v="ASP"/>
    <x v="7"/>
    <s v="AV GENERAL RAMON CORONA No 2514"/>
    <x v="0"/>
    <n v="0"/>
    <s v="INTERIOR"/>
    <n v="907"/>
    <s v="&gt;60"/>
    <s v="A4 Mono MFPs"/>
    <s v="A4"/>
    <s v="Ciudad principal"/>
    <s v="1-&gt;60"/>
    <n v="1.05"/>
    <n v="750.75000000000011"/>
    <n v="1"/>
    <n v="1.41"/>
    <n v="5"/>
    <n v="0.28199999999999997"/>
    <n v="0"/>
    <n v="0"/>
    <d v="2019-01-11T00:00:00"/>
    <d v="2019-01-11T00:00:00"/>
    <n v="0"/>
    <s v="0-1 día"/>
    <n v="0"/>
    <n v="0"/>
    <n v="0"/>
    <x v="0"/>
    <x v="0"/>
    <x v="0"/>
    <x v="0"/>
    <x v="0"/>
    <x v="0"/>
    <x v="0"/>
  </r>
  <r>
    <x v="0"/>
    <n v="1"/>
    <s v="1980087"/>
    <x v="0"/>
    <s v="8075"/>
    <s v="16/01/2019 08:55"/>
    <s v="03AG873888"/>
    <s v="500036"/>
    <s v="PITSS"/>
    <s v="ASP"/>
    <x v="4"/>
    <s v="AV JOSE ELEUTERIO GONZALEZ No 315 INT 7C"/>
    <x v="11"/>
    <n v="0"/>
    <s v="INTERIOR"/>
    <n v="51"/>
    <s v="Entre 31 y 60"/>
    <s v="Departmental Digital"/>
    <s v="A3"/>
    <s v="Ciudad principal"/>
    <s v="2-Entre 31 y 60"/>
    <n v="1.05"/>
    <n v="1433.25"/>
    <n v="1"/>
    <n v="1.41"/>
    <n v="5"/>
    <n v="0.28199999999999997"/>
    <n v="0"/>
    <n v="0"/>
    <d v="2019-01-17T00:00:00"/>
    <d v="2019-01-17T00:00:00"/>
    <n v="0"/>
    <s v="0-1 día"/>
    <n v="0"/>
    <n v="0"/>
    <n v="0"/>
    <x v="0"/>
    <x v="0"/>
    <x v="0"/>
    <x v="0"/>
    <x v="0"/>
    <x v="0"/>
    <x v="0"/>
  </r>
  <r>
    <x v="1"/>
    <n v="1"/>
    <s v="1987989"/>
    <x v="0"/>
    <s v="0070"/>
    <s v="31/01/2019 14:22"/>
    <s v="0E2B665657"/>
    <s v="500028"/>
    <s v="PITSS"/>
    <s v="ASP"/>
    <x v="4"/>
    <s v="AV JOSE ELEUTERIO GONZALEZ No 315 INT 7C"/>
    <x v="11"/>
    <n v="0"/>
    <s v="INTERIOR"/>
    <n v="22"/>
    <s v="Entre 16 y 30"/>
    <s v="Entry Production Color Low/Mid"/>
    <s v="Entry Production"/>
    <s v="Ciudad principal"/>
    <s v="3-Entre 16 y 30"/>
    <n v="1.05"/>
    <n v="1651.6500000000003"/>
    <n v="1"/>
    <n v="1.1299999999999999"/>
    <n v="4"/>
    <n v="0.28249999999999997"/>
    <n v="0"/>
    <n v="0"/>
    <d v="2019-01-31T00:00:00"/>
    <d v="2019-02-01T00:00:00"/>
    <n v="1"/>
    <s v="0-1 día"/>
    <n v="0"/>
    <n v="0"/>
    <n v="0"/>
    <x v="0"/>
    <x v="0"/>
    <x v="0"/>
    <x v="0"/>
    <x v="0"/>
    <x v="0"/>
    <x v="0"/>
  </r>
  <r>
    <x v="1"/>
    <n v="1"/>
    <s v="1994751"/>
    <x v="0"/>
    <s v="4395"/>
    <s v="14/02/2019 10:27"/>
    <s v="0BG2947932"/>
    <s v="800187"/>
    <s v="PITSS"/>
    <s v="ASP"/>
    <x v="1"/>
    <s v="EZEQUIEL MONTES 8"/>
    <x v="10"/>
    <n v="0"/>
    <s v="INTERIOR"/>
    <n v="8"/>
    <s v="Entre 7 y 15"/>
    <s v="Light Production Digital Business"/>
    <s v="Entry Production"/>
    <s v="Ciudad principal"/>
    <s v="3-Entre 7 y 15"/>
    <n v="0.8"/>
    <n v="1258.4000000000003"/>
    <n v="1"/>
    <n v="1.1299999999999999"/>
    <n v="4"/>
    <n v="0.28249999999999997"/>
    <n v="0"/>
    <n v="0"/>
    <d v="2019-02-14T00:00:00"/>
    <d v="2019-02-14T00:00:00"/>
    <n v="0"/>
    <s v="0-1 día"/>
    <n v="0"/>
    <n v="0"/>
    <n v="0"/>
    <x v="0"/>
    <x v="0"/>
    <x v="0"/>
    <x v="0"/>
    <x v="0"/>
    <x v="0"/>
    <x v="0"/>
  </r>
  <r>
    <x v="1"/>
    <n v="1"/>
    <s v="2001577"/>
    <x v="0"/>
    <s v="4395"/>
    <s v="27/02/2019 14:22"/>
    <s v="0BG2947176"/>
    <s v="500083"/>
    <s v="PITSS"/>
    <s v="ASP"/>
    <x v="1"/>
    <s v="MARIANO ESCOBEDO No 519"/>
    <x v="11"/>
    <n v="0"/>
    <s v="INTERIOR"/>
    <n v="11"/>
    <s v="Entre 7 y 15"/>
    <s v="Light Production Digital Business"/>
    <s v="Entry Production"/>
    <s v="Ciudad principal"/>
    <s v="3-Entre 7 y 15"/>
    <n v="0.8"/>
    <n v="1258.4000000000003"/>
    <n v="1"/>
    <n v="1.1299999999999999"/>
    <n v="4"/>
    <n v="0.28249999999999997"/>
    <n v="0"/>
    <n v="0"/>
    <d v="2019-02-27T00:00:00"/>
    <d v="2019-02-27T00:00:00"/>
    <n v="0"/>
    <s v="0-1 día"/>
    <n v="0"/>
    <n v="0"/>
    <n v="0"/>
    <x v="0"/>
    <x v="0"/>
    <x v="0"/>
    <x v="0"/>
    <x v="0"/>
    <x v="0"/>
    <x v="0"/>
  </r>
  <r>
    <x v="0"/>
    <n v="1"/>
    <s v="1976229"/>
    <x v="0"/>
    <s v="8075"/>
    <s v="08/01/2019 08:35"/>
    <s v="03AG877768"/>
    <s v="800187"/>
    <s v="PITSS"/>
    <s v="ASP"/>
    <x v="4"/>
    <s v="PROLONGACION EZEQUIEL MONTES No 1"/>
    <x v="10"/>
    <n v="0"/>
    <s v="INTERIOR"/>
    <n v="6"/>
    <s v="Entre 3 y 6"/>
    <s v="Departmental Digital"/>
    <s v="A3"/>
    <s v="Ciudad principal"/>
    <s v="2-Entre 3 y 6"/>
    <n v="0"/>
    <n v="0"/>
    <n v="1"/>
    <n v="1.42"/>
    <n v="5"/>
    <n v="0.28399999999999997"/>
    <n v="0"/>
    <n v="0"/>
    <d v="2019-01-08T00:00:00"/>
    <d v="2019-01-08T00:00:00"/>
    <n v="0"/>
    <s v="0-1 día"/>
    <n v="0"/>
    <n v="0"/>
    <n v="0"/>
    <x v="0"/>
    <x v="0"/>
    <x v="0"/>
    <x v="0"/>
    <x v="0"/>
    <x v="0"/>
    <x v="0"/>
  </r>
  <r>
    <x v="0"/>
    <n v="1"/>
    <s v="1977219"/>
    <x v="0"/>
    <s v="3350"/>
    <s v="09/01/2019 18:15"/>
    <s v="0VMA658313"/>
    <s v="500036"/>
    <s v="PITSS"/>
    <s v="ASP"/>
    <x v="110"/>
    <s v="ROBERTO GARZA SADA 1000"/>
    <x v="1"/>
    <n v="0"/>
    <s v="INTERIOR"/>
    <n v="238"/>
    <s v="&gt;60"/>
    <s v="A4 Mono MFPs"/>
    <s v="A4"/>
    <s v="Ciudad principal"/>
    <s v="1-&gt;60"/>
    <n v="1.05"/>
    <n v="750.75000000000011"/>
    <n v="1"/>
    <n v="1.42"/>
    <n v="5"/>
    <n v="0.28399999999999997"/>
    <n v="0"/>
    <n v="0"/>
    <d v="2019-01-14T00:00:00"/>
    <d v="2019-01-14T00:00:00"/>
    <n v="0"/>
    <s v="0-1 día"/>
    <n v="0"/>
    <n v="0"/>
    <n v="0"/>
    <x v="0"/>
    <x v="0"/>
    <x v="0"/>
    <x v="0"/>
    <x v="0"/>
    <x v="0"/>
    <x v="0"/>
  </r>
  <r>
    <x v="0"/>
    <n v="1"/>
    <s v="1982405"/>
    <x v="0"/>
    <s v="3346"/>
    <s v="21/01/2019 10:57"/>
    <s v="03BT802025"/>
    <s v="800185"/>
    <s v="PITSS"/>
    <s v="ASP"/>
    <x v="111"/>
    <s v="AV FELIPE SEVILLA DEL RIO No 490"/>
    <x v="50"/>
    <n v="1"/>
    <s v="INTERIOR"/>
    <n v="53"/>
    <s v="Entre 31 y 60"/>
    <s v="A4 Mono MFPs"/>
    <s v="A4"/>
    <s v="Ciudad principal"/>
    <s v="1-Entre 31 y 60"/>
    <n v="0.8"/>
    <n v="0"/>
    <n v="1"/>
    <n v="1.42"/>
    <n v="5"/>
    <n v="0.28399999999999997"/>
    <n v="0"/>
    <n v="0"/>
    <d v="2019-01-21T00:00:00"/>
    <d v="2019-01-21T00:00:00"/>
    <n v="0"/>
    <s v="0-1 día"/>
    <n v="0"/>
    <n v="0"/>
    <n v="0"/>
    <x v="0"/>
    <x v="0"/>
    <x v="0"/>
    <x v="0"/>
    <x v="0"/>
    <x v="0"/>
    <x v="0"/>
  </r>
  <r>
    <x v="0"/>
    <n v="1"/>
    <s v="1986107"/>
    <x v="0"/>
    <s v="3658"/>
    <s v="28/01/2019 16:05"/>
    <s v="0C4X008000"/>
    <s v="800110"/>
    <s v="PITSS"/>
    <s v="ASP"/>
    <x v="7"/>
    <s v="CAMINO A JESUS DEL MONTE S/N KM 2"/>
    <x v="67"/>
    <n v="0"/>
    <s v="INTERIOR"/>
    <n v="132"/>
    <s v="&gt;60"/>
    <s v="A4 Mono MFPs"/>
    <s v="A4"/>
    <s v="Ciudad principal"/>
    <s v="1-&gt;60"/>
    <n v="1.05"/>
    <n v="750.75000000000011"/>
    <n v="1"/>
    <n v="1.42"/>
    <n v="5"/>
    <n v="0.28399999999999997"/>
    <n v="0"/>
    <n v="0"/>
    <d v="2019-01-30T00:00:00"/>
    <d v="2019-01-30T00:00:00"/>
    <n v="0"/>
    <s v="0-1 día"/>
    <n v="0"/>
    <n v="0"/>
    <n v="0"/>
    <x v="0"/>
    <x v="0"/>
    <x v="0"/>
    <x v="0"/>
    <x v="0"/>
    <x v="0"/>
    <x v="0"/>
  </r>
  <r>
    <x v="1"/>
    <n v="1"/>
    <s v="1991663"/>
    <x v="0"/>
    <s v="8035"/>
    <s v="08/02/2019 08:19"/>
    <s v="02TX060372"/>
    <s v="800196"/>
    <s v="PITSS"/>
    <s v="ASP"/>
    <x v="102"/>
    <s v="CARR SAN ISIDRO MAZATEPEC No 7000"/>
    <x v="40"/>
    <n v="1"/>
    <s v="INTERIOR"/>
    <n v="143"/>
    <s v="&gt;60"/>
    <s v="A3 Office Color Laser MFPs"/>
    <s v="A3"/>
    <s v="Ciudad principal"/>
    <s v="2-&gt;60"/>
    <n v="1.1000000000000001"/>
    <n v="0"/>
    <n v="1"/>
    <n v="1.42"/>
    <n v="5"/>
    <n v="0.28399999999999997"/>
    <n v="0"/>
    <n v="0"/>
    <d v="2019-02-08T00:00:00"/>
    <d v="2019-02-11T00:00:00"/>
    <n v="1"/>
    <s v="0-1 día"/>
    <n v="0"/>
    <n v="0"/>
    <n v="0"/>
    <x v="0"/>
    <x v="0"/>
    <x v="0"/>
    <x v="0"/>
    <x v="0"/>
    <x v="0"/>
    <x v="0"/>
  </r>
  <r>
    <x v="0"/>
    <n v="1"/>
    <s v="1982345"/>
    <x v="0"/>
    <s v="0070"/>
    <s v="21/01/2019 09:47"/>
    <s v="0E2B107250"/>
    <s v="800187"/>
    <s v="PITSS"/>
    <s v="ASP"/>
    <x v="4"/>
    <s v="PROLONGACION EZEQUIEL MONTES No 1"/>
    <x v="10"/>
    <n v="0"/>
    <s v="INTERIOR"/>
    <n v="115"/>
    <s v="&gt;60"/>
    <s v="Entry Production Color Low/Mid"/>
    <s v="Entry Production"/>
    <s v="Ciudad principal"/>
    <s v="3-&gt;60"/>
    <n v="1.1499999999999999"/>
    <n v="1808.95"/>
    <n v="1"/>
    <n v="1.1399999999999999"/>
    <n v="4"/>
    <n v="0.28499999999999998"/>
    <n v="0"/>
    <n v="0"/>
    <d v="2019-01-21T00:00:00"/>
    <d v="2019-01-21T00:00:00"/>
    <n v="0"/>
    <s v="0-1 día"/>
    <n v="0"/>
    <n v="0"/>
    <n v="0"/>
    <x v="0"/>
    <x v="0"/>
    <x v="0"/>
    <x v="0"/>
    <x v="0"/>
    <x v="0"/>
    <x v="0"/>
  </r>
  <r>
    <x v="1"/>
    <n v="1"/>
    <s v="1994207"/>
    <x v="0"/>
    <s v="8045"/>
    <s v="13/02/2019 10:51"/>
    <s v="0Y4X848749"/>
    <s v="800196"/>
    <s v="PITSS"/>
    <s v="ASP"/>
    <x v="39"/>
    <s v="AV ESPA&amp;A No 1809"/>
    <x v="7"/>
    <n v="1"/>
    <s v="INTERIOR"/>
    <n v="159"/>
    <s v="&gt;60"/>
    <s v="Office Digital"/>
    <s v="A3"/>
    <s v="Ciudad principal"/>
    <s v="2-&gt;60"/>
    <n v="1.1000000000000001"/>
    <n v="0"/>
    <n v="1"/>
    <n v="1.43"/>
    <n v="5"/>
    <n v="0.28599999999999998"/>
    <n v="0"/>
    <n v="0"/>
    <d v="2019-02-13T00:00:00"/>
    <d v="2019-02-13T00:00:00"/>
    <n v="0"/>
    <s v="0-1 día"/>
    <n v="0"/>
    <n v="0"/>
    <n v="0"/>
    <x v="0"/>
    <x v="0"/>
    <x v="0"/>
    <x v="0"/>
    <x v="0"/>
    <x v="0"/>
    <x v="0"/>
  </r>
  <r>
    <x v="1"/>
    <n v="1"/>
    <s v="1998573"/>
    <x v="0"/>
    <s v="3657"/>
    <s v="21/02/2019 13:27"/>
    <s v="0C7X246876"/>
    <s v="800147"/>
    <s v="PITSS"/>
    <s v="ASP"/>
    <x v="49"/>
    <s v="BLVD CAMPESTRE No 2502"/>
    <x v="17"/>
    <n v="0"/>
    <s v="INTERIOR"/>
    <n v="6"/>
    <s v="Entre 3 y 6"/>
    <s v="A4 Mono MFPs"/>
    <s v="A4"/>
    <s v="Ciudad principal"/>
    <s v="1-Entre 3 y 6"/>
    <n v="0"/>
    <n v="0"/>
    <n v="1"/>
    <n v="1.43"/>
    <n v="5"/>
    <n v="0.28599999999999998"/>
    <n v="0"/>
    <n v="0"/>
    <d v="2019-02-21T00:00:00"/>
    <d v="2019-02-21T00:00:00"/>
    <n v="0"/>
    <s v="0-1 día"/>
    <n v="0"/>
    <n v="0"/>
    <n v="0"/>
    <x v="0"/>
    <x v="0"/>
    <x v="0"/>
    <x v="0"/>
    <x v="0"/>
    <x v="0"/>
    <x v="0"/>
  </r>
  <r>
    <x v="0"/>
    <n v="1"/>
    <s v="1984949"/>
    <x v="0"/>
    <s v="4395"/>
    <s v="25/01/2019 11:21"/>
    <s v="0BG2947978"/>
    <s v="800183"/>
    <s v="PITSS"/>
    <s v="ASP"/>
    <x v="1"/>
    <s v="MANUEL J CLOUTHIER 888"/>
    <x v="0"/>
    <n v="0"/>
    <s v="INTERIOR"/>
    <n v="4"/>
    <s v="Entre 3 y 6"/>
    <s v="Light Production Digital Business"/>
    <s v="Entry Production"/>
    <s v="Ciudad principal"/>
    <s v="3-Entre 3 y 6"/>
    <n v="0.6"/>
    <n v="943.80000000000007"/>
    <n v="1"/>
    <n v="1.1499999999999999"/>
    <n v="4"/>
    <n v="0.28749999999999998"/>
    <n v="0"/>
    <n v="0"/>
    <d v="2019-01-25T00:00:00"/>
    <d v="2019-01-25T00:00:00"/>
    <n v="0"/>
    <s v="0-1 día"/>
    <n v="0"/>
    <n v="0"/>
    <n v="0"/>
    <x v="0"/>
    <x v="0"/>
    <x v="0"/>
    <x v="0"/>
    <x v="0"/>
    <x v="0"/>
    <x v="0"/>
  </r>
  <r>
    <x v="1"/>
    <n v="1"/>
    <s v="1992129"/>
    <x v="0"/>
    <s v="6203"/>
    <s v="08/02/2019 16:21"/>
    <s v="0AGD461481"/>
    <s v="500028"/>
    <s v="PITSS"/>
    <s v="ASP"/>
    <x v="1"/>
    <s v="AV HUMBERTO LOBO 520"/>
    <x v="1"/>
    <n v="0"/>
    <s v="INTERIOR"/>
    <n v="105"/>
    <s v="&gt;60"/>
    <s v="WF Mono Systems and Legacy Color"/>
    <s v="WF"/>
    <s v="Ciudad principal"/>
    <s v="3-&gt;60"/>
    <n v="1.1499999999999999"/>
    <n v="1808.95"/>
    <n v="1"/>
    <n v="1.1499999999999999"/>
    <n v="4"/>
    <n v="0.28749999999999998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1"/>
    <n v="1"/>
    <s v="1998479"/>
    <x v="0"/>
    <s v="8045"/>
    <s v="21/02/2019 11:56"/>
    <s v="0Y4X829447"/>
    <s v="500071"/>
    <s v="PITSS"/>
    <s v="ASP"/>
    <x v="74"/>
    <s v="SENDERO NACIONAL KM 3.5"/>
    <x v="42"/>
    <n v="0"/>
    <s v="INTERIOR"/>
    <n v="50"/>
    <s v="Entre 31 y 60"/>
    <s v="Office Digital"/>
    <s v="A3"/>
    <s v="Ciudad principal"/>
    <s v="2-Entre 31 y 60"/>
    <n v="1.05"/>
    <n v="1433.25"/>
    <n v="1"/>
    <n v="1.44"/>
    <n v="5"/>
    <n v="0.28799999999999998"/>
    <n v="0"/>
    <n v="0"/>
    <d v="2019-02-26T00:00:00"/>
    <d v="2019-02-26T00:00:00"/>
    <n v="0"/>
    <s v="0-1 día"/>
    <n v="0"/>
    <n v="0"/>
    <n v="0"/>
    <x v="0"/>
    <x v="0"/>
    <x v="0"/>
    <x v="0"/>
    <x v="0"/>
    <x v="0"/>
    <x v="0"/>
  </r>
  <r>
    <x v="0"/>
    <n v="1"/>
    <s v="1973465"/>
    <x v="0"/>
    <s v="5551"/>
    <s v="02/01/2019 09:23"/>
    <s v="0KPA026523"/>
    <s v="100039"/>
    <s v="PITSS"/>
    <s v="ASP"/>
    <x v="28"/>
    <s v="ISIDRO FABELA No 126 EDIFICIO S4"/>
    <x v="32"/>
    <n v="1"/>
    <s v="INTERIOR"/>
    <n v="579"/>
    <s v="&gt;60"/>
    <s v="Entry Mono Printers"/>
    <s v="A4"/>
    <s v="Ciudad principal"/>
    <s v="1-&gt;60"/>
    <n v="1.05"/>
    <n v="0"/>
    <n v="1"/>
    <n v="1.45"/>
    <n v="5"/>
    <n v="0.28999999999999998"/>
    <n v="0"/>
    <n v="0"/>
    <d v="2019-01-03T00:00:00"/>
    <d v="2019-01-03T00:00:00"/>
    <n v="0"/>
    <s v="0-1 día"/>
    <n v="0"/>
    <n v="0"/>
    <n v="0"/>
    <x v="0"/>
    <x v="0"/>
    <x v="0"/>
    <x v="0"/>
    <x v="0"/>
    <x v="0"/>
    <x v="0"/>
  </r>
  <r>
    <x v="0"/>
    <n v="1"/>
    <s v="1975757"/>
    <x v="0"/>
    <s v="4603"/>
    <s v="07/01/2019 12:18"/>
    <s v="0XLT280340"/>
    <s v="500027"/>
    <s v="PITSS"/>
    <s v="ASP"/>
    <x v="11"/>
    <s v="FRESNEL Y FARENHEIT 8525"/>
    <x v="2"/>
    <n v="1"/>
    <s v="INTERIOR"/>
    <n v="164"/>
    <s v="&gt;60"/>
    <s v="Entry Mono Printers"/>
    <s v="A4"/>
    <s v="Ciudad principal"/>
    <s v="1-&gt;60"/>
    <n v="1.05"/>
    <n v="0"/>
    <n v="1"/>
    <n v="1.45"/>
    <n v="5"/>
    <n v="0.28999999999999998"/>
    <n v="0"/>
    <n v="0"/>
    <d v="2019-01-09T00:00:00"/>
    <d v="2019-01-09T00:00:00"/>
    <n v="0"/>
    <s v="0-1 día"/>
    <n v="0"/>
    <n v="0"/>
    <n v="0"/>
    <x v="0"/>
    <x v="0"/>
    <x v="0"/>
    <x v="0"/>
    <x v="0"/>
    <x v="0"/>
    <x v="0"/>
  </r>
  <r>
    <x v="0"/>
    <n v="1"/>
    <s v="1980711"/>
    <x v="0"/>
    <s v="4002"/>
    <s v="17/01/2019 09:33"/>
    <s v="09HB320609"/>
    <s v="500094"/>
    <s v="PITSS"/>
    <s v="ASP"/>
    <x v="6"/>
    <s v="CARR TAMPICO-MANTE 6902"/>
    <x v="69"/>
    <n v="0"/>
    <s v="INTERIOR"/>
    <n v="3"/>
    <s v="&lt;=3"/>
    <s v="A4 Mono MFPs"/>
    <s v="A4"/>
    <s v="Ciudad principal"/>
    <s v="1-&lt;=3"/>
    <n v="0"/>
    <n v="0"/>
    <n v="1"/>
    <n v="1.45"/>
    <n v="5"/>
    <n v="0.28999999999999998"/>
    <n v="0"/>
    <n v="0"/>
    <d v="2019-01-17T00:00:00"/>
    <d v="2019-01-18T00:00:00"/>
    <n v="1"/>
    <s v="0-1 día"/>
    <n v="0"/>
    <n v="0"/>
    <n v="0"/>
    <x v="0"/>
    <x v="0"/>
    <x v="0"/>
    <x v="0"/>
    <x v="0"/>
    <x v="0"/>
    <x v="0"/>
  </r>
  <r>
    <x v="0"/>
    <n v="1"/>
    <s v="1983317"/>
    <x v="0"/>
    <s v="8045"/>
    <s v="22/01/2019 12:45"/>
    <s v="0Y4X825337"/>
    <s v="800196"/>
    <s v="PITSS"/>
    <s v="ASP"/>
    <x v="0"/>
    <s v="BRUSELAS No 569"/>
    <x v="7"/>
    <n v="1"/>
    <s v="INTERIOR"/>
    <n v="40"/>
    <s v="Entre 31 y 60"/>
    <s v="Office Digital"/>
    <s v="A3"/>
    <s v="Ciudad principal"/>
    <s v="2-Entre 31 y 60"/>
    <n v="1.05"/>
    <n v="0"/>
    <n v="1"/>
    <n v="1.45"/>
    <n v="5"/>
    <n v="0.28999999999999998"/>
    <n v="0"/>
    <n v="0"/>
    <d v="2019-01-22T00:00:00"/>
    <d v="2019-01-23T00:00:00"/>
    <n v="1"/>
    <s v="0-1 día"/>
    <n v="0"/>
    <n v="0"/>
    <n v="0"/>
    <x v="0"/>
    <x v="0"/>
    <x v="0"/>
    <x v="0"/>
    <x v="0"/>
    <x v="0"/>
    <x v="0"/>
  </r>
  <r>
    <x v="0"/>
    <n v="1"/>
    <s v="1987479"/>
    <x v="0"/>
    <s v="1844"/>
    <s v="30/01/2019 16:38"/>
    <s v="0UHA002016"/>
    <s v="500083"/>
    <s v="PITSS"/>
    <s v="ASP"/>
    <x v="112"/>
    <s v="RAYON SUR 480"/>
    <x v="11"/>
    <n v="0"/>
    <s v="INTERIOR"/>
    <n v="95"/>
    <s v="&gt;60"/>
    <s v="High End Cut Sheet"/>
    <s v="High Production"/>
    <s v="Ciudad principal"/>
    <s v="4-&gt;60"/>
    <n v="1.2"/>
    <n v="2574"/>
    <n v="1"/>
    <n v="0.87"/>
    <n v="3"/>
    <n v="0.28999999999999998"/>
    <n v="0"/>
    <n v="0"/>
    <d v="2019-01-30T00:00:00"/>
    <d v="2019-01-31T00:00:00"/>
    <n v="1"/>
    <s v="0-1 día"/>
    <n v="0"/>
    <n v="0"/>
    <n v="0"/>
    <x v="0"/>
    <x v="0"/>
    <x v="0"/>
    <x v="0"/>
    <x v="0"/>
    <x v="0"/>
    <x v="0"/>
  </r>
  <r>
    <x v="1"/>
    <n v="1"/>
    <s v="1988605"/>
    <x v="0"/>
    <s v="4000"/>
    <s v="01/02/2019 16:33"/>
    <s v="6HB016814"/>
    <s v="500036"/>
    <s v="PITSS"/>
    <s v="ASP"/>
    <x v="113"/>
    <s v="JOAQUIN GARCIA No 217"/>
    <x v="11"/>
    <n v="0"/>
    <s v="INTERIOR"/>
    <n v="2619"/>
    <s v="&gt;60"/>
    <s v="Entry Mono Printers"/>
    <s v="A4"/>
    <s v="Ciudad principal"/>
    <s v="1-&gt;60"/>
    <n v="1.05"/>
    <n v="750.75000000000011"/>
    <n v="1"/>
    <n v="1.45"/>
    <n v="5"/>
    <n v="0.28999999999999998"/>
    <n v="0"/>
    <n v="0"/>
    <d v="2019-02-05T00:00:00"/>
    <d v="2019-02-05T00:00:00"/>
    <n v="0"/>
    <s v="0-1 día"/>
    <n v="0"/>
    <n v="0"/>
    <n v="0"/>
    <x v="0"/>
    <x v="0"/>
    <x v="0"/>
    <x v="0"/>
    <x v="0"/>
    <x v="0"/>
    <x v="0"/>
  </r>
  <r>
    <x v="1"/>
    <n v="1"/>
    <s v="1995473"/>
    <x v="0"/>
    <s v="4002"/>
    <s v="15/02/2019 13:33"/>
    <s v="9HB322979"/>
    <s v="500018"/>
    <s v="PITSS"/>
    <s v="ASP"/>
    <x v="10"/>
    <s v="AV DE LAS AMERICAS y RIO DE JANEIRO"/>
    <x v="23"/>
    <n v="0"/>
    <s v="INTERIOR"/>
    <n v="9"/>
    <s v="Entre 7 y 15"/>
    <s v="A4 Mono MFPs"/>
    <s v="A4"/>
    <s v="Ciudad principal"/>
    <s v="1-Entre 7 y 15"/>
    <n v="0"/>
    <n v="0"/>
    <n v="1"/>
    <n v="1.45"/>
    <n v="5"/>
    <n v="0.28999999999999998"/>
    <n v="0"/>
    <n v="0"/>
    <d v="2019-02-19T00:00:00"/>
    <d v="2019-02-19T00:00:00"/>
    <n v="0"/>
    <s v="0-1 día"/>
    <n v="0"/>
    <n v="0"/>
    <n v="0"/>
    <x v="0"/>
    <x v="0"/>
    <x v="0"/>
    <x v="0"/>
    <x v="0"/>
    <x v="0"/>
    <x v="0"/>
  </r>
  <r>
    <x v="1"/>
    <n v="1"/>
    <s v="2000949"/>
    <x v="0"/>
    <s v="4624"/>
    <s v="26/02/2019 15:06"/>
    <s v="0D6X464223"/>
    <s v="500158"/>
    <s v="PITSS"/>
    <s v="ASP"/>
    <x v="2"/>
    <s v="AV PRINCIPAL S/N"/>
    <x v="2"/>
    <n v="0"/>
    <s v="INTERIOR"/>
    <n v="197"/>
    <s v="&gt;60"/>
    <s v="Entry Mono Printers"/>
    <s v="A4"/>
    <s v="Ciudad principal"/>
    <s v="1-&gt;60"/>
    <n v="1.05"/>
    <n v="750.75000000000011"/>
    <n v="1"/>
    <n v="0"/>
    <n v="5"/>
    <n v="0"/>
    <n v="0"/>
    <n v="0"/>
    <d v="2019-02-26T00:00:00"/>
    <d v="2019-02-27T00:00:00"/>
    <n v="1"/>
    <s v="0-1 día"/>
    <n v="0"/>
    <n v="0"/>
    <n v="0"/>
    <x v="0"/>
    <x v="0"/>
    <x v="0"/>
    <x v="0"/>
    <x v="1"/>
    <x v="2"/>
    <x v="5"/>
  </r>
  <r>
    <x v="1"/>
    <n v="1"/>
    <s v="2000939"/>
    <x v="0"/>
    <s v="5867"/>
    <s v="26/02/2019 15:00"/>
    <s v="0EX7407168"/>
    <s v="500089"/>
    <s v="PITSS"/>
    <s v="ASP"/>
    <x v="3"/>
    <s v="AV HERMANOS ESCOBAR No 5756"/>
    <x v="2"/>
    <n v="1"/>
    <s v="INTERIOR"/>
    <n v="40"/>
    <s v="Entre 31 y 60"/>
    <s v="Office Digital"/>
    <s v="A3"/>
    <s v="Ciudad principal"/>
    <s v="2-Entre 31 y 60"/>
    <n v="1.05"/>
    <n v="0"/>
    <n v="1"/>
    <n v="1.45"/>
    <n v="5"/>
    <n v="0.28999999999999998"/>
    <n v="0"/>
    <n v="0"/>
    <d v="2019-02-26T00:00:00"/>
    <d v="2019-02-27T00:00:00"/>
    <n v="1"/>
    <s v="0-1 día"/>
    <n v="0"/>
    <n v="0"/>
    <n v="0"/>
    <x v="0"/>
    <x v="0"/>
    <x v="0"/>
    <x v="0"/>
    <x v="0"/>
    <x v="0"/>
    <x v="0"/>
  </r>
  <r>
    <x v="0"/>
    <n v="1"/>
    <s v="1977137"/>
    <x v="0"/>
    <s v="5774"/>
    <s v="09/01/2019 15:04"/>
    <s v="0XEL564452"/>
    <s v="000195"/>
    <s v="PITSS"/>
    <s v="ASP"/>
    <x v="4"/>
    <s v="AV CONTRERAS 300"/>
    <x v="70"/>
    <n v="0"/>
    <s v="METRO"/>
    <n v="27"/>
    <s v="Entre 16 y 30"/>
    <s v="Departmental Digital"/>
    <s v="A3"/>
    <s v="Ciudad principal"/>
    <s v="2-Entre 16 y 30"/>
    <n v="0.8"/>
    <n v="524"/>
    <n v="1"/>
    <n v="1.46"/>
    <n v="5"/>
    <n v="0.29199999999999998"/>
    <n v="0"/>
    <n v="0"/>
    <d v="2019-01-11T00:00:00"/>
    <d v="2019-01-11T00:00:00"/>
    <n v="0"/>
    <s v="0-1 día"/>
    <n v="0"/>
    <n v="0"/>
    <n v="0"/>
    <x v="0"/>
    <x v="0"/>
    <x v="0"/>
    <x v="0"/>
    <x v="0"/>
    <x v="0"/>
    <x v="0"/>
  </r>
  <r>
    <x v="0"/>
    <n v="1"/>
    <s v="1974281"/>
    <x v="0"/>
    <s v="4395"/>
    <s v="03/01/2019 13:35"/>
    <s v="0BG2941140"/>
    <s v="800146"/>
    <s v="PITSS"/>
    <s v="ASP"/>
    <x v="1"/>
    <s v="BLV MANUEL J CLOUTHIER SN"/>
    <x v="17"/>
    <n v="0"/>
    <s v="INTERIOR"/>
    <n v="6"/>
    <s v="Entre 3 y 6"/>
    <s v="Light Production Digital Business"/>
    <s v="Entry Production"/>
    <s v="Ciudad principal"/>
    <s v="3-Entre 3 y 6"/>
    <n v="0.6"/>
    <n v="943.80000000000007"/>
    <n v="1"/>
    <n v="1.17"/>
    <n v="4"/>
    <n v="0.29249999999999998"/>
    <n v="0"/>
    <n v="0"/>
    <d v="2019-01-03T00:00:00"/>
    <d v="2019-01-04T00:00:00"/>
    <n v="1"/>
    <s v="0-1 día"/>
    <n v="0"/>
    <n v="0"/>
    <n v="0"/>
    <x v="0"/>
    <x v="0"/>
    <x v="0"/>
    <x v="0"/>
    <x v="0"/>
    <x v="0"/>
    <x v="0"/>
  </r>
  <r>
    <x v="0"/>
    <n v="1"/>
    <s v="1979225"/>
    <x v="0"/>
    <s v="4395"/>
    <s v="14/01/2019 18:19"/>
    <s v="0BG2956722"/>
    <s v="800187"/>
    <s v="PITSS"/>
    <s v="ASP"/>
    <x v="48"/>
    <s v="AV CENTRAL DR RAFAEL AYALA ECHEVERRIA KM 0.2"/>
    <x v="45"/>
    <n v="0"/>
    <s v="INTERIOR"/>
    <n v="35"/>
    <s v="Entre 31 y 60"/>
    <s v="Light Production Digital Business"/>
    <s v="Entry Production"/>
    <s v="Ciudad principal"/>
    <s v="3-Entre 31 y 60"/>
    <n v="1.1000000000000001"/>
    <n v="1730.3000000000004"/>
    <n v="1"/>
    <n v="1.17"/>
    <n v="4"/>
    <n v="0.29249999999999998"/>
    <n v="0"/>
    <n v="0"/>
    <d v="2019-01-18T00:00:00"/>
    <d v="2019-01-20T00:00:00"/>
    <n v="0"/>
    <s v="0-1 día"/>
    <n v="0"/>
    <n v="0"/>
    <n v="0"/>
    <x v="0"/>
    <x v="0"/>
    <x v="0"/>
    <x v="0"/>
    <x v="0"/>
    <x v="0"/>
    <x v="0"/>
  </r>
  <r>
    <x v="0"/>
    <n v="1"/>
    <s v="1979565"/>
    <x v="0"/>
    <s v="1262"/>
    <s v="15/01/2019 11:50"/>
    <s v="0DUX271706"/>
    <s v="800187"/>
    <s v="PITSS"/>
    <s v="ASP"/>
    <x v="4"/>
    <s v="AV 5 DE FEBRERO 9200"/>
    <x v="10"/>
    <n v="0"/>
    <s v="INTERIOR"/>
    <n v="147"/>
    <s v="&gt;60"/>
    <s v="Entry Production Color Low/Mid"/>
    <s v="Entry Production"/>
    <s v="Ciudad principal"/>
    <s v="3-&gt;60"/>
    <n v="1.1499999999999999"/>
    <n v="1808.95"/>
    <n v="1"/>
    <n v="1.17"/>
    <n v="4"/>
    <n v="0.29249999999999998"/>
    <n v="0"/>
    <n v="0"/>
    <d v="2019-01-21T00:00:00"/>
    <d v="2019-01-22T00:00:00"/>
    <n v="1"/>
    <s v="0-1 día"/>
    <n v="0"/>
    <n v="0"/>
    <n v="0"/>
    <x v="0"/>
    <x v="0"/>
    <x v="0"/>
    <x v="0"/>
    <x v="0"/>
    <x v="0"/>
    <x v="0"/>
  </r>
  <r>
    <x v="0"/>
    <n v="1"/>
    <s v="1986089"/>
    <x v="0"/>
    <s v="6705"/>
    <s v="28/01/2019 15:20"/>
    <s v="0A1H021665"/>
    <s v="800187"/>
    <s v="PITSS"/>
    <s v="ASP"/>
    <x v="1"/>
    <s v="PASEO CENTRAL 131"/>
    <x v="45"/>
    <n v="0"/>
    <s v="INTERIOR"/>
    <n v="21"/>
    <s v="Entre 16 y 30"/>
    <s v="WF Mono Systems and Legacy Color"/>
    <s v="WF"/>
    <s v="Ciudad principal"/>
    <s v="3-Entre 16 y 30"/>
    <n v="1.05"/>
    <n v="1651.6500000000003"/>
    <n v="1"/>
    <n v="1.17"/>
    <n v="4"/>
    <n v="0.29249999999999998"/>
    <n v="0"/>
    <n v="0"/>
    <d v="2019-01-28T00:00:00"/>
    <d v="2019-01-28T00:00:00"/>
    <n v="0"/>
    <s v="0-1 día"/>
    <n v="0"/>
    <n v="0"/>
    <n v="0"/>
    <x v="0"/>
    <x v="0"/>
    <x v="0"/>
    <x v="0"/>
    <x v="0"/>
    <x v="0"/>
    <x v="0"/>
  </r>
  <r>
    <x v="1"/>
    <n v="1"/>
    <s v="1988319"/>
    <x v="0"/>
    <s v="4395"/>
    <s v="01/02/2019 10:24"/>
    <s v="0BG2951615"/>
    <s v="800185"/>
    <s v="PITSS"/>
    <s v="ASP"/>
    <x v="1"/>
    <s v="FELIPE SEVILLA DEL RIO 115"/>
    <x v="50"/>
    <n v="1"/>
    <s v="INTERIOR"/>
    <n v="10"/>
    <s v="Entre 7 y 15"/>
    <s v="Light Production Digital Business"/>
    <s v="Entry Production"/>
    <s v="Ciudad principal"/>
    <s v="3-Entre 7 y 15"/>
    <n v="0.8"/>
    <n v="0"/>
    <n v="1"/>
    <n v="1.17"/>
    <n v="4"/>
    <n v="0.29249999999999998"/>
    <n v="0"/>
    <n v="0"/>
    <d v="2019-02-07T00:00:00"/>
    <d v="2019-02-07T00:00:00"/>
    <n v="0"/>
    <s v="0-1 día"/>
    <n v="0"/>
    <n v="0"/>
    <n v="0"/>
    <x v="0"/>
    <x v="0"/>
    <x v="0"/>
    <x v="0"/>
    <x v="0"/>
    <x v="0"/>
    <x v="0"/>
  </r>
  <r>
    <x v="1"/>
    <n v="1"/>
    <s v="2001563"/>
    <x v="0"/>
    <s v="7835"/>
    <s v="27/02/2019 13:55"/>
    <s v="0MX1185934"/>
    <s v="500158"/>
    <s v="PITSS"/>
    <s v="ASP"/>
    <x v="30"/>
    <s v="PROL HERMANOS ESCOBAR No 7151-E"/>
    <x v="2"/>
    <n v="0"/>
    <s v="INTERIOR"/>
    <n v="98"/>
    <s v="&gt;60"/>
    <s v="A3 Office Color Laser MFPs"/>
    <s v="A3"/>
    <s v="Ciudad principal"/>
    <s v="2-&gt;60"/>
    <n v="1.1000000000000001"/>
    <n v="1501.5000000000002"/>
    <n v="1"/>
    <n v="0"/>
    <n v="5"/>
    <n v="0"/>
    <n v="0"/>
    <n v="0"/>
    <d v="2019-02-27T00:00:00"/>
    <d v="2019-02-27T00:00:00"/>
    <n v="0"/>
    <s v="0-1 día"/>
    <n v="0"/>
    <n v="0"/>
    <n v="0"/>
    <x v="0"/>
    <x v="0"/>
    <x v="0"/>
    <x v="0"/>
    <x v="1"/>
    <x v="2"/>
    <x v="5"/>
  </r>
  <r>
    <x v="0"/>
    <n v="1"/>
    <s v="1974219"/>
    <x v="0"/>
    <s v="3658"/>
    <s v="03/01/2019 12:12"/>
    <s v="0C4X002887"/>
    <s v="500027"/>
    <s v="PITSS"/>
    <s v="ASP"/>
    <x v="8"/>
    <s v="VICENTE GUERRERO 308 L-E"/>
    <x v="2"/>
    <n v="0"/>
    <s v="INTERIOR"/>
    <n v="269"/>
    <s v="&gt;60"/>
    <s v="A4 Mono MFPs"/>
    <s v="A4"/>
    <s v="Ciudad principal"/>
    <s v="1-&gt;60"/>
    <n v="1.05"/>
    <n v="750.75000000000011"/>
    <n v="1"/>
    <n v="1.47"/>
    <n v="5"/>
    <n v="0.29399999999999998"/>
    <n v="0"/>
    <n v="0"/>
    <d v="2019-01-07T00:00:00"/>
    <d v="2019-01-07T00:00:00"/>
    <n v="0"/>
    <s v="0-1 día"/>
    <n v="0"/>
    <n v="0"/>
    <n v="0"/>
    <x v="0"/>
    <x v="0"/>
    <x v="0"/>
    <x v="0"/>
    <x v="0"/>
    <x v="0"/>
    <x v="0"/>
  </r>
  <r>
    <x v="0"/>
    <n v="1"/>
    <s v="1980381"/>
    <x v="0"/>
    <s v="5774"/>
    <s v="16/01/2019 15:42"/>
    <s v="0XEL568777"/>
    <s v="000207"/>
    <s v="PITSS"/>
    <s v="ASP"/>
    <x v="4"/>
    <s v="CARR A LAGO DE GUADALUPE KM 27.5"/>
    <x v="14"/>
    <n v="0"/>
    <s v="METRO"/>
    <n v="2"/>
    <s v="&lt;=3"/>
    <s v="Departmental Digital"/>
    <s v="A3"/>
    <s v="Ciudad principal"/>
    <s v="2-&lt;=3"/>
    <n v="0"/>
    <n v="0"/>
    <n v="1"/>
    <n v="1.47"/>
    <n v="5"/>
    <n v="0.29399999999999998"/>
    <n v="0"/>
    <n v="0"/>
    <d v="2019-01-17T00:00:00"/>
    <d v="2019-01-17T00:00:00"/>
    <n v="0"/>
    <s v="0-1 día"/>
    <n v="0"/>
    <n v="0"/>
    <n v="0"/>
    <x v="0"/>
    <x v="0"/>
    <x v="0"/>
    <x v="0"/>
    <x v="0"/>
    <x v="0"/>
    <x v="0"/>
  </r>
  <r>
    <x v="0"/>
    <n v="1"/>
    <s v="1982349"/>
    <x v="0"/>
    <s v="4310"/>
    <s v="21/01/2019 09:49"/>
    <s v="0BG0972367"/>
    <s v="800187"/>
    <s v="PITSS"/>
    <s v="ASP"/>
    <x v="4"/>
    <s v="PROLONGACION EZEQUIEL MONTES No 1"/>
    <x v="10"/>
    <n v="0"/>
    <s v="INTERIOR"/>
    <n v="6"/>
    <s v="Entre 3 y 6"/>
    <s v="Light Production Digital Business"/>
    <s v="Entry Production"/>
    <s v="Ciudad principal"/>
    <s v="3-Entre 3 y 6"/>
    <n v="0.6"/>
    <n v="943.80000000000007"/>
    <n v="1"/>
    <n v="1.18"/>
    <n v="4"/>
    <n v="0.29499999999999998"/>
    <n v="0"/>
    <n v="0"/>
    <d v="2019-01-21T00:00:00"/>
    <d v="2019-01-21T00:00:00"/>
    <n v="0"/>
    <s v="0-1 día"/>
    <n v="0"/>
    <n v="0"/>
    <n v="0"/>
    <x v="0"/>
    <x v="0"/>
    <x v="0"/>
    <x v="0"/>
    <x v="0"/>
    <x v="0"/>
    <x v="0"/>
  </r>
  <r>
    <x v="0"/>
    <n v="1"/>
    <s v="1972783"/>
    <x v="0"/>
    <s v="5866"/>
    <s v="31/12/2018 08:25"/>
    <s v="0EX9283410"/>
    <s v="800146"/>
    <s v="PITSS"/>
    <s v="ASP"/>
    <x v="1"/>
    <s v="BLV JUAN ALONSO DE TORRES 1315-3"/>
    <x v="17"/>
    <n v="0"/>
    <s v="INTERIOR"/>
    <n v="100"/>
    <s v="&gt;60"/>
    <s v="Departmental Digital"/>
    <s v="A3"/>
    <s v="Ciudad principal"/>
    <s v="2-&gt;60"/>
    <n v="1.1000000000000001"/>
    <n v="1501.5000000000002"/>
    <n v="1"/>
    <n v="1.48"/>
    <n v="5"/>
    <n v="0.29599999999999999"/>
    <n v="0"/>
    <n v="0"/>
    <d v="2018-12-31T00:00:00"/>
    <d v="2019-01-02T00:00:00"/>
    <n v="1"/>
    <s v="0-1 día"/>
    <n v="0"/>
    <n v="0"/>
    <n v="0"/>
    <x v="0"/>
    <x v="0"/>
    <x v="0"/>
    <x v="0"/>
    <x v="0"/>
    <x v="0"/>
    <x v="0"/>
  </r>
  <r>
    <x v="0"/>
    <n v="1"/>
    <s v="1977567"/>
    <x v="0"/>
    <s v="5865"/>
    <s v="10/01/2019 11:24"/>
    <s v="0EX9289926"/>
    <s v="800186"/>
    <s v="PITSS"/>
    <s v="ASP"/>
    <x v="1"/>
    <s v="EZEQUIEL MONTES 8 ESQ BERNANRDO QUI"/>
    <x v="10"/>
    <n v="0"/>
    <s v="INTERIOR"/>
    <n v="212"/>
    <s v="&gt;60"/>
    <s v="Departmental Digital"/>
    <s v="A3"/>
    <s v="Ciudad principal"/>
    <s v="2-&gt;60"/>
    <n v="1.1000000000000001"/>
    <n v="1501.5000000000002"/>
    <n v="1"/>
    <n v="1.48"/>
    <n v="5"/>
    <n v="0.29599999999999999"/>
    <n v="0"/>
    <n v="0"/>
    <d v="2019-01-14T00:00:00"/>
    <d v="2019-01-14T00:00:00"/>
    <n v="0"/>
    <s v="0-1 día"/>
    <n v="0"/>
    <n v="0"/>
    <n v="0"/>
    <x v="0"/>
    <x v="0"/>
    <x v="0"/>
    <x v="0"/>
    <x v="0"/>
    <x v="0"/>
    <x v="0"/>
  </r>
  <r>
    <x v="0"/>
    <n v="1"/>
    <s v="1980713"/>
    <x v="0"/>
    <s v="8075"/>
    <s v="17/01/2019 09:39"/>
    <s v="03AG873545"/>
    <s v="800186"/>
    <s v="PITSS"/>
    <s v="ASP"/>
    <x v="4"/>
    <s v="AV CONSTITUYENTES 152 PTE"/>
    <x v="10"/>
    <n v="0"/>
    <s v="INTERIOR"/>
    <n v="29"/>
    <s v="Entre 16 y 30"/>
    <s v="Departmental Digital"/>
    <s v="A3"/>
    <s v="Ciudad principal"/>
    <s v="2-Entre 16 y 30"/>
    <n v="0.8"/>
    <n v="1092"/>
    <n v="1"/>
    <n v="1.48"/>
    <n v="5"/>
    <n v="0.29599999999999999"/>
    <n v="0"/>
    <n v="0"/>
    <d v="2019-01-24T00:00:00"/>
    <d v="2019-01-25T00:00:00"/>
    <n v="1"/>
    <s v="0-1 día"/>
    <n v="0"/>
    <n v="0"/>
    <n v="0"/>
    <x v="0"/>
    <x v="0"/>
    <x v="0"/>
    <x v="0"/>
    <x v="0"/>
    <x v="0"/>
    <x v="0"/>
  </r>
  <r>
    <x v="1"/>
    <n v="1"/>
    <s v="2001585"/>
    <x v="0"/>
    <s v="3658"/>
    <s v="27/02/2019 14:31"/>
    <s v="0C4X008160"/>
    <s v="800074"/>
    <s v="PITSS"/>
    <s v="ASP"/>
    <x v="8"/>
    <s v="CALZ JUAREZ 70 LOC 8"/>
    <x v="71"/>
    <n v="0"/>
    <s v="INTERIOR"/>
    <n v="922"/>
    <s v="&gt;60"/>
    <s v="A4 Mono MFPs"/>
    <s v="A4"/>
    <s v="Ciudad principal"/>
    <s v="1-&gt;60"/>
    <n v="1.05"/>
    <n v="750.75000000000011"/>
    <n v="1"/>
    <n v="1.48"/>
    <n v="5"/>
    <n v="0.29599999999999999"/>
    <n v="0"/>
    <n v="0"/>
    <d v="2019-02-27T00:00:00"/>
    <d v="2019-02-28T00:00:00"/>
    <n v="1"/>
    <s v="0-1 día"/>
    <n v="0"/>
    <n v="0"/>
    <n v="0"/>
    <x v="0"/>
    <x v="0"/>
    <x v="0"/>
    <x v="0"/>
    <x v="0"/>
    <x v="0"/>
    <x v="0"/>
  </r>
  <r>
    <x v="1"/>
    <n v="1"/>
    <s v="1990857"/>
    <x v="0"/>
    <s v="0560"/>
    <s v="06/02/2019 20:06"/>
    <s v="0XPN553158"/>
    <s v="500019"/>
    <s v="PITSS"/>
    <s v="ASP"/>
    <x v="1"/>
    <s v="AUTO CLUB 194-D"/>
    <x v="39"/>
    <n v="0"/>
    <s v="INTERIOR"/>
    <n v="15"/>
    <s v="Entre 7 y 15"/>
    <s v="Entry Production Color Low/Mid"/>
    <s v="Entry Production"/>
    <s v="Otras"/>
    <s v="3-Entre 7 y 15"/>
    <n v="0.8"/>
    <n v="1258.4000000000003"/>
    <n v="1"/>
    <n v="1.78"/>
    <n v="6"/>
    <n v="0.29666666666666669"/>
    <n v="0"/>
    <n v="0"/>
    <d v="2019-02-07T00:00:00"/>
    <d v="2019-02-07T00:00:00"/>
    <n v="0"/>
    <s v="0-1 día"/>
    <n v="0"/>
    <n v="0"/>
    <n v="0"/>
    <x v="0"/>
    <x v="0"/>
    <x v="0"/>
    <x v="0"/>
    <x v="0"/>
    <x v="0"/>
    <x v="0"/>
  </r>
  <r>
    <x v="0"/>
    <n v="1"/>
    <s v="1975173"/>
    <x v="0"/>
    <s v="5866"/>
    <s v="06/01/2019 14:00"/>
    <s v="0EX9297588"/>
    <s v="500083"/>
    <s v="PITSS"/>
    <s v="ASP"/>
    <x v="1"/>
    <s v="AV HUMBERTO LOBO 520"/>
    <x v="1"/>
    <n v="0"/>
    <s v="INTERIOR"/>
    <n v="34"/>
    <s v="Entre 31 y 60"/>
    <s v="Departmental Digital"/>
    <s v="A3"/>
    <s v="Ciudad principal"/>
    <s v="2-Entre 31 y 60"/>
    <n v="1.05"/>
    <n v="1433.25"/>
    <n v="1"/>
    <n v="1.5"/>
    <n v="5"/>
    <n v="0.3"/>
    <n v="0"/>
    <n v="0"/>
    <d v="2019-01-07T00:00:00"/>
    <d v="2019-01-07T00:00:00"/>
    <n v="0"/>
    <s v="0-1 día"/>
    <n v="0"/>
    <n v="0"/>
    <n v="0"/>
    <x v="0"/>
    <x v="0"/>
    <x v="0"/>
    <x v="0"/>
    <x v="0"/>
    <x v="0"/>
    <x v="0"/>
  </r>
  <r>
    <x v="0"/>
    <n v="1"/>
    <s v="1977787"/>
    <x v="0"/>
    <s v="4395"/>
    <s v="10/01/2019 16:18"/>
    <s v="0BG2947926"/>
    <s v="500083"/>
    <s v="PITSS"/>
    <s v="ASP"/>
    <x v="1"/>
    <s v="AV PASEO DE LOS LEONES 1388 L 2-3"/>
    <x v="11"/>
    <n v="0"/>
    <s v="INTERIOR"/>
    <n v="51"/>
    <s v="Entre 31 y 60"/>
    <s v="Light Production Digital Business"/>
    <s v="Entry Production"/>
    <s v="Ciudad principal"/>
    <s v="3-Entre 31 y 60"/>
    <n v="1.1000000000000001"/>
    <n v="1730.3000000000004"/>
    <n v="1"/>
    <n v="1.2"/>
    <n v="4"/>
    <n v="0.3"/>
    <n v="0"/>
    <n v="0"/>
    <d v="2019-01-11T00:00:00"/>
    <d v="2019-01-11T00:00:00"/>
    <n v="0"/>
    <s v="0-1 día"/>
    <n v="0"/>
    <n v="0"/>
    <n v="0"/>
    <x v="0"/>
    <x v="0"/>
    <x v="0"/>
    <x v="0"/>
    <x v="0"/>
    <x v="0"/>
    <x v="0"/>
  </r>
  <r>
    <x v="1"/>
    <n v="1"/>
    <s v="1992033"/>
    <x v="0"/>
    <s v="7025"/>
    <s v="08/02/2019 14:01"/>
    <s v="07CX043014"/>
    <s v="500158"/>
    <s v="PITSS"/>
    <s v="ASP"/>
    <x v="2"/>
    <s v="AV TECNOLOGICO Y JUAN KEPLER 6915"/>
    <x v="2"/>
    <n v="0"/>
    <s v="INTERIOR"/>
    <n v="23"/>
    <s v="Entre 16 y 30"/>
    <s v="Office Digital"/>
    <s v="A3"/>
    <s v="Ciudad principal"/>
    <s v="2-Entre 16 y 30"/>
    <n v="0.8"/>
    <n v="1092"/>
    <n v="1"/>
    <n v="0.15"/>
    <n v="5"/>
    <n v="0.03"/>
    <n v="0"/>
    <n v="0"/>
    <d v="2019-02-08T00:00:00"/>
    <d v="2019-02-08T00:00:00"/>
    <n v="0"/>
    <s v="0-1 día"/>
    <n v="0"/>
    <n v="0"/>
    <n v="0"/>
    <x v="0"/>
    <x v="0"/>
    <x v="0"/>
    <x v="0"/>
    <x v="1"/>
    <x v="2"/>
    <x v="5"/>
  </r>
  <r>
    <x v="0"/>
    <n v="1"/>
    <s v="1986457"/>
    <x v="0"/>
    <s v="3611"/>
    <s v="29/01/2019 07:42"/>
    <s v="0A4T558907"/>
    <s v="800071"/>
    <s v="PITSS"/>
    <s v="ASP"/>
    <x v="27"/>
    <s v="CARRETERA BASE AEREA No 5850-23"/>
    <x v="0"/>
    <n v="0"/>
    <s v="INTERIOR"/>
    <n v="2616"/>
    <s v="&gt;60"/>
    <s v="Entry Mono Printers"/>
    <s v="A4"/>
    <s v="Ciudad principal"/>
    <s v="1-&gt;60"/>
    <n v="1.05"/>
    <n v="750.75000000000011"/>
    <n v="1"/>
    <n v="1.5"/>
    <n v="5"/>
    <n v="0.3"/>
    <n v="0"/>
    <n v="0"/>
    <d v="2019-01-29T00:00:00"/>
    <d v="2019-01-29T00:00:00"/>
    <n v="0"/>
    <s v="0-1 día"/>
    <n v="0"/>
    <n v="0"/>
    <n v="0"/>
    <x v="0"/>
    <x v="0"/>
    <x v="0"/>
    <x v="0"/>
    <x v="0"/>
    <x v="0"/>
    <x v="0"/>
  </r>
  <r>
    <x v="1"/>
    <n v="1"/>
    <s v="1987467"/>
    <x v="0"/>
    <s v="5774"/>
    <s v="30/01/2019 16:20"/>
    <s v="0XEL560291"/>
    <s v="500036"/>
    <s v="PITSS"/>
    <s v="ASP"/>
    <x v="1"/>
    <s v="PERIFERICO LUIS ECHEVERRIA ALVAREZ 1474"/>
    <x v="44"/>
    <n v="0"/>
    <s v="INTERIOR"/>
    <n v="76"/>
    <s v="&gt;60"/>
    <s v="Departmental Digital"/>
    <s v="A3"/>
    <s v="Ciudad principal"/>
    <s v="2-&gt;60"/>
    <n v="1.1000000000000001"/>
    <n v="1501.5000000000002"/>
    <n v="1"/>
    <n v="1.5"/>
    <n v="5"/>
    <n v="0.3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1"/>
    <n v="1"/>
    <s v="1989943"/>
    <x v="0"/>
    <s v="8075"/>
    <s v="05/02/2019 12:30"/>
    <s v="03AG880350"/>
    <s v="800183"/>
    <s v="PITSS"/>
    <s v="ASP"/>
    <x v="4"/>
    <s v="AV DE LAS ROSAS 110"/>
    <x v="0"/>
    <n v="0"/>
    <s v="INTERIOR"/>
    <n v="5"/>
    <s v="Entre 3 y 6"/>
    <s v="Departmental Digital"/>
    <s v="A3"/>
    <s v="Ciudad principal"/>
    <s v="2-Entre 3 y 6"/>
    <n v="0"/>
    <n v="0"/>
    <n v="1"/>
    <n v="1.5"/>
    <n v="5"/>
    <n v="0.3"/>
    <n v="0"/>
    <n v="0"/>
    <d v="2019-02-05T00:00:00"/>
    <d v="2019-02-06T00:00:00"/>
    <n v="1"/>
    <s v="0-1 día"/>
    <n v="0"/>
    <n v="0"/>
    <n v="0"/>
    <x v="0"/>
    <x v="0"/>
    <x v="0"/>
    <x v="0"/>
    <x v="0"/>
    <x v="0"/>
    <x v="0"/>
  </r>
  <r>
    <x v="1"/>
    <n v="1"/>
    <s v="1996397"/>
    <x v="0"/>
    <s v="3636"/>
    <s v="18/02/2019 11:12"/>
    <s v="0BB1252119"/>
    <s v="500158"/>
    <s v="PITSS"/>
    <s v="ASP"/>
    <x v="30"/>
    <s v="PROL HERMANOS ESCOBAR No 7151-E"/>
    <x v="2"/>
    <n v="0"/>
    <s v="INTERIOR"/>
    <n v="270"/>
    <s v="&gt;60"/>
    <s v="A4 Mono MFPs"/>
    <s v="A4"/>
    <s v="Ciudad principal"/>
    <s v="1-&gt;60"/>
    <n v="1.05"/>
    <n v="750.75000000000011"/>
    <n v="1"/>
    <n v="0.23"/>
    <n v="5"/>
    <n v="4.5999999999999999E-2"/>
    <n v="0"/>
    <n v="0"/>
    <d v="2019-02-18T00:00:00"/>
    <d v="2019-02-19T00:00:00"/>
    <n v="1"/>
    <s v="0-1 día"/>
    <n v="0"/>
    <n v="0"/>
    <n v="0"/>
    <x v="0"/>
    <x v="0"/>
    <x v="0"/>
    <x v="0"/>
    <x v="1"/>
    <x v="2"/>
    <x v="5"/>
  </r>
  <r>
    <x v="1"/>
    <n v="1"/>
    <s v="1995115"/>
    <x v="0"/>
    <s v="4002"/>
    <s v="14/02/2019 17:49"/>
    <s v="09HB318697"/>
    <s v="500028"/>
    <s v="PITSS"/>
    <s v="ASP"/>
    <x v="6"/>
    <s v="AVENIDA FELIX GALVAN No 101 LOCALES B6 B7 Y B8"/>
    <x v="36"/>
    <n v="0"/>
    <s v="INTERIOR"/>
    <n v="162"/>
    <s v="&gt;60"/>
    <s v="A4 Mono MFPs"/>
    <s v="A4"/>
    <s v="Ciudad principal"/>
    <s v="1-&gt;60"/>
    <n v="1.05"/>
    <n v="750.75000000000011"/>
    <n v="1"/>
    <n v="1.5"/>
    <n v="5"/>
    <n v="0.3"/>
    <n v="0"/>
    <n v="0"/>
    <d v="2019-02-15T00:00:00"/>
    <d v="2019-02-15T00:00:00"/>
    <n v="0"/>
    <s v="0-1 día"/>
    <n v="0"/>
    <n v="0"/>
    <n v="0"/>
    <x v="0"/>
    <x v="0"/>
    <x v="0"/>
    <x v="0"/>
    <x v="0"/>
    <x v="0"/>
    <x v="0"/>
  </r>
  <r>
    <x v="1"/>
    <n v="1"/>
    <s v="1995979"/>
    <x v="0"/>
    <s v="0070"/>
    <s v="17/02/2019 14:34"/>
    <s v="0E2B665884"/>
    <s v="800192"/>
    <s v="PITSS"/>
    <s v="ASP"/>
    <x v="4"/>
    <s v="MARIANO OTERO No 1614"/>
    <x v="0"/>
    <n v="0"/>
    <s v="INTERIOR"/>
    <n v="35"/>
    <s v="Entre 31 y 60"/>
    <s v="Entry Production Color Low/Mid"/>
    <s v="Entry Production"/>
    <s v="Ciudad principal"/>
    <s v="3-Entre 31 y 60"/>
    <n v="1.1000000000000001"/>
    <n v="1730.3000000000004"/>
    <n v="1"/>
    <n v="1.2"/>
    <n v="4"/>
    <n v="0.3"/>
    <n v="0"/>
    <n v="0"/>
    <d v="2019-02-18T00:00:00"/>
    <d v="2019-02-18T00:00:00"/>
    <n v="0"/>
    <s v="0-1 día"/>
    <n v="0"/>
    <n v="0"/>
    <n v="0"/>
    <x v="0"/>
    <x v="0"/>
    <x v="0"/>
    <x v="0"/>
    <x v="0"/>
    <x v="0"/>
    <x v="0"/>
  </r>
  <r>
    <x v="1"/>
    <n v="1"/>
    <s v="1997397"/>
    <x v="0"/>
    <s v="7025"/>
    <s v="19/02/2019 17:48"/>
    <s v="07CX043102"/>
    <s v="500027"/>
    <s v="PITSS"/>
    <s v="ASP"/>
    <x v="20"/>
    <s v="AV DE LAS TORRES No 7125"/>
    <x v="2"/>
    <n v="1"/>
    <s v="INTERIOR"/>
    <n v="190"/>
    <s v="&gt;60"/>
    <s v="Office Digital"/>
    <s v="A3"/>
    <s v="Ciudad principal"/>
    <s v="2-&gt;60"/>
    <n v="1.1000000000000001"/>
    <n v="0"/>
    <n v="1"/>
    <n v="1.5"/>
    <n v="5"/>
    <n v="0.3"/>
    <n v="0"/>
    <n v="0"/>
    <d v="2019-02-20T00:00:00"/>
    <d v="2019-02-20T00:00:00"/>
    <n v="0"/>
    <s v="0-1 día"/>
    <n v="0"/>
    <n v="0"/>
    <n v="0"/>
    <x v="0"/>
    <x v="0"/>
    <x v="0"/>
    <x v="0"/>
    <x v="0"/>
    <x v="0"/>
    <x v="0"/>
  </r>
  <r>
    <x v="1"/>
    <n v="1"/>
    <s v="1998037"/>
    <x v="0"/>
    <s v="4005"/>
    <s v="20/02/2019 18:16"/>
    <s v="09HB349215"/>
    <s v="800188"/>
    <s v="PITSS"/>
    <s v="ASP"/>
    <x v="14"/>
    <s v="Lßzaro Cßrdenas No. 936"/>
    <x v="30"/>
    <n v="0"/>
    <s v="INTERIOR"/>
    <n v="2638"/>
    <s v="&gt;60"/>
    <s v="A4 Mono MFPs"/>
    <s v="A4"/>
    <s v="Ciudad principal"/>
    <s v="1-&gt;60"/>
    <n v="1.05"/>
    <n v="750.75000000000011"/>
    <n v="1"/>
    <n v="1.5"/>
    <n v="5"/>
    <n v="0.3"/>
    <n v="0"/>
    <n v="0"/>
    <d v="2019-02-21T00:00:00"/>
    <d v="2019-02-21T00:00:00"/>
    <n v="0"/>
    <s v="0-1 día"/>
    <n v="0"/>
    <n v="0"/>
    <n v="0"/>
    <x v="0"/>
    <x v="0"/>
    <x v="0"/>
    <x v="0"/>
    <x v="0"/>
    <x v="0"/>
    <x v="0"/>
  </r>
  <r>
    <x v="1"/>
    <n v="1"/>
    <s v="1999151"/>
    <x v="0"/>
    <s v="7831"/>
    <s v="22/02/2019 15:21"/>
    <s v="0MX1211933"/>
    <s v="800192"/>
    <s v="PITSS"/>
    <s v="ASP"/>
    <x v="10"/>
    <s v="CAMINO AL ITESO No 8499"/>
    <x v="0"/>
    <n v="0"/>
    <s v="INTERIOR"/>
    <n v="428"/>
    <s v="&gt;60"/>
    <s v="A3 Office Color Laser MFPs"/>
    <s v="A3"/>
    <s v="Ciudad principal"/>
    <s v="2-&gt;60"/>
    <n v="1.1000000000000001"/>
    <n v="1501.5000000000002"/>
    <n v="1"/>
    <n v="1.5"/>
    <n v="5"/>
    <n v="0.3"/>
    <n v="0"/>
    <n v="0"/>
    <d v="2019-02-27T00:00:00"/>
    <d v="2019-02-27T00:00:00"/>
    <n v="0"/>
    <s v="0-1 día"/>
    <n v="0"/>
    <n v="0"/>
    <n v="0"/>
    <x v="0"/>
    <x v="0"/>
    <x v="0"/>
    <x v="0"/>
    <x v="0"/>
    <x v="0"/>
    <x v="0"/>
  </r>
  <r>
    <x v="1"/>
    <n v="1"/>
    <s v="1993715"/>
    <x v="0"/>
    <s v="5867"/>
    <s v="12/02/2019 13:04"/>
    <s v="0EX7384724"/>
    <s v="500089"/>
    <s v="PITSS"/>
    <s v="ASP"/>
    <x v="3"/>
    <s v="AV HERMANOS ESCOBAR No 5756"/>
    <x v="2"/>
    <n v="1"/>
    <s v="INTERIOR"/>
    <n v="78"/>
    <s v="&gt;60"/>
    <s v="Office Digital"/>
    <s v="A3"/>
    <s v="Ciudad principal"/>
    <s v="2-&gt;60"/>
    <n v="1.1000000000000001"/>
    <n v="0"/>
    <n v="1"/>
    <n v="1.51"/>
    <n v="5"/>
    <n v="0.30199999999999999"/>
    <n v="0"/>
    <n v="0"/>
    <d v="2019-02-12T00:00:00"/>
    <d v="2019-02-13T00:00:00"/>
    <n v="1"/>
    <s v="0-1 día"/>
    <n v="0"/>
    <n v="0"/>
    <n v="0"/>
    <x v="0"/>
    <x v="0"/>
    <x v="0"/>
    <x v="0"/>
    <x v="0"/>
    <x v="0"/>
    <x v="0"/>
  </r>
  <r>
    <x v="0"/>
    <n v="1"/>
    <s v="1975787"/>
    <x v="0"/>
    <s v="3658"/>
    <s v="07/01/2019 12:46"/>
    <s v="0C4X013235"/>
    <s v="500028"/>
    <s v="PITSS"/>
    <s v="ASP"/>
    <x v="89"/>
    <s v="CAMINO A HUINALA 135 Y 135 B"/>
    <x v="29"/>
    <n v="0"/>
    <s v="INTERIOR"/>
    <n v="2594"/>
    <s v="&gt;60"/>
    <s v="A4 Mono MFPs"/>
    <s v="A4"/>
    <s v="Otras"/>
    <s v="1-&gt;60"/>
    <n v="1.05"/>
    <n v="750.75000000000011"/>
    <n v="1"/>
    <n v="2.73"/>
    <n v="9"/>
    <n v="0.30333333333333334"/>
    <n v="0"/>
    <n v="0"/>
    <d v="2019-01-07T00:00:00"/>
    <d v="2019-01-07T00:00:00"/>
    <n v="0"/>
    <s v="0-1 día"/>
    <n v="0"/>
    <n v="0"/>
    <n v="0"/>
    <x v="0"/>
    <x v="0"/>
    <x v="0"/>
    <x v="0"/>
    <x v="0"/>
    <x v="0"/>
    <x v="0"/>
  </r>
  <r>
    <x v="0"/>
    <n v="1"/>
    <s v="1979697"/>
    <x v="0"/>
    <s v="4002"/>
    <s v="15/01/2019 14:46"/>
    <s v="9HB328845"/>
    <s v="800185"/>
    <s v="PITSS"/>
    <s v="ASP"/>
    <x v="40"/>
    <s v="JARDINES DEL LLANO"/>
    <x v="72"/>
    <n v="1"/>
    <s v="INTERIOR"/>
    <n v="76"/>
    <s v="&gt;60"/>
    <s v="A4 Mono MFPs"/>
    <s v="A4"/>
    <s v="Otras"/>
    <s v="1-&gt;60"/>
    <n v="1.05"/>
    <n v="0"/>
    <n v="1"/>
    <n v="2.73"/>
    <n v="9"/>
    <n v="0.30333333333333334"/>
    <n v="0"/>
    <n v="0"/>
    <d v="2019-01-16T00:00:00"/>
    <d v="2019-01-16T00:00:00"/>
    <n v="0"/>
    <s v="0-1 día"/>
    <n v="0"/>
    <n v="0"/>
    <n v="0"/>
    <x v="0"/>
    <x v="0"/>
    <x v="0"/>
    <x v="0"/>
    <x v="0"/>
    <x v="0"/>
    <x v="0"/>
  </r>
  <r>
    <x v="0"/>
    <n v="1"/>
    <s v="1980799"/>
    <x v="0"/>
    <s v="4002"/>
    <s v="17/01/2019 11:39"/>
    <s v="09HB321677"/>
    <s v="500083"/>
    <s v="PITSS"/>
    <s v="ASP"/>
    <x v="6"/>
    <s v="VALLARTA 1238 NTE"/>
    <x v="11"/>
    <n v="0"/>
    <s v="INTERIOR"/>
    <n v="342"/>
    <s v="&gt;60"/>
    <s v="A4 Mono MFPs"/>
    <s v="A4"/>
    <s v="Ciudad principal"/>
    <s v="1-&gt;60"/>
    <n v="1.05"/>
    <n v="750.75000000000011"/>
    <n v="1"/>
    <n v="1.52"/>
    <n v="5"/>
    <n v="0.30399999999999999"/>
    <n v="0"/>
    <n v="0"/>
    <d v="2019-01-18T00:00:00"/>
    <d v="2019-01-18T00:00:00"/>
    <n v="0"/>
    <s v="0-1 día"/>
    <n v="0"/>
    <n v="0"/>
    <n v="0"/>
    <x v="0"/>
    <x v="0"/>
    <x v="0"/>
    <x v="0"/>
    <x v="0"/>
    <x v="0"/>
    <x v="0"/>
  </r>
  <r>
    <x v="0"/>
    <n v="1"/>
    <s v="1986213"/>
    <x v="0"/>
    <s v="8075"/>
    <s v="28/01/2019 21:18"/>
    <s v="03AG879715"/>
    <s v="000196"/>
    <s v="PITSS"/>
    <s v="ASP"/>
    <x v="4"/>
    <s v="AV CUITLAHUAC No 332"/>
    <x v="34"/>
    <n v="0"/>
    <s v="METRO"/>
    <n v="6"/>
    <s v="Entre 3 y 6"/>
    <s v="Departmental Digital"/>
    <s v="A3"/>
    <s v="Ciudad principal"/>
    <s v="2-Entre 3 y 6"/>
    <n v="0"/>
    <n v="0"/>
    <n v="1"/>
    <n v="1.52"/>
    <n v="5"/>
    <n v="0.30399999999999999"/>
    <n v="0"/>
    <n v="0"/>
    <d v="2019-01-29T00:00:00"/>
    <d v="2019-01-29T00:00:00"/>
    <n v="0"/>
    <s v="0-1 día"/>
    <n v="0"/>
    <n v="0"/>
    <n v="0"/>
    <x v="0"/>
    <x v="0"/>
    <x v="0"/>
    <x v="0"/>
    <x v="0"/>
    <x v="0"/>
    <x v="0"/>
  </r>
  <r>
    <x v="1"/>
    <n v="1"/>
    <s v="1997353"/>
    <x v="0"/>
    <s v="5866"/>
    <s v="19/02/2019 15:59"/>
    <s v="0EX9310117"/>
    <s v="800027"/>
    <s v="PITSS"/>
    <s v="ASP"/>
    <x v="1"/>
    <s v="NEREO RODRIGUEZ BARRAGAN 1350"/>
    <x v="13"/>
    <n v="0"/>
    <s v="INTERIOR"/>
    <n v="115"/>
    <s v="&gt;60"/>
    <s v="Departmental Digital"/>
    <s v="A3"/>
    <s v="Ciudad principal"/>
    <s v="2-&gt;60"/>
    <n v="1.1000000000000001"/>
    <n v="1501.5000000000002"/>
    <n v="1"/>
    <n v="1.52"/>
    <n v="5"/>
    <n v="0.30399999999999999"/>
    <n v="0"/>
    <n v="0"/>
    <d v="2019-02-20T00:00:00"/>
    <d v="2019-02-20T00:00:00"/>
    <n v="0"/>
    <s v="0-1 día"/>
    <n v="0"/>
    <n v="0"/>
    <n v="0"/>
    <x v="0"/>
    <x v="0"/>
    <x v="0"/>
    <x v="0"/>
    <x v="0"/>
    <x v="0"/>
    <x v="0"/>
  </r>
  <r>
    <x v="0"/>
    <n v="1"/>
    <s v="1978135"/>
    <x v="0"/>
    <s v="0070"/>
    <s v="11/01/2019 10:27"/>
    <s v="0E2B666269"/>
    <s v="800187"/>
    <s v="PITSS"/>
    <s v="ASP"/>
    <x v="4"/>
    <s v="AV 5 DE FEBRERO 9200"/>
    <x v="10"/>
    <n v="0"/>
    <s v="INTERIOR"/>
    <n v="51"/>
    <s v="Entre 31 y 60"/>
    <s v="Entry Production Color Low/Mid"/>
    <s v="Entry Production"/>
    <s v="Ciudad principal"/>
    <s v="3-Entre 31 y 60"/>
    <n v="1.1000000000000001"/>
    <n v="1730.3000000000004"/>
    <n v="1"/>
    <n v="1.22"/>
    <n v="4"/>
    <n v="0.30499999999999999"/>
    <n v="0"/>
    <n v="0"/>
    <d v="2019-01-15T00:00:00"/>
    <d v="2019-01-16T00:00:00"/>
    <n v="1"/>
    <s v="0-1 día"/>
    <n v="0"/>
    <n v="0"/>
    <n v="0"/>
    <x v="0"/>
    <x v="0"/>
    <x v="0"/>
    <x v="0"/>
    <x v="0"/>
    <x v="0"/>
    <x v="0"/>
  </r>
  <r>
    <x v="1"/>
    <n v="1"/>
    <s v="1993109"/>
    <x v="0"/>
    <s v="0070"/>
    <s v="11/02/2019 12:17"/>
    <s v="0E2B665621"/>
    <s v="800188"/>
    <s v="PITSS"/>
    <s v="ASP"/>
    <x v="4"/>
    <s v="PASEO IRAPUATO No 1101"/>
    <x v="30"/>
    <n v="0"/>
    <s v="INTERIOR"/>
    <n v="21"/>
    <s v="Entre 16 y 30"/>
    <s v="Entry Production Color Low/Mid"/>
    <s v="Entry Production"/>
    <s v="Ciudad principal"/>
    <s v="3-Entre 16 y 30"/>
    <n v="1.05"/>
    <n v="1651.6500000000003"/>
    <n v="1"/>
    <n v="1.22"/>
    <n v="4"/>
    <n v="0.30499999999999999"/>
    <n v="0"/>
    <n v="0"/>
    <d v="2019-02-14T00:00:00"/>
    <d v="2019-02-14T00:00:00"/>
    <n v="0"/>
    <s v="0-1 día"/>
    <n v="0"/>
    <n v="0"/>
    <n v="0"/>
    <x v="0"/>
    <x v="0"/>
    <x v="0"/>
    <x v="0"/>
    <x v="0"/>
    <x v="0"/>
    <x v="0"/>
  </r>
  <r>
    <x v="0"/>
    <n v="1"/>
    <s v="1975175"/>
    <x v="0"/>
    <s v="8075"/>
    <s v="06/01/2019 14:22"/>
    <s v="03AG877857"/>
    <s v="000196"/>
    <s v="PITSS"/>
    <s v="ASP"/>
    <x v="4"/>
    <s v="MONTERREY 75"/>
    <x v="57"/>
    <n v="0"/>
    <s v="METRO"/>
    <n v="24"/>
    <s v="Entre 16 y 30"/>
    <s v="Departmental Digital"/>
    <s v="A3"/>
    <s v="Ciudad principal"/>
    <s v="2-Entre 16 y 30"/>
    <n v="0.8"/>
    <n v="524"/>
    <n v="1"/>
    <n v="1.53"/>
    <n v="5"/>
    <n v="0.30599999999999999"/>
    <n v="0"/>
    <n v="0"/>
    <d v="2019-01-07T00:00:00"/>
    <d v="2019-01-07T00:00:00"/>
    <n v="0"/>
    <s v="0-1 día"/>
    <n v="0"/>
    <n v="0"/>
    <n v="0"/>
    <x v="0"/>
    <x v="0"/>
    <x v="0"/>
    <x v="0"/>
    <x v="0"/>
    <x v="0"/>
    <x v="0"/>
  </r>
  <r>
    <x v="0"/>
    <n v="1"/>
    <s v="1978119"/>
    <x v="0"/>
    <s v="3658"/>
    <s v="11/01/2019 09:58"/>
    <s v="0C4X165509"/>
    <s v="800188"/>
    <s v="PITSS"/>
    <s v="ASP"/>
    <x v="8"/>
    <s v="BLVD DIAZ ORDAZ 136-B"/>
    <x v="30"/>
    <n v="0"/>
    <s v="INTERIOR"/>
    <n v="14"/>
    <s v="Entre 7 y 15"/>
    <s v="A4 Mono MFPs"/>
    <s v="A4"/>
    <s v="Ciudad principal"/>
    <s v="1-Entre 7 y 15"/>
    <n v="0"/>
    <n v="0"/>
    <n v="1"/>
    <n v="1.53"/>
    <n v="5"/>
    <n v="0.30599999999999999"/>
    <n v="0"/>
    <n v="0"/>
    <d v="2019-01-11T00:00:00"/>
    <d v="2019-01-11T00:00:00"/>
    <n v="0"/>
    <s v="0-1 día"/>
    <n v="0"/>
    <n v="0"/>
    <n v="0"/>
    <x v="0"/>
    <x v="0"/>
    <x v="0"/>
    <x v="0"/>
    <x v="0"/>
    <x v="0"/>
    <x v="0"/>
  </r>
  <r>
    <x v="1"/>
    <n v="1"/>
    <s v="1987823"/>
    <x v="0"/>
    <s v="5945"/>
    <s v="31/01/2019 11:13"/>
    <s v="0X76707584"/>
    <s v="800186"/>
    <s v="PITSS"/>
    <s v="ASP"/>
    <x v="49"/>
    <s v="AV 5 DE FEBRERO 1351"/>
    <x v="10"/>
    <n v="0"/>
    <s v="INTERIOR"/>
    <n v="111"/>
    <s v="&gt;60"/>
    <s v="Office Digital"/>
    <s v="A3"/>
    <s v="Ciudad principal"/>
    <s v="2-&gt;60"/>
    <n v="1.1000000000000001"/>
    <n v="1501.5000000000002"/>
    <n v="1"/>
    <n v="1.53"/>
    <n v="5"/>
    <n v="0.30599999999999999"/>
    <n v="0"/>
    <n v="0"/>
    <d v="2019-01-31T00:00:00"/>
    <d v="2019-02-01T00:00:00"/>
    <n v="1"/>
    <s v="0-1 día"/>
    <n v="0"/>
    <n v="0"/>
    <n v="0"/>
    <x v="0"/>
    <x v="0"/>
    <x v="0"/>
    <x v="0"/>
    <x v="0"/>
    <x v="0"/>
    <x v="0"/>
  </r>
  <r>
    <x v="1"/>
    <n v="1"/>
    <s v="1988565"/>
    <x v="0"/>
    <s v="5632"/>
    <s v="01/02/2019 14:21"/>
    <s v="0WRR001333"/>
    <s v="000207"/>
    <s v="PITSS"/>
    <s v="ASP"/>
    <x v="4"/>
    <s v="CARR A LAGO DE GUADALUPE KM 27.5"/>
    <x v="14"/>
    <n v="0"/>
    <s v="METRO"/>
    <n v="290"/>
    <s v="&gt;60"/>
    <s v="Office Digital"/>
    <s v="A3"/>
    <s v="Ciudad principal"/>
    <s v="2-&gt;60"/>
    <n v="1.1000000000000001"/>
    <n v="720.50000000000011"/>
    <n v="1"/>
    <n v="1.53"/>
    <n v="5"/>
    <n v="0.30599999999999999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1"/>
    <n v="1"/>
    <s v="1990493"/>
    <x v="0"/>
    <s v="3226"/>
    <s v="06/02/2019 09:28"/>
    <s v="K8B486794"/>
    <s v="100038"/>
    <s v="PITSS"/>
    <s v="ASP"/>
    <x v="114"/>
    <s v="CARRETERA LIBRE METEPEC ZACANGO 1107 3"/>
    <x v="73"/>
    <n v="0"/>
    <s v="INTERIOR"/>
    <n v="2624"/>
    <s v="&gt;60"/>
    <s v="A4 Mono MFPs"/>
    <s v="A4"/>
    <s v="Ciudad principal"/>
    <s v="1-&gt;60"/>
    <n v="1.05"/>
    <n v="750.75000000000011"/>
    <n v="1"/>
    <n v="1.53"/>
    <n v="5"/>
    <n v="0.30599999999999999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1"/>
    <n v="1"/>
    <s v="2000713"/>
    <x v="0"/>
    <s v="4002"/>
    <s v="26/02/2019 10:58"/>
    <s v="09HB320514"/>
    <s v="800183"/>
    <s v="PITSS"/>
    <s v="ASP"/>
    <x v="6"/>
    <s v="JUAN PALOMAR Y ARIAS 77"/>
    <x v="7"/>
    <n v="0"/>
    <s v="INTERIOR"/>
    <n v="92"/>
    <s v="&gt;60"/>
    <s v="A4 Mono MFPs"/>
    <s v="A4"/>
    <s v="Ciudad principal"/>
    <s v="1-&gt;60"/>
    <n v="1.05"/>
    <n v="750.75000000000011"/>
    <n v="1"/>
    <n v="1.53"/>
    <n v="5"/>
    <n v="0.30599999999999999"/>
    <n v="0"/>
    <n v="0"/>
    <d v="2019-02-27T00:00:00"/>
    <d v="2019-02-28T00:00:00"/>
    <n v="1"/>
    <s v="0-1 día"/>
    <n v="0"/>
    <n v="0"/>
    <n v="0"/>
    <x v="0"/>
    <x v="0"/>
    <x v="0"/>
    <x v="0"/>
    <x v="0"/>
    <x v="0"/>
    <x v="0"/>
  </r>
  <r>
    <x v="0"/>
    <n v="1"/>
    <s v="1982663"/>
    <x v="0"/>
    <s v="4395"/>
    <s v="21/01/2019 15:01"/>
    <s v="0BG2951550"/>
    <s v="800187"/>
    <s v="PITSS"/>
    <s v="ASP"/>
    <x v="1"/>
    <s v="PROL ZARAGOZA 62 A"/>
    <x v="10"/>
    <n v="0"/>
    <s v="INTERIOR"/>
    <n v="4"/>
    <s v="Entre 3 y 6"/>
    <s v="Light Production Digital Business"/>
    <s v="Entry Production"/>
    <s v="Ciudad principal"/>
    <s v="3-Entre 3 y 6"/>
    <n v="0.6"/>
    <n v="943.80000000000007"/>
    <n v="1"/>
    <n v="1.23"/>
    <n v="4"/>
    <n v="0.3075"/>
    <n v="0"/>
    <n v="0"/>
    <d v="2019-01-21T00:00:00"/>
    <d v="2019-01-22T00:00:00"/>
    <n v="1"/>
    <s v="0-1 día"/>
    <n v="0"/>
    <n v="0"/>
    <n v="0"/>
    <x v="0"/>
    <x v="0"/>
    <x v="0"/>
    <x v="0"/>
    <x v="0"/>
    <x v="0"/>
    <x v="0"/>
  </r>
  <r>
    <x v="1"/>
    <n v="1"/>
    <s v="1992123"/>
    <x v="0"/>
    <s v="0560"/>
    <s v="08/02/2019 16:16"/>
    <s v="0XPN546685"/>
    <s v="500035"/>
    <s v="PITSS"/>
    <s v="ASP"/>
    <x v="1"/>
    <s v="AV HUMBERTO LOBO 520"/>
    <x v="1"/>
    <n v="0"/>
    <s v="INTERIOR"/>
    <n v="46"/>
    <s v="Entre 31 y 60"/>
    <s v="Entry Production Color Low/Mid"/>
    <s v="Entry Production"/>
    <s v="Ciudad principal"/>
    <s v="3-Entre 31 y 60"/>
    <n v="1.1000000000000001"/>
    <n v="1730.3000000000004"/>
    <n v="1"/>
    <n v="1.23"/>
    <n v="4"/>
    <n v="0.3075"/>
    <n v="0"/>
    <n v="0"/>
    <d v="2019-02-13T00:00:00"/>
    <d v="2019-02-13T00:00:00"/>
    <n v="0"/>
    <s v="0-1 día"/>
    <n v="0"/>
    <n v="0"/>
    <n v="0"/>
    <x v="0"/>
    <x v="0"/>
    <x v="0"/>
    <x v="0"/>
    <x v="0"/>
    <x v="0"/>
    <x v="0"/>
  </r>
  <r>
    <x v="0"/>
    <n v="1"/>
    <s v="1977507"/>
    <x v="0"/>
    <s v="4002"/>
    <s v="10/01/2019 10:20"/>
    <s v="9HB317909"/>
    <s v="800142"/>
    <s v="PITSS"/>
    <s v="ASP"/>
    <x v="82"/>
    <s v="AV PROLONGACION REFORMA No 1235"/>
    <x v="35"/>
    <n v="0"/>
    <s v="METRO"/>
    <n v="50"/>
    <s v="Entre 31 y 60"/>
    <s v="A4 Mono MFPs"/>
    <s v="A4"/>
    <s v="Ciudad principal"/>
    <s v="1-Entre 31 y 60"/>
    <n v="0.8"/>
    <n v="374.40000000000003"/>
    <n v="1"/>
    <n v="1.54"/>
    <n v="5"/>
    <n v="0.308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0"/>
    <n v="1"/>
    <s v="1979409"/>
    <x v="0"/>
    <s v="7835"/>
    <s v="15/01/2019 09:38"/>
    <s v="0MX1201883"/>
    <s v="500066"/>
    <s v="PITSS"/>
    <s v="ASP"/>
    <x v="32"/>
    <s v="BLVD APODACA No 900 B"/>
    <x v="29"/>
    <n v="0"/>
    <s v="INTERIOR"/>
    <n v="936"/>
    <s v="&gt;60"/>
    <s v="A3 Office Color Laser MFPs"/>
    <s v="A3"/>
    <s v="Otras"/>
    <s v="2-&gt;60"/>
    <n v="1.1000000000000001"/>
    <n v="1501.5000000000002"/>
    <n v="1"/>
    <n v="2.79"/>
    <n v="9"/>
    <n v="0.31"/>
    <n v="0"/>
    <n v="0"/>
    <d v="2019-01-15T00:00:00"/>
    <d v="2019-01-15T00:00:00"/>
    <n v="0"/>
    <s v="0-1 día"/>
    <n v="0"/>
    <n v="0"/>
    <n v="0"/>
    <x v="0"/>
    <x v="0"/>
    <x v="0"/>
    <x v="0"/>
    <x v="0"/>
    <x v="0"/>
    <x v="0"/>
  </r>
  <r>
    <x v="1"/>
    <n v="1"/>
    <s v="2000897"/>
    <x v="0"/>
    <s v="0605"/>
    <s v="26/02/2019 13:57"/>
    <s v="03XB457726"/>
    <s v="500158"/>
    <s v="PITSS"/>
    <s v="ASP"/>
    <x v="2"/>
    <s v="AV RIO BRAVO No 1420"/>
    <x v="2"/>
    <n v="0"/>
    <s v="INTERIOR"/>
    <n v="197"/>
    <s v="&gt;60"/>
    <s v="Entry Mono Printers"/>
    <s v="A4"/>
    <s v="Ciudad principal"/>
    <s v="1-&gt;60"/>
    <n v="1.05"/>
    <n v="750.75000000000011"/>
    <n v="1"/>
    <n v="0.23"/>
    <n v="5"/>
    <n v="4.5999999999999999E-2"/>
    <n v="0"/>
    <n v="0"/>
    <d v="2019-02-26T00:00:00"/>
    <d v="2019-02-26T00:00:00"/>
    <n v="0"/>
    <s v="0-1 día"/>
    <n v="0"/>
    <n v="0"/>
    <n v="0"/>
    <x v="0"/>
    <x v="0"/>
    <x v="0"/>
    <x v="0"/>
    <x v="1"/>
    <x v="2"/>
    <x v="5"/>
  </r>
  <r>
    <x v="1"/>
    <n v="1"/>
    <s v="1988019"/>
    <x v="0"/>
    <s v="7845"/>
    <s v="31/01/2019 15:20"/>
    <s v="0MX4338884"/>
    <s v="500158"/>
    <s v="PITSS"/>
    <s v="ASP"/>
    <x v="25"/>
    <s v="8102 AV MIGUEL DE LA MADRID"/>
    <x v="27"/>
    <n v="0"/>
    <s v="INTERIOR"/>
    <n v="36"/>
    <s v="Entre 31 y 60"/>
    <s v="A3 Office Color Laser MFPs"/>
    <s v="A3"/>
    <s v="Ciudad principal"/>
    <s v="2-Entre 31 y 60"/>
    <n v="1.05"/>
    <n v="1433.25"/>
    <n v="1"/>
    <n v="0.34"/>
    <n v="5"/>
    <n v="6.8000000000000005E-2"/>
    <n v="0"/>
    <n v="0"/>
    <d v="2019-02-01T00:00:00"/>
    <d v="2019-02-05T00:00:00"/>
    <n v="1"/>
    <s v="0-1 día"/>
    <n v="0"/>
    <n v="0"/>
    <n v="0"/>
    <x v="0"/>
    <x v="0"/>
    <x v="0"/>
    <x v="1"/>
    <x v="1"/>
    <x v="2"/>
    <x v="5"/>
  </r>
  <r>
    <x v="0"/>
    <n v="1"/>
    <s v="1983855"/>
    <x v="0"/>
    <s v="4495"/>
    <s v="23/01/2019 12:13"/>
    <s v="0BPB110653"/>
    <s v="800192"/>
    <s v="PITSS"/>
    <s v="ASP"/>
    <x v="5"/>
    <s v="KM 9 CARRETERA A EL CASTILLO"/>
    <x v="5"/>
    <n v="0"/>
    <s v="INTERIOR"/>
    <n v="14"/>
    <s v="Entre 7 y 15"/>
    <s v="CF Mono"/>
    <s v="High Production"/>
    <s v="Ciudad principal"/>
    <s v="4-Entre 7 y 15"/>
    <n v="1.05"/>
    <n v="2252.25"/>
    <n v="1"/>
    <n v="0.93"/>
    <n v="3"/>
    <n v="0.31"/>
    <n v="0"/>
    <n v="0"/>
    <d v="2019-01-31T00:00:00"/>
    <d v="2019-01-31T00:00:00"/>
    <n v="0"/>
    <s v="0-1 día"/>
    <n v="0"/>
    <n v="0"/>
    <n v="0"/>
    <x v="0"/>
    <x v="0"/>
    <x v="0"/>
    <x v="0"/>
    <x v="0"/>
    <x v="0"/>
    <x v="0"/>
  </r>
  <r>
    <x v="1"/>
    <n v="1"/>
    <s v="2000097"/>
    <x v="0"/>
    <s v="6506"/>
    <s v="25/02/2019 12:05"/>
    <s v="0YTB138451"/>
    <s v="500158"/>
    <s v="PITSS"/>
    <s v="ASP"/>
    <x v="11"/>
    <s v="AV PRINCIPAL S/N"/>
    <x v="2"/>
    <n v="0"/>
    <s v="INTERIOR"/>
    <n v="2643"/>
    <s v="&gt;60"/>
    <s v="A4 Color Laser MFPs"/>
    <s v="A4"/>
    <s v="Ciudad principal"/>
    <s v="1-&gt;60"/>
    <n v="1.05"/>
    <n v="750.75000000000011"/>
    <n v="1"/>
    <n v="0.47"/>
    <n v="5"/>
    <n v="9.4E-2"/>
    <n v="0"/>
    <n v="0"/>
    <d v="2019-02-25T00:00:00"/>
    <d v="2019-02-25T00:00:00"/>
    <n v="0"/>
    <s v="0-1 día"/>
    <n v="0"/>
    <n v="0"/>
    <n v="0"/>
    <x v="0"/>
    <x v="0"/>
    <x v="0"/>
    <x v="0"/>
    <x v="1"/>
    <x v="2"/>
    <x v="5"/>
  </r>
  <r>
    <x v="1"/>
    <n v="1"/>
    <s v="1988581"/>
    <x v="0"/>
    <s v="5337"/>
    <s v="01/02/2019 15:29"/>
    <s v="0AE9549506"/>
    <s v="100039"/>
    <s v="PITSS"/>
    <s v="ASP"/>
    <x v="28"/>
    <s v="INDUSTRIA QUIMICA S/N"/>
    <x v="20"/>
    <n v="1"/>
    <s v="INTERIOR"/>
    <n v="60"/>
    <s v="Entre 31 y 60"/>
    <s v="Office Digital"/>
    <s v="A3"/>
    <s v="Ciudad principal"/>
    <s v="2-Entre 31 y 60"/>
    <n v="1.05"/>
    <n v="0"/>
    <n v="1"/>
    <n v="1.55"/>
    <n v="5"/>
    <n v="0.31"/>
    <n v="0"/>
    <n v="0"/>
    <d v="2019-02-05T00:00:00"/>
    <d v="2019-02-06T00:00:00"/>
    <n v="1"/>
    <s v="0-1 día"/>
    <n v="0"/>
    <n v="0"/>
    <n v="0"/>
    <x v="0"/>
    <x v="0"/>
    <x v="0"/>
    <x v="0"/>
    <x v="0"/>
    <x v="0"/>
    <x v="0"/>
  </r>
  <r>
    <x v="0"/>
    <n v="1"/>
    <s v="1981415"/>
    <x v="0"/>
    <s v="5945"/>
    <s v="18/01/2019 12:26"/>
    <s v="0X76092965"/>
    <s v="500158"/>
    <s v="PITSS"/>
    <s v="ASP"/>
    <x v="13"/>
    <s v="AV ANTONIO J BERMUDEZ No 1230"/>
    <x v="2"/>
    <n v="0"/>
    <s v="INTERIOR"/>
    <n v="424"/>
    <s v="&gt;60"/>
    <s v="Office Digital"/>
    <s v="A3"/>
    <s v="Ciudad principal"/>
    <s v="2-&gt;60"/>
    <n v="1.1000000000000001"/>
    <n v="1501.5000000000002"/>
    <n v="1"/>
    <n v="0.49"/>
    <n v="5"/>
    <n v="9.8000000000000004E-2"/>
    <n v="0"/>
    <n v="0"/>
    <d v="2019-01-21T00:00:00"/>
    <d v="2019-01-21T00:00:00"/>
    <n v="0"/>
    <s v="0-1 día"/>
    <n v="0"/>
    <n v="0"/>
    <n v="0"/>
    <x v="0"/>
    <x v="0"/>
    <x v="0"/>
    <x v="0"/>
    <x v="1"/>
    <x v="2"/>
    <x v="5"/>
  </r>
  <r>
    <x v="0"/>
    <n v="1"/>
    <s v="1986733"/>
    <x v="0"/>
    <s v="3635"/>
    <s v="29/01/2019 13:21"/>
    <s v="0LBT207761"/>
    <s v="500066"/>
    <s v="PITSS"/>
    <s v="ASP"/>
    <x v="94"/>
    <s v="AV MULTIPARQUE 1305"/>
    <x v="63"/>
    <n v="0"/>
    <s v="INTERIOR"/>
    <n v="113"/>
    <s v="&gt;60"/>
    <s v="A4 Mono MFPs"/>
    <s v="A4"/>
    <s v="Otras"/>
    <s v="1-&gt;60"/>
    <n v="1.05"/>
    <n v="750.75000000000011"/>
    <n v="1"/>
    <n v="2.8"/>
    <n v="9"/>
    <n v="0.31111111111111112"/>
    <n v="0"/>
    <n v="0"/>
    <d v="2019-01-29T00:00:00"/>
    <d v="2019-01-29T00:00:00"/>
    <n v="0"/>
    <s v="0-1 día"/>
    <n v="0"/>
    <n v="0"/>
    <n v="0"/>
    <x v="0"/>
    <x v="0"/>
    <x v="0"/>
    <x v="0"/>
    <x v="0"/>
    <x v="0"/>
    <x v="0"/>
  </r>
  <r>
    <x v="0"/>
    <n v="1"/>
    <s v="1980917"/>
    <x v="0"/>
    <s v="3611"/>
    <s v="17/01/2019 14:01"/>
    <s v="0A4T558101"/>
    <s v="000196"/>
    <s v="PITSS"/>
    <s v="ASP"/>
    <x v="4"/>
    <s v="AV CUITLAHUAC 332"/>
    <x v="34"/>
    <n v="0"/>
    <s v="METRO"/>
    <n v="248"/>
    <s v="&gt;60"/>
    <s v="Entry Mono Printers"/>
    <s v="A4"/>
    <s v="Ciudad principal"/>
    <s v="1-&gt;60"/>
    <n v="1.05"/>
    <n v="491.40000000000003"/>
    <n v="1"/>
    <n v="1.56"/>
    <n v="5"/>
    <n v="0.312"/>
    <n v="0"/>
    <n v="0"/>
    <d v="2019-01-18T00:00:00"/>
    <d v="2019-01-18T00:00:00"/>
    <n v="0"/>
    <s v="0-1 día"/>
    <n v="0"/>
    <n v="0"/>
    <n v="0"/>
    <x v="0"/>
    <x v="0"/>
    <x v="0"/>
    <x v="0"/>
    <x v="0"/>
    <x v="0"/>
    <x v="0"/>
  </r>
  <r>
    <x v="0"/>
    <n v="1"/>
    <s v="1976333"/>
    <x v="0"/>
    <s v="4395"/>
    <s v="08/01/2019 10:35"/>
    <s v="0BG2951472"/>
    <s v="800192"/>
    <s v="PITSS"/>
    <s v="ASP"/>
    <x v="1"/>
    <s v="AMERICAS 655"/>
    <x v="7"/>
    <n v="0"/>
    <s v="INTERIOR"/>
    <n v="59"/>
    <s v="Entre 31 y 60"/>
    <s v="Light Production Digital Business"/>
    <s v="Entry Production"/>
    <s v="Ciudad principal"/>
    <s v="3-Entre 31 y 60"/>
    <n v="1.1000000000000001"/>
    <n v="1730.3000000000004"/>
    <n v="1"/>
    <n v="1.25"/>
    <n v="4"/>
    <n v="0.3125"/>
    <n v="0"/>
    <n v="0"/>
    <d v="2019-01-08T00:00:00"/>
    <d v="2019-01-08T00:00:00"/>
    <n v="0"/>
    <s v="0-1 día"/>
    <n v="0"/>
    <n v="0"/>
    <n v="0"/>
    <x v="0"/>
    <x v="0"/>
    <x v="0"/>
    <x v="0"/>
    <x v="0"/>
    <x v="0"/>
    <x v="0"/>
  </r>
  <r>
    <x v="0"/>
    <n v="1"/>
    <s v="1979721"/>
    <x v="0"/>
    <s v="4310"/>
    <s v="15/01/2019 15:13"/>
    <s v="0BG0964536"/>
    <s v="000195"/>
    <s v="PITSS"/>
    <s v="ASP"/>
    <x v="4"/>
    <s v="BLV CATARATAS 29"/>
    <x v="16"/>
    <n v="0"/>
    <s v="METRO"/>
    <n v="6"/>
    <s v="Entre 3 y 6"/>
    <s v="Light Production Digital Business"/>
    <s v="Entry Production"/>
    <s v="Ciudad principal"/>
    <s v="3-Entre 3 y 6"/>
    <n v="0.6"/>
    <n v="481.79999999999995"/>
    <n v="1"/>
    <n v="1.25"/>
    <n v="4"/>
    <n v="0.3125"/>
    <n v="0"/>
    <n v="0"/>
    <d v="2019-01-18T00:00:00"/>
    <d v="2019-01-18T00:00:00"/>
    <n v="0"/>
    <s v="0-1 día"/>
    <n v="0"/>
    <n v="0"/>
    <n v="0"/>
    <x v="0"/>
    <x v="0"/>
    <x v="0"/>
    <x v="0"/>
    <x v="0"/>
    <x v="0"/>
    <x v="0"/>
  </r>
  <r>
    <x v="1"/>
    <n v="1"/>
    <s v="1992865"/>
    <x v="0"/>
    <s v="0560"/>
    <s v="11/02/2019 08:16"/>
    <s v="0XPN394939"/>
    <s v="800072"/>
    <s v="PITSS"/>
    <s v="ASP"/>
    <x v="1"/>
    <s v="PATRIA 1937"/>
    <x v="0"/>
    <n v="0"/>
    <s v="INTERIOR"/>
    <n v="28"/>
    <s v="Entre 16 y 30"/>
    <s v="Entry Production Color Low/Mid"/>
    <s v="Entry Production"/>
    <s v="Ciudad principal"/>
    <s v="3-Entre 16 y 30"/>
    <n v="1.05"/>
    <n v="1651.6500000000003"/>
    <n v="1"/>
    <n v="1.25"/>
    <n v="4"/>
    <n v="0.3125"/>
    <n v="0"/>
    <n v="0"/>
    <d v="2019-02-12T00:00:00"/>
    <d v="2019-02-12T00:00:00"/>
    <n v="0"/>
    <s v="0-1 día"/>
    <n v="0"/>
    <n v="0"/>
    <n v="0"/>
    <x v="0"/>
    <x v="0"/>
    <x v="0"/>
    <x v="0"/>
    <x v="0"/>
    <x v="0"/>
    <x v="0"/>
  </r>
  <r>
    <x v="1"/>
    <n v="1"/>
    <s v="2000179"/>
    <x v="0"/>
    <s v="4395"/>
    <s v="25/02/2019 13:15"/>
    <s v="0BG2956972"/>
    <s v="800188"/>
    <s v="PITSS"/>
    <s v="ASP"/>
    <x v="65"/>
    <s v="AV MEXICO JAPON No 225"/>
    <x v="55"/>
    <n v="0"/>
    <s v="INTERIOR"/>
    <n v="5"/>
    <s v="Entre 3 y 6"/>
    <s v="Light Production Digital Business"/>
    <s v="Entry Production"/>
    <s v="Ciudad principal"/>
    <s v="3-Entre 3 y 6"/>
    <n v="0.6"/>
    <n v="943.80000000000007"/>
    <n v="1"/>
    <n v="1.25"/>
    <n v="4"/>
    <n v="0.3125"/>
    <n v="0"/>
    <n v="0"/>
    <d v="2019-02-25T00:00:00"/>
    <d v="2019-02-25T00:00:00"/>
    <n v="0"/>
    <s v="0-1 día"/>
    <n v="0"/>
    <n v="0"/>
    <n v="0"/>
    <x v="0"/>
    <x v="0"/>
    <x v="0"/>
    <x v="0"/>
    <x v="0"/>
    <x v="0"/>
    <x v="0"/>
  </r>
  <r>
    <x v="0"/>
    <n v="1"/>
    <s v="1984493"/>
    <x v="0"/>
    <s v="5866"/>
    <s v="24/01/2019 13:56"/>
    <s v="0EX9665193"/>
    <s v="500028"/>
    <s v="PITSS"/>
    <s v="ASP"/>
    <x v="4"/>
    <s v="AV DE LAS TORRES No 2498"/>
    <x v="1"/>
    <n v="0"/>
    <s v="INTERIOR"/>
    <n v="2"/>
    <s v="&lt;=3"/>
    <s v="Departmental Digital"/>
    <s v="A3"/>
    <s v="Ciudad principal"/>
    <s v="2-&lt;=3"/>
    <n v="0"/>
    <n v="0"/>
    <n v="1"/>
    <n v="1.57"/>
    <n v="5"/>
    <n v="0.314"/>
    <n v="0"/>
    <n v="0"/>
    <d v="2019-01-24T00:00:00"/>
    <d v="2019-01-25T00:00:00"/>
    <n v="1"/>
    <s v="0-1 día"/>
    <n v="0"/>
    <n v="0"/>
    <n v="0"/>
    <x v="0"/>
    <x v="0"/>
    <x v="0"/>
    <x v="0"/>
    <x v="0"/>
    <x v="0"/>
    <x v="0"/>
  </r>
  <r>
    <x v="0"/>
    <n v="1"/>
    <s v="1984571"/>
    <x v="0"/>
    <s v="4624"/>
    <s v="24/01/2019 16:41"/>
    <s v="0D6X460010"/>
    <s v="500035"/>
    <s v="PITSS"/>
    <s v="ASP"/>
    <x v="3"/>
    <s v="CENTRO ITURBIDE No 6970"/>
    <x v="18"/>
    <n v="0"/>
    <s v="INTERIOR"/>
    <n v="14"/>
    <s v="Entre 7 y 15"/>
    <s v="Entry Mono Printers"/>
    <s v="A4"/>
    <s v="Ciudad principal"/>
    <s v="1-Entre 7 y 15"/>
    <n v="0"/>
    <n v="0"/>
    <n v="1"/>
    <n v="1.57"/>
    <n v="5"/>
    <n v="0.314"/>
    <n v="0"/>
    <n v="0"/>
    <d v="2019-01-25T00:00:00"/>
    <d v="2019-01-25T00:00:00"/>
    <n v="0"/>
    <s v="0-1 día"/>
    <n v="0"/>
    <n v="0"/>
    <n v="0"/>
    <x v="0"/>
    <x v="0"/>
    <x v="0"/>
    <x v="0"/>
    <x v="0"/>
    <x v="0"/>
    <x v="0"/>
  </r>
  <r>
    <x v="1"/>
    <n v="1"/>
    <s v="1994247"/>
    <x v="0"/>
    <s v="7845"/>
    <s v="13/02/2019 11:23"/>
    <s v="0MX4742856"/>
    <s v="500158"/>
    <s v="PITSS"/>
    <s v="ASP"/>
    <x v="25"/>
    <s v="8102 AV MIGUEL DE LA MADRID"/>
    <x v="27"/>
    <n v="0"/>
    <s v="INTERIOR"/>
    <n v="99"/>
    <s v="&gt;60"/>
    <s v="A3 Office Color Laser MFPs"/>
    <s v="A3"/>
    <s v="Ciudad principal"/>
    <s v="2-&gt;60"/>
    <n v="1.1000000000000001"/>
    <n v="1501.5000000000002"/>
    <n v="1"/>
    <n v="0.49"/>
    <n v="5"/>
    <n v="9.8000000000000004E-2"/>
    <n v="0"/>
    <n v="0"/>
    <d v="2019-02-13T00:00:00"/>
    <d v="2019-02-13T00:00:00"/>
    <n v="0"/>
    <s v="0-1 día"/>
    <n v="0"/>
    <n v="0"/>
    <n v="0"/>
    <x v="0"/>
    <x v="0"/>
    <x v="0"/>
    <x v="1"/>
    <x v="1"/>
    <x v="2"/>
    <x v="5"/>
  </r>
  <r>
    <x v="1"/>
    <n v="1"/>
    <s v="1992941"/>
    <x v="0"/>
    <s v="5945"/>
    <s v="11/02/2019 10:07"/>
    <s v="0X76375739"/>
    <s v="500158"/>
    <s v="PITSS"/>
    <s v="ASP"/>
    <x v="2"/>
    <s v="AV DE LAS INDUSTRIAS S/N"/>
    <x v="2"/>
    <n v="0"/>
    <s v="INTERIOR"/>
    <n v="34"/>
    <s v="Entre 31 y 60"/>
    <s v="Office Digital"/>
    <s v="A3"/>
    <s v="Ciudad principal"/>
    <s v="2-Entre 31 y 60"/>
    <n v="1.05"/>
    <n v="1433.25"/>
    <n v="1"/>
    <n v="0.51"/>
    <n v="5"/>
    <n v="0.10200000000000001"/>
    <n v="0"/>
    <n v="0"/>
    <d v="2019-02-12T00:00:00"/>
    <d v="2019-02-12T00:00:00"/>
    <n v="0"/>
    <s v="0-1 día"/>
    <n v="0"/>
    <n v="0"/>
    <n v="0"/>
    <x v="0"/>
    <x v="0"/>
    <x v="0"/>
    <x v="0"/>
    <x v="1"/>
    <x v="2"/>
    <x v="5"/>
  </r>
  <r>
    <x v="0"/>
    <n v="1"/>
    <s v="1981425"/>
    <x v="0"/>
    <s v="5866"/>
    <s v="18/01/2019 12:40"/>
    <s v="0EX9665251"/>
    <s v="500036"/>
    <s v="PITSS"/>
    <s v="ASP"/>
    <x v="4"/>
    <s v="AV JOSE ELEUTERIO GONZALEZ No 315 INT 7C"/>
    <x v="11"/>
    <n v="0"/>
    <s v="INTERIOR"/>
    <n v="3"/>
    <s v="&lt;=3"/>
    <s v="Departmental Digital"/>
    <s v="A3"/>
    <s v="Ciudad principal"/>
    <s v="2-&lt;=3"/>
    <n v="0"/>
    <n v="0"/>
    <n v="1"/>
    <n v="1.58"/>
    <n v="5"/>
    <n v="0.316"/>
    <n v="0"/>
    <n v="0"/>
    <d v="2019-01-22T00:00:00"/>
    <d v="2019-01-22T00:00:00"/>
    <n v="0"/>
    <s v="0-1 día"/>
    <n v="0"/>
    <n v="0"/>
    <n v="0"/>
    <x v="0"/>
    <x v="0"/>
    <x v="0"/>
    <x v="0"/>
    <x v="0"/>
    <x v="0"/>
    <x v="0"/>
  </r>
  <r>
    <x v="0"/>
    <n v="1"/>
    <s v="1987527"/>
    <x v="0"/>
    <s v="3611"/>
    <s v="30/01/2019 19:51"/>
    <s v="0A4T558079"/>
    <s v="000196"/>
    <s v="PITSS"/>
    <s v="ASP"/>
    <x v="4"/>
    <s v="AV DE IMAN 151"/>
    <x v="16"/>
    <n v="0"/>
    <s v="METRO"/>
    <n v="275"/>
    <s v="&gt;60"/>
    <s v="Entry Mono Printers"/>
    <s v="A4"/>
    <s v="Ciudad principal"/>
    <s v="1-&gt;60"/>
    <n v="1.05"/>
    <n v="491.40000000000003"/>
    <n v="1"/>
    <n v="1.58"/>
    <n v="5"/>
    <n v="0.316"/>
    <n v="0"/>
    <n v="0"/>
    <d v="2019-01-31T00:00:00"/>
    <d v="2019-01-31T00:00:00"/>
    <n v="0"/>
    <s v="0-1 día"/>
    <n v="0"/>
    <n v="0"/>
    <n v="0"/>
    <x v="0"/>
    <x v="0"/>
    <x v="0"/>
    <x v="0"/>
    <x v="0"/>
    <x v="0"/>
    <x v="0"/>
  </r>
  <r>
    <x v="1"/>
    <n v="1"/>
    <s v="1992991"/>
    <x v="0"/>
    <s v="8045"/>
    <s v="11/02/2019 10:34"/>
    <s v="0Y4X848978"/>
    <s v="800196"/>
    <s v="PITSS"/>
    <s v="ASP"/>
    <x v="15"/>
    <s v="CALLE 7 No 1308"/>
    <x v="7"/>
    <n v="1"/>
    <s v="INTERIOR"/>
    <n v="25"/>
    <s v="Entre 16 y 30"/>
    <s v="Office Digital"/>
    <s v="A3"/>
    <s v="Ciudad principal"/>
    <s v="2-Entre 16 y 30"/>
    <n v="0.8"/>
    <n v="0"/>
    <n v="1"/>
    <n v="1.58"/>
    <n v="5"/>
    <n v="0.316"/>
    <n v="0"/>
    <n v="0"/>
    <d v="2019-02-13T00:00:00"/>
    <d v="2019-02-13T00:00:00"/>
    <n v="0"/>
    <s v="0-1 día"/>
    <n v="0"/>
    <n v="0"/>
    <n v="0"/>
    <x v="0"/>
    <x v="0"/>
    <x v="0"/>
    <x v="0"/>
    <x v="0"/>
    <x v="0"/>
    <x v="0"/>
  </r>
  <r>
    <x v="1"/>
    <n v="1"/>
    <s v="1993519"/>
    <x v="0"/>
    <s v="8045"/>
    <s v="12/02/2019 10:25"/>
    <s v="0Y4X838108"/>
    <s v="100037"/>
    <s v="PITSS"/>
    <s v="ASP"/>
    <x v="18"/>
    <s v="CERRO COATEPEC S/N CD UNIVERSITARIA"/>
    <x v="22"/>
    <n v="0"/>
    <s v="INTERIOR"/>
    <n v="221"/>
    <s v="&gt;60"/>
    <s v="Office Digital"/>
    <s v="A3"/>
    <s v="Ciudad principal"/>
    <s v="2-&gt;60"/>
    <n v="1.1000000000000001"/>
    <n v="1501.5000000000002"/>
    <n v="1"/>
    <n v="1.58"/>
    <n v="5"/>
    <n v="0.316"/>
    <n v="0"/>
    <n v="0"/>
    <d v="2019-02-12T00:00:00"/>
    <d v="2019-02-12T00:00:00"/>
    <n v="0"/>
    <s v="0-1 día"/>
    <n v="0"/>
    <n v="0"/>
    <n v="0"/>
    <x v="0"/>
    <x v="0"/>
    <x v="0"/>
    <x v="0"/>
    <x v="0"/>
    <x v="0"/>
    <x v="0"/>
  </r>
  <r>
    <x v="0"/>
    <n v="1"/>
    <s v="1980183"/>
    <x v="0"/>
    <s v="7025"/>
    <s v="16/01/2019 11:35"/>
    <s v="07CX043014"/>
    <s v="500158"/>
    <s v="PITSS"/>
    <s v="ASP"/>
    <x v="2"/>
    <s v="AV TECNOLOGICO Y JUAN KEPLER 6915"/>
    <x v="2"/>
    <n v="0"/>
    <s v="INTERIOR"/>
    <n v="106"/>
    <s v="&gt;60"/>
    <s v="Office Digital"/>
    <s v="A3"/>
    <s v="Ciudad principal"/>
    <s v="2-&gt;60"/>
    <n v="1.1000000000000001"/>
    <n v="1501.5000000000002"/>
    <n v="1"/>
    <n v="0.56999999999999995"/>
    <n v="5"/>
    <n v="0.11399999999999999"/>
    <n v="0"/>
    <n v="0"/>
    <d v="2019-01-16T00:00:00"/>
    <d v="2019-01-16T00:00:00"/>
    <n v="0"/>
    <s v="0-1 día"/>
    <n v="0"/>
    <n v="0"/>
    <n v="0"/>
    <x v="0"/>
    <x v="0"/>
    <x v="0"/>
    <x v="0"/>
    <x v="1"/>
    <x v="2"/>
    <x v="5"/>
  </r>
  <r>
    <x v="1"/>
    <n v="1"/>
    <s v="2001907"/>
    <x v="0"/>
    <s v="5955"/>
    <s v="28/02/2019 08:54"/>
    <s v="0X76704225"/>
    <s v="500158"/>
    <s v="PITSS"/>
    <s v="ASP"/>
    <x v="42"/>
    <s v="AV ANTONIO J BERMUDEZ No 960"/>
    <x v="2"/>
    <n v="0"/>
    <s v="INTERIOR"/>
    <n v="197"/>
    <s v="&gt;60"/>
    <s v="Departmental Digital"/>
    <s v="A3"/>
    <s v="Ciudad principal"/>
    <s v="2-&gt;60"/>
    <n v="1.1000000000000001"/>
    <n v="1501.5000000000002"/>
    <n v="1"/>
    <n v="0.6"/>
    <n v="5"/>
    <n v="0.12"/>
    <n v="0"/>
    <n v="0"/>
    <d v="2019-02-28T00:00:00"/>
    <d v="2019-02-28T00:00:00"/>
    <n v="0"/>
    <s v="0-1 día"/>
    <n v="0"/>
    <n v="0"/>
    <n v="0"/>
    <x v="0"/>
    <x v="0"/>
    <x v="0"/>
    <x v="0"/>
    <x v="1"/>
    <x v="2"/>
    <x v="5"/>
  </r>
  <r>
    <x v="0"/>
    <n v="1"/>
    <s v="1976551"/>
    <x v="0"/>
    <s v="4598"/>
    <s v="08/01/2019 14:14"/>
    <s v="0FBG071028"/>
    <s v="800188"/>
    <s v="PITSS"/>
    <s v="ASP"/>
    <x v="1"/>
    <s v="BLV ADOLFO LOPEZ MATEOS 1025"/>
    <x v="55"/>
    <n v="0"/>
    <s v="INTERIOR"/>
    <n v="36"/>
    <s v="Entre 31 y 60"/>
    <s v="Light Production Digital Business"/>
    <s v="Entry Production"/>
    <s v="Ciudad principal"/>
    <s v="3-Entre 31 y 60"/>
    <n v="1.1000000000000001"/>
    <n v="1730.3000000000004"/>
    <n v="1"/>
    <n v="1.27"/>
    <n v="4"/>
    <n v="0.3175"/>
    <n v="0"/>
    <n v="0"/>
    <d v="2019-01-08T00:00:00"/>
    <d v="2019-01-08T00:00:00"/>
    <n v="0"/>
    <s v="0-1 día"/>
    <n v="0"/>
    <n v="0"/>
    <n v="0"/>
    <x v="0"/>
    <x v="0"/>
    <x v="0"/>
    <x v="0"/>
    <x v="0"/>
    <x v="0"/>
    <x v="0"/>
  </r>
  <r>
    <x v="1"/>
    <n v="1"/>
    <s v="1994787"/>
    <x v="0"/>
    <s v="0551"/>
    <s v="14/02/2019 10:44"/>
    <s v="0XPN549782"/>
    <s v="500056"/>
    <s v="PITSS"/>
    <s v="ASP"/>
    <x v="115"/>
    <s v="NUEVO LEON NO 340"/>
    <x v="19"/>
    <n v="0"/>
    <s v="INTERIOR"/>
    <n v="84"/>
    <s v="&gt;60"/>
    <s v="Entry Production Color Low/Mid"/>
    <s v="Entry Production"/>
    <s v="Ciudad principal"/>
    <s v="3-&gt;60"/>
    <n v="1.1499999999999999"/>
    <n v="1808.95"/>
    <n v="1"/>
    <n v="1.27"/>
    <n v="4"/>
    <n v="0.3175"/>
    <n v="0"/>
    <n v="0"/>
    <d v="2019-02-14T00:00:00"/>
    <d v="2019-02-14T00:00:00"/>
    <n v="0"/>
    <s v="0-1 día"/>
    <n v="0"/>
    <n v="0"/>
    <n v="0"/>
    <x v="0"/>
    <x v="0"/>
    <x v="0"/>
    <x v="0"/>
    <x v="0"/>
    <x v="0"/>
    <x v="0"/>
  </r>
  <r>
    <x v="1"/>
    <n v="1"/>
    <s v="2001331"/>
    <x v="0"/>
    <s v="3636"/>
    <s v="27/02/2019 10:09"/>
    <s v="0BB1252025"/>
    <s v="500158"/>
    <s v="PITSS"/>
    <s v="ASP"/>
    <x v="30"/>
    <s v="PROL HERMANOS ESCOBAR No 7151-E"/>
    <x v="2"/>
    <n v="0"/>
    <s v="INTERIOR"/>
    <n v="20"/>
    <s v="Entre 16 y 30"/>
    <s v="A4 Mono MFPs"/>
    <s v="A4"/>
    <s v="Ciudad principal"/>
    <s v="1-Entre 16 y 30"/>
    <n v="0.6"/>
    <n v="429.00000000000006"/>
    <n v="1"/>
    <n v="0.75"/>
    <n v="5"/>
    <n v="0.15"/>
    <n v="0"/>
    <n v="0"/>
    <d v="2019-02-27T00:00:00"/>
    <d v="2019-02-27T00:00:00"/>
    <n v="0"/>
    <s v="0-1 día"/>
    <n v="0"/>
    <n v="0"/>
    <n v="0"/>
    <x v="0"/>
    <x v="0"/>
    <x v="0"/>
    <x v="0"/>
    <x v="1"/>
    <x v="2"/>
    <x v="5"/>
  </r>
  <r>
    <x v="0"/>
    <n v="1"/>
    <s v="1981295"/>
    <x v="0"/>
    <s v="5866"/>
    <s v="18/01/2019 10:17"/>
    <s v="0EX9293380"/>
    <s v="800186"/>
    <s v="PITSS"/>
    <s v="ASP"/>
    <x v="4"/>
    <s v="AV DE ANAHUAC CIRCUITO UNIVERSIDADES No 1"/>
    <x v="10"/>
    <n v="0"/>
    <s v="INTERIOR"/>
    <n v="10"/>
    <s v="Entre 7 y 15"/>
    <s v="Departmental Digital"/>
    <s v="A3"/>
    <s v="Ciudad principal"/>
    <s v="2-Entre 7 y 15"/>
    <n v="0.6"/>
    <n v="819"/>
    <n v="1"/>
    <n v="1.6"/>
    <n v="5"/>
    <n v="0.32"/>
    <n v="0"/>
    <n v="0"/>
    <d v="2019-01-18T00:00:00"/>
    <d v="2019-01-21T00:00:00"/>
    <n v="1"/>
    <s v="0-1 día"/>
    <n v="0"/>
    <n v="0"/>
    <n v="0"/>
    <x v="0"/>
    <x v="0"/>
    <x v="0"/>
    <x v="0"/>
    <x v="0"/>
    <x v="0"/>
    <x v="0"/>
  </r>
  <r>
    <x v="1"/>
    <n v="1"/>
    <s v="1990575"/>
    <x v="0"/>
    <s v="5945"/>
    <s v="06/02/2019 11:21"/>
    <s v="0X76707825"/>
    <s v="500018"/>
    <s v="PITSS"/>
    <s v="ASP"/>
    <x v="2"/>
    <s v="BOULEVARD FRANCISCO PRIMO DE VERDAD No 3317"/>
    <x v="23"/>
    <n v="0"/>
    <s v="INTERIOR"/>
    <n v="27"/>
    <s v="Entre 16 y 30"/>
    <s v="Office Digital"/>
    <s v="A3"/>
    <s v="Ciudad principal"/>
    <s v="2-Entre 16 y 30"/>
    <n v="0.8"/>
    <n v="1092"/>
    <n v="1"/>
    <n v="1.6"/>
    <n v="5"/>
    <n v="0.32"/>
    <n v="0"/>
    <n v="0"/>
    <d v="2019-02-07T00:00:00"/>
    <d v="2019-02-07T00:00:00"/>
    <n v="0"/>
    <s v="0-1 día"/>
    <n v="0"/>
    <n v="0"/>
    <n v="0"/>
    <x v="0"/>
    <x v="0"/>
    <x v="0"/>
    <x v="0"/>
    <x v="0"/>
    <x v="0"/>
    <x v="0"/>
  </r>
  <r>
    <x v="1"/>
    <n v="1"/>
    <s v="1991067"/>
    <x v="0"/>
    <s v="5866"/>
    <s v="07/02/2019 08:42"/>
    <s v="0EX9295738"/>
    <s v="800192"/>
    <s v="PITSS"/>
    <s v="ASP"/>
    <x v="1"/>
    <s v="AV. PATRIA NO 1937"/>
    <x v="0"/>
    <n v="0"/>
    <s v="INTERIOR"/>
    <n v="3"/>
    <s v="&lt;=3"/>
    <s v="Departmental Digital"/>
    <s v="A3"/>
    <s v="Ciudad principal"/>
    <s v="2-&lt;=3"/>
    <n v="0"/>
    <n v="0"/>
    <n v="1"/>
    <n v="1.6"/>
    <n v="5"/>
    <n v="0.32"/>
    <n v="0"/>
    <n v="0"/>
    <d v="2019-02-07T00:00:00"/>
    <d v="2019-02-07T00:00:00"/>
    <n v="0"/>
    <s v="0-1 día"/>
    <n v="0"/>
    <n v="0"/>
    <n v="0"/>
    <x v="0"/>
    <x v="0"/>
    <x v="0"/>
    <x v="0"/>
    <x v="0"/>
    <x v="0"/>
    <x v="0"/>
  </r>
  <r>
    <x v="1"/>
    <n v="1"/>
    <s v="1993271"/>
    <x v="0"/>
    <s v="8045"/>
    <s v="11/02/2019 16:24"/>
    <s v="0Y4X842970"/>
    <s v="800188"/>
    <s v="PITSS"/>
    <s v="ASP"/>
    <x v="79"/>
    <s v="CARRETERA FEDERAL IRAPUATO-ABASOLO KM 10.6"/>
    <x v="46"/>
    <n v="0"/>
    <s v="INTERIOR"/>
    <n v="116"/>
    <s v="&gt;60"/>
    <s v="Office Digital"/>
    <s v="A3"/>
    <s v="Ciudad principal"/>
    <s v="2-&gt;60"/>
    <n v="1.1000000000000001"/>
    <n v="1501.5000000000002"/>
    <n v="1"/>
    <n v="1.6"/>
    <n v="5"/>
    <n v="0.32"/>
    <n v="0"/>
    <n v="0"/>
    <d v="2019-02-12T00:00:00"/>
    <d v="2019-02-12T00:00:00"/>
    <n v="0"/>
    <s v="0-1 día"/>
    <n v="0"/>
    <n v="0"/>
    <n v="0"/>
    <x v="0"/>
    <x v="0"/>
    <x v="0"/>
    <x v="0"/>
    <x v="0"/>
    <x v="0"/>
    <x v="0"/>
  </r>
  <r>
    <x v="1"/>
    <n v="1"/>
    <s v="1997361"/>
    <x v="0"/>
    <s v="6705"/>
    <s v="19/02/2019 16:13"/>
    <s v="0A1H021602"/>
    <s v="800147"/>
    <s v="PITSS"/>
    <s v="ASP"/>
    <x v="1"/>
    <s v="BULEVAR AEROPUERTO No 190 (ANTES 202) LOCALES DEL"/>
    <x v="17"/>
    <n v="0"/>
    <s v="INTERIOR"/>
    <n v="213"/>
    <s v="&gt;60"/>
    <s v="WF Mono Systems and Legacy Color"/>
    <s v="WF"/>
    <s v="Ciudad principal"/>
    <s v="3-&gt;60"/>
    <n v="1.1499999999999999"/>
    <n v="1808.95"/>
    <n v="1"/>
    <n v="1.28"/>
    <n v="4"/>
    <n v="0.32"/>
    <n v="0"/>
    <n v="0"/>
    <d v="2019-02-20T00:00:00"/>
    <d v="2019-02-20T00:00:00"/>
    <n v="0"/>
    <s v="0-1 día"/>
    <n v="0"/>
    <n v="0"/>
    <n v="0"/>
    <x v="0"/>
    <x v="0"/>
    <x v="0"/>
    <x v="0"/>
    <x v="0"/>
    <x v="0"/>
    <x v="0"/>
  </r>
  <r>
    <x v="0"/>
    <n v="1"/>
    <s v="1979485"/>
    <x v="0"/>
    <s v="8075"/>
    <s v="15/01/2019 10:49"/>
    <s v="03AG879915"/>
    <s v="000195"/>
    <s v="PITSS"/>
    <s v="ASP"/>
    <x v="4"/>
    <s v="AV DE IMAN No 151"/>
    <x v="16"/>
    <n v="0"/>
    <s v="METRO"/>
    <n v="66"/>
    <s v="&gt;60"/>
    <s v="Departmental Digital"/>
    <s v="A3"/>
    <s v="Ciudad principal"/>
    <s v="2-&gt;60"/>
    <n v="1.1000000000000001"/>
    <n v="720.50000000000011"/>
    <n v="1"/>
    <n v="1.61"/>
    <n v="5"/>
    <n v="0.32200000000000001"/>
    <n v="0"/>
    <n v="0"/>
    <d v="2019-01-17T00:00:00"/>
    <d v="2019-01-18T00:00:00"/>
    <n v="1"/>
    <s v="0-1 día"/>
    <n v="0"/>
    <n v="0"/>
    <n v="0"/>
    <x v="0"/>
    <x v="0"/>
    <x v="0"/>
    <x v="0"/>
    <x v="0"/>
    <x v="0"/>
    <x v="0"/>
  </r>
  <r>
    <x v="1"/>
    <n v="1"/>
    <s v="1997359"/>
    <x v="0"/>
    <s v="4002"/>
    <s v="19/02/2019 15:43"/>
    <s v="09HB331668"/>
    <s v="800196"/>
    <s v="PITSS"/>
    <s v="ASP"/>
    <x v="15"/>
    <s v="CALLE 7 No 1308"/>
    <x v="7"/>
    <n v="1"/>
    <s v="INTERIOR"/>
    <n v="2637"/>
    <s v="&gt;60"/>
    <s v="A4 Mono MFPs"/>
    <s v="A4"/>
    <s v="Ciudad principal"/>
    <s v="1-&gt;60"/>
    <n v="1.05"/>
    <n v="0"/>
    <n v="1"/>
    <n v="1.61"/>
    <n v="5"/>
    <n v="0.32200000000000001"/>
    <n v="0"/>
    <n v="0"/>
    <d v="2019-02-19T00:00:00"/>
    <d v="2019-02-20T00:00:00"/>
    <n v="1"/>
    <s v="0-1 día"/>
    <n v="0"/>
    <n v="0"/>
    <n v="0"/>
    <x v="0"/>
    <x v="0"/>
    <x v="0"/>
    <x v="0"/>
    <x v="0"/>
    <x v="0"/>
    <x v="0"/>
  </r>
  <r>
    <x v="0"/>
    <n v="1"/>
    <s v="1985851"/>
    <x v="0"/>
    <s v="5774"/>
    <s v="28/01/2019 11:18"/>
    <s v="0XEL562732"/>
    <s v="800074"/>
    <s v="PITSS"/>
    <s v="ASP"/>
    <x v="1"/>
    <s v="AV LAS PALMAS 1559 LOC SA-01"/>
    <x v="37"/>
    <n v="0"/>
    <s v="INTERIOR"/>
    <n v="6"/>
    <s v="Entre 3 y 6"/>
    <s v="Departmental Digital"/>
    <s v="A3"/>
    <s v="Otras"/>
    <s v="2-Entre 3 y 6"/>
    <n v="0"/>
    <n v="0"/>
    <n v="1"/>
    <n v="2.9"/>
    <n v="9"/>
    <n v="0.32222222222222219"/>
    <n v="0"/>
    <n v="0"/>
    <d v="2019-01-28T00:00:00"/>
    <d v="2019-01-28T00:00:00"/>
    <n v="0"/>
    <s v="0-1 día"/>
    <n v="0"/>
    <n v="0"/>
    <n v="0"/>
    <x v="0"/>
    <x v="0"/>
    <x v="0"/>
    <x v="0"/>
    <x v="0"/>
    <x v="0"/>
    <x v="0"/>
  </r>
  <r>
    <x v="0"/>
    <n v="1"/>
    <s v="1981455"/>
    <x v="0"/>
    <s v="0075"/>
    <s v="18/01/2019 13:08"/>
    <s v="0XU8464707"/>
    <s v="800185"/>
    <s v="PITSS"/>
    <s v="ASP"/>
    <x v="60"/>
    <s v="GABINO BARREDA No 267 B"/>
    <x v="50"/>
    <n v="1"/>
    <s v="INTERIOR"/>
    <n v="11"/>
    <s v="Entre 7 y 15"/>
    <s v="Entry Production Color Mid"/>
    <s v="Entry Production"/>
    <s v="Ciudad principal"/>
    <s v="3-Entre 7 y 15"/>
    <n v="0.8"/>
    <n v="0"/>
    <n v="1"/>
    <n v="1.29"/>
    <n v="4"/>
    <n v="0.32250000000000001"/>
    <n v="0"/>
    <n v="0"/>
    <d v="2019-01-18T00:00:00"/>
    <d v="2019-01-21T00:00:00"/>
    <n v="1"/>
    <s v="0-1 día"/>
    <n v="0"/>
    <n v="0"/>
    <n v="0"/>
    <x v="0"/>
    <x v="0"/>
    <x v="0"/>
    <x v="0"/>
    <x v="0"/>
    <x v="0"/>
    <x v="0"/>
  </r>
  <r>
    <x v="1"/>
    <n v="1"/>
    <s v="1991797"/>
    <x v="0"/>
    <s v="7845"/>
    <s v="08/02/2019 11:00"/>
    <s v="0MX4355681"/>
    <s v="500158"/>
    <s v="PITSS"/>
    <s v="ASP"/>
    <x v="25"/>
    <s v="8102 AV MIGUEL DE LA MADRID"/>
    <x v="27"/>
    <n v="0"/>
    <s v="INTERIOR"/>
    <n v="17"/>
    <s v="Entre 16 y 30"/>
    <s v="A3 Office Color Laser MFPs"/>
    <s v="A3"/>
    <s v="Ciudad principal"/>
    <s v="2-Entre 16 y 30"/>
    <n v="0.8"/>
    <n v="1092"/>
    <n v="1"/>
    <n v="0.77"/>
    <n v="5"/>
    <n v="0.154"/>
    <n v="0"/>
    <n v="0"/>
    <d v="2019-02-08T00:00:00"/>
    <d v="2019-02-11T00:00:00"/>
    <n v="1"/>
    <s v="0-1 día"/>
    <n v="0"/>
    <n v="0"/>
    <n v="0"/>
    <x v="0"/>
    <x v="0"/>
    <x v="0"/>
    <x v="1"/>
    <x v="1"/>
    <x v="2"/>
    <x v="5"/>
  </r>
  <r>
    <x v="1"/>
    <n v="1"/>
    <s v="1996629"/>
    <x v="0"/>
    <s v="3611"/>
    <s v="18/02/2019 16:10"/>
    <s v="0A4T553445"/>
    <s v="500158"/>
    <s v="PITSS"/>
    <s v="ASP"/>
    <x v="25"/>
    <s v="AV FUENTES DEL SUR 7151"/>
    <x v="2"/>
    <n v="0"/>
    <s v="INTERIOR"/>
    <n v="24"/>
    <s v="Entre 16 y 30"/>
    <s v="Entry Mono Printers"/>
    <s v="A4"/>
    <s v="Ciudad principal"/>
    <s v="1-Entre 16 y 30"/>
    <n v="0.6"/>
    <n v="429.00000000000006"/>
    <n v="1"/>
    <n v="0.8"/>
    <n v="5"/>
    <n v="0.16"/>
    <n v="0"/>
    <n v="0"/>
    <d v="2019-02-18T00:00:00"/>
    <d v="2019-02-19T00:00:00"/>
    <n v="1"/>
    <s v="0-1 día"/>
    <n v="0"/>
    <n v="0"/>
    <n v="0"/>
    <x v="0"/>
    <x v="0"/>
    <x v="0"/>
    <x v="1"/>
    <x v="1"/>
    <x v="2"/>
    <x v="5"/>
  </r>
  <r>
    <x v="1"/>
    <n v="1"/>
    <s v="1992115"/>
    <x v="0"/>
    <s v="3346"/>
    <s v="08/02/2019 15:53"/>
    <s v="3BT804777"/>
    <s v="500056"/>
    <s v="PITSS"/>
    <s v="ASP"/>
    <x v="65"/>
    <s v="DECIMA No 682"/>
    <x v="19"/>
    <n v="0"/>
    <s v="INTERIOR"/>
    <n v="2626"/>
    <s v="&gt;60"/>
    <s v="A4 Mono MFPs"/>
    <s v="A4"/>
    <s v="Ciudad principal"/>
    <s v="1-&gt;60"/>
    <n v="1.05"/>
    <n v="750.75000000000011"/>
    <n v="1"/>
    <n v="1.62"/>
    <n v="5"/>
    <n v="0.32400000000000001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0"/>
    <n v="1"/>
    <s v="1978297"/>
    <x v="0"/>
    <s v="0070"/>
    <s v="11/01/2019 14:42"/>
    <s v="0E2B656940"/>
    <s v="100037"/>
    <s v="PITSS"/>
    <s v="ASP"/>
    <x v="1"/>
    <s v="BLV ALFREDO DEL MAZO 805"/>
    <x v="20"/>
    <n v="0"/>
    <s v="INTERIOR"/>
    <n v="32"/>
    <s v="Entre 31 y 60"/>
    <s v="Entry Production Color Low/Mid"/>
    <s v="Entry Production"/>
    <s v="Ciudad principal"/>
    <s v="3-Entre 31 y 60"/>
    <n v="1.1000000000000001"/>
    <n v="1730.3000000000004"/>
    <n v="1"/>
    <n v="1.3"/>
    <n v="4"/>
    <n v="0.32500000000000001"/>
    <n v="0"/>
    <n v="0"/>
    <d v="2019-01-14T00:00:00"/>
    <d v="2019-01-14T00:00:00"/>
    <n v="0"/>
    <s v="0-1 día"/>
    <n v="0"/>
    <n v="0"/>
    <n v="0"/>
    <x v="0"/>
    <x v="0"/>
    <x v="0"/>
    <x v="0"/>
    <x v="0"/>
    <x v="0"/>
    <x v="0"/>
  </r>
  <r>
    <x v="0"/>
    <n v="1"/>
    <s v="1982425"/>
    <x v="0"/>
    <s v="4395"/>
    <s v="21/01/2019 11:12"/>
    <s v="0BG2950042"/>
    <s v="500083"/>
    <s v="PITSS"/>
    <s v="ASP"/>
    <x v="1"/>
    <s v="CARRETERA NACIONAL NO 500 LOCAL N-119"/>
    <x v="11"/>
    <n v="0"/>
    <s v="INTERIOR"/>
    <n v="61"/>
    <s v="&gt;60"/>
    <s v="Light Production Digital Business"/>
    <s v="Entry Production"/>
    <s v="Ciudad principal"/>
    <s v="3-&gt;60"/>
    <n v="1.1499999999999999"/>
    <n v="1808.95"/>
    <n v="1"/>
    <n v="1.3"/>
    <n v="4"/>
    <n v="0.32500000000000001"/>
    <n v="0"/>
    <n v="0"/>
    <d v="2019-01-24T00:00:00"/>
    <d v="2019-01-24T00:00:00"/>
    <n v="0"/>
    <s v="0-1 día"/>
    <n v="0"/>
    <n v="0"/>
    <n v="0"/>
    <x v="0"/>
    <x v="0"/>
    <x v="0"/>
    <x v="0"/>
    <x v="0"/>
    <x v="0"/>
    <x v="0"/>
  </r>
  <r>
    <x v="0"/>
    <n v="1"/>
    <s v="1987463"/>
    <x v="0"/>
    <s v="4310"/>
    <s v="30/01/2019 16:12"/>
    <s v="0BG0963587"/>
    <s v="000196"/>
    <s v="PITSS"/>
    <s v="ASP"/>
    <x v="4"/>
    <s v="AV DE IMAN 151"/>
    <x v="16"/>
    <n v="0"/>
    <s v="METRO"/>
    <n v="35"/>
    <s v="Entre 31 y 60"/>
    <s v="Light Production Digital Business"/>
    <s v="Entry Production"/>
    <s v="Ciudad principal"/>
    <s v="3-Entre 31 y 60"/>
    <n v="1.1000000000000001"/>
    <n v="883.30000000000007"/>
    <n v="1"/>
    <n v="1.3"/>
    <n v="4"/>
    <n v="0.32500000000000001"/>
    <n v="0"/>
    <n v="0"/>
    <d v="2019-01-31T00:00:00"/>
    <d v="2019-01-31T00:00:00"/>
    <n v="0"/>
    <s v="0-1 día"/>
    <n v="0"/>
    <n v="0"/>
    <n v="0"/>
    <x v="0"/>
    <x v="0"/>
    <x v="0"/>
    <x v="0"/>
    <x v="0"/>
    <x v="0"/>
    <x v="0"/>
  </r>
  <r>
    <x v="1"/>
    <n v="1"/>
    <s v="1992563"/>
    <x v="0"/>
    <s v="0551"/>
    <s v="10/02/2019 10:09"/>
    <s v="0XPN393110"/>
    <s v="500036"/>
    <s v="PITSS"/>
    <s v="ASP"/>
    <x v="1"/>
    <s v="PERIFERICO LUIS ECHEVERRIA ALVAREZ 1474"/>
    <x v="44"/>
    <n v="0"/>
    <s v="INTERIOR"/>
    <n v="10"/>
    <s v="Entre 7 y 15"/>
    <s v="Entry Production Color Low/Mid"/>
    <s v="Entry Production"/>
    <s v="Ciudad principal"/>
    <s v="3-Entre 7 y 15"/>
    <n v="0.8"/>
    <n v="1258.4000000000003"/>
    <n v="1"/>
    <n v="1.3"/>
    <n v="4"/>
    <n v="0.32500000000000001"/>
    <n v="0"/>
    <n v="0"/>
    <d v="2019-02-13T00:00:00"/>
    <d v="2019-02-14T00:00:00"/>
    <n v="1"/>
    <s v="0-1 día"/>
    <n v="0"/>
    <n v="0"/>
    <n v="0"/>
    <x v="0"/>
    <x v="0"/>
    <x v="0"/>
    <x v="0"/>
    <x v="0"/>
    <x v="0"/>
    <x v="0"/>
  </r>
  <r>
    <x v="1"/>
    <n v="1"/>
    <s v="1995407"/>
    <x v="0"/>
    <s v="4395"/>
    <s v="15/02/2019 11:42"/>
    <s v="0BG2951663"/>
    <s v="100038"/>
    <s v="PITSS"/>
    <s v="ASP"/>
    <x v="1"/>
    <s v="BLV ALFREDO DEL MAZO 805"/>
    <x v="20"/>
    <n v="0"/>
    <s v="INTERIOR"/>
    <n v="23"/>
    <s v="Entre 16 y 30"/>
    <s v="Light Production Digital Business"/>
    <s v="Entry Production"/>
    <s v="Ciudad principal"/>
    <s v="3-Entre 16 y 30"/>
    <n v="1.05"/>
    <n v="1651.6500000000003"/>
    <n v="1"/>
    <n v="1.3"/>
    <n v="4"/>
    <n v="0.32500000000000001"/>
    <n v="0"/>
    <n v="0"/>
    <d v="2019-02-15T00:00:00"/>
    <d v="2019-02-15T00:00:00"/>
    <n v="0"/>
    <s v="0-1 día"/>
    <n v="0"/>
    <n v="0"/>
    <n v="0"/>
    <x v="0"/>
    <x v="0"/>
    <x v="0"/>
    <x v="0"/>
    <x v="0"/>
    <x v="0"/>
    <x v="0"/>
  </r>
  <r>
    <x v="1"/>
    <n v="1"/>
    <s v="1999153"/>
    <x v="0"/>
    <s v="1262"/>
    <s v="22/02/2019 15:22"/>
    <s v="0DUX196280"/>
    <s v="800188"/>
    <s v="PITSS"/>
    <s v="ASP"/>
    <x v="4"/>
    <s v="PASEO IRAPUATO No 1101"/>
    <x v="30"/>
    <n v="0"/>
    <s v="INTERIOR"/>
    <n v="28"/>
    <s v="Entre 16 y 30"/>
    <s v="Entry Production Color Low/Mid"/>
    <s v="Entry Production"/>
    <s v="Ciudad principal"/>
    <s v="3-Entre 16 y 30"/>
    <n v="1.05"/>
    <n v="1651.6500000000003"/>
    <n v="1"/>
    <n v="1.3"/>
    <n v="4"/>
    <n v="0.32500000000000001"/>
    <n v="0"/>
    <n v="0"/>
    <d v="2019-02-26T00:00:00"/>
    <d v="2019-02-27T00:00:00"/>
    <n v="1"/>
    <s v="0-1 día"/>
    <n v="0"/>
    <n v="0"/>
    <n v="0"/>
    <x v="0"/>
    <x v="0"/>
    <x v="0"/>
    <x v="0"/>
    <x v="0"/>
    <x v="0"/>
    <x v="0"/>
  </r>
  <r>
    <x v="1"/>
    <n v="1"/>
    <s v="2000265"/>
    <x v="0"/>
    <s v="6705"/>
    <s v="25/02/2019 14:31"/>
    <s v="0A1H021154"/>
    <s v="500028"/>
    <s v="PITSS"/>
    <s v="ASP"/>
    <x v="1"/>
    <s v="HAROLD R PAPE MZ 31 NUM 1910"/>
    <x v="47"/>
    <n v="0"/>
    <s v="INTERIOR"/>
    <n v="38"/>
    <s v="Entre 31 y 60"/>
    <s v="WF Mono Systems and Legacy Color"/>
    <s v="WF"/>
    <s v="Ciudad principal"/>
    <s v="3-Entre 31 y 60"/>
    <n v="1.1000000000000001"/>
    <n v="1730.3000000000004"/>
    <n v="1"/>
    <n v="1.3"/>
    <n v="4"/>
    <n v="0.32500000000000001"/>
    <n v="0"/>
    <n v="0"/>
    <d v="2019-02-25T00:00:00"/>
    <d v="2019-02-25T00:00:00"/>
    <n v="0"/>
    <s v="0-1 día"/>
    <n v="0"/>
    <n v="0"/>
    <n v="0"/>
    <x v="0"/>
    <x v="0"/>
    <x v="0"/>
    <x v="0"/>
    <x v="0"/>
    <x v="0"/>
    <x v="0"/>
  </r>
  <r>
    <x v="0"/>
    <n v="1"/>
    <s v="1980763"/>
    <x v="0"/>
    <s v="4002"/>
    <s v="17/01/2019 10:46"/>
    <s v="09HB318706"/>
    <s v="500028"/>
    <s v="PITSS"/>
    <s v="ASP"/>
    <x v="6"/>
    <s v="CORDILLERA DE LOS ANDES 701"/>
    <x v="36"/>
    <n v="0"/>
    <s v="INTERIOR"/>
    <n v="126"/>
    <s v="&gt;60"/>
    <s v="A4 Mono MFPs"/>
    <s v="A4"/>
    <s v="Ciudad principal"/>
    <s v="1-&gt;60"/>
    <n v="1.05"/>
    <n v="750.75000000000011"/>
    <n v="1"/>
    <n v="1.63"/>
    <n v="5"/>
    <n v="0.32599999999999996"/>
    <n v="0"/>
    <n v="0"/>
    <d v="2019-01-17T00:00:00"/>
    <d v="2019-01-17T00:00:00"/>
    <n v="0"/>
    <s v="0-1 día"/>
    <n v="0"/>
    <n v="0"/>
    <n v="0"/>
    <x v="0"/>
    <x v="0"/>
    <x v="0"/>
    <x v="0"/>
    <x v="0"/>
    <x v="0"/>
    <x v="0"/>
  </r>
  <r>
    <x v="0"/>
    <n v="1"/>
    <s v="1980815"/>
    <x v="0"/>
    <s v="7025"/>
    <s v="17/01/2019 11:52"/>
    <s v="07CX041880"/>
    <s v="800188"/>
    <s v="PITSS"/>
    <s v="ASP"/>
    <x v="65"/>
    <s v="AV MEXICO JAPON No 225"/>
    <x v="55"/>
    <n v="0"/>
    <s v="INTERIOR"/>
    <n v="58"/>
    <s v="Entre 31 y 60"/>
    <s v="Office Digital"/>
    <s v="A3"/>
    <s v="Ciudad principal"/>
    <s v="2-Entre 31 y 60"/>
    <n v="1.05"/>
    <n v="1433.25"/>
    <n v="1"/>
    <n v="1.63"/>
    <n v="5"/>
    <n v="0.32599999999999996"/>
    <n v="0"/>
    <n v="0"/>
    <d v="2019-01-21T00:00:00"/>
    <d v="2019-01-21T00:00:00"/>
    <n v="0"/>
    <s v="0-1 día"/>
    <n v="0"/>
    <n v="0"/>
    <n v="0"/>
    <x v="0"/>
    <x v="0"/>
    <x v="0"/>
    <x v="0"/>
    <x v="0"/>
    <x v="0"/>
    <x v="0"/>
  </r>
  <r>
    <x v="1"/>
    <n v="1"/>
    <s v="1989367"/>
    <x v="0"/>
    <s v="5866"/>
    <s v="04/02/2019 19:55"/>
    <s v="0EX9664401"/>
    <s v="000195"/>
    <s v="PITSS"/>
    <s v="ASP"/>
    <x v="4"/>
    <s v="AV INSURGENTES No 3728"/>
    <x v="58"/>
    <n v="0"/>
    <s v="METRO"/>
    <n v="6"/>
    <s v="Entre 3 y 6"/>
    <s v="Departmental Digital"/>
    <s v="A3"/>
    <s v="Ciudad principal"/>
    <s v="2-Entre 3 y 6"/>
    <n v="0"/>
    <n v="0"/>
    <n v="1"/>
    <n v="1.63"/>
    <n v="5"/>
    <n v="0.32599999999999996"/>
    <n v="0"/>
    <n v="0"/>
    <d v="2019-02-05T00:00:00"/>
    <d v="2019-02-06T00:00:00"/>
    <n v="1"/>
    <s v="0-1 día"/>
    <n v="0"/>
    <n v="0"/>
    <n v="0"/>
    <x v="0"/>
    <x v="0"/>
    <x v="0"/>
    <x v="0"/>
    <x v="0"/>
    <x v="0"/>
    <x v="0"/>
  </r>
  <r>
    <x v="0"/>
    <n v="1"/>
    <s v="1987727"/>
    <x v="0"/>
    <s v="4395"/>
    <s v="31/01/2019 09:31"/>
    <s v="0BG2949265"/>
    <s v="500035"/>
    <s v="PITSS"/>
    <s v="ASP"/>
    <x v="1"/>
    <s v="MANUEL BARRAGAN 510 NTE"/>
    <x v="36"/>
    <n v="0"/>
    <s v="INTERIOR"/>
    <n v="20"/>
    <s v="Entre 16 y 30"/>
    <s v="Light Production Digital Business"/>
    <s v="Entry Production"/>
    <s v="Ciudad principal"/>
    <s v="3-Entre 16 y 30"/>
    <n v="1.05"/>
    <n v="1651.6500000000003"/>
    <n v="1"/>
    <n v="1.31"/>
    <n v="4"/>
    <n v="0.32750000000000001"/>
    <n v="0"/>
    <n v="0"/>
    <d v="2019-01-31T00:00:00"/>
    <d v="2019-01-31T00:00:00"/>
    <n v="0"/>
    <s v="0-1 día"/>
    <n v="0"/>
    <n v="0"/>
    <n v="0"/>
    <x v="0"/>
    <x v="0"/>
    <x v="0"/>
    <x v="0"/>
    <x v="0"/>
    <x v="0"/>
    <x v="0"/>
  </r>
  <r>
    <x v="0"/>
    <n v="1"/>
    <s v="1984521"/>
    <x v="0"/>
    <s v="3601"/>
    <s v="24/01/2019 14:33"/>
    <s v="0MHB935450"/>
    <s v="500066"/>
    <s v="PITSS"/>
    <s v="ASP"/>
    <x v="44"/>
    <s v="AVENIDA NAFTA NO 750"/>
    <x v="29"/>
    <n v="0"/>
    <s v="INTERIOR"/>
    <n v="58"/>
    <s v="Entre 31 y 60"/>
    <s v="Entry Mono Printers"/>
    <s v="A4"/>
    <s v="Otras"/>
    <s v="1-Entre 31 y 60"/>
    <n v="0.8"/>
    <n v="572.00000000000011"/>
    <n v="1"/>
    <n v="2.95"/>
    <n v="9"/>
    <n v="0.32777777777777778"/>
    <n v="0"/>
    <n v="0"/>
    <d v="2019-01-25T00:00:00"/>
    <d v="2019-01-25T00:00:00"/>
    <n v="0"/>
    <s v="0-1 día"/>
    <n v="0"/>
    <n v="0"/>
    <n v="0"/>
    <x v="0"/>
    <x v="0"/>
    <x v="0"/>
    <x v="0"/>
    <x v="0"/>
    <x v="0"/>
    <x v="0"/>
  </r>
  <r>
    <x v="0"/>
    <n v="1"/>
    <s v="1986055"/>
    <x v="0"/>
    <s v="6227"/>
    <s v="28/01/2019 14:02"/>
    <s v="0P7A331305"/>
    <s v="100037"/>
    <s v="PITSS"/>
    <s v="ASP"/>
    <x v="55"/>
    <s v="CEDRO No 124"/>
    <x v="32"/>
    <n v="0"/>
    <s v="INTERIOR"/>
    <n v="2615"/>
    <s v="&gt;60"/>
    <s v="A4 Color Laser MFPs"/>
    <s v="A4"/>
    <s v="Ciudad principal"/>
    <s v="1-&gt;60"/>
    <n v="1.05"/>
    <n v="750.75000000000011"/>
    <n v="1"/>
    <n v="1.64"/>
    <n v="5"/>
    <n v="0.32799999999999996"/>
    <n v="0"/>
    <n v="0"/>
    <d v="2019-01-28T00:00:00"/>
    <d v="2019-01-29T00:00:00"/>
    <n v="1"/>
    <s v="0-1 día"/>
    <n v="0"/>
    <n v="0"/>
    <n v="0"/>
    <x v="0"/>
    <x v="0"/>
    <x v="0"/>
    <x v="0"/>
    <x v="0"/>
    <x v="0"/>
    <x v="0"/>
  </r>
  <r>
    <x v="0"/>
    <n v="1"/>
    <s v="1979521"/>
    <x v="0"/>
    <s v="8055"/>
    <s v="15/01/2019 11:05"/>
    <s v="0Y4X821406"/>
    <s v="500158"/>
    <s v="PITSS"/>
    <s v="ASP"/>
    <x v="2"/>
    <s v="AV PRINCIPAL No 1420"/>
    <x v="2"/>
    <n v="0"/>
    <s v="INTERIOR"/>
    <n v="26"/>
    <s v="Entre 16 y 30"/>
    <s v="Departmental Digital"/>
    <s v="A3"/>
    <s v="Ciudad principal"/>
    <s v="2-Entre 16 y 30"/>
    <n v="0.8"/>
    <n v="1092"/>
    <n v="1"/>
    <n v="0.82"/>
    <n v="5"/>
    <n v="0.16399999999999998"/>
    <n v="0"/>
    <n v="0"/>
    <d v="2019-01-15T00:00:00"/>
    <d v="2019-01-15T00:00:00"/>
    <n v="0"/>
    <s v="0-1 día"/>
    <n v="0"/>
    <n v="0"/>
    <n v="0"/>
    <x v="0"/>
    <x v="0"/>
    <x v="0"/>
    <x v="0"/>
    <x v="1"/>
    <x v="2"/>
    <x v="5"/>
  </r>
  <r>
    <x v="0"/>
    <n v="1"/>
    <s v="1986027"/>
    <x v="0"/>
    <s v="5866"/>
    <s v="28/01/2019 13:21"/>
    <s v="0EX9283024"/>
    <s v="500028"/>
    <s v="PITSS"/>
    <s v="ASP"/>
    <x v="1"/>
    <s v="MISSISIPI 152 LOC 206"/>
    <x v="1"/>
    <n v="0"/>
    <s v="INTERIOR"/>
    <n v="3"/>
    <s v="&lt;=3"/>
    <s v="Departmental Digital"/>
    <s v="A3"/>
    <s v="Ciudad principal"/>
    <s v="2-&lt;=3"/>
    <n v="0"/>
    <n v="0"/>
    <n v="1"/>
    <n v="1.65"/>
    <n v="5"/>
    <n v="0.32999999999999996"/>
    <n v="0"/>
    <n v="0"/>
    <d v="2019-01-29T00:00:00"/>
    <d v="2019-01-29T00:00:00"/>
    <n v="0"/>
    <s v="0-1 día"/>
    <n v="0"/>
    <n v="0"/>
    <n v="0"/>
    <x v="0"/>
    <x v="0"/>
    <x v="0"/>
    <x v="0"/>
    <x v="0"/>
    <x v="0"/>
    <x v="0"/>
  </r>
  <r>
    <x v="1"/>
    <n v="1"/>
    <s v="1990063"/>
    <x v="0"/>
    <s v="4395"/>
    <s v="05/02/2019 16:11"/>
    <s v="0BG2946876"/>
    <s v="800146"/>
    <s v="PITSS"/>
    <s v="ASP"/>
    <x v="1"/>
    <s v="BLV JUAN ALONSO DE TORRES 1315-3"/>
    <x v="17"/>
    <n v="0"/>
    <s v="INTERIOR"/>
    <n v="11"/>
    <s v="Entre 7 y 15"/>
    <s v="Light Production Digital Business"/>
    <s v="Entry Production"/>
    <s v="Ciudad principal"/>
    <s v="3-Entre 7 y 15"/>
    <n v="0.8"/>
    <n v="1258.4000000000003"/>
    <n v="1"/>
    <n v="1.32"/>
    <n v="4"/>
    <n v="0.33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1"/>
    <n v="1"/>
    <s v="1990067"/>
    <x v="0"/>
    <s v="0560"/>
    <s v="05/02/2019 16:11"/>
    <s v="0XPN399471"/>
    <s v="500028"/>
    <s v="PITSS"/>
    <s v="ASP"/>
    <x v="1"/>
    <s v="PROL SEGURIDAD SOCIAL SN"/>
    <x v="11"/>
    <n v="0"/>
    <s v="INTERIOR"/>
    <n v="71"/>
    <s v="&gt;60"/>
    <s v="Entry Production Color Low/Mid"/>
    <s v="Entry Production"/>
    <s v="Ciudad principal"/>
    <s v="3-&gt;60"/>
    <n v="1.1499999999999999"/>
    <n v="1808.95"/>
    <n v="1"/>
    <n v="1.32"/>
    <n v="4"/>
    <n v="0.33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0"/>
    <n v="1"/>
    <s v="1983789"/>
    <x v="0"/>
    <s v="5866"/>
    <s v="23/01/2019 11:38"/>
    <s v="0EX9297565"/>
    <s v="500158"/>
    <s v="PITSS"/>
    <s v="ASP"/>
    <x v="1"/>
    <s v="AV PASEO TRIUNFO LA REP 6321"/>
    <x v="2"/>
    <n v="0"/>
    <s v="INTERIOR"/>
    <n v="19"/>
    <s v="Entre 16 y 30"/>
    <s v="Departmental Digital"/>
    <s v="A3"/>
    <s v="Ciudad principal"/>
    <s v="2-Entre 16 y 30"/>
    <n v="0.8"/>
    <n v="1092"/>
    <n v="1"/>
    <n v="0.84"/>
    <n v="5"/>
    <n v="0.16799999999999998"/>
    <n v="0"/>
    <n v="0"/>
    <d v="2019-01-23T00:00:00"/>
    <d v="2019-01-23T00:00:00"/>
    <n v="0"/>
    <s v="0-1 día"/>
    <n v="0"/>
    <n v="0"/>
    <n v="0"/>
    <x v="0"/>
    <x v="0"/>
    <x v="0"/>
    <x v="0"/>
    <x v="1"/>
    <x v="2"/>
    <x v="5"/>
  </r>
  <r>
    <x v="0"/>
    <n v="1"/>
    <s v="1976233"/>
    <x v="0"/>
    <s v="4310"/>
    <s v="08/01/2019 09:00"/>
    <s v="0BG0972367"/>
    <s v="800187"/>
    <s v="PITSS"/>
    <s v="ASP"/>
    <x v="4"/>
    <s v="PROLONGACION EZEQUIEL MONTES No 1"/>
    <x v="10"/>
    <n v="0"/>
    <s v="INTERIOR"/>
    <n v="182"/>
    <s v="&gt;60"/>
    <s v="Light Production Digital Business"/>
    <s v="Entry Production"/>
    <s v="Ciudad principal"/>
    <s v="3-&gt;60"/>
    <n v="1.1499999999999999"/>
    <n v="1808.95"/>
    <n v="1"/>
    <n v="1.33"/>
    <n v="4"/>
    <n v="0.33250000000000002"/>
    <n v="0"/>
    <n v="0"/>
    <d v="2019-01-10T00:00:00"/>
    <d v="2019-01-11T00:00:00"/>
    <n v="1"/>
    <s v="0-1 día"/>
    <n v="0"/>
    <n v="0"/>
    <n v="0"/>
    <x v="0"/>
    <x v="0"/>
    <x v="0"/>
    <x v="0"/>
    <x v="0"/>
    <x v="0"/>
    <x v="0"/>
  </r>
  <r>
    <x v="0"/>
    <n v="1"/>
    <s v="1976943"/>
    <x v="0"/>
    <s v="5945"/>
    <s v="09/01/2019 10:33"/>
    <s v="0X76373202"/>
    <s v="500158"/>
    <s v="PITSS"/>
    <s v="ASP"/>
    <x v="2"/>
    <s v="AV DE LAS INDUSTRIAS S/N"/>
    <x v="2"/>
    <n v="0"/>
    <s v="INTERIOR"/>
    <n v="274"/>
    <s v="&gt;60"/>
    <s v="Office Digital"/>
    <s v="A3"/>
    <s v="Ciudad principal"/>
    <s v="2-&gt;60"/>
    <n v="1.1000000000000001"/>
    <n v="1501.5000000000002"/>
    <n v="1"/>
    <n v="0.88"/>
    <n v="5"/>
    <n v="0.17599999999999999"/>
    <n v="0"/>
    <n v="0"/>
    <d v="2019-01-09T00:00:00"/>
    <d v="2019-01-10T00:00:00"/>
    <n v="1"/>
    <s v="0-1 día"/>
    <n v="0"/>
    <n v="0"/>
    <n v="0"/>
    <x v="0"/>
    <x v="0"/>
    <x v="0"/>
    <x v="0"/>
    <x v="1"/>
    <x v="2"/>
    <x v="5"/>
  </r>
  <r>
    <x v="0"/>
    <n v="1"/>
    <s v="1976405"/>
    <x v="0"/>
    <s v="4000"/>
    <s v="08/01/2019 11:20"/>
    <s v="06HB013987"/>
    <s v="500071"/>
    <s v="PITSS"/>
    <s v="ASP"/>
    <x v="14"/>
    <s v="PEDRO CARDENAS 1901"/>
    <x v="42"/>
    <n v="0"/>
    <s v="INTERIOR"/>
    <n v="2595"/>
    <s v="&gt;60"/>
    <s v="Entry Mono Printers"/>
    <s v="A4"/>
    <s v="Ciudad principal"/>
    <s v="1-&gt;60"/>
    <n v="1.05"/>
    <n v="750.75000000000011"/>
    <n v="1"/>
    <n v="1.67"/>
    <n v="5"/>
    <n v="0.33399999999999996"/>
    <n v="0"/>
    <n v="0"/>
    <d v="2019-01-08T00:00:00"/>
    <d v="2019-01-08T00:00:00"/>
    <n v="0"/>
    <s v="0-1 día"/>
    <n v="0"/>
    <n v="0"/>
    <n v="0"/>
    <x v="0"/>
    <x v="0"/>
    <x v="0"/>
    <x v="0"/>
    <x v="0"/>
    <x v="0"/>
    <x v="0"/>
  </r>
  <r>
    <x v="0"/>
    <n v="1"/>
    <s v="1977119"/>
    <x v="0"/>
    <s v="4624"/>
    <s v="09/01/2019 14:00"/>
    <s v="0D6X460002"/>
    <s v="500071"/>
    <s v="PITSS"/>
    <s v="ASP"/>
    <x v="3"/>
    <s v="AV FOMENTO INDUSTRIAL SN"/>
    <x v="19"/>
    <n v="0"/>
    <s v="INTERIOR"/>
    <n v="91"/>
    <s v="&gt;60"/>
    <s v="Entry Mono Printers"/>
    <s v="A4"/>
    <s v="Ciudad principal"/>
    <s v="1-&gt;60"/>
    <n v="1.05"/>
    <n v="750.75000000000011"/>
    <n v="1"/>
    <n v="1.67"/>
    <n v="5"/>
    <n v="0.33399999999999996"/>
    <n v="0"/>
    <n v="0"/>
    <d v="2019-01-09T00:00:00"/>
    <d v="2019-01-10T00:00:00"/>
    <n v="1"/>
    <s v="0-1 día"/>
    <n v="0"/>
    <n v="0"/>
    <n v="0"/>
    <x v="0"/>
    <x v="0"/>
    <x v="0"/>
    <x v="0"/>
    <x v="0"/>
    <x v="0"/>
    <x v="0"/>
  </r>
  <r>
    <x v="0"/>
    <n v="1"/>
    <s v="1980771"/>
    <x v="0"/>
    <s v="3611"/>
    <s v="17/01/2019 11:00"/>
    <s v="0A4T562603"/>
    <s v="800071"/>
    <s v="PITSS"/>
    <s v="ASP"/>
    <x v="33"/>
    <s v="CARRETERA BASE AEREA No 5850 INT 4"/>
    <x v="0"/>
    <n v="0"/>
    <s v="INTERIOR"/>
    <n v="2604"/>
    <s v="&gt;60"/>
    <s v="Entry Mono Printers"/>
    <s v="A4"/>
    <s v="Ciudad principal"/>
    <s v="1-&gt;60"/>
    <n v="1.05"/>
    <n v="750.75000000000011"/>
    <n v="1"/>
    <n v="1.67"/>
    <n v="5"/>
    <n v="0.33399999999999996"/>
    <n v="0"/>
    <n v="0"/>
    <d v="2019-01-17T00:00:00"/>
    <d v="2019-01-18T00:00:00"/>
    <n v="1"/>
    <s v="0-1 día"/>
    <n v="0"/>
    <n v="0"/>
    <n v="0"/>
    <x v="0"/>
    <x v="0"/>
    <x v="0"/>
    <x v="0"/>
    <x v="0"/>
    <x v="0"/>
    <x v="0"/>
  </r>
  <r>
    <x v="0"/>
    <n v="1"/>
    <s v="1982777"/>
    <x v="0"/>
    <s v="8075"/>
    <s v="21/01/2019 18:43"/>
    <s v="03AG880323"/>
    <s v="000195"/>
    <s v="PITSS"/>
    <s v="ASP"/>
    <x v="4"/>
    <s v="AV REVOLUCION 780"/>
    <x v="21"/>
    <n v="0"/>
    <s v="METRO"/>
    <n v="4"/>
    <s v="Entre 3 y 6"/>
    <s v="Departmental Digital"/>
    <s v="A3"/>
    <s v="Ciudad principal"/>
    <s v="2-Entre 3 y 6"/>
    <n v="0"/>
    <n v="0"/>
    <n v="1"/>
    <n v="1.67"/>
    <n v="5"/>
    <n v="0.33399999999999996"/>
    <n v="0"/>
    <n v="0"/>
    <d v="2019-01-22T00:00:00"/>
    <d v="2019-01-22T00:00:00"/>
    <n v="0"/>
    <s v="0-1 día"/>
    <n v="0"/>
    <n v="0"/>
    <n v="0"/>
    <x v="0"/>
    <x v="0"/>
    <x v="0"/>
    <x v="0"/>
    <x v="0"/>
    <x v="0"/>
    <x v="0"/>
  </r>
  <r>
    <x v="0"/>
    <n v="1"/>
    <s v="1980995"/>
    <x v="0"/>
    <s v="3636"/>
    <s v="17/01/2019 16:33"/>
    <s v="0BB1252077"/>
    <s v="500158"/>
    <s v="PITSS"/>
    <s v="ASP"/>
    <x v="30"/>
    <s v="PROL HERMANOS ESCOBAR No 7151-E"/>
    <x v="2"/>
    <n v="0"/>
    <s v="INTERIOR"/>
    <n v="57"/>
    <s v="Entre 31 y 60"/>
    <s v="A4 Mono MFPs"/>
    <s v="A4"/>
    <s v="Ciudad principal"/>
    <s v="1-Entre 31 y 60"/>
    <n v="0.8"/>
    <n v="572.00000000000011"/>
    <n v="1"/>
    <n v="0.95"/>
    <n v="5"/>
    <n v="0.19"/>
    <n v="0"/>
    <n v="0"/>
    <d v="2019-01-18T00:00:00"/>
    <d v="2019-01-18T00:00:00"/>
    <n v="0"/>
    <s v="0-1 día"/>
    <n v="0"/>
    <n v="0"/>
    <n v="0"/>
    <x v="0"/>
    <x v="0"/>
    <x v="0"/>
    <x v="0"/>
    <x v="1"/>
    <x v="2"/>
    <x v="5"/>
  </r>
  <r>
    <x v="0"/>
    <n v="1"/>
    <s v="1982293"/>
    <x v="0"/>
    <s v="5552"/>
    <s v="21/01/2019 09:16"/>
    <s v="0KPA025649"/>
    <s v="500158"/>
    <s v="PITSS"/>
    <s v="ASP"/>
    <x v="11"/>
    <s v="AV PRINCIPAL S/N"/>
    <x v="2"/>
    <n v="0"/>
    <s v="INTERIOR"/>
    <n v="223"/>
    <s v="&gt;60"/>
    <s v="Entry Mono Printers"/>
    <s v="A4"/>
    <s v="Ciudad principal"/>
    <s v="1-&gt;60"/>
    <n v="1.05"/>
    <n v="750.75000000000011"/>
    <n v="1"/>
    <n v="0.96"/>
    <n v="5"/>
    <n v="0.192"/>
    <n v="0"/>
    <n v="0"/>
    <d v="2019-01-21T00:00:00"/>
    <d v="2019-01-21T00:00:00"/>
    <n v="0"/>
    <s v="0-1 día"/>
    <n v="0"/>
    <n v="0"/>
    <n v="0"/>
    <x v="0"/>
    <x v="0"/>
    <x v="0"/>
    <x v="0"/>
    <x v="1"/>
    <x v="2"/>
    <x v="5"/>
  </r>
  <r>
    <x v="1"/>
    <n v="1"/>
    <s v="1996579"/>
    <x v="0"/>
    <s v="7845"/>
    <s v="18/02/2019 14:37"/>
    <s v="0MX4343673"/>
    <s v="500158"/>
    <s v="PITSS"/>
    <s v="ASP"/>
    <x v="25"/>
    <s v="AV FUENTES DEL SUR 7150"/>
    <x v="2"/>
    <n v="0"/>
    <s v="INTERIOR"/>
    <n v="42"/>
    <s v="Entre 31 y 60"/>
    <s v="A3 Office Color Laser MFPs"/>
    <s v="A3"/>
    <s v="Ciudad principal"/>
    <s v="2-Entre 31 y 60"/>
    <n v="1.05"/>
    <n v="1433.25"/>
    <n v="1"/>
    <n v="1"/>
    <n v="5"/>
    <n v="0.2"/>
    <n v="0"/>
    <n v="0"/>
    <d v="2019-02-18T00:00:00"/>
    <d v="2019-02-19T00:00:00"/>
    <n v="1"/>
    <s v="0-1 día"/>
    <n v="0"/>
    <n v="0"/>
    <n v="0"/>
    <x v="0"/>
    <x v="0"/>
    <x v="0"/>
    <x v="1"/>
    <x v="1"/>
    <x v="2"/>
    <x v="5"/>
  </r>
  <r>
    <x v="1"/>
    <n v="1"/>
    <s v="1988403"/>
    <x v="0"/>
    <s v="4310"/>
    <s v="01/02/2019 12:20"/>
    <s v="0BG0972367"/>
    <s v="800187"/>
    <s v="PITSS"/>
    <s v="ASP"/>
    <x v="4"/>
    <s v="PROLONGACION EZEQUIEL MONTES No 1"/>
    <x v="10"/>
    <n v="0"/>
    <s v="INTERIOR"/>
    <n v="11"/>
    <s v="Entre 7 y 15"/>
    <s v="Light Production Digital Business"/>
    <s v="Entry Production"/>
    <s v="Ciudad principal"/>
    <s v="3-Entre 7 y 15"/>
    <n v="0.8"/>
    <n v="1258.4000000000003"/>
    <n v="1"/>
    <n v="1.34"/>
    <n v="4"/>
    <n v="0.33500000000000002"/>
    <n v="0"/>
    <n v="0"/>
    <d v="2019-02-01T00:00:00"/>
    <d v="2019-02-05T00:00:00"/>
    <n v="1"/>
    <s v="0-1 día"/>
    <n v="0"/>
    <n v="0"/>
    <n v="0"/>
    <x v="0"/>
    <x v="0"/>
    <x v="0"/>
    <x v="0"/>
    <x v="0"/>
    <x v="0"/>
    <x v="0"/>
  </r>
  <r>
    <x v="1"/>
    <n v="1"/>
    <s v="1989691"/>
    <x v="0"/>
    <s v="0070"/>
    <s v="05/02/2019 08:35"/>
    <s v="0E2B656917"/>
    <s v="500018"/>
    <s v="PITSS"/>
    <s v="ASP"/>
    <x v="1"/>
    <s v="BLV FELIPE PESCADOR 1902 ESQ PEDRO"/>
    <x v="23"/>
    <n v="0"/>
    <s v="INTERIOR"/>
    <n v="103"/>
    <s v="&gt;60"/>
    <s v="Entry Production Color Low/Mid"/>
    <s v="Entry Production"/>
    <s v="Ciudad principal"/>
    <s v="3-&gt;60"/>
    <n v="1.1499999999999999"/>
    <n v="1808.95"/>
    <n v="1"/>
    <n v="1.34"/>
    <n v="4"/>
    <n v="0.33500000000000002"/>
    <n v="0"/>
    <n v="0"/>
    <d v="2019-02-05T00:00:00"/>
    <d v="2019-02-06T00:00:00"/>
    <n v="1"/>
    <s v="0-1 día"/>
    <n v="0"/>
    <n v="0"/>
    <n v="0"/>
    <x v="0"/>
    <x v="0"/>
    <x v="0"/>
    <x v="0"/>
    <x v="0"/>
    <x v="0"/>
    <x v="0"/>
  </r>
  <r>
    <x v="0"/>
    <n v="1"/>
    <s v="1972099"/>
    <x v="0"/>
    <s v="3616"/>
    <s v="28/12/2018 11:59"/>
    <s v="0A2T200270"/>
    <s v="800183"/>
    <s v="PITSS"/>
    <s v="ASP"/>
    <x v="12"/>
    <s v="CRISTOBAL COLON 260"/>
    <x v="74"/>
    <n v="0"/>
    <s v="INTERIOR"/>
    <n v="1456"/>
    <s v="&gt;60"/>
    <s v="A4 Mono MFPs"/>
    <s v="A4"/>
    <s v="Otras"/>
    <s v="1-&gt;60"/>
    <n v="1.05"/>
    <n v="750.75000000000011"/>
    <n v="1"/>
    <n v="3.02"/>
    <n v="9"/>
    <n v="0.33555555555555555"/>
    <n v="0"/>
    <n v="0"/>
    <d v="2019-01-04T00:00:00"/>
    <d v="2019-01-04T00:00:00"/>
    <n v="0"/>
    <s v="0-1 día"/>
    <n v="0"/>
    <n v="0"/>
    <n v="0"/>
    <x v="0"/>
    <x v="0"/>
    <x v="0"/>
    <x v="0"/>
    <x v="0"/>
    <x v="0"/>
    <x v="0"/>
  </r>
  <r>
    <x v="0"/>
    <n v="1"/>
    <s v="1985081"/>
    <x v="0"/>
    <s v="3657"/>
    <s v="25/01/2019 16:19"/>
    <s v="0C7X224300"/>
    <s v="100038"/>
    <s v="PITSS"/>
    <s v="ASP"/>
    <x v="21"/>
    <s v="ACUEDUCTO DEL ALTO LERMA No 2"/>
    <x v="24"/>
    <n v="0"/>
    <s v="INTERIOR"/>
    <n v="58"/>
    <s v="Entre 31 y 60"/>
    <s v="A4 Mono MFPs"/>
    <s v="A4"/>
    <s v="Ciudad principal"/>
    <s v="1-Entre 31 y 60"/>
    <n v="0.8"/>
    <n v="572.00000000000011"/>
    <n v="1"/>
    <n v="1.68"/>
    <n v="5"/>
    <n v="0.33599999999999997"/>
    <n v="0"/>
    <n v="0"/>
    <d v="2019-01-28T00:00:00"/>
    <d v="2019-01-28T00:00:00"/>
    <n v="0"/>
    <s v="0-1 día"/>
    <n v="0"/>
    <n v="0"/>
    <n v="0"/>
    <x v="0"/>
    <x v="0"/>
    <x v="0"/>
    <x v="0"/>
    <x v="0"/>
    <x v="0"/>
    <x v="0"/>
  </r>
  <r>
    <x v="0"/>
    <n v="1"/>
    <s v="1977735"/>
    <x v="0"/>
    <s v="3635"/>
    <s v="10/01/2019 14:25"/>
    <s v="0LBT205952"/>
    <s v="500158"/>
    <s v="PITSS"/>
    <s v="ASP"/>
    <x v="30"/>
    <s v="PROL HERMANOS ESCOBAR No 7151-E"/>
    <x v="2"/>
    <n v="0"/>
    <s v="INTERIOR"/>
    <n v="34"/>
    <s v="Entre 31 y 60"/>
    <s v="A4 Mono MFPs"/>
    <s v="A4"/>
    <s v="Ciudad principal"/>
    <s v="1-Entre 31 y 60"/>
    <n v="0.8"/>
    <n v="572.00000000000011"/>
    <n v="1"/>
    <n v="1.05"/>
    <n v="5"/>
    <n v="0.21000000000000002"/>
    <n v="0"/>
    <n v="0"/>
    <d v="2019-01-11T00:00:00"/>
    <d v="2019-01-11T00:00:00"/>
    <n v="0"/>
    <s v="0-1 día"/>
    <n v="0"/>
    <n v="0"/>
    <n v="0"/>
    <x v="0"/>
    <x v="0"/>
    <x v="0"/>
    <x v="0"/>
    <x v="1"/>
    <x v="2"/>
    <x v="5"/>
  </r>
  <r>
    <x v="1"/>
    <n v="1"/>
    <s v="1992079"/>
    <x v="0"/>
    <s v="5866"/>
    <s v="08/02/2019 14:49"/>
    <s v="0EX9298234"/>
    <s v="100037"/>
    <s v="PITSS"/>
    <s v="ASP"/>
    <x v="1"/>
    <s v="VIALIDAD METEPEC ESQ. CON CALLE GPE VICTORIA. LOCA"/>
    <x v="3"/>
    <n v="0"/>
    <s v="INTERIOR"/>
    <n v="37"/>
    <s v="Entre 31 y 60"/>
    <s v="Departmental Digital"/>
    <s v="A3"/>
    <s v="Ciudad principal"/>
    <s v="2-Entre 31 y 60"/>
    <n v="1.05"/>
    <n v="1433.25"/>
    <n v="1"/>
    <n v="1.68"/>
    <n v="5"/>
    <n v="0.33599999999999997"/>
    <n v="0"/>
    <n v="0"/>
    <d v="2019-02-08T00:00:00"/>
    <d v="2019-02-11T00:00:00"/>
    <n v="1"/>
    <s v="0-1 día"/>
    <n v="0"/>
    <n v="0"/>
    <n v="0"/>
    <x v="0"/>
    <x v="0"/>
    <x v="0"/>
    <x v="0"/>
    <x v="0"/>
    <x v="0"/>
    <x v="0"/>
  </r>
  <r>
    <x v="1"/>
    <n v="1"/>
    <s v="1993253"/>
    <x v="0"/>
    <s v="8045"/>
    <s v="11/02/2019 15:49"/>
    <s v="0Y4X848009"/>
    <s v="000196"/>
    <s v="PITSS"/>
    <s v="ASP"/>
    <x v="15"/>
    <s v="PASEO DE LA REFORMA No 295 P 2"/>
    <x v="57"/>
    <n v="1"/>
    <s v="METRO"/>
    <n v="18"/>
    <s v="Entre 16 y 30"/>
    <s v="Office Digital"/>
    <s v="A3"/>
    <s v="Ciudad principal"/>
    <s v="2-Entre 16 y 30"/>
    <n v="0.8"/>
    <n v="0"/>
    <n v="1"/>
    <n v="1.68"/>
    <n v="5"/>
    <n v="0.33599999999999997"/>
    <n v="0"/>
    <n v="0"/>
    <d v="2019-02-12T00:00:00"/>
    <d v="2019-02-12T00:00:00"/>
    <n v="0"/>
    <s v="0-1 día"/>
    <n v="0"/>
    <n v="0"/>
    <n v="0"/>
    <x v="0"/>
    <x v="0"/>
    <x v="0"/>
    <x v="0"/>
    <x v="0"/>
    <x v="0"/>
    <x v="0"/>
  </r>
  <r>
    <x v="0"/>
    <n v="1"/>
    <s v="1977207"/>
    <x v="0"/>
    <s v="4310"/>
    <s v="09/01/2019 17:20"/>
    <s v="0BG0973600"/>
    <s v="800142"/>
    <s v="PITSS"/>
    <s v="ASP"/>
    <x v="4"/>
    <s v="PROLONGACION REFORMA No 1235"/>
    <x v="35"/>
    <n v="0"/>
    <s v="METRO"/>
    <n v="53"/>
    <s v="Entre 31 y 60"/>
    <s v="Light Production Digital Business"/>
    <s v="Entry Production"/>
    <s v="Ciudad principal"/>
    <s v="3-Entre 31 y 60"/>
    <n v="1.1000000000000001"/>
    <n v="883.30000000000007"/>
    <n v="1"/>
    <n v="1.35"/>
    <n v="4"/>
    <n v="0.33750000000000002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0"/>
    <n v="1"/>
    <s v="1976857"/>
    <x v="0"/>
    <s v="5866"/>
    <s v="09/01/2019 08:55"/>
    <s v="0EX9282894"/>
    <s v="500036"/>
    <s v="PITSS"/>
    <s v="ASP"/>
    <x v="1"/>
    <s v="ALEJANDRO DE RODAS PROL SEG SOC 3104"/>
    <x v="11"/>
    <n v="0"/>
    <s v="INTERIOR"/>
    <n v="76"/>
    <s v="&gt;60"/>
    <s v="Departmental Digital"/>
    <s v="A3"/>
    <s v="Ciudad principal"/>
    <s v="2-&gt;60"/>
    <n v="1.1000000000000001"/>
    <n v="1501.5000000000002"/>
    <n v="1"/>
    <n v="1.7"/>
    <n v="5"/>
    <n v="0.33999999999999997"/>
    <n v="0"/>
    <n v="0"/>
    <d v="2019-01-09T00:00:00"/>
    <d v="2019-01-09T00:00:00"/>
    <n v="0"/>
    <s v="0-1 día"/>
    <n v="0"/>
    <n v="0"/>
    <n v="0"/>
    <x v="0"/>
    <x v="0"/>
    <x v="0"/>
    <x v="0"/>
    <x v="0"/>
    <x v="0"/>
    <x v="0"/>
  </r>
  <r>
    <x v="0"/>
    <n v="1"/>
    <s v="1975675"/>
    <x v="0"/>
    <s v="7845"/>
    <s v="07/01/2019 10:37"/>
    <s v="0MX4355681"/>
    <s v="500158"/>
    <s v="PITSS"/>
    <s v="ASP"/>
    <x v="25"/>
    <s v="8102 AV MIGUEL DE LA MADRID"/>
    <x v="27"/>
    <n v="0"/>
    <s v="INTERIOR"/>
    <n v="20"/>
    <s v="Entre 16 y 30"/>
    <s v="A3 Office Color Laser MFPs"/>
    <s v="A3"/>
    <s v="Ciudad principal"/>
    <s v="2-Entre 16 y 30"/>
    <n v="0.8"/>
    <n v="1092"/>
    <n v="1"/>
    <n v="1.1000000000000001"/>
    <n v="5"/>
    <n v="0.22000000000000003"/>
    <n v="0"/>
    <n v="0"/>
    <d v="2019-01-07T00:00:00"/>
    <d v="2019-01-08T00:00:00"/>
    <n v="1"/>
    <s v="0-1 día"/>
    <n v="0"/>
    <n v="0"/>
    <n v="0"/>
    <x v="0"/>
    <x v="0"/>
    <x v="0"/>
    <x v="1"/>
    <x v="1"/>
    <x v="2"/>
    <x v="5"/>
  </r>
  <r>
    <x v="1"/>
    <n v="1"/>
    <s v="1997833"/>
    <x v="0"/>
    <s v="6656"/>
    <s v="20/02/2019 12:38"/>
    <s v="0E1B081632"/>
    <s v="800071"/>
    <s v="PITSS"/>
    <s v="ASP"/>
    <x v="33"/>
    <s v="CARRETERA BASE AEREA No 5850 INT 4"/>
    <x v="0"/>
    <n v="0"/>
    <s v="INTERIOR"/>
    <n v="6"/>
    <s v="Entre 3 y 6"/>
    <s v="Color Laser Printers"/>
    <s v="A4"/>
    <s v="Ciudad principal"/>
    <s v="1-Entre 3 y 6"/>
    <n v="0"/>
    <n v="0"/>
    <n v="1"/>
    <n v="1.7"/>
    <n v="5"/>
    <n v="0.33999999999999997"/>
    <n v="0"/>
    <n v="0"/>
    <d v="2019-02-20T00:00:00"/>
    <d v="2019-02-21T00:00:00"/>
    <n v="1"/>
    <s v="0-1 día"/>
    <n v="0"/>
    <n v="0"/>
    <n v="0"/>
    <x v="0"/>
    <x v="0"/>
    <x v="0"/>
    <x v="0"/>
    <x v="0"/>
    <x v="0"/>
    <x v="0"/>
  </r>
  <r>
    <x v="1"/>
    <n v="1"/>
    <s v="2000237"/>
    <x v="0"/>
    <s v="5866"/>
    <s v="25/02/2019 14:08"/>
    <s v="0EX9287017"/>
    <s v="800071"/>
    <s v="PITSS"/>
    <s v="ASP"/>
    <x v="4"/>
    <s v="AV VALLARTA 5400"/>
    <x v="0"/>
    <n v="0"/>
    <s v="INTERIOR"/>
    <n v="6"/>
    <s v="Entre 3 y 6"/>
    <s v="Departmental Digital"/>
    <s v="A3"/>
    <s v="Ciudad principal"/>
    <s v="2-Entre 3 y 6"/>
    <n v="0"/>
    <n v="0"/>
    <n v="1"/>
    <n v="1.7"/>
    <n v="5"/>
    <n v="0.33999999999999997"/>
    <n v="0"/>
    <n v="0"/>
    <d v="2019-02-25T00:00:00"/>
    <d v="2019-02-26T00:00:00"/>
    <n v="1"/>
    <s v="0-1 día"/>
    <n v="0"/>
    <n v="0"/>
    <n v="0"/>
    <x v="0"/>
    <x v="0"/>
    <x v="0"/>
    <x v="0"/>
    <x v="0"/>
    <x v="0"/>
    <x v="0"/>
  </r>
  <r>
    <x v="0"/>
    <n v="1"/>
    <s v="1977809"/>
    <x v="0"/>
    <s v="8075"/>
    <s v="10/01/2019 16:30"/>
    <s v="03AG880144"/>
    <s v="500036"/>
    <s v="PITSS"/>
    <s v="ASP"/>
    <x v="4"/>
    <s v="AV GOMEZ MORIN No 924 LOTE 7"/>
    <x v="1"/>
    <n v="0"/>
    <s v="INTERIOR"/>
    <n v="44"/>
    <s v="Entre 31 y 60"/>
    <s v="Departmental Digital"/>
    <s v="A3"/>
    <s v="Ciudad principal"/>
    <s v="2-Entre 31 y 60"/>
    <n v="1.05"/>
    <n v="1433.25"/>
    <n v="1"/>
    <n v="1.72"/>
    <n v="5"/>
    <n v="0.34399999999999997"/>
    <n v="0"/>
    <n v="0"/>
    <d v="2019-01-11T00:00:00"/>
    <d v="2019-01-11T00:00:00"/>
    <n v="0"/>
    <s v="0-1 día"/>
    <n v="0"/>
    <n v="0"/>
    <n v="0"/>
    <x v="0"/>
    <x v="0"/>
    <x v="0"/>
    <x v="0"/>
    <x v="0"/>
    <x v="0"/>
    <x v="0"/>
  </r>
  <r>
    <x v="1"/>
    <n v="1"/>
    <s v="1998889"/>
    <x v="0"/>
    <s v="5866"/>
    <s v="22/02/2019 08:09"/>
    <s v="0EX9664460"/>
    <s v="100037"/>
    <s v="PITSS"/>
    <s v="ASP"/>
    <x v="4"/>
    <s v="LEONA VICARIO No 629"/>
    <x v="3"/>
    <n v="0"/>
    <s v="INTERIOR"/>
    <n v="375"/>
    <s v="&gt;60"/>
    <s v="Departmental Digital"/>
    <s v="A3"/>
    <s v="Ciudad principal"/>
    <s v="2-&gt;60"/>
    <n v="1.1000000000000001"/>
    <n v="1501.5000000000002"/>
    <n v="1"/>
    <n v="1.72"/>
    <n v="5"/>
    <n v="0.34399999999999997"/>
    <n v="0"/>
    <n v="0"/>
    <d v="2019-02-22T00:00:00"/>
    <d v="2019-02-22T00:00:00"/>
    <n v="0"/>
    <s v="0-1 día"/>
    <n v="0"/>
    <n v="0"/>
    <n v="0"/>
    <x v="0"/>
    <x v="0"/>
    <x v="0"/>
    <x v="0"/>
    <x v="0"/>
    <x v="0"/>
    <x v="0"/>
  </r>
  <r>
    <x v="0"/>
    <n v="1"/>
    <s v="1978303"/>
    <x v="0"/>
    <s v="4395"/>
    <s v="11/01/2019 15:07"/>
    <s v="0BG2947161"/>
    <s v="500028"/>
    <s v="PITSS"/>
    <s v="ASP"/>
    <x v="1"/>
    <s v="MISSISIPI 152 LOC 206"/>
    <x v="1"/>
    <n v="0"/>
    <s v="INTERIOR"/>
    <n v="8"/>
    <s v="Entre 7 y 15"/>
    <s v="Light Production Digital Business"/>
    <s v="Entry Production"/>
    <s v="Ciudad principal"/>
    <s v="3-Entre 7 y 15"/>
    <n v="0.8"/>
    <n v="1258.4000000000003"/>
    <n v="1"/>
    <n v="1.38"/>
    <n v="4"/>
    <n v="0.34499999999999997"/>
    <n v="0"/>
    <n v="0"/>
    <d v="2019-01-11T00:00:00"/>
    <d v="2019-01-14T00:00:00"/>
    <n v="1"/>
    <s v="0-1 día"/>
    <n v="0"/>
    <n v="0"/>
    <n v="0"/>
    <x v="0"/>
    <x v="0"/>
    <x v="0"/>
    <x v="0"/>
    <x v="0"/>
    <x v="0"/>
    <x v="0"/>
  </r>
  <r>
    <x v="1"/>
    <n v="1"/>
    <s v="1987481"/>
    <x v="0"/>
    <s v="0070"/>
    <s v="30/01/2019 16:42"/>
    <s v="0E2B646622"/>
    <s v="800185"/>
    <s v="PITSS"/>
    <s v="ASP"/>
    <x v="1"/>
    <s v="MIGUEL DE LA MADRID 9"/>
    <x v="41"/>
    <n v="1"/>
    <s v="INTERIOR"/>
    <n v="14"/>
    <s v="Entre 7 y 15"/>
    <s v="Entry Production Color Low/Mid"/>
    <s v="Entry Production"/>
    <s v="Ciudad principal"/>
    <s v="3-Entre 7 y 15"/>
    <n v="0.8"/>
    <n v="0"/>
    <n v="1"/>
    <n v="1.38"/>
    <n v="4"/>
    <n v="0.34499999999999997"/>
    <n v="0"/>
    <n v="0"/>
    <d v="2019-02-05T00:00:00"/>
    <d v="2019-02-06T00:00:00"/>
    <n v="1"/>
    <s v="0-1 día"/>
    <n v="0"/>
    <n v="0"/>
    <n v="0"/>
    <x v="0"/>
    <x v="0"/>
    <x v="0"/>
    <x v="0"/>
    <x v="0"/>
    <x v="0"/>
    <x v="0"/>
  </r>
  <r>
    <x v="1"/>
    <n v="1"/>
    <s v="1988301"/>
    <x v="0"/>
    <s v="4395"/>
    <s v="01/02/2019 10:07"/>
    <s v="0BG2948878"/>
    <s v="500083"/>
    <s v="PITSS"/>
    <s v="ASP"/>
    <x v="1"/>
    <s v="AV VASCONCELOS 160"/>
    <x v="1"/>
    <n v="0"/>
    <s v="INTERIOR"/>
    <n v="71"/>
    <s v="&gt;60"/>
    <s v="Light Production Digital Business"/>
    <s v="Entry Production"/>
    <s v="Ciudad principal"/>
    <s v="3-&gt;60"/>
    <n v="1.1499999999999999"/>
    <n v="1808.95"/>
    <n v="1"/>
    <n v="1.38"/>
    <n v="4"/>
    <n v="0.34499999999999997"/>
    <n v="0"/>
    <n v="0"/>
    <d v="2019-02-01T00:00:00"/>
    <d v="2019-02-01T00:00:00"/>
    <n v="0"/>
    <s v="0-1 día"/>
    <n v="0"/>
    <n v="0"/>
    <n v="0"/>
    <x v="0"/>
    <x v="0"/>
    <x v="0"/>
    <x v="0"/>
    <x v="0"/>
    <x v="0"/>
    <x v="0"/>
  </r>
  <r>
    <x v="1"/>
    <n v="1"/>
    <s v="1993737"/>
    <x v="0"/>
    <s v="5866"/>
    <s v="12/02/2019 14:31"/>
    <s v="0EX9293515"/>
    <s v="800072"/>
    <s v="PITSS"/>
    <s v="ASP"/>
    <x v="4"/>
    <s v="AV PATRIA 1612 MZ 1 LT 30 Y 30A"/>
    <x v="0"/>
    <n v="0"/>
    <s v="INTERIOR"/>
    <n v="5"/>
    <s v="Entre 3 y 6"/>
    <s v="Departmental Digital"/>
    <s v="A3"/>
    <s v="Ciudad principal"/>
    <s v="2-Entre 3 y 6"/>
    <n v="0"/>
    <n v="0"/>
    <n v="1"/>
    <n v="1.73"/>
    <n v="5"/>
    <n v="0.34599999999999997"/>
    <n v="0"/>
    <n v="0"/>
    <d v="2019-02-14T00:00:00"/>
    <d v="2019-02-14T00:00:00"/>
    <n v="0"/>
    <s v="0-1 día"/>
    <n v="0"/>
    <n v="0"/>
    <n v="0"/>
    <x v="0"/>
    <x v="0"/>
    <x v="0"/>
    <x v="0"/>
    <x v="0"/>
    <x v="0"/>
    <x v="0"/>
  </r>
  <r>
    <x v="1"/>
    <n v="1"/>
    <s v="1999109"/>
    <x v="0"/>
    <s v="3611"/>
    <s v="22/02/2019 13:46"/>
    <s v="0A4T558379"/>
    <s v="800183"/>
    <s v="PITSS"/>
    <s v="ASP"/>
    <x v="4"/>
    <s v="AV VALLE DE SAN ISIDRO 530"/>
    <x v="0"/>
    <n v="0"/>
    <s v="INTERIOR"/>
    <n v="50"/>
    <s v="Entre 31 y 60"/>
    <s v="Entry Mono Printers"/>
    <s v="A4"/>
    <s v="Ciudad principal"/>
    <s v="1-Entre 31 y 60"/>
    <n v="0.8"/>
    <n v="572.00000000000011"/>
    <n v="1"/>
    <n v="1.73"/>
    <n v="5"/>
    <n v="0.34599999999999997"/>
    <n v="0"/>
    <n v="0"/>
    <d v="2019-02-22T00:00:00"/>
    <d v="2019-02-22T00:00:00"/>
    <n v="0"/>
    <s v="0-1 día"/>
    <n v="0"/>
    <n v="0"/>
    <n v="0"/>
    <x v="0"/>
    <x v="0"/>
    <x v="0"/>
    <x v="0"/>
    <x v="0"/>
    <x v="0"/>
    <x v="0"/>
  </r>
  <r>
    <x v="0"/>
    <n v="1"/>
    <s v="1968487"/>
    <x v="0"/>
    <s v="4395"/>
    <s v="18/12/2018 09:17"/>
    <s v="0BG2948912"/>
    <s v="500094"/>
    <s v="PITSS"/>
    <s v="ASP"/>
    <x v="1"/>
    <s v="AV HIDALGO 5309"/>
    <x v="69"/>
    <n v="0"/>
    <s v="INTERIOR"/>
    <n v="20"/>
    <s v="Entre 16 y 30"/>
    <s v="Light Production Digital Business"/>
    <s v="Entry Production"/>
    <s v="Ciudad principal"/>
    <s v="3-Entre 16 y 30"/>
    <n v="1.05"/>
    <n v="1651.6500000000003"/>
    <n v="1"/>
    <n v="1.39"/>
    <n v="4"/>
    <n v="0.34749999999999998"/>
    <n v="0"/>
    <n v="0"/>
    <d v="2019-01-15T00:00:00"/>
    <d v="2019-01-16T00:00:00"/>
    <n v="1"/>
    <s v="0-1 día"/>
    <n v="0"/>
    <n v="0"/>
    <n v="0"/>
    <x v="0"/>
    <x v="0"/>
    <x v="0"/>
    <x v="0"/>
    <x v="0"/>
    <x v="0"/>
    <x v="0"/>
  </r>
  <r>
    <x v="1"/>
    <n v="1"/>
    <s v="1994821"/>
    <x v="0"/>
    <s v="5955"/>
    <s v="14/02/2019 11:26"/>
    <s v="0X76093213"/>
    <s v="800072"/>
    <s v="PITSS"/>
    <s v="ASP"/>
    <x v="116"/>
    <s v="AV MANUEL ACU&amp;A No 2937 PISO 1"/>
    <x v="7"/>
    <n v="0"/>
    <s v="INTERIOR"/>
    <n v="70"/>
    <s v="&gt;60"/>
    <s v="Departmental Digital"/>
    <s v="A3"/>
    <s v="Ciudad principal"/>
    <s v="2-&gt;60"/>
    <n v="1.1000000000000001"/>
    <n v="1501.5000000000002"/>
    <n v="1"/>
    <n v="1.74"/>
    <n v="5"/>
    <n v="0.34799999999999998"/>
    <n v="0"/>
    <n v="0"/>
    <d v="2019-02-14T00:00:00"/>
    <d v="2019-02-14T00:00:00"/>
    <n v="0"/>
    <s v="0-1 día"/>
    <n v="0"/>
    <n v="0"/>
    <n v="0"/>
    <x v="0"/>
    <x v="0"/>
    <x v="0"/>
    <x v="0"/>
    <x v="0"/>
    <x v="0"/>
    <x v="0"/>
  </r>
  <r>
    <x v="0"/>
    <n v="1"/>
    <s v="1977571"/>
    <x v="0"/>
    <s v="4002"/>
    <s v="10/01/2019 11:25"/>
    <s v="09HB333104"/>
    <s v="500066"/>
    <s v="PITSS"/>
    <s v="ASP"/>
    <x v="38"/>
    <s v="AV JUAREZ No 1102 PISO 40"/>
    <x v="11"/>
    <n v="0"/>
    <s v="INTERIOR"/>
    <n v="7"/>
    <s v="Entre 7 y 15"/>
    <s v="A4 Mono MFPs"/>
    <s v="A4"/>
    <s v="Ciudad principal"/>
    <s v="1-Entre 7 y 15"/>
    <n v="0"/>
    <n v="0"/>
    <n v="1"/>
    <n v="1.75"/>
    <n v="5"/>
    <n v="0.35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0"/>
    <n v="1"/>
    <s v="1980841"/>
    <x v="0"/>
    <s v="7142"/>
    <s v="17/01/2019 12:11"/>
    <s v="0PW4980265"/>
    <s v="800071"/>
    <s v="PITSS"/>
    <s v="ASP"/>
    <x v="1"/>
    <s v="CENTRO COMERCIAL REAL CENTER AV SANTA MARGARITA No"/>
    <x v="0"/>
    <n v="0"/>
    <s v="INTERIOR"/>
    <n v="90"/>
    <s v="&gt;60"/>
    <s v="WF Mono Systems and Legacy Color"/>
    <s v="WF"/>
    <s v="Ciudad principal"/>
    <s v="3-&gt;60"/>
    <n v="1.1499999999999999"/>
    <n v="1808.95"/>
    <n v="1"/>
    <n v="1.4"/>
    <n v="4"/>
    <n v="0.35"/>
    <n v="0"/>
    <n v="0"/>
    <d v="2019-01-17T00:00:00"/>
    <d v="2019-01-18T00:00:00"/>
    <n v="1"/>
    <s v="0-1 día"/>
    <n v="0"/>
    <n v="0"/>
    <n v="0"/>
    <x v="0"/>
    <x v="0"/>
    <x v="0"/>
    <x v="0"/>
    <x v="0"/>
    <x v="0"/>
    <x v="0"/>
  </r>
  <r>
    <x v="1"/>
    <n v="1"/>
    <s v="1996641"/>
    <x v="0"/>
    <s v="5955"/>
    <s v="18/02/2019 16:24"/>
    <s v="0X76703875"/>
    <s v="500158"/>
    <s v="PITSS"/>
    <s v="ASP"/>
    <x v="25"/>
    <s v="AV FUENTES DEL SUR No 7070"/>
    <x v="2"/>
    <n v="0"/>
    <s v="INTERIOR"/>
    <n v="26"/>
    <s v="Entre 16 y 30"/>
    <s v="Departmental Digital"/>
    <s v="A3"/>
    <s v="Ciudad principal"/>
    <s v="2-Entre 16 y 30"/>
    <n v="0.8"/>
    <n v="1092"/>
    <n v="1"/>
    <n v="1.1000000000000001"/>
    <n v="5"/>
    <n v="0.22000000000000003"/>
    <n v="0"/>
    <n v="0"/>
    <d v="2019-02-19T00:00:00"/>
    <d v="2019-02-19T00:00:00"/>
    <n v="0"/>
    <s v="0-1 día"/>
    <n v="0"/>
    <n v="0"/>
    <n v="0"/>
    <x v="0"/>
    <x v="0"/>
    <x v="0"/>
    <x v="1"/>
    <x v="1"/>
    <x v="2"/>
    <x v="5"/>
  </r>
  <r>
    <x v="0"/>
    <n v="1"/>
    <s v="1986635"/>
    <x v="0"/>
    <s v="7835"/>
    <s v="29/01/2019 11:45"/>
    <s v="0MX1188859"/>
    <s v="800071"/>
    <s v="PITSS"/>
    <s v="ASP"/>
    <x v="117"/>
    <s v="AV LIBERTAD 1777"/>
    <x v="7"/>
    <n v="0"/>
    <s v="INTERIOR"/>
    <n v="43"/>
    <s v="Entre 31 y 60"/>
    <s v="A3 Office Color Laser MFPs"/>
    <s v="A3"/>
    <s v="Ciudad principal"/>
    <s v="2-Entre 31 y 60"/>
    <n v="1.05"/>
    <n v="1433.25"/>
    <n v="1"/>
    <n v="1.75"/>
    <n v="5"/>
    <n v="0.35"/>
    <n v="0"/>
    <n v="0"/>
    <d v="2019-01-31T00:00:00"/>
    <d v="2019-01-31T00:00:00"/>
    <n v="0"/>
    <s v="0-1 día"/>
    <n v="0"/>
    <n v="0"/>
    <n v="0"/>
    <x v="0"/>
    <x v="0"/>
    <x v="0"/>
    <x v="0"/>
    <x v="0"/>
    <x v="0"/>
    <x v="0"/>
  </r>
  <r>
    <x v="1"/>
    <n v="1"/>
    <s v="1989719"/>
    <x v="0"/>
    <s v="4395"/>
    <s v="05/02/2019 09:16"/>
    <s v="0BG2941140"/>
    <s v="800146"/>
    <s v="PITSS"/>
    <s v="ASP"/>
    <x v="1"/>
    <s v="BLV MANUEL J CLOUTHIER SN"/>
    <x v="17"/>
    <n v="0"/>
    <s v="INTERIOR"/>
    <n v="7"/>
    <s v="Entre 7 y 15"/>
    <s v="Light Production Digital Business"/>
    <s v="Entry Production"/>
    <s v="Ciudad principal"/>
    <s v="3-Entre 7 y 15"/>
    <n v="0.8"/>
    <n v="1258.4000000000003"/>
    <n v="1"/>
    <n v="1.4"/>
    <n v="4"/>
    <n v="0.35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1"/>
    <n v="1"/>
    <s v="1991747"/>
    <x v="0"/>
    <s v="4002"/>
    <s v="08/02/2019 10:11"/>
    <s v="09HB332045"/>
    <s v="800196"/>
    <s v="PITSS"/>
    <s v="ASP"/>
    <x v="98"/>
    <s v="CALLE 6 No 2750"/>
    <x v="7"/>
    <n v="1"/>
    <s v="INTERIOR"/>
    <n v="93"/>
    <s v="&gt;60"/>
    <s v="A4 Mono MFPs"/>
    <s v="A4"/>
    <s v="Ciudad principal"/>
    <s v="1-&gt;60"/>
    <n v="1.05"/>
    <n v="0"/>
    <n v="1"/>
    <n v="1.75"/>
    <n v="5"/>
    <n v="0.35"/>
    <n v="0"/>
    <n v="0"/>
    <d v="2019-02-08T00:00:00"/>
    <d v="2019-02-08T00:00:00"/>
    <n v="0"/>
    <s v="0-1 día"/>
    <n v="0"/>
    <n v="0"/>
    <n v="0"/>
    <x v="0"/>
    <x v="0"/>
    <x v="0"/>
    <x v="0"/>
    <x v="0"/>
    <x v="0"/>
    <x v="0"/>
  </r>
  <r>
    <x v="1"/>
    <n v="1"/>
    <s v="1995037"/>
    <x v="0"/>
    <s v="6705"/>
    <s v="14/02/2019 14:36"/>
    <s v="0A1H021968"/>
    <s v="800188"/>
    <s v="PITSS"/>
    <s v="ASP"/>
    <x v="4"/>
    <s v="PASEO IRAPUATO No 1101"/>
    <x v="30"/>
    <n v="0"/>
    <s v="INTERIOR"/>
    <n v="71"/>
    <s v="&gt;60"/>
    <s v="WF Mono Systems and Legacy Color"/>
    <s v="WF"/>
    <s v="Ciudad principal"/>
    <s v="3-&gt;60"/>
    <n v="1.1499999999999999"/>
    <n v="1808.95"/>
    <n v="1"/>
    <n v="1.4"/>
    <n v="4"/>
    <n v="0.35"/>
    <n v="0"/>
    <n v="0"/>
    <d v="2019-02-14T00:00:00"/>
    <d v="2019-02-14T00:00:00"/>
    <n v="0"/>
    <s v="0-1 día"/>
    <n v="0"/>
    <n v="0"/>
    <n v="0"/>
    <x v="0"/>
    <x v="0"/>
    <x v="0"/>
    <x v="0"/>
    <x v="0"/>
    <x v="0"/>
    <x v="0"/>
  </r>
  <r>
    <x v="1"/>
    <n v="1"/>
    <s v="1996575"/>
    <x v="0"/>
    <s v="8075"/>
    <s v="18/02/2019 14:28"/>
    <s v="03AG879725"/>
    <s v="800027"/>
    <s v="PITSS"/>
    <s v="ASP"/>
    <x v="4"/>
    <s v="AV VENUSTIANO CARRANZA 2301"/>
    <x v="13"/>
    <n v="0"/>
    <s v="INTERIOR"/>
    <n v="84"/>
    <s v="&gt;60"/>
    <s v="Departmental Digital"/>
    <s v="A3"/>
    <s v="Ciudad principal"/>
    <s v="2-&gt;60"/>
    <n v="1.1000000000000001"/>
    <n v="1501.5000000000002"/>
    <n v="1"/>
    <n v="1.76"/>
    <n v="5"/>
    <n v="0.35199999999999998"/>
    <n v="0"/>
    <n v="0"/>
    <d v="2019-02-18T00:00:00"/>
    <d v="2019-02-19T00:00:00"/>
    <n v="1"/>
    <s v="0-1 día"/>
    <n v="0"/>
    <n v="0"/>
    <n v="0"/>
    <x v="0"/>
    <x v="0"/>
    <x v="0"/>
    <x v="0"/>
    <x v="0"/>
    <x v="0"/>
    <x v="0"/>
  </r>
  <r>
    <x v="0"/>
    <n v="1"/>
    <s v="1973601"/>
    <x v="0"/>
    <s v="6705"/>
    <s v="02/01/2019 11:28"/>
    <s v="0A1H022181"/>
    <s v="500018"/>
    <s v="PITSS"/>
    <s v="ASP"/>
    <x v="2"/>
    <s v="BLVD FRANCISCO PRIMO DE VERDAD No 3317"/>
    <x v="23"/>
    <n v="0"/>
    <s v="INTERIOR"/>
    <n v="16"/>
    <s v="Entre 16 y 30"/>
    <s v="WF Mono Systems and Legacy Color"/>
    <s v="WF"/>
    <s v="Ciudad principal"/>
    <s v="3-Entre 16 y 30"/>
    <n v="1.05"/>
    <n v="1651.6500000000003"/>
    <n v="1"/>
    <n v="1.41"/>
    <n v="4"/>
    <n v="0.35249999999999998"/>
    <n v="0"/>
    <n v="0"/>
    <d v="2019-01-02T00:00:00"/>
    <d v="2019-01-02T00:00:00"/>
    <n v="0"/>
    <s v="0-1 día"/>
    <n v="0"/>
    <n v="0"/>
    <n v="0"/>
    <x v="0"/>
    <x v="0"/>
    <x v="0"/>
    <x v="0"/>
    <x v="0"/>
    <x v="0"/>
    <x v="0"/>
  </r>
  <r>
    <x v="0"/>
    <n v="1"/>
    <s v="1980451"/>
    <x v="0"/>
    <s v="5866"/>
    <s v="16/01/2019 20:49"/>
    <s v="0EX9293419"/>
    <s v="500036"/>
    <s v="PITSS"/>
    <s v="ASP"/>
    <x v="4"/>
    <s v="AV GOMEZ MORIN 924"/>
    <x v="1"/>
    <n v="0"/>
    <s v="INTERIOR"/>
    <n v="64"/>
    <s v="&gt;60"/>
    <s v="Departmental Digital"/>
    <s v="A3"/>
    <s v="Ciudad principal"/>
    <s v="2-&gt;60"/>
    <n v="1.1000000000000001"/>
    <n v="1501.5000000000002"/>
    <n v="1"/>
    <n v="1.77"/>
    <n v="5"/>
    <n v="0.35399999999999998"/>
    <n v="0"/>
    <n v="0"/>
    <d v="2019-01-21T00:00:00"/>
    <d v="2019-01-21T00:00:00"/>
    <n v="0"/>
    <s v="0-1 día"/>
    <n v="0"/>
    <n v="0"/>
    <n v="0"/>
    <x v="0"/>
    <x v="0"/>
    <x v="0"/>
    <x v="0"/>
    <x v="0"/>
    <x v="0"/>
    <x v="0"/>
  </r>
  <r>
    <x v="0"/>
    <n v="1"/>
    <s v="1984865"/>
    <x v="0"/>
    <s v="5866"/>
    <s v="25/01/2019 09:36"/>
    <s v="0EX9293168"/>
    <s v="800146"/>
    <s v="PITSS"/>
    <s v="ASP"/>
    <x v="4"/>
    <s v="BLV ADOLFO LOPEZ MATEOS 2009-B"/>
    <x v="17"/>
    <n v="0"/>
    <s v="INTERIOR"/>
    <n v="186"/>
    <s v="&gt;60"/>
    <s v="Departmental Digital"/>
    <s v="A3"/>
    <s v="Ciudad principal"/>
    <s v="2-&gt;60"/>
    <n v="1.1000000000000001"/>
    <n v="1501.5000000000002"/>
    <n v="1"/>
    <n v="1.77"/>
    <n v="5"/>
    <n v="0.35399999999999998"/>
    <n v="0"/>
    <n v="0"/>
    <d v="2019-01-25T00:00:00"/>
    <d v="2019-01-25T00:00:00"/>
    <n v="0"/>
    <s v="0-1 día"/>
    <n v="0"/>
    <n v="0"/>
    <n v="0"/>
    <x v="0"/>
    <x v="0"/>
    <x v="0"/>
    <x v="0"/>
    <x v="0"/>
    <x v="0"/>
    <x v="0"/>
  </r>
  <r>
    <x v="1"/>
    <n v="1"/>
    <s v="1988031"/>
    <x v="0"/>
    <s v="5774"/>
    <s v="31/01/2019 15:44"/>
    <s v="0XEL566166"/>
    <s v="500056"/>
    <s v="PITSS"/>
    <s v="ASP"/>
    <x v="4"/>
    <s v="BLV HIDALGO Y FUENTE DE DIANA SN"/>
    <x v="19"/>
    <n v="0"/>
    <s v="INTERIOR"/>
    <n v="50"/>
    <s v="Entre 31 y 60"/>
    <s v="Departmental Digital"/>
    <s v="A3"/>
    <s v="Ciudad principal"/>
    <s v="2-Entre 31 y 60"/>
    <n v="1.05"/>
    <n v="1433.25"/>
    <n v="1"/>
    <n v="1.77"/>
    <n v="5"/>
    <n v="0.35399999999999998"/>
    <n v="0"/>
    <n v="0"/>
    <d v="2019-02-07T00:00:00"/>
    <d v="2019-02-07T00:00:00"/>
    <n v="0"/>
    <s v="0-1 día"/>
    <n v="0"/>
    <n v="0"/>
    <n v="0"/>
    <x v="0"/>
    <x v="0"/>
    <x v="0"/>
    <x v="0"/>
    <x v="0"/>
    <x v="0"/>
    <x v="0"/>
  </r>
  <r>
    <x v="0"/>
    <n v="1"/>
    <s v="1986485"/>
    <x v="0"/>
    <s v="6705"/>
    <s v="29/01/2019 08:25"/>
    <s v="0A1H020683"/>
    <s v="800146"/>
    <s v="PITSS"/>
    <s v="ASP"/>
    <x v="1"/>
    <s v="BLV A L MATEOS SN ESQ CHIMALPOPOC"/>
    <x v="17"/>
    <n v="0"/>
    <s v="INTERIOR"/>
    <n v="20"/>
    <s v="Entre 16 y 30"/>
    <s v="WF Mono Systems and Legacy Color"/>
    <s v="WF"/>
    <s v="Ciudad principal"/>
    <s v="3-Entre 16 y 30"/>
    <n v="1.05"/>
    <n v="1651.6500000000003"/>
    <n v="1"/>
    <n v="1.42"/>
    <n v="4"/>
    <n v="0.35499999999999998"/>
    <n v="0"/>
    <n v="0"/>
    <d v="2019-01-29T00:00:00"/>
    <d v="2019-01-29T00:00:00"/>
    <n v="0"/>
    <s v="0-1 día"/>
    <n v="0"/>
    <n v="0"/>
    <n v="0"/>
    <x v="0"/>
    <x v="0"/>
    <x v="0"/>
    <x v="0"/>
    <x v="0"/>
    <x v="0"/>
    <x v="0"/>
  </r>
  <r>
    <x v="1"/>
    <n v="1"/>
    <s v="1989855"/>
    <x v="0"/>
    <s v="4395"/>
    <s v="05/02/2019 11:35"/>
    <s v="0BG2949298"/>
    <s v="100038"/>
    <s v="PITSS"/>
    <s v="ASP"/>
    <x v="1"/>
    <s v="BLV ISIDRO FABELA SUR 600"/>
    <x v="20"/>
    <n v="0"/>
    <s v="INTERIOR"/>
    <n v="40"/>
    <s v="Entre 31 y 60"/>
    <s v="Light Production Digital Business"/>
    <s v="Entry Production"/>
    <s v="Ciudad principal"/>
    <s v="3-Entre 31 y 60"/>
    <n v="1.1000000000000001"/>
    <n v="1730.3000000000004"/>
    <n v="1"/>
    <n v="1.42"/>
    <n v="4"/>
    <n v="0.35499999999999998"/>
    <n v="0"/>
    <n v="0"/>
    <d v="2019-02-07T00:00:00"/>
    <d v="2019-02-07T00:00:00"/>
    <n v="0"/>
    <s v="0-1 día"/>
    <n v="0"/>
    <n v="0"/>
    <n v="0"/>
    <x v="0"/>
    <x v="0"/>
    <x v="0"/>
    <x v="0"/>
    <x v="0"/>
    <x v="0"/>
    <x v="0"/>
  </r>
  <r>
    <x v="0"/>
    <n v="1"/>
    <s v="1979375"/>
    <x v="0"/>
    <s v="3658"/>
    <s v="15/01/2019 08:43"/>
    <s v="0C4X007879"/>
    <s v="800071"/>
    <s v="PITSS"/>
    <s v="ASP"/>
    <x v="7"/>
    <s v="AV GENERAL RAMON CORONA No 2514"/>
    <x v="0"/>
    <n v="0"/>
    <s v="INTERIOR"/>
    <n v="2602"/>
    <s v="&gt;60"/>
    <s v="A4 Mono MFPs"/>
    <s v="A4"/>
    <s v="Ciudad principal"/>
    <s v="1-&gt;60"/>
    <n v="1.05"/>
    <n v="750.75000000000011"/>
    <n v="1"/>
    <n v="1.78"/>
    <n v="5"/>
    <n v="0.35599999999999998"/>
    <n v="0"/>
    <n v="0"/>
    <d v="2019-01-16T00:00:00"/>
    <d v="2019-01-16T00:00:00"/>
    <n v="0"/>
    <s v="0-1 día"/>
    <n v="0"/>
    <n v="0"/>
    <n v="0"/>
    <x v="0"/>
    <x v="0"/>
    <x v="0"/>
    <x v="0"/>
    <x v="0"/>
    <x v="0"/>
    <x v="0"/>
  </r>
  <r>
    <x v="0"/>
    <n v="1"/>
    <s v="1982481"/>
    <x v="0"/>
    <s v="4002"/>
    <s v="21/01/2019 11:43"/>
    <s v="09HB321576"/>
    <s v="500028"/>
    <s v="PITSS"/>
    <s v="ASP"/>
    <x v="6"/>
    <s v="5 DE MAYO 315 OTE Y GALEANA"/>
    <x v="11"/>
    <n v="0"/>
    <s v="INTERIOR"/>
    <n v="32"/>
    <s v="Entre 31 y 60"/>
    <s v="A4 Mono MFPs"/>
    <s v="A4"/>
    <s v="Ciudad principal"/>
    <s v="1-Entre 31 y 60"/>
    <n v="0.8"/>
    <n v="572.00000000000011"/>
    <n v="1"/>
    <n v="1.78"/>
    <n v="5"/>
    <n v="0.35599999999999998"/>
    <n v="0"/>
    <n v="0"/>
    <d v="2019-01-21T00:00:00"/>
    <d v="2019-01-21T00:00:00"/>
    <n v="0"/>
    <s v="0-1 día"/>
    <n v="0"/>
    <n v="0"/>
    <n v="0"/>
    <x v="0"/>
    <x v="0"/>
    <x v="0"/>
    <x v="0"/>
    <x v="0"/>
    <x v="0"/>
    <x v="0"/>
  </r>
  <r>
    <x v="0"/>
    <n v="1"/>
    <s v="1983249"/>
    <x v="0"/>
    <s v="7845"/>
    <s v="22/01/2019 11:26"/>
    <s v="0MX4355681"/>
    <s v="500158"/>
    <s v="PITSS"/>
    <s v="ASP"/>
    <x v="25"/>
    <s v="8102 AV MIGUEL DE LA MADRID"/>
    <x v="27"/>
    <n v="0"/>
    <s v="INTERIOR"/>
    <n v="15"/>
    <s v="Entre 7 y 15"/>
    <s v="A3 Office Color Laser MFPs"/>
    <s v="A3"/>
    <s v="Ciudad principal"/>
    <s v="2-Entre 7 y 15"/>
    <n v="0.6"/>
    <n v="819"/>
    <n v="1"/>
    <n v="1.22"/>
    <n v="5"/>
    <n v="0.24399999999999999"/>
    <n v="0"/>
    <n v="0"/>
    <d v="2019-01-22T00:00:00"/>
    <d v="2019-01-22T00:00:00"/>
    <n v="0"/>
    <s v="0-1 día"/>
    <n v="0"/>
    <n v="0"/>
    <n v="0"/>
    <x v="0"/>
    <x v="0"/>
    <x v="0"/>
    <x v="1"/>
    <x v="1"/>
    <x v="2"/>
    <x v="5"/>
  </r>
  <r>
    <x v="1"/>
    <n v="1"/>
    <s v="1997037"/>
    <x v="0"/>
    <s v="5774"/>
    <s v="19/02/2019 10:43"/>
    <s v="0XEL567260"/>
    <s v="800187"/>
    <s v="PITSS"/>
    <s v="ASP"/>
    <x v="4"/>
    <s v="BLV ECUESTRE SN"/>
    <x v="10"/>
    <n v="0"/>
    <s v="INTERIOR"/>
    <n v="127"/>
    <s v="&gt;60"/>
    <s v="Departmental Digital"/>
    <s v="A3"/>
    <s v="Ciudad principal"/>
    <s v="2-&gt;60"/>
    <n v="1.1000000000000001"/>
    <n v="1501.5000000000002"/>
    <n v="1"/>
    <n v="1.78"/>
    <n v="5"/>
    <n v="0.35599999999999998"/>
    <n v="0"/>
    <n v="0"/>
    <d v="2019-02-19T00:00:00"/>
    <d v="2019-02-19T00:00:00"/>
    <n v="0"/>
    <s v="0-1 día"/>
    <n v="0"/>
    <n v="0"/>
    <n v="0"/>
    <x v="0"/>
    <x v="0"/>
    <x v="0"/>
    <x v="0"/>
    <x v="0"/>
    <x v="0"/>
    <x v="0"/>
  </r>
  <r>
    <x v="1"/>
    <n v="1"/>
    <s v="1997413"/>
    <x v="0"/>
    <s v="3658"/>
    <s v="19/02/2019 20:23"/>
    <s v="0C4X008126"/>
    <s v="800192"/>
    <s v="PITSS"/>
    <s v="ASP"/>
    <x v="8"/>
    <s v="AV VALLARTA 3960-B"/>
    <x v="0"/>
    <n v="0"/>
    <s v="INTERIOR"/>
    <n v="69"/>
    <s v="&gt;60"/>
    <s v="A4 Mono MFPs"/>
    <s v="A4"/>
    <s v="Ciudad principal"/>
    <s v="1-&gt;60"/>
    <n v="1.05"/>
    <n v="750.75000000000011"/>
    <n v="1"/>
    <n v="1.78"/>
    <n v="5"/>
    <n v="0.35599999999999998"/>
    <n v="0"/>
    <n v="0"/>
    <d v="2019-02-20T00:00:00"/>
    <d v="2019-02-20T00:00:00"/>
    <n v="0"/>
    <s v="0-1 día"/>
    <n v="0"/>
    <n v="0"/>
    <n v="0"/>
    <x v="0"/>
    <x v="0"/>
    <x v="0"/>
    <x v="0"/>
    <x v="0"/>
    <x v="0"/>
    <x v="0"/>
  </r>
  <r>
    <x v="1"/>
    <n v="1"/>
    <s v="1998617"/>
    <x v="0"/>
    <s v="7855"/>
    <s v="21/02/2019 14:13"/>
    <s v="0MX4465095"/>
    <s v="500028"/>
    <s v="PITSS"/>
    <s v="ASP"/>
    <x v="1"/>
    <s v="CARR MIGUEL ALEMAN OTE 4605"/>
    <x v="33"/>
    <n v="0"/>
    <s v="INTERIOR"/>
    <n v="56"/>
    <s v="Entre 31 y 60"/>
    <s v="A3 Office Color Laser MFPs"/>
    <s v="A3"/>
    <s v="Ciudad principal"/>
    <s v="2-Entre 31 y 60"/>
    <n v="1.05"/>
    <n v="1433.25"/>
    <n v="1"/>
    <n v="1.78"/>
    <n v="5"/>
    <n v="0.35599999999999998"/>
    <n v="0"/>
    <n v="0"/>
    <d v="2019-02-25T00:00:00"/>
    <d v="2019-02-25T00:00:00"/>
    <n v="0"/>
    <s v="0-1 día"/>
    <n v="0"/>
    <n v="0"/>
    <n v="0"/>
    <x v="0"/>
    <x v="0"/>
    <x v="0"/>
    <x v="0"/>
    <x v="0"/>
    <x v="0"/>
    <x v="0"/>
  </r>
  <r>
    <x v="0"/>
    <n v="1"/>
    <s v="1979377"/>
    <x v="0"/>
    <s v="4395"/>
    <s v="15/01/2019 08:46"/>
    <s v="0BG2946876"/>
    <s v="800146"/>
    <s v="PITSS"/>
    <s v="ASP"/>
    <x v="1"/>
    <s v="BLV JUAN ALONSO DE TORRES 1315-3"/>
    <x v="17"/>
    <n v="0"/>
    <s v="INTERIOR"/>
    <n v="1"/>
    <s v="&lt;=3"/>
    <s v="Light Production Digital Business"/>
    <s v="Entry Production"/>
    <s v="Ciudad principal"/>
    <s v="3-&lt;=3"/>
    <n v="0"/>
    <n v="0"/>
    <n v="1"/>
    <n v="1.43"/>
    <n v="4"/>
    <n v="0.35749999999999998"/>
    <n v="0"/>
    <n v="0"/>
    <d v="2019-01-15T00:00:00"/>
    <d v="2019-01-15T00:00:00"/>
    <n v="0"/>
    <s v="0-1 día"/>
    <n v="0"/>
    <n v="0"/>
    <n v="0"/>
    <x v="0"/>
    <x v="0"/>
    <x v="0"/>
    <x v="0"/>
    <x v="0"/>
    <x v="0"/>
    <x v="0"/>
  </r>
  <r>
    <x v="0"/>
    <n v="1"/>
    <s v="1987289"/>
    <x v="0"/>
    <s v="4310"/>
    <s v="30/01/2019 12:34"/>
    <s v="0BG0971716"/>
    <s v="500083"/>
    <s v="PITSS"/>
    <s v="ASP"/>
    <x v="109"/>
    <s v="ISSAC GARZA No 1363"/>
    <x v="11"/>
    <n v="0"/>
    <s v="INTERIOR"/>
    <n v="15"/>
    <s v="Entre 7 y 15"/>
    <s v="Light Production Digital Business"/>
    <s v="Entry Production"/>
    <s v="Ciudad principal"/>
    <s v="3-Entre 7 y 15"/>
    <n v="0.8"/>
    <n v="1258.4000000000003"/>
    <n v="1"/>
    <n v="1.43"/>
    <n v="4"/>
    <n v="0.35749999999999998"/>
    <n v="0"/>
    <n v="0"/>
    <d v="2019-01-30T00:00:00"/>
    <d v="2019-01-31T00:00:00"/>
    <n v="1"/>
    <s v="0-1 día"/>
    <n v="0"/>
    <n v="0"/>
    <n v="0"/>
    <x v="0"/>
    <x v="0"/>
    <x v="0"/>
    <x v="0"/>
    <x v="0"/>
    <x v="0"/>
    <x v="0"/>
  </r>
  <r>
    <x v="0"/>
    <n v="1"/>
    <s v="1974749"/>
    <x v="0"/>
    <s v="5866"/>
    <s v="04/01/2019 12:08"/>
    <s v="0EX9664461"/>
    <s v="000196"/>
    <s v="PITSS"/>
    <s v="ASP"/>
    <x v="4"/>
    <s v="AV ADOLFO LOPEZ MATEOS SN LT 1"/>
    <x v="75"/>
    <n v="0"/>
    <s v="METRO"/>
    <n v="168"/>
    <s v="&gt;60"/>
    <s v="Departmental Digital"/>
    <s v="A3"/>
    <s v="Ciudad principal"/>
    <s v="2-&gt;60"/>
    <n v="1.1000000000000001"/>
    <n v="720.50000000000011"/>
    <n v="1"/>
    <n v="1.79"/>
    <n v="5"/>
    <n v="0.35799999999999998"/>
    <n v="0"/>
    <n v="0"/>
    <d v="2019-01-04T00:00:00"/>
    <d v="2019-01-04T00:00:00"/>
    <n v="0"/>
    <s v="0-1 día"/>
    <n v="0"/>
    <n v="0"/>
    <n v="0"/>
    <x v="0"/>
    <x v="0"/>
    <x v="0"/>
    <x v="0"/>
    <x v="0"/>
    <x v="0"/>
    <x v="0"/>
  </r>
  <r>
    <x v="1"/>
    <n v="1"/>
    <s v="1991075"/>
    <x v="0"/>
    <s v="8045"/>
    <s v="07/02/2019 08:53"/>
    <s v="0Y4X827885"/>
    <s v="800183"/>
    <s v="PITSS"/>
    <s v="ASP"/>
    <x v="65"/>
    <s v="AVE BOSQUES No 1243"/>
    <x v="26"/>
    <n v="0"/>
    <s v="INTERIOR"/>
    <n v="93"/>
    <s v="&gt;60"/>
    <s v="Office Digital"/>
    <s v="A3"/>
    <s v="Ciudad principal"/>
    <s v="2-&gt;60"/>
    <n v="1.1000000000000001"/>
    <n v="1501.5000000000002"/>
    <n v="1"/>
    <n v="1.79"/>
    <n v="5"/>
    <n v="0.35799999999999998"/>
    <n v="0"/>
    <n v="0"/>
    <d v="2019-02-07T00:00:00"/>
    <d v="2019-02-07T00:00:00"/>
    <n v="0"/>
    <s v="0-1 día"/>
    <n v="0"/>
    <n v="0"/>
    <n v="0"/>
    <x v="0"/>
    <x v="0"/>
    <x v="0"/>
    <x v="0"/>
    <x v="0"/>
    <x v="0"/>
    <x v="0"/>
  </r>
  <r>
    <x v="1"/>
    <n v="1"/>
    <s v="1991237"/>
    <x v="0"/>
    <s v="8045"/>
    <s v="07/02/2019 12:09"/>
    <s v="0Y4X838625"/>
    <s v="500158"/>
    <s v="PITSS"/>
    <s v="ASP"/>
    <x v="2"/>
    <s v="FRESNEL Y FARENHEIT 8525"/>
    <x v="2"/>
    <n v="1"/>
    <s v="INTERIOR"/>
    <n v="129"/>
    <s v="&gt;60"/>
    <s v="Office Digital"/>
    <s v="A3"/>
    <s v="Ciudad principal"/>
    <s v="2-&gt;60"/>
    <n v="1.1000000000000001"/>
    <n v="0"/>
    <n v="1"/>
    <n v="1.25"/>
    <n v="5"/>
    <n v="0.25"/>
    <n v="0"/>
    <n v="0"/>
    <d v="2019-02-07T00:00:00"/>
    <d v="2019-02-07T00:00:00"/>
    <n v="0"/>
    <s v="0-1 día"/>
    <n v="0"/>
    <n v="0"/>
    <n v="0"/>
    <x v="0"/>
    <x v="0"/>
    <x v="0"/>
    <x v="0"/>
    <x v="1"/>
    <x v="2"/>
    <x v="5"/>
  </r>
  <r>
    <x v="1"/>
    <n v="1"/>
    <s v="1998543"/>
    <x v="0"/>
    <s v="5867"/>
    <s v="21/02/2019 12:42"/>
    <s v="0EX7381699"/>
    <s v="500158"/>
    <s v="PITSS"/>
    <s v="ASP"/>
    <x v="11"/>
    <s v="RAFAEL PEREZ SERNA Y HENRY DUNANT"/>
    <x v="2"/>
    <n v="0"/>
    <s v="INTERIOR"/>
    <n v="50"/>
    <s v="Entre 31 y 60"/>
    <s v="Office Digital"/>
    <s v="A3"/>
    <s v="Ciudad principal"/>
    <s v="2-Entre 31 y 60"/>
    <n v="1.05"/>
    <n v="1433.25"/>
    <n v="1"/>
    <n v="1.3"/>
    <n v="5"/>
    <n v="0.26"/>
    <n v="0"/>
    <n v="0"/>
    <d v="2019-02-21T00:00:00"/>
    <d v="2019-02-21T00:00:00"/>
    <n v="0"/>
    <s v="0-1 día"/>
    <n v="0"/>
    <n v="0"/>
    <n v="0"/>
    <x v="0"/>
    <x v="0"/>
    <x v="0"/>
    <x v="0"/>
    <x v="1"/>
    <x v="2"/>
    <x v="5"/>
  </r>
  <r>
    <x v="0"/>
    <n v="1"/>
    <s v="1980945"/>
    <x v="0"/>
    <s v="8045"/>
    <s v="17/01/2019 15:15"/>
    <s v="0Y4X848978"/>
    <s v="800196"/>
    <s v="PITSS"/>
    <s v="ASP"/>
    <x v="15"/>
    <s v="CALLE 7 No 1308"/>
    <x v="7"/>
    <n v="1"/>
    <s v="INTERIOR"/>
    <n v="115"/>
    <s v="&gt;60"/>
    <s v="Office Digital"/>
    <s v="A3"/>
    <s v="Ciudad principal"/>
    <s v="2-&gt;60"/>
    <n v="1.1000000000000001"/>
    <n v="0"/>
    <n v="1"/>
    <n v="1.8"/>
    <n v="5"/>
    <n v="0.36"/>
    <n v="0"/>
    <n v="0"/>
    <d v="2019-01-17T00:00:00"/>
    <d v="2019-01-18T00:00:00"/>
    <n v="1"/>
    <s v="0-1 día"/>
    <n v="0"/>
    <n v="0"/>
    <n v="0"/>
    <x v="0"/>
    <x v="0"/>
    <x v="0"/>
    <x v="0"/>
    <x v="0"/>
    <x v="0"/>
    <x v="0"/>
  </r>
  <r>
    <x v="0"/>
    <n v="1"/>
    <s v="1979087"/>
    <x v="0"/>
    <s v="4626"/>
    <s v="14/01/2019 14:15"/>
    <s v="0D6X000593"/>
    <s v="500066"/>
    <s v="PITSS"/>
    <s v="ASP"/>
    <x v="32"/>
    <s v="INDUSTRIAS ELECTRONICAS PACIFICO SA DE CV"/>
    <x v="29"/>
    <n v="0"/>
    <s v="INTERIOR"/>
    <n v="158"/>
    <s v="&gt;60"/>
    <s v="Entry Mono Printers"/>
    <s v="A4"/>
    <s v="Otras"/>
    <s v="1-&gt;60"/>
    <n v="1.05"/>
    <n v="750.75000000000011"/>
    <n v="1"/>
    <n v="3.25"/>
    <n v="9"/>
    <n v="0.3611111111111111"/>
    <n v="0"/>
    <n v="0"/>
    <d v="2019-01-17T00:00:00"/>
    <d v="2019-01-17T00:00:00"/>
    <n v="0"/>
    <s v="0-1 día"/>
    <n v="0"/>
    <n v="0"/>
    <n v="0"/>
    <x v="0"/>
    <x v="0"/>
    <x v="0"/>
    <x v="0"/>
    <x v="0"/>
    <x v="0"/>
    <x v="0"/>
  </r>
  <r>
    <x v="1"/>
    <n v="1"/>
    <s v="1995253"/>
    <x v="0"/>
    <s v="7120"/>
    <s v="15/02/2019 09:05"/>
    <s v="0XDC398824"/>
    <s v="500066"/>
    <s v="PITSS"/>
    <s v="ASP"/>
    <x v="94"/>
    <s v="AV MULTIPARQUE 1305"/>
    <x v="63"/>
    <n v="0"/>
    <s v="INTERIOR"/>
    <n v="129"/>
    <s v="&gt;60"/>
    <s v="A3 Office Color Laser MFPs"/>
    <s v="A3"/>
    <s v="Otras"/>
    <s v="2-&gt;60"/>
    <n v="1.1000000000000001"/>
    <n v="1501.5000000000002"/>
    <n v="1"/>
    <n v="3.25"/>
    <n v="9"/>
    <n v="0.3611111111111111"/>
    <n v="0"/>
    <n v="0"/>
    <d v="2019-02-15T00:00:00"/>
    <d v="2019-02-15T00:00:00"/>
    <n v="0"/>
    <s v="0-1 día"/>
    <n v="0"/>
    <n v="0"/>
    <n v="0"/>
    <x v="0"/>
    <x v="0"/>
    <x v="0"/>
    <x v="0"/>
    <x v="0"/>
    <x v="0"/>
    <x v="0"/>
  </r>
  <r>
    <x v="0"/>
    <n v="1"/>
    <s v="1978281"/>
    <x v="0"/>
    <s v="4395"/>
    <s v="11/01/2019 14:24"/>
    <s v="0BG2946750"/>
    <s v="500158"/>
    <s v="PITSS"/>
    <s v="ASP"/>
    <x v="1"/>
    <s v="AV  ADOLFO LOPEZ MATEOS NUM 2058"/>
    <x v="2"/>
    <n v="0"/>
    <s v="INTERIOR"/>
    <n v="37"/>
    <s v="Entre 31 y 60"/>
    <s v="Light Production Digital Business"/>
    <s v="Entry Production"/>
    <s v="Ciudad principal"/>
    <s v="3-Entre 31 y 60"/>
    <n v="1.1000000000000001"/>
    <n v="1730.3000000000004"/>
    <n v="1"/>
    <n v="1.05"/>
    <n v="4"/>
    <n v="0.26250000000000001"/>
    <n v="0"/>
    <n v="0"/>
    <d v="2019-01-15T00:00:00"/>
    <d v="2019-01-15T00:00:00"/>
    <n v="0"/>
    <s v="0-1 día"/>
    <n v="0"/>
    <n v="0"/>
    <n v="0"/>
    <x v="0"/>
    <x v="0"/>
    <x v="0"/>
    <x v="0"/>
    <x v="1"/>
    <x v="2"/>
    <x v="5"/>
  </r>
  <r>
    <x v="0"/>
    <n v="1"/>
    <s v="1976487"/>
    <x v="0"/>
    <s v="4002"/>
    <s v="08/01/2019 12:46"/>
    <s v="9HB328360"/>
    <s v="100037"/>
    <s v="PITSS"/>
    <s v="ASP"/>
    <x v="118"/>
    <s v="AV JUAREZ No 927"/>
    <x v="76"/>
    <n v="0"/>
    <s v="INTERIOR"/>
    <n v="2595"/>
    <s v="&gt;60"/>
    <s v="A4 Mono MFPs"/>
    <s v="A4"/>
    <s v="Ciudad principal"/>
    <s v="1-&gt;60"/>
    <n v="1.05"/>
    <n v="750.75000000000011"/>
    <n v="1"/>
    <n v="1.81"/>
    <n v="5"/>
    <n v="0.36199999999999999"/>
    <n v="0"/>
    <n v="0"/>
    <d v="2019-01-08T00:00:00"/>
    <d v="2019-01-08T00:00:00"/>
    <n v="0"/>
    <s v="0-1 día"/>
    <n v="0"/>
    <n v="0"/>
    <n v="0"/>
    <x v="0"/>
    <x v="0"/>
    <x v="0"/>
    <x v="0"/>
    <x v="0"/>
    <x v="0"/>
    <x v="0"/>
  </r>
  <r>
    <x v="1"/>
    <n v="1"/>
    <s v="1990475"/>
    <x v="0"/>
    <s v="0070"/>
    <s v="06/02/2019 09:03"/>
    <s v="0E2B646584"/>
    <s v="800188"/>
    <s v="PITSS"/>
    <s v="ASP"/>
    <x v="1"/>
    <s v="AV. FAJA DE ORO NO. 1100"/>
    <x v="48"/>
    <n v="0"/>
    <s v="INTERIOR"/>
    <n v="58"/>
    <s v="Entre 31 y 60"/>
    <s v="Entry Production Color Low/Mid"/>
    <s v="Entry Production"/>
    <s v="Ciudad principal"/>
    <s v="3-Entre 31 y 60"/>
    <n v="1.1000000000000001"/>
    <n v="1730.3000000000004"/>
    <n v="1"/>
    <n v="1.45"/>
    <n v="4"/>
    <n v="0.36249999999999999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1"/>
    <n v="1"/>
    <s v="1992911"/>
    <x v="0"/>
    <s v="6705"/>
    <s v="11/02/2019 09:33"/>
    <s v="0A1H020678"/>
    <s v="800072"/>
    <s v="PITSS"/>
    <s v="ASP"/>
    <x v="1"/>
    <s v="MANUEL J CLOUTHIER 888"/>
    <x v="0"/>
    <n v="0"/>
    <s v="INTERIOR"/>
    <n v="13"/>
    <s v="Entre 7 y 15"/>
    <s v="WF Mono Systems and Legacy Color"/>
    <s v="WF"/>
    <s v="Ciudad principal"/>
    <s v="3-Entre 7 y 15"/>
    <n v="0.8"/>
    <n v="1258.4000000000003"/>
    <n v="1"/>
    <n v="1.45"/>
    <n v="4"/>
    <n v="0.36249999999999999"/>
    <n v="0"/>
    <n v="0"/>
    <d v="2019-02-12T00:00:00"/>
    <d v="2019-02-12T00:00:00"/>
    <n v="0"/>
    <s v="0-1 día"/>
    <n v="0"/>
    <n v="0"/>
    <n v="0"/>
    <x v="0"/>
    <x v="0"/>
    <x v="0"/>
    <x v="0"/>
    <x v="0"/>
    <x v="0"/>
    <x v="0"/>
  </r>
  <r>
    <x v="1"/>
    <n v="1"/>
    <s v="1997767"/>
    <x v="0"/>
    <s v="6705"/>
    <s v="20/02/2019 11:19"/>
    <s v="0A1H022151"/>
    <s v="800146"/>
    <s v="PITSS"/>
    <s v="ASP"/>
    <x v="4"/>
    <s v="BLVD ADOLFO LOPEZ MATEOS 2540"/>
    <x v="17"/>
    <n v="0"/>
    <s v="INTERIOR"/>
    <n v="30"/>
    <s v="Entre 16 y 30"/>
    <s v="WF Mono Systems and Legacy Color"/>
    <s v="WF"/>
    <s v="Ciudad principal"/>
    <s v="3-Entre 16 y 30"/>
    <n v="1.05"/>
    <n v="1651.6500000000003"/>
    <n v="1"/>
    <n v="1.45"/>
    <n v="4"/>
    <n v="0.36249999999999999"/>
    <n v="0"/>
    <n v="0"/>
    <d v="2019-02-20T00:00:00"/>
    <d v="2019-02-20T00:00:00"/>
    <n v="0"/>
    <s v="0-1 día"/>
    <n v="0"/>
    <n v="0"/>
    <n v="0"/>
    <x v="0"/>
    <x v="0"/>
    <x v="0"/>
    <x v="0"/>
    <x v="0"/>
    <x v="0"/>
    <x v="0"/>
  </r>
  <r>
    <x v="1"/>
    <n v="1"/>
    <s v="1996233"/>
    <x v="0"/>
    <s v="7530"/>
    <s v="18/02/2019 08:20"/>
    <s v="0XKK410080"/>
    <s v="100039"/>
    <s v="PITSS"/>
    <s v="ASP"/>
    <x v="28"/>
    <s v="INDUSTRIA QUIMICA S/N"/>
    <x v="20"/>
    <n v="1"/>
    <s v="INTERIOR"/>
    <n v="116"/>
    <s v="&gt;60"/>
    <s v="A3 Office Color Laser MFPs"/>
    <s v="A3"/>
    <s v="Ciudad principal"/>
    <s v="2-&gt;60"/>
    <n v="1.1000000000000001"/>
    <n v="0"/>
    <n v="1"/>
    <n v="1.82"/>
    <n v="5"/>
    <n v="0.36399999999999999"/>
    <n v="0"/>
    <n v="0"/>
    <d v="2019-02-18T00:00:00"/>
    <d v="2019-02-18T00:00:00"/>
    <n v="0"/>
    <s v="0-1 día"/>
    <n v="0"/>
    <n v="0"/>
    <n v="0"/>
    <x v="0"/>
    <x v="0"/>
    <x v="0"/>
    <x v="0"/>
    <x v="0"/>
    <x v="0"/>
    <x v="0"/>
  </r>
  <r>
    <x v="0"/>
    <n v="1"/>
    <s v="1982245"/>
    <x v="0"/>
    <s v="3637"/>
    <s v="21/01/2019 08:20"/>
    <s v="0BA9588070"/>
    <s v="500066"/>
    <s v="PITSS"/>
    <s v="ASP"/>
    <x v="44"/>
    <s v="AVENIDA NAFTA NO 750"/>
    <x v="29"/>
    <n v="0"/>
    <s v="INTERIOR"/>
    <n v="356"/>
    <s v="&gt;60"/>
    <s v="A4 Mono MFPs"/>
    <s v="A4"/>
    <s v="Otras"/>
    <s v="1-&gt;60"/>
    <n v="1.05"/>
    <n v="750.75000000000011"/>
    <n v="1"/>
    <n v="3.28"/>
    <n v="9"/>
    <n v="0.3644444444444444"/>
    <n v="0"/>
    <n v="0"/>
    <d v="2019-01-21T00:00:00"/>
    <d v="2019-01-21T00:00:00"/>
    <n v="0"/>
    <s v="0-1 día"/>
    <n v="0"/>
    <n v="0"/>
    <n v="0"/>
    <x v="0"/>
    <x v="0"/>
    <x v="0"/>
    <x v="0"/>
    <x v="0"/>
    <x v="0"/>
    <x v="0"/>
  </r>
  <r>
    <x v="0"/>
    <n v="1"/>
    <s v="1975877"/>
    <x v="0"/>
    <s v="0070"/>
    <s v="07/01/2019 14:52"/>
    <s v="0E2B663679"/>
    <s v="800147"/>
    <s v="PITSS"/>
    <s v="ASP"/>
    <x v="4"/>
    <s v="BLV ADOLFO LOPEZ MATEOS 2009-B"/>
    <x v="17"/>
    <n v="0"/>
    <s v="INTERIOR"/>
    <n v="180"/>
    <s v="&gt;60"/>
    <s v="Entry Production Color Low/Mid"/>
    <s v="Entry Production"/>
    <s v="Ciudad principal"/>
    <s v="3-&gt;60"/>
    <n v="1.1499999999999999"/>
    <n v="1808.95"/>
    <n v="1"/>
    <n v="1.46"/>
    <n v="4"/>
    <n v="0.36499999999999999"/>
    <n v="0"/>
    <n v="0"/>
    <d v="2019-01-07T00:00:00"/>
    <d v="2019-01-08T00:00:00"/>
    <n v="1"/>
    <s v="0-1 día"/>
    <n v="0"/>
    <n v="0"/>
    <n v="0"/>
    <x v="0"/>
    <x v="0"/>
    <x v="0"/>
    <x v="0"/>
    <x v="0"/>
    <x v="0"/>
    <x v="0"/>
  </r>
  <r>
    <x v="0"/>
    <n v="1"/>
    <s v="1980677"/>
    <x v="0"/>
    <s v="0070"/>
    <s v="17/01/2019 08:52"/>
    <s v="0E2B658555"/>
    <s v="100037"/>
    <s v="PITSS"/>
    <s v="ASP"/>
    <x v="4"/>
    <s v="LEONA VICARIO No 629"/>
    <x v="3"/>
    <n v="0"/>
    <s v="INTERIOR"/>
    <n v="9"/>
    <s v="Entre 7 y 15"/>
    <s v="Entry Production Color Low/Mid"/>
    <s v="Entry Production"/>
    <s v="Ciudad principal"/>
    <s v="3-Entre 7 y 15"/>
    <n v="0.8"/>
    <n v="1258.4000000000003"/>
    <n v="1"/>
    <n v="1.46"/>
    <n v="4"/>
    <n v="0.36499999999999999"/>
    <n v="0"/>
    <n v="0"/>
    <d v="2019-01-18T00:00:00"/>
    <d v="2019-01-18T00:00:00"/>
    <n v="0"/>
    <s v="0-1 día"/>
    <n v="0"/>
    <n v="0"/>
    <n v="0"/>
    <x v="0"/>
    <x v="0"/>
    <x v="0"/>
    <x v="0"/>
    <x v="0"/>
    <x v="0"/>
    <x v="0"/>
  </r>
  <r>
    <x v="0"/>
    <n v="1"/>
    <s v="1984317"/>
    <x v="0"/>
    <s v="4002"/>
    <s v="24/01/2019 09:04"/>
    <s v="09HB331792"/>
    <s v="500036"/>
    <s v="PITSS"/>
    <s v="ASP"/>
    <x v="0"/>
    <s v="AV VICENTE GUERRERO No 2001"/>
    <x v="11"/>
    <n v="1"/>
    <s v="INTERIOR"/>
    <n v="2611"/>
    <s v="&gt;60"/>
    <s v="A4 Mono MFPs"/>
    <s v="A4"/>
    <s v="Ciudad principal"/>
    <s v="1-&gt;60"/>
    <n v="1.05"/>
    <n v="0"/>
    <n v="1"/>
    <n v="1.83"/>
    <n v="5"/>
    <n v="0.36599999999999999"/>
    <n v="0"/>
    <n v="0"/>
    <d v="2019-01-24T00:00:00"/>
    <d v="2019-01-24T00:00:00"/>
    <n v="0"/>
    <s v="0-1 día"/>
    <n v="0"/>
    <n v="0"/>
    <n v="0"/>
    <x v="0"/>
    <x v="0"/>
    <x v="0"/>
    <x v="0"/>
    <x v="0"/>
    <x v="0"/>
    <x v="0"/>
  </r>
  <r>
    <x v="1"/>
    <n v="1"/>
    <s v="1990045"/>
    <x v="0"/>
    <s v="7025"/>
    <s v="05/02/2019 15:40"/>
    <s v="07CX042008"/>
    <s v="100038"/>
    <s v="PITSS"/>
    <s v="ASP"/>
    <x v="18"/>
    <s v="CERRO COATEPEC S/N CD UNIVERSITARIA"/>
    <x v="22"/>
    <n v="0"/>
    <s v="INTERIOR"/>
    <n v="337"/>
    <s v="&gt;60"/>
    <s v="Office Digital"/>
    <s v="A3"/>
    <s v="Ciudad principal"/>
    <s v="2-&gt;60"/>
    <n v="1.1000000000000001"/>
    <n v="1501.5000000000002"/>
    <n v="1"/>
    <n v="1.83"/>
    <n v="5"/>
    <n v="0.36599999999999999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1"/>
    <n v="1"/>
    <s v="1995973"/>
    <x v="0"/>
    <s v="5866"/>
    <s v="17/02/2019 13:52"/>
    <s v="0EX9293159"/>
    <s v="800146"/>
    <s v="PITSS"/>
    <s v="ASP"/>
    <x v="4"/>
    <s v="BLVD ADOLFO LOPEZ MATEOS 2540"/>
    <x v="17"/>
    <n v="0"/>
    <s v="INTERIOR"/>
    <n v="109"/>
    <s v="&gt;60"/>
    <s v="Departmental Digital"/>
    <s v="A3"/>
    <s v="Ciudad principal"/>
    <s v="2-&gt;60"/>
    <n v="1.1000000000000001"/>
    <n v="1501.5000000000002"/>
    <n v="1"/>
    <n v="1.83"/>
    <n v="5"/>
    <n v="0.36599999999999999"/>
    <n v="0"/>
    <n v="0"/>
    <d v="2019-02-18T00:00:00"/>
    <d v="2019-02-18T00:00:00"/>
    <n v="0"/>
    <s v="0-1 día"/>
    <n v="0"/>
    <n v="0"/>
    <n v="0"/>
    <x v="0"/>
    <x v="0"/>
    <x v="0"/>
    <x v="0"/>
    <x v="0"/>
    <x v="0"/>
    <x v="0"/>
  </r>
  <r>
    <x v="1"/>
    <n v="1"/>
    <s v="1990787"/>
    <x v="0"/>
    <s v="4395"/>
    <s v="06/02/2019 16:02"/>
    <s v="0BG2948440"/>
    <s v="800187"/>
    <s v="PITSS"/>
    <s v="ASP"/>
    <x v="1"/>
    <s v="PASEO CENTRAL 131"/>
    <x v="45"/>
    <n v="0"/>
    <s v="INTERIOR"/>
    <n v="13"/>
    <s v="Entre 7 y 15"/>
    <s v="Light Production Digital Business"/>
    <s v="Entry Production"/>
    <s v="Ciudad principal"/>
    <s v="3-Entre 7 y 15"/>
    <n v="0.8"/>
    <n v="1258.4000000000003"/>
    <n v="1"/>
    <n v="1.47"/>
    <n v="4"/>
    <n v="0.36749999999999999"/>
    <n v="0"/>
    <n v="0"/>
    <d v="2019-02-12T00:00:00"/>
    <d v="2019-02-12T00:00:00"/>
    <n v="0"/>
    <s v="0-1 día"/>
    <n v="0"/>
    <n v="0"/>
    <n v="0"/>
    <x v="0"/>
    <x v="0"/>
    <x v="0"/>
    <x v="0"/>
    <x v="0"/>
    <x v="0"/>
    <x v="0"/>
  </r>
  <r>
    <x v="0"/>
    <n v="1"/>
    <s v="1973467"/>
    <x v="0"/>
    <s v="5337"/>
    <s v="02/01/2019 09:35"/>
    <s v="0AE9551066"/>
    <s v="100039"/>
    <s v="PITSS"/>
    <s v="ASP"/>
    <x v="28"/>
    <s v="INDUSTRIA QUIMICA S/N"/>
    <x v="20"/>
    <n v="1"/>
    <s v="INTERIOR"/>
    <n v="41"/>
    <s v="Entre 31 y 60"/>
    <s v="Office Digital"/>
    <s v="A3"/>
    <s v="Ciudad principal"/>
    <s v="2-Entre 31 y 60"/>
    <n v="1.05"/>
    <n v="0"/>
    <n v="1"/>
    <n v="1.84"/>
    <n v="5"/>
    <n v="0.36799999999999999"/>
    <n v="0"/>
    <n v="0"/>
    <d v="2019-01-03T00:00:00"/>
    <d v="2019-01-03T00:00:00"/>
    <n v="0"/>
    <s v="0-1 día"/>
    <n v="0"/>
    <n v="0"/>
    <n v="0"/>
    <x v="0"/>
    <x v="0"/>
    <x v="0"/>
    <x v="0"/>
    <x v="0"/>
    <x v="0"/>
    <x v="0"/>
  </r>
  <r>
    <x v="0"/>
    <n v="1"/>
    <s v="1981319"/>
    <x v="0"/>
    <s v="3658"/>
    <s v="18/01/2019 10:50"/>
    <s v="0C4X008162"/>
    <s v="800027"/>
    <s v="PITSS"/>
    <s v="ASP"/>
    <x v="8"/>
    <s v="AV AMERICAS NO 1488"/>
    <x v="7"/>
    <n v="0"/>
    <s v="INTERIOR"/>
    <n v="122"/>
    <s v="&gt;60"/>
    <s v="A4 Mono MFPs"/>
    <s v="A4"/>
    <s v="Ciudad principal"/>
    <s v="1-&gt;60"/>
    <n v="1.05"/>
    <n v="750.75000000000011"/>
    <n v="1"/>
    <n v="1.84"/>
    <n v="5"/>
    <n v="0.36799999999999999"/>
    <n v="0"/>
    <n v="0"/>
    <d v="2019-01-24T00:00:00"/>
    <d v="2019-01-25T00:00:00"/>
    <n v="1"/>
    <s v="0-1 día"/>
    <n v="0"/>
    <n v="0"/>
    <n v="0"/>
    <x v="0"/>
    <x v="0"/>
    <x v="0"/>
    <x v="0"/>
    <x v="0"/>
    <x v="0"/>
    <x v="0"/>
  </r>
  <r>
    <x v="0"/>
    <n v="1"/>
    <s v="1972135"/>
    <x v="0"/>
    <s v="4395"/>
    <s v="28/12/2018 12:39"/>
    <s v="0BG2951511"/>
    <s v="800192"/>
    <s v="PITSS"/>
    <s v="ASP"/>
    <x v="1"/>
    <s v="AV. MANUEL J. CLOUTHIER NO 888 ESQ. AV PATRIA"/>
    <x v="0"/>
    <n v="0"/>
    <s v="INTERIOR"/>
    <n v="49"/>
    <s v="Entre 31 y 60"/>
    <s v="Light Production Digital Business"/>
    <s v="Entry Production"/>
    <s v="Ciudad principal"/>
    <s v="3-Entre 31 y 60"/>
    <n v="1.1000000000000001"/>
    <n v="1730.3000000000004"/>
    <n v="1"/>
    <n v="1.48"/>
    <n v="4"/>
    <n v="0.37"/>
    <n v="0"/>
    <n v="0"/>
    <d v="2018-12-31T00:00:00"/>
    <d v="2019-01-02T00:00:00"/>
    <n v="1"/>
    <s v="0-1 día"/>
    <n v="0"/>
    <n v="0"/>
    <n v="0"/>
    <x v="0"/>
    <x v="0"/>
    <x v="0"/>
    <x v="0"/>
    <x v="0"/>
    <x v="0"/>
    <x v="0"/>
  </r>
  <r>
    <x v="0"/>
    <n v="1"/>
    <s v="1968245"/>
    <x v="0"/>
    <s v="7142"/>
    <s v="17/12/2018 16:01"/>
    <s v="0PW4152865"/>
    <s v="800192"/>
    <s v="PITSS"/>
    <s v="ASP"/>
    <x v="1"/>
    <s v="AV LOPEZ MATEOS SUR 1299"/>
    <x v="40"/>
    <n v="0"/>
    <s v="INTERIOR"/>
    <n v="49"/>
    <s v="Entre 31 y 60"/>
    <s v="WF Mono Systems and Legacy Color"/>
    <s v="WF"/>
    <s v="Ciudad principal"/>
    <s v="3-Entre 31 y 60"/>
    <n v="1.1000000000000001"/>
    <n v="1730.3000000000004"/>
    <n v="1"/>
    <n v="1.48"/>
    <n v="4"/>
    <n v="0.37"/>
    <n v="0"/>
    <n v="0"/>
    <d v="2019-01-08T00:00:00"/>
    <d v="2019-01-08T00:00:00"/>
    <n v="0"/>
    <s v="0-1 día"/>
    <n v="0"/>
    <n v="0"/>
    <n v="0"/>
    <x v="0"/>
    <x v="0"/>
    <x v="0"/>
    <x v="0"/>
    <x v="0"/>
    <x v="0"/>
    <x v="0"/>
  </r>
  <r>
    <x v="1"/>
    <n v="1"/>
    <s v="1989793"/>
    <x v="0"/>
    <s v="7845"/>
    <s v="05/02/2019 10:48"/>
    <s v="0MX4766757"/>
    <s v="500158"/>
    <s v="PITSS"/>
    <s v="ASP"/>
    <x v="25"/>
    <s v="AV PARQUE INDUSTRIAL JUAREZ 3328"/>
    <x v="2"/>
    <n v="0"/>
    <s v="INTERIOR"/>
    <n v="12"/>
    <s v="Entre 7 y 15"/>
    <s v="A3 Office Color Laser MFPs"/>
    <s v="A3"/>
    <s v="Ciudad principal"/>
    <s v="2-Entre 7 y 15"/>
    <n v="0.6"/>
    <n v="819"/>
    <n v="1"/>
    <n v="1.38"/>
    <n v="5"/>
    <n v="0.27599999999999997"/>
    <n v="0"/>
    <n v="0"/>
    <d v="2019-02-06T00:00:00"/>
    <d v="2019-02-06T00:00:00"/>
    <n v="0"/>
    <s v="0-1 día"/>
    <n v="0"/>
    <n v="0"/>
    <n v="0"/>
    <x v="0"/>
    <x v="0"/>
    <x v="0"/>
    <x v="1"/>
    <x v="1"/>
    <x v="2"/>
    <x v="5"/>
  </r>
  <r>
    <x v="0"/>
    <n v="1"/>
    <s v="1983971"/>
    <x v="0"/>
    <s v="0070"/>
    <s v="23/01/2019 16:01"/>
    <s v="0E2B654080"/>
    <s v="800187"/>
    <s v="PITSS"/>
    <s v="ASP"/>
    <x v="1"/>
    <s v="PROLONGACION ZARAGOZA No 62 A"/>
    <x v="10"/>
    <n v="0"/>
    <s v="INTERIOR"/>
    <n v="407"/>
    <s v="&gt;60"/>
    <s v="Entry Production Color Low/Mid"/>
    <s v="Entry Production"/>
    <s v="Ciudad principal"/>
    <s v="3-&gt;60"/>
    <n v="1.1499999999999999"/>
    <n v="1808.95"/>
    <n v="1"/>
    <n v="1.48"/>
    <n v="4"/>
    <n v="0.37"/>
    <n v="0"/>
    <n v="0"/>
    <d v="2019-01-24T00:00:00"/>
    <d v="2019-01-24T00:00:00"/>
    <n v="0"/>
    <s v="0-1 día"/>
    <n v="0"/>
    <n v="0"/>
    <n v="0"/>
    <x v="0"/>
    <x v="0"/>
    <x v="0"/>
    <x v="0"/>
    <x v="0"/>
    <x v="0"/>
    <x v="0"/>
  </r>
  <r>
    <x v="1"/>
    <n v="1"/>
    <s v="1990055"/>
    <x v="0"/>
    <s v="4325"/>
    <s v="05/02/2019 16:01"/>
    <s v="0BG0970947"/>
    <s v="800183"/>
    <s v="PITSS"/>
    <s v="ASP"/>
    <x v="4"/>
    <s v="AV VALLARTA 5400"/>
    <x v="0"/>
    <n v="0"/>
    <s v="INTERIOR"/>
    <n v="14"/>
    <s v="Entre 7 y 15"/>
    <s v="Light Production Digital Business"/>
    <s v="Entry Production"/>
    <s v="Ciudad principal"/>
    <s v="3-Entre 7 y 15"/>
    <n v="0.8"/>
    <n v="1258.4000000000003"/>
    <n v="1"/>
    <n v="1.48"/>
    <n v="4"/>
    <n v="0.37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1"/>
    <n v="1"/>
    <s v="1994755"/>
    <x v="0"/>
    <s v="5866"/>
    <s v="14/02/2019 10:29"/>
    <s v="0EX9293145"/>
    <s v="800072"/>
    <s v="PITSS"/>
    <s v="ASP"/>
    <x v="4"/>
    <s v="AV MEXICO 3370"/>
    <x v="0"/>
    <n v="0"/>
    <s v="INTERIOR"/>
    <n v="16"/>
    <s v="Entre 16 y 30"/>
    <s v="Departmental Digital"/>
    <s v="A3"/>
    <s v="Ciudad principal"/>
    <s v="2-Entre 16 y 30"/>
    <n v="0.8"/>
    <n v="1092"/>
    <n v="1"/>
    <n v="1.85"/>
    <n v="5"/>
    <n v="0.37"/>
    <n v="0"/>
    <n v="0"/>
    <d v="2019-02-14T00:00:00"/>
    <d v="2019-02-14T00:00:00"/>
    <n v="0"/>
    <s v="0-1 día"/>
    <n v="0"/>
    <n v="0"/>
    <n v="0"/>
    <x v="0"/>
    <x v="0"/>
    <x v="0"/>
    <x v="0"/>
    <x v="0"/>
    <x v="0"/>
    <x v="0"/>
  </r>
  <r>
    <x v="1"/>
    <n v="1"/>
    <s v="1997965"/>
    <x v="0"/>
    <s v="4395"/>
    <s v="20/02/2019 16:01"/>
    <s v="0BG2956818"/>
    <s v="800183"/>
    <s v="PITSS"/>
    <s v="ASP"/>
    <x v="65"/>
    <s v="AV ADOLF HORN No 6800"/>
    <x v="40"/>
    <n v="0"/>
    <s v="INTERIOR"/>
    <n v="146"/>
    <s v="&gt;60"/>
    <s v="Light Production Digital Business"/>
    <s v="Entry Production"/>
    <s v="Ciudad principal"/>
    <s v="3-&gt;60"/>
    <n v="1.1499999999999999"/>
    <n v="1808.95"/>
    <n v="1"/>
    <n v="1.48"/>
    <n v="4"/>
    <n v="0.37"/>
    <n v="0"/>
    <n v="0"/>
    <d v="2019-02-25T00:00:00"/>
    <d v="2019-02-25T00:00:00"/>
    <n v="0"/>
    <s v="0-1 día"/>
    <n v="0"/>
    <n v="0"/>
    <n v="0"/>
    <x v="0"/>
    <x v="0"/>
    <x v="0"/>
    <x v="0"/>
    <x v="0"/>
    <x v="0"/>
    <x v="0"/>
  </r>
  <r>
    <x v="1"/>
    <n v="1"/>
    <s v="1998915"/>
    <x v="0"/>
    <s v="5774"/>
    <s v="22/02/2019 08:49"/>
    <s v="0XEL569871"/>
    <s v="800072"/>
    <s v="PITSS"/>
    <s v="ASP"/>
    <x v="4"/>
    <s v="AV VALLARTA 5400"/>
    <x v="0"/>
    <n v="0"/>
    <s v="INTERIOR"/>
    <n v="38"/>
    <s v="Entre 31 y 60"/>
    <s v="Departmental Digital"/>
    <s v="A3"/>
    <s v="Ciudad principal"/>
    <s v="2-Entre 31 y 60"/>
    <n v="1.05"/>
    <n v="1433.25"/>
    <n v="1"/>
    <n v="1.85"/>
    <n v="5"/>
    <n v="0.37"/>
    <n v="0"/>
    <n v="0"/>
    <d v="2019-02-22T00:00:00"/>
    <d v="2019-02-22T00:00:00"/>
    <n v="0"/>
    <s v="0-1 día"/>
    <n v="0"/>
    <n v="0"/>
    <n v="0"/>
    <x v="0"/>
    <x v="0"/>
    <x v="0"/>
    <x v="0"/>
    <x v="0"/>
    <x v="0"/>
    <x v="0"/>
  </r>
  <r>
    <x v="0"/>
    <n v="1"/>
    <s v="1985925"/>
    <x v="0"/>
    <s v="8075"/>
    <s v="28/01/2019 12:04"/>
    <s v="03AG877821"/>
    <s v="000195"/>
    <s v="PITSS"/>
    <s v="ASP"/>
    <x v="4"/>
    <s v="CAMINO AL OLIVO 22"/>
    <x v="35"/>
    <n v="0"/>
    <s v="METRO"/>
    <n v="20"/>
    <s v="Entre 16 y 30"/>
    <s v="Departmental Digital"/>
    <s v="A3"/>
    <s v="Ciudad principal"/>
    <s v="2-Entre 16 y 30"/>
    <n v="0.8"/>
    <n v="524"/>
    <n v="1"/>
    <n v="1.86"/>
    <n v="5"/>
    <n v="0.372"/>
    <n v="0"/>
    <n v="0"/>
    <d v="2019-01-28T00:00:00"/>
    <d v="2019-01-28T00:00:00"/>
    <n v="0"/>
    <s v="0-1 día"/>
    <n v="0"/>
    <n v="0"/>
    <n v="0"/>
    <x v="0"/>
    <x v="0"/>
    <x v="0"/>
    <x v="0"/>
    <x v="0"/>
    <x v="0"/>
    <x v="0"/>
  </r>
  <r>
    <x v="0"/>
    <n v="1"/>
    <s v="1974249"/>
    <x v="0"/>
    <s v="7835"/>
    <s v="03/01/2019 13:08"/>
    <s v="0MX1218864"/>
    <s v="500027"/>
    <s v="PITSS"/>
    <s v="ASP"/>
    <x v="24"/>
    <s v="OMEGA No 1825"/>
    <x v="2"/>
    <n v="0"/>
    <s v="INTERIOR"/>
    <n v="36"/>
    <s v="Entre 31 y 60"/>
    <s v="A3 Office Color Laser MFPs"/>
    <s v="A3"/>
    <s v="Ciudad principal"/>
    <s v="2-Entre 31 y 60"/>
    <n v="1.05"/>
    <n v="1433.25"/>
    <n v="1"/>
    <n v="1.87"/>
    <n v="5"/>
    <n v="0.374"/>
    <n v="0"/>
    <n v="0"/>
    <d v="2019-01-04T00:00:00"/>
    <d v="2019-01-04T00:00:00"/>
    <n v="0"/>
    <s v="0-1 día"/>
    <n v="0"/>
    <n v="0"/>
    <n v="0"/>
    <x v="0"/>
    <x v="0"/>
    <x v="0"/>
    <x v="0"/>
    <x v="0"/>
    <x v="0"/>
    <x v="0"/>
  </r>
  <r>
    <x v="0"/>
    <n v="1"/>
    <s v="1977051"/>
    <x v="0"/>
    <s v="8045"/>
    <s v="09/01/2019 12:20"/>
    <s v="0Y4X849031"/>
    <s v="800196"/>
    <s v="PITSS"/>
    <s v="ASP"/>
    <x v="0"/>
    <s v="BRUSELAS No 565 - 565-A"/>
    <x v="7"/>
    <n v="1"/>
    <s v="INTERIOR"/>
    <n v="49"/>
    <s v="Entre 31 y 60"/>
    <s v="Office Digital"/>
    <s v="A3"/>
    <s v="Ciudad principal"/>
    <s v="2-Entre 31 y 60"/>
    <n v="1.05"/>
    <n v="0"/>
    <n v="1"/>
    <n v="1.87"/>
    <n v="5"/>
    <n v="0.374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0"/>
    <n v="1"/>
    <s v="1979759"/>
    <x v="0"/>
    <s v="6512"/>
    <s v="15/01/2019 17:33"/>
    <s v="5AV801241"/>
    <s v="000196"/>
    <s v="PITSS"/>
    <s v="ASP"/>
    <x v="77"/>
    <s v="IZTAZIHUALT No 25"/>
    <x v="57"/>
    <n v="0"/>
    <s v="METRO"/>
    <n v="40"/>
    <s v="Entre 31 y 60"/>
    <s v="A4 Color Laser MFPs"/>
    <s v="A4"/>
    <s v="Ciudad principal"/>
    <s v="1-Entre 31 y 60"/>
    <n v="0.8"/>
    <n v="374.40000000000003"/>
    <n v="1"/>
    <n v="1.87"/>
    <n v="5"/>
    <n v="0.374"/>
    <n v="0"/>
    <n v="0"/>
    <d v="2019-01-16T00:00:00"/>
    <d v="2019-01-16T00:00:00"/>
    <n v="0"/>
    <s v="0-1 día"/>
    <n v="0"/>
    <n v="0"/>
    <n v="0"/>
    <x v="0"/>
    <x v="0"/>
    <x v="0"/>
    <x v="0"/>
    <x v="0"/>
    <x v="0"/>
    <x v="0"/>
  </r>
  <r>
    <x v="1"/>
    <n v="1"/>
    <s v="1990043"/>
    <x v="0"/>
    <s v="7010"/>
    <s v="05/02/2019 15:38"/>
    <s v="07TX137028"/>
    <s v="100037"/>
    <s v="PITSS"/>
    <s v="ASP"/>
    <x v="18"/>
    <s v="IGNACIO LOPEZ RAYON No 510"/>
    <x v="22"/>
    <n v="0"/>
    <s v="INTERIOR"/>
    <n v="216"/>
    <s v="&gt;60"/>
    <s v="A3 Office Color Laser MFPs"/>
    <s v="A3"/>
    <s v="Ciudad principal"/>
    <s v="2-&gt;60"/>
    <n v="1.1000000000000001"/>
    <n v="1501.5000000000002"/>
    <n v="1"/>
    <n v="1.87"/>
    <n v="5"/>
    <n v="0.374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0"/>
    <n v="1"/>
    <s v="1979733"/>
    <x v="0"/>
    <s v="6705"/>
    <s v="15/01/2019 16:00"/>
    <s v="0A1H022146"/>
    <s v="800146"/>
    <s v="PITSS"/>
    <s v="ASP"/>
    <x v="4"/>
    <s v="BLV ADOLFO LOPEZ MATEOS 2009-B"/>
    <x v="17"/>
    <n v="0"/>
    <s v="INTERIOR"/>
    <n v="8"/>
    <s v="Entre 7 y 15"/>
    <s v="WF Mono Systems and Legacy Color"/>
    <s v="WF"/>
    <s v="Ciudad principal"/>
    <s v="3-Entre 7 y 15"/>
    <n v="0.8"/>
    <n v="1258.4000000000003"/>
    <n v="1"/>
    <n v="1.5"/>
    <n v="4"/>
    <n v="0.375"/>
    <n v="0"/>
    <n v="0"/>
    <d v="2019-01-18T00:00:00"/>
    <d v="2019-01-18T00:00:00"/>
    <n v="0"/>
    <s v="0-1 día"/>
    <n v="0"/>
    <n v="0"/>
    <n v="0"/>
    <x v="0"/>
    <x v="0"/>
    <x v="0"/>
    <x v="0"/>
    <x v="0"/>
    <x v="0"/>
    <x v="0"/>
  </r>
  <r>
    <x v="1"/>
    <n v="1"/>
    <s v="1985687"/>
    <x v="0"/>
    <s v="4395"/>
    <s v="28/01/2019 08:26"/>
    <s v="0BG2940928"/>
    <s v="800183"/>
    <s v="PITSS"/>
    <s v="ASP"/>
    <x v="1"/>
    <s v="AV CIRCUNVALACION OBLATOS 2700"/>
    <x v="7"/>
    <n v="0"/>
    <s v="INTERIOR"/>
    <n v="14"/>
    <s v="Entre 7 y 15"/>
    <s v="Light Production Digital Business"/>
    <s v="Entry Production"/>
    <s v="Ciudad principal"/>
    <s v="3-Entre 7 y 15"/>
    <n v="0.8"/>
    <n v="1258.4000000000003"/>
    <n v="1"/>
    <n v="1.5"/>
    <n v="4"/>
    <n v="0.375"/>
    <n v="0"/>
    <n v="0"/>
    <d v="2019-02-21T00:00:00"/>
    <d v="2019-02-21T00:00:00"/>
    <n v="0"/>
    <s v="0-1 día"/>
    <n v="0"/>
    <n v="0"/>
    <n v="0"/>
    <x v="0"/>
    <x v="0"/>
    <x v="0"/>
    <x v="0"/>
    <x v="0"/>
    <x v="0"/>
    <x v="0"/>
  </r>
  <r>
    <x v="1"/>
    <n v="1"/>
    <s v="1995029"/>
    <x v="0"/>
    <s v="0560"/>
    <s v="14/02/2019 14:20"/>
    <s v="0XPN553180"/>
    <s v="800187"/>
    <s v="PITSS"/>
    <s v="ASP"/>
    <x v="1"/>
    <s v="AV CONSTITUYENTES ORIENTE 20"/>
    <x v="10"/>
    <n v="0"/>
    <s v="INTERIOR"/>
    <n v="92"/>
    <s v="&gt;60"/>
    <s v="Entry Production Color Low/Mid"/>
    <s v="Entry Production"/>
    <s v="Ciudad principal"/>
    <s v="3-&gt;60"/>
    <n v="1.1499999999999999"/>
    <n v="1808.95"/>
    <n v="1"/>
    <n v="1.5"/>
    <n v="4"/>
    <n v="0.375"/>
    <n v="0"/>
    <n v="0"/>
    <d v="2019-02-14T00:00:00"/>
    <d v="2019-02-15T00:00:00"/>
    <n v="1"/>
    <s v="0-1 día"/>
    <n v="0"/>
    <n v="0"/>
    <n v="0"/>
    <x v="0"/>
    <x v="0"/>
    <x v="0"/>
    <x v="0"/>
    <x v="0"/>
    <x v="0"/>
    <x v="0"/>
  </r>
  <r>
    <x v="1"/>
    <n v="1"/>
    <s v="1995111"/>
    <x v="0"/>
    <s v="4395"/>
    <s v="14/02/2019 17:46"/>
    <s v="0BG2949293"/>
    <s v="800187"/>
    <s v="PITSS"/>
    <s v="ASP"/>
    <x v="1"/>
    <s v="CARRETERA A HUIMILPAN 1005"/>
    <x v="10"/>
    <n v="0"/>
    <s v="INTERIOR"/>
    <n v="33"/>
    <s v="Entre 31 y 60"/>
    <s v="Light Production Digital Business"/>
    <s v="Entry Production"/>
    <s v="Ciudad principal"/>
    <s v="3-Entre 31 y 60"/>
    <n v="1.1000000000000001"/>
    <n v="1730.3000000000004"/>
    <n v="1"/>
    <n v="1.5"/>
    <n v="4"/>
    <n v="0.375"/>
    <n v="0"/>
    <n v="0"/>
    <d v="2019-02-15T00:00:00"/>
    <d v="2019-02-15T00:00:00"/>
    <n v="0"/>
    <s v="0-1 día"/>
    <n v="0"/>
    <n v="0"/>
    <n v="0"/>
    <x v="0"/>
    <x v="0"/>
    <x v="0"/>
    <x v="0"/>
    <x v="0"/>
    <x v="0"/>
    <x v="0"/>
  </r>
  <r>
    <x v="1"/>
    <n v="1"/>
    <s v="1999407"/>
    <x v="0"/>
    <s v="6705"/>
    <s v="23/02/2019 15:58"/>
    <s v="0A1H022350"/>
    <s v="800183"/>
    <s v="PITSS"/>
    <s v="ASP"/>
    <x v="4"/>
    <s v="AV MEXICO 3370"/>
    <x v="0"/>
    <n v="0"/>
    <s v="INTERIOR"/>
    <n v="116"/>
    <s v="&gt;60"/>
    <s v="WF Mono Systems and Legacy Color"/>
    <s v="WF"/>
    <s v="Ciudad principal"/>
    <s v="3-&gt;60"/>
    <n v="1.1499999999999999"/>
    <n v="1808.95"/>
    <n v="1"/>
    <n v="1.5"/>
    <n v="4"/>
    <n v="0.375"/>
    <n v="0"/>
    <n v="0"/>
    <d v="2019-02-25T00:00:00"/>
    <d v="2019-02-25T00:00:00"/>
    <n v="0"/>
    <s v="0-1 día"/>
    <n v="0"/>
    <n v="0"/>
    <n v="0"/>
    <x v="0"/>
    <x v="0"/>
    <x v="0"/>
    <x v="0"/>
    <x v="0"/>
    <x v="0"/>
    <x v="0"/>
  </r>
  <r>
    <x v="0"/>
    <n v="1"/>
    <s v="1974087"/>
    <x v="0"/>
    <s v="4002"/>
    <s v="03/01/2019 10:07"/>
    <s v="09HB333104"/>
    <s v="500028"/>
    <s v="PITSS"/>
    <s v="ASP"/>
    <x v="38"/>
    <s v="AV JUAREZ No 1102 PISO 40"/>
    <x v="11"/>
    <n v="0"/>
    <s v="INTERIOR"/>
    <n v="2590"/>
    <s v="&gt;60"/>
    <s v="A4 Mono MFPs"/>
    <s v="A4"/>
    <s v="Ciudad principal"/>
    <s v="1-&gt;60"/>
    <n v="1.05"/>
    <n v="750.75000000000011"/>
    <n v="1"/>
    <n v="1.88"/>
    <n v="5"/>
    <n v="0.376"/>
    <n v="0"/>
    <n v="0"/>
    <d v="2019-01-03T00:00:00"/>
    <d v="2019-01-03T00:00:00"/>
    <n v="0"/>
    <s v="0-1 día"/>
    <n v="0"/>
    <n v="0"/>
    <n v="0"/>
    <x v="0"/>
    <x v="0"/>
    <x v="0"/>
    <x v="0"/>
    <x v="0"/>
    <x v="0"/>
    <x v="0"/>
  </r>
  <r>
    <x v="0"/>
    <n v="1"/>
    <s v="1974335"/>
    <x v="0"/>
    <s v="6656"/>
    <s v="03/01/2019 15:37"/>
    <s v="0E1B971815"/>
    <s v="800071"/>
    <s v="PITSS"/>
    <s v="ASP"/>
    <x v="7"/>
    <s v="AV GENERAL RAMON CORONA No 2514"/>
    <x v="0"/>
    <n v="0"/>
    <s v="INTERIOR"/>
    <n v="493"/>
    <s v="&gt;60"/>
    <s v="Color Laser Printers"/>
    <s v="A4"/>
    <s v="Ciudad principal"/>
    <s v="1-&gt;60"/>
    <n v="1.05"/>
    <n v="750.75000000000011"/>
    <n v="1"/>
    <n v="1.88"/>
    <n v="5"/>
    <n v="0.376"/>
    <n v="0"/>
    <n v="0"/>
    <d v="2019-01-07T00:00:00"/>
    <d v="2019-01-07T00:00:00"/>
    <n v="0"/>
    <s v="0-1 día"/>
    <n v="0"/>
    <n v="0"/>
    <n v="0"/>
    <x v="0"/>
    <x v="0"/>
    <x v="0"/>
    <x v="0"/>
    <x v="0"/>
    <x v="0"/>
    <x v="0"/>
  </r>
  <r>
    <x v="1"/>
    <n v="1"/>
    <s v="1997227"/>
    <x v="0"/>
    <s v="5552"/>
    <s v="19/02/2019 13:10"/>
    <s v="0KPA026833"/>
    <s v="500158"/>
    <s v="PITSS"/>
    <s v="ASP"/>
    <x v="42"/>
    <s v="AV DE LAS TORRES No 2170"/>
    <x v="2"/>
    <n v="0"/>
    <s v="INTERIOR"/>
    <n v="103"/>
    <s v="&gt;60"/>
    <s v="Entry Mono Printers"/>
    <s v="A4"/>
    <s v="Ciudad principal"/>
    <s v="1-&gt;60"/>
    <n v="1.05"/>
    <n v="750.75000000000011"/>
    <n v="1"/>
    <n v="1.45"/>
    <n v="5"/>
    <n v="0.28999999999999998"/>
    <n v="0"/>
    <n v="0"/>
    <d v="2019-02-19T00:00:00"/>
    <d v="2019-02-19T00:00:00"/>
    <n v="0"/>
    <s v="0-1 día"/>
    <n v="0"/>
    <n v="0"/>
    <n v="0"/>
    <x v="0"/>
    <x v="0"/>
    <x v="0"/>
    <x v="0"/>
    <x v="1"/>
    <x v="2"/>
    <x v="5"/>
  </r>
  <r>
    <x v="1"/>
    <n v="1"/>
    <s v="1991329"/>
    <x v="0"/>
    <s v="1844"/>
    <s v="07/02/2019 14:12"/>
    <s v="0UHA002009"/>
    <s v="800192"/>
    <s v="PITSS"/>
    <s v="ASP"/>
    <x v="103"/>
    <s v="INDUSTRIA VINICOLA 304"/>
    <x v="0"/>
    <n v="0"/>
    <s v="INTERIOR"/>
    <n v="30"/>
    <s v="Entre 16 y 30"/>
    <s v="High End Cut Sheet"/>
    <s v="High Production"/>
    <s v="Ciudad principal"/>
    <s v="4-Entre 16 y 30"/>
    <n v="1.1000000000000001"/>
    <n v="2359.5"/>
    <n v="1"/>
    <n v="1.1299999999999999"/>
    <n v="3"/>
    <n v="0.37666666666666665"/>
    <n v="0"/>
    <n v="0"/>
    <d v="2019-02-22T00:00:00"/>
    <d v="2019-02-22T00:00:00"/>
    <n v="0"/>
    <s v="0-1 día"/>
    <n v="0"/>
    <n v="0"/>
    <n v="0"/>
    <x v="0"/>
    <x v="0"/>
    <x v="0"/>
    <x v="0"/>
    <x v="0"/>
    <x v="0"/>
    <x v="0"/>
  </r>
  <r>
    <x v="0"/>
    <n v="1"/>
    <s v="1978923"/>
    <x v="0"/>
    <s v="5774"/>
    <s v="14/01/2019 10:13"/>
    <s v="0XEL556844"/>
    <s v="500036"/>
    <s v="PITSS"/>
    <s v="ASP"/>
    <x v="1"/>
    <s v="AV VASCONCELOS 160"/>
    <x v="1"/>
    <n v="0"/>
    <s v="INTERIOR"/>
    <n v="14"/>
    <s v="Entre 7 y 15"/>
    <s v="Departmental Digital"/>
    <s v="A3"/>
    <s v="Ciudad principal"/>
    <s v="2-Entre 7 y 15"/>
    <n v="0.6"/>
    <n v="819"/>
    <n v="1"/>
    <n v="1.9"/>
    <n v="5"/>
    <n v="0.38"/>
    <n v="0"/>
    <n v="0"/>
    <d v="2019-01-15T00:00:00"/>
    <d v="2019-01-16T00:00:00"/>
    <n v="1"/>
    <s v="0-1 día"/>
    <n v="0"/>
    <n v="0"/>
    <n v="0"/>
    <x v="0"/>
    <x v="0"/>
    <x v="0"/>
    <x v="0"/>
    <x v="0"/>
    <x v="0"/>
    <x v="0"/>
  </r>
  <r>
    <x v="1"/>
    <n v="1"/>
    <s v="1994275"/>
    <x v="0"/>
    <s v="7845"/>
    <s v="13/02/2019 11:43"/>
    <s v="0MX4316572"/>
    <s v="500158"/>
    <s v="PITSS"/>
    <s v="ASP"/>
    <x v="25"/>
    <s v="8102 AV MIGUEL DE LA MADRID"/>
    <x v="27"/>
    <n v="0"/>
    <s v="INTERIOR"/>
    <n v="5"/>
    <s v="Entre 3 y 6"/>
    <s v="A3 Office Color Laser MFPs"/>
    <s v="A3"/>
    <s v="Ciudad principal"/>
    <s v="2-Entre 3 y 6"/>
    <n v="0"/>
    <n v="0"/>
    <n v="1"/>
    <n v="1.78"/>
    <n v="5"/>
    <n v="0.35599999999999998"/>
    <n v="0"/>
    <n v="0"/>
    <d v="2019-02-13T00:00:00"/>
    <d v="2019-02-13T00:00:00"/>
    <n v="0"/>
    <s v="0-1 día"/>
    <n v="0"/>
    <n v="0"/>
    <n v="0"/>
    <x v="0"/>
    <x v="0"/>
    <x v="0"/>
    <x v="1"/>
    <x v="1"/>
    <x v="2"/>
    <x v="5"/>
  </r>
  <r>
    <x v="0"/>
    <n v="1"/>
    <s v="1983827"/>
    <x v="0"/>
    <s v="5867"/>
    <s v="23/01/2019 11:51"/>
    <s v="0EX7387578"/>
    <s v="500089"/>
    <s v="PITSS"/>
    <s v="ASP"/>
    <x v="11"/>
    <s v="HERMANOS ESCOBAR 5756"/>
    <x v="2"/>
    <n v="1"/>
    <s v="INTERIOR"/>
    <n v="76"/>
    <s v="&gt;60"/>
    <s v="Office Digital"/>
    <s v="A3"/>
    <s v="Ciudad principal"/>
    <s v="2-&gt;60"/>
    <n v="1.1000000000000001"/>
    <n v="0"/>
    <n v="1"/>
    <n v="1.9"/>
    <n v="5"/>
    <n v="0.38"/>
    <n v="0"/>
    <n v="0"/>
    <d v="2019-01-23T00:00:00"/>
    <d v="2019-01-24T00:00:00"/>
    <n v="1"/>
    <s v="0-1 día"/>
    <n v="0"/>
    <n v="0"/>
    <n v="0"/>
    <x v="0"/>
    <x v="0"/>
    <x v="0"/>
    <x v="0"/>
    <x v="0"/>
    <x v="0"/>
    <x v="0"/>
  </r>
  <r>
    <x v="1"/>
    <n v="1"/>
    <s v="1991111"/>
    <x v="0"/>
    <s v="5955"/>
    <s v="07/02/2019 09:21"/>
    <s v="0X76371363"/>
    <s v="800187"/>
    <s v="PITSS"/>
    <s v="ASP"/>
    <x v="91"/>
    <s v="PROLONGACION BERNARDO QUINTANA SUR No 302"/>
    <x v="10"/>
    <n v="0"/>
    <s v="INTERIOR"/>
    <n v="2625"/>
    <s v="&gt;60"/>
    <s v="Departmental Digital"/>
    <s v="A3"/>
    <s v="Ciudad principal"/>
    <s v="2-&gt;60"/>
    <n v="1.1000000000000001"/>
    <n v="1501.5000000000002"/>
    <n v="1"/>
    <n v="1.9"/>
    <n v="5"/>
    <n v="0.38"/>
    <n v="0"/>
    <n v="0"/>
    <d v="2019-02-07T00:00:00"/>
    <d v="2019-02-07T00:00:00"/>
    <n v="0"/>
    <s v="0-1 día"/>
    <n v="0"/>
    <n v="0"/>
    <n v="0"/>
    <x v="0"/>
    <x v="0"/>
    <x v="0"/>
    <x v="0"/>
    <x v="0"/>
    <x v="0"/>
    <x v="0"/>
  </r>
  <r>
    <x v="1"/>
    <n v="1"/>
    <s v="1994307"/>
    <x v="0"/>
    <s v="5955"/>
    <s v="13/02/2019 12:06"/>
    <s v="0X76093357"/>
    <s v="800072"/>
    <s v="PITSS"/>
    <s v="ASP"/>
    <x v="116"/>
    <s v="AV VALLARTA No 1440 PISO 4"/>
    <x v="7"/>
    <n v="0"/>
    <s v="INTERIOR"/>
    <n v="149"/>
    <s v="&gt;60"/>
    <s v="Departmental Digital"/>
    <s v="A3"/>
    <s v="Ciudad principal"/>
    <s v="2-&gt;60"/>
    <n v="1.1000000000000001"/>
    <n v="1501.5000000000002"/>
    <n v="1"/>
    <n v="1.9"/>
    <n v="5"/>
    <n v="0.38"/>
    <n v="0"/>
    <n v="0"/>
    <d v="2019-02-13T00:00:00"/>
    <d v="2019-02-13T00:00:00"/>
    <n v="0"/>
    <s v="0-1 día"/>
    <n v="0"/>
    <n v="0"/>
    <n v="0"/>
    <x v="0"/>
    <x v="0"/>
    <x v="0"/>
    <x v="0"/>
    <x v="0"/>
    <x v="0"/>
    <x v="0"/>
  </r>
  <r>
    <x v="0"/>
    <n v="1"/>
    <s v="1978113"/>
    <x v="0"/>
    <s v="3636"/>
    <s v="11/01/2019 09:55"/>
    <s v="0BB1564139"/>
    <s v="800072"/>
    <s v="PITSS"/>
    <s v="ASP"/>
    <x v="8"/>
    <s v="VALLARTA 3959"/>
    <x v="0"/>
    <n v="0"/>
    <s v="INTERIOR"/>
    <n v="577"/>
    <s v="&gt;60"/>
    <s v="A4 Mono MFPs"/>
    <s v="A4"/>
    <s v="Ciudad principal"/>
    <s v="1-&gt;60"/>
    <n v="1.05"/>
    <n v="750.75000000000011"/>
    <n v="1"/>
    <n v="1.91"/>
    <n v="5"/>
    <n v="0.38200000000000001"/>
    <n v="0"/>
    <n v="0"/>
    <d v="2019-01-11T00:00:00"/>
    <d v="2019-01-11T00:00:00"/>
    <n v="0"/>
    <s v="0-1 día"/>
    <n v="0"/>
    <n v="0"/>
    <n v="0"/>
    <x v="0"/>
    <x v="0"/>
    <x v="0"/>
    <x v="0"/>
    <x v="0"/>
    <x v="0"/>
    <x v="0"/>
  </r>
  <r>
    <x v="0"/>
    <n v="1"/>
    <s v="1978313"/>
    <x v="0"/>
    <s v="7222"/>
    <s v="11/01/2019 15:39"/>
    <s v="0LX5688824"/>
    <s v="500158"/>
    <s v="PITSS"/>
    <s v="ASP"/>
    <x v="30"/>
    <s v="PROL HERMANOS ESCOBAR No 7151-E"/>
    <x v="2"/>
    <n v="0"/>
    <s v="INTERIOR"/>
    <n v="81"/>
    <s v="&gt;60"/>
    <s v="A3 Office Color Laser MFPs"/>
    <s v="A3"/>
    <s v="Ciudad principal"/>
    <s v="2-&gt;60"/>
    <n v="1.1000000000000001"/>
    <n v="1501.5000000000002"/>
    <n v="1"/>
    <n v="1.85"/>
    <n v="5"/>
    <n v="0.37"/>
    <n v="0"/>
    <n v="0"/>
    <d v="2019-01-14T00:00:00"/>
    <d v="2019-01-14T00:00:00"/>
    <n v="0"/>
    <s v="0-1 día"/>
    <n v="0"/>
    <n v="0"/>
    <n v="0"/>
    <x v="0"/>
    <x v="0"/>
    <x v="0"/>
    <x v="0"/>
    <x v="1"/>
    <x v="2"/>
    <x v="5"/>
  </r>
  <r>
    <x v="0"/>
    <n v="1"/>
    <s v="1980919"/>
    <x v="0"/>
    <s v="3611"/>
    <s v="17/01/2019 14:05"/>
    <s v="0A4T558008"/>
    <s v="000195"/>
    <s v="PITSS"/>
    <s v="ASP"/>
    <x v="4"/>
    <s v="CARR FED MEXICO-CUAUTLA KM 37"/>
    <x v="15"/>
    <n v="0"/>
    <s v="METRO"/>
    <n v="70"/>
    <s v="&gt;60"/>
    <s v="Entry Mono Printers"/>
    <s v="A4"/>
    <s v="Ciudad principal"/>
    <s v="1-&gt;60"/>
    <n v="1.05"/>
    <n v="491.40000000000003"/>
    <n v="1"/>
    <n v="1.92"/>
    <n v="5"/>
    <n v="0.38400000000000001"/>
    <n v="0"/>
    <n v="0"/>
    <d v="2019-01-17T00:00:00"/>
    <d v="2019-01-18T00:00:00"/>
    <n v="1"/>
    <s v="0-1 día"/>
    <n v="0"/>
    <n v="0"/>
    <n v="0"/>
    <x v="0"/>
    <x v="0"/>
    <x v="0"/>
    <x v="0"/>
    <x v="0"/>
    <x v="0"/>
    <x v="0"/>
  </r>
  <r>
    <x v="0"/>
    <n v="1"/>
    <s v="1980955"/>
    <x v="0"/>
    <s v="8045"/>
    <s v="17/01/2019 15:35"/>
    <s v="0Y4X843095"/>
    <s v="800188"/>
    <s v="PITSS"/>
    <s v="ASP"/>
    <x v="79"/>
    <s v="CARRETERA FEDERAL IRAPUATO-ABASOLO KM 10.6"/>
    <x v="46"/>
    <n v="0"/>
    <s v="INTERIOR"/>
    <n v="115"/>
    <s v="&gt;60"/>
    <s v="Office Digital"/>
    <s v="A3"/>
    <s v="Ciudad principal"/>
    <s v="2-&gt;60"/>
    <n v="1.1000000000000001"/>
    <n v="1501.5000000000002"/>
    <n v="1"/>
    <n v="1.92"/>
    <n v="5"/>
    <n v="0.38400000000000001"/>
    <n v="0"/>
    <n v="0"/>
    <d v="2019-01-18T00:00:00"/>
    <d v="2019-01-18T00:00:00"/>
    <n v="0"/>
    <s v="0-1 día"/>
    <n v="0"/>
    <n v="0"/>
    <n v="0"/>
    <x v="0"/>
    <x v="0"/>
    <x v="0"/>
    <x v="0"/>
    <x v="0"/>
    <x v="0"/>
    <x v="0"/>
  </r>
  <r>
    <x v="0"/>
    <n v="1"/>
    <s v="1981513"/>
    <x v="0"/>
    <s v="3336"/>
    <s v="18/01/2019 14:53"/>
    <s v="5BT728805"/>
    <s v="500028"/>
    <s v="PITSS"/>
    <s v="ASP"/>
    <x v="119"/>
    <s v="JUVENTINO ROSAS OTE 2129"/>
    <x v="11"/>
    <n v="0"/>
    <s v="INTERIOR"/>
    <n v="2605"/>
    <s v="&gt;60"/>
    <s v="A4 Mono MFPs"/>
    <s v="A4"/>
    <s v="Ciudad principal"/>
    <s v="1-&gt;60"/>
    <n v="1.05"/>
    <n v="750.75000000000011"/>
    <n v="1"/>
    <n v="1.92"/>
    <n v="5"/>
    <n v="0.38400000000000001"/>
    <n v="0"/>
    <n v="0"/>
    <d v="2019-01-18T00:00:00"/>
    <d v="2019-01-21T00:00:00"/>
    <n v="1"/>
    <s v="0-1 día"/>
    <n v="0"/>
    <n v="0"/>
    <n v="0"/>
    <x v="0"/>
    <x v="0"/>
    <x v="0"/>
    <x v="0"/>
    <x v="0"/>
    <x v="0"/>
    <x v="0"/>
  </r>
  <r>
    <x v="0"/>
    <n v="1"/>
    <s v="1981237"/>
    <x v="0"/>
    <s v="4000"/>
    <s v="18/01/2019 08:45"/>
    <s v="6HB012587"/>
    <s v="500094"/>
    <s v="PITSS"/>
    <s v="ASP"/>
    <x v="120"/>
    <s v="AV DE LA INDUSTRIA No 14800 - A"/>
    <x v="69"/>
    <n v="0"/>
    <s v="INTERIOR"/>
    <n v="2605"/>
    <s v="&gt;60"/>
    <s v="Entry Mono Printers"/>
    <s v="A4"/>
    <s v="Ciudad principal"/>
    <s v="1-&gt;60"/>
    <n v="1.05"/>
    <n v="750.75000000000011"/>
    <n v="1"/>
    <n v="1.92"/>
    <n v="5"/>
    <n v="0.38400000000000001"/>
    <n v="0"/>
    <n v="0"/>
    <d v="2019-01-18T00:00:00"/>
    <d v="2019-01-21T00:00:00"/>
    <n v="1"/>
    <s v="0-1 día"/>
    <n v="0"/>
    <n v="0"/>
    <n v="0"/>
    <x v="0"/>
    <x v="0"/>
    <x v="0"/>
    <x v="0"/>
    <x v="0"/>
    <x v="0"/>
    <x v="0"/>
  </r>
  <r>
    <x v="0"/>
    <n v="1"/>
    <s v="1976461"/>
    <x v="0"/>
    <s v="5945"/>
    <s v="08/01/2019 12:12"/>
    <s v="0X76375739"/>
    <s v="500158"/>
    <s v="PITSS"/>
    <s v="ASP"/>
    <x v="2"/>
    <s v="AV DE LAS INDUSTRIAS S/N"/>
    <x v="2"/>
    <n v="0"/>
    <s v="INTERIOR"/>
    <n v="271"/>
    <s v="&gt;60"/>
    <s v="Office Digital"/>
    <s v="A3"/>
    <s v="Ciudad principal"/>
    <s v="2-&gt;60"/>
    <n v="1.1000000000000001"/>
    <n v="1501.5000000000002"/>
    <n v="1"/>
    <n v="1.98"/>
    <n v="5"/>
    <n v="0.39600000000000002"/>
    <n v="0"/>
    <n v="0"/>
    <d v="2019-01-08T00:00:00"/>
    <d v="2019-01-08T00:00:00"/>
    <n v="0"/>
    <s v="0-1 día"/>
    <n v="0"/>
    <n v="0"/>
    <n v="0"/>
    <x v="0"/>
    <x v="0"/>
    <x v="0"/>
    <x v="0"/>
    <x v="1"/>
    <x v="2"/>
    <x v="5"/>
  </r>
  <r>
    <x v="1"/>
    <n v="1"/>
    <s v="1995011"/>
    <x v="0"/>
    <s v="5329"/>
    <s v="14/02/2019 14:05"/>
    <s v="0AE9572681"/>
    <s v="800183"/>
    <s v="PITSS"/>
    <s v="ASP"/>
    <x v="25"/>
    <s v="CIRCUITO MEXICO No 125"/>
    <x v="13"/>
    <n v="0"/>
    <s v="INTERIOR"/>
    <n v="20"/>
    <s v="Entre 16 y 30"/>
    <s v="Office Digital"/>
    <s v="A3"/>
    <s v="Ciudad principal"/>
    <s v="2-Entre 16 y 30"/>
    <n v="0.8"/>
    <n v="1092"/>
    <n v="1"/>
    <n v="1.92"/>
    <n v="5"/>
    <n v="0.38400000000000001"/>
    <n v="0"/>
    <n v="0"/>
    <d v="2019-02-18T00:00:00"/>
    <d v="2019-02-18T00:00:00"/>
    <n v="0"/>
    <s v="0-1 día"/>
    <n v="0"/>
    <n v="0"/>
    <n v="0"/>
    <x v="0"/>
    <x v="0"/>
    <x v="0"/>
    <x v="1"/>
    <x v="0"/>
    <x v="0"/>
    <x v="0"/>
  </r>
  <r>
    <x v="0"/>
    <n v="1"/>
    <s v="1979587"/>
    <x v="0"/>
    <s v="7025"/>
    <s v="15/01/2019 12:04"/>
    <s v="7CX041209"/>
    <s v="100038"/>
    <s v="PITSS"/>
    <s v="ASP"/>
    <x v="118"/>
    <s v="AV 1ra DE MAYO No 1801 OTE"/>
    <x v="22"/>
    <n v="0"/>
    <s v="INTERIOR"/>
    <n v="214"/>
    <s v="&gt;60"/>
    <s v="Office Digital"/>
    <s v="A3"/>
    <s v="Ciudad principal"/>
    <s v="2-&gt;60"/>
    <n v="1.1000000000000001"/>
    <n v="1501.5000000000002"/>
    <n v="1"/>
    <n v="1.93"/>
    <n v="5"/>
    <n v="0.38600000000000001"/>
    <n v="0"/>
    <n v="0"/>
    <d v="2019-01-16T00:00:00"/>
    <d v="2019-01-16T00:00:00"/>
    <n v="0"/>
    <s v="0-1 día"/>
    <n v="0"/>
    <n v="0"/>
    <n v="0"/>
    <x v="0"/>
    <x v="0"/>
    <x v="0"/>
    <x v="0"/>
    <x v="0"/>
    <x v="0"/>
    <x v="0"/>
  </r>
  <r>
    <x v="0"/>
    <n v="1"/>
    <s v="1983367"/>
    <x v="0"/>
    <s v="5866"/>
    <s v="22/01/2019 13:34"/>
    <s v="0EX9283108"/>
    <s v="500028"/>
    <s v="PITSS"/>
    <s v="ASP"/>
    <x v="1"/>
    <s v="AV HUMBERTO LOBO 520"/>
    <x v="1"/>
    <n v="0"/>
    <s v="INTERIOR"/>
    <n v="50"/>
    <s v="Entre 31 y 60"/>
    <s v="Departmental Digital"/>
    <s v="A3"/>
    <s v="Ciudad principal"/>
    <s v="2-Entre 31 y 60"/>
    <n v="1.05"/>
    <n v="1433.25"/>
    <n v="1"/>
    <n v="1.93"/>
    <n v="5"/>
    <n v="0.38600000000000001"/>
    <n v="0"/>
    <n v="0"/>
    <d v="2019-01-22T00:00:00"/>
    <d v="2019-01-22T00:00:00"/>
    <n v="0"/>
    <s v="0-1 día"/>
    <n v="0"/>
    <n v="0"/>
    <n v="0"/>
    <x v="0"/>
    <x v="0"/>
    <x v="0"/>
    <x v="0"/>
    <x v="0"/>
    <x v="0"/>
    <x v="0"/>
  </r>
  <r>
    <x v="0"/>
    <n v="1"/>
    <s v="1981503"/>
    <x v="0"/>
    <s v="5866"/>
    <s v="18/01/2019 14:04"/>
    <s v="0EX9281668"/>
    <s v="100038"/>
    <s v="PITSS"/>
    <s v="ASP"/>
    <x v="1"/>
    <s v="AV VIALIDAD METEPEC 916"/>
    <x v="3"/>
    <n v="0"/>
    <s v="INTERIOR"/>
    <n v="15"/>
    <s v="Entre 7 y 15"/>
    <s v="Departmental Digital"/>
    <s v="A3"/>
    <s v="Ciudad principal"/>
    <s v="2-Entre 7 y 15"/>
    <n v="0.6"/>
    <n v="819"/>
    <n v="1"/>
    <n v="1.93"/>
    <n v="5"/>
    <n v="0.38600000000000001"/>
    <n v="0"/>
    <n v="0"/>
    <d v="2019-01-28T00:00:00"/>
    <d v="2019-01-28T00:00:00"/>
    <n v="0"/>
    <s v="0-1 día"/>
    <n v="0"/>
    <n v="0"/>
    <n v="0"/>
    <x v="0"/>
    <x v="0"/>
    <x v="0"/>
    <x v="0"/>
    <x v="0"/>
    <x v="0"/>
    <x v="0"/>
  </r>
  <r>
    <x v="1"/>
    <n v="1"/>
    <s v="1990121"/>
    <x v="0"/>
    <s v="3658"/>
    <s v="05/02/2019 17:24"/>
    <s v="0C4X002875"/>
    <s v="500056"/>
    <s v="PITSS"/>
    <s v="ASP"/>
    <x v="10"/>
    <s v="AV ORIENTE DOS No 224"/>
    <x v="19"/>
    <n v="0"/>
    <s v="INTERIOR"/>
    <n v="98"/>
    <s v="&gt;60"/>
    <s v="A4 Mono MFPs"/>
    <s v="A4"/>
    <s v="Ciudad principal"/>
    <s v="1-&gt;60"/>
    <n v="1.05"/>
    <n v="750.75000000000011"/>
    <n v="1"/>
    <n v="1.93"/>
    <n v="5"/>
    <n v="0.38600000000000001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1"/>
    <n v="1"/>
    <s v="1995061"/>
    <x v="0"/>
    <s v="8045"/>
    <s v="14/02/2019 15:33"/>
    <s v="0Y4X848752"/>
    <s v="800196"/>
    <s v="PITSS"/>
    <s v="ASP"/>
    <x v="15"/>
    <s v="CALLE 7 No 1308"/>
    <x v="7"/>
    <n v="1"/>
    <s v="INTERIOR"/>
    <n v="7"/>
    <s v="Entre 7 y 15"/>
    <s v="Office Digital"/>
    <s v="A3"/>
    <s v="Ciudad principal"/>
    <s v="2-Entre 7 y 15"/>
    <n v="0.6"/>
    <n v="0"/>
    <n v="1"/>
    <n v="1.93"/>
    <n v="5"/>
    <n v="0.38600000000000001"/>
    <n v="0"/>
    <n v="0"/>
    <d v="2019-02-14T00:00:00"/>
    <d v="2019-02-15T00:00:00"/>
    <n v="1"/>
    <s v="0-1 día"/>
    <n v="0"/>
    <n v="0"/>
    <n v="0"/>
    <x v="0"/>
    <x v="0"/>
    <x v="0"/>
    <x v="0"/>
    <x v="0"/>
    <x v="0"/>
    <x v="0"/>
  </r>
  <r>
    <x v="0"/>
    <n v="1"/>
    <s v="1980745"/>
    <x v="0"/>
    <s v="0070"/>
    <s v="17/01/2019 10:22"/>
    <s v="0E2B106701"/>
    <s v="800142"/>
    <s v="PITSS"/>
    <s v="ASP"/>
    <x v="4"/>
    <s v="VIA MAGNA MZ 3 LOTE 13-16"/>
    <x v="77"/>
    <n v="0"/>
    <s v="METRO"/>
    <n v="2604"/>
    <s v="&gt;60"/>
    <s v="Entry Production Color Low/Mid"/>
    <s v="Entry Production"/>
    <s v="Ciudad principal"/>
    <s v="3-&gt;60"/>
    <n v="1.1499999999999999"/>
    <n v="923.44999999999993"/>
    <n v="1"/>
    <n v="1.55"/>
    <n v="4"/>
    <n v="0.38750000000000001"/>
    <n v="0"/>
    <n v="0"/>
    <d v="2019-01-17T00:00:00"/>
    <d v="2019-01-18T00:00:00"/>
    <n v="1"/>
    <s v="0-1 día"/>
    <n v="0"/>
    <n v="0"/>
    <n v="0"/>
    <x v="0"/>
    <x v="0"/>
    <x v="0"/>
    <x v="0"/>
    <x v="0"/>
    <x v="0"/>
    <x v="0"/>
  </r>
  <r>
    <x v="0"/>
    <n v="1"/>
    <s v="1982469"/>
    <x v="0"/>
    <s v="0070"/>
    <s v="21/01/2019 11:31"/>
    <s v="0E2B658555"/>
    <s v="100037"/>
    <s v="PITSS"/>
    <s v="ASP"/>
    <x v="4"/>
    <s v="LEONA VICARIO No 629"/>
    <x v="3"/>
    <n v="0"/>
    <s v="INTERIOR"/>
    <n v="4"/>
    <s v="Entre 3 y 6"/>
    <s v="Entry Production Color Low/Mid"/>
    <s v="Entry Production"/>
    <s v="Ciudad principal"/>
    <s v="3-Entre 3 y 6"/>
    <n v="0.6"/>
    <n v="943.80000000000007"/>
    <n v="1"/>
    <n v="1.55"/>
    <n v="4"/>
    <n v="0.38750000000000001"/>
    <n v="0"/>
    <n v="0"/>
    <d v="2019-01-21T00:00:00"/>
    <d v="2019-01-21T00:00:00"/>
    <n v="0"/>
    <s v="0-1 día"/>
    <n v="0"/>
    <n v="0"/>
    <n v="0"/>
    <x v="0"/>
    <x v="0"/>
    <x v="0"/>
    <x v="0"/>
    <x v="0"/>
    <x v="0"/>
    <x v="0"/>
  </r>
  <r>
    <x v="0"/>
    <n v="1"/>
    <s v="1984925"/>
    <x v="0"/>
    <s v="3260"/>
    <s v="25/01/2019 10:56"/>
    <s v="K8A257404"/>
    <s v="800110"/>
    <s v="PITSS"/>
    <s v="ASP"/>
    <x v="121"/>
    <s v="LIBRADA PUERTO ESCONDIDO No 9"/>
    <x v="67"/>
    <n v="0"/>
    <s v="INTERIOR"/>
    <n v="3"/>
    <s v="&lt;=3"/>
    <s v="Entry Mono Printers"/>
    <s v="A4"/>
    <s v="Ciudad principal"/>
    <s v="1-&lt;=3"/>
    <n v="0"/>
    <n v="0"/>
    <n v="1"/>
    <n v="1.94"/>
    <n v="5"/>
    <n v="0.38800000000000001"/>
    <n v="0"/>
    <n v="0"/>
    <d v="2019-01-25T00:00:00"/>
    <d v="2019-01-25T00:00:00"/>
    <n v="0"/>
    <s v="0-1 día"/>
    <n v="0"/>
    <n v="0"/>
    <n v="0"/>
    <x v="0"/>
    <x v="0"/>
    <x v="0"/>
    <x v="0"/>
    <x v="0"/>
    <x v="0"/>
    <x v="0"/>
  </r>
  <r>
    <x v="1"/>
    <n v="1"/>
    <s v="1997799"/>
    <x v="0"/>
    <s v="8045"/>
    <s v="20/02/2019 12:05"/>
    <s v="0Y4X848718"/>
    <s v="000195"/>
    <s v="PITSS"/>
    <s v="ASP"/>
    <x v="39"/>
    <s v="AV MIGUEL ANGEL DE QUEVEDO NO 555"/>
    <x v="16"/>
    <n v="1"/>
    <s v="METRO"/>
    <n v="21"/>
    <s v="Entre 16 y 30"/>
    <s v="Office Digital"/>
    <s v="A3"/>
    <s v="Ciudad principal"/>
    <s v="2-Entre 16 y 30"/>
    <n v="0.8"/>
    <n v="0"/>
    <n v="1"/>
    <n v="1.94"/>
    <n v="5"/>
    <n v="0.38800000000000001"/>
    <n v="0"/>
    <n v="0"/>
    <d v="2019-02-20T00:00:00"/>
    <d v="2019-02-20T00:00:00"/>
    <n v="0"/>
    <s v="0-1 día"/>
    <n v="0"/>
    <n v="0"/>
    <n v="0"/>
    <x v="0"/>
    <x v="0"/>
    <x v="0"/>
    <x v="0"/>
    <x v="0"/>
    <x v="0"/>
    <x v="0"/>
  </r>
  <r>
    <x v="1"/>
    <n v="1"/>
    <s v="2001339"/>
    <x v="0"/>
    <s v="5945"/>
    <s v="27/02/2019 10:17"/>
    <s v="0X76372470"/>
    <s v="500018"/>
    <s v="PITSS"/>
    <s v="ASP"/>
    <x v="2"/>
    <s v="5 DE MAY0 No 707"/>
    <x v="78"/>
    <n v="0"/>
    <s v="INTERIOR"/>
    <n v="105"/>
    <s v="&gt;60"/>
    <s v="Office Digital"/>
    <s v="A3"/>
    <s v="Otras"/>
    <s v="2-&gt;60"/>
    <n v="1.1000000000000001"/>
    <n v="1501.5000000000002"/>
    <n v="1"/>
    <n v="3.5"/>
    <n v="9"/>
    <n v="0.3888888888888889"/>
    <n v="0"/>
    <n v="0"/>
    <d v="2019-02-27T00:00:00"/>
    <d v="2019-02-27T00:00:00"/>
    <n v="0"/>
    <s v="0-1 día"/>
    <n v="0"/>
    <n v="0"/>
    <n v="0"/>
    <x v="0"/>
    <x v="0"/>
    <x v="0"/>
    <x v="0"/>
    <x v="0"/>
    <x v="0"/>
    <x v="0"/>
  </r>
  <r>
    <x v="0"/>
    <n v="1"/>
    <s v="1979561"/>
    <x v="0"/>
    <s v="8075"/>
    <s v="15/01/2019 11:42"/>
    <s v="03AG873673"/>
    <s v="800186"/>
    <s v="PITSS"/>
    <s v="ASP"/>
    <x v="4"/>
    <s v="PROLONGACION EZEQUIEL MONTES No 1"/>
    <x v="10"/>
    <n v="0"/>
    <s v="INTERIOR"/>
    <n v="63"/>
    <s v="&gt;60"/>
    <s v="Departmental Digital"/>
    <s v="A3"/>
    <s v="Ciudad principal"/>
    <s v="2-&gt;60"/>
    <n v="1.1000000000000001"/>
    <n v="1501.5000000000002"/>
    <n v="1"/>
    <n v="1.95"/>
    <n v="5"/>
    <n v="0.39"/>
    <n v="0"/>
    <n v="0"/>
    <d v="2019-01-15T00:00:00"/>
    <d v="2019-01-15T00:00:00"/>
    <n v="0"/>
    <s v="0-1 día"/>
    <n v="0"/>
    <n v="0"/>
    <n v="0"/>
    <x v="0"/>
    <x v="0"/>
    <x v="0"/>
    <x v="0"/>
    <x v="0"/>
    <x v="0"/>
    <x v="0"/>
  </r>
  <r>
    <x v="0"/>
    <n v="1"/>
    <s v="1981771"/>
    <x v="0"/>
    <s v="5866"/>
    <s v="19/01/2019 10:45"/>
    <s v="0EX9666087"/>
    <s v="800142"/>
    <s v="PITSS"/>
    <s v="ASP"/>
    <x v="4"/>
    <s v="Avenida de los Insurgentes Sur No. 2376"/>
    <x v="65"/>
    <n v="0"/>
    <s v="METRO"/>
    <n v="222"/>
    <s v="&gt;60"/>
    <s v="Departmental Digital"/>
    <s v="A3"/>
    <s v="Ciudad principal"/>
    <s v="2-&gt;60"/>
    <n v="1.1000000000000001"/>
    <n v="720.50000000000011"/>
    <n v="1"/>
    <n v="1.95"/>
    <n v="5"/>
    <n v="0.39"/>
    <n v="0"/>
    <n v="0"/>
    <d v="2019-01-21T00:00:00"/>
    <d v="2019-01-21T00:00:00"/>
    <n v="0"/>
    <s v="0-1 día"/>
    <n v="0"/>
    <n v="0"/>
    <n v="0"/>
    <x v="0"/>
    <x v="0"/>
    <x v="0"/>
    <x v="0"/>
    <x v="0"/>
    <x v="0"/>
    <x v="0"/>
  </r>
  <r>
    <x v="0"/>
    <n v="1"/>
    <s v="1983969"/>
    <x v="0"/>
    <s v="0560"/>
    <s v="23/01/2019 15:56"/>
    <s v="0XPN399404"/>
    <s v="800187"/>
    <s v="PITSS"/>
    <s v="ASP"/>
    <x v="1"/>
    <s v="PROL ZARAGOZA 62 A"/>
    <x v="10"/>
    <n v="0"/>
    <s v="INTERIOR"/>
    <n v="51"/>
    <s v="Entre 31 y 60"/>
    <s v="Entry Production Color Low/Mid"/>
    <s v="Entry Production"/>
    <s v="Ciudad principal"/>
    <s v="3-Entre 31 y 60"/>
    <n v="1.1000000000000001"/>
    <n v="1730.3000000000004"/>
    <n v="1"/>
    <n v="1.57"/>
    <n v="4"/>
    <n v="0.39250000000000002"/>
    <n v="0"/>
    <n v="0"/>
    <d v="2019-01-24T00:00:00"/>
    <d v="2019-01-24T00:00:00"/>
    <n v="0"/>
    <s v="0-1 día"/>
    <n v="0"/>
    <n v="0"/>
    <n v="0"/>
    <x v="0"/>
    <x v="0"/>
    <x v="0"/>
    <x v="0"/>
    <x v="0"/>
    <x v="0"/>
    <x v="0"/>
  </r>
  <r>
    <x v="0"/>
    <n v="1"/>
    <s v="1984929"/>
    <x v="0"/>
    <s v="4310"/>
    <s v="25/01/2019 11:06"/>
    <s v="0BG0966745"/>
    <s v="800192"/>
    <s v="PITSS"/>
    <s v="ASP"/>
    <x v="1"/>
    <s v="CENTRO COMERCIAL REAL CENTER AV SANTA MARGARITA No"/>
    <x v="0"/>
    <n v="0"/>
    <s v="INTERIOR"/>
    <n v="13"/>
    <s v="Entre 7 y 15"/>
    <s v="Light Production Digital Business"/>
    <s v="Entry Production"/>
    <s v="Ciudad principal"/>
    <s v="3-Entre 7 y 15"/>
    <n v="0.8"/>
    <n v="1258.4000000000003"/>
    <n v="1"/>
    <n v="1.57"/>
    <n v="4"/>
    <n v="0.39250000000000002"/>
    <n v="0"/>
    <n v="0"/>
    <d v="2019-01-25T00:00:00"/>
    <d v="2019-01-25T00:00:00"/>
    <n v="0"/>
    <s v="0-1 día"/>
    <n v="0"/>
    <n v="0"/>
    <n v="0"/>
    <x v="0"/>
    <x v="0"/>
    <x v="0"/>
    <x v="0"/>
    <x v="0"/>
    <x v="0"/>
    <x v="0"/>
  </r>
  <r>
    <x v="0"/>
    <n v="1"/>
    <s v="1983413"/>
    <x v="0"/>
    <s v="8075"/>
    <s v="22/01/2019 15:32"/>
    <s v="03AG880391"/>
    <s v="800071"/>
    <s v="PITSS"/>
    <s v="ASP"/>
    <x v="4"/>
    <s v="AV VALLE DE SAN ISIDRO 530"/>
    <x v="0"/>
    <n v="0"/>
    <s v="INTERIOR"/>
    <n v="57"/>
    <s v="Entre 31 y 60"/>
    <s v="Departmental Digital"/>
    <s v="A3"/>
    <s v="Ciudad principal"/>
    <s v="2-Entre 31 y 60"/>
    <n v="1.05"/>
    <n v="1433.25"/>
    <n v="1"/>
    <n v="1.97"/>
    <n v="5"/>
    <n v="0.39400000000000002"/>
    <n v="0"/>
    <n v="0"/>
    <d v="2019-01-23T00:00:00"/>
    <d v="2019-01-23T00:00:00"/>
    <n v="0"/>
    <s v="0-1 día"/>
    <n v="0"/>
    <n v="0"/>
    <n v="0"/>
    <x v="0"/>
    <x v="0"/>
    <x v="0"/>
    <x v="0"/>
    <x v="0"/>
    <x v="0"/>
    <x v="0"/>
  </r>
  <r>
    <x v="0"/>
    <n v="1"/>
    <s v="1979147"/>
    <x v="0"/>
    <s v="0504"/>
    <s v="14/01/2019 16:04"/>
    <s v="03RB709572"/>
    <s v="500158"/>
    <s v="PITSS"/>
    <s v="ASP"/>
    <x v="20"/>
    <s v="CIRCUITO INTERIOR NORTE No 1820"/>
    <x v="2"/>
    <n v="1"/>
    <s v="INTERIOR"/>
    <n v="2601"/>
    <s v="&gt;60"/>
    <s v="A4 Color Laser MFPs"/>
    <s v="A4"/>
    <s v="Ciudad principal"/>
    <s v="1-&gt;60"/>
    <n v="1.05"/>
    <n v="0"/>
    <n v="1"/>
    <n v="2.11"/>
    <n v="5"/>
    <n v="0.42199999999999999"/>
    <n v="0"/>
    <n v="0"/>
    <d v="2019-01-15T00:00:00"/>
    <d v="2019-01-15T00:00:00"/>
    <n v="0"/>
    <s v="0-1 día"/>
    <n v="0"/>
    <n v="0"/>
    <n v="0"/>
    <x v="0"/>
    <x v="0"/>
    <x v="0"/>
    <x v="0"/>
    <x v="1"/>
    <x v="2"/>
    <x v="5"/>
  </r>
  <r>
    <x v="0"/>
    <n v="1"/>
    <s v="1978379"/>
    <x v="0"/>
    <s v="0560"/>
    <s v="12/01/2019 15:45"/>
    <s v="0XPN396959"/>
    <s v="500066"/>
    <s v="PITSS"/>
    <s v="ASP"/>
    <x v="1"/>
    <s v="AV EUGENIO GARZA SADA 3752 SUR"/>
    <x v="11"/>
    <n v="0"/>
    <s v="INTERIOR"/>
    <n v="37"/>
    <s v="Entre 31 y 60"/>
    <s v="Entry Production Color Low/Mid"/>
    <s v="Entry Production"/>
    <s v="Ciudad principal"/>
    <s v="3-Entre 31 y 60"/>
    <n v="1.1000000000000001"/>
    <n v="1730.3000000000004"/>
    <n v="1"/>
    <n v="1.58"/>
    <n v="4"/>
    <n v="0.39500000000000002"/>
    <n v="0"/>
    <n v="0"/>
    <d v="2019-01-14T00:00:00"/>
    <d v="2019-01-14T00:00:00"/>
    <n v="0"/>
    <s v="0-1 día"/>
    <n v="0"/>
    <n v="0"/>
    <n v="0"/>
    <x v="0"/>
    <x v="0"/>
    <x v="0"/>
    <x v="0"/>
    <x v="0"/>
    <x v="0"/>
    <x v="0"/>
  </r>
  <r>
    <x v="1"/>
    <n v="1"/>
    <s v="1989737"/>
    <x v="0"/>
    <s v="0070"/>
    <s v="05/02/2019 09:40"/>
    <s v="0E2B658555"/>
    <s v="100037"/>
    <s v="PITSS"/>
    <s v="ASP"/>
    <x v="4"/>
    <s v="LEONA VICARIO No 629"/>
    <x v="3"/>
    <n v="0"/>
    <s v="INTERIOR"/>
    <n v="15"/>
    <s v="Entre 7 y 15"/>
    <s v="Entry Production Color Low/Mid"/>
    <s v="Entry Production"/>
    <s v="Ciudad principal"/>
    <s v="3-Entre 7 y 15"/>
    <n v="0.8"/>
    <n v="1258.4000000000003"/>
    <n v="1"/>
    <n v="1.58"/>
    <n v="4"/>
    <n v="0.39500000000000002"/>
    <n v="0"/>
    <n v="0"/>
    <d v="2019-02-05T00:00:00"/>
    <d v="2019-02-06T00:00:00"/>
    <n v="1"/>
    <s v="0-1 día"/>
    <n v="0"/>
    <n v="0"/>
    <n v="0"/>
    <x v="0"/>
    <x v="0"/>
    <x v="0"/>
    <x v="0"/>
    <x v="0"/>
    <x v="0"/>
    <x v="0"/>
  </r>
  <r>
    <x v="1"/>
    <n v="1"/>
    <s v="1991813"/>
    <x v="0"/>
    <s v="7845"/>
    <s v="08/02/2019 10:43"/>
    <s v="0MX4316572"/>
    <s v="500158"/>
    <s v="PITSS"/>
    <s v="ASP"/>
    <x v="25"/>
    <s v="8102 AV MIGUEL DE LA MADRID"/>
    <x v="27"/>
    <n v="0"/>
    <s v="INTERIOR"/>
    <n v="24"/>
    <s v="Entre 16 y 30"/>
    <s v="A3 Office Color Laser MFPs"/>
    <s v="A3"/>
    <s v="Ciudad principal"/>
    <s v="2-Entre 16 y 30"/>
    <n v="0.8"/>
    <n v="1092"/>
    <n v="1"/>
    <n v="2.2000000000000002"/>
    <n v="5"/>
    <n v="0.44000000000000006"/>
    <n v="0"/>
    <n v="0"/>
    <d v="2019-02-08T00:00:00"/>
    <d v="2019-02-08T00:00:00"/>
    <n v="0"/>
    <s v="0-1 día"/>
    <n v="0"/>
    <n v="0"/>
    <n v="0"/>
    <x v="0"/>
    <x v="0"/>
    <x v="0"/>
    <x v="1"/>
    <x v="1"/>
    <x v="2"/>
    <x v="5"/>
  </r>
  <r>
    <x v="0"/>
    <n v="1"/>
    <s v="1983803"/>
    <x v="0"/>
    <s v="4395"/>
    <s v="23/01/2019 11:43"/>
    <s v="0BG2947153"/>
    <s v="500158"/>
    <s v="PITSS"/>
    <s v="ASP"/>
    <x v="1"/>
    <s v="AV PASEO TRIUNFO LA REP 6321"/>
    <x v="2"/>
    <n v="0"/>
    <s v="INTERIOR"/>
    <n v="28"/>
    <s v="Entre 16 y 30"/>
    <s v="Light Production Digital Business"/>
    <s v="Entry Production"/>
    <s v="Ciudad principal"/>
    <s v="3-Entre 16 y 30"/>
    <n v="1.05"/>
    <n v="1651.6500000000003"/>
    <n v="1"/>
    <n v="1.78"/>
    <n v="4"/>
    <n v="0.44500000000000001"/>
    <n v="0"/>
    <n v="0"/>
    <d v="2019-01-25T00:00:00"/>
    <d v="2019-01-28T00:00:00"/>
    <n v="1"/>
    <s v="0-1 día"/>
    <n v="0"/>
    <n v="0"/>
    <n v="0"/>
    <x v="0"/>
    <x v="0"/>
    <x v="0"/>
    <x v="0"/>
    <x v="1"/>
    <x v="2"/>
    <x v="5"/>
  </r>
  <r>
    <x v="0"/>
    <n v="1"/>
    <s v="1978871"/>
    <x v="0"/>
    <s v="5774"/>
    <s v="14/01/2019 08:54"/>
    <s v="0XEL568777"/>
    <s v="000207"/>
    <s v="PITSS"/>
    <s v="ASP"/>
    <x v="4"/>
    <s v="CARR A LAGO DE GUADALUPE KM 27.5"/>
    <x v="14"/>
    <n v="0"/>
    <s v="METRO"/>
    <n v="31"/>
    <s v="Entre 31 y 60"/>
    <s v="Departmental Digital"/>
    <s v="A3"/>
    <s v="Ciudad principal"/>
    <s v="2-Entre 31 y 60"/>
    <n v="1.05"/>
    <n v="687.75"/>
    <n v="1"/>
    <n v="1.98"/>
    <n v="5"/>
    <n v="0.39600000000000002"/>
    <n v="0"/>
    <n v="0"/>
    <d v="2019-01-15T00:00:00"/>
    <d v="2019-01-15T00:00:00"/>
    <n v="0"/>
    <s v="0-1 día"/>
    <n v="0"/>
    <n v="0"/>
    <n v="0"/>
    <x v="0"/>
    <x v="0"/>
    <x v="0"/>
    <x v="0"/>
    <x v="0"/>
    <x v="0"/>
    <x v="0"/>
  </r>
  <r>
    <x v="1"/>
    <n v="1"/>
    <s v="1990729"/>
    <x v="0"/>
    <s v="5774"/>
    <s v="06/02/2019 14:03"/>
    <s v="0XEL562101"/>
    <s v="800110"/>
    <s v="PITSS"/>
    <s v="ASP"/>
    <x v="1"/>
    <s v="CALZ DE LA HUERTA 2799"/>
    <x v="28"/>
    <n v="0"/>
    <s v="INTERIOR"/>
    <n v="9"/>
    <s v="Entre 7 y 15"/>
    <s v="Departmental Digital"/>
    <s v="A3"/>
    <s v="Ciudad principal"/>
    <s v="2-Entre 7 y 15"/>
    <n v="0.6"/>
    <n v="819"/>
    <n v="1"/>
    <n v="1.98"/>
    <n v="5"/>
    <n v="0.39600000000000002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0"/>
    <n v="1"/>
    <s v="1978991"/>
    <x v="0"/>
    <s v="4624"/>
    <s v="14/01/2019 11:41"/>
    <s v="0D6X469177"/>
    <s v="500158"/>
    <s v="PITSS"/>
    <s v="ASP"/>
    <x v="2"/>
    <s v="AV PRINCIPAL S/N"/>
    <x v="2"/>
    <n v="0"/>
    <s v="INTERIOR"/>
    <n v="74"/>
    <s v="&gt;60"/>
    <s v="Entry Mono Printers"/>
    <s v="A4"/>
    <s v="Ciudad principal"/>
    <s v="1-&gt;60"/>
    <n v="1.05"/>
    <n v="750.75000000000011"/>
    <n v="1"/>
    <n v="2.3199999999999998"/>
    <n v="5"/>
    <n v="0.46399999999999997"/>
    <n v="0"/>
    <n v="0"/>
    <d v="2019-01-14T00:00:00"/>
    <d v="2019-01-15T00:00:00"/>
    <n v="1"/>
    <s v="0-1 día"/>
    <n v="0"/>
    <n v="0"/>
    <n v="0"/>
    <x v="0"/>
    <x v="0"/>
    <x v="0"/>
    <x v="0"/>
    <x v="1"/>
    <x v="2"/>
    <x v="5"/>
  </r>
  <r>
    <x v="0"/>
    <n v="1"/>
    <s v="1974095"/>
    <x v="0"/>
    <s v="7025"/>
    <s v="03/01/2019 10:11"/>
    <s v="07CX043408"/>
    <s v="800084"/>
    <s v="PITSS"/>
    <s v="ASP"/>
    <x v="38"/>
    <s v="BLVD EJERCITO MEXICANO No 505"/>
    <x v="47"/>
    <n v="0"/>
    <s v="INTERIOR"/>
    <n v="52"/>
    <s v="Entre 31 y 60"/>
    <s v="Office Digital"/>
    <s v="A3"/>
    <s v="Ciudad principal"/>
    <s v="2-Entre 31 y 60"/>
    <n v="1.05"/>
    <n v="1433.25"/>
    <n v="1"/>
    <n v="1.99"/>
    <n v="5"/>
    <n v="0.39800000000000002"/>
    <n v="0"/>
    <n v="0"/>
    <d v="2019-01-03T00:00:00"/>
    <d v="2019-01-03T00:00:00"/>
    <n v="0"/>
    <s v="0-1 día"/>
    <n v="0"/>
    <n v="0"/>
    <n v="0"/>
    <x v="0"/>
    <x v="0"/>
    <x v="0"/>
    <x v="0"/>
    <x v="0"/>
    <x v="0"/>
    <x v="0"/>
  </r>
  <r>
    <x v="1"/>
    <n v="1"/>
    <s v="1992937"/>
    <x v="0"/>
    <s v="4395"/>
    <s v="11/02/2019 10:06"/>
    <s v="0BG2948914"/>
    <s v="500083"/>
    <s v="PITSS"/>
    <s v="ASP"/>
    <x v="1"/>
    <s v="AV INDUSTRIALES DEL PONIENTE 1050"/>
    <x v="43"/>
    <n v="0"/>
    <s v="INTERIOR"/>
    <n v="74"/>
    <s v="&gt;60"/>
    <s v="Light Production Digital Business"/>
    <s v="Entry Production"/>
    <s v="Otras"/>
    <s v="3-&gt;60"/>
    <n v="1.1499999999999999"/>
    <n v="1808.95"/>
    <n v="1"/>
    <n v="2.4"/>
    <n v="6"/>
    <n v="0.39999999999999997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0"/>
    <n v="1"/>
    <s v="1979235"/>
    <x v="0"/>
    <s v="8075"/>
    <s v="14/01/2019 20:29"/>
    <s v="03AG879712"/>
    <s v="800183"/>
    <s v="PITSS"/>
    <s v="ASP"/>
    <x v="4"/>
    <s v="AV PATRIA 1612 MZ 1 LT 30 Y 30A"/>
    <x v="0"/>
    <n v="0"/>
    <s v="INTERIOR"/>
    <n v="22"/>
    <s v="Entre 16 y 30"/>
    <s v="Departmental Digital"/>
    <s v="A3"/>
    <s v="Ciudad principal"/>
    <s v="2-Entre 16 y 30"/>
    <n v="0.8"/>
    <n v="1092"/>
    <n v="1"/>
    <n v="2"/>
    <n v="5"/>
    <n v="0.4"/>
    <n v="0"/>
    <n v="0"/>
    <d v="2019-01-21T00:00:00"/>
    <d v="2019-01-21T00:00:00"/>
    <n v="0"/>
    <s v="0-1 día"/>
    <n v="0"/>
    <n v="0"/>
    <n v="0"/>
    <x v="0"/>
    <x v="0"/>
    <x v="0"/>
    <x v="0"/>
    <x v="0"/>
    <x v="0"/>
    <x v="0"/>
  </r>
  <r>
    <x v="0"/>
    <n v="1"/>
    <s v="1984481"/>
    <x v="0"/>
    <s v="4002"/>
    <s v="24/01/2019 13:15"/>
    <s v="09HB331538"/>
    <s v="800072"/>
    <s v="PITSS"/>
    <s v="ASP"/>
    <x v="102"/>
    <s v="JUAN DE LA BARRERA No 3609 INT 2"/>
    <x v="7"/>
    <n v="1"/>
    <s v="INTERIOR"/>
    <n v="15"/>
    <s v="Entre 7 y 15"/>
    <s v="A4 Mono MFPs"/>
    <s v="A4"/>
    <s v="Ciudad principal"/>
    <s v="1-Entre 7 y 15"/>
    <n v="0"/>
    <n v="0"/>
    <n v="1"/>
    <n v="2"/>
    <n v="5"/>
    <n v="0.4"/>
    <n v="0"/>
    <n v="0"/>
    <d v="2019-01-24T00:00:00"/>
    <d v="2019-01-24T00:00:00"/>
    <n v="0"/>
    <s v="0-1 día"/>
    <n v="0"/>
    <n v="0"/>
    <n v="0"/>
    <x v="0"/>
    <x v="0"/>
    <x v="0"/>
    <x v="0"/>
    <x v="0"/>
    <x v="0"/>
    <x v="0"/>
  </r>
  <r>
    <x v="0"/>
    <n v="1"/>
    <s v="1983605"/>
    <x v="0"/>
    <s v="4626"/>
    <s v="23/01/2019 07:53"/>
    <s v="0D6X469713"/>
    <s v="800071"/>
    <s v="PITSS"/>
    <s v="ASP"/>
    <x v="27"/>
    <s v="CARRETERA BASE AEREA No 5850-23"/>
    <x v="0"/>
    <n v="0"/>
    <s v="INTERIOR"/>
    <n v="69"/>
    <s v="&gt;60"/>
    <s v="Entry Mono Printers"/>
    <s v="A4"/>
    <s v="Ciudad principal"/>
    <s v="1-&gt;60"/>
    <n v="1.05"/>
    <n v="750.75000000000011"/>
    <n v="1"/>
    <n v="2"/>
    <n v="5"/>
    <n v="0.4"/>
    <n v="0"/>
    <n v="0"/>
    <d v="2019-01-25T00:00:00"/>
    <d v="2019-01-25T00:00:00"/>
    <n v="0"/>
    <s v="0-1 día"/>
    <n v="0"/>
    <n v="0"/>
    <n v="0"/>
    <x v="0"/>
    <x v="0"/>
    <x v="0"/>
    <x v="0"/>
    <x v="0"/>
    <x v="0"/>
    <x v="0"/>
  </r>
  <r>
    <x v="0"/>
    <n v="1"/>
    <s v="1985731"/>
    <x v="0"/>
    <s v="8600"/>
    <s v="28/01/2019 09:24"/>
    <s v="0B2E530304"/>
    <s v="500083"/>
    <s v="PITSS"/>
    <s v="ASP"/>
    <x v="122"/>
    <s v="AYUTLA OTE 1012"/>
    <x v="11"/>
    <n v="0"/>
    <s v="INTERIOR"/>
    <n v="104"/>
    <s v="&gt;60"/>
    <s v="Entry Production Color Mid"/>
    <s v="Entry Production"/>
    <s v="Ciudad principal"/>
    <s v="3-&gt;60"/>
    <n v="1.1499999999999999"/>
    <n v="1808.95"/>
    <n v="1"/>
    <n v="1.6"/>
    <n v="4"/>
    <n v="0.4"/>
    <n v="0"/>
    <n v="0"/>
    <d v="2019-01-28T00:00:00"/>
    <d v="2019-01-28T00:00:00"/>
    <n v="0"/>
    <s v="0-1 día"/>
    <n v="0"/>
    <n v="0"/>
    <n v="0"/>
    <x v="0"/>
    <x v="0"/>
    <x v="0"/>
    <x v="0"/>
    <x v="0"/>
    <x v="0"/>
    <x v="0"/>
  </r>
  <r>
    <x v="1"/>
    <n v="1"/>
    <s v="1988635"/>
    <x v="0"/>
    <s v="4002"/>
    <s v="01/02/2019 17:50"/>
    <s v="9HB328054"/>
    <s v="800072"/>
    <s v="PITSS"/>
    <s v="ASP"/>
    <x v="123"/>
    <s v="CALLE 20 DE NOVIEMBRE L 24"/>
    <x v="40"/>
    <n v="0"/>
    <s v="INTERIOR"/>
    <n v="2619"/>
    <s v="&gt;60"/>
    <s v="A4 Mono MFPs"/>
    <s v="A4"/>
    <s v="Ciudad principal"/>
    <s v="1-&gt;60"/>
    <n v="1.05"/>
    <n v="750.75000000000011"/>
    <n v="1"/>
    <n v="2"/>
    <n v="5"/>
    <n v="0.4"/>
    <n v="0"/>
    <n v="0"/>
    <d v="2019-02-05T00:00:00"/>
    <d v="2019-02-05T00:00:00"/>
    <n v="0"/>
    <s v="0-1 día"/>
    <n v="0"/>
    <n v="0"/>
    <n v="0"/>
    <x v="0"/>
    <x v="0"/>
    <x v="0"/>
    <x v="0"/>
    <x v="0"/>
    <x v="0"/>
    <x v="0"/>
  </r>
  <r>
    <x v="1"/>
    <n v="1"/>
    <s v="1992381"/>
    <x v="0"/>
    <s v="5866"/>
    <s v="09/02/2019 17:59"/>
    <s v="0EX9293386"/>
    <s v="800188"/>
    <s v="PITSS"/>
    <s v="ASP"/>
    <x v="4"/>
    <s v="PASEO IRAPUATO 1101"/>
    <x v="30"/>
    <n v="0"/>
    <s v="INTERIOR"/>
    <n v="51"/>
    <s v="Entre 31 y 60"/>
    <s v="Departmental Digital"/>
    <s v="A3"/>
    <s v="Ciudad principal"/>
    <s v="2-Entre 31 y 60"/>
    <n v="1.05"/>
    <n v="1433.25"/>
    <n v="1"/>
    <n v="2"/>
    <n v="5"/>
    <n v="0.4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1"/>
    <n v="1"/>
    <s v="1992853"/>
    <x v="0"/>
    <s v="3321"/>
    <s v="11/02/2019 08:10"/>
    <s v="0LA0096479"/>
    <s v="800110"/>
    <s v="PITSS"/>
    <s v="ASP"/>
    <x v="48"/>
    <s v="DOMICILIO CONOCIDO"/>
    <x v="28"/>
    <n v="0"/>
    <s v="INTERIOR"/>
    <n v="150"/>
    <s v="&gt;60"/>
    <s v="Entry Mono Printers"/>
    <s v="A4"/>
    <s v="Ciudad principal"/>
    <s v="1-&gt;60"/>
    <n v="1.05"/>
    <n v="750.75000000000011"/>
    <n v="1"/>
    <n v="2"/>
    <n v="5"/>
    <n v="0.4"/>
    <n v="0"/>
    <n v="0"/>
    <d v="2019-02-12T00:00:00"/>
    <d v="2019-02-12T00:00:00"/>
    <n v="0"/>
    <s v="0-1 día"/>
    <n v="0"/>
    <n v="0"/>
    <n v="0"/>
    <x v="0"/>
    <x v="0"/>
    <x v="0"/>
    <x v="0"/>
    <x v="0"/>
    <x v="0"/>
    <x v="0"/>
  </r>
  <r>
    <x v="1"/>
    <n v="1"/>
    <s v="1997943"/>
    <x v="0"/>
    <s v="8075"/>
    <s v="20/02/2019 15:30"/>
    <s v="03AG879725"/>
    <s v="800027"/>
    <s v="PITSS"/>
    <s v="ASP"/>
    <x v="4"/>
    <s v="AV VENUSTIANO CARRANZA 2301"/>
    <x v="13"/>
    <n v="0"/>
    <s v="INTERIOR"/>
    <n v="2"/>
    <s v="&lt;=3"/>
    <s v="Departmental Digital"/>
    <s v="A3"/>
    <s v="Ciudad principal"/>
    <s v="2-&lt;=3"/>
    <n v="0"/>
    <n v="0"/>
    <n v="1"/>
    <n v="2"/>
    <n v="5"/>
    <n v="0.4"/>
    <n v="0"/>
    <n v="0"/>
    <d v="2019-02-21T00:00:00"/>
    <d v="2019-02-21T00:00:00"/>
    <n v="0"/>
    <s v="0-1 día"/>
    <n v="0"/>
    <n v="0"/>
    <n v="0"/>
    <x v="0"/>
    <x v="0"/>
    <x v="0"/>
    <x v="0"/>
    <x v="0"/>
    <x v="0"/>
    <x v="0"/>
  </r>
  <r>
    <x v="1"/>
    <n v="1"/>
    <s v="1998903"/>
    <x v="0"/>
    <s v="6705"/>
    <s v="22/02/2019 08:39"/>
    <s v="0A1H021723"/>
    <s v="800187"/>
    <s v="PITSS"/>
    <s v="ASP"/>
    <x v="1"/>
    <s v="ANILLO VIAL II JUNIPERO SERRA NO. 21260 PAD.5 CENT"/>
    <x v="10"/>
    <n v="0"/>
    <s v="INTERIOR"/>
    <n v="66"/>
    <s v="&gt;60"/>
    <s v="WF Mono Systems and Legacy Color"/>
    <s v="WF"/>
    <s v="Ciudad principal"/>
    <s v="3-&gt;60"/>
    <n v="1.1499999999999999"/>
    <n v="1808.95"/>
    <n v="1"/>
    <n v="1.6"/>
    <n v="4"/>
    <n v="0.4"/>
    <n v="0"/>
    <n v="0"/>
    <d v="2019-02-22T00:00:00"/>
    <d v="2019-02-22T00:00:00"/>
    <n v="0"/>
    <s v="0-1 día"/>
    <n v="0"/>
    <n v="0"/>
    <n v="0"/>
    <x v="0"/>
    <x v="0"/>
    <x v="0"/>
    <x v="0"/>
    <x v="0"/>
    <x v="0"/>
    <x v="0"/>
  </r>
  <r>
    <x v="1"/>
    <n v="1"/>
    <s v="2000373"/>
    <x v="0"/>
    <s v="3611"/>
    <s v="25/02/2019 21:38"/>
    <s v="0A4T558077"/>
    <s v="800183"/>
    <s v="PITSS"/>
    <s v="ASP"/>
    <x v="4"/>
    <s v="AV VALLARTA 5400"/>
    <x v="0"/>
    <n v="0"/>
    <s v="INTERIOR"/>
    <n v="322"/>
    <s v="&gt;60"/>
    <s v="Entry Mono Printers"/>
    <s v="A4"/>
    <s v="Ciudad principal"/>
    <s v="1-&gt;60"/>
    <n v="1.05"/>
    <n v="750.75000000000011"/>
    <n v="1"/>
    <n v="2"/>
    <n v="5"/>
    <n v="0.4"/>
    <n v="0"/>
    <n v="0"/>
    <d v="2019-02-28T00:00:00"/>
    <d v="2019-02-28T00:00:00"/>
    <n v="0"/>
    <s v="0-1 día"/>
    <n v="0"/>
    <n v="0"/>
    <n v="0"/>
    <x v="0"/>
    <x v="0"/>
    <x v="0"/>
    <x v="0"/>
    <x v="0"/>
    <x v="0"/>
    <x v="0"/>
  </r>
  <r>
    <x v="1"/>
    <n v="1"/>
    <s v="1993111"/>
    <x v="0"/>
    <s v="3658"/>
    <s v="11/02/2019 12:16"/>
    <s v="0C4X003129"/>
    <s v="500019"/>
    <s v="PITSS"/>
    <s v="ASP"/>
    <x v="8"/>
    <s v="BLVD INDEPENDENCIA 1300 OTE LOC 201 PZA COMER 4 CA"/>
    <x v="9"/>
    <n v="0"/>
    <s v="INTERIOR"/>
    <n v="6"/>
    <s v="Entre 3 y 6"/>
    <s v="A4 Mono MFPs"/>
    <s v="A4"/>
    <s v="Otras"/>
    <s v="1-Entre 3 y 6"/>
    <n v="0"/>
    <n v="0"/>
    <n v="1"/>
    <n v="3.61"/>
    <n v="9"/>
    <n v="0.40111111111111108"/>
    <n v="0"/>
    <n v="0"/>
    <d v="2019-02-12T00:00:00"/>
    <d v="2019-02-12T00:00:00"/>
    <n v="0"/>
    <s v="0-1 día"/>
    <n v="0"/>
    <n v="0"/>
    <n v="0"/>
    <x v="0"/>
    <x v="0"/>
    <x v="0"/>
    <x v="0"/>
    <x v="0"/>
    <x v="0"/>
    <x v="0"/>
  </r>
  <r>
    <x v="1"/>
    <n v="1"/>
    <s v="1993001"/>
    <x v="0"/>
    <s v="5945"/>
    <s v="11/02/2019 10:41"/>
    <s v="0X76372623"/>
    <s v="500158"/>
    <s v="PITSS"/>
    <s v="ASP"/>
    <x v="2"/>
    <s v="AV PRINCIPAL S/N"/>
    <x v="2"/>
    <n v="0"/>
    <s v="INTERIOR"/>
    <n v="140"/>
    <s v="&gt;60"/>
    <s v="Office Digital"/>
    <s v="A3"/>
    <s v="Ciudad principal"/>
    <s v="2-&gt;60"/>
    <n v="1.1000000000000001"/>
    <n v="1501.5000000000002"/>
    <n v="1"/>
    <n v="2.3199999999999998"/>
    <n v="5"/>
    <n v="0.46399999999999997"/>
    <n v="0"/>
    <n v="0"/>
    <d v="2019-02-11T00:00:00"/>
    <d v="2019-02-11T00:00:00"/>
    <n v="0"/>
    <s v="0-1 día"/>
    <n v="0"/>
    <n v="0"/>
    <n v="0"/>
    <x v="0"/>
    <x v="0"/>
    <x v="0"/>
    <x v="0"/>
    <x v="1"/>
    <x v="2"/>
    <x v="5"/>
  </r>
  <r>
    <x v="1"/>
    <n v="1"/>
    <s v="1996995"/>
    <x v="0"/>
    <s v="7845"/>
    <s v="19/02/2019 09:59"/>
    <s v="0MX4505031"/>
    <s v="800027"/>
    <s v="PITSS"/>
    <s v="ASP"/>
    <x v="25"/>
    <s v="CIRCUITO MEXICO No 125"/>
    <x v="13"/>
    <n v="0"/>
    <s v="INTERIOR"/>
    <n v="12"/>
    <s v="Entre 7 y 15"/>
    <s v="A3 Office Color Laser MFPs"/>
    <s v="A3"/>
    <s v="Ciudad principal"/>
    <s v="2-Entre 7 y 15"/>
    <n v="0.6"/>
    <n v="819"/>
    <n v="1"/>
    <n v="2.02"/>
    <n v="5"/>
    <n v="0.40400000000000003"/>
    <n v="0"/>
    <n v="0"/>
    <d v="2019-02-19T00:00:00"/>
    <d v="2019-02-19T00:00:00"/>
    <n v="0"/>
    <s v="0-1 día"/>
    <n v="0"/>
    <n v="0"/>
    <n v="0"/>
    <x v="0"/>
    <x v="0"/>
    <x v="0"/>
    <x v="1"/>
    <x v="0"/>
    <x v="0"/>
    <x v="0"/>
  </r>
  <r>
    <x v="0"/>
    <n v="1"/>
    <s v="1976643"/>
    <x v="0"/>
    <s v="0070"/>
    <s v="08/01/2019 15:53"/>
    <s v="0E2B666090"/>
    <s v="100037"/>
    <s v="PITSS"/>
    <s v="ASP"/>
    <x v="4"/>
    <s v="BLVD AEROPUERTO MIGUEL ALEMAN No 55"/>
    <x v="32"/>
    <n v="0"/>
    <s v="INTERIOR"/>
    <n v="69"/>
    <s v="&gt;60"/>
    <s v="Entry Production Color Low/Mid"/>
    <s v="Entry Production"/>
    <s v="Ciudad principal"/>
    <s v="3-&gt;60"/>
    <n v="1.1499999999999999"/>
    <n v="1808.95"/>
    <n v="1"/>
    <n v="1.62"/>
    <n v="4"/>
    <n v="0.40500000000000003"/>
    <n v="0"/>
    <n v="0"/>
    <d v="2019-01-08T00:00:00"/>
    <d v="2019-01-09T00:00:00"/>
    <n v="1"/>
    <s v="0-1 día"/>
    <n v="0"/>
    <n v="0"/>
    <n v="0"/>
    <x v="0"/>
    <x v="0"/>
    <x v="0"/>
    <x v="0"/>
    <x v="0"/>
    <x v="0"/>
    <x v="0"/>
  </r>
  <r>
    <x v="1"/>
    <n v="1"/>
    <s v="1996599"/>
    <x v="0"/>
    <s v="4325"/>
    <s v="18/02/2019 15:03"/>
    <s v="0BG0970947"/>
    <s v="800192"/>
    <s v="PITSS"/>
    <s v="ASP"/>
    <x v="4"/>
    <s v="AV VALLARTA 5400"/>
    <x v="0"/>
    <n v="0"/>
    <s v="INTERIOR"/>
    <n v="13"/>
    <s v="Entre 7 y 15"/>
    <s v="Light Production Digital Business"/>
    <s v="Entry Production"/>
    <s v="Ciudad principal"/>
    <s v="3-Entre 7 y 15"/>
    <n v="0.8"/>
    <n v="1258.4000000000003"/>
    <n v="1"/>
    <n v="1.62"/>
    <n v="4"/>
    <n v="0.40500000000000003"/>
    <n v="0"/>
    <n v="0"/>
    <d v="2019-02-18T00:00:00"/>
    <d v="2019-02-18T00:00:00"/>
    <n v="0"/>
    <s v="0-1 día"/>
    <n v="0"/>
    <n v="0"/>
    <n v="0"/>
    <x v="0"/>
    <x v="0"/>
    <x v="0"/>
    <x v="0"/>
    <x v="0"/>
    <x v="0"/>
    <x v="0"/>
  </r>
  <r>
    <x v="1"/>
    <n v="1"/>
    <s v="1999901"/>
    <x v="0"/>
    <s v="6705"/>
    <s v="25/02/2019 09:00"/>
    <s v="0A1H021115"/>
    <s v="500093"/>
    <s v="PITSS"/>
    <s v="ASP"/>
    <x v="1"/>
    <s v="AV HEROICO COLEGIO MILITAR 114"/>
    <x v="79"/>
    <n v="0"/>
    <s v="INTERIOR"/>
    <n v="35"/>
    <s v="Entre 31 y 60"/>
    <s v="WF Mono Systems and Legacy Color"/>
    <s v="WF"/>
    <s v="Ciudad principal"/>
    <s v="3-Entre 31 y 60"/>
    <n v="1.1000000000000001"/>
    <n v="1730.3000000000004"/>
    <n v="1"/>
    <n v="1.62"/>
    <n v="4"/>
    <n v="0.40500000000000003"/>
    <n v="0"/>
    <n v="0"/>
    <d v="2019-02-25T00:00:00"/>
    <d v="2019-02-25T00:00:00"/>
    <n v="0"/>
    <s v="0-1 día"/>
    <n v="0"/>
    <n v="0"/>
    <n v="0"/>
    <x v="0"/>
    <x v="0"/>
    <x v="0"/>
    <x v="0"/>
    <x v="0"/>
    <x v="0"/>
    <x v="0"/>
  </r>
  <r>
    <x v="0"/>
    <n v="1"/>
    <s v="1977149"/>
    <x v="0"/>
    <s v="4002"/>
    <s v="09/01/2019 15:28"/>
    <s v="09HB331538"/>
    <s v="000207"/>
    <s v="PITSS"/>
    <s v="ASP"/>
    <x v="102"/>
    <s v="JUAN DE LA BARRERA No 3609 INT 2"/>
    <x v="7"/>
    <n v="1"/>
    <s v="METRO"/>
    <n v="2596"/>
    <s v="&gt;60"/>
    <s v="A4 Mono MFPs"/>
    <s v="A4"/>
    <s v="Ciudad principal"/>
    <s v="1-&gt;60"/>
    <n v="1.05"/>
    <n v="0"/>
    <n v="1"/>
    <n v="2.0299999999999998"/>
    <n v="5"/>
    <n v="0.40599999999999997"/>
    <n v="0"/>
    <n v="0"/>
    <d v="2019-01-09T00:00:00"/>
    <d v="2019-01-10T00:00:00"/>
    <n v="1"/>
    <s v="0-1 día"/>
    <n v="0"/>
    <n v="0"/>
    <n v="0"/>
    <x v="0"/>
    <x v="0"/>
    <x v="0"/>
    <x v="0"/>
    <x v="0"/>
    <x v="0"/>
    <x v="0"/>
  </r>
  <r>
    <x v="1"/>
    <n v="1"/>
    <s v="1993735"/>
    <x v="0"/>
    <s v="5945"/>
    <s v="12/02/2019 14:28"/>
    <s v="0X76707578"/>
    <s v="800183"/>
    <s v="PITSS"/>
    <s v="ASP"/>
    <x v="10"/>
    <s v="ALBERTO COSSIO 105"/>
    <x v="13"/>
    <n v="0"/>
    <s v="INTERIOR"/>
    <n v="71"/>
    <s v="&gt;60"/>
    <s v="Office Digital"/>
    <s v="A3"/>
    <s v="Ciudad principal"/>
    <s v="2-&gt;60"/>
    <n v="1.1000000000000001"/>
    <n v="1501.5000000000002"/>
    <n v="1"/>
    <n v="2.0299999999999998"/>
    <n v="5"/>
    <n v="0.40599999999999997"/>
    <n v="0"/>
    <n v="0"/>
    <d v="2019-02-13T00:00:00"/>
    <d v="2019-02-13T00:00:00"/>
    <n v="0"/>
    <s v="0-1 día"/>
    <n v="0"/>
    <n v="0"/>
    <n v="0"/>
    <x v="0"/>
    <x v="0"/>
    <x v="0"/>
    <x v="0"/>
    <x v="0"/>
    <x v="0"/>
    <x v="0"/>
  </r>
  <r>
    <x v="1"/>
    <n v="1"/>
    <s v="1997643"/>
    <x v="0"/>
    <s v="4002"/>
    <s v="20/02/2019 08:33"/>
    <s v="09HB321642"/>
    <s v="800192"/>
    <s v="PITSS"/>
    <s v="ASP"/>
    <x v="6"/>
    <s v="5 DE MAYO 315 OTE Y GALEANA"/>
    <x v="11"/>
    <n v="0"/>
    <s v="INTERIOR"/>
    <n v="532"/>
    <s v="&gt;60"/>
    <s v="A4 Mono MFPs"/>
    <s v="A4"/>
    <s v="Ciudad principal"/>
    <s v="1-&gt;60"/>
    <n v="1.05"/>
    <n v="750.75000000000011"/>
    <n v="1"/>
    <n v="2.0299999999999998"/>
    <n v="5"/>
    <n v="0.40599999999999997"/>
    <n v="0"/>
    <n v="0"/>
    <d v="2019-02-20T00:00:00"/>
    <d v="2019-02-20T00:00:00"/>
    <n v="0"/>
    <s v="0-1 día"/>
    <n v="0"/>
    <n v="0"/>
    <n v="0"/>
    <x v="0"/>
    <x v="0"/>
    <x v="0"/>
    <x v="0"/>
    <x v="0"/>
    <x v="0"/>
    <x v="0"/>
  </r>
  <r>
    <x v="1"/>
    <n v="1"/>
    <s v="1998279"/>
    <x v="0"/>
    <s v="5945"/>
    <s v="21/02/2019 09:12"/>
    <s v="0X76372785"/>
    <s v="500093"/>
    <s v="PITSS"/>
    <s v="ASP"/>
    <x v="17"/>
    <s v="AV DE LAS FABRICAS No 5939"/>
    <x v="18"/>
    <n v="0"/>
    <s v="INTERIOR"/>
    <n v="98"/>
    <s v="&gt;60"/>
    <s v="Office Digital"/>
    <s v="A3"/>
    <s v="Ciudad principal"/>
    <s v="2-&gt;60"/>
    <n v="1.1000000000000001"/>
    <n v="1501.5000000000002"/>
    <n v="1"/>
    <n v="2.0299999999999998"/>
    <n v="5"/>
    <n v="0.40599999999999997"/>
    <n v="0"/>
    <n v="0"/>
    <d v="2019-02-21T00:00:00"/>
    <d v="2019-02-21T00:00:00"/>
    <n v="0"/>
    <s v="0-1 día"/>
    <n v="0"/>
    <n v="0"/>
    <n v="0"/>
    <x v="0"/>
    <x v="0"/>
    <x v="0"/>
    <x v="0"/>
    <x v="0"/>
    <x v="0"/>
    <x v="0"/>
  </r>
  <r>
    <x v="0"/>
    <n v="1"/>
    <s v="1975729"/>
    <x v="0"/>
    <s v="4395"/>
    <s v="07/01/2019 11:42"/>
    <s v="0BG2950141"/>
    <s v="800027"/>
    <s v="PITSS"/>
    <s v="ASP"/>
    <x v="1"/>
    <s v="AV LOPEZ MATEOS SUR 1299"/>
    <x v="40"/>
    <n v="0"/>
    <s v="INTERIOR"/>
    <n v="35"/>
    <s v="Entre 31 y 60"/>
    <s v="Light Production Digital Business"/>
    <s v="Entry Production"/>
    <s v="Ciudad principal"/>
    <s v="3-Entre 31 y 60"/>
    <n v="1.1000000000000001"/>
    <n v="1730.3000000000004"/>
    <n v="1"/>
    <n v="1.63"/>
    <n v="4"/>
    <n v="0.40749999999999997"/>
    <n v="0"/>
    <n v="0"/>
    <d v="2019-01-07T00:00:00"/>
    <d v="2019-01-07T00:00:00"/>
    <n v="0"/>
    <s v="0-1 día"/>
    <n v="0"/>
    <n v="0"/>
    <n v="0"/>
    <x v="0"/>
    <x v="0"/>
    <x v="0"/>
    <x v="0"/>
    <x v="0"/>
    <x v="0"/>
    <x v="0"/>
  </r>
  <r>
    <x v="1"/>
    <n v="1"/>
    <s v="1991239"/>
    <x v="0"/>
    <s v="4395"/>
    <s v="07/02/2019 12:15"/>
    <s v="0BG2951615"/>
    <s v="800185"/>
    <s v="PITSS"/>
    <s v="ASP"/>
    <x v="1"/>
    <s v="FELIPE SEVILLA DEL RIO 115"/>
    <x v="50"/>
    <n v="1"/>
    <s v="INTERIOR"/>
    <n v="6"/>
    <s v="Entre 3 y 6"/>
    <s v="Light Production Digital Business"/>
    <s v="Entry Production"/>
    <s v="Ciudad principal"/>
    <s v="3-Entre 3 y 6"/>
    <n v="0.6"/>
    <n v="0"/>
    <n v="1"/>
    <n v="1.63"/>
    <n v="4"/>
    <n v="0.40749999999999997"/>
    <n v="0"/>
    <n v="0"/>
    <d v="2019-02-07T00:00:00"/>
    <d v="2019-02-07T00:00:00"/>
    <n v="0"/>
    <s v="0-1 día"/>
    <n v="0"/>
    <n v="0"/>
    <n v="0"/>
    <x v="0"/>
    <x v="0"/>
    <x v="0"/>
    <x v="0"/>
    <x v="0"/>
    <x v="0"/>
    <x v="0"/>
  </r>
  <r>
    <x v="1"/>
    <n v="1"/>
    <s v="1999865"/>
    <x v="0"/>
    <s v="5866"/>
    <s v="25/02/2019 08:38"/>
    <s v="0EX9297705"/>
    <s v="500066"/>
    <s v="PITSS"/>
    <s v="ASP"/>
    <x v="1"/>
    <s v="CARR MIGUEL ALEMAN OTE 4605"/>
    <x v="33"/>
    <n v="0"/>
    <s v="INTERIOR"/>
    <n v="7"/>
    <s v="Entre 7 y 15"/>
    <s v="Departmental Digital"/>
    <s v="A3"/>
    <s v="Ciudad principal"/>
    <s v="2-Entre 7 y 15"/>
    <n v="0.6"/>
    <n v="819"/>
    <n v="1"/>
    <n v="2.04"/>
    <n v="5"/>
    <n v="0.40800000000000003"/>
    <n v="0"/>
    <n v="0"/>
    <d v="2019-02-25T00:00:00"/>
    <d v="2019-02-25T00:00:00"/>
    <n v="0"/>
    <s v="0-1 día"/>
    <n v="0"/>
    <n v="0"/>
    <n v="0"/>
    <x v="0"/>
    <x v="0"/>
    <x v="0"/>
    <x v="0"/>
    <x v="0"/>
    <x v="0"/>
    <x v="0"/>
  </r>
  <r>
    <x v="0"/>
    <n v="1"/>
    <s v="1984951"/>
    <x v="0"/>
    <s v="3636"/>
    <s v="25/01/2019 11:30"/>
    <s v="0BB1555566"/>
    <s v="500028"/>
    <s v="PITSS"/>
    <s v="ASP"/>
    <x v="124"/>
    <s v="AV NOGALAR SUR 315"/>
    <x v="36"/>
    <n v="0"/>
    <s v="INTERIOR"/>
    <n v="274"/>
    <s v="&gt;60"/>
    <s v="A4 Mono MFPs"/>
    <s v="A4"/>
    <s v="Ciudad principal"/>
    <s v="1-&gt;60"/>
    <n v="1.05"/>
    <n v="750.75000000000011"/>
    <n v="1"/>
    <n v="2.0499999999999998"/>
    <n v="5"/>
    <n v="0.41"/>
    <n v="0"/>
    <n v="0"/>
    <d v="2019-01-25T00:00:00"/>
    <d v="2019-01-25T00:00:00"/>
    <n v="0"/>
    <s v="0-1 día"/>
    <n v="0"/>
    <n v="0"/>
    <n v="0"/>
    <x v="0"/>
    <x v="0"/>
    <x v="0"/>
    <x v="0"/>
    <x v="0"/>
    <x v="0"/>
    <x v="0"/>
  </r>
  <r>
    <x v="0"/>
    <n v="1"/>
    <s v="1984619"/>
    <x v="0"/>
    <s v="8075"/>
    <s v="24/01/2019 18:53"/>
    <s v="03AG873331"/>
    <s v="000195"/>
    <s v="PITSS"/>
    <s v="ASP"/>
    <x v="4"/>
    <s v="PROLONGACION REFORMA No 1235"/>
    <x v="35"/>
    <n v="0"/>
    <s v="METRO"/>
    <n v="6"/>
    <s v="Entre 3 y 6"/>
    <s v="Departmental Digital"/>
    <s v="A3"/>
    <s v="Ciudad principal"/>
    <s v="2-Entre 3 y 6"/>
    <n v="0"/>
    <n v="0"/>
    <n v="1"/>
    <n v="2.0699999999999998"/>
    <n v="5"/>
    <n v="0.41399999999999998"/>
    <n v="0"/>
    <n v="0"/>
    <d v="2019-01-25T00:00:00"/>
    <d v="2019-01-25T00:00:00"/>
    <n v="0"/>
    <s v="0-1 día"/>
    <n v="0"/>
    <n v="0"/>
    <n v="0"/>
    <x v="0"/>
    <x v="0"/>
    <x v="0"/>
    <x v="0"/>
    <x v="0"/>
    <x v="0"/>
    <x v="0"/>
  </r>
  <r>
    <x v="0"/>
    <n v="1"/>
    <s v="1976633"/>
    <x v="0"/>
    <s v="5866"/>
    <s v="08/01/2019 15:25"/>
    <s v="0EX9309587"/>
    <s v="100038"/>
    <s v="PITSS"/>
    <s v="ASP"/>
    <x v="81"/>
    <s v="RODOLFO PADRON No 9"/>
    <x v="59"/>
    <n v="0"/>
    <s v="INTERIOR"/>
    <n v="246"/>
    <s v="&gt;60"/>
    <s v="Departmental Digital"/>
    <s v="A3"/>
    <s v="Ciudad principal"/>
    <s v="2-&gt;60"/>
    <n v="1.1000000000000001"/>
    <n v="1501.5000000000002"/>
    <n v="1"/>
    <n v="2.08"/>
    <n v="5"/>
    <n v="0.41600000000000004"/>
    <n v="0"/>
    <n v="0"/>
    <d v="2019-01-09T00:00:00"/>
    <d v="2019-01-09T00:00:00"/>
    <n v="0"/>
    <s v="0-1 día"/>
    <n v="0"/>
    <n v="0"/>
    <n v="0"/>
    <x v="0"/>
    <x v="0"/>
    <x v="0"/>
    <x v="0"/>
    <x v="0"/>
    <x v="0"/>
    <x v="0"/>
  </r>
  <r>
    <x v="0"/>
    <n v="1"/>
    <s v="1984595"/>
    <x v="0"/>
    <s v="8045"/>
    <s v="24/01/2019 17:15"/>
    <s v="0Y4X848009"/>
    <s v="000196"/>
    <s v="PITSS"/>
    <s v="ASP"/>
    <x v="15"/>
    <s v="PASEO DE LA REFORMA No 295 P 2"/>
    <x v="57"/>
    <n v="1"/>
    <s v="METRO"/>
    <n v="2611"/>
    <s v="&gt;60"/>
    <s v="Office Digital"/>
    <s v="A3"/>
    <s v="Ciudad principal"/>
    <s v="2-&gt;60"/>
    <n v="1.1000000000000001"/>
    <n v="0"/>
    <n v="1"/>
    <n v="2.08"/>
    <n v="5"/>
    <n v="0.41600000000000004"/>
    <n v="0"/>
    <n v="0"/>
    <d v="2019-01-25T00:00:00"/>
    <d v="2019-01-25T00:00:00"/>
    <n v="0"/>
    <s v="0-1 día"/>
    <n v="0"/>
    <n v="0"/>
    <n v="0"/>
    <x v="0"/>
    <x v="0"/>
    <x v="0"/>
    <x v="0"/>
    <x v="0"/>
    <x v="0"/>
    <x v="0"/>
  </r>
  <r>
    <x v="1"/>
    <n v="1"/>
    <s v="1989925"/>
    <x v="0"/>
    <s v="4625"/>
    <s v="05/02/2019 12:18"/>
    <s v="0D6X465712"/>
    <s v="500158"/>
    <s v="PITSS"/>
    <s v="ASP"/>
    <x v="11"/>
    <s v="AV PRINCIPAL S/N"/>
    <x v="2"/>
    <n v="0"/>
    <s v="INTERIOR"/>
    <n v="497"/>
    <s v="&gt;60"/>
    <s v="Entry Mono Printers"/>
    <s v="A4"/>
    <s v="Ciudad principal"/>
    <s v="1-&gt;60"/>
    <n v="1.05"/>
    <n v="750.75000000000011"/>
    <n v="1"/>
    <n v="2.35"/>
    <n v="5"/>
    <n v="0.47000000000000003"/>
    <n v="0"/>
    <n v="0"/>
    <d v="2019-02-05T00:00:00"/>
    <d v="2019-02-06T00:00:00"/>
    <n v="1"/>
    <s v="0-1 día"/>
    <n v="0"/>
    <n v="0"/>
    <n v="0"/>
    <x v="0"/>
    <x v="0"/>
    <x v="0"/>
    <x v="0"/>
    <x v="1"/>
    <x v="2"/>
    <x v="5"/>
  </r>
  <r>
    <x v="1"/>
    <n v="1"/>
    <s v="1995503"/>
    <x v="0"/>
    <s v="3636"/>
    <s v="15/02/2019 15:03"/>
    <s v="0BB1252077"/>
    <s v="500158"/>
    <s v="PITSS"/>
    <s v="ASP"/>
    <x v="30"/>
    <s v="PROL HERMANOS ESCOBAR No 7151-E"/>
    <x v="2"/>
    <n v="0"/>
    <s v="INTERIOR"/>
    <n v="29"/>
    <s v="Entre 16 y 30"/>
    <s v="A4 Mono MFPs"/>
    <s v="A4"/>
    <s v="Ciudad principal"/>
    <s v="1-Entre 16 y 30"/>
    <n v="0.6"/>
    <n v="429.00000000000006"/>
    <n v="1"/>
    <n v="2.4500000000000002"/>
    <n v="5"/>
    <n v="0.49000000000000005"/>
    <n v="0"/>
    <n v="0"/>
    <d v="2019-02-19T00:00:00"/>
    <d v="2019-02-19T00:00:00"/>
    <n v="0"/>
    <s v="0-1 día"/>
    <n v="0"/>
    <n v="0"/>
    <n v="0"/>
    <x v="0"/>
    <x v="0"/>
    <x v="0"/>
    <x v="0"/>
    <x v="1"/>
    <x v="2"/>
    <x v="5"/>
  </r>
  <r>
    <x v="1"/>
    <n v="1"/>
    <s v="1991321"/>
    <x v="0"/>
    <s v="8045"/>
    <s v="07/02/2019 14:07"/>
    <s v="0Y4X848761"/>
    <s v="000195"/>
    <s v="PITSS"/>
    <s v="ASP"/>
    <x v="15"/>
    <s v="AV MIGUEL ANGEL DE QUEVEDO NO 555"/>
    <x v="16"/>
    <n v="1"/>
    <s v="METRO"/>
    <n v="8"/>
    <s v="Entre 7 y 15"/>
    <s v="Office Digital"/>
    <s v="A3"/>
    <s v="Ciudad principal"/>
    <s v="2-Entre 7 y 15"/>
    <n v="0.6"/>
    <n v="0"/>
    <n v="1"/>
    <n v="2.08"/>
    <n v="5"/>
    <n v="0.41600000000000004"/>
    <n v="0"/>
    <n v="0"/>
    <d v="2019-02-07T00:00:00"/>
    <d v="2019-02-07T00:00:00"/>
    <n v="0"/>
    <s v="0-1 día"/>
    <n v="0"/>
    <n v="0"/>
    <n v="0"/>
    <x v="0"/>
    <x v="0"/>
    <x v="0"/>
    <x v="0"/>
    <x v="0"/>
    <x v="0"/>
    <x v="0"/>
  </r>
  <r>
    <x v="1"/>
    <n v="1"/>
    <s v="1997341"/>
    <x v="0"/>
    <s v="7546"/>
    <s v="19/02/2019 15:25"/>
    <s v="0XKP546920"/>
    <s v="800192"/>
    <s v="PITSS"/>
    <s v="ASP"/>
    <x v="125"/>
    <s v="AV GOMEZ MORIN 1111 SUR"/>
    <x v="1"/>
    <n v="0"/>
    <s v="INTERIOR"/>
    <n v="364"/>
    <s v="&gt;60"/>
    <s v="A3 Office Color Laser MFPs"/>
    <s v="A3"/>
    <s v="Ciudad principal"/>
    <s v="2-&gt;60"/>
    <n v="1.1000000000000001"/>
    <n v="1501.5000000000002"/>
    <n v="1"/>
    <n v="2.08"/>
    <n v="5"/>
    <n v="0.41600000000000004"/>
    <n v="0"/>
    <n v="0"/>
    <d v="2019-02-20T00:00:00"/>
    <d v="2019-02-20T00:00:00"/>
    <n v="0"/>
    <s v="0-1 día"/>
    <n v="0"/>
    <n v="0"/>
    <n v="0"/>
    <x v="0"/>
    <x v="0"/>
    <x v="0"/>
    <x v="0"/>
    <x v="0"/>
    <x v="0"/>
    <x v="0"/>
  </r>
  <r>
    <x v="0"/>
    <n v="1"/>
    <s v="1972183"/>
    <x v="0"/>
    <s v="0070"/>
    <s v="28/12/2018 15:50"/>
    <s v="0E2B658554"/>
    <s v="000196"/>
    <s v="PITSS"/>
    <s v="ASP"/>
    <x v="4"/>
    <s v="LATERAL AUTOPISTA MEXICO-TOLUCA No 1235"/>
    <x v="35"/>
    <n v="0"/>
    <s v="METRO"/>
    <n v="182"/>
    <s v="&gt;60"/>
    <s v="Entry Production Color Low/Mid"/>
    <s v="Entry Production"/>
    <s v="Ciudad principal"/>
    <s v="3-&gt;60"/>
    <n v="1.1499999999999999"/>
    <n v="923.44999999999993"/>
    <n v="1"/>
    <n v="1.67"/>
    <n v="4"/>
    <n v="0.41749999999999998"/>
    <n v="0"/>
    <n v="0"/>
    <d v="2018-12-31T00:00:00"/>
    <d v="2019-01-02T00:00:00"/>
    <n v="1"/>
    <s v="0-1 día"/>
    <n v="0"/>
    <n v="0"/>
    <n v="0"/>
    <x v="0"/>
    <x v="0"/>
    <x v="0"/>
    <x v="0"/>
    <x v="0"/>
    <x v="0"/>
    <x v="0"/>
  </r>
  <r>
    <x v="0"/>
    <n v="1"/>
    <s v="1986853"/>
    <x v="0"/>
    <s v="4395"/>
    <s v="29/01/2019 18:18"/>
    <s v="0BG2941140"/>
    <s v="800146"/>
    <s v="PITSS"/>
    <s v="ASP"/>
    <x v="1"/>
    <s v="BLV MANUEL J CLOUTHIER SN"/>
    <x v="17"/>
    <n v="0"/>
    <s v="INTERIOR"/>
    <n v="6"/>
    <s v="Entre 3 y 6"/>
    <s v="Light Production Digital Business"/>
    <s v="Entry Production"/>
    <s v="Ciudad principal"/>
    <s v="3-Entre 3 y 6"/>
    <n v="0.6"/>
    <n v="943.80000000000007"/>
    <n v="1"/>
    <n v="1.67"/>
    <n v="4"/>
    <n v="0.41749999999999998"/>
    <n v="0"/>
    <n v="0"/>
    <d v="2019-01-30T00:00:00"/>
    <d v="2019-01-30T00:00:00"/>
    <n v="0"/>
    <s v="0-1 día"/>
    <n v="0"/>
    <n v="0"/>
    <n v="0"/>
    <x v="0"/>
    <x v="0"/>
    <x v="0"/>
    <x v="0"/>
    <x v="0"/>
    <x v="0"/>
    <x v="0"/>
  </r>
  <r>
    <x v="1"/>
    <n v="1"/>
    <s v="1997715"/>
    <x v="0"/>
    <s v="3346"/>
    <s v="20/02/2019 10:08"/>
    <s v="03BT802349"/>
    <s v="800186"/>
    <s v="PITSS"/>
    <s v="ASP"/>
    <x v="126"/>
    <s v="OLEODUCTO # 7 ESQ GASODUCTO"/>
    <x v="10"/>
    <n v="0"/>
    <s v="INTERIOR"/>
    <n v="114"/>
    <s v="&gt;60"/>
    <s v="A4 Mono MFPs"/>
    <s v="A4"/>
    <s v="Ciudad principal"/>
    <s v="1-&gt;60"/>
    <n v="1.05"/>
    <n v="750.75000000000011"/>
    <n v="1"/>
    <n v="2.09"/>
    <n v="5"/>
    <n v="0.41799999999999998"/>
    <n v="0"/>
    <n v="0"/>
    <d v="2019-02-20T00:00:00"/>
    <d v="2019-02-20T00:00:00"/>
    <n v="0"/>
    <s v="0-1 día"/>
    <n v="0"/>
    <n v="0"/>
    <n v="0"/>
    <x v="0"/>
    <x v="0"/>
    <x v="0"/>
    <x v="0"/>
    <x v="0"/>
    <x v="0"/>
    <x v="0"/>
  </r>
  <r>
    <x v="0"/>
    <n v="1"/>
    <s v="1977141"/>
    <x v="0"/>
    <s v="4000"/>
    <s v="09/01/2019 15:10"/>
    <s v="6HB013328"/>
    <s v="500066"/>
    <s v="PITSS"/>
    <s v="ASP"/>
    <x v="127"/>
    <s v="CALLE HESTIA No 708"/>
    <x v="33"/>
    <n v="0"/>
    <s v="INTERIOR"/>
    <n v="110"/>
    <s v="&gt;60"/>
    <s v="Entry Mono Printers"/>
    <s v="A4"/>
    <s v="Ciudad principal"/>
    <s v="1-&gt;60"/>
    <n v="1.05"/>
    <n v="750.75000000000011"/>
    <n v="1"/>
    <n v="2.1"/>
    <n v="5"/>
    <n v="0.42000000000000004"/>
    <n v="0"/>
    <n v="0"/>
    <d v="2019-01-09T00:00:00"/>
    <d v="2019-01-10T00:00:00"/>
    <n v="1"/>
    <s v="0-1 día"/>
    <n v="0"/>
    <n v="0"/>
    <n v="0"/>
    <x v="0"/>
    <x v="0"/>
    <x v="0"/>
    <x v="0"/>
    <x v="0"/>
    <x v="0"/>
    <x v="0"/>
  </r>
  <r>
    <x v="0"/>
    <n v="1"/>
    <s v="1978875"/>
    <x v="0"/>
    <s v="4002"/>
    <s v="14/01/2019 08:54"/>
    <s v="09HB320609"/>
    <s v="500094"/>
    <s v="PITSS"/>
    <s v="ASP"/>
    <x v="6"/>
    <s v="CARR TAMPICO-MANTE 6902"/>
    <x v="69"/>
    <n v="0"/>
    <s v="INTERIOR"/>
    <n v="81"/>
    <s v="&gt;60"/>
    <s v="A4 Mono MFPs"/>
    <s v="A4"/>
    <s v="Ciudad principal"/>
    <s v="1-&gt;60"/>
    <n v="1.05"/>
    <n v="750.75000000000011"/>
    <n v="1"/>
    <n v="2.1"/>
    <n v="5"/>
    <n v="0.42000000000000004"/>
    <n v="0"/>
    <n v="0"/>
    <d v="2019-01-14T00:00:00"/>
    <d v="2019-01-14T00:00:00"/>
    <n v="0"/>
    <s v="0-1 día"/>
    <n v="0"/>
    <n v="0"/>
    <n v="0"/>
    <x v="0"/>
    <x v="0"/>
    <x v="0"/>
    <x v="0"/>
    <x v="0"/>
    <x v="0"/>
    <x v="0"/>
  </r>
  <r>
    <x v="0"/>
    <n v="1"/>
    <s v="1985723"/>
    <x v="0"/>
    <s v="4624"/>
    <s v="28/01/2019 09:16"/>
    <s v="0D6X450441"/>
    <s v="500158"/>
    <s v="PITSS"/>
    <s v="ASP"/>
    <x v="25"/>
    <s v="AV PARQUE INDUSTRIAL JUAREZ 3328"/>
    <x v="2"/>
    <n v="0"/>
    <s v="INTERIOR"/>
    <n v="186"/>
    <s v="&gt;60"/>
    <s v="Entry Mono Printers"/>
    <s v="A4"/>
    <s v="Ciudad principal"/>
    <s v="1-&gt;60"/>
    <n v="1.05"/>
    <n v="750.75000000000011"/>
    <n v="1"/>
    <n v="2.73"/>
    <n v="5"/>
    <n v="0.54600000000000004"/>
    <n v="0"/>
    <n v="0"/>
    <d v="2019-01-28T00:00:00"/>
    <d v="2019-01-28T00:00:00"/>
    <n v="0"/>
    <s v="0-1 día"/>
    <n v="0"/>
    <n v="0"/>
    <n v="0"/>
    <x v="0"/>
    <x v="0"/>
    <x v="0"/>
    <x v="1"/>
    <x v="1"/>
    <x v="2"/>
    <x v="5"/>
  </r>
  <r>
    <x v="0"/>
    <n v="1"/>
    <s v="1986773"/>
    <x v="0"/>
    <s v="5866"/>
    <s v="29/01/2019 15:24"/>
    <s v="0EX9664401"/>
    <s v="000195"/>
    <s v="PITSS"/>
    <s v="ASP"/>
    <x v="4"/>
    <s v="AV INSURGENTES No 3728"/>
    <x v="58"/>
    <n v="0"/>
    <s v="METRO"/>
    <n v="69"/>
    <s v="&gt;60"/>
    <s v="Departmental Digital"/>
    <s v="A3"/>
    <s v="Ciudad principal"/>
    <s v="2-&gt;60"/>
    <n v="1.1000000000000001"/>
    <n v="720.50000000000011"/>
    <n v="1"/>
    <n v="2.1"/>
    <n v="5"/>
    <n v="0.42000000000000004"/>
    <n v="0"/>
    <n v="0"/>
    <d v="2019-01-30T00:00:00"/>
    <d v="2019-01-30T00:00:00"/>
    <n v="0"/>
    <s v="0-1 día"/>
    <n v="0"/>
    <n v="0"/>
    <n v="0"/>
    <x v="0"/>
    <x v="0"/>
    <x v="0"/>
    <x v="0"/>
    <x v="0"/>
    <x v="0"/>
    <x v="0"/>
  </r>
  <r>
    <x v="1"/>
    <n v="1"/>
    <s v="1998941"/>
    <x v="0"/>
    <s v="4018"/>
    <s v="22/02/2019 09:04"/>
    <s v="04HX542974"/>
    <s v="800186"/>
    <s v="PITSS"/>
    <s v="ASP"/>
    <x v="7"/>
    <s v="AV EPIGMENIO GONZALEZ No 500"/>
    <x v="10"/>
    <n v="0"/>
    <s v="INTERIOR"/>
    <n v="276"/>
    <s v="&gt;60"/>
    <s v="A4 Color Laser MFPs"/>
    <s v="A4"/>
    <s v="Ciudad principal"/>
    <s v="1-&gt;60"/>
    <n v="1.05"/>
    <n v="750.75000000000011"/>
    <n v="1"/>
    <n v="2.1"/>
    <n v="5"/>
    <n v="0.42000000000000004"/>
    <n v="0"/>
    <n v="0"/>
    <d v="2019-02-22T00:00:00"/>
    <d v="2019-02-22T00:00:00"/>
    <n v="0"/>
    <s v="0-1 día"/>
    <n v="0"/>
    <n v="0"/>
    <n v="0"/>
    <x v="0"/>
    <x v="0"/>
    <x v="0"/>
    <x v="0"/>
    <x v="0"/>
    <x v="0"/>
    <x v="0"/>
  </r>
  <r>
    <x v="0"/>
    <n v="1"/>
    <s v="1985087"/>
    <x v="0"/>
    <s v="3611"/>
    <s v="25/01/2019 16:42"/>
    <s v="0A4T553445"/>
    <s v="500158"/>
    <s v="PITSS"/>
    <s v="ASP"/>
    <x v="25"/>
    <s v="AV FUENTES DEL SUR 7151"/>
    <x v="2"/>
    <n v="0"/>
    <s v="INTERIOR"/>
    <n v="407"/>
    <s v="&gt;60"/>
    <s v="Entry Mono Printers"/>
    <s v="A4"/>
    <s v="Ciudad principal"/>
    <s v="1-&gt;60"/>
    <n v="1.05"/>
    <n v="750.75000000000011"/>
    <n v="1"/>
    <n v="2.8"/>
    <n v="5"/>
    <n v="0.55999999999999994"/>
    <n v="0"/>
    <n v="0"/>
    <d v="2019-01-29T00:00:00"/>
    <d v="2019-01-29T00:00:00"/>
    <n v="0"/>
    <s v="0-1 día"/>
    <n v="0"/>
    <n v="0"/>
    <n v="0"/>
    <x v="0"/>
    <x v="0"/>
    <x v="0"/>
    <x v="1"/>
    <x v="1"/>
    <x v="2"/>
    <x v="5"/>
  </r>
  <r>
    <x v="0"/>
    <n v="1"/>
    <s v="1982301"/>
    <x v="0"/>
    <s v="4002"/>
    <s v="21/01/2019 09:33"/>
    <s v="09HB332977"/>
    <s v="500028"/>
    <s v="PITSS"/>
    <s v="ASP"/>
    <x v="38"/>
    <s v="AV JUAREZ No 1102 PISO 40"/>
    <x v="11"/>
    <n v="0"/>
    <s v="INTERIOR"/>
    <n v="2608"/>
    <s v="&gt;60"/>
    <s v="A4 Mono MFPs"/>
    <s v="A4"/>
    <s v="Ciudad principal"/>
    <s v="1-&gt;60"/>
    <n v="1.05"/>
    <n v="750.75000000000011"/>
    <n v="1"/>
    <n v="2.12"/>
    <n v="5"/>
    <n v="0.42400000000000004"/>
    <n v="0"/>
    <n v="0"/>
    <d v="2019-01-21T00:00:00"/>
    <d v="2019-01-21T00:00:00"/>
    <n v="0"/>
    <s v="0-1 día"/>
    <n v="0"/>
    <n v="0"/>
    <n v="0"/>
    <x v="0"/>
    <x v="0"/>
    <x v="0"/>
    <x v="0"/>
    <x v="0"/>
    <x v="0"/>
    <x v="0"/>
  </r>
  <r>
    <x v="1"/>
    <n v="1"/>
    <s v="1990537"/>
    <x v="0"/>
    <s v="0605"/>
    <s v="06/02/2019 10:53"/>
    <s v="03XB457801"/>
    <s v="500071"/>
    <s v="PITSS"/>
    <s v="ASP"/>
    <x v="2"/>
    <s v="SENDERO NACIONAL KM 3.5"/>
    <x v="42"/>
    <n v="0"/>
    <s v="INTERIOR"/>
    <n v="128"/>
    <s v="&gt;60"/>
    <s v="Entry Mono Printers"/>
    <s v="A4"/>
    <s v="Ciudad principal"/>
    <s v="1-&gt;60"/>
    <n v="1.05"/>
    <n v="750.75000000000011"/>
    <n v="1"/>
    <n v="2.12"/>
    <n v="5"/>
    <n v="0.42400000000000004"/>
    <n v="0"/>
    <n v="0"/>
    <d v="2019-02-07T00:00:00"/>
    <d v="2019-02-07T00:00:00"/>
    <n v="0"/>
    <s v="0-1 día"/>
    <n v="0"/>
    <n v="0"/>
    <n v="0"/>
    <x v="0"/>
    <x v="0"/>
    <x v="0"/>
    <x v="0"/>
    <x v="0"/>
    <x v="0"/>
    <x v="0"/>
  </r>
  <r>
    <x v="1"/>
    <n v="1"/>
    <s v="1991817"/>
    <x v="0"/>
    <s v="8045"/>
    <s v="08/02/2019 11:14"/>
    <s v="0Y4X848952"/>
    <s v="000195"/>
    <s v="PITSS"/>
    <s v="ASP"/>
    <x v="15"/>
    <s v="AV MIGUEL ANGEL DE QUEVEDO NO 555"/>
    <x v="16"/>
    <n v="1"/>
    <s v="METRO"/>
    <n v="120"/>
    <s v="&gt;60"/>
    <s v="Office Digital"/>
    <s v="A3"/>
    <s v="Ciudad principal"/>
    <s v="2-&gt;60"/>
    <n v="1.1000000000000001"/>
    <n v="0"/>
    <n v="1"/>
    <n v="2.12"/>
    <n v="5"/>
    <n v="0.42400000000000004"/>
    <n v="0"/>
    <n v="0"/>
    <d v="2019-02-08T00:00:00"/>
    <d v="2019-02-08T00:00:00"/>
    <n v="0"/>
    <s v="0-1 día"/>
    <n v="0"/>
    <n v="0"/>
    <n v="0"/>
    <x v="0"/>
    <x v="0"/>
    <x v="0"/>
    <x v="0"/>
    <x v="0"/>
    <x v="0"/>
    <x v="0"/>
  </r>
  <r>
    <x v="1"/>
    <n v="1"/>
    <s v="2001603"/>
    <x v="0"/>
    <s v="8075"/>
    <s v="27/02/2019 15:03"/>
    <s v="03AG877879"/>
    <s v="500028"/>
    <s v="PITSS"/>
    <s v="ASP"/>
    <x v="4"/>
    <s v="AV GOMEZ MORIN No 924 LOTE 7"/>
    <x v="1"/>
    <n v="0"/>
    <s v="INTERIOR"/>
    <n v="19"/>
    <s v="Entre 16 y 30"/>
    <s v="Departmental Digital"/>
    <s v="A3"/>
    <s v="Ciudad principal"/>
    <s v="2-Entre 16 y 30"/>
    <n v="0.8"/>
    <n v="1092"/>
    <n v="1"/>
    <n v="2.12"/>
    <n v="5"/>
    <n v="0.42400000000000004"/>
    <n v="0"/>
    <n v="0"/>
    <d v="2019-02-27T00:00:00"/>
    <d v="2019-02-28T00:00:00"/>
    <n v="1"/>
    <s v="0-1 día"/>
    <n v="0"/>
    <n v="0"/>
    <n v="0"/>
    <x v="0"/>
    <x v="0"/>
    <x v="0"/>
    <x v="0"/>
    <x v="0"/>
    <x v="0"/>
    <x v="0"/>
  </r>
  <r>
    <x v="0"/>
    <n v="1"/>
    <s v="1980903"/>
    <x v="0"/>
    <s v="4002"/>
    <s v="17/01/2019 13:40"/>
    <s v="09HB318152"/>
    <s v="100038"/>
    <s v="PITSS"/>
    <s v="ASP"/>
    <x v="6"/>
    <s v="REOLIN Y BAREJON 39"/>
    <x v="52"/>
    <n v="0"/>
    <s v="INTERIOR"/>
    <n v="129"/>
    <s v="&gt;60"/>
    <s v="A4 Mono MFPs"/>
    <s v="A4"/>
    <s v="Otras"/>
    <s v="1-&gt;60"/>
    <n v="1.05"/>
    <n v="750.75000000000011"/>
    <n v="1"/>
    <n v="3.83"/>
    <n v="9"/>
    <n v="0.42555555555555558"/>
    <n v="0"/>
    <n v="0"/>
    <d v="2019-01-21T00:00:00"/>
    <d v="2019-01-21T00:00:00"/>
    <n v="0"/>
    <s v="0-1 día"/>
    <n v="0"/>
    <n v="0"/>
    <n v="0"/>
    <x v="0"/>
    <x v="0"/>
    <x v="0"/>
    <x v="0"/>
    <x v="0"/>
    <x v="0"/>
    <x v="0"/>
  </r>
  <r>
    <x v="1"/>
    <n v="1"/>
    <s v="1987447"/>
    <x v="0"/>
    <s v="8075"/>
    <s v="30/01/2019 15:43"/>
    <s v="03AG879715"/>
    <s v="000207"/>
    <s v="PITSS"/>
    <s v="ASP"/>
    <x v="4"/>
    <s v="AV CUITLAHUAC No 332"/>
    <x v="34"/>
    <n v="0"/>
    <s v="METRO"/>
    <n v="2"/>
    <s v="&lt;=3"/>
    <s v="Departmental Digital"/>
    <s v="A3"/>
    <s v="Ciudad principal"/>
    <s v="2-&lt;=3"/>
    <n v="0"/>
    <n v="0"/>
    <n v="1"/>
    <n v="2.13"/>
    <n v="5"/>
    <n v="0.42599999999999999"/>
    <n v="0"/>
    <n v="0"/>
    <d v="2019-01-31T00:00:00"/>
    <d v="2019-02-01T00:00:00"/>
    <n v="1"/>
    <s v="0-1 día"/>
    <n v="0"/>
    <n v="0"/>
    <n v="0"/>
    <x v="0"/>
    <x v="0"/>
    <x v="0"/>
    <x v="0"/>
    <x v="0"/>
    <x v="0"/>
    <x v="0"/>
  </r>
  <r>
    <x v="0"/>
    <n v="1"/>
    <s v="1980951"/>
    <x v="0"/>
    <s v="3658"/>
    <s v="17/01/2019 15:30"/>
    <s v="0C4X007961"/>
    <s v="800110"/>
    <s v="PITSS"/>
    <s v="ASP"/>
    <x v="7"/>
    <s v="CAMINO A JESUS DEL MONTE S/N KM 2"/>
    <x v="67"/>
    <n v="0"/>
    <s v="INTERIOR"/>
    <n v="889"/>
    <s v="&gt;60"/>
    <s v="A4 Mono MFPs"/>
    <s v="A4"/>
    <s v="Ciudad principal"/>
    <s v="1-&gt;60"/>
    <n v="1.05"/>
    <n v="750.75000000000011"/>
    <n v="1"/>
    <n v="2.15"/>
    <n v="5"/>
    <n v="0.43"/>
    <n v="0"/>
    <n v="0"/>
    <d v="2019-01-18T00:00:00"/>
    <d v="2019-01-18T00:00:00"/>
    <n v="0"/>
    <s v="0-1 día"/>
    <n v="0"/>
    <n v="0"/>
    <n v="0"/>
    <x v="0"/>
    <x v="0"/>
    <x v="0"/>
    <x v="0"/>
    <x v="0"/>
    <x v="0"/>
    <x v="0"/>
  </r>
  <r>
    <x v="0"/>
    <n v="1"/>
    <s v="1983967"/>
    <x v="0"/>
    <s v="3326"/>
    <s v="23/01/2019 15:51"/>
    <s v="0LA6296587"/>
    <s v="500028"/>
    <s v="PITSS"/>
    <s v="ASP"/>
    <x v="6"/>
    <s v="ALTAMIRANO 155 OTE Y VICTORIA"/>
    <x v="80"/>
    <n v="0"/>
    <s v="INTERIOR"/>
    <n v="76"/>
    <s v="&gt;60"/>
    <s v="A4 Mono MFPs"/>
    <s v="A4"/>
    <s v="Ciudad principal"/>
    <s v="1-&gt;60"/>
    <n v="1.05"/>
    <n v="750.75000000000011"/>
    <n v="1"/>
    <n v="2.15"/>
    <n v="5"/>
    <n v="0.43"/>
    <n v="0"/>
    <n v="0"/>
    <d v="2019-01-24T00:00:00"/>
    <d v="2019-01-24T00:00:00"/>
    <n v="0"/>
    <s v="0-1 día"/>
    <n v="0"/>
    <n v="0"/>
    <n v="0"/>
    <x v="0"/>
    <x v="0"/>
    <x v="0"/>
    <x v="0"/>
    <x v="0"/>
    <x v="0"/>
    <x v="0"/>
  </r>
  <r>
    <x v="0"/>
    <n v="1"/>
    <s v="1982649"/>
    <x v="0"/>
    <s v="8055"/>
    <s v="21/01/2019 14:33"/>
    <s v="0Y4X846836"/>
    <s v="500158"/>
    <s v="PITSS"/>
    <s v="ASP"/>
    <x v="20"/>
    <s v="AV DE LAS TORRES No 7125"/>
    <x v="2"/>
    <n v="1"/>
    <s v="INTERIOR"/>
    <n v="98"/>
    <s v="&gt;60"/>
    <s v="Departmental Digital"/>
    <s v="A3"/>
    <s v="Ciudad principal"/>
    <s v="2-&gt;60"/>
    <n v="1.1000000000000001"/>
    <n v="0"/>
    <n v="1"/>
    <n v="2.95"/>
    <n v="5"/>
    <n v="0.59000000000000008"/>
    <n v="0"/>
    <n v="0"/>
    <d v="2019-01-22T00:00:00"/>
    <d v="2019-01-22T00:00:00"/>
    <n v="0"/>
    <s v="0-1 día"/>
    <n v="0"/>
    <n v="0"/>
    <n v="0"/>
    <x v="0"/>
    <x v="0"/>
    <x v="0"/>
    <x v="0"/>
    <x v="1"/>
    <x v="2"/>
    <x v="5"/>
  </r>
  <r>
    <x v="0"/>
    <n v="1"/>
    <s v="1984879"/>
    <x v="0"/>
    <s v="4603"/>
    <s v="25/01/2019 09:53"/>
    <s v="0XLT279452"/>
    <s v="500158"/>
    <s v="PITSS"/>
    <s v="ASP"/>
    <x v="25"/>
    <s v="AV VALLE DEL CEDRO 1681"/>
    <x v="2"/>
    <n v="0"/>
    <s v="INTERIOR"/>
    <n v="57"/>
    <s v="Entre 31 y 60"/>
    <s v="Entry Mono Printers"/>
    <s v="A4"/>
    <s v="Ciudad principal"/>
    <s v="1-Entre 31 y 60"/>
    <n v="0.8"/>
    <n v="572.00000000000011"/>
    <n v="1"/>
    <n v="3.75"/>
    <n v="5"/>
    <n v="0.75"/>
    <n v="0"/>
    <n v="0"/>
    <d v="2019-01-31T00:00:00"/>
    <d v="2019-01-31T00:00:00"/>
    <n v="0"/>
    <s v="0-1 día"/>
    <n v="0"/>
    <n v="0"/>
    <n v="0"/>
    <x v="0"/>
    <x v="0"/>
    <x v="0"/>
    <x v="1"/>
    <x v="1"/>
    <x v="2"/>
    <x v="5"/>
  </r>
  <r>
    <x v="0"/>
    <n v="1"/>
    <s v="1979391"/>
    <x v="0"/>
    <s v="4002"/>
    <s v="15/01/2019 09:06"/>
    <s v="09HB321626"/>
    <s v="500036"/>
    <s v="PITSS"/>
    <s v="ASP"/>
    <x v="6"/>
    <s v="AVE E GARZA SADA 3755"/>
    <x v="11"/>
    <n v="0"/>
    <s v="INTERIOR"/>
    <n v="104"/>
    <s v="&gt;60"/>
    <s v="A4 Mono MFPs"/>
    <s v="A4"/>
    <s v="Ciudad principal"/>
    <s v="1-&gt;60"/>
    <n v="1.05"/>
    <n v="750.75000000000011"/>
    <n v="1"/>
    <n v="2.17"/>
    <n v="5"/>
    <n v="0.434"/>
    <n v="0"/>
    <n v="0"/>
    <d v="2019-01-16T00:00:00"/>
    <d v="2019-01-17T00:00:00"/>
    <n v="1"/>
    <s v="0-1 día"/>
    <n v="0"/>
    <n v="0"/>
    <n v="0"/>
    <x v="0"/>
    <x v="0"/>
    <x v="0"/>
    <x v="0"/>
    <x v="0"/>
    <x v="0"/>
    <x v="0"/>
  </r>
  <r>
    <x v="0"/>
    <n v="1"/>
    <s v="1980449"/>
    <x v="0"/>
    <s v="8075"/>
    <s v="16/01/2019 20:47"/>
    <s v="03AG880144"/>
    <s v="500035"/>
    <s v="PITSS"/>
    <s v="ASP"/>
    <x v="4"/>
    <s v="AV GOMEZ MORIN No 924 LOTE 7"/>
    <x v="1"/>
    <n v="0"/>
    <s v="INTERIOR"/>
    <n v="6"/>
    <s v="Entre 3 y 6"/>
    <s v="Departmental Digital"/>
    <s v="A3"/>
    <s v="Ciudad principal"/>
    <s v="2-Entre 3 y 6"/>
    <n v="0"/>
    <n v="0"/>
    <n v="1"/>
    <n v="2.17"/>
    <n v="5"/>
    <n v="0.434"/>
    <n v="0"/>
    <n v="0"/>
    <d v="2019-01-21T00:00:00"/>
    <d v="2019-01-21T00:00:00"/>
    <n v="0"/>
    <s v="0-1 día"/>
    <n v="0"/>
    <n v="0"/>
    <n v="0"/>
    <x v="0"/>
    <x v="0"/>
    <x v="0"/>
    <x v="0"/>
    <x v="0"/>
    <x v="0"/>
    <x v="0"/>
  </r>
  <r>
    <x v="1"/>
    <n v="1"/>
    <s v="1990727"/>
    <x v="0"/>
    <s v="7142"/>
    <s v="06/02/2019 13:54"/>
    <s v="0PW4792201"/>
    <s v="500158"/>
    <s v="PITSS"/>
    <s v="ASP"/>
    <x v="13"/>
    <s v="AV ANTONIO J BERMUDEZ No 1230"/>
    <x v="2"/>
    <n v="0"/>
    <s v="INTERIOR"/>
    <n v="78"/>
    <s v="&gt;60"/>
    <s v="WF Mono Systems and Legacy Color"/>
    <s v="WF"/>
    <s v="Ciudad principal"/>
    <s v="3-&gt;60"/>
    <n v="1.1499999999999999"/>
    <n v="1808.95"/>
    <n v="1"/>
    <n v="3.6"/>
    <n v="4"/>
    <n v="0.9"/>
    <n v="0"/>
    <n v="0"/>
    <d v="2019-02-07T00:00:00"/>
    <d v="2019-02-07T00:00:00"/>
    <n v="0"/>
    <s v="0-1 día"/>
    <n v="0"/>
    <n v="0"/>
    <n v="0"/>
    <x v="0"/>
    <x v="0"/>
    <x v="0"/>
    <x v="0"/>
    <x v="1"/>
    <x v="2"/>
    <x v="5"/>
  </r>
  <r>
    <x v="1"/>
    <n v="1"/>
    <s v="1993935"/>
    <x v="0"/>
    <s v="3611"/>
    <s v="12/02/2019 19:15"/>
    <s v="0A4T557732"/>
    <s v="500056"/>
    <s v="PITSS"/>
    <s v="ASP"/>
    <x v="4"/>
    <s v="BLV HIDALGO Y FUENTE DE DIANA SN"/>
    <x v="19"/>
    <n v="0"/>
    <s v="INTERIOR"/>
    <n v="127"/>
    <s v="&gt;60"/>
    <s v="Entry Mono Printers"/>
    <s v="A4"/>
    <s v="Ciudad principal"/>
    <s v="1-&gt;60"/>
    <n v="1.05"/>
    <n v="750.75000000000011"/>
    <n v="1"/>
    <n v="2.17"/>
    <n v="5"/>
    <n v="0.434"/>
    <n v="0"/>
    <n v="0"/>
    <d v="2019-02-15T00:00:00"/>
    <d v="2019-02-15T00:00:00"/>
    <n v="0"/>
    <s v="0-1 día"/>
    <n v="0"/>
    <n v="0"/>
    <n v="0"/>
    <x v="0"/>
    <x v="0"/>
    <x v="0"/>
    <x v="0"/>
    <x v="0"/>
    <x v="0"/>
    <x v="0"/>
  </r>
  <r>
    <x v="0"/>
    <n v="1"/>
    <s v="1977125"/>
    <x v="0"/>
    <s v="4395"/>
    <s v="09/01/2019 14:17"/>
    <s v="0BG2951627"/>
    <s v="500093"/>
    <s v="PITSS"/>
    <s v="ASP"/>
    <x v="1"/>
    <s v="AV REFORMA 4243"/>
    <x v="18"/>
    <n v="0"/>
    <s v="INTERIOR"/>
    <n v="57"/>
    <s v="Entre 31 y 60"/>
    <s v="Light Production Digital Business"/>
    <s v="Entry Production"/>
    <s v="Ciudad principal"/>
    <s v="3-Entre 31 y 60"/>
    <n v="1.1000000000000001"/>
    <n v="1730.3000000000004"/>
    <n v="1"/>
    <n v="1.74"/>
    <n v="4"/>
    <n v="0.435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0"/>
    <n v="1"/>
    <s v="1977129"/>
    <x v="0"/>
    <s v="5866"/>
    <s v="09/01/2019 14:36"/>
    <s v="0EX9310114"/>
    <s v="000207"/>
    <s v="PITSS"/>
    <s v="ASP"/>
    <x v="4"/>
    <s v="PASEO DE LA REFORMA N┌MERO 408"/>
    <x v="57"/>
    <n v="0"/>
    <s v="METRO"/>
    <n v="75"/>
    <s v="&gt;60"/>
    <s v="Departmental Digital"/>
    <s v="A3"/>
    <s v="Ciudad principal"/>
    <s v="2-&gt;60"/>
    <n v="1.1000000000000001"/>
    <n v="720.50000000000011"/>
    <n v="1"/>
    <n v="2.1800000000000002"/>
    <n v="5"/>
    <n v="0.43600000000000005"/>
    <n v="0"/>
    <n v="0"/>
    <d v="2019-01-09T00:00:00"/>
    <d v="2019-01-10T00:00:00"/>
    <n v="1"/>
    <s v="0-1 día"/>
    <n v="0"/>
    <n v="0"/>
    <n v="0"/>
    <x v="0"/>
    <x v="0"/>
    <x v="0"/>
    <x v="0"/>
    <x v="0"/>
    <x v="0"/>
    <x v="0"/>
  </r>
  <r>
    <x v="0"/>
    <n v="1"/>
    <s v="1984545"/>
    <x v="0"/>
    <s v="4626"/>
    <s v="24/01/2019 15:19"/>
    <s v="0D6X450324"/>
    <s v="100038"/>
    <s v="PITSS"/>
    <s v="ASP"/>
    <x v="21"/>
    <s v="ACUEDUCTO DEL ALTO LERMA No 2"/>
    <x v="24"/>
    <n v="0"/>
    <s v="INTERIOR"/>
    <n v="55"/>
    <s v="Entre 31 y 60"/>
    <s v="Entry Mono Printers"/>
    <s v="A4"/>
    <s v="Ciudad principal"/>
    <s v="1-Entre 31 y 60"/>
    <n v="0.8"/>
    <n v="572.00000000000011"/>
    <n v="1"/>
    <n v="2.1800000000000002"/>
    <n v="5"/>
    <n v="0.43600000000000005"/>
    <n v="0"/>
    <n v="0"/>
    <d v="2019-01-29T00:00:00"/>
    <d v="2019-01-29T00:00:00"/>
    <n v="0"/>
    <s v="0-1 día"/>
    <n v="0"/>
    <n v="0"/>
    <n v="0"/>
    <x v="0"/>
    <x v="0"/>
    <x v="0"/>
    <x v="0"/>
    <x v="0"/>
    <x v="0"/>
    <x v="0"/>
  </r>
  <r>
    <x v="1"/>
    <n v="1"/>
    <s v="1993767"/>
    <x v="0"/>
    <s v="5774"/>
    <s v="12/02/2019 15:19"/>
    <s v="0XEL563718"/>
    <s v="000196"/>
    <s v="PITSS"/>
    <s v="ASP"/>
    <x v="51"/>
    <s v="REPUBLICA DE CUBA No 63"/>
    <x v="57"/>
    <n v="0"/>
    <s v="METRO"/>
    <n v="424"/>
    <s v="&gt;60"/>
    <s v="Departmental Digital"/>
    <s v="A3"/>
    <s v="Ciudad principal"/>
    <s v="2-&gt;60"/>
    <n v="1.1000000000000001"/>
    <n v="720.50000000000011"/>
    <n v="1"/>
    <n v="2.1800000000000002"/>
    <n v="5"/>
    <n v="0.43600000000000005"/>
    <n v="0"/>
    <n v="0"/>
    <d v="2019-02-12T00:00:00"/>
    <d v="2019-02-13T00:00:00"/>
    <n v="1"/>
    <s v="0-1 día"/>
    <n v="0"/>
    <n v="0"/>
    <n v="0"/>
    <x v="0"/>
    <x v="0"/>
    <x v="0"/>
    <x v="0"/>
    <x v="0"/>
    <x v="0"/>
    <x v="0"/>
  </r>
  <r>
    <x v="0"/>
    <n v="1"/>
    <s v="1977157"/>
    <x v="0"/>
    <s v="4002"/>
    <s v="09/01/2019 15:48"/>
    <s v="09HB328855"/>
    <s v="100038"/>
    <s v="PITSS"/>
    <s v="ASP"/>
    <x v="12"/>
    <s v="AV ALBERT EISTEN No 201"/>
    <x v="22"/>
    <n v="0"/>
    <s v="INTERIOR"/>
    <n v="2596"/>
    <s v="&gt;60"/>
    <s v="A4 Mono MFPs"/>
    <s v="A4"/>
    <s v="Ciudad principal"/>
    <s v="1-&gt;60"/>
    <n v="1.05"/>
    <n v="750.75000000000011"/>
    <n v="1"/>
    <n v="2.2000000000000002"/>
    <n v="5"/>
    <n v="0.44000000000000006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0"/>
    <n v="1"/>
    <s v="1986663"/>
    <x v="3"/>
    <s v="3335"/>
    <s v="29/01/2019 12:26"/>
    <s v="05BT705178"/>
    <s v="500158"/>
    <s v="PITSS"/>
    <s v="ASP"/>
    <x v="100"/>
    <s v="AV J BERMUDEZ No 770 ORIENTE"/>
    <x v="2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1-29T00:00:00"/>
    <d v="2019-01-29T00:00:00"/>
    <n v="0"/>
    <s v="0-1 día"/>
    <n v="0"/>
    <n v="0"/>
    <n v="0"/>
    <x v="1"/>
    <x v="0"/>
    <x v="0"/>
    <x v="0"/>
    <x v="1"/>
    <x v="2"/>
    <x v="5"/>
  </r>
  <r>
    <x v="1"/>
    <n v="1"/>
    <s v="2000067"/>
    <x v="0"/>
    <s v="5945"/>
    <s v="25/02/2019 11:33"/>
    <s v="0X76707377"/>
    <s v="500018"/>
    <s v="PITSS"/>
    <s v="ASP"/>
    <x v="2"/>
    <s v="AV MARTIRES DE SONORA 1006"/>
    <x v="23"/>
    <n v="0"/>
    <s v="INTERIOR"/>
    <n v="112"/>
    <s v="&gt;60"/>
    <s v="Office Digital"/>
    <s v="A3"/>
    <s v="Ciudad principal"/>
    <s v="2-&gt;60"/>
    <n v="1.1000000000000001"/>
    <n v="1501.5000000000002"/>
    <n v="1"/>
    <n v="2.2000000000000002"/>
    <n v="5"/>
    <n v="0.44000000000000006"/>
    <n v="0"/>
    <n v="0"/>
    <d v="2019-02-25T00:00:00"/>
    <d v="2019-02-25T00:00:00"/>
    <n v="0"/>
    <s v="0-1 día"/>
    <n v="0"/>
    <n v="0"/>
    <n v="0"/>
    <x v="0"/>
    <x v="0"/>
    <x v="0"/>
    <x v="0"/>
    <x v="0"/>
    <x v="0"/>
    <x v="0"/>
  </r>
  <r>
    <x v="0"/>
    <n v="1"/>
    <s v="1975523"/>
    <x v="0"/>
    <s v="5868"/>
    <s v="07/01/2019 08:46"/>
    <s v="0EX9665394"/>
    <s v="500093"/>
    <s v="PITSS"/>
    <s v="ASP"/>
    <x v="17"/>
    <s v="ITURBIDE No 6970"/>
    <x v="18"/>
    <n v="0"/>
    <s v="INTERIOR"/>
    <n v="4"/>
    <s v="Entre 3 y 6"/>
    <s v="Departmental Digital"/>
    <s v="A3"/>
    <s v="Ciudad principal"/>
    <s v="2-Entre 3 y 6"/>
    <n v="0"/>
    <n v="0"/>
    <n v="1"/>
    <n v="2.21"/>
    <n v="5"/>
    <n v="0.442"/>
    <n v="0"/>
    <n v="0"/>
    <d v="2019-01-07T00:00:00"/>
    <d v="2019-01-07T00:00:00"/>
    <n v="0"/>
    <s v="0-1 día"/>
    <n v="0"/>
    <n v="0"/>
    <n v="0"/>
    <x v="0"/>
    <x v="0"/>
    <x v="0"/>
    <x v="0"/>
    <x v="0"/>
    <x v="0"/>
    <x v="0"/>
  </r>
  <r>
    <x v="1"/>
    <n v="1"/>
    <s v="1994197"/>
    <x v="0"/>
    <s v="8045"/>
    <s v="13/02/2019 10:28"/>
    <s v="0Y4X848740"/>
    <s v="000195"/>
    <s v="PITSS"/>
    <s v="ASP"/>
    <x v="15"/>
    <s v="AV MIGUEL ANGEL DE QUEVEDO NO 555"/>
    <x v="16"/>
    <n v="1"/>
    <s v="METRO"/>
    <n v="91"/>
    <s v="&gt;60"/>
    <s v="Office Digital"/>
    <s v="A3"/>
    <s v="Ciudad principal"/>
    <s v="2-&gt;60"/>
    <n v="1.1000000000000001"/>
    <n v="0"/>
    <n v="1"/>
    <n v="2.21"/>
    <n v="5"/>
    <n v="0.442"/>
    <n v="0"/>
    <n v="0"/>
    <d v="2019-02-13T00:00:00"/>
    <d v="2019-02-13T00:00:00"/>
    <n v="0"/>
    <s v="0-1 día"/>
    <n v="0"/>
    <n v="0"/>
    <n v="0"/>
    <x v="0"/>
    <x v="0"/>
    <x v="0"/>
    <x v="0"/>
    <x v="0"/>
    <x v="0"/>
    <x v="0"/>
  </r>
  <r>
    <x v="0"/>
    <n v="1"/>
    <s v="1980737"/>
    <x v="0"/>
    <s v="4395"/>
    <s v="17/01/2019 10:14"/>
    <s v="0BG2949227"/>
    <s v="100038"/>
    <s v="PITSS"/>
    <s v="ASP"/>
    <x v="1"/>
    <s v="VIALIDAD METEPEC ESQ. CON CALLE GPE VICTORIA. LOCA"/>
    <x v="3"/>
    <n v="0"/>
    <s v="INTERIOR"/>
    <n v="59"/>
    <s v="Entre 31 y 60"/>
    <s v="Light Production Digital Business"/>
    <s v="Entry Production"/>
    <s v="Ciudad principal"/>
    <s v="3-Entre 31 y 60"/>
    <n v="1.1000000000000001"/>
    <n v="1730.3000000000004"/>
    <n v="1"/>
    <n v="1.77"/>
    <n v="4"/>
    <n v="0.4425"/>
    <n v="0"/>
    <n v="0"/>
    <d v="2019-01-17T00:00:00"/>
    <d v="2019-01-17T00:00:00"/>
    <n v="0"/>
    <s v="0-1 día"/>
    <n v="0"/>
    <n v="0"/>
    <n v="0"/>
    <x v="0"/>
    <x v="0"/>
    <x v="0"/>
    <x v="0"/>
    <x v="0"/>
    <x v="0"/>
    <x v="0"/>
  </r>
  <r>
    <x v="0"/>
    <n v="1"/>
    <s v="1981429"/>
    <x v="0"/>
    <s v="0570"/>
    <s v="18/01/2019 12:44"/>
    <s v="0XPN548251"/>
    <s v="500083"/>
    <s v="PITSS"/>
    <s v="ASP"/>
    <x v="4"/>
    <s v="AV JOSE ELEUTERIO GONZALEZ No 315 INT 7C"/>
    <x v="11"/>
    <n v="0"/>
    <s v="INTERIOR"/>
    <n v="9"/>
    <s v="Entre 7 y 15"/>
    <s v="Entry Production Color Low/Mid"/>
    <s v="Entry Production"/>
    <s v="Ciudad principal"/>
    <s v="3-Entre 7 y 15"/>
    <n v="0.8"/>
    <n v="1258.4000000000003"/>
    <n v="1"/>
    <n v="1.77"/>
    <n v="4"/>
    <n v="0.4425"/>
    <n v="0"/>
    <n v="0"/>
    <d v="2019-01-18T00:00:00"/>
    <d v="2019-01-18T00:00:00"/>
    <n v="0"/>
    <s v="0-1 día"/>
    <n v="0"/>
    <n v="0"/>
    <n v="0"/>
    <x v="0"/>
    <x v="0"/>
    <x v="0"/>
    <x v="0"/>
    <x v="0"/>
    <x v="0"/>
    <x v="0"/>
  </r>
  <r>
    <x v="1"/>
    <n v="1"/>
    <s v="1996623"/>
    <x v="0"/>
    <s v="0560"/>
    <s v="18/02/2019 15:44"/>
    <s v="0XPN399496"/>
    <s v="500028"/>
    <s v="PITSS"/>
    <s v="ASP"/>
    <x v="1"/>
    <s v="MORELOS 406 OTE"/>
    <x v="11"/>
    <n v="0"/>
    <s v="INTERIOR"/>
    <n v="28"/>
    <s v="Entre 16 y 30"/>
    <s v="Entry Production Color Low/Mid"/>
    <s v="Entry Production"/>
    <s v="Ciudad principal"/>
    <s v="3-Entre 16 y 30"/>
    <n v="1.05"/>
    <n v="1651.6500000000003"/>
    <n v="1"/>
    <n v="1.77"/>
    <n v="4"/>
    <n v="0.4425"/>
    <n v="0"/>
    <n v="0"/>
    <d v="2019-02-19T00:00:00"/>
    <d v="2019-02-19T00:00:00"/>
    <n v="0"/>
    <s v="0-1 día"/>
    <n v="0"/>
    <n v="0"/>
    <n v="0"/>
    <x v="0"/>
    <x v="0"/>
    <x v="0"/>
    <x v="0"/>
    <x v="0"/>
    <x v="0"/>
    <x v="0"/>
  </r>
  <r>
    <x v="1"/>
    <n v="1"/>
    <s v="1997953"/>
    <x v="0"/>
    <s v="4395"/>
    <s v="20/02/2019 15:44"/>
    <s v="0BG2956972"/>
    <s v="800188"/>
    <s v="PITSS"/>
    <s v="ASP"/>
    <x v="65"/>
    <s v="AV MEXICO JAPON No 225"/>
    <x v="55"/>
    <n v="0"/>
    <s v="INTERIOR"/>
    <n v="85"/>
    <s v="&gt;60"/>
    <s v="Light Production Digital Business"/>
    <s v="Entry Production"/>
    <s v="Ciudad principal"/>
    <s v="3-&gt;60"/>
    <n v="1.1499999999999999"/>
    <n v="1808.95"/>
    <n v="1"/>
    <n v="1.77"/>
    <n v="4"/>
    <n v="0.4425"/>
    <n v="0"/>
    <n v="0"/>
    <d v="2019-02-20T00:00:00"/>
    <d v="2019-02-21T00:00:00"/>
    <n v="1"/>
    <s v="0-1 día"/>
    <n v="0"/>
    <n v="0"/>
    <n v="0"/>
    <x v="0"/>
    <x v="0"/>
    <x v="0"/>
    <x v="0"/>
    <x v="0"/>
    <x v="0"/>
    <x v="0"/>
  </r>
  <r>
    <x v="0"/>
    <n v="1"/>
    <s v="1973407"/>
    <x v="0"/>
    <s v="5866"/>
    <s v="02/01/2019 08:09"/>
    <s v="0EX9666686"/>
    <s v="000196"/>
    <s v="PITSS"/>
    <s v="ASP"/>
    <x v="4"/>
    <s v="PAPNUNCIO PADILLA No 34"/>
    <x v="12"/>
    <n v="0"/>
    <s v="METRO"/>
    <n v="50"/>
    <s v="Entre 31 y 60"/>
    <s v="Departmental Digital"/>
    <s v="A3"/>
    <s v="Ciudad principal"/>
    <s v="2-Entre 31 y 60"/>
    <n v="1.05"/>
    <n v="687.75"/>
    <n v="1"/>
    <n v="2.2200000000000002"/>
    <n v="5"/>
    <n v="0.44400000000000006"/>
    <n v="0"/>
    <n v="0"/>
    <d v="2019-01-02T00:00:00"/>
    <d v="2019-01-02T00:00:00"/>
    <n v="0"/>
    <s v="0-1 día"/>
    <n v="0"/>
    <n v="0"/>
    <n v="0"/>
    <x v="0"/>
    <x v="0"/>
    <x v="0"/>
    <x v="0"/>
    <x v="0"/>
    <x v="0"/>
    <x v="0"/>
  </r>
  <r>
    <x v="0"/>
    <n v="1"/>
    <s v="1970163"/>
    <x v="0"/>
    <s v="8045"/>
    <s v="21/12/2018 13:17"/>
    <s v="0Y4X827029"/>
    <s v="800188"/>
    <s v="PITSS"/>
    <s v="ASP"/>
    <x v="65"/>
    <s v="AV MEXICO JAPON No 225"/>
    <x v="55"/>
    <n v="0"/>
    <s v="INTERIOR"/>
    <n v="99"/>
    <s v="&gt;60"/>
    <s v="Office Digital"/>
    <s v="A3"/>
    <s v="Ciudad principal"/>
    <s v="2-&gt;60"/>
    <n v="1.1000000000000001"/>
    <n v="1501.5000000000002"/>
    <n v="1"/>
    <n v="2.2200000000000002"/>
    <n v="5"/>
    <n v="0.44400000000000006"/>
    <n v="0"/>
    <n v="0"/>
    <d v="2019-01-03T00:00:00"/>
    <d v="2019-01-03T00:00:00"/>
    <n v="0"/>
    <s v="0-1 día"/>
    <n v="0"/>
    <n v="0"/>
    <n v="0"/>
    <x v="0"/>
    <x v="0"/>
    <x v="0"/>
    <x v="0"/>
    <x v="0"/>
    <x v="0"/>
    <x v="0"/>
  </r>
  <r>
    <x v="0"/>
    <n v="1"/>
    <s v="1978349"/>
    <x v="0"/>
    <s v="7845"/>
    <s v="11/01/2019 17:17"/>
    <s v="0MX4777252"/>
    <s v="100038"/>
    <s v="PITSS"/>
    <s v="ASP"/>
    <x v="21"/>
    <s v="ACUEDUCTO DEL ALTO LERMA No 3"/>
    <x v="24"/>
    <n v="0"/>
    <s v="INTERIOR"/>
    <n v="29"/>
    <s v="Entre 16 y 30"/>
    <s v="A3 Office Color Laser MFPs"/>
    <s v="A3"/>
    <s v="Ciudad principal"/>
    <s v="2-Entre 16 y 30"/>
    <n v="0.8"/>
    <n v="1092"/>
    <n v="1"/>
    <n v="2.2200000000000002"/>
    <n v="5"/>
    <n v="0.44400000000000006"/>
    <n v="0"/>
    <n v="0"/>
    <d v="2019-01-15T00:00:00"/>
    <d v="2019-01-15T00:00:00"/>
    <n v="0"/>
    <s v="0-1 día"/>
    <n v="0"/>
    <n v="0"/>
    <n v="0"/>
    <x v="0"/>
    <x v="0"/>
    <x v="0"/>
    <x v="0"/>
    <x v="0"/>
    <x v="0"/>
    <x v="0"/>
  </r>
  <r>
    <x v="0"/>
    <n v="1"/>
    <s v="1982551"/>
    <x v="0"/>
    <s v="8056"/>
    <s v="21/01/2019 12:46"/>
    <s v="08TB556248"/>
    <s v="500158"/>
    <s v="PITSS"/>
    <s v="ASP"/>
    <x v="20"/>
    <s v="DURANGO No 2751"/>
    <x v="2"/>
    <n v="1"/>
    <s v="INTERIOR"/>
    <n v="46"/>
    <s v="Entre 31 y 60"/>
    <s v="A3 Office Color Laser MFPs"/>
    <s v="A3"/>
    <s v="Ciudad principal"/>
    <s v="2-Entre 31 y 60"/>
    <n v="1.05"/>
    <n v="0"/>
    <n v="1"/>
    <n v="5.95"/>
    <n v="5"/>
    <n v="1.19"/>
    <n v="4.7499999999999987E-2"/>
    <n v="-64.837499999999977"/>
    <d v="2019-01-22T00:00:00"/>
    <d v="2019-01-22T00:00:00"/>
    <n v="0"/>
    <s v="0-1 día"/>
    <n v="0"/>
    <n v="0"/>
    <n v="0"/>
    <x v="0"/>
    <x v="1"/>
    <x v="0"/>
    <x v="0"/>
    <x v="1"/>
    <x v="2"/>
    <x v="5"/>
  </r>
  <r>
    <x v="1"/>
    <n v="1"/>
    <s v="1998419"/>
    <x v="0"/>
    <s v="6700"/>
    <s v="21/02/2019 11:23"/>
    <s v="0AB9777473"/>
    <s v="500158"/>
    <s v="PITSS"/>
    <s v="ASP"/>
    <x v="25"/>
    <s v="AV FUENTES DEL SUR No 7070"/>
    <x v="2"/>
    <n v="0"/>
    <s v="INTERIOR"/>
    <n v="23"/>
    <s v="Entre 16 y 30"/>
    <s v="Color Laser Printers"/>
    <s v="A4"/>
    <s v="Ciudad principal"/>
    <s v="1-Entre 16 y 30"/>
    <n v="0.6"/>
    <n v="429.00000000000006"/>
    <n v="1"/>
    <n v="8.89"/>
    <n v="5"/>
    <n v="1.778"/>
    <n v="0.19450000000000001"/>
    <n v="-139.06750000000002"/>
    <d v="2019-02-22T00:00:00"/>
    <d v="2019-02-22T00:00:00"/>
    <n v="0"/>
    <s v="0-1 día"/>
    <n v="0"/>
    <n v="0"/>
    <n v="0"/>
    <x v="0"/>
    <x v="1"/>
    <x v="0"/>
    <x v="1"/>
    <x v="1"/>
    <x v="2"/>
    <x v="5"/>
  </r>
  <r>
    <x v="0"/>
    <n v="1"/>
    <s v="1973519"/>
    <x v="0"/>
    <s v="3616"/>
    <s v="02/01/2019 10:46"/>
    <s v="0A2T201316"/>
    <s v="800027"/>
    <s v="PITSS"/>
    <s v="ASP"/>
    <x v="36"/>
    <s v="Carretera al Verde 2200"/>
    <x v="5"/>
    <n v="0"/>
    <s v="INTERIOR"/>
    <n v="162"/>
    <s v="&gt;60"/>
    <s v="A4 Mono MFPs"/>
    <s v="A4"/>
    <s v="Ciudad principal"/>
    <s v="1-&gt;60"/>
    <n v="1.05"/>
    <n v="750.75000000000011"/>
    <n v="1"/>
    <n v="2.23"/>
    <n v="5"/>
    <n v="0.44600000000000001"/>
    <n v="0"/>
    <n v="0"/>
    <d v="2019-01-02T00:00:00"/>
    <d v="2019-01-02T00:00:00"/>
    <n v="0"/>
    <s v="0-1 día"/>
    <n v="0"/>
    <n v="0"/>
    <n v="0"/>
    <x v="0"/>
    <x v="0"/>
    <x v="0"/>
    <x v="0"/>
    <x v="0"/>
    <x v="0"/>
    <x v="0"/>
  </r>
  <r>
    <x v="0"/>
    <n v="1"/>
    <s v="1976331"/>
    <x v="0"/>
    <s v="5866"/>
    <s v="08/01/2019 10:36"/>
    <s v="0EX9287045"/>
    <s v="800186"/>
    <s v="PITSS"/>
    <s v="ASP"/>
    <x v="4"/>
    <s v="AV 5 DE FEBRERO 9200"/>
    <x v="10"/>
    <n v="0"/>
    <s v="INTERIOR"/>
    <n v="19"/>
    <s v="Entre 16 y 30"/>
    <s v="Departmental Digital"/>
    <s v="A3"/>
    <s v="Ciudad principal"/>
    <s v="2-Entre 16 y 30"/>
    <n v="0.8"/>
    <n v="1092"/>
    <n v="1"/>
    <n v="2.23"/>
    <n v="5"/>
    <n v="0.44600000000000001"/>
    <n v="0"/>
    <n v="0"/>
    <d v="2019-01-08T00:00:00"/>
    <d v="2019-01-08T00:00:00"/>
    <n v="0"/>
    <s v="0-1 día"/>
    <n v="0"/>
    <n v="0"/>
    <n v="0"/>
    <x v="0"/>
    <x v="0"/>
    <x v="0"/>
    <x v="0"/>
    <x v="0"/>
    <x v="0"/>
    <x v="0"/>
  </r>
  <r>
    <x v="1"/>
    <n v="1"/>
    <s v="1990035"/>
    <x v="0"/>
    <s v="8075"/>
    <s v="05/02/2019 15:16"/>
    <s v="03AG880355"/>
    <s v="800027"/>
    <s v="PITSS"/>
    <s v="ASP"/>
    <x v="4"/>
    <s v="AV MEXICO 3370"/>
    <x v="0"/>
    <n v="0"/>
    <s v="INTERIOR"/>
    <n v="7"/>
    <s v="Entre 7 y 15"/>
    <s v="Departmental Digital"/>
    <s v="A3"/>
    <s v="Ciudad principal"/>
    <s v="2-Entre 7 y 15"/>
    <n v="0.6"/>
    <n v="819"/>
    <n v="1"/>
    <n v="2.23"/>
    <n v="5"/>
    <n v="0.44600000000000001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0"/>
    <n v="1"/>
    <s v="1975795"/>
    <x v="0"/>
    <s v="8090"/>
    <s v="07/01/2019 12:54"/>
    <s v="03AG877337"/>
    <s v="500158"/>
    <s v="PITSS"/>
    <s v="ASP"/>
    <x v="20"/>
    <s v="CIRCUITO INTERIOR NORTE No 1820"/>
    <x v="2"/>
    <n v="1"/>
    <s v="INTERIOR"/>
    <n v="31"/>
    <s v="Entre 31 y 60"/>
    <s v="Departmental Digital"/>
    <s v="A3"/>
    <s v="Ciudad principal"/>
    <s v="2-Entre 31 y 60"/>
    <n v="1.05"/>
    <n v="0"/>
    <n v="1"/>
    <n v="19.600000000000001"/>
    <n v="5"/>
    <n v="3.9200000000000004"/>
    <n v="1"/>
    <n v="-1365"/>
    <d v="2019-01-09T00:00:00"/>
    <d v="2019-01-10T00:00:00"/>
    <n v="1"/>
    <s v="0-1 día"/>
    <n v="0"/>
    <n v="0"/>
    <n v="0"/>
    <x v="0"/>
    <x v="2"/>
    <x v="0"/>
    <x v="0"/>
    <x v="1"/>
    <x v="2"/>
    <x v="5"/>
  </r>
  <r>
    <x v="0"/>
    <n v="1"/>
    <s v="1974735"/>
    <x v="0"/>
    <s v="3636"/>
    <s v="04/01/2019 11:38"/>
    <s v="0BB1860019"/>
    <s v="500159"/>
    <s v="PITSS"/>
    <s v="ASP"/>
    <x v="25"/>
    <s v="VIALIDAD TABALAOPA 8507"/>
    <x v="6"/>
    <n v="0"/>
    <s v="INTERIOR"/>
    <n v="44"/>
    <s v="Entre 31 y 60"/>
    <s v="A4 Mono MFPs"/>
    <s v="A4"/>
    <s v="Ciudad principal"/>
    <s v="1-Entre 31 y 60"/>
    <n v="0.8"/>
    <n v="572.00000000000011"/>
    <n v="1"/>
    <n v="0"/>
    <n v="5"/>
    <n v="0"/>
    <n v="0"/>
    <n v="0"/>
    <d v="2019-01-08T00:00:00"/>
    <d v="2019-01-08T00:00:00"/>
    <n v="0"/>
    <s v="0-1 día"/>
    <n v="0"/>
    <n v="0"/>
    <n v="0"/>
    <x v="0"/>
    <x v="0"/>
    <x v="0"/>
    <x v="1"/>
    <x v="1"/>
    <x v="1"/>
    <x v="6"/>
  </r>
  <r>
    <x v="1"/>
    <n v="1"/>
    <s v="1997181"/>
    <x v="0"/>
    <s v="4018"/>
    <s v="19/02/2019 12:16"/>
    <s v="04HX801455"/>
    <s v="500027"/>
    <s v="PITSS"/>
    <s v="ASP"/>
    <x v="20"/>
    <s v="DURANGO No 2751"/>
    <x v="2"/>
    <n v="1"/>
    <s v="INTERIOR"/>
    <n v="181"/>
    <s v="&gt;60"/>
    <s v="A4 Color Laser MFPs"/>
    <s v="A4"/>
    <s v="Ciudad principal"/>
    <s v="1-&gt;60"/>
    <n v="1.05"/>
    <n v="0"/>
    <n v="1"/>
    <n v="2.23"/>
    <n v="5"/>
    <n v="0.44600000000000001"/>
    <n v="0"/>
    <n v="0"/>
    <d v="2019-02-19T00:00:00"/>
    <d v="2019-02-20T00:00:00"/>
    <n v="1"/>
    <s v="0-1 día"/>
    <n v="0"/>
    <n v="0"/>
    <n v="0"/>
    <x v="0"/>
    <x v="0"/>
    <x v="0"/>
    <x v="0"/>
    <x v="0"/>
    <x v="0"/>
    <x v="0"/>
  </r>
  <r>
    <x v="1"/>
    <n v="1"/>
    <s v="1997355"/>
    <x v="0"/>
    <s v="5866"/>
    <s v="19/02/2019 16:01"/>
    <s v="0EX9296140"/>
    <s v="800027"/>
    <s v="PITSS"/>
    <s v="ASP"/>
    <x v="1"/>
    <s v="AV MEREO RODRIGUEZ BARRAGAN S/N"/>
    <x v="13"/>
    <n v="0"/>
    <s v="INTERIOR"/>
    <n v="128"/>
    <s v="&gt;60"/>
    <s v="Departmental Digital"/>
    <s v="A3"/>
    <s v="Ciudad principal"/>
    <s v="2-&gt;60"/>
    <n v="1.1000000000000001"/>
    <n v="1501.5000000000002"/>
    <n v="1"/>
    <n v="2.23"/>
    <n v="5"/>
    <n v="0.44600000000000001"/>
    <n v="0"/>
    <n v="0"/>
    <d v="2019-02-20T00:00:00"/>
    <d v="2019-02-20T00:00:00"/>
    <n v="0"/>
    <s v="0-1 día"/>
    <n v="0"/>
    <n v="0"/>
    <n v="0"/>
    <x v="0"/>
    <x v="0"/>
    <x v="0"/>
    <x v="0"/>
    <x v="0"/>
    <x v="0"/>
    <x v="0"/>
  </r>
  <r>
    <x v="1"/>
    <n v="1"/>
    <s v="1997925"/>
    <x v="0"/>
    <s v="4002"/>
    <s v="20/02/2019 14:25"/>
    <s v="09HB318706"/>
    <s v="500066"/>
    <s v="PITSS"/>
    <s v="ASP"/>
    <x v="6"/>
    <s v="CORDILLERA DE LOS ANDES 701"/>
    <x v="36"/>
    <n v="0"/>
    <s v="INTERIOR"/>
    <n v="19"/>
    <s v="Entre 16 y 30"/>
    <s v="A4 Mono MFPs"/>
    <s v="A4"/>
    <s v="Ciudad principal"/>
    <s v="1-Entre 16 y 30"/>
    <n v="0.6"/>
    <n v="429.00000000000006"/>
    <n v="1"/>
    <n v="2.23"/>
    <n v="5"/>
    <n v="0.44600000000000001"/>
    <n v="0"/>
    <n v="0"/>
    <d v="2019-02-20T00:00:00"/>
    <d v="2019-02-20T00:00:00"/>
    <n v="0"/>
    <s v="0-1 día"/>
    <n v="0"/>
    <n v="0"/>
    <n v="0"/>
    <x v="0"/>
    <x v="0"/>
    <x v="0"/>
    <x v="0"/>
    <x v="0"/>
    <x v="0"/>
    <x v="0"/>
  </r>
  <r>
    <x v="0"/>
    <n v="1"/>
    <s v="1979447"/>
    <x v="0"/>
    <s v="5955"/>
    <s v="15/01/2019 10:18"/>
    <s v="0X76371386"/>
    <s v="500036"/>
    <s v="PITSS"/>
    <s v="ASP"/>
    <x v="91"/>
    <s v="AV RUFINO TAMAYO NO 100"/>
    <x v="1"/>
    <n v="0"/>
    <s v="INTERIOR"/>
    <n v="75"/>
    <s v="&gt;60"/>
    <s v="Departmental Digital"/>
    <s v="A3"/>
    <s v="Ciudad principal"/>
    <s v="2-&gt;60"/>
    <n v="1.1000000000000001"/>
    <n v="1501.5000000000002"/>
    <n v="1"/>
    <n v="2.25"/>
    <n v="5"/>
    <n v="0.45"/>
    <n v="0"/>
    <n v="0"/>
    <d v="2019-01-15T00:00:00"/>
    <d v="2019-01-15T00:00:00"/>
    <n v="0"/>
    <s v="0-1 día"/>
    <n v="0"/>
    <n v="0"/>
    <n v="0"/>
    <x v="0"/>
    <x v="0"/>
    <x v="0"/>
    <x v="0"/>
    <x v="0"/>
    <x v="0"/>
    <x v="0"/>
  </r>
  <r>
    <x v="0"/>
    <n v="1"/>
    <s v="1978301"/>
    <x v="0"/>
    <s v="4624"/>
    <s v="11/01/2019 14:59"/>
    <s v="0D6X451646"/>
    <s v="500159"/>
    <s v="PITSS"/>
    <s v="ASP"/>
    <x v="25"/>
    <s v="CRISTOBAL COLON 11364"/>
    <x v="6"/>
    <n v="0"/>
    <s v="INTERIOR"/>
    <n v="73"/>
    <s v="&gt;60"/>
    <s v="Entry Mono Printers"/>
    <s v="A4"/>
    <s v="Ciudad principal"/>
    <s v="1-&gt;60"/>
    <n v="1.05"/>
    <n v="750.75000000000011"/>
    <n v="1"/>
    <n v="0"/>
    <n v="5"/>
    <n v="0"/>
    <n v="0"/>
    <n v="0"/>
    <d v="2019-01-14T00:00:00"/>
    <d v="2019-01-14T00:00:00"/>
    <n v="0"/>
    <s v="0-1 día"/>
    <n v="0"/>
    <n v="0"/>
    <n v="0"/>
    <x v="0"/>
    <x v="0"/>
    <x v="0"/>
    <x v="1"/>
    <x v="1"/>
    <x v="1"/>
    <x v="6"/>
  </r>
  <r>
    <x v="0"/>
    <n v="1"/>
    <s v="1980309"/>
    <x v="0"/>
    <s v="4603"/>
    <s v="16/01/2019 13:47"/>
    <s v="0XLT280678"/>
    <s v="500159"/>
    <s v="PITSS"/>
    <s v="ASP"/>
    <x v="25"/>
    <s v="CRISTOBAL COLON 11364"/>
    <x v="6"/>
    <n v="0"/>
    <s v="INTERIOR"/>
    <n v="29"/>
    <s v="Entre 16 y 30"/>
    <s v="Entry Mono Printers"/>
    <s v="A4"/>
    <s v="Ciudad principal"/>
    <s v="1-Entre 16 y 30"/>
    <n v="0.6"/>
    <n v="429.00000000000006"/>
    <n v="1"/>
    <n v="0"/>
    <n v="5"/>
    <n v="0"/>
    <n v="0"/>
    <n v="0"/>
    <d v="2019-01-17T00:00:00"/>
    <d v="2019-01-17T00:00:00"/>
    <n v="0"/>
    <s v="0-1 día"/>
    <n v="0"/>
    <n v="0"/>
    <n v="0"/>
    <x v="0"/>
    <x v="0"/>
    <x v="0"/>
    <x v="1"/>
    <x v="1"/>
    <x v="1"/>
    <x v="6"/>
  </r>
  <r>
    <x v="0"/>
    <n v="1"/>
    <s v="1985035"/>
    <x v="0"/>
    <s v="3636"/>
    <s v="25/01/2019 13:45"/>
    <s v="0BB1555584"/>
    <s v="800027"/>
    <s v="PITSS"/>
    <s v="ASP"/>
    <x v="45"/>
    <s v="CARRETERA A NOGALES No 5297"/>
    <x v="0"/>
    <n v="0"/>
    <s v="INTERIOR"/>
    <n v="36"/>
    <s v="Entre 31 y 60"/>
    <s v="A4 Mono MFPs"/>
    <s v="A4"/>
    <s v="Ciudad principal"/>
    <s v="1-Entre 31 y 60"/>
    <n v="0.8"/>
    <n v="572.00000000000011"/>
    <n v="1"/>
    <n v="2.25"/>
    <n v="5"/>
    <n v="0.45"/>
    <n v="0"/>
    <n v="0"/>
    <d v="2019-01-25T00:00:00"/>
    <d v="2019-01-28T00:00:00"/>
    <n v="1"/>
    <s v="0-1 día"/>
    <n v="0"/>
    <n v="0"/>
    <n v="0"/>
    <x v="0"/>
    <x v="0"/>
    <x v="0"/>
    <x v="0"/>
    <x v="0"/>
    <x v="0"/>
    <x v="0"/>
  </r>
  <r>
    <x v="0"/>
    <n v="1"/>
    <s v="1985659"/>
    <x v="0"/>
    <s v="3611"/>
    <s v="28/01/2019 07:40"/>
    <s v="0A4T567565"/>
    <s v="800071"/>
    <s v="PITSS"/>
    <s v="ASP"/>
    <x v="33"/>
    <s v="CARRETERA BASE AEREA No 5850 INT 4"/>
    <x v="0"/>
    <n v="0"/>
    <s v="INTERIOR"/>
    <n v="2615"/>
    <s v="&gt;60"/>
    <s v="Entry Mono Printers"/>
    <s v="A4"/>
    <s v="Ciudad principal"/>
    <s v="1-&gt;60"/>
    <n v="1.05"/>
    <n v="750.75000000000011"/>
    <n v="1"/>
    <n v="2.25"/>
    <n v="5"/>
    <n v="0.45"/>
    <n v="0"/>
    <n v="0"/>
    <d v="2019-01-28T00:00:00"/>
    <d v="2019-01-28T00:00:00"/>
    <n v="0"/>
    <s v="0-1 día"/>
    <n v="0"/>
    <n v="0"/>
    <n v="0"/>
    <x v="0"/>
    <x v="0"/>
    <x v="0"/>
    <x v="0"/>
    <x v="0"/>
    <x v="0"/>
    <x v="0"/>
  </r>
  <r>
    <x v="1"/>
    <n v="1"/>
    <s v="1987991"/>
    <x v="0"/>
    <s v="8075"/>
    <s v="31/01/2019 14:25"/>
    <s v="03AG873888"/>
    <s v="500028"/>
    <s v="PITSS"/>
    <s v="ASP"/>
    <x v="4"/>
    <s v="AV JOSE ELEUTERIO GONZALEZ No 315 INT 7C"/>
    <x v="11"/>
    <n v="0"/>
    <s v="INTERIOR"/>
    <n v="15"/>
    <s v="Entre 7 y 15"/>
    <s v="Departmental Digital"/>
    <s v="A3"/>
    <s v="Ciudad principal"/>
    <s v="2-Entre 7 y 15"/>
    <n v="0.6"/>
    <n v="819"/>
    <n v="1"/>
    <n v="2.25"/>
    <n v="5"/>
    <n v="0.45"/>
    <n v="0"/>
    <n v="0"/>
    <d v="2019-01-31T00:00:00"/>
    <d v="2019-02-01T00:00:00"/>
    <n v="1"/>
    <s v="0-1 día"/>
    <n v="0"/>
    <n v="0"/>
    <n v="0"/>
    <x v="0"/>
    <x v="0"/>
    <x v="0"/>
    <x v="0"/>
    <x v="0"/>
    <x v="0"/>
    <x v="0"/>
  </r>
  <r>
    <x v="1"/>
    <n v="1"/>
    <s v="1990027"/>
    <x v="0"/>
    <s v="6705"/>
    <s v="05/02/2019 14:52"/>
    <s v="0A1H022531"/>
    <s v="800027"/>
    <s v="PITSS"/>
    <s v="ASP"/>
    <x v="4"/>
    <s v="AV VALLE DE SAN ISIDRO 530"/>
    <x v="0"/>
    <n v="0"/>
    <s v="INTERIOR"/>
    <n v="68"/>
    <s v="&gt;60"/>
    <s v="WF Mono Systems and Legacy Color"/>
    <s v="WF"/>
    <s v="Ciudad principal"/>
    <s v="3-&gt;60"/>
    <n v="1.1499999999999999"/>
    <n v="1808.95"/>
    <n v="1"/>
    <n v="1.8"/>
    <n v="4"/>
    <n v="0.45"/>
    <n v="0"/>
    <n v="0"/>
    <d v="2019-02-05T00:00:00"/>
    <d v="2019-02-06T00:00:00"/>
    <n v="1"/>
    <s v="0-1 día"/>
    <n v="0"/>
    <n v="0"/>
    <n v="0"/>
    <x v="0"/>
    <x v="0"/>
    <x v="0"/>
    <x v="0"/>
    <x v="0"/>
    <x v="0"/>
    <x v="0"/>
  </r>
  <r>
    <x v="0"/>
    <n v="1"/>
    <s v="1985007"/>
    <x v="0"/>
    <s v="3657"/>
    <s v="25/01/2019 13:06"/>
    <s v="0C7X225095"/>
    <s v="100037"/>
    <s v="PITSS"/>
    <s v="ASP"/>
    <x v="81"/>
    <s v="RODOLFO PADRON No 9"/>
    <x v="59"/>
    <n v="0"/>
    <s v="INTERIOR"/>
    <n v="59"/>
    <s v="Entre 31 y 60"/>
    <s v="A4 Mono MFPs"/>
    <s v="A4"/>
    <s v="Ciudad principal"/>
    <s v="1-Entre 31 y 60"/>
    <n v="0.8"/>
    <n v="572.00000000000011"/>
    <n v="1"/>
    <n v="2.27"/>
    <n v="5"/>
    <n v="0.45400000000000001"/>
    <n v="0"/>
    <n v="0"/>
    <d v="2019-01-28T00:00:00"/>
    <d v="2019-01-28T00:00:00"/>
    <n v="0"/>
    <s v="0-1 día"/>
    <n v="0"/>
    <n v="0"/>
    <n v="0"/>
    <x v="0"/>
    <x v="0"/>
    <x v="0"/>
    <x v="0"/>
    <x v="0"/>
    <x v="0"/>
    <x v="0"/>
  </r>
  <r>
    <x v="0"/>
    <n v="1"/>
    <s v="1976547"/>
    <x v="0"/>
    <s v="4395"/>
    <s v="08/01/2019 14:11"/>
    <s v="0BG2947147"/>
    <s v="800188"/>
    <s v="PITSS"/>
    <s v="ASP"/>
    <x v="1"/>
    <s v="BLV ADOLFO LOPEZ MATEOS 1025"/>
    <x v="55"/>
    <n v="0"/>
    <s v="INTERIOR"/>
    <n v="28"/>
    <s v="Entre 16 y 30"/>
    <s v="Light Production Digital Business"/>
    <s v="Entry Production"/>
    <s v="Ciudad principal"/>
    <s v="3-Entre 16 y 30"/>
    <n v="1.05"/>
    <n v="1651.6500000000003"/>
    <n v="1"/>
    <n v="1.82"/>
    <n v="4"/>
    <n v="0.45500000000000002"/>
    <n v="0"/>
    <n v="0"/>
    <d v="2019-01-08T00:00:00"/>
    <d v="2019-01-08T00:00:00"/>
    <n v="0"/>
    <s v="0-1 día"/>
    <n v="0"/>
    <n v="0"/>
    <n v="0"/>
    <x v="0"/>
    <x v="0"/>
    <x v="0"/>
    <x v="0"/>
    <x v="0"/>
    <x v="0"/>
    <x v="0"/>
  </r>
  <r>
    <x v="0"/>
    <n v="1"/>
    <s v="1984013"/>
    <x v="0"/>
    <s v="6705"/>
    <s v="23/01/2019 17:06"/>
    <s v="0A1H020708"/>
    <s v="800146"/>
    <s v="PITSS"/>
    <s v="ASP"/>
    <x v="1"/>
    <s v="BLV MANUEL J CLOUTHIER SN"/>
    <x v="17"/>
    <n v="0"/>
    <s v="INTERIOR"/>
    <n v="16"/>
    <s v="Entre 16 y 30"/>
    <s v="WF Mono Systems and Legacy Color"/>
    <s v="WF"/>
    <s v="Ciudad principal"/>
    <s v="3-Entre 16 y 30"/>
    <n v="1.05"/>
    <n v="1651.6500000000003"/>
    <n v="1"/>
    <n v="1.82"/>
    <n v="4"/>
    <n v="0.45500000000000002"/>
    <n v="0"/>
    <n v="0"/>
    <d v="2019-01-24T00:00:00"/>
    <d v="2019-01-24T00:00:00"/>
    <n v="0"/>
    <s v="0-1 día"/>
    <n v="0"/>
    <n v="0"/>
    <n v="0"/>
    <x v="0"/>
    <x v="0"/>
    <x v="0"/>
    <x v="0"/>
    <x v="0"/>
    <x v="0"/>
    <x v="0"/>
  </r>
  <r>
    <x v="1"/>
    <n v="1"/>
    <s v="1991389"/>
    <x v="0"/>
    <s v="6705"/>
    <s v="07/02/2019 15:41"/>
    <s v="0A1H020656"/>
    <s v="800183"/>
    <s v="PITSS"/>
    <s v="ASP"/>
    <x v="1"/>
    <s v="AV ADOLFO LOPEZ MATEOS 1299"/>
    <x v="40"/>
    <n v="0"/>
    <s v="INTERIOR"/>
    <n v="34"/>
    <s v="Entre 31 y 60"/>
    <s v="WF Mono Systems and Legacy Color"/>
    <s v="WF"/>
    <s v="Ciudad principal"/>
    <s v="3-Entre 31 y 60"/>
    <n v="1.1000000000000001"/>
    <n v="1730.3000000000004"/>
    <n v="1"/>
    <n v="1.82"/>
    <n v="4"/>
    <n v="0.45500000000000002"/>
    <n v="0"/>
    <n v="0"/>
    <d v="2019-02-08T00:00:00"/>
    <d v="2019-02-08T00:00:00"/>
    <n v="0"/>
    <s v="0-1 día"/>
    <n v="0"/>
    <n v="0"/>
    <n v="0"/>
    <x v="0"/>
    <x v="0"/>
    <x v="0"/>
    <x v="0"/>
    <x v="0"/>
    <x v="0"/>
    <x v="0"/>
  </r>
  <r>
    <x v="0"/>
    <n v="1"/>
    <s v="1985045"/>
    <x v="0"/>
    <s v="4002"/>
    <s v="25/01/2019 14:21"/>
    <s v="09HB321536"/>
    <s v="500159"/>
    <s v="PITSS"/>
    <s v="ASP"/>
    <x v="6"/>
    <s v="CALLE 2 No 800 ESQUINA OJINAGA"/>
    <x v="6"/>
    <n v="0"/>
    <s v="INTERIOR"/>
    <n v="92"/>
    <s v="&gt;60"/>
    <s v="A4 Mono MFPs"/>
    <s v="A4"/>
    <s v="Ciudad principal"/>
    <s v="1-&gt;60"/>
    <n v="1.05"/>
    <n v="750.75000000000011"/>
    <n v="1"/>
    <n v="0"/>
    <n v="5"/>
    <n v="0"/>
    <n v="0"/>
    <n v="0"/>
    <d v="2019-01-25T00:00:00"/>
    <d v="2019-01-25T00:00:00"/>
    <n v="0"/>
    <s v="0-1 día"/>
    <n v="0"/>
    <n v="0"/>
    <n v="0"/>
    <x v="0"/>
    <x v="0"/>
    <x v="0"/>
    <x v="0"/>
    <x v="1"/>
    <x v="1"/>
    <x v="6"/>
  </r>
  <r>
    <x v="0"/>
    <n v="1"/>
    <s v="1983381"/>
    <x v="0"/>
    <s v="5866"/>
    <s v="22/01/2019 14:18"/>
    <s v="0EX9665193"/>
    <s v="500066"/>
    <s v="PITSS"/>
    <s v="ASP"/>
    <x v="4"/>
    <s v="AV DE LAS TORRES No 2498"/>
    <x v="1"/>
    <n v="0"/>
    <s v="INTERIOR"/>
    <n v="59"/>
    <s v="Entre 31 y 60"/>
    <s v="Departmental Digital"/>
    <s v="A3"/>
    <s v="Ciudad principal"/>
    <s v="2-Entre 31 y 60"/>
    <n v="1.05"/>
    <n v="1433.25"/>
    <n v="1"/>
    <n v="2.2799999999999998"/>
    <n v="5"/>
    <n v="0.45599999999999996"/>
    <n v="0"/>
    <n v="0"/>
    <d v="2019-01-22T00:00:00"/>
    <d v="2019-01-23T00:00:00"/>
    <n v="1"/>
    <s v="0-1 día"/>
    <n v="0"/>
    <n v="0"/>
    <n v="0"/>
    <x v="0"/>
    <x v="0"/>
    <x v="0"/>
    <x v="0"/>
    <x v="0"/>
    <x v="0"/>
    <x v="0"/>
  </r>
  <r>
    <x v="1"/>
    <n v="1"/>
    <s v="1991363"/>
    <x v="0"/>
    <s v="5866"/>
    <s v="07/02/2019 15:13"/>
    <s v="0EX9664210"/>
    <s v="800027"/>
    <s v="PITSS"/>
    <s v="ASP"/>
    <x v="7"/>
    <s v="BLVD BOSQUES DE SANTA ANITA No 1260"/>
    <x v="40"/>
    <n v="0"/>
    <s v="INTERIOR"/>
    <n v="157"/>
    <s v="&gt;60"/>
    <s v="Departmental Digital"/>
    <s v="A3"/>
    <s v="Ciudad principal"/>
    <s v="2-&gt;60"/>
    <n v="1.1000000000000001"/>
    <n v="1501.5000000000002"/>
    <n v="1"/>
    <n v="2.2799999999999998"/>
    <n v="5"/>
    <n v="0.45599999999999996"/>
    <n v="0"/>
    <n v="0"/>
    <d v="2019-02-08T00:00:00"/>
    <d v="2019-02-08T00:00:00"/>
    <n v="0"/>
    <s v="0-1 día"/>
    <n v="0"/>
    <n v="0"/>
    <n v="0"/>
    <x v="0"/>
    <x v="0"/>
    <x v="0"/>
    <x v="0"/>
    <x v="0"/>
    <x v="0"/>
    <x v="0"/>
  </r>
  <r>
    <x v="1"/>
    <n v="1"/>
    <s v="1993039"/>
    <x v="0"/>
    <s v="5865"/>
    <s v="11/02/2019 11:13"/>
    <s v="0EX9292081"/>
    <s v="500028"/>
    <s v="PITSS"/>
    <s v="ASP"/>
    <x v="1"/>
    <s v="AV PASEO DE LOS LEONES 1388 L 2-3"/>
    <x v="11"/>
    <n v="0"/>
    <s v="INTERIOR"/>
    <n v="104"/>
    <s v="&gt;60"/>
    <s v="Departmental Digital"/>
    <s v="A3"/>
    <s v="Ciudad principal"/>
    <s v="2-&gt;60"/>
    <n v="1.1000000000000001"/>
    <n v="1501.5000000000002"/>
    <n v="1"/>
    <n v="2.2799999999999998"/>
    <n v="5"/>
    <n v="0.45599999999999996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1"/>
    <n v="1"/>
    <s v="1988303"/>
    <x v="0"/>
    <s v="4395"/>
    <s v="01/02/2019 10:10"/>
    <s v="0BG2951477"/>
    <s v="500083"/>
    <s v="PITSS"/>
    <s v="ASP"/>
    <x v="1"/>
    <s v="AV VASCONCELOS 160"/>
    <x v="1"/>
    <n v="0"/>
    <s v="INTERIOR"/>
    <n v="37"/>
    <s v="Entre 31 y 60"/>
    <s v="Light Production Digital Business"/>
    <s v="Entry Production"/>
    <s v="Ciudad principal"/>
    <s v="3-Entre 31 y 60"/>
    <n v="1.1000000000000001"/>
    <n v="1730.3000000000004"/>
    <n v="1"/>
    <n v="1.83"/>
    <n v="4"/>
    <n v="0.45750000000000002"/>
    <n v="0"/>
    <n v="0"/>
    <d v="2019-02-01T00:00:00"/>
    <d v="2019-02-01T00:00:00"/>
    <n v="0"/>
    <s v="0-1 día"/>
    <n v="0"/>
    <n v="0"/>
    <n v="0"/>
    <x v="0"/>
    <x v="0"/>
    <x v="0"/>
    <x v="0"/>
    <x v="0"/>
    <x v="0"/>
    <x v="0"/>
  </r>
  <r>
    <x v="1"/>
    <n v="1"/>
    <s v="1992565"/>
    <x v="0"/>
    <s v="4395"/>
    <s v="10/02/2019 10:25"/>
    <s v="0BG2941150"/>
    <s v="800074"/>
    <s v="PITSS"/>
    <s v="ASP"/>
    <x v="1"/>
    <s v="PASEO LAZARO CARDENAS 1655"/>
    <x v="71"/>
    <n v="0"/>
    <s v="INTERIOR"/>
    <n v="75"/>
    <s v="&gt;60"/>
    <s v="Light Production Digital Business"/>
    <s v="Entry Production"/>
    <s v="Ciudad principal"/>
    <s v="3-&gt;60"/>
    <n v="1.1499999999999999"/>
    <n v="1808.95"/>
    <n v="1"/>
    <n v="1.83"/>
    <n v="4"/>
    <n v="0.45750000000000002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1"/>
    <n v="1"/>
    <s v="2001221"/>
    <x v="0"/>
    <s v="4626"/>
    <s v="27/02/2019 09:17"/>
    <s v="0D6X470850"/>
    <s v="800110"/>
    <s v="PITSS"/>
    <s v="ASP"/>
    <x v="48"/>
    <s v="DOMICILIO CONOCIDO"/>
    <x v="28"/>
    <n v="0"/>
    <s v="INTERIOR"/>
    <n v="2645"/>
    <s v="&gt;60"/>
    <s v="Entry Mono Printers"/>
    <s v="A4"/>
    <s v="Ciudad principal"/>
    <s v="1-&gt;60"/>
    <n v="1.05"/>
    <n v="750.75000000000011"/>
    <n v="1"/>
    <n v="2.29"/>
    <n v="5"/>
    <n v="0.45800000000000002"/>
    <n v="0"/>
    <n v="0"/>
    <d v="2019-02-27T00:00:00"/>
    <d v="2019-02-27T00:00:00"/>
    <n v="0"/>
    <s v="0-1 día"/>
    <n v="0"/>
    <n v="0"/>
    <n v="0"/>
    <x v="0"/>
    <x v="0"/>
    <x v="0"/>
    <x v="0"/>
    <x v="0"/>
    <x v="0"/>
    <x v="0"/>
  </r>
  <r>
    <x v="1"/>
    <n v="1"/>
    <s v="1988645"/>
    <x v="0"/>
    <s v="4002"/>
    <s v="01/02/2019 19:17"/>
    <s v="09HB325997"/>
    <s v="500036"/>
    <s v="PITSS"/>
    <s v="ASP"/>
    <x v="14"/>
    <s v="AV MANUEL BARRAGAN 325 LOC 1113"/>
    <x v="36"/>
    <n v="0"/>
    <s v="INTERIOR"/>
    <n v="184"/>
    <s v="&gt;60"/>
    <s v="A4 Mono MFPs"/>
    <s v="A4"/>
    <s v="Ciudad principal"/>
    <s v="1-&gt;60"/>
    <n v="1.05"/>
    <n v="750.75000000000011"/>
    <n v="1"/>
    <n v="2.2999999999999998"/>
    <n v="5"/>
    <n v="0.45999999999999996"/>
    <n v="0"/>
    <n v="0"/>
    <d v="2019-02-05T00:00:00"/>
    <d v="2019-02-05T00:00:00"/>
    <n v="0"/>
    <s v="0-1 día"/>
    <n v="0"/>
    <n v="0"/>
    <n v="0"/>
    <x v="0"/>
    <x v="0"/>
    <x v="0"/>
    <x v="0"/>
    <x v="0"/>
    <x v="0"/>
    <x v="0"/>
  </r>
  <r>
    <x v="1"/>
    <n v="1"/>
    <s v="1991209"/>
    <x v="0"/>
    <s v="0551"/>
    <s v="07/02/2019 11:39"/>
    <s v="0XPN388916"/>
    <s v="800183"/>
    <s v="PITSS"/>
    <s v="ASP"/>
    <x v="4"/>
    <s v="AV GUADALUPE No 119"/>
    <x v="7"/>
    <n v="0"/>
    <s v="INTERIOR"/>
    <n v="73"/>
    <s v="&gt;60"/>
    <s v="Entry Production Color Low/Mid"/>
    <s v="Entry Production"/>
    <s v="Ciudad principal"/>
    <s v="3-&gt;60"/>
    <n v="1.1499999999999999"/>
    <n v="1808.95"/>
    <n v="1"/>
    <n v="1.85"/>
    <n v="4"/>
    <n v="0.46250000000000002"/>
    <n v="0"/>
    <n v="0"/>
    <d v="2019-02-07T00:00:00"/>
    <d v="2019-02-07T00:00:00"/>
    <n v="0"/>
    <s v="0-1 día"/>
    <n v="0"/>
    <n v="0"/>
    <n v="0"/>
    <x v="0"/>
    <x v="0"/>
    <x v="0"/>
    <x v="0"/>
    <x v="0"/>
    <x v="0"/>
    <x v="0"/>
  </r>
  <r>
    <x v="0"/>
    <n v="1"/>
    <s v="1986029"/>
    <x v="0"/>
    <s v="3657"/>
    <s v="28/01/2019 13:23"/>
    <s v="0C7X246862"/>
    <s v="500159"/>
    <s v="PITSS"/>
    <s v="ASP"/>
    <x v="49"/>
    <s v="PASEO BOLIVAR No 1000"/>
    <x v="6"/>
    <n v="0"/>
    <s v="INTERIOR"/>
    <n v="705"/>
    <s v="&gt;60"/>
    <s v="A4 Mono MFPs"/>
    <s v="A4"/>
    <s v="Ciudad principal"/>
    <s v="1-&gt;60"/>
    <n v="1.05"/>
    <n v="750.75000000000011"/>
    <n v="1"/>
    <n v="0"/>
    <n v="5"/>
    <n v="0"/>
    <n v="0"/>
    <n v="0"/>
    <d v="2019-01-28T00:00:00"/>
    <d v="2019-01-28T00:00:00"/>
    <n v="0"/>
    <s v="0-1 día"/>
    <n v="0"/>
    <n v="0"/>
    <n v="0"/>
    <x v="0"/>
    <x v="0"/>
    <x v="0"/>
    <x v="0"/>
    <x v="1"/>
    <x v="1"/>
    <x v="6"/>
  </r>
  <r>
    <x v="0"/>
    <n v="1"/>
    <s v="1973471"/>
    <x v="0"/>
    <s v="5337"/>
    <s v="02/01/2019 09:38"/>
    <s v="0AE9551070"/>
    <s v="100039"/>
    <s v="PITSS"/>
    <s v="ASP"/>
    <x v="28"/>
    <s v="INDUSTRIA QUIMICA S/N"/>
    <x v="20"/>
    <n v="1"/>
    <s v="INTERIOR"/>
    <n v="48"/>
    <s v="Entre 31 y 60"/>
    <s v="Office Digital"/>
    <s v="A3"/>
    <s v="Ciudad principal"/>
    <s v="2-Entre 31 y 60"/>
    <n v="1.05"/>
    <n v="0"/>
    <n v="1"/>
    <n v="2.3199999999999998"/>
    <n v="5"/>
    <n v="0.46399999999999997"/>
    <n v="0"/>
    <n v="0"/>
    <d v="2019-01-03T00:00:00"/>
    <d v="2019-01-03T00:00:00"/>
    <n v="0"/>
    <s v="0-1 día"/>
    <n v="0"/>
    <n v="0"/>
    <n v="0"/>
    <x v="0"/>
    <x v="0"/>
    <x v="0"/>
    <x v="0"/>
    <x v="0"/>
    <x v="0"/>
    <x v="0"/>
  </r>
  <r>
    <x v="1"/>
    <n v="1"/>
    <s v="1988039"/>
    <x v="0"/>
    <s v="4603"/>
    <s v="31/01/2019 15:53"/>
    <s v="0XLT279458"/>
    <s v="500159"/>
    <s v="PITSS"/>
    <s v="ASP"/>
    <x v="25"/>
    <s v="CRISTOBAL COLON 11364"/>
    <x v="6"/>
    <n v="0"/>
    <s v="INTERIOR"/>
    <n v="22"/>
    <s v="Entre 16 y 30"/>
    <s v="Entry Mono Printers"/>
    <s v="A4"/>
    <s v="Ciudad principal"/>
    <s v="1-Entre 16 y 30"/>
    <n v="0.6"/>
    <n v="429.00000000000006"/>
    <n v="1"/>
    <n v="0"/>
    <n v="5"/>
    <n v="0"/>
    <n v="0"/>
    <n v="0"/>
    <d v="2019-02-01T00:00:00"/>
    <d v="2019-02-01T00:00:00"/>
    <n v="0"/>
    <s v="0-1 día"/>
    <n v="0"/>
    <n v="0"/>
    <n v="0"/>
    <x v="0"/>
    <x v="0"/>
    <x v="0"/>
    <x v="1"/>
    <x v="1"/>
    <x v="1"/>
    <x v="6"/>
  </r>
  <r>
    <x v="1"/>
    <n v="1"/>
    <s v="1988349"/>
    <x v="0"/>
    <s v="3611"/>
    <s v="01/02/2019 11:11"/>
    <s v="0A4T558305"/>
    <s v="500028"/>
    <s v="PITSS"/>
    <s v="ASP"/>
    <x v="4"/>
    <s v="EUGENIO GARZA SADA 3525"/>
    <x v="11"/>
    <n v="0"/>
    <s v="INTERIOR"/>
    <n v="29"/>
    <s v="Entre 16 y 30"/>
    <s v="Entry Mono Printers"/>
    <s v="A4"/>
    <s v="Ciudad principal"/>
    <s v="1-Entre 16 y 30"/>
    <n v="0.6"/>
    <n v="429.00000000000006"/>
    <n v="1"/>
    <n v="2.3199999999999998"/>
    <n v="5"/>
    <n v="0.46399999999999997"/>
    <n v="0"/>
    <n v="0"/>
    <d v="2019-02-01T00:00:00"/>
    <d v="2019-02-01T00:00:00"/>
    <n v="0"/>
    <s v="0-1 día"/>
    <n v="0"/>
    <n v="0"/>
    <n v="0"/>
    <x v="0"/>
    <x v="0"/>
    <x v="0"/>
    <x v="0"/>
    <x v="0"/>
    <x v="0"/>
    <x v="0"/>
  </r>
  <r>
    <x v="1"/>
    <n v="1"/>
    <s v="1992367"/>
    <x v="0"/>
    <s v="5866"/>
    <s v="09/02/2019 09:49"/>
    <s v="0EX9287017"/>
    <s v="800192"/>
    <s v="PITSS"/>
    <s v="ASP"/>
    <x v="4"/>
    <s v="AV VALLARTA 5400"/>
    <x v="0"/>
    <n v="0"/>
    <s v="INTERIOR"/>
    <n v="73"/>
    <s v="&gt;60"/>
    <s v="Departmental Digital"/>
    <s v="A3"/>
    <s v="Ciudad principal"/>
    <s v="2-&gt;60"/>
    <n v="1.1000000000000001"/>
    <n v="1501.5000000000002"/>
    <n v="1"/>
    <n v="2.3199999999999998"/>
    <n v="5"/>
    <n v="0.46399999999999997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1"/>
    <n v="1"/>
    <s v="1988633"/>
    <x v="0"/>
    <s v="7530"/>
    <s v="01/02/2019 17:46"/>
    <s v="0XKK398081"/>
    <s v="500159"/>
    <s v="PITSS"/>
    <s v="ASP"/>
    <x v="25"/>
    <s v="VIALIDAD TABALAOPA 8507"/>
    <x v="6"/>
    <n v="0"/>
    <s v="INTERIOR"/>
    <n v="77"/>
    <s v="&gt;60"/>
    <s v="A3 Office Color Laser MFPs"/>
    <s v="A3"/>
    <s v="Ciudad principal"/>
    <s v="2-&gt;60"/>
    <n v="1.1000000000000001"/>
    <n v="1501.5000000000002"/>
    <n v="1"/>
    <n v="0"/>
    <n v="5"/>
    <n v="0"/>
    <n v="0"/>
    <n v="0"/>
    <d v="2019-02-05T00:00:00"/>
    <d v="2019-02-05T00:00:00"/>
    <n v="0"/>
    <s v="0-1 día"/>
    <n v="0"/>
    <n v="0"/>
    <n v="0"/>
    <x v="0"/>
    <x v="0"/>
    <x v="0"/>
    <x v="1"/>
    <x v="1"/>
    <x v="1"/>
    <x v="6"/>
  </r>
  <r>
    <x v="1"/>
    <n v="1"/>
    <s v="1996307"/>
    <x v="0"/>
    <s v="7845"/>
    <s v="18/02/2019 09:41"/>
    <s v="0MX4777252"/>
    <s v="100038"/>
    <s v="PITSS"/>
    <s v="ASP"/>
    <x v="21"/>
    <s v="ACUEDUCTO DEL ALTO LERMA No 3"/>
    <x v="24"/>
    <n v="0"/>
    <s v="INTERIOR"/>
    <n v="12"/>
    <s v="Entre 7 y 15"/>
    <s v="A3 Office Color Laser MFPs"/>
    <s v="A3"/>
    <s v="Ciudad principal"/>
    <s v="2-Entre 7 y 15"/>
    <n v="0.6"/>
    <n v="819"/>
    <n v="1"/>
    <n v="2.3199999999999998"/>
    <n v="5"/>
    <n v="0.46399999999999997"/>
    <n v="0"/>
    <n v="0"/>
    <d v="2019-02-20T00:00:00"/>
    <d v="2019-02-20T00:00:00"/>
    <n v="0"/>
    <s v="0-1 día"/>
    <n v="0"/>
    <n v="0"/>
    <n v="0"/>
    <x v="0"/>
    <x v="0"/>
    <x v="0"/>
    <x v="0"/>
    <x v="0"/>
    <x v="0"/>
    <x v="0"/>
  </r>
  <r>
    <x v="1"/>
    <n v="1"/>
    <s v="1991139"/>
    <x v="0"/>
    <s v="3636"/>
    <s v="07/02/2019 10:00"/>
    <s v="0BB1564112"/>
    <s v="500159"/>
    <s v="PITSS"/>
    <s v="ASP"/>
    <x v="25"/>
    <s v="VIALIDAD TABALAOPA 8507"/>
    <x v="6"/>
    <n v="0"/>
    <s v="INTERIOR"/>
    <n v="59"/>
    <s v="Entre 31 y 60"/>
    <s v="A4 Mono MFPs"/>
    <s v="A4"/>
    <s v="Ciudad principal"/>
    <s v="1-Entre 31 y 60"/>
    <n v="0.8"/>
    <n v="572.00000000000011"/>
    <n v="1"/>
    <n v="0"/>
    <n v="5"/>
    <n v="0"/>
    <n v="0"/>
    <n v="0"/>
    <d v="2019-02-08T00:00:00"/>
    <d v="2019-02-08T00:00:00"/>
    <n v="0"/>
    <s v="0-1 día"/>
    <n v="0"/>
    <n v="0"/>
    <n v="0"/>
    <x v="0"/>
    <x v="0"/>
    <x v="0"/>
    <x v="1"/>
    <x v="1"/>
    <x v="1"/>
    <x v="6"/>
  </r>
  <r>
    <x v="0"/>
    <n v="1"/>
    <s v="1977221"/>
    <x v="0"/>
    <s v="7120"/>
    <s v="09/01/2019 18:18"/>
    <s v="0XMK291329"/>
    <s v="500036"/>
    <s v="PITSS"/>
    <s v="ASP"/>
    <x v="110"/>
    <s v="ROBERTO GARZA SADA 1000"/>
    <x v="1"/>
    <n v="0"/>
    <s v="INTERIOR"/>
    <n v="64"/>
    <s v="&gt;60"/>
    <s v="A3 Office Color Laser MFPs"/>
    <s v="A3"/>
    <s v="Ciudad principal"/>
    <s v="2-&gt;60"/>
    <n v="1.1000000000000001"/>
    <n v="1501.5000000000002"/>
    <n v="1"/>
    <n v="2.33"/>
    <n v="5"/>
    <n v="0.46600000000000003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0"/>
    <n v="1"/>
    <s v="1984857"/>
    <x v="0"/>
    <s v="3659"/>
    <s v="25/01/2019 09:19"/>
    <s v="C4X012606"/>
    <s v="800146"/>
    <s v="PITSS"/>
    <s v="ASP"/>
    <x v="43"/>
    <s v="ESCULTORES No 226"/>
    <x v="17"/>
    <n v="1"/>
    <s v="INTERIOR"/>
    <n v="11"/>
    <s v="Entre 7 y 15"/>
    <s v="A4 Mono MFPs"/>
    <s v="A4"/>
    <s v="Ciudad principal"/>
    <s v="1-Entre 7 y 15"/>
    <n v="0"/>
    <n v="0"/>
    <n v="1"/>
    <n v="2.33"/>
    <n v="5"/>
    <n v="0.46600000000000003"/>
    <n v="0"/>
    <n v="0"/>
    <d v="2019-01-28T00:00:00"/>
    <d v="2019-01-28T00:00:00"/>
    <n v="0"/>
    <s v="0-1 día"/>
    <n v="0"/>
    <n v="0"/>
    <n v="0"/>
    <x v="0"/>
    <x v="0"/>
    <x v="0"/>
    <x v="0"/>
    <x v="0"/>
    <x v="0"/>
    <x v="0"/>
  </r>
  <r>
    <x v="1"/>
    <n v="1"/>
    <s v="1993055"/>
    <x v="0"/>
    <s v="7530"/>
    <s v="11/02/2019 11:32"/>
    <s v="0XKK387077"/>
    <s v="500159"/>
    <s v="PITSS"/>
    <s v="ASP"/>
    <x v="25"/>
    <s v="VIALIDAD TABALAOPA 8507"/>
    <x v="6"/>
    <n v="0"/>
    <s v="INTERIOR"/>
    <n v="25"/>
    <s v="Entre 16 y 30"/>
    <s v="A3 Office Color Laser MFPs"/>
    <s v="A3"/>
    <s v="Ciudad principal"/>
    <s v="2-Entre 16 y 30"/>
    <n v="0.8"/>
    <n v="1092"/>
    <n v="1"/>
    <n v="0"/>
    <n v="5"/>
    <n v="0"/>
    <n v="0"/>
    <n v="0"/>
    <d v="2019-02-11T00:00:00"/>
    <d v="2019-02-11T00:00:00"/>
    <n v="0"/>
    <s v="0-1 día"/>
    <n v="0"/>
    <n v="0"/>
    <n v="0"/>
    <x v="0"/>
    <x v="0"/>
    <x v="0"/>
    <x v="1"/>
    <x v="1"/>
    <x v="1"/>
    <x v="6"/>
  </r>
  <r>
    <x v="0"/>
    <n v="1"/>
    <s v="1974051"/>
    <x v="0"/>
    <s v="7142"/>
    <s v="03/01/2019 09:08"/>
    <s v="0PW4152292"/>
    <s v="800183"/>
    <s v="PITSS"/>
    <s v="ASP"/>
    <x v="1"/>
    <s v="MANUEL J CLOUTHIER 888"/>
    <x v="0"/>
    <n v="0"/>
    <s v="INTERIOR"/>
    <n v="15"/>
    <s v="Entre 7 y 15"/>
    <s v="WF Mono Systems and Legacy Color"/>
    <s v="WF"/>
    <s v="Ciudad principal"/>
    <s v="3-Entre 7 y 15"/>
    <n v="0.8"/>
    <n v="1258.4000000000003"/>
    <n v="1"/>
    <n v="1.87"/>
    <n v="4"/>
    <n v="0.46750000000000003"/>
    <n v="0"/>
    <n v="0"/>
    <d v="2019-01-03T00:00:00"/>
    <d v="2019-01-03T00:00:00"/>
    <n v="0"/>
    <s v="0-1 día"/>
    <n v="0"/>
    <n v="0"/>
    <n v="0"/>
    <x v="0"/>
    <x v="0"/>
    <x v="0"/>
    <x v="0"/>
    <x v="0"/>
    <x v="0"/>
    <x v="0"/>
  </r>
  <r>
    <x v="0"/>
    <n v="1"/>
    <s v="1980707"/>
    <x v="0"/>
    <s v="6203"/>
    <s v="17/01/2019 09:38"/>
    <s v="0AGD461848"/>
    <s v="800183"/>
    <s v="PITSS"/>
    <s v="ASP"/>
    <x v="1"/>
    <s v="PATRIA 1937"/>
    <x v="0"/>
    <n v="0"/>
    <s v="INTERIOR"/>
    <n v="7"/>
    <s v="Entre 7 y 15"/>
    <s v="WF Mono Systems and Legacy Color"/>
    <s v="WF"/>
    <s v="Ciudad principal"/>
    <s v="3-Entre 7 y 15"/>
    <n v="0.8"/>
    <n v="1258.4000000000003"/>
    <n v="1"/>
    <n v="1.87"/>
    <n v="4"/>
    <n v="0.46750000000000003"/>
    <n v="0"/>
    <n v="0"/>
    <d v="2019-01-22T00:00:00"/>
    <d v="2019-01-22T00:00:00"/>
    <n v="0"/>
    <s v="0-1 día"/>
    <n v="0"/>
    <n v="0"/>
    <n v="0"/>
    <x v="0"/>
    <x v="0"/>
    <x v="0"/>
    <x v="0"/>
    <x v="0"/>
    <x v="0"/>
    <x v="0"/>
  </r>
  <r>
    <x v="0"/>
    <n v="1"/>
    <s v="1985701"/>
    <x v="0"/>
    <s v="0570"/>
    <s v="28/01/2019 08:57"/>
    <s v="0XPN548234"/>
    <s v="000196"/>
    <s v="PITSS"/>
    <s v="ASP"/>
    <x v="4"/>
    <s v="COFRE DE PEROTE 110 ESQ PALMAS"/>
    <x v="25"/>
    <n v="0"/>
    <s v="METRO"/>
    <n v="97"/>
    <s v="&gt;60"/>
    <s v="Entry Production Color Low/Mid"/>
    <s v="Entry Production"/>
    <s v="Ciudad principal"/>
    <s v="3-&gt;60"/>
    <n v="1.1499999999999999"/>
    <n v="923.44999999999993"/>
    <n v="1"/>
    <n v="1.87"/>
    <n v="4"/>
    <n v="0.46750000000000003"/>
    <n v="0"/>
    <n v="0"/>
    <d v="2019-01-28T00:00:00"/>
    <d v="2019-01-28T00:00:00"/>
    <n v="0"/>
    <s v="0-1 día"/>
    <n v="0"/>
    <n v="0"/>
    <n v="0"/>
    <x v="0"/>
    <x v="0"/>
    <x v="0"/>
    <x v="0"/>
    <x v="0"/>
    <x v="0"/>
    <x v="0"/>
  </r>
  <r>
    <x v="1"/>
    <n v="1"/>
    <s v="1993131"/>
    <x v="0"/>
    <s v="3611"/>
    <s v="11/02/2019 12:40"/>
    <s v="0A4T554164"/>
    <s v="500159"/>
    <s v="PITSS"/>
    <s v="ASP"/>
    <x v="25"/>
    <s v="VIALIDAD TABALAOPA 8507"/>
    <x v="6"/>
    <n v="0"/>
    <s v="INTERIOR"/>
    <n v="89"/>
    <s v="&gt;60"/>
    <s v="Entry Mono Printers"/>
    <s v="A4"/>
    <s v="Ciudad principal"/>
    <s v="1-&gt;60"/>
    <n v="1.05"/>
    <n v="750.75000000000011"/>
    <n v="1"/>
    <n v="0"/>
    <n v="5"/>
    <n v="0"/>
    <n v="0"/>
    <n v="0"/>
    <d v="2019-02-13T00:00:00"/>
    <d v="2019-02-13T00:00:00"/>
    <n v="0"/>
    <s v="0-1 día"/>
    <n v="0"/>
    <n v="0"/>
    <n v="0"/>
    <x v="0"/>
    <x v="0"/>
    <x v="0"/>
    <x v="1"/>
    <x v="1"/>
    <x v="1"/>
    <x v="6"/>
  </r>
  <r>
    <x v="0"/>
    <n v="1"/>
    <s v="1979753"/>
    <x v="0"/>
    <s v="0700"/>
    <s v="15/01/2019 17:13"/>
    <s v="0MAV779133"/>
    <s v="800185"/>
    <s v="PITSS"/>
    <s v="ASP"/>
    <x v="60"/>
    <s v="GABINO BARREDA No 267 B"/>
    <x v="50"/>
    <n v="1"/>
    <s v="INTERIOR"/>
    <n v="26"/>
    <s v="Entre 16 y 30"/>
    <s v="Entry Production Color Low/Mid"/>
    <s v="Entry Production"/>
    <s v="Ciudad principal"/>
    <s v="3-Entre 16 y 30"/>
    <n v="1.05"/>
    <n v="0"/>
    <n v="1"/>
    <n v="1.88"/>
    <n v="4"/>
    <n v="0.47"/>
    <n v="0"/>
    <n v="0"/>
    <d v="2019-01-16T00:00:00"/>
    <d v="2019-01-16T00:00:00"/>
    <n v="0"/>
    <s v="0-1 día"/>
    <n v="0"/>
    <n v="0"/>
    <n v="0"/>
    <x v="0"/>
    <x v="0"/>
    <x v="0"/>
    <x v="0"/>
    <x v="0"/>
    <x v="0"/>
    <x v="0"/>
  </r>
  <r>
    <x v="0"/>
    <n v="1"/>
    <s v="1978097"/>
    <x v="0"/>
    <s v="3657"/>
    <s v="11/01/2019 09:39"/>
    <s v="0C7X246863"/>
    <s v="100037"/>
    <s v="PITSS"/>
    <s v="ASP"/>
    <x v="49"/>
    <s v="AV MORELOS ORIENTE No 1019"/>
    <x v="68"/>
    <n v="0"/>
    <s v="INTERIOR"/>
    <n v="67"/>
    <s v="&gt;60"/>
    <s v="A4 Mono MFPs"/>
    <s v="A4"/>
    <s v="Ciudad principal"/>
    <s v="1-&gt;60"/>
    <n v="1.05"/>
    <n v="750.75000000000011"/>
    <n v="1"/>
    <n v="2.35"/>
    <n v="5"/>
    <n v="0.47000000000000003"/>
    <n v="0"/>
    <n v="0"/>
    <d v="2019-01-11T00:00:00"/>
    <d v="2019-01-11T00:00:00"/>
    <n v="0"/>
    <s v="0-1 día"/>
    <n v="0"/>
    <n v="0"/>
    <n v="0"/>
    <x v="0"/>
    <x v="0"/>
    <x v="0"/>
    <x v="0"/>
    <x v="0"/>
    <x v="0"/>
    <x v="0"/>
  </r>
  <r>
    <x v="1"/>
    <n v="1"/>
    <s v="1994281"/>
    <x v="0"/>
    <s v="4601"/>
    <s v="13/02/2019 11:46"/>
    <s v="0XLT856311"/>
    <s v="500159"/>
    <s v="PITSS"/>
    <s v="ASP"/>
    <x v="25"/>
    <s v="VIALIDAD TABALAOPA 8507"/>
    <x v="6"/>
    <n v="0"/>
    <s v="INTERIOR"/>
    <n v="1399"/>
    <s v="&gt;60"/>
    <s v="Entry Mono Printers"/>
    <s v="A4"/>
    <s v="Ciudad principal"/>
    <s v="1-&gt;60"/>
    <n v="1.05"/>
    <n v="750.75000000000011"/>
    <n v="1"/>
    <n v="0"/>
    <n v="5"/>
    <n v="0"/>
    <n v="0"/>
    <n v="0"/>
    <d v="2019-02-14T00:00:00"/>
    <d v="2019-02-14T00:00:00"/>
    <n v="0"/>
    <s v="0-1 día"/>
    <n v="0"/>
    <n v="0"/>
    <n v="0"/>
    <x v="0"/>
    <x v="0"/>
    <x v="0"/>
    <x v="1"/>
    <x v="1"/>
    <x v="1"/>
    <x v="6"/>
  </r>
  <r>
    <x v="1"/>
    <n v="1"/>
    <s v="1995299"/>
    <x v="0"/>
    <s v="0251"/>
    <s v="15/02/2019 09:58"/>
    <s v="0VGW632064"/>
    <s v="500159"/>
    <s v="PITSS"/>
    <s v="ASP"/>
    <x v="128"/>
    <s v="PERIFERICO ORTIZ MENA LOCAL 8 SN"/>
    <x v="6"/>
    <n v="0"/>
    <s v="INTERIOR"/>
    <n v="14"/>
    <s v="Entre 7 y 15"/>
    <s v="A3 Professional Color Laser MFPs"/>
    <s v="A3"/>
    <s v="Ciudad principal"/>
    <s v="2-Entre 7 y 15"/>
    <n v="0.6"/>
    <n v="819"/>
    <n v="1"/>
    <n v="0"/>
    <n v="5"/>
    <n v="0"/>
    <n v="0"/>
    <n v="0"/>
    <d v="2019-02-15T00:00:00"/>
    <d v="2019-02-15T00:00:00"/>
    <n v="0"/>
    <s v="0-1 día"/>
    <n v="0"/>
    <n v="0"/>
    <n v="0"/>
    <x v="0"/>
    <x v="0"/>
    <x v="0"/>
    <x v="0"/>
    <x v="1"/>
    <x v="1"/>
    <x v="6"/>
  </r>
  <r>
    <x v="0"/>
    <n v="1"/>
    <s v="1980959"/>
    <x v="0"/>
    <s v="5955"/>
    <s v="17/01/2019 15:38"/>
    <s v="0X76703275"/>
    <s v="800183"/>
    <s v="PITSS"/>
    <s v="ASP"/>
    <x v="116"/>
    <s v="AV VALLARTA No 1440 PISO 4"/>
    <x v="7"/>
    <n v="0"/>
    <s v="INTERIOR"/>
    <n v="55"/>
    <s v="Entre 31 y 60"/>
    <s v="Departmental Digital"/>
    <s v="A3"/>
    <s v="Ciudad principal"/>
    <s v="2-Entre 31 y 60"/>
    <n v="1.05"/>
    <n v="1433.25"/>
    <n v="1"/>
    <n v="2.37"/>
    <n v="5"/>
    <n v="0.47400000000000003"/>
    <n v="0"/>
    <n v="0"/>
    <d v="2019-01-23T00:00:00"/>
    <d v="2019-01-23T00:00:00"/>
    <n v="0"/>
    <s v="0-1 día"/>
    <n v="0"/>
    <n v="0"/>
    <n v="0"/>
    <x v="0"/>
    <x v="0"/>
    <x v="0"/>
    <x v="0"/>
    <x v="0"/>
    <x v="0"/>
    <x v="0"/>
  </r>
  <r>
    <x v="0"/>
    <n v="1"/>
    <s v="1987087"/>
    <x v="0"/>
    <s v="5866"/>
    <s v="30/01/2019 09:18"/>
    <s v="0EX9287332"/>
    <s v="800183"/>
    <s v="PITSS"/>
    <s v="ASP"/>
    <x v="4"/>
    <s v="AV GENERAL MARCELINO GARCIA BARRAGAN 2077"/>
    <x v="26"/>
    <n v="0"/>
    <s v="INTERIOR"/>
    <n v="48"/>
    <s v="Entre 31 y 60"/>
    <s v="Departmental Digital"/>
    <s v="A3"/>
    <s v="Ciudad principal"/>
    <s v="2-Entre 31 y 60"/>
    <n v="1.05"/>
    <n v="1433.25"/>
    <n v="1"/>
    <n v="2.37"/>
    <n v="5"/>
    <n v="0.47400000000000003"/>
    <n v="0"/>
    <n v="0"/>
    <d v="2019-01-30T00:00:00"/>
    <d v="2019-01-31T00:00:00"/>
    <n v="1"/>
    <s v="0-1 día"/>
    <n v="0"/>
    <n v="0"/>
    <n v="0"/>
    <x v="0"/>
    <x v="0"/>
    <x v="0"/>
    <x v="0"/>
    <x v="0"/>
    <x v="0"/>
    <x v="0"/>
  </r>
  <r>
    <x v="0"/>
    <n v="1"/>
    <s v="1980889"/>
    <x v="0"/>
    <s v="0070"/>
    <s v="17/01/2019 13:04"/>
    <s v="0E2B658308"/>
    <s v="800142"/>
    <s v="PITSS"/>
    <s v="ASP"/>
    <x v="4"/>
    <s v="LATERAL AUTOPISTA MEXICO-TOLUCA No 1235"/>
    <x v="35"/>
    <n v="0"/>
    <s v="METRO"/>
    <n v="38"/>
    <s v="Entre 31 y 60"/>
    <s v="Entry Production Color Low/Mid"/>
    <s v="Entry Production"/>
    <s v="Ciudad principal"/>
    <s v="3-Entre 31 y 60"/>
    <n v="1.1000000000000001"/>
    <n v="883.30000000000007"/>
    <n v="1"/>
    <n v="1.9"/>
    <n v="4"/>
    <n v="0.47499999999999998"/>
    <n v="0"/>
    <n v="0"/>
    <d v="2019-01-18T00:00:00"/>
    <d v="2019-01-18T00:00:00"/>
    <n v="0"/>
    <s v="0-1 día"/>
    <n v="0"/>
    <n v="0"/>
    <n v="0"/>
    <x v="0"/>
    <x v="0"/>
    <x v="0"/>
    <x v="0"/>
    <x v="0"/>
    <x v="0"/>
    <x v="0"/>
  </r>
  <r>
    <x v="1"/>
    <n v="1"/>
    <s v="1987945"/>
    <x v="0"/>
    <s v="4310"/>
    <s v="31/01/2019 13:21"/>
    <s v="0BG0973646"/>
    <s v="000195"/>
    <s v="PITSS"/>
    <s v="ASP"/>
    <x v="4"/>
    <s v="BLVD CATARATAS No 29"/>
    <x v="16"/>
    <n v="0"/>
    <s v="METRO"/>
    <n v="129"/>
    <s v="&gt;60"/>
    <s v="Light Production Digital Business"/>
    <s v="Entry Production"/>
    <s v="Ciudad principal"/>
    <s v="3-&gt;60"/>
    <n v="1.1499999999999999"/>
    <n v="923.44999999999993"/>
    <n v="1"/>
    <n v="1.9"/>
    <n v="4"/>
    <n v="0.47499999999999998"/>
    <n v="0"/>
    <n v="0"/>
    <d v="2019-02-01T00:00:00"/>
    <d v="2019-02-01T00:00:00"/>
    <n v="0"/>
    <s v="0-1 día"/>
    <n v="0"/>
    <n v="0"/>
    <n v="0"/>
    <x v="0"/>
    <x v="0"/>
    <x v="0"/>
    <x v="0"/>
    <x v="0"/>
    <x v="0"/>
    <x v="0"/>
  </r>
  <r>
    <x v="1"/>
    <n v="1"/>
    <s v="1994831"/>
    <x v="0"/>
    <s v="4395"/>
    <s v="14/02/2019 11:36"/>
    <s v="0BG2951480"/>
    <s v="800183"/>
    <s v="PITSS"/>
    <s v="ASP"/>
    <x v="1"/>
    <s v="AV BENITO JUAREZ 1965"/>
    <x v="13"/>
    <n v="0"/>
    <s v="INTERIOR"/>
    <n v="23"/>
    <s v="Entre 16 y 30"/>
    <s v="Light Production Digital Business"/>
    <s v="Entry Production"/>
    <s v="Ciudad principal"/>
    <s v="3-Entre 16 y 30"/>
    <n v="1.05"/>
    <n v="1651.6500000000003"/>
    <n v="1"/>
    <n v="1.9"/>
    <n v="4"/>
    <n v="0.47499999999999998"/>
    <n v="0"/>
    <n v="0"/>
    <d v="2019-02-19T00:00:00"/>
    <d v="2019-02-20T00:00:00"/>
    <n v="1"/>
    <s v="0-1 día"/>
    <n v="0"/>
    <n v="0"/>
    <n v="0"/>
    <x v="0"/>
    <x v="0"/>
    <x v="0"/>
    <x v="0"/>
    <x v="0"/>
    <x v="0"/>
    <x v="0"/>
  </r>
  <r>
    <x v="1"/>
    <n v="1"/>
    <s v="1996491"/>
    <x v="0"/>
    <s v="5866"/>
    <s v="18/02/2019 12:42"/>
    <s v="0EX9297705"/>
    <s v="500035"/>
    <s v="PITSS"/>
    <s v="ASP"/>
    <x v="1"/>
    <s v="CARR MIGUEL ALEMAN OTE 4605"/>
    <x v="33"/>
    <n v="0"/>
    <s v="INTERIOR"/>
    <n v="5"/>
    <s v="Entre 3 y 6"/>
    <s v="Departmental Digital"/>
    <s v="A3"/>
    <s v="Ciudad principal"/>
    <s v="2-Entre 3 y 6"/>
    <n v="0"/>
    <n v="0"/>
    <n v="1"/>
    <n v="2.38"/>
    <n v="5"/>
    <n v="0.47599999999999998"/>
    <n v="0"/>
    <n v="0"/>
    <d v="2019-02-20T00:00:00"/>
    <d v="2019-02-20T00:00:00"/>
    <n v="0"/>
    <s v="0-1 día"/>
    <n v="0"/>
    <n v="0"/>
    <n v="0"/>
    <x v="0"/>
    <x v="0"/>
    <x v="0"/>
    <x v="0"/>
    <x v="0"/>
    <x v="0"/>
    <x v="0"/>
  </r>
  <r>
    <x v="1"/>
    <n v="1"/>
    <s v="2000239"/>
    <x v="0"/>
    <s v="6515"/>
    <s v="25/02/2019 14:07"/>
    <s v="4AV772259"/>
    <s v="800183"/>
    <s v="PITSS"/>
    <s v="ASP"/>
    <x v="129"/>
    <s v="CALLE 18 No 2519"/>
    <x v="7"/>
    <n v="0"/>
    <s v="INTERIOR"/>
    <n v="2643"/>
    <s v="&gt;60"/>
    <s v="Color Laser Printers"/>
    <s v="A4"/>
    <s v="Ciudad principal"/>
    <s v="1-&gt;60"/>
    <n v="1.05"/>
    <n v="750.75000000000011"/>
    <n v="1"/>
    <n v="2.38"/>
    <n v="5"/>
    <n v="0.47599999999999998"/>
    <n v="0"/>
    <n v="0"/>
    <d v="2019-02-25T00:00:00"/>
    <d v="2019-02-26T00:00:00"/>
    <n v="1"/>
    <s v="0-1 día"/>
    <n v="0"/>
    <n v="0"/>
    <n v="0"/>
    <x v="0"/>
    <x v="0"/>
    <x v="0"/>
    <x v="0"/>
    <x v="0"/>
    <x v="0"/>
    <x v="0"/>
  </r>
  <r>
    <x v="0"/>
    <n v="1"/>
    <s v="1975561"/>
    <x v="0"/>
    <s v="0551"/>
    <s v="07/01/2019 09:22"/>
    <s v="0XPN394544"/>
    <s v="000196"/>
    <s v="PITSS"/>
    <s v="ASP"/>
    <x v="4"/>
    <s v="AV HOMERO 1317"/>
    <x v="25"/>
    <n v="0"/>
    <s v="METRO"/>
    <n v="34"/>
    <s v="Entre 31 y 60"/>
    <s v="Entry Production Color Low/Mid"/>
    <s v="Entry Production"/>
    <s v="Ciudad principal"/>
    <s v="3-Entre 31 y 60"/>
    <n v="1.1000000000000001"/>
    <n v="883.30000000000007"/>
    <n v="1"/>
    <n v="1.91"/>
    <n v="4"/>
    <n v="0.47749999999999998"/>
    <n v="0"/>
    <n v="0"/>
    <d v="2019-01-08T00:00:00"/>
    <d v="2019-01-08T00:00:00"/>
    <n v="0"/>
    <s v="0-1 día"/>
    <n v="0"/>
    <n v="0"/>
    <n v="0"/>
    <x v="0"/>
    <x v="0"/>
    <x v="0"/>
    <x v="0"/>
    <x v="0"/>
    <x v="0"/>
    <x v="0"/>
  </r>
  <r>
    <x v="0"/>
    <n v="1"/>
    <s v="1978879"/>
    <x v="0"/>
    <s v="4395"/>
    <s v="14/01/2019 09:07"/>
    <s v="0BG2947152"/>
    <s v="800072"/>
    <s v="PITSS"/>
    <s v="ASP"/>
    <x v="1"/>
    <s v="PATRIA 1937"/>
    <x v="0"/>
    <n v="0"/>
    <s v="INTERIOR"/>
    <n v="6"/>
    <s v="Entre 3 y 6"/>
    <s v="Light Production Digital Business"/>
    <s v="Entry Production"/>
    <s v="Ciudad principal"/>
    <s v="3-Entre 3 y 6"/>
    <n v="0.6"/>
    <n v="943.80000000000007"/>
    <n v="1"/>
    <n v="1.91"/>
    <n v="4"/>
    <n v="0.47749999999999998"/>
    <n v="0"/>
    <n v="0"/>
    <d v="2019-01-14T00:00:00"/>
    <d v="2019-01-14T00:00:00"/>
    <n v="0"/>
    <s v="0-1 día"/>
    <n v="0"/>
    <n v="0"/>
    <n v="0"/>
    <x v="0"/>
    <x v="0"/>
    <x v="0"/>
    <x v="0"/>
    <x v="0"/>
    <x v="0"/>
    <x v="0"/>
  </r>
  <r>
    <x v="0"/>
    <n v="1"/>
    <s v="1973765"/>
    <x v="0"/>
    <s v="5774"/>
    <s v="02/01/2019 16:57"/>
    <s v="0XEL562732"/>
    <s v="800110"/>
    <s v="PITSS"/>
    <s v="ASP"/>
    <x v="1"/>
    <s v="AV LAS PALMAS 1559 LOC SA-01"/>
    <x v="37"/>
    <n v="0"/>
    <s v="INTERIOR"/>
    <n v="21"/>
    <s v="Entre 16 y 30"/>
    <s v="Departmental Digital"/>
    <s v="A3"/>
    <s v="Otras"/>
    <s v="2-Entre 16 y 30"/>
    <n v="0.8"/>
    <n v="1092"/>
    <n v="1"/>
    <n v="4.3"/>
    <n v="9"/>
    <n v="0.47777777777777775"/>
    <n v="0"/>
    <n v="0"/>
    <d v="2019-01-03T00:00:00"/>
    <d v="2019-01-03T00:00:00"/>
    <n v="0"/>
    <s v="0-1 día"/>
    <n v="0"/>
    <n v="0"/>
    <n v="0"/>
    <x v="0"/>
    <x v="0"/>
    <x v="0"/>
    <x v="0"/>
    <x v="0"/>
    <x v="0"/>
    <x v="0"/>
  </r>
  <r>
    <x v="1"/>
    <n v="1"/>
    <s v="1998731"/>
    <x v="0"/>
    <s v="5867"/>
    <s v="21/02/2019 17:41"/>
    <s v="0EX7416384"/>
    <s v="500159"/>
    <s v="PITSS"/>
    <s v="ASP"/>
    <x v="25"/>
    <s v="CRISTOBAL COLON 11364"/>
    <x v="6"/>
    <n v="0"/>
    <s v="INTERIOR"/>
    <n v="617"/>
    <s v="&gt;60"/>
    <s v="Office Digital"/>
    <s v="A3"/>
    <s v="Ciudad principal"/>
    <s v="2-&gt;60"/>
    <n v="1.1000000000000001"/>
    <n v="1501.5000000000002"/>
    <n v="1"/>
    <n v="0"/>
    <n v="5"/>
    <n v="0"/>
    <n v="0"/>
    <n v="0"/>
    <d v="2019-02-22T00:00:00"/>
    <d v="2019-02-22T00:00:00"/>
    <n v="0"/>
    <s v="0-1 día"/>
    <n v="0"/>
    <n v="0"/>
    <n v="0"/>
    <x v="0"/>
    <x v="0"/>
    <x v="0"/>
    <x v="1"/>
    <x v="1"/>
    <x v="1"/>
    <x v="6"/>
  </r>
  <r>
    <x v="1"/>
    <n v="1"/>
    <s v="1999099"/>
    <x v="0"/>
    <s v="3616"/>
    <s v="22/02/2019 13:37"/>
    <s v="0A2T200317"/>
    <s v="500159"/>
    <s v="PITSS"/>
    <s v="ASP"/>
    <x v="12"/>
    <s v="Periferico de la Juventud No 3998 Local 6"/>
    <x v="6"/>
    <n v="0"/>
    <s v="INTERIOR"/>
    <n v="724"/>
    <s v="&gt;60"/>
    <s v="A4 Mono MFPs"/>
    <s v="A4"/>
    <s v="Ciudad principal"/>
    <s v="1-&gt;60"/>
    <n v="1.05"/>
    <n v="750.75000000000011"/>
    <n v="1"/>
    <n v="0"/>
    <n v="5"/>
    <n v="0"/>
    <n v="0"/>
    <n v="0"/>
    <d v="2019-02-26T00:00:00"/>
    <d v="2019-02-26T00:00:00"/>
    <n v="0"/>
    <s v="0-1 día"/>
    <n v="0"/>
    <n v="0"/>
    <n v="0"/>
    <x v="0"/>
    <x v="0"/>
    <x v="0"/>
    <x v="0"/>
    <x v="1"/>
    <x v="1"/>
    <x v="6"/>
  </r>
  <r>
    <x v="0"/>
    <n v="1"/>
    <s v="1976991"/>
    <x v="0"/>
    <s v="0070"/>
    <s v="09/01/2019 11:20"/>
    <s v="0E2B650746"/>
    <s v="100037"/>
    <s v="PITSS"/>
    <s v="ASP"/>
    <x v="1"/>
    <s v="BLV ISIDRO FABELA SUR 600"/>
    <x v="68"/>
    <n v="0"/>
    <s v="INTERIOR"/>
    <n v="5"/>
    <s v="Entre 3 y 6"/>
    <s v="Entry Production Color Low/Mid"/>
    <s v="Entry Production"/>
    <s v="Ciudad principal"/>
    <s v="3-Entre 3 y 6"/>
    <n v="0.6"/>
    <n v="943.80000000000007"/>
    <n v="1"/>
    <n v="1.92"/>
    <n v="4"/>
    <n v="0.48"/>
    <n v="0"/>
    <n v="0"/>
    <d v="2019-01-09T00:00:00"/>
    <d v="2019-01-10T00:00:00"/>
    <n v="1"/>
    <s v="0-1 día"/>
    <n v="0"/>
    <n v="0"/>
    <n v="0"/>
    <x v="0"/>
    <x v="0"/>
    <x v="0"/>
    <x v="0"/>
    <x v="0"/>
    <x v="0"/>
    <x v="0"/>
  </r>
  <r>
    <x v="0"/>
    <n v="1"/>
    <s v="1986561"/>
    <x v="0"/>
    <s v="5945"/>
    <s v="29/01/2019 10:36"/>
    <s v="0X76708031"/>
    <s v="500089"/>
    <s v="PITSS"/>
    <s v="ASP"/>
    <x v="13"/>
    <s v="AV HERMANOS ESCOBAR No 5756"/>
    <x v="2"/>
    <n v="1"/>
    <s v="INTERIOR"/>
    <n v="1065"/>
    <s v="&gt;60"/>
    <s v="Office Digital"/>
    <s v="A3"/>
    <s v="Ciudad principal"/>
    <s v="2-&gt;60"/>
    <n v="1.1000000000000001"/>
    <n v="0"/>
    <n v="1"/>
    <n v="2.4"/>
    <n v="5"/>
    <n v="0.48"/>
    <n v="0"/>
    <n v="0"/>
    <d v="2019-01-30T00:00:00"/>
    <d v="2019-01-30T00:00:00"/>
    <n v="0"/>
    <s v="0-1 día"/>
    <n v="0"/>
    <n v="0"/>
    <n v="0"/>
    <x v="0"/>
    <x v="0"/>
    <x v="0"/>
    <x v="0"/>
    <x v="0"/>
    <x v="0"/>
    <x v="0"/>
  </r>
  <r>
    <x v="1"/>
    <n v="1"/>
    <s v="1987995"/>
    <x v="0"/>
    <s v="4310"/>
    <s v="31/01/2019 14:29"/>
    <s v="0BG0973687"/>
    <s v="500066"/>
    <s v="PITSS"/>
    <s v="ASP"/>
    <x v="4"/>
    <s v="AV JOSE ELEUTERIO GONZALEZ No 315 INT 7C"/>
    <x v="11"/>
    <n v="0"/>
    <s v="INTERIOR"/>
    <n v="34"/>
    <s v="Entre 31 y 60"/>
    <s v="Light Production Digital Business"/>
    <s v="Entry Production"/>
    <s v="Ciudad principal"/>
    <s v="3-Entre 31 y 60"/>
    <n v="1.1000000000000001"/>
    <n v="1730.3000000000004"/>
    <n v="1"/>
    <n v="1.92"/>
    <n v="4"/>
    <n v="0.48"/>
    <n v="0"/>
    <n v="0"/>
    <d v="2019-01-31T00:00:00"/>
    <d v="2019-02-01T00:00:00"/>
    <n v="1"/>
    <s v="0-1 día"/>
    <n v="0"/>
    <n v="0"/>
    <n v="0"/>
    <x v="0"/>
    <x v="0"/>
    <x v="0"/>
    <x v="0"/>
    <x v="0"/>
    <x v="0"/>
    <x v="0"/>
  </r>
  <r>
    <x v="1"/>
    <n v="1"/>
    <s v="1993331"/>
    <x v="0"/>
    <s v="0560"/>
    <s v="11/02/2019 19:04"/>
    <s v="0XPN551901"/>
    <s v="500066"/>
    <s v="PITSS"/>
    <s v="ASP"/>
    <x v="1"/>
    <s v="AV REVOLUCION 2703, LOC SA-01"/>
    <x v="11"/>
    <n v="0"/>
    <s v="INTERIOR"/>
    <n v="81"/>
    <s v="&gt;60"/>
    <s v="Entry Production Color Low/Mid"/>
    <s v="Entry Production"/>
    <s v="Ciudad principal"/>
    <s v="3-&gt;60"/>
    <n v="1.1499999999999999"/>
    <n v="1808.95"/>
    <n v="1"/>
    <n v="1.92"/>
    <n v="4"/>
    <n v="0.48"/>
    <n v="0"/>
    <n v="0"/>
    <d v="2019-02-12T00:00:00"/>
    <d v="2019-02-12T00:00:00"/>
    <n v="0"/>
    <s v="0-1 día"/>
    <n v="0"/>
    <n v="0"/>
    <n v="0"/>
    <x v="0"/>
    <x v="0"/>
    <x v="0"/>
    <x v="0"/>
    <x v="0"/>
    <x v="0"/>
    <x v="0"/>
  </r>
  <r>
    <x v="1"/>
    <n v="1"/>
    <s v="1999027"/>
    <x v="0"/>
    <s v="3321"/>
    <s v="22/02/2019 11:55"/>
    <s v="0LA0094919"/>
    <s v="100037"/>
    <s v="PITSS"/>
    <s v="ASP"/>
    <x v="81"/>
    <s v="RODOLFO PADRON No 9"/>
    <x v="59"/>
    <n v="0"/>
    <s v="INTERIOR"/>
    <n v="323"/>
    <s v="&gt;60"/>
    <s v="Entry Mono Printers"/>
    <s v="A4"/>
    <s v="Ciudad principal"/>
    <s v="1-&gt;60"/>
    <n v="1.05"/>
    <n v="750.75000000000011"/>
    <n v="1"/>
    <n v="2.4"/>
    <n v="5"/>
    <n v="0.48"/>
    <n v="0"/>
    <n v="0"/>
    <d v="2019-02-27T00:00:00"/>
    <d v="2019-02-28T00:00:00"/>
    <n v="1"/>
    <s v="0-1 día"/>
    <n v="0"/>
    <n v="0"/>
    <n v="0"/>
    <x v="0"/>
    <x v="0"/>
    <x v="0"/>
    <x v="0"/>
    <x v="0"/>
    <x v="0"/>
    <x v="0"/>
  </r>
  <r>
    <x v="1"/>
    <n v="1"/>
    <s v="2000249"/>
    <x v="0"/>
    <s v="5866"/>
    <s v="25/02/2019 14:18"/>
    <s v="0EX9293385"/>
    <s v="800186"/>
    <s v="PITSS"/>
    <s v="ASP"/>
    <x v="4"/>
    <s v="CONSTITUYENTES PTE 152"/>
    <x v="10"/>
    <n v="0"/>
    <s v="INTERIOR"/>
    <n v="22"/>
    <s v="Entre 16 y 30"/>
    <s v="Departmental Digital"/>
    <s v="A3"/>
    <s v="Ciudad principal"/>
    <s v="2-Entre 16 y 30"/>
    <n v="0.8"/>
    <n v="1092"/>
    <n v="1"/>
    <n v="2.4"/>
    <n v="5"/>
    <n v="0.48"/>
    <n v="0"/>
    <n v="0"/>
    <d v="2019-02-25T00:00:00"/>
    <d v="2019-02-26T00:00:00"/>
    <n v="1"/>
    <s v="0-1 día"/>
    <n v="0"/>
    <n v="0"/>
    <n v="0"/>
    <x v="0"/>
    <x v="0"/>
    <x v="0"/>
    <x v="0"/>
    <x v="0"/>
    <x v="0"/>
    <x v="0"/>
  </r>
  <r>
    <x v="0"/>
    <n v="1"/>
    <s v="1986179"/>
    <x v="0"/>
    <s v="5774"/>
    <s v="28/01/2019 17:51"/>
    <s v="0XEL562101"/>
    <s v="800110"/>
    <s v="PITSS"/>
    <s v="ASP"/>
    <x v="1"/>
    <s v="CALZ DE LA HUERTA 2799"/>
    <x v="28"/>
    <n v="0"/>
    <s v="INTERIOR"/>
    <n v="30"/>
    <s v="Entre 16 y 30"/>
    <s v="Departmental Digital"/>
    <s v="A3"/>
    <s v="Ciudad principal"/>
    <s v="2-Entre 16 y 30"/>
    <n v="0.8"/>
    <n v="1092"/>
    <n v="1"/>
    <n v="2.42"/>
    <n v="5"/>
    <n v="0.48399999999999999"/>
    <n v="0"/>
    <n v="0"/>
    <d v="2019-01-29T00:00:00"/>
    <d v="2019-01-29T00:00:00"/>
    <n v="0"/>
    <s v="0-1 día"/>
    <n v="0"/>
    <n v="0"/>
    <n v="0"/>
    <x v="0"/>
    <x v="0"/>
    <x v="0"/>
    <x v="0"/>
    <x v="0"/>
    <x v="0"/>
    <x v="0"/>
  </r>
  <r>
    <x v="1"/>
    <n v="1"/>
    <s v="1992141"/>
    <x v="0"/>
    <s v="3346"/>
    <s v="08/02/2019 16:51"/>
    <s v="3BT804954"/>
    <s v="800185"/>
    <s v="PITSS"/>
    <s v="ASP"/>
    <x v="111"/>
    <s v="BLVD MIGUEL DE LA MADRID No 874 LOCAL 1"/>
    <x v="41"/>
    <n v="1"/>
    <s v="INTERIOR"/>
    <n v="64"/>
    <s v="&gt;60"/>
    <s v="A4 Mono MFPs"/>
    <s v="A4"/>
    <s v="Ciudad principal"/>
    <s v="1-&gt;60"/>
    <n v="1.05"/>
    <n v="0"/>
    <n v="1"/>
    <n v="2.42"/>
    <n v="5"/>
    <n v="0.48399999999999999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0"/>
    <n v="1"/>
    <s v="1982635"/>
    <x v="0"/>
    <s v="6203"/>
    <s v="21/01/2019 14:03"/>
    <s v="0AGD461882"/>
    <s v="800188"/>
    <s v="PITSS"/>
    <s v="ASP"/>
    <x v="1"/>
    <s v="AV FAJA DE ORO 1100"/>
    <x v="48"/>
    <n v="0"/>
    <s v="INTERIOR"/>
    <n v="56"/>
    <s v="Entre 31 y 60"/>
    <s v="WF Mono Systems and Legacy Color"/>
    <s v="WF"/>
    <s v="Ciudad principal"/>
    <s v="3-Entre 31 y 60"/>
    <n v="1.1000000000000001"/>
    <n v="1730.3000000000004"/>
    <n v="1"/>
    <n v="1.95"/>
    <n v="4"/>
    <n v="0.48749999999999999"/>
    <n v="0"/>
    <n v="0"/>
    <d v="2019-01-21T00:00:00"/>
    <d v="2019-01-21T00:00:00"/>
    <n v="0"/>
    <s v="0-1 día"/>
    <n v="0"/>
    <n v="0"/>
    <n v="0"/>
    <x v="0"/>
    <x v="0"/>
    <x v="0"/>
    <x v="0"/>
    <x v="0"/>
    <x v="0"/>
    <x v="0"/>
  </r>
  <r>
    <x v="0"/>
    <n v="1"/>
    <s v="1983409"/>
    <x v="0"/>
    <s v="0070"/>
    <s v="22/01/2019 15:33"/>
    <s v="0E2B662392"/>
    <s v="000195"/>
    <s v="PITSS"/>
    <s v="ASP"/>
    <x v="4"/>
    <s v="MONTERREY 75"/>
    <x v="57"/>
    <n v="0"/>
    <s v="METRO"/>
    <n v="15"/>
    <s v="Entre 7 y 15"/>
    <s v="Entry Production Color Low/Mid"/>
    <s v="Entry Production"/>
    <s v="Ciudad principal"/>
    <s v="3-Entre 7 y 15"/>
    <n v="0.8"/>
    <n v="642.40000000000009"/>
    <n v="1"/>
    <n v="1.95"/>
    <n v="4"/>
    <n v="0.48749999999999999"/>
    <n v="0"/>
    <n v="0"/>
    <d v="2019-01-23T00:00:00"/>
    <d v="2019-01-23T00:00:00"/>
    <n v="0"/>
    <s v="0-1 día"/>
    <n v="0"/>
    <n v="0"/>
    <n v="0"/>
    <x v="0"/>
    <x v="0"/>
    <x v="0"/>
    <x v="0"/>
    <x v="0"/>
    <x v="0"/>
    <x v="0"/>
  </r>
  <r>
    <x v="1"/>
    <n v="1"/>
    <s v="1999161"/>
    <x v="0"/>
    <s v="4395"/>
    <s v="22/02/2019 15:33"/>
    <s v="0BG2949291"/>
    <s v="800188"/>
    <s v="PITSS"/>
    <s v="ASP"/>
    <x v="1"/>
    <s v="TORRES LANDA 103 A"/>
    <x v="55"/>
    <n v="0"/>
    <s v="INTERIOR"/>
    <n v="45"/>
    <s v="Entre 31 y 60"/>
    <s v="Light Production Digital Business"/>
    <s v="Entry Production"/>
    <s v="Ciudad principal"/>
    <s v="3-Entre 31 y 60"/>
    <n v="1.1000000000000001"/>
    <n v="1730.3000000000004"/>
    <n v="1"/>
    <n v="1.95"/>
    <n v="4"/>
    <n v="0.48749999999999999"/>
    <n v="0"/>
    <n v="0"/>
    <d v="2019-02-25T00:00:00"/>
    <d v="2019-02-25T00:00:00"/>
    <n v="0"/>
    <s v="0-1 día"/>
    <n v="0"/>
    <n v="0"/>
    <n v="0"/>
    <x v="0"/>
    <x v="0"/>
    <x v="0"/>
    <x v="0"/>
    <x v="0"/>
    <x v="0"/>
    <x v="0"/>
  </r>
  <r>
    <x v="0"/>
    <n v="1"/>
    <s v="1981431"/>
    <x v="0"/>
    <s v="5866"/>
    <s v="18/01/2019 12:47"/>
    <s v="0EX9293351"/>
    <s v="500036"/>
    <s v="PITSS"/>
    <s v="ASP"/>
    <x v="4"/>
    <s v="AV JOSE ELEUTERIO GONZALEZ 315"/>
    <x v="11"/>
    <n v="0"/>
    <s v="INTERIOR"/>
    <n v="2"/>
    <s v="&lt;=3"/>
    <s v="Departmental Digital"/>
    <s v="A3"/>
    <s v="Ciudad principal"/>
    <s v="2-&lt;=3"/>
    <n v="0"/>
    <n v="0"/>
    <n v="1"/>
    <n v="2.44"/>
    <n v="5"/>
    <n v="0.48799999999999999"/>
    <n v="0"/>
    <n v="0"/>
    <d v="2019-01-22T00:00:00"/>
    <d v="2019-01-22T00:00:00"/>
    <n v="0"/>
    <s v="0-1 día"/>
    <n v="0"/>
    <n v="0"/>
    <n v="0"/>
    <x v="0"/>
    <x v="0"/>
    <x v="0"/>
    <x v="0"/>
    <x v="0"/>
    <x v="0"/>
    <x v="0"/>
  </r>
  <r>
    <x v="1"/>
    <n v="1"/>
    <s v="2001039"/>
    <x v="0"/>
    <s v="3611"/>
    <s v="26/02/2019 17:59"/>
    <s v="0A4T554161"/>
    <s v="500159"/>
    <s v="PITSS"/>
    <s v="ASP"/>
    <x v="25"/>
    <s v="VIALIDAD TABALAOPA 8507"/>
    <x v="6"/>
    <n v="0"/>
    <s v="INTERIOR"/>
    <n v="7"/>
    <s v="Entre 7 y 15"/>
    <s v="Entry Mono Printers"/>
    <s v="A4"/>
    <s v="Ciudad principal"/>
    <s v="1-Entre 7 y 15"/>
    <n v="0"/>
    <n v="0"/>
    <n v="1"/>
    <n v="0"/>
    <n v="5"/>
    <n v="0"/>
    <n v="0"/>
    <n v="0"/>
    <d v="2019-02-28T00:00:00"/>
    <d v="2019-02-28T00:00:00"/>
    <n v="0"/>
    <s v="0-1 día"/>
    <n v="0"/>
    <n v="0"/>
    <n v="0"/>
    <x v="0"/>
    <x v="0"/>
    <x v="0"/>
    <x v="1"/>
    <x v="1"/>
    <x v="1"/>
    <x v="6"/>
  </r>
  <r>
    <x v="0"/>
    <n v="1"/>
    <s v="1986491"/>
    <x v="0"/>
    <s v="5945"/>
    <s v="29/01/2019 08:35"/>
    <s v="0X76707836"/>
    <s v="500018"/>
    <s v="PITSS"/>
    <s v="ASP"/>
    <x v="52"/>
    <s v="BOULEVARD FRANCISCO PRIMO DE VERDAD No 3317"/>
    <x v="23"/>
    <n v="0"/>
    <s v="INTERIOR"/>
    <n v="8"/>
    <s v="Entre 7 y 15"/>
    <s v="Office Digital"/>
    <s v="A3"/>
    <s v="Ciudad principal"/>
    <s v="2-Entre 7 y 15"/>
    <n v="0.6"/>
    <n v="819"/>
    <n v="1"/>
    <n v="2.4500000000000002"/>
    <n v="5"/>
    <n v="0.49000000000000005"/>
    <n v="0"/>
    <n v="0"/>
    <d v="2019-01-29T00:00:00"/>
    <d v="2019-01-29T00:00:00"/>
    <n v="0"/>
    <s v="0-1 día"/>
    <n v="0"/>
    <n v="0"/>
    <n v="0"/>
    <x v="0"/>
    <x v="0"/>
    <x v="0"/>
    <x v="0"/>
    <x v="0"/>
    <x v="0"/>
    <x v="0"/>
  </r>
  <r>
    <x v="1"/>
    <n v="1"/>
    <s v="1992163"/>
    <x v="0"/>
    <s v="4002"/>
    <s v="08/02/2019 17:30"/>
    <s v="9HB914257"/>
    <s v="800186"/>
    <s v="PITSS"/>
    <s v="ASP"/>
    <x v="130"/>
    <s v="REFORMA AGRARIA No 141"/>
    <x v="10"/>
    <n v="0"/>
    <s v="INTERIOR"/>
    <n v="2626"/>
    <s v="&gt;60"/>
    <s v="A4 Mono MFPs"/>
    <s v="A4"/>
    <s v="Ciudad principal"/>
    <s v="1-&gt;60"/>
    <n v="1.05"/>
    <n v="750.75000000000011"/>
    <n v="1"/>
    <n v="2.4500000000000002"/>
    <n v="5"/>
    <n v="0.49000000000000005"/>
    <n v="0"/>
    <n v="0"/>
    <d v="2019-02-14T00:00:00"/>
    <d v="2019-02-14T00:00:00"/>
    <n v="0"/>
    <s v="0-1 día"/>
    <n v="0"/>
    <n v="0"/>
    <n v="0"/>
    <x v="0"/>
    <x v="0"/>
    <x v="0"/>
    <x v="0"/>
    <x v="0"/>
    <x v="0"/>
    <x v="0"/>
  </r>
  <r>
    <x v="0"/>
    <n v="1"/>
    <s v="1971637"/>
    <x v="0"/>
    <s v="0770"/>
    <s v="27/12/2018 09:06"/>
    <s v="0CX0060974"/>
    <s v="500159"/>
    <s v="PITSS"/>
    <s v="ASP"/>
    <x v="128"/>
    <s v="AV UNIVERSIDAD 2761"/>
    <x v="6"/>
    <n v="0"/>
    <s v="INTERIOR"/>
    <n v="9"/>
    <s v="Entre 7 y 15"/>
    <s v="Entry Production Color Mid"/>
    <s v="Entry Production"/>
    <s v="Ciudad principal"/>
    <s v="3-Entre 7 y 15"/>
    <n v="0.8"/>
    <n v="1258.4000000000003"/>
    <n v="1"/>
    <n v="0.03"/>
    <n v="4"/>
    <n v="7.4999999999999997E-3"/>
    <n v="0"/>
    <n v="0"/>
    <d v="2019-01-02T00:00:00"/>
    <d v="2019-01-02T00:00:00"/>
    <n v="0"/>
    <s v="0-1 día"/>
    <n v="0"/>
    <n v="0"/>
    <n v="0"/>
    <x v="0"/>
    <x v="0"/>
    <x v="0"/>
    <x v="0"/>
    <x v="1"/>
    <x v="1"/>
    <x v="6"/>
  </r>
  <r>
    <x v="1"/>
    <n v="1"/>
    <s v="1998561"/>
    <x v="0"/>
    <s v="5867"/>
    <s v="21/02/2019 13:06"/>
    <s v="0EX7382605"/>
    <s v="500159"/>
    <s v="PITSS"/>
    <s v="ASP"/>
    <x v="25"/>
    <s v="CRISTOBAL COLON 11364"/>
    <x v="6"/>
    <n v="0"/>
    <s v="INTERIOR"/>
    <n v="154"/>
    <s v="&gt;60"/>
    <s v="Office Digital"/>
    <s v="A3"/>
    <s v="Ciudad principal"/>
    <s v="2-&gt;60"/>
    <n v="1.1000000000000001"/>
    <n v="1501.5000000000002"/>
    <n v="1"/>
    <n v="7.0000000000000007E-2"/>
    <n v="5"/>
    <n v="1.4000000000000002E-2"/>
    <n v="0"/>
    <n v="0"/>
    <d v="2019-02-21T00:00:00"/>
    <d v="2019-02-21T00:00:00"/>
    <n v="0"/>
    <s v="0-1 día"/>
    <n v="0"/>
    <n v="0"/>
    <n v="0"/>
    <x v="0"/>
    <x v="0"/>
    <x v="0"/>
    <x v="1"/>
    <x v="1"/>
    <x v="1"/>
    <x v="6"/>
  </r>
  <r>
    <x v="1"/>
    <n v="1"/>
    <s v="1994827"/>
    <x v="0"/>
    <s v="4002"/>
    <s v="14/02/2019 11:32"/>
    <s v="09HB325608"/>
    <s v="100038"/>
    <s v="PITSS"/>
    <s v="ASP"/>
    <x v="18"/>
    <s v="IGNACIO LOPEZ RAYON No 510"/>
    <x v="22"/>
    <n v="0"/>
    <s v="INTERIOR"/>
    <n v="139"/>
    <s v="&gt;60"/>
    <s v="A4 Mono MFPs"/>
    <s v="A4"/>
    <s v="Ciudad principal"/>
    <s v="1-&gt;60"/>
    <n v="1.05"/>
    <n v="750.75000000000011"/>
    <n v="1"/>
    <n v="2.4700000000000002"/>
    <n v="5"/>
    <n v="0.49400000000000005"/>
    <n v="0"/>
    <n v="0"/>
    <d v="2019-02-14T00:00:00"/>
    <d v="2019-02-14T00:00:00"/>
    <n v="0"/>
    <s v="0-1 día"/>
    <n v="0"/>
    <n v="0"/>
    <n v="0"/>
    <x v="0"/>
    <x v="0"/>
    <x v="0"/>
    <x v="0"/>
    <x v="0"/>
    <x v="0"/>
    <x v="0"/>
  </r>
  <r>
    <x v="1"/>
    <n v="1"/>
    <s v="2000151"/>
    <x v="0"/>
    <s v="5866"/>
    <s v="25/02/2019 12:50"/>
    <s v="0EX9295738"/>
    <s v="800027"/>
    <s v="PITSS"/>
    <s v="ASP"/>
    <x v="1"/>
    <s v="AV. PATRIA NO 1937"/>
    <x v="0"/>
    <n v="0"/>
    <s v="INTERIOR"/>
    <n v="4"/>
    <s v="Entre 3 y 6"/>
    <s v="Departmental Digital"/>
    <s v="A3"/>
    <s v="Ciudad principal"/>
    <s v="2-Entre 3 y 6"/>
    <n v="0"/>
    <n v="0"/>
    <n v="1"/>
    <n v="2.4700000000000002"/>
    <n v="5"/>
    <n v="0.49400000000000005"/>
    <n v="0"/>
    <n v="0"/>
    <d v="2019-02-27T00:00:00"/>
    <d v="2019-02-28T00:00:00"/>
    <n v="1"/>
    <s v="0-1 día"/>
    <n v="0"/>
    <n v="0"/>
    <n v="0"/>
    <x v="0"/>
    <x v="0"/>
    <x v="0"/>
    <x v="0"/>
    <x v="0"/>
    <x v="0"/>
    <x v="0"/>
  </r>
  <r>
    <x v="0"/>
    <n v="1"/>
    <s v="1974027"/>
    <x v="0"/>
    <s v="4395"/>
    <s v="03/01/2019 08:31"/>
    <s v="0BG2947161"/>
    <s v="500083"/>
    <s v="PITSS"/>
    <s v="ASP"/>
    <x v="1"/>
    <s v="MISSISIPI 152 LOC 206"/>
    <x v="1"/>
    <n v="0"/>
    <s v="INTERIOR"/>
    <n v="64"/>
    <s v="&gt;60"/>
    <s v="Light Production Digital Business"/>
    <s v="Entry Production"/>
    <s v="Ciudad principal"/>
    <s v="3-&gt;60"/>
    <n v="1.1499999999999999"/>
    <n v="1808.95"/>
    <n v="1"/>
    <n v="1.98"/>
    <n v="4"/>
    <n v="0.495"/>
    <n v="0"/>
    <n v="0"/>
    <d v="2019-01-03T00:00:00"/>
    <d v="2019-01-03T00:00:00"/>
    <n v="0"/>
    <s v="0-1 día"/>
    <n v="0"/>
    <n v="0"/>
    <n v="0"/>
    <x v="0"/>
    <x v="0"/>
    <x v="0"/>
    <x v="0"/>
    <x v="0"/>
    <x v="0"/>
    <x v="0"/>
  </r>
  <r>
    <x v="0"/>
    <n v="1"/>
    <s v="1978165"/>
    <x v="0"/>
    <s v="6705"/>
    <s v="11/01/2019 11:01"/>
    <s v="0A1H020879"/>
    <s v="500066"/>
    <s v="PITSS"/>
    <s v="ASP"/>
    <x v="6"/>
    <s v="PROL VERACRUZ 271"/>
    <x v="44"/>
    <n v="0"/>
    <s v="INTERIOR"/>
    <n v="1842"/>
    <s v="&gt;60"/>
    <s v="WF Mono Systems and Legacy Color"/>
    <s v="WF"/>
    <s v="Ciudad principal"/>
    <s v="3-&gt;60"/>
    <n v="1.1499999999999999"/>
    <n v="1808.95"/>
    <n v="1"/>
    <n v="1.98"/>
    <n v="4"/>
    <n v="0.495"/>
    <n v="0"/>
    <n v="0"/>
    <d v="2019-01-17T00:00:00"/>
    <d v="2019-01-17T00:00:00"/>
    <n v="0"/>
    <s v="0-1 día"/>
    <n v="0"/>
    <n v="0"/>
    <n v="0"/>
    <x v="0"/>
    <x v="0"/>
    <x v="0"/>
    <x v="0"/>
    <x v="0"/>
    <x v="0"/>
    <x v="0"/>
  </r>
  <r>
    <x v="0"/>
    <n v="1"/>
    <s v="1984851"/>
    <x v="0"/>
    <s v="1262"/>
    <s v="25/01/2019 09:01"/>
    <s v="0DUX196280"/>
    <s v="800188"/>
    <s v="PITSS"/>
    <s v="ASP"/>
    <x v="4"/>
    <s v="PASEO IRAPUATO No 1101"/>
    <x v="30"/>
    <n v="0"/>
    <s v="INTERIOR"/>
    <n v="3"/>
    <s v="&lt;=3"/>
    <s v="Entry Production Color Low/Mid"/>
    <s v="Entry Production"/>
    <s v="Ciudad principal"/>
    <s v="3-&lt;=3"/>
    <n v="0"/>
    <n v="0"/>
    <n v="1"/>
    <n v="1.98"/>
    <n v="4"/>
    <n v="0.495"/>
    <n v="0"/>
    <n v="0"/>
    <d v="2019-01-25T00:00:00"/>
    <d v="2019-01-25T00:00:00"/>
    <n v="0"/>
    <s v="0-1 día"/>
    <n v="0"/>
    <n v="0"/>
    <n v="0"/>
    <x v="0"/>
    <x v="0"/>
    <x v="0"/>
    <x v="0"/>
    <x v="0"/>
    <x v="0"/>
    <x v="0"/>
  </r>
  <r>
    <x v="1"/>
    <n v="1"/>
    <s v="1994657"/>
    <x v="0"/>
    <s v="0603"/>
    <s v="14/02/2019 09:07"/>
    <s v="05XB488945"/>
    <s v="500093"/>
    <s v="PITSS"/>
    <s v="ASP"/>
    <x v="17"/>
    <s v="ITURBIDE No 6970"/>
    <x v="18"/>
    <n v="0"/>
    <s v="INTERIOR"/>
    <n v="72"/>
    <s v="&gt;60"/>
    <s v="A4 Mono MFPs"/>
    <s v="A4"/>
    <s v="Ciudad principal"/>
    <s v="1-&gt;60"/>
    <n v="1.05"/>
    <n v="750.75000000000011"/>
    <n v="1"/>
    <n v="2.48"/>
    <n v="5"/>
    <n v="0.496"/>
    <n v="0"/>
    <n v="0"/>
    <d v="2019-02-15T00:00:00"/>
    <d v="2019-02-18T00:00:00"/>
    <n v="1"/>
    <s v="0-1 día"/>
    <n v="0"/>
    <n v="0"/>
    <n v="0"/>
    <x v="0"/>
    <x v="0"/>
    <x v="0"/>
    <x v="0"/>
    <x v="0"/>
    <x v="0"/>
    <x v="0"/>
  </r>
  <r>
    <x v="0"/>
    <n v="1"/>
    <s v="1979675"/>
    <x v="0"/>
    <s v="3611"/>
    <s v="15/01/2019 13:41"/>
    <s v="0A4T558106"/>
    <s v="500028"/>
    <s v="PITSS"/>
    <s v="ASP"/>
    <x v="4"/>
    <s v="AV JOSE ELEUTERIO GONZALEZ 315"/>
    <x v="11"/>
    <n v="0"/>
    <s v="INTERIOR"/>
    <n v="88"/>
    <s v="&gt;60"/>
    <s v="Entry Mono Printers"/>
    <s v="A4"/>
    <s v="Ciudad principal"/>
    <s v="1-&gt;60"/>
    <n v="1.05"/>
    <n v="750.75000000000011"/>
    <n v="1"/>
    <n v="2.4900000000000002"/>
    <n v="5"/>
    <n v="0.49800000000000005"/>
    <n v="0"/>
    <n v="0"/>
    <d v="2019-01-17T00:00:00"/>
    <d v="2019-01-17T00:00:00"/>
    <n v="0"/>
    <s v="0-1 día"/>
    <n v="0"/>
    <n v="0"/>
    <n v="0"/>
    <x v="0"/>
    <x v="0"/>
    <x v="0"/>
    <x v="0"/>
    <x v="0"/>
    <x v="0"/>
    <x v="0"/>
  </r>
  <r>
    <x v="0"/>
    <n v="1"/>
    <s v="1985765"/>
    <x v="0"/>
    <s v="5774"/>
    <s v="28/01/2019 10:02"/>
    <s v="0XEL566040"/>
    <s v="000196"/>
    <s v="PITSS"/>
    <s v="ASP"/>
    <x v="4"/>
    <s v="AV INSURGENTES SUR 479"/>
    <x v="57"/>
    <n v="0"/>
    <s v="METRO"/>
    <n v="6"/>
    <s v="Entre 3 y 6"/>
    <s v="Departmental Digital"/>
    <s v="A3"/>
    <s v="Ciudad principal"/>
    <s v="2-Entre 3 y 6"/>
    <n v="0"/>
    <n v="0"/>
    <n v="1"/>
    <n v="2.4900000000000002"/>
    <n v="5"/>
    <n v="0.49800000000000005"/>
    <n v="0"/>
    <n v="0"/>
    <d v="2019-01-28T00:00:00"/>
    <d v="2019-01-28T00:00:00"/>
    <n v="0"/>
    <s v="0-1 día"/>
    <n v="0"/>
    <n v="0"/>
    <n v="0"/>
    <x v="0"/>
    <x v="0"/>
    <x v="0"/>
    <x v="0"/>
    <x v="0"/>
    <x v="0"/>
    <x v="0"/>
  </r>
  <r>
    <x v="1"/>
    <n v="1"/>
    <s v="1999001"/>
    <x v="0"/>
    <s v="3611"/>
    <s v="22/02/2019 11:11"/>
    <s v="0A4T557615"/>
    <s v="800071"/>
    <s v="PITSS"/>
    <s v="ASP"/>
    <x v="27"/>
    <s v="CARRETERA BASE AEREA No 5850-23"/>
    <x v="0"/>
    <n v="0"/>
    <s v="INTERIOR"/>
    <n v="67"/>
    <s v="&gt;60"/>
    <s v="Entry Mono Printers"/>
    <s v="A4"/>
    <s v="Ciudad principal"/>
    <s v="1-&gt;60"/>
    <n v="1.05"/>
    <n v="750.75000000000011"/>
    <n v="1"/>
    <n v="2.4900000000000002"/>
    <n v="5"/>
    <n v="0.49800000000000005"/>
    <n v="0"/>
    <n v="0"/>
    <d v="2019-02-22T00:00:00"/>
    <d v="2019-02-22T00:00:00"/>
    <n v="0"/>
    <s v="0-1 día"/>
    <n v="0"/>
    <n v="0"/>
    <n v="0"/>
    <x v="0"/>
    <x v="0"/>
    <x v="0"/>
    <x v="0"/>
    <x v="0"/>
    <x v="0"/>
    <x v="0"/>
  </r>
  <r>
    <x v="0"/>
    <n v="1"/>
    <s v="1972785"/>
    <x v="0"/>
    <s v="4395"/>
    <s v="31/12/2018 08:30"/>
    <s v="0BG2946876"/>
    <s v="800146"/>
    <s v="PITSS"/>
    <s v="ASP"/>
    <x v="1"/>
    <s v="BLV JUAN ALONSO DE TORRES 1315-3"/>
    <x v="17"/>
    <n v="0"/>
    <s v="INTERIOR"/>
    <n v="20"/>
    <s v="Entre 16 y 30"/>
    <s v="Light Production Digital Business"/>
    <s v="Entry Production"/>
    <s v="Ciudad principal"/>
    <s v="3-Entre 16 y 30"/>
    <n v="1.05"/>
    <n v="1651.6500000000003"/>
    <n v="1"/>
    <n v="2"/>
    <n v="4"/>
    <n v="0.5"/>
    <n v="0"/>
    <n v="0"/>
    <d v="2018-12-31T00:00:00"/>
    <d v="2019-01-02T00:00:00"/>
    <n v="1"/>
    <s v="0-1 día"/>
    <n v="0"/>
    <n v="0"/>
    <n v="0"/>
    <x v="0"/>
    <x v="0"/>
    <x v="0"/>
    <x v="0"/>
    <x v="0"/>
    <x v="0"/>
    <x v="0"/>
  </r>
  <r>
    <x v="0"/>
    <n v="1"/>
    <s v="1971039"/>
    <x v="0"/>
    <s v="3611"/>
    <s v="24/12/2018 17:10"/>
    <s v="0A4T557727"/>
    <s v="000202"/>
    <s v="PITSS"/>
    <s v="ASP"/>
    <x v="4"/>
    <s v="CARR MEXICO-PACHUCA KM 36.5"/>
    <x v="81"/>
    <n v="0"/>
    <s v="METRO"/>
    <n v="153"/>
    <s v="&gt;60"/>
    <s v="Entry Mono Printers"/>
    <s v="A4"/>
    <s v="Ciudad principal"/>
    <s v="1-&gt;60"/>
    <n v="1.05"/>
    <n v="491.40000000000003"/>
    <n v="1"/>
    <n v="2.5"/>
    <n v="5"/>
    <n v="0.5"/>
    <n v="0"/>
    <n v="0"/>
    <d v="2018-12-28T00:00:00"/>
    <d v="2019-01-02T00:00:00"/>
    <n v="2"/>
    <s v="2-3 días"/>
    <n v="0.25"/>
    <n v="-117"/>
    <n v="0"/>
    <x v="0"/>
    <x v="0"/>
    <x v="0"/>
    <x v="0"/>
    <x v="0"/>
    <x v="0"/>
    <x v="0"/>
  </r>
  <r>
    <x v="0"/>
    <n v="1"/>
    <s v="1975491"/>
    <x v="0"/>
    <s v="6705"/>
    <s v="07/01/2019 08:10"/>
    <s v="0A1H020723"/>
    <s v="500028"/>
    <s v="PITSS"/>
    <s v="ASP"/>
    <x v="1"/>
    <s v="AV ROMULO GARZA SN"/>
    <x v="36"/>
    <n v="0"/>
    <s v="INTERIOR"/>
    <n v="34"/>
    <s v="Entre 31 y 60"/>
    <s v="WF Mono Systems and Legacy Color"/>
    <s v="WF"/>
    <s v="Ciudad principal"/>
    <s v="3-Entre 31 y 60"/>
    <n v="1.1000000000000001"/>
    <n v="1730.3000000000004"/>
    <n v="1"/>
    <n v="2"/>
    <n v="4"/>
    <n v="0.5"/>
    <n v="0"/>
    <n v="0"/>
    <d v="2019-01-09T00:00:00"/>
    <d v="2019-01-10T00:00:00"/>
    <n v="1"/>
    <s v="0-1 día"/>
    <n v="0"/>
    <n v="0"/>
    <n v="0"/>
    <x v="0"/>
    <x v="0"/>
    <x v="0"/>
    <x v="0"/>
    <x v="0"/>
    <x v="0"/>
    <x v="0"/>
  </r>
  <r>
    <x v="0"/>
    <n v="1"/>
    <s v="1977225"/>
    <x v="0"/>
    <s v="0570"/>
    <s v="09/01/2019 18:31"/>
    <s v="0XPN548251"/>
    <s v="500028"/>
    <s v="PITSS"/>
    <s v="ASP"/>
    <x v="4"/>
    <s v="AV JOSE ELEUTERIO GONZALEZ No 315 INT 7C"/>
    <x v="11"/>
    <n v="0"/>
    <s v="INTERIOR"/>
    <n v="13"/>
    <s v="Entre 7 y 15"/>
    <s v="Entry Production Color Low/Mid"/>
    <s v="Entry Production"/>
    <s v="Ciudad principal"/>
    <s v="3-Entre 7 y 15"/>
    <n v="0.8"/>
    <n v="1258.4000000000003"/>
    <n v="1"/>
    <n v="2"/>
    <n v="4"/>
    <n v="0.5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0"/>
    <n v="1"/>
    <s v="1976961"/>
    <x v="0"/>
    <s v="4395"/>
    <s v="09/01/2019 10:46"/>
    <s v="0BG2949280"/>
    <s v="800072"/>
    <s v="PITSS"/>
    <s v="ASP"/>
    <x v="1"/>
    <s v="AV MAIZ 1300"/>
    <x v="0"/>
    <n v="0"/>
    <s v="INTERIOR"/>
    <n v="2"/>
    <s v="&lt;=3"/>
    <s v="Light Production Digital Business"/>
    <s v="Entry Production"/>
    <s v="Ciudad principal"/>
    <s v="3-&lt;=3"/>
    <n v="0"/>
    <n v="0"/>
    <n v="1"/>
    <n v="2"/>
    <n v="4"/>
    <n v="0.5"/>
    <n v="0"/>
    <n v="0"/>
    <d v="2019-01-11T00:00:00"/>
    <d v="2019-01-11T00:00:00"/>
    <n v="0"/>
    <s v="0-1 día"/>
    <n v="0"/>
    <n v="0"/>
    <n v="0"/>
    <x v="0"/>
    <x v="0"/>
    <x v="0"/>
    <x v="0"/>
    <x v="0"/>
    <x v="0"/>
    <x v="0"/>
  </r>
  <r>
    <x v="0"/>
    <n v="1"/>
    <s v="1975799"/>
    <x v="0"/>
    <s v="4002"/>
    <s v="07/01/2019 12:59"/>
    <s v="09HB321650"/>
    <s v="500159"/>
    <s v="PITSS"/>
    <s v="ASP"/>
    <x v="6"/>
    <s v="VIALIDAD CH-P NUM 8808"/>
    <x v="6"/>
    <n v="0"/>
    <s v="INTERIOR"/>
    <n v="216"/>
    <s v="&gt;60"/>
    <s v="A4 Mono MFPs"/>
    <s v="A4"/>
    <s v="Ciudad principal"/>
    <s v="1-&gt;60"/>
    <n v="1.05"/>
    <n v="750.75000000000011"/>
    <n v="1"/>
    <n v="0.1"/>
    <n v="5"/>
    <n v="0.02"/>
    <n v="0"/>
    <n v="0"/>
    <d v="2019-01-07T00:00:00"/>
    <d v="2019-01-07T00:00:00"/>
    <n v="0"/>
    <s v="0-1 día"/>
    <n v="0"/>
    <n v="0"/>
    <n v="0"/>
    <x v="0"/>
    <x v="0"/>
    <x v="0"/>
    <x v="0"/>
    <x v="1"/>
    <x v="1"/>
    <x v="6"/>
  </r>
  <r>
    <x v="1"/>
    <n v="1"/>
    <s v="1996325"/>
    <x v="0"/>
    <s v="3636"/>
    <s v="18/02/2019 10:04"/>
    <s v="0BB1860019"/>
    <s v="500159"/>
    <s v="PITSS"/>
    <s v="ASP"/>
    <x v="25"/>
    <s v="VIALIDAD TABALAOPA 8507"/>
    <x v="6"/>
    <n v="0"/>
    <s v="INTERIOR"/>
    <n v="45"/>
    <s v="Entre 31 y 60"/>
    <s v="A4 Mono MFPs"/>
    <s v="A4"/>
    <s v="Ciudad principal"/>
    <s v="1-Entre 31 y 60"/>
    <n v="0.8"/>
    <n v="572.00000000000011"/>
    <n v="1"/>
    <n v="0.18"/>
    <n v="5"/>
    <n v="3.5999999999999997E-2"/>
    <n v="0"/>
    <n v="0"/>
    <d v="2019-02-19T00:00:00"/>
    <d v="2019-02-19T00:00:00"/>
    <n v="0"/>
    <s v="0-1 día"/>
    <n v="0"/>
    <n v="0"/>
    <n v="0"/>
    <x v="0"/>
    <x v="0"/>
    <x v="0"/>
    <x v="1"/>
    <x v="1"/>
    <x v="1"/>
    <x v="6"/>
  </r>
  <r>
    <x v="0"/>
    <n v="1"/>
    <s v="1983569"/>
    <x v="0"/>
    <s v="4005"/>
    <s v="23/01/2019 05:47"/>
    <s v="09HB347548"/>
    <s v="800084"/>
    <s v="PITSS"/>
    <s v="ASP"/>
    <x v="14"/>
    <s v="PLAZA ACU&amp;A LOCAL B10 Y B11"/>
    <x v="53"/>
    <n v="0"/>
    <s v="INTERIOR"/>
    <n v="301"/>
    <s v="&gt;60"/>
    <s v="A4 Mono MFPs"/>
    <s v="A4"/>
    <s v="Otras"/>
    <s v="1-&gt;60"/>
    <n v="1.05"/>
    <n v="750.75000000000011"/>
    <n v="1"/>
    <n v="4.5"/>
    <n v="9"/>
    <n v="0.5"/>
    <n v="0"/>
    <n v="0"/>
    <d v="2019-01-23T00:00:00"/>
    <d v="2019-01-23T00:00:00"/>
    <n v="0"/>
    <s v="0-1 día"/>
    <n v="0"/>
    <n v="0"/>
    <n v="0"/>
    <x v="0"/>
    <x v="0"/>
    <x v="0"/>
    <x v="0"/>
    <x v="0"/>
    <x v="0"/>
    <x v="0"/>
  </r>
  <r>
    <x v="0"/>
    <n v="1"/>
    <s v="1986217"/>
    <x v="0"/>
    <s v="0070"/>
    <s v="28/01/2019 21:21"/>
    <s v="0E2B106717"/>
    <s v="000196"/>
    <s v="PITSS"/>
    <s v="ASP"/>
    <x v="4"/>
    <s v="AV CUITLAHUAC No 332"/>
    <x v="34"/>
    <n v="0"/>
    <s v="METRO"/>
    <n v="2615"/>
    <s v="&gt;60"/>
    <s v="Entry Production Color Low/Mid"/>
    <s v="Entry Production"/>
    <s v="Ciudad principal"/>
    <s v="3-&gt;60"/>
    <n v="1.1499999999999999"/>
    <n v="923.44999999999993"/>
    <n v="1"/>
    <n v="2"/>
    <n v="4"/>
    <n v="0.5"/>
    <n v="0"/>
    <n v="0"/>
    <d v="2019-01-29T00:00:00"/>
    <d v="2019-01-29T00:00:00"/>
    <n v="0"/>
    <s v="0-1 día"/>
    <n v="0"/>
    <n v="0"/>
    <n v="0"/>
    <x v="0"/>
    <x v="0"/>
    <x v="0"/>
    <x v="0"/>
    <x v="0"/>
    <x v="0"/>
    <x v="0"/>
  </r>
  <r>
    <x v="0"/>
    <n v="1"/>
    <s v="1986201"/>
    <x v="0"/>
    <s v="3657"/>
    <s v="28/01/2019 19:48"/>
    <s v="0C7X224300"/>
    <s v="100038"/>
    <s v="PITSS"/>
    <s v="ASP"/>
    <x v="21"/>
    <s v="ACUEDUCTO DEL ALTO LERMA No 2"/>
    <x v="24"/>
    <n v="0"/>
    <s v="INTERIOR"/>
    <n v="3"/>
    <s v="&lt;=3"/>
    <s v="A4 Mono MFPs"/>
    <s v="A4"/>
    <s v="Ciudad principal"/>
    <s v="1-&lt;=3"/>
    <n v="0"/>
    <n v="0"/>
    <n v="1"/>
    <n v="2.5"/>
    <n v="5"/>
    <n v="0.5"/>
    <n v="0"/>
    <n v="0"/>
    <d v="2019-01-29T00:00:00"/>
    <d v="2019-01-29T00:00:00"/>
    <n v="0"/>
    <s v="0-1 día"/>
    <n v="0"/>
    <n v="0"/>
    <n v="0"/>
    <x v="0"/>
    <x v="0"/>
    <x v="0"/>
    <x v="0"/>
    <x v="0"/>
    <x v="0"/>
    <x v="0"/>
  </r>
  <r>
    <x v="0"/>
    <n v="1"/>
    <s v="1983123"/>
    <x v="0"/>
    <s v="5748"/>
    <s v="22/01/2019 09:44"/>
    <s v="0XEH771692"/>
    <s v="500159"/>
    <s v="PITSS"/>
    <s v="ASP"/>
    <x v="25"/>
    <s v="VIALIDAD TABALAOPA 8507"/>
    <x v="6"/>
    <n v="0"/>
    <s v="INTERIOR"/>
    <n v="127"/>
    <s v="&gt;60"/>
    <s v="Office Digital"/>
    <s v="A3"/>
    <s v="Ciudad principal"/>
    <s v="2-&gt;60"/>
    <n v="1.1000000000000001"/>
    <n v="1501.5000000000002"/>
    <n v="1"/>
    <n v="0.52"/>
    <n v="5"/>
    <n v="0.10400000000000001"/>
    <n v="0"/>
    <n v="0"/>
    <d v="2019-01-23T00:00:00"/>
    <d v="2019-01-23T00:00:00"/>
    <n v="0"/>
    <s v="0-1 día"/>
    <n v="0"/>
    <n v="0"/>
    <n v="0"/>
    <x v="0"/>
    <x v="0"/>
    <x v="0"/>
    <x v="1"/>
    <x v="1"/>
    <x v="1"/>
    <x v="6"/>
  </r>
  <r>
    <x v="1"/>
    <n v="1"/>
    <s v="1991499"/>
    <x v="0"/>
    <s v="4395"/>
    <s v="07/02/2019 17:57"/>
    <s v="0BG2945237"/>
    <s v="500094"/>
    <s v="PITSS"/>
    <s v="ASP"/>
    <x v="1"/>
    <s v="AV HIDALGO 5309"/>
    <x v="69"/>
    <n v="0"/>
    <s v="INTERIOR"/>
    <n v="24"/>
    <s v="Entre 16 y 30"/>
    <s v="Light Production Digital Business"/>
    <s v="Entry Production"/>
    <s v="Ciudad principal"/>
    <s v="3-Entre 16 y 30"/>
    <n v="1.05"/>
    <n v="1651.6500000000003"/>
    <n v="1"/>
    <n v="2"/>
    <n v="4"/>
    <n v="0.5"/>
    <n v="0"/>
    <n v="0"/>
    <d v="2019-02-08T00:00:00"/>
    <d v="2019-02-11T00:00:00"/>
    <n v="1"/>
    <s v="0-1 día"/>
    <n v="0"/>
    <n v="0"/>
    <n v="0"/>
    <x v="0"/>
    <x v="0"/>
    <x v="0"/>
    <x v="0"/>
    <x v="0"/>
    <x v="0"/>
    <x v="0"/>
  </r>
  <r>
    <x v="0"/>
    <n v="1"/>
    <s v="1974143"/>
    <x v="0"/>
    <s v="5329"/>
    <s v="03/01/2019 10:52"/>
    <s v="0AE9566035"/>
    <s v="500159"/>
    <s v="PITSS"/>
    <s v="ASP"/>
    <x v="25"/>
    <s v="VIALIDAD TABALAOPA 8507"/>
    <x v="6"/>
    <n v="0"/>
    <s v="INTERIOR"/>
    <n v="15"/>
    <s v="Entre 7 y 15"/>
    <s v="Office Digital"/>
    <s v="A3"/>
    <s v="Ciudad principal"/>
    <s v="2-Entre 7 y 15"/>
    <n v="0.6"/>
    <n v="819"/>
    <n v="1"/>
    <n v="0.53"/>
    <n v="5"/>
    <n v="0.10600000000000001"/>
    <n v="0"/>
    <n v="0"/>
    <d v="2019-01-03T00:00:00"/>
    <d v="2019-01-03T00:00:00"/>
    <n v="0"/>
    <s v="0-1 día"/>
    <n v="0"/>
    <n v="0"/>
    <n v="0"/>
    <x v="0"/>
    <x v="0"/>
    <x v="0"/>
    <x v="1"/>
    <x v="1"/>
    <x v="1"/>
    <x v="6"/>
  </r>
  <r>
    <x v="1"/>
    <n v="1"/>
    <s v="1993703"/>
    <x v="0"/>
    <s v="0560"/>
    <s v="12/02/2019 12:45"/>
    <s v="0XPN396959"/>
    <s v="500083"/>
    <s v="PITSS"/>
    <s v="ASP"/>
    <x v="1"/>
    <s v="AV EUGENIO GARZA SADA 3752 SUR"/>
    <x v="11"/>
    <n v="0"/>
    <s v="INTERIOR"/>
    <n v="31"/>
    <s v="Entre 31 y 60"/>
    <s v="Entry Production Color Low/Mid"/>
    <s v="Entry Production"/>
    <s v="Ciudad principal"/>
    <s v="3-Entre 31 y 60"/>
    <n v="1.1000000000000001"/>
    <n v="1730.3000000000004"/>
    <n v="1"/>
    <n v="2"/>
    <n v="4"/>
    <n v="0.5"/>
    <n v="0"/>
    <n v="0"/>
    <d v="2019-02-12T00:00:00"/>
    <d v="2019-02-12T00:00:00"/>
    <n v="0"/>
    <s v="0-1 día"/>
    <n v="0"/>
    <n v="0"/>
    <n v="0"/>
    <x v="0"/>
    <x v="0"/>
    <x v="0"/>
    <x v="0"/>
    <x v="0"/>
    <x v="0"/>
    <x v="0"/>
  </r>
  <r>
    <x v="0"/>
    <n v="1"/>
    <s v="1987485"/>
    <x v="0"/>
    <s v="5757"/>
    <s v="30/01/2019 16:56"/>
    <s v="0XEH768350"/>
    <s v="500159"/>
    <s v="PITSS"/>
    <s v="ASP"/>
    <x v="25"/>
    <s v="CRISTOBAL COLON 11364"/>
    <x v="6"/>
    <n v="0"/>
    <s v="INTERIOR"/>
    <n v="121"/>
    <s v="&gt;60"/>
    <s v="Departmental Digital"/>
    <s v="A3"/>
    <s v="Ciudad principal"/>
    <s v="2-&gt;60"/>
    <n v="1.1000000000000001"/>
    <n v="1501.5000000000002"/>
    <n v="1"/>
    <n v="0.56999999999999995"/>
    <n v="5"/>
    <n v="0.11399999999999999"/>
    <n v="0"/>
    <n v="0"/>
    <d v="2019-01-31T00:00:00"/>
    <d v="2019-01-31T00:00:00"/>
    <n v="0"/>
    <s v="0-1 día"/>
    <n v="0"/>
    <n v="0"/>
    <n v="0"/>
    <x v="0"/>
    <x v="0"/>
    <x v="0"/>
    <x v="1"/>
    <x v="1"/>
    <x v="1"/>
    <x v="6"/>
  </r>
  <r>
    <x v="1"/>
    <n v="1"/>
    <s v="2000211"/>
    <x v="0"/>
    <s v="4395"/>
    <s v="25/02/2019 13:45"/>
    <s v="0BG2951668"/>
    <s v="500083"/>
    <s v="PITSS"/>
    <s v="ASP"/>
    <x v="1"/>
    <s v="PROL SEGURIDAD SOCIAL SN"/>
    <x v="11"/>
    <n v="0"/>
    <s v="INTERIOR"/>
    <n v="17"/>
    <s v="Entre 16 y 30"/>
    <s v="Light Production Digital Business"/>
    <s v="Entry Production"/>
    <s v="Ciudad principal"/>
    <s v="3-Entre 16 y 30"/>
    <n v="1.05"/>
    <n v="1651.6500000000003"/>
    <n v="1"/>
    <n v="2"/>
    <n v="4"/>
    <n v="0.5"/>
    <n v="0"/>
    <n v="0"/>
    <d v="2019-02-25T00:00:00"/>
    <d v="2019-02-25T00:00:00"/>
    <n v="0"/>
    <s v="0-1 día"/>
    <n v="0"/>
    <n v="0"/>
    <n v="0"/>
    <x v="0"/>
    <x v="0"/>
    <x v="0"/>
    <x v="0"/>
    <x v="0"/>
    <x v="0"/>
    <x v="0"/>
  </r>
  <r>
    <x v="1"/>
    <n v="1"/>
    <s v="2001051"/>
    <x v="0"/>
    <s v="4018"/>
    <s v="26/02/2019 22:20"/>
    <s v="04HX546292"/>
    <s v="500056"/>
    <s v="PITSS"/>
    <s v="ASP"/>
    <x v="94"/>
    <s v="PRIVADA FRESNOS No 101"/>
    <x v="19"/>
    <n v="0"/>
    <s v="INTERIOR"/>
    <n v="5"/>
    <s v="Entre 3 y 6"/>
    <s v="A4 Color Laser MFPs"/>
    <s v="A4"/>
    <s v="Ciudad principal"/>
    <s v="1-Entre 3 y 6"/>
    <n v="0"/>
    <n v="0"/>
    <n v="1"/>
    <n v="2.5"/>
    <n v="5"/>
    <n v="0.5"/>
    <n v="0"/>
    <n v="0"/>
    <d v="2019-02-27T00:00:00"/>
    <d v="2019-02-27T00:00:00"/>
    <n v="0"/>
    <s v="0-1 día"/>
    <n v="0"/>
    <n v="0"/>
    <n v="0"/>
    <x v="0"/>
    <x v="0"/>
    <x v="0"/>
    <x v="0"/>
    <x v="0"/>
    <x v="0"/>
    <x v="0"/>
  </r>
  <r>
    <x v="1"/>
    <n v="1"/>
    <s v="1996979"/>
    <x v="0"/>
    <s v="3611"/>
    <s v="19/02/2019 09:50"/>
    <s v="0A4T554161"/>
    <s v="500159"/>
    <s v="PITSS"/>
    <s v="ASP"/>
    <x v="25"/>
    <s v="VIALIDAD TABALAOPA 8507"/>
    <x v="6"/>
    <n v="0"/>
    <s v="INTERIOR"/>
    <n v="77"/>
    <s v="&gt;60"/>
    <s v="Entry Mono Printers"/>
    <s v="A4"/>
    <s v="Ciudad principal"/>
    <s v="1-&gt;60"/>
    <n v="1.05"/>
    <n v="750.75000000000011"/>
    <n v="1"/>
    <n v="0.67"/>
    <n v="5"/>
    <n v="0.13400000000000001"/>
    <n v="0"/>
    <n v="0"/>
    <d v="2019-02-19T00:00:00"/>
    <d v="2019-02-19T00:00:00"/>
    <n v="0"/>
    <s v="0-1 día"/>
    <n v="0"/>
    <n v="0"/>
    <n v="0"/>
    <x v="0"/>
    <x v="0"/>
    <x v="0"/>
    <x v="1"/>
    <x v="1"/>
    <x v="1"/>
    <x v="6"/>
  </r>
  <r>
    <x v="1"/>
    <n v="1"/>
    <s v="1995391"/>
    <x v="0"/>
    <s v="5866"/>
    <s v="15/02/2019 11:28"/>
    <s v="0EX9297580"/>
    <s v="500159"/>
    <s v="PITSS"/>
    <s v="ASP"/>
    <x v="1"/>
    <s v="PERIFERICO DE LA JUVENTUD No 6501"/>
    <x v="6"/>
    <n v="0"/>
    <s v="INTERIOR"/>
    <n v="118"/>
    <s v="&gt;60"/>
    <s v="Departmental Digital"/>
    <s v="A3"/>
    <s v="Ciudad principal"/>
    <s v="2-&gt;60"/>
    <n v="1.1000000000000001"/>
    <n v="1501.5000000000002"/>
    <n v="1"/>
    <n v="0.96"/>
    <n v="5"/>
    <n v="0.192"/>
    <n v="0"/>
    <n v="0"/>
    <d v="2019-02-15T00:00:00"/>
    <d v="2019-02-15T00:00:00"/>
    <n v="0"/>
    <s v="0-1 día"/>
    <n v="0"/>
    <n v="0"/>
    <n v="0"/>
    <x v="0"/>
    <x v="0"/>
    <x v="0"/>
    <x v="0"/>
    <x v="1"/>
    <x v="1"/>
    <x v="6"/>
  </r>
  <r>
    <x v="1"/>
    <n v="1"/>
    <s v="2001943"/>
    <x v="0"/>
    <s v="3611"/>
    <s v="28/02/2019 09:51"/>
    <s v="0A4T558248"/>
    <s v="800186"/>
    <s v="PITSS"/>
    <s v="ASP"/>
    <x v="4"/>
    <s v="CONSTITUYENTES PTE 152"/>
    <x v="10"/>
    <n v="0"/>
    <s v="INTERIOR"/>
    <n v="167"/>
    <s v="&gt;60"/>
    <s v="Entry Mono Printers"/>
    <s v="A4"/>
    <s v="Ciudad principal"/>
    <s v="1-&gt;60"/>
    <n v="1.05"/>
    <n v="750.75000000000011"/>
    <n v="1"/>
    <n v="2.52"/>
    <n v="5"/>
    <n v="0.504"/>
    <n v="0"/>
    <n v="0"/>
    <d v="2019-02-28T00:00:00"/>
    <d v="2019-02-28T00:00:00"/>
    <n v="0"/>
    <s v="0-1 día"/>
    <n v="0"/>
    <n v="0"/>
    <n v="0"/>
    <x v="0"/>
    <x v="0"/>
    <x v="0"/>
    <x v="0"/>
    <x v="0"/>
    <x v="0"/>
    <x v="0"/>
  </r>
  <r>
    <x v="0"/>
    <n v="1"/>
    <s v="1976673"/>
    <x v="0"/>
    <s v="0070"/>
    <s v="08/01/2019 16:39"/>
    <s v="0E2B658555"/>
    <s v="100037"/>
    <s v="PITSS"/>
    <s v="ASP"/>
    <x v="4"/>
    <s v="LEONA VICARIO No 629"/>
    <x v="3"/>
    <n v="0"/>
    <s v="INTERIOR"/>
    <n v="55"/>
    <s v="Entre 31 y 60"/>
    <s v="Entry Production Color Low/Mid"/>
    <s v="Entry Production"/>
    <s v="Ciudad principal"/>
    <s v="3-Entre 31 y 60"/>
    <n v="1.1000000000000001"/>
    <n v="1730.3000000000004"/>
    <n v="1"/>
    <n v="2.02"/>
    <n v="4"/>
    <n v="0.505"/>
    <n v="0"/>
    <n v="0"/>
    <d v="2019-01-09T00:00:00"/>
    <d v="2019-01-09T00:00:00"/>
    <n v="0"/>
    <s v="0-1 día"/>
    <n v="0"/>
    <n v="0"/>
    <n v="0"/>
    <x v="0"/>
    <x v="0"/>
    <x v="0"/>
    <x v="0"/>
    <x v="0"/>
    <x v="0"/>
    <x v="0"/>
  </r>
  <r>
    <x v="1"/>
    <n v="1"/>
    <s v="1991631"/>
    <x v="0"/>
    <s v="0070"/>
    <s v="08/02/2019 07:05"/>
    <s v="0E2B646622"/>
    <s v="800185"/>
    <s v="PITSS"/>
    <s v="ASP"/>
    <x v="1"/>
    <s v="MIGUEL DE LA MADRID 9"/>
    <x v="41"/>
    <n v="1"/>
    <s v="INTERIOR"/>
    <n v="9"/>
    <s v="Entre 7 y 15"/>
    <s v="Entry Production Color Low/Mid"/>
    <s v="Entry Production"/>
    <s v="Ciudad principal"/>
    <s v="3-Entre 7 y 15"/>
    <n v="0.8"/>
    <n v="0"/>
    <n v="1"/>
    <n v="2.02"/>
    <n v="4"/>
    <n v="0.505"/>
    <n v="0"/>
    <n v="0"/>
    <d v="2019-02-08T00:00:00"/>
    <d v="2019-02-08T00:00:00"/>
    <n v="0"/>
    <s v="0-1 día"/>
    <n v="0"/>
    <n v="0"/>
    <n v="0"/>
    <x v="0"/>
    <x v="0"/>
    <x v="0"/>
    <x v="0"/>
    <x v="0"/>
    <x v="0"/>
    <x v="0"/>
  </r>
  <r>
    <x v="1"/>
    <n v="1"/>
    <s v="1999205"/>
    <x v="0"/>
    <s v="3346"/>
    <s v="22/02/2019 17:07"/>
    <s v="03BT802404"/>
    <s v="500159"/>
    <s v="PITSS"/>
    <s v="ASP"/>
    <x v="73"/>
    <s v="DERECHOS DE VIA 8822"/>
    <x v="6"/>
    <n v="0"/>
    <s v="INTERIOR"/>
    <n v="107"/>
    <s v="&gt;60"/>
    <s v="A4 Mono MFPs"/>
    <s v="A4"/>
    <s v="Ciudad principal"/>
    <s v="1-&gt;60"/>
    <n v="1.05"/>
    <n v="750.75000000000011"/>
    <n v="1"/>
    <n v="1.05"/>
    <n v="5"/>
    <n v="0.21000000000000002"/>
    <n v="0"/>
    <n v="0"/>
    <d v="2019-02-25T00:00:00"/>
    <d v="2019-02-25T00:00:00"/>
    <n v="0"/>
    <s v="0-1 día"/>
    <n v="0"/>
    <n v="0"/>
    <n v="0"/>
    <x v="0"/>
    <x v="0"/>
    <x v="0"/>
    <x v="0"/>
    <x v="1"/>
    <x v="1"/>
    <x v="6"/>
  </r>
  <r>
    <x v="0"/>
    <n v="1"/>
    <s v="1976979"/>
    <x v="0"/>
    <s v="3611"/>
    <s v="09/01/2019 11:03"/>
    <s v="0A4T557929"/>
    <s v="000207"/>
    <s v="PITSS"/>
    <s v="ASP"/>
    <x v="4"/>
    <s v="AV INSURGENTES SUR 479"/>
    <x v="57"/>
    <n v="0"/>
    <s v="METRO"/>
    <n v="28"/>
    <s v="Entre 16 y 30"/>
    <s v="Entry Mono Printers"/>
    <s v="A4"/>
    <s v="Ciudad principal"/>
    <s v="1-Entre 16 y 30"/>
    <n v="0.6"/>
    <n v="280.8"/>
    <n v="1"/>
    <n v="2.5299999999999998"/>
    <n v="5"/>
    <n v="0.50600000000000001"/>
    <n v="0"/>
    <n v="0"/>
    <d v="2019-01-09T00:00:00"/>
    <d v="2019-01-10T00:00:00"/>
    <n v="1"/>
    <s v="0-1 día"/>
    <n v="0"/>
    <n v="0"/>
    <n v="0"/>
    <x v="0"/>
    <x v="0"/>
    <x v="0"/>
    <x v="0"/>
    <x v="0"/>
    <x v="0"/>
    <x v="0"/>
  </r>
  <r>
    <x v="0"/>
    <n v="1"/>
    <s v="1977167"/>
    <x v="0"/>
    <s v="4603"/>
    <s v="09/01/2019 16:20"/>
    <s v="0XLT279458"/>
    <s v="500159"/>
    <s v="PITSS"/>
    <s v="ASP"/>
    <x v="25"/>
    <s v="CRISTOBAL COLON 11364"/>
    <x v="6"/>
    <n v="0"/>
    <s v="INTERIOR"/>
    <n v="320"/>
    <s v="&gt;60"/>
    <s v="Entry Mono Printers"/>
    <s v="A4"/>
    <s v="Ciudad principal"/>
    <s v="1-&gt;60"/>
    <n v="1.05"/>
    <n v="750.75000000000011"/>
    <n v="1"/>
    <n v="1.17"/>
    <n v="5"/>
    <n v="0.23399999999999999"/>
    <n v="0"/>
    <n v="0"/>
    <d v="2019-01-10T00:00:00"/>
    <d v="2019-01-10T00:00:00"/>
    <n v="0"/>
    <s v="0-1 día"/>
    <n v="0"/>
    <n v="0"/>
    <n v="0"/>
    <x v="0"/>
    <x v="0"/>
    <x v="0"/>
    <x v="1"/>
    <x v="1"/>
    <x v="1"/>
    <x v="6"/>
  </r>
  <r>
    <x v="0"/>
    <n v="1"/>
    <s v="1973489"/>
    <x v="0"/>
    <s v="4603"/>
    <s v="02/01/2019 10:16"/>
    <s v="0XLT280680"/>
    <s v="500159"/>
    <s v="PITSS"/>
    <s v="ASP"/>
    <x v="25"/>
    <s v="CRISTOBAL COLON 11364"/>
    <x v="6"/>
    <n v="0"/>
    <s v="INTERIOR"/>
    <n v="390"/>
    <s v="&gt;60"/>
    <s v="Entry Mono Printers"/>
    <s v="A4"/>
    <s v="Ciudad principal"/>
    <s v="1-&gt;60"/>
    <n v="1.05"/>
    <n v="750.75000000000011"/>
    <n v="1"/>
    <n v="1.4"/>
    <n v="5"/>
    <n v="0.27999999999999997"/>
    <n v="0"/>
    <n v="0"/>
    <d v="2019-01-07T00:00:00"/>
    <d v="2019-01-07T00:00:00"/>
    <n v="0"/>
    <s v="0-1 día"/>
    <n v="0"/>
    <n v="0"/>
    <n v="0"/>
    <x v="0"/>
    <x v="0"/>
    <x v="0"/>
    <x v="1"/>
    <x v="1"/>
    <x v="1"/>
    <x v="6"/>
  </r>
  <r>
    <x v="1"/>
    <n v="1"/>
    <s v="1996373"/>
    <x v="0"/>
    <s v="3326"/>
    <s v="18/02/2019 10:54"/>
    <s v="0LA6296648"/>
    <s v="500056"/>
    <s v="PITSS"/>
    <s v="ASP"/>
    <x v="6"/>
    <s v="BLV HGO Y PADRE MIER"/>
    <x v="19"/>
    <n v="0"/>
    <s v="INTERIOR"/>
    <n v="7"/>
    <s v="Entre 7 y 15"/>
    <s v="A4 Mono MFPs"/>
    <s v="A4"/>
    <s v="Ciudad principal"/>
    <s v="1-Entre 7 y 15"/>
    <n v="0"/>
    <n v="0"/>
    <n v="1"/>
    <n v="2.5299999999999998"/>
    <n v="5"/>
    <n v="0.50600000000000001"/>
    <n v="0"/>
    <n v="0"/>
    <d v="2019-02-18T00:00:00"/>
    <d v="2019-02-18T00:00:00"/>
    <n v="0"/>
    <s v="0-1 día"/>
    <n v="0"/>
    <n v="0"/>
    <n v="0"/>
    <x v="0"/>
    <x v="0"/>
    <x v="0"/>
    <x v="0"/>
    <x v="0"/>
    <x v="0"/>
    <x v="0"/>
  </r>
  <r>
    <x v="0"/>
    <n v="1"/>
    <s v="1976733"/>
    <x v="0"/>
    <s v="0070"/>
    <s v="08/01/2019 18:49"/>
    <s v="0E2B665502"/>
    <s v="800110"/>
    <s v="PITSS"/>
    <s v="ASP"/>
    <x v="4"/>
    <s v="ENRIQUE RAMIREZ No 445"/>
    <x v="28"/>
    <n v="0"/>
    <s v="INTERIOR"/>
    <n v="280"/>
    <s v="&gt;60"/>
    <s v="Entry Production Color Low/Mid"/>
    <s v="Entry Production"/>
    <s v="Ciudad principal"/>
    <s v="3-&gt;60"/>
    <n v="1.1499999999999999"/>
    <n v="1808.95"/>
    <n v="1"/>
    <n v="2.0299999999999998"/>
    <n v="4"/>
    <n v="0.50749999999999995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1"/>
    <n v="1"/>
    <s v="1987511"/>
    <x v="0"/>
    <s v="0560"/>
    <s v="30/01/2019 17:57"/>
    <s v="0XPN396541"/>
    <s v="800192"/>
    <s v="PITSS"/>
    <s v="ASP"/>
    <x v="1"/>
    <s v="AV CIRCUNVALACION OBLATOS 2700"/>
    <x v="7"/>
    <n v="0"/>
    <s v="INTERIOR"/>
    <n v="2"/>
    <s v="&lt;=3"/>
    <s v="Entry Production Color Low/Mid"/>
    <s v="Entry Production"/>
    <s v="Ciudad principal"/>
    <s v="3-&lt;=3"/>
    <n v="0"/>
    <n v="0"/>
    <n v="1"/>
    <n v="2.0299999999999998"/>
    <n v="4"/>
    <n v="0.50749999999999995"/>
    <n v="0"/>
    <n v="0"/>
    <d v="2019-02-01T00:00:00"/>
    <d v="2019-02-05T00:00:00"/>
    <n v="1"/>
    <s v="0-1 día"/>
    <n v="0"/>
    <n v="0"/>
    <n v="0"/>
    <x v="0"/>
    <x v="0"/>
    <x v="0"/>
    <x v="0"/>
    <x v="0"/>
    <x v="0"/>
    <x v="0"/>
  </r>
  <r>
    <x v="1"/>
    <n v="1"/>
    <s v="1991113"/>
    <x v="0"/>
    <s v="4395"/>
    <s v="07/02/2019 09:22"/>
    <s v="0BG2942469"/>
    <s v="500036"/>
    <s v="PITSS"/>
    <s v="ASP"/>
    <x v="1"/>
    <s v="ALEJANDRO DE RODAS PROL SEG SOC 3104"/>
    <x v="11"/>
    <n v="0"/>
    <s v="INTERIOR"/>
    <n v="14"/>
    <s v="Entre 7 y 15"/>
    <s v="Light Production Digital Business"/>
    <s v="Entry Production"/>
    <s v="Ciudad principal"/>
    <s v="3-Entre 7 y 15"/>
    <n v="0.8"/>
    <n v="1258.4000000000003"/>
    <n v="1"/>
    <n v="2.0299999999999998"/>
    <n v="4"/>
    <n v="0.50749999999999995"/>
    <n v="0"/>
    <n v="0"/>
    <d v="2019-02-07T00:00:00"/>
    <d v="2019-02-07T00:00:00"/>
    <n v="0"/>
    <s v="0-1 día"/>
    <n v="0"/>
    <n v="0"/>
    <n v="0"/>
    <x v="0"/>
    <x v="0"/>
    <x v="0"/>
    <x v="0"/>
    <x v="0"/>
    <x v="0"/>
    <x v="0"/>
  </r>
  <r>
    <x v="1"/>
    <n v="1"/>
    <s v="1996221"/>
    <x v="0"/>
    <s v="7142"/>
    <s v="18/02/2019 08:12"/>
    <s v="0PW4980052"/>
    <s v="800072"/>
    <s v="PITSS"/>
    <s v="ASP"/>
    <x v="1"/>
    <s v="PATRIA 1937"/>
    <x v="0"/>
    <n v="0"/>
    <s v="INTERIOR"/>
    <n v="83"/>
    <s v="&gt;60"/>
    <s v="WF Mono Systems and Legacy Color"/>
    <s v="WF"/>
    <s v="Ciudad principal"/>
    <s v="3-&gt;60"/>
    <n v="1.1499999999999999"/>
    <n v="1808.95"/>
    <n v="1"/>
    <n v="2.0299999999999998"/>
    <n v="4"/>
    <n v="0.50749999999999995"/>
    <n v="0"/>
    <n v="0"/>
    <d v="2019-02-18T00:00:00"/>
    <d v="2019-02-19T00:00:00"/>
    <n v="1"/>
    <s v="0-1 día"/>
    <n v="0"/>
    <n v="0"/>
    <n v="0"/>
    <x v="0"/>
    <x v="0"/>
    <x v="0"/>
    <x v="0"/>
    <x v="0"/>
    <x v="0"/>
    <x v="0"/>
  </r>
  <r>
    <x v="1"/>
    <n v="1"/>
    <s v="1990503"/>
    <x v="0"/>
    <s v="3616"/>
    <s v="06/02/2019 09:48"/>
    <s v="0A2T027731"/>
    <s v="500066"/>
    <s v="PITSS"/>
    <s v="ASP"/>
    <x v="34"/>
    <s v="CARR MIGUEL ALEMAN KM 24"/>
    <x v="29"/>
    <n v="0"/>
    <s v="INTERIOR"/>
    <n v="50"/>
    <s v="Entre 31 y 60"/>
    <s v="A4 Mono MFPs"/>
    <s v="A4"/>
    <s v="Otras"/>
    <s v="1-Entre 31 y 60"/>
    <n v="0.8"/>
    <n v="572.00000000000011"/>
    <n v="1"/>
    <n v="4.57"/>
    <n v="9"/>
    <n v="0.50777777777777777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1"/>
    <n v="1"/>
    <s v="1997351"/>
    <x v="0"/>
    <s v="3636"/>
    <s v="19/02/2019 15:55"/>
    <s v="0BB1531881"/>
    <s v="500159"/>
    <s v="PITSS"/>
    <s v="ASP"/>
    <x v="25"/>
    <s v="VIALIDAD TABALAOPA 8507"/>
    <x v="6"/>
    <n v="0"/>
    <s v="INTERIOR"/>
    <n v="119"/>
    <s v="&gt;60"/>
    <s v="A4 Mono MFPs"/>
    <s v="A4"/>
    <s v="Ciudad principal"/>
    <s v="1-&gt;60"/>
    <n v="1.05"/>
    <n v="750.75000000000011"/>
    <n v="1"/>
    <n v="1.58"/>
    <n v="5"/>
    <n v="0.316"/>
    <n v="0"/>
    <n v="0"/>
    <d v="2019-02-20T00:00:00"/>
    <d v="2019-02-20T00:00:00"/>
    <n v="0"/>
    <s v="0-1 día"/>
    <n v="0"/>
    <n v="0"/>
    <n v="0"/>
    <x v="0"/>
    <x v="0"/>
    <x v="0"/>
    <x v="1"/>
    <x v="1"/>
    <x v="1"/>
    <x v="6"/>
  </r>
  <r>
    <x v="0"/>
    <n v="1"/>
    <s v="1974283"/>
    <x v="0"/>
    <s v="6705"/>
    <s v="03/01/2019 13:41"/>
    <s v="0A1H020708"/>
    <s v="800146"/>
    <s v="PITSS"/>
    <s v="ASP"/>
    <x v="1"/>
    <s v="BLV MANUEL J CLOUTHIER SN"/>
    <x v="17"/>
    <n v="0"/>
    <s v="INTERIOR"/>
    <n v="27"/>
    <s v="Entre 16 y 30"/>
    <s v="WF Mono Systems and Legacy Color"/>
    <s v="WF"/>
    <s v="Ciudad principal"/>
    <s v="3-Entre 16 y 30"/>
    <n v="1.05"/>
    <n v="1651.6500000000003"/>
    <n v="1"/>
    <n v="2.04"/>
    <n v="4"/>
    <n v="0.51"/>
    <n v="0"/>
    <n v="0"/>
    <d v="2019-01-03T00:00:00"/>
    <d v="2019-01-04T00:00:00"/>
    <n v="1"/>
    <s v="0-1 día"/>
    <n v="0"/>
    <n v="0"/>
    <n v="0"/>
    <x v="0"/>
    <x v="0"/>
    <x v="0"/>
    <x v="0"/>
    <x v="0"/>
    <x v="0"/>
    <x v="0"/>
  </r>
  <r>
    <x v="0"/>
    <n v="1"/>
    <s v="1974331"/>
    <x v="0"/>
    <s v="0070"/>
    <s v="03/01/2019 15:23"/>
    <s v="0E2B666103"/>
    <s v="000195"/>
    <s v="PITSS"/>
    <s v="ASP"/>
    <x v="4"/>
    <s v="AV CONTRERAS 300"/>
    <x v="70"/>
    <n v="0"/>
    <s v="METRO"/>
    <n v="38"/>
    <s v="Entre 31 y 60"/>
    <s v="Entry Production Color Low/Mid"/>
    <s v="Entry Production"/>
    <s v="Ciudad principal"/>
    <s v="3-Entre 31 y 60"/>
    <n v="1.1000000000000001"/>
    <n v="883.30000000000007"/>
    <n v="1"/>
    <n v="2.04"/>
    <n v="4"/>
    <n v="0.51"/>
    <n v="0"/>
    <n v="0"/>
    <d v="2019-01-05T00:00:00"/>
    <d v="2019-01-07T00:00:00"/>
    <n v="0"/>
    <s v="0-1 día"/>
    <n v="0"/>
    <n v="0"/>
    <n v="0"/>
    <x v="0"/>
    <x v="0"/>
    <x v="0"/>
    <x v="0"/>
    <x v="0"/>
    <x v="0"/>
    <x v="0"/>
  </r>
  <r>
    <x v="0"/>
    <n v="1"/>
    <s v="1971779"/>
    <x v="0"/>
    <s v="5955"/>
    <s v="27/12/2018 13:07"/>
    <s v="0X76373017"/>
    <s v="800072"/>
    <s v="PITSS"/>
    <s v="ASP"/>
    <x v="131"/>
    <s v="PROLG AV LOPEZ MATEOS KM 6.5 NO 2915"/>
    <x v="40"/>
    <n v="0"/>
    <s v="INTERIOR"/>
    <n v="196"/>
    <s v="&gt;60"/>
    <s v="Departmental Digital"/>
    <s v="A3"/>
    <s v="Ciudad principal"/>
    <s v="2-&gt;60"/>
    <n v="1.1000000000000001"/>
    <n v="1501.5000000000002"/>
    <n v="1"/>
    <n v="2.5499999999999998"/>
    <n v="5"/>
    <n v="0.51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0"/>
    <n v="1"/>
    <s v="1977663"/>
    <x v="0"/>
    <s v="3658"/>
    <s v="10/01/2019 12:53"/>
    <s v="0C4X003932"/>
    <s v="500159"/>
    <s v="PITSS"/>
    <s v="ASP"/>
    <x v="8"/>
    <s v="LATERAL PERIF DE LA JUVENTUD 3204"/>
    <x v="6"/>
    <n v="0"/>
    <s v="INTERIOR"/>
    <n v="576"/>
    <s v="&gt;60"/>
    <s v="A4 Mono MFPs"/>
    <s v="A4"/>
    <s v="Ciudad principal"/>
    <s v="1-&gt;60"/>
    <n v="1.05"/>
    <n v="750.75000000000011"/>
    <n v="1"/>
    <n v="1.62"/>
    <n v="5"/>
    <n v="0.32400000000000001"/>
    <n v="0"/>
    <n v="0"/>
    <d v="2019-01-10T00:00:00"/>
    <d v="2019-01-10T00:00:00"/>
    <n v="0"/>
    <s v="0-1 día"/>
    <n v="0"/>
    <n v="0"/>
    <n v="0"/>
    <x v="0"/>
    <x v="0"/>
    <x v="0"/>
    <x v="0"/>
    <x v="1"/>
    <x v="1"/>
    <x v="6"/>
  </r>
  <r>
    <x v="1"/>
    <n v="1"/>
    <s v="1999075"/>
    <x v="0"/>
    <s v="4002"/>
    <s v="22/02/2019 12:36"/>
    <s v="09HB331785"/>
    <s v="800196"/>
    <s v="PITSS"/>
    <s v="ASP"/>
    <x v="15"/>
    <s v="CARRETERA SAN ISIDRO MAZATEPEC No 7000"/>
    <x v="40"/>
    <n v="1"/>
    <s v="INTERIOR"/>
    <n v="2640"/>
    <s v="&gt;60"/>
    <s v="A4 Mono MFPs"/>
    <s v="A4"/>
    <s v="Ciudad principal"/>
    <s v="1-&gt;60"/>
    <n v="1.05"/>
    <n v="0"/>
    <n v="1"/>
    <n v="2.5499999999999998"/>
    <n v="5"/>
    <n v="0.51"/>
    <n v="0"/>
    <n v="0"/>
    <d v="2019-02-22T00:00:00"/>
    <d v="2019-02-22T00:00:00"/>
    <n v="0"/>
    <s v="0-1 día"/>
    <n v="0"/>
    <n v="0"/>
    <n v="0"/>
    <x v="0"/>
    <x v="0"/>
    <x v="0"/>
    <x v="0"/>
    <x v="0"/>
    <x v="0"/>
    <x v="0"/>
  </r>
  <r>
    <x v="1"/>
    <n v="1"/>
    <s v="1993121"/>
    <x v="0"/>
    <s v="1026"/>
    <s v="11/02/2019 12:24"/>
    <s v="AAQ100733"/>
    <s v="800074"/>
    <s v="PITSS"/>
    <s v="ASP"/>
    <x v="132"/>
    <s v="VALLALODID No 62"/>
    <x v="54"/>
    <n v="0"/>
    <s v="INTERIOR"/>
    <n v="2629"/>
    <s v="&gt;60"/>
    <s v="Office Digital"/>
    <s v="A3"/>
    <s v="Otras"/>
    <s v="2-&gt;60"/>
    <n v="1.1000000000000001"/>
    <n v="1501.5000000000002"/>
    <n v="1"/>
    <n v="4.5999999999999996"/>
    <n v="9"/>
    <n v="0.51111111111111107"/>
    <n v="0"/>
    <n v="0"/>
    <d v="2019-02-18T00:00:00"/>
    <d v="2019-02-18T00:00:00"/>
    <n v="0"/>
    <s v="0-1 día"/>
    <n v="0"/>
    <n v="0"/>
    <n v="0"/>
    <x v="0"/>
    <x v="0"/>
    <x v="0"/>
    <x v="0"/>
    <x v="0"/>
    <x v="0"/>
    <x v="0"/>
  </r>
  <r>
    <x v="0"/>
    <n v="1"/>
    <s v="1975551"/>
    <x v="0"/>
    <s v="4395"/>
    <s v="07/01/2019 09:11"/>
    <s v="0BG2951615"/>
    <s v="800185"/>
    <s v="PITSS"/>
    <s v="ASP"/>
    <x v="1"/>
    <s v="FELIPE SEVILLA DEL RIO 115"/>
    <x v="50"/>
    <n v="1"/>
    <s v="INTERIOR"/>
    <n v="101"/>
    <s v="&gt;60"/>
    <s v="Light Production Digital Business"/>
    <s v="Entry Production"/>
    <s v="Ciudad principal"/>
    <s v="3-&gt;60"/>
    <n v="1.1499999999999999"/>
    <n v="0"/>
    <n v="1"/>
    <n v="2.0499999999999998"/>
    <n v="4"/>
    <n v="0.51249999999999996"/>
    <n v="0"/>
    <n v="0"/>
    <d v="2019-01-08T00:00:00"/>
    <d v="2019-01-09T00:00:00"/>
    <n v="1"/>
    <s v="0-1 día"/>
    <n v="0"/>
    <n v="0"/>
    <n v="0"/>
    <x v="0"/>
    <x v="0"/>
    <x v="0"/>
    <x v="0"/>
    <x v="0"/>
    <x v="0"/>
    <x v="0"/>
  </r>
  <r>
    <x v="0"/>
    <n v="1"/>
    <s v="1973599"/>
    <x v="0"/>
    <s v="5866"/>
    <s v="02/01/2019 11:26"/>
    <s v="0EX9293145"/>
    <s v="800183"/>
    <s v="PITSS"/>
    <s v="ASP"/>
    <x v="4"/>
    <s v="AV MEXICO 3370"/>
    <x v="0"/>
    <n v="0"/>
    <s v="INTERIOR"/>
    <n v="43"/>
    <s v="Entre 31 y 60"/>
    <s v="Departmental Digital"/>
    <s v="A3"/>
    <s v="Ciudad principal"/>
    <s v="2-Entre 31 y 60"/>
    <n v="1.05"/>
    <n v="1433.25"/>
    <n v="1"/>
    <n v="2.57"/>
    <n v="5"/>
    <n v="0.51400000000000001"/>
    <n v="0"/>
    <n v="0"/>
    <d v="2019-01-02T00:00:00"/>
    <d v="2019-01-03T00:00:00"/>
    <n v="1"/>
    <s v="0-1 día"/>
    <n v="0"/>
    <n v="0"/>
    <n v="0"/>
    <x v="0"/>
    <x v="0"/>
    <x v="0"/>
    <x v="0"/>
    <x v="0"/>
    <x v="0"/>
    <x v="0"/>
  </r>
  <r>
    <x v="1"/>
    <n v="1"/>
    <s v="1988767"/>
    <x v="0"/>
    <s v="4002"/>
    <s v="02/02/2019 10:29"/>
    <s v="09HB320542"/>
    <s v="500083"/>
    <s v="PITSS"/>
    <s v="ASP"/>
    <x v="6"/>
    <s v="AV VASCONCELOS 702 PTE"/>
    <x v="1"/>
    <n v="0"/>
    <s v="INTERIOR"/>
    <n v="38"/>
    <s v="Entre 31 y 60"/>
    <s v="A4 Mono MFPs"/>
    <s v="A4"/>
    <s v="Ciudad principal"/>
    <s v="1-Entre 31 y 60"/>
    <n v="0.8"/>
    <n v="572.00000000000011"/>
    <n v="1"/>
    <n v="2.57"/>
    <n v="5"/>
    <n v="0.51400000000000001"/>
    <n v="0"/>
    <n v="0"/>
    <d v="2019-02-05T00:00:00"/>
    <d v="2019-02-05T00:00:00"/>
    <n v="0"/>
    <s v="0-1 día"/>
    <n v="0"/>
    <n v="0"/>
    <n v="0"/>
    <x v="0"/>
    <x v="0"/>
    <x v="0"/>
    <x v="0"/>
    <x v="0"/>
    <x v="0"/>
    <x v="0"/>
  </r>
  <r>
    <x v="1"/>
    <n v="1"/>
    <s v="1994765"/>
    <x v="0"/>
    <s v="0605"/>
    <s v="14/02/2019 10:26"/>
    <s v="03XB457655"/>
    <s v="800186"/>
    <s v="PITSS"/>
    <s v="ASP"/>
    <x v="7"/>
    <s v="AV EPIGMENIO GONZALEZ No 500"/>
    <x v="10"/>
    <n v="0"/>
    <s v="INTERIOR"/>
    <n v="1"/>
    <s v="&lt;=3"/>
    <s v="Entry Mono Printers"/>
    <s v="A4"/>
    <s v="Ciudad principal"/>
    <s v="1-&lt;=3"/>
    <n v="0"/>
    <n v="0"/>
    <n v="1"/>
    <n v="2.57"/>
    <n v="5"/>
    <n v="0.51400000000000001"/>
    <n v="0"/>
    <n v="0"/>
    <d v="2019-02-15T00:00:00"/>
    <d v="2019-02-17T00:00:00"/>
    <n v="0"/>
    <s v="0-1 día"/>
    <n v="0"/>
    <n v="0"/>
    <n v="0"/>
    <x v="0"/>
    <x v="0"/>
    <x v="0"/>
    <x v="0"/>
    <x v="0"/>
    <x v="0"/>
    <x v="0"/>
  </r>
  <r>
    <x v="0"/>
    <n v="1"/>
    <s v="1976967"/>
    <x v="0"/>
    <s v="8075"/>
    <s v="09/01/2019 10:39"/>
    <s v="03AG877829"/>
    <s v="800142"/>
    <s v="PITSS"/>
    <s v="ASP"/>
    <x v="4"/>
    <s v="AV DR JIMENEZ CANTU NUMERO Y MZ 1"/>
    <x v="4"/>
    <n v="0"/>
    <s v="METRO"/>
    <n v="48"/>
    <s v="Entre 31 y 60"/>
    <s v="Departmental Digital"/>
    <s v="A3"/>
    <s v="Ciudad principal"/>
    <s v="2-Entre 31 y 60"/>
    <n v="1.05"/>
    <n v="687.75"/>
    <n v="1"/>
    <n v="2.58"/>
    <n v="5"/>
    <n v="0.51600000000000001"/>
    <n v="0"/>
    <n v="0"/>
    <d v="2019-01-09T00:00:00"/>
    <d v="2019-01-10T00:00:00"/>
    <n v="1"/>
    <s v="0-1 día"/>
    <n v="0"/>
    <n v="0"/>
    <n v="0"/>
    <x v="0"/>
    <x v="0"/>
    <x v="0"/>
    <x v="0"/>
    <x v="0"/>
    <x v="0"/>
    <x v="0"/>
  </r>
  <r>
    <x v="0"/>
    <n v="1"/>
    <s v="1982527"/>
    <x v="0"/>
    <s v="5945"/>
    <s v="21/01/2019 12:25"/>
    <s v="0X76707836"/>
    <s v="500018"/>
    <s v="PITSS"/>
    <s v="ASP"/>
    <x v="52"/>
    <s v="BOULEVARD FRANCISCO PRIMO DE VERDAD No 3317"/>
    <x v="23"/>
    <n v="0"/>
    <s v="INTERIOR"/>
    <n v="33"/>
    <s v="Entre 31 y 60"/>
    <s v="Office Digital"/>
    <s v="A3"/>
    <s v="Ciudad principal"/>
    <s v="2-Entre 31 y 60"/>
    <n v="1.05"/>
    <n v="1433.25"/>
    <n v="1"/>
    <n v="2.58"/>
    <n v="5"/>
    <n v="0.51600000000000001"/>
    <n v="0"/>
    <n v="0"/>
    <d v="2019-01-22T00:00:00"/>
    <d v="2019-01-22T00:00:00"/>
    <n v="0"/>
    <s v="0-1 día"/>
    <n v="0"/>
    <n v="0"/>
    <n v="0"/>
    <x v="0"/>
    <x v="0"/>
    <x v="0"/>
    <x v="0"/>
    <x v="0"/>
    <x v="0"/>
    <x v="0"/>
  </r>
  <r>
    <x v="0"/>
    <n v="1"/>
    <s v="1984541"/>
    <x v="0"/>
    <s v="4395"/>
    <s v="24/01/2019 15:26"/>
    <s v="0BG2948440"/>
    <s v="800187"/>
    <s v="PITSS"/>
    <s v="ASP"/>
    <x v="1"/>
    <s v="PASEO CENTRAL 131"/>
    <x v="45"/>
    <n v="0"/>
    <s v="INTERIOR"/>
    <n v="9"/>
    <s v="Entre 7 y 15"/>
    <s v="Light Production Digital Business"/>
    <s v="Entry Production"/>
    <s v="Ciudad principal"/>
    <s v="3-Entre 7 y 15"/>
    <n v="0.8"/>
    <n v="1258.4000000000003"/>
    <n v="1"/>
    <n v="2.0699999999999998"/>
    <n v="4"/>
    <n v="0.51749999999999996"/>
    <n v="0"/>
    <n v="0"/>
    <d v="2019-01-28T00:00:00"/>
    <d v="2019-01-28T00:00:00"/>
    <n v="0"/>
    <s v="0-1 día"/>
    <n v="0"/>
    <n v="0"/>
    <n v="0"/>
    <x v="0"/>
    <x v="0"/>
    <x v="0"/>
    <x v="0"/>
    <x v="0"/>
    <x v="0"/>
    <x v="0"/>
  </r>
  <r>
    <x v="0"/>
    <n v="1"/>
    <s v="1987315"/>
    <x v="0"/>
    <s v="8045"/>
    <s v="30/01/2019 12:47"/>
    <s v="0Y4X848737"/>
    <s v="000196"/>
    <s v="PITSS"/>
    <s v="ASP"/>
    <x v="15"/>
    <s v="AV MIGUEL ANGEL DE QUEVEDO NO 555"/>
    <x v="16"/>
    <n v="1"/>
    <s v="METRO"/>
    <n v="27"/>
    <s v="Entre 16 y 30"/>
    <s v="Office Digital"/>
    <s v="A3"/>
    <s v="Ciudad principal"/>
    <s v="2-Entre 16 y 30"/>
    <n v="0.8"/>
    <n v="0"/>
    <n v="1"/>
    <n v="2.59"/>
    <n v="5"/>
    <n v="0.51800000000000002"/>
    <n v="0"/>
    <n v="0"/>
    <d v="2019-01-30T00:00:00"/>
    <d v="2019-01-31T00:00:00"/>
    <n v="1"/>
    <s v="0-1 día"/>
    <n v="0"/>
    <n v="0"/>
    <n v="0"/>
    <x v="0"/>
    <x v="0"/>
    <x v="0"/>
    <x v="0"/>
    <x v="0"/>
    <x v="0"/>
    <x v="0"/>
  </r>
  <r>
    <x v="1"/>
    <n v="1"/>
    <s v="1994459"/>
    <x v="0"/>
    <s v="3611"/>
    <s v="13/02/2019 15:21"/>
    <s v="0A4T554111"/>
    <s v="500159"/>
    <s v="PITSS"/>
    <s v="ASP"/>
    <x v="25"/>
    <s v="VIALIDAD TABALAOPA 8507"/>
    <x v="6"/>
    <n v="0"/>
    <s v="INTERIOR"/>
    <n v="71"/>
    <s v="&gt;60"/>
    <s v="Entry Mono Printers"/>
    <s v="A4"/>
    <s v="Ciudad principal"/>
    <s v="1-&gt;60"/>
    <n v="1.05"/>
    <n v="750.75000000000011"/>
    <n v="1"/>
    <n v="2.15"/>
    <n v="5"/>
    <n v="0.43"/>
    <n v="0"/>
    <n v="0"/>
    <d v="2019-02-18T00:00:00"/>
    <d v="2019-02-18T00:00:00"/>
    <n v="0"/>
    <s v="0-1 día"/>
    <n v="0"/>
    <n v="0"/>
    <n v="0"/>
    <x v="0"/>
    <x v="0"/>
    <x v="0"/>
    <x v="1"/>
    <x v="1"/>
    <x v="1"/>
    <x v="6"/>
  </r>
  <r>
    <x v="0"/>
    <n v="1"/>
    <s v="1980971"/>
    <x v="0"/>
    <s v="8075"/>
    <s v="17/01/2019 15:38"/>
    <s v="03AG880323"/>
    <s v="800142"/>
    <s v="PITSS"/>
    <s v="ASP"/>
    <x v="4"/>
    <s v="AV REVOLUCION 780"/>
    <x v="21"/>
    <n v="0"/>
    <s v="METRO"/>
    <n v="45"/>
    <s v="Entre 31 y 60"/>
    <s v="Departmental Digital"/>
    <s v="A3"/>
    <s v="Ciudad principal"/>
    <s v="2-Entre 31 y 60"/>
    <n v="1.05"/>
    <n v="687.75"/>
    <n v="1"/>
    <n v="2.6"/>
    <n v="5"/>
    <n v="0.52"/>
    <n v="0"/>
    <n v="0"/>
    <d v="2019-01-18T00:00:00"/>
    <d v="2019-01-18T00:00:00"/>
    <n v="0"/>
    <s v="0-1 día"/>
    <n v="0"/>
    <n v="0"/>
    <n v="0"/>
    <x v="0"/>
    <x v="0"/>
    <x v="0"/>
    <x v="0"/>
    <x v="0"/>
    <x v="0"/>
    <x v="0"/>
  </r>
  <r>
    <x v="0"/>
    <n v="1"/>
    <s v="1978329"/>
    <x v="0"/>
    <s v="5955"/>
    <s v="11/01/2019 14:54"/>
    <s v="0X76375429"/>
    <s v="800192"/>
    <s v="PITSS"/>
    <s v="ASP"/>
    <x v="131"/>
    <s v="PROLG AV LOPEZ MATEOS KM 6.5 NO 2915"/>
    <x v="40"/>
    <n v="0"/>
    <s v="INTERIOR"/>
    <n v="254"/>
    <s v="&gt;60"/>
    <s v="Departmental Digital"/>
    <s v="A3"/>
    <s v="Ciudad principal"/>
    <s v="2-&gt;60"/>
    <n v="1.1000000000000001"/>
    <n v="1501.5000000000002"/>
    <n v="1"/>
    <n v="2.6"/>
    <n v="5"/>
    <n v="0.52"/>
    <n v="0"/>
    <n v="0"/>
    <d v="2019-01-21T00:00:00"/>
    <d v="2019-01-21T00:00:00"/>
    <n v="0"/>
    <s v="0-1 día"/>
    <n v="0"/>
    <n v="0"/>
    <n v="0"/>
    <x v="0"/>
    <x v="0"/>
    <x v="0"/>
    <x v="0"/>
    <x v="0"/>
    <x v="0"/>
    <x v="0"/>
  </r>
  <r>
    <x v="0"/>
    <n v="1"/>
    <s v="1987309"/>
    <x v="0"/>
    <s v="4310"/>
    <s v="30/01/2019 12:45"/>
    <s v="0BG0974475"/>
    <s v="100037"/>
    <s v="PITSS"/>
    <s v="ASP"/>
    <x v="18"/>
    <s v="IGNACIO LOPEZ RAYON No 510"/>
    <x v="22"/>
    <n v="0"/>
    <s v="INTERIOR"/>
    <n v="64"/>
    <s v="&gt;60"/>
    <s v="Light Production Digital Business"/>
    <s v="Entry Production"/>
    <s v="Ciudad principal"/>
    <s v="3-&gt;60"/>
    <n v="1.1499999999999999"/>
    <n v="1808.95"/>
    <n v="1"/>
    <n v="2.08"/>
    <n v="4"/>
    <n v="0.52"/>
    <n v="0"/>
    <n v="0"/>
    <d v="2019-01-31T00:00:00"/>
    <d v="2019-01-31T00:00:00"/>
    <n v="0"/>
    <s v="0-1 día"/>
    <n v="0"/>
    <n v="0"/>
    <n v="0"/>
    <x v="0"/>
    <x v="0"/>
    <x v="0"/>
    <x v="0"/>
    <x v="0"/>
    <x v="0"/>
    <x v="0"/>
  </r>
  <r>
    <x v="1"/>
    <n v="1"/>
    <s v="1989749"/>
    <x v="0"/>
    <s v="0070"/>
    <s v="05/02/2019 09:45"/>
    <s v="0E2B658542"/>
    <s v="100037"/>
    <s v="PITSS"/>
    <s v="ASP"/>
    <x v="4"/>
    <s v="LEONA VICARIO No 629"/>
    <x v="3"/>
    <n v="0"/>
    <s v="INTERIOR"/>
    <n v="15"/>
    <s v="Entre 7 y 15"/>
    <s v="Entry Production Color Low/Mid"/>
    <s v="Entry Production"/>
    <s v="Ciudad principal"/>
    <s v="3-Entre 7 y 15"/>
    <n v="0.8"/>
    <n v="1258.4000000000003"/>
    <n v="1"/>
    <n v="2.08"/>
    <n v="4"/>
    <n v="0.52"/>
    <n v="0"/>
    <n v="0"/>
    <d v="2019-02-05T00:00:00"/>
    <d v="2019-02-06T00:00:00"/>
    <n v="1"/>
    <s v="0-1 día"/>
    <n v="0"/>
    <n v="0"/>
    <n v="0"/>
    <x v="0"/>
    <x v="0"/>
    <x v="0"/>
    <x v="0"/>
    <x v="0"/>
    <x v="0"/>
    <x v="0"/>
  </r>
  <r>
    <x v="1"/>
    <n v="1"/>
    <s v="1992097"/>
    <x v="0"/>
    <s v="0070"/>
    <s v="08/02/2019 15:25"/>
    <s v="0E2B646584"/>
    <s v="800188"/>
    <s v="PITSS"/>
    <s v="ASP"/>
    <x v="1"/>
    <s v="AV. FAJA DE ORO NO. 1100"/>
    <x v="48"/>
    <n v="0"/>
    <s v="INTERIOR"/>
    <n v="2"/>
    <s v="&lt;=3"/>
    <s v="Entry Production Color Low/Mid"/>
    <s v="Entry Production"/>
    <s v="Ciudad principal"/>
    <s v="3-&lt;=3"/>
    <n v="0"/>
    <n v="0"/>
    <n v="1"/>
    <n v="2.08"/>
    <n v="4"/>
    <n v="0.52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1"/>
    <n v="1"/>
    <s v="1993151"/>
    <x v="0"/>
    <s v="8075"/>
    <s v="11/02/2019 13:12"/>
    <s v="03AG880494"/>
    <s v="800192"/>
    <s v="PITSS"/>
    <s v="ASP"/>
    <x v="4"/>
    <s v="AV LOPEZ MATEOS SUR No 7000"/>
    <x v="40"/>
    <n v="0"/>
    <s v="INTERIOR"/>
    <n v="138"/>
    <s v="&gt;60"/>
    <s v="Departmental Digital"/>
    <s v="A3"/>
    <s v="Ciudad principal"/>
    <s v="2-&gt;60"/>
    <n v="1.1000000000000001"/>
    <n v="1501.5000000000002"/>
    <n v="1"/>
    <n v="2.6"/>
    <n v="5"/>
    <n v="0.52"/>
    <n v="0"/>
    <n v="0"/>
    <d v="2019-02-11T00:00:00"/>
    <d v="2019-02-12T00:00:00"/>
    <n v="1"/>
    <s v="0-1 día"/>
    <n v="0"/>
    <n v="0"/>
    <n v="0"/>
    <x v="0"/>
    <x v="0"/>
    <x v="0"/>
    <x v="0"/>
    <x v="0"/>
    <x v="0"/>
    <x v="0"/>
  </r>
  <r>
    <x v="1"/>
    <n v="1"/>
    <s v="2000285"/>
    <x v="0"/>
    <s v="6705"/>
    <s v="25/02/2019 15:25"/>
    <s v="0A1H021357"/>
    <s v="800027"/>
    <s v="PITSS"/>
    <s v="ASP"/>
    <x v="1"/>
    <s v="AV VALLARTA NO. 1530  ENTRE MARSELLA Y CHAPULTEPEC"/>
    <x v="7"/>
    <n v="0"/>
    <s v="INTERIOR"/>
    <n v="111"/>
    <s v="&gt;60"/>
    <s v="WF Mono Systems and Legacy Color"/>
    <s v="WF"/>
    <s v="Ciudad principal"/>
    <s v="3-&gt;60"/>
    <n v="1.1499999999999999"/>
    <n v="1808.95"/>
    <n v="1"/>
    <n v="2.08"/>
    <n v="4"/>
    <n v="0.52"/>
    <n v="0"/>
    <n v="0"/>
    <d v="2019-02-28T00:00:00"/>
    <d v="2019-02-28T00:00:00"/>
    <n v="0"/>
    <s v="0-1 día"/>
    <n v="0"/>
    <n v="0"/>
    <n v="0"/>
    <x v="0"/>
    <x v="0"/>
    <x v="0"/>
    <x v="0"/>
    <x v="0"/>
    <x v="0"/>
    <x v="0"/>
  </r>
  <r>
    <x v="0"/>
    <n v="1"/>
    <s v="1974859"/>
    <x v="0"/>
    <s v="3635"/>
    <s v="04/01/2019 15:53"/>
    <s v="0LBT205938"/>
    <s v="800072"/>
    <s v="PITSS"/>
    <s v="ASP"/>
    <x v="8"/>
    <s v="AV CIRCUNVALACION OBLATOS 2700 LOC 107 108 109"/>
    <x v="7"/>
    <n v="0"/>
    <s v="INTERIOR"/>
    <n v="88"/>
    <s v="&gt;60"/>
    <s v="A4 Mono MFPs"/>
    <s v="A4"/>
    <s v="Ciudad principal"/>
    <s v="1-&gt;60"/>
    <n v="1.05"/>
    <n v="750.75000000000011"/>
    <n v="1"/>
    <n v="2.62"/>
    <n v="5"/>
    <n v="0.52400000000000002"/>
    <n v="0"/>
    <n v="0"/>
    <d v="2019-01-09T00:00:00"/>
    <d v="2019-01-10T00:00:00"/>
    <n v="1"/>
    <s v="0-1 día"/>
    <n v="0"/>
    <n v="0"/>
    <n v="0"/>
    <x v="0"/>
    <x v="0"/>
    <x v="0"/>
    <x v="0"/>
    <x v="0"/>
    <x v="0"/>
    <x v="0"/>
  </r>
  <r>
    <x v="1"/>
    <n v="1"/>
    <s v="1991659"/>
    <x v="0"/>
    <s v="8075"/>
    <s v="08/02/2019 08:21"/>
    <s v="03AG877879"/>
    <s v="500036"/>
    <s v="PITSS"/>
    <s v="ASP"/>
    <x v="4"/>
    <s v="AV GOMEZ MORIN No 924 LOTE 7"/>
    <x v="1"/>
    <n v="0"/>
    <s v="INTERIOR"/>
    <n v="2"/>
    <s v="&lt;=3"/>
    <s v="Departmental Digital"/>
    <s v="A3"/>
    <s v="Ciudad principal"/>
    <s v="2-&lt;=3"/>
    <n v="0"/>
    <n v="0"/>
    <n v="1"/>
    <n v="2.62"/>
    <n v="5"/>
    <n v="0.52400000000000002"/>
    <n v="0"/>
    <n v="0"/>
    <d v="2019-02-08T00:00:00"/>
    <d v="2019-02-08T00:00:00"/>
    <n v="0"/>
    <s v="0-1 día"/>
    <n v="0"/>
    <n v="0"/>
    <n v="0"/>
    <x v="0"/>
    <x v="0"/>
    <x v="0"/>
    <x v="0"/>
    <x v="0"/>
    <x v="0"/>
    <x v="0"/>
  </r>
  <r>
    <x v="1"/>
    <n v="1"/>
    <s v="2001575"/>
    <x v="0"/>
    <s v="4002"/>
    <s v="27/02/2019 14:03"/>
    <s v="09HB331426"/>
    <s v="800196"/>
    <s v="PITSS"/>
    <s v="ASP"/>
    <x v="15"/>
    <s v="CALLE 7 No 1308"/>
    <x v="7"/>
    <n v="1"/>
    <s v="INTERIOR"/>
    <n v="1"/>
    <s v="&lt;=3"/>
    <s v="A4 Mono MFPs"/>
    <s v="A4"/>
    <s v="Ciudad principal"/>
    <s v="1-&lt;=3"/>
    <n v="0"/>
    <n v="0"/>
    <n v="1"/>
    <n v="2.62"/>
    <n v="5"/>
    <n v="0.52400000000000002"/>
    <n v="0"/>
    <n v="0"/>
    <d v="2019-02-27T00:00:00"/>
    <d v="2019-02-28T00:00:00"/>
    <n v="1"/>
    <s v="0-1 día"/>
    <n v="0"/>
    <n v="0"/>
    <n v="0"/>
    <x v="0"/>
    <x v="0"/>
    <x v="0"/>
    <x v="0"/>
    <x v="0"/>
    <x v="0"/>
    <x v="0"/>
  </r>
  <r>
    <x v="1"/>
    <n v="1"/>
    <s v="1997299"/>
    <x v="0"/>
    <s v="5866"/>
    <s v="19/02/2019 14:17"/>
    <s v="0EX9664778"/>
    <s v="500028"/>
    <s v="PITSS"/>
    <s v="ASP"/>
    <x v="108"/>
    <s v="AV DE LOS ALAMOS No 80"/>
    <x v="82"/>
    <n v="0"/>
    <s v="INTERIOR"/>
    <n v="4"/>
    <s v="Entre 3 y 6"/>
    <s v="Departmental Digital"/>
    <s v="A3"/>
    <s v="Otras"/>
    <s v="2-Entre 3 y 6"/>
    <n v="0"/>
    <n v="0"/>
    <n v="1"/>
    <n v="4.72"/>
    <n v="9"/>
    <n v="0.52444444444444438"/>
    <n v="0"/>
    <n v="0"/>
    <d v="2019-02-25T00:00:00"/>
    <d v="2019-02-25T00:00:00"/>
    <n v="0"/>
    <s v="0-1 día"/>
    <n v="0"/>
    <n v="0"/>
    <n v="0"/>
    <x v="0"/>
    <x v="0"/>
    <x v="0"/>
    <x v="0"/>
    <x v="0"/>
    <x v="0"/>
    <x v="0"/>
  </r>
  <r>
    <x v="0"/>
    <n v="1"/>
    <s v="1975495"/>
    <x v="0"/>
    <s v="4395"/>
    <s v="07/01/2019 08:12"/>
    <s v="0BG2953505"/>
    <s v="000207"/>
    <s v="PITSS"/>
    <s v="ASP"/>
    <x v="4"/>
    <s v="PAPNUNCIO PADILLA No 34"/>
    <x v="12"/>
    <n v="0"/>
    <s v="METRO"/>
    <n v="56"/>
    <s v="Entre 31 y 60"/>
    <s v="Light Production Digital Business"/>
    <s v="Entry Production"/>
    <s v="Ciudad principal"/>
    <s v="3-Entre 31 y 60"/>
    <n v="1.1000000000000001"/>
    <n v="883.30000000000007"/>
    <n v="1"/>
    <n v="2.1"/>
    <n v="4"/>
    <n v="0.52500000000000002"/>
    <n v="0"/>
    <n v="0"/>
    <d v="2019-01-07T00:00:00"/>
    <d v="2019-01-07T00:00:00"/>
    <n v="0"/>
    <s v="0-1 día"/>
    <n v="0"/>
    <n v="0"/>
    <n v="0"/>
    <x v="0"/>
    <x v="0"/>
    <x v="0"/>
    <x v="0"/>
    <x v="0"/>
    <x v="0"/>
    <x v="0"/>
  </r>
  <r>
    <x v="1"/>
    <n v="1"/>
    <s v="1991475"/>
    <x v="0"/>
    <s v="4395"/>
    <s v="07/02/2019 17:16"/>
    <s v="0BG2947978"/>
    <s v="800192"/>
    <s v="PITSS"/>
    <s v="ASP"/>
    <x v="1"/>
    <s v="MANUEL J CLOUTHIER 888"/>
    <x v="0"/>
    <n v="0"/>
    <s v="INTERIOR"/>
    <n v="13"/>
    <s v="Entre 7 y 15"/>
    <s v="Light Production Digital Business"/>
    <s v="Entry Production"/>
    <s v="Ciudad principal"/>
    <s v="3-Entre 7 y 15"/>
    <n v="0.8"/>
    <n v="1258.4000000000003"/>
    <n v="1"/>
    <n v="2.1"/>
    <n v="4"/>
    <n v="0.52500000000000002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1"/>
    <n v="1"/>
    <s v="2001369"/>
    <x v="0"/>
    <s v="4395"/>
    <s v="27/02/2019 10:54"/>
    <s v="0BG2959193"/>
    <s v="800188"/>
    <s v="PITSS"/>
    <s v="ASP"/>
    <x v="65"/>
    <s v="AV AMISTAD L1 AL 32 MZ2"/>
    <x v="46"/>
    <n v="0"/>
    <s v="INTERIOR"/>
    <n v="125"/>
    <s v="&gt;60"/>
    <s v="Light Production Digital Business"/>
    <s v="Entry Production"/>
    <s v="Ciudad principal"/>
    <s v="3-&gt;60"/>
    <n v="1.1499999999999999"/>
    <n v="1808.95"/>
    <n v="1"/>
    <n v="2.1"/>
    <n v="4"/>
    <n v="0.52500000000000002"/>
    <n v="0"/>
    <n v="0"/>
    <d v="2019-02-27T00:00:00"/>
    <d v="2019-02-27T00:00:00"/>
    <n v="0"/>
    <s v="0-1 día"/>
    <n v="0"/>
    <n v="0"/>
    <n v="0"/>
    <x v="0"/>
    <x v="0"/>
    <x v="0"/>
    <x v="0"/>
    <x v="0"/>
    <x v="0"/>
    <x v="0"/>
  </r>
  <r>
    <x v="0"/>
    <n v="1"/>
    <s v="1975603"/>
    <x v="0"/>
    <s v="4002"/>
    <s v="07/01/2019 09:49"/>
    <s v="09HB320833"/>
    <s v="500159"/>
    <s v="PITSS"/>
    <s v="ASP"/>
    <x v="6"/>
    <s v="BLVD JUAN PABLO II SN"/>
    <x v="6"/>
    <n v="0"/>
    <s v="INTERIOR"/>
    <n v="166"/>
    <s v="&gt;60"/>
    <s v="A4 Mono MFPs"/>
    <s v="A4"/>
    <s v="Ciudad principal"/>
    <s v="1-&gt;60"/>
    <n v="1.05"/>
    <n v="750.75000000000011"/>
    <n v="1"/>
    <n v="4.5999999999999996"/>
    <n v="5"/>
    <n v="0.91999999999999993"/>
    <n v="0"/>
    <n v="0"/>
    <d v="2019-01-07T00:00:00"/>
    <d v="2019-01-07T00:00:00"/>
    <n v="0"/>
    <s v="0-1 día"/>
    <n v="0"/>
    <n v="0"/>
    <n v="0"/>
    <x v="0"/>
    <x v="0"/>
    <x v="0"/>
    <x v="0"/>
    <x v="1"/>
    <x v="1"/>
    <x v="6"/>
  </r>
  <r>
    <x v="1"/>
    <n v="1"/>
    <s v="1988593"/>
    <x v="0"/>
    <s v="3346"/>
    <s v="01/02/2019 15:33"/>
    <s v="03BT802201"/>
    <s v="500019"/>
    <s v="PITSS"/>
    <s v="ASP"/>
    <x v="6"/>
    <s v="JOSE C MONTES No 2"/>
    <x v="83"/>
    <n v="0"/>
    <s v="INTERIOR"/>
    <n v="477"/>
    <s v="&gt;60"/>
    <s v="A4 Mono MFPs"/>
    <s v="A4"/>
    <s v="Ciudad principal"/>
    <s v="1-&gt;60"/>
    <n v="1.05"/>
    <n v="750.75000000000011"/>
    <n v="1"/>
    <n v="2.63"/>
    <n v="5"/>
    <n v="0.52600000000000002"/>
    <n v="0"/>
    <n v="0"/>
    <d v="2019-02-07T00:00:00"/>
    <d v="2019-02-07T00:00:00"/>
    <n v="0"/>
    <s v="0-1 día"/>
    <n v="0"/>
    <n v="0"/>
    <n v="0"/>
    <x v="0"/>
    <x v="0"/>
    <x v="0"/>
    <x v="0"/>
    <x v="0"/>
    <x v="0"/>
    <x v="0"/>
  </r>
  <r>
    <x v="0"/>
    <n v="1"/>
    <s v="1974035"/>
    <x v="0"/>
    <s v="0560"/>
    <s v="03/01/2019 08:54"/>
    <s v="0XPN396986"/>
    <s v="500036"/>
    <s v="PITSS"/>
    <s v="ASP"/>
    <x v="1"/>
    <s v="AV VASCONCELOS 160"/>
    <x v="1"/>
    <n v="0"/>
    <s v="INTERIOR"/>
    <n v="351"/>
    <s v="&gt;60"/>
    <s v="Entry Production Color Low/Mid"/>
    <s v="Entry Production"/>
    <s v="Ciudad principal"/>
    <s v="3-&gt;60"/>
    <n v="1.1499999999999999"/>
    <n v="1808.95"/>
    <n v="1"/>
    <n v="2.12"/>
    <n v="4"/>
    <n v="0.53"/>
    <n v="0"/>
    <n v="0"/>
    <d v="2019-01-03T00:00:00"/>
    <d v="2019-01-03T00:00:00"/>
    <n v="0"/>
    <s v="0-1 día"/>
    <n v="0"/>
    <n v="0"/>
    <n v="0"/>
    <x v="0"/>
    <x v="0"/>
    <x v="0"/>
    <x v="0"/>
    <x v="0"/>
    <x v="0"/>
    <x v="0"/>
  </r>
  <r>
    <x v="0"/>
    <n v="1"/>
    <s v="1975853"/>
    <x v="0"/>
    <s v="8075"/>
    <s v="07/01/2019 14:06"/>
    <s v="03AG880297"/>
    <s v="800192"/>
    <s v="PITSS"/>
    <s v="ASP"/>
    <x v="4"/>
    <s v="MARIANO OTERO No 1614"/>
    <x v="0"/>
    <n v="0"/>
    <s v="INTERIOR"/>
    <n v="76"/>
    <s v="&gt;60"/>
    <s v="Departmental Digital"/>
    <s v="A3"/>
    <s v="Ciudad principal"/>
    <s v="2-&gt;60"/>
    <n v="1.1000000000000001"/>
    <n v="1501.5000000000002"/>
    <n v="1"/>
    <n v="2.65"/>
    <n v="5"/>
    <n v="0.53"/>
    <n v="0"/>
    <n v="0"/>
    <d v="2019-01-07T00:00:00"/>
    <d v="2019-01-08T00:00:00"/>
    <n v="1"/>
    <s v="0-1 día"/>
    <n v="0"/>
    <n v="0"/>
    <n v="0"/>
    <x v="0"/>
    <x v="0"/>
    <x v="0"/>
    <x v="0"/>
    <x v="0"/>
    <x v="0"/>
    <x v="0"/>
  </r>
  <r>
    <x v="0"/>
    <n v="1"/>
    <s v="1974357"/>
    <x v="1"/>
    <s v="3658"/>
    <s v="03/01/2019 16:13"/>
    <s v="0C4X006451"/>
    <s v="500159"/>
    <s v="PITSS"/>
    <s v="ASP"/>
    <x v="7"/>
    <s v="HEROICO COLEGIO MILITAR No 4700"/>
    <x v="6"/>
    <n v="0"/>
    <s v="INTERIOR"/>
    <s v="  "/>
    <s v="&gt;60"/>
    <s v="A4 Mono MFPs"/>
    <s v="A4"/>
    <s v="Ciudad principal"/>
    <s v="1-&gt;60"/>
    <n v="1"/>
    <n v="715.00000000000011"/>
    <n v="0"/>
    <n v="5"/>
    <n v="5"/>
    <n v="1"/>
    <n v="0"/>
    <n v="0"/>
    <d v="2019-01-04T00:00:00"/>
    <d v="2019-01-04T00:00:00"/>
    <n v="0"/>
    <s v="0-1 día"/>
    <n v="0"/>
    <n v="0"/>
    <n v="0"/>
    <x v="1"/>
    <x v="0"/>
    <x v="0"/>
    <x v="0"/>
    <x v="1"/>
    <x v="1"/>
    <x v="6"/>
  </r>
  <r>
    <x v="0"/>
    <n v="1"/>
    <s v="1974245"/>
    <x v="0"/>
    <s v="4002"/>
    <s v="03/01/2019 12:58"/>
    <s v="09HB331461"/>
    <s v="800185"/>
    <s v="PITSS"/>
    <s v="ASP"/>
    <x v="0"/>
    <s v="AV DE LOS DIAMANTES No 134"/>
    <x v="50"/>
    <n v="1"/>
    <s v="INTERIOR"/>
    <n v="2590"/>
    <s v="&gt;60"/>
    <s v="A4 Mono MFPs"/>
    <s v="A4"/>
    <s v="Ciudad principal"/>
    <s v="1-&gt;60"/>
    <n v="1.05"/>
    <n v="0"/>
    <n v="1"/>
    <n v="2.66"/>
    <n v="5"/>
    <n v="0.53200000000000003"/>
    <n v="0"/>
    <n v="0"/>
    <d v="2019-01-03T00:00:00"/>
    <d v="2019-01-03T00:00:00"/>
    <n v="0"/>
    <s v="0-1 día"/>
    <n v="0"/>
    <n v="0"/>
    <n v="0"/>
    <x v="0"/>
    <x v="0"/>
    <x v="0"/>
    <x v="0"/>
    <x v="0"/>
    <x v="0"/>
    <x v="0"/>
  </r>
  <r>
    <x v="0"/>
    <n v="1"/>
    <s v="1974359"/>
    <x v="1"/>
    <s v="5757"/>
    <s v="03/01/2019 16:13"/>
    <s v="0Y2B003357"/>
    <s v="500159"/>
    <s v="PITSS"/>
    <s v="ASP"/>
    <x v="7"/>
    <s v="HEROICO COLEGIO MILITAR No 4700"/>
    <x v="6"/>
    <n v="0"/>
    <s v="INTERIOR"/>
    <s v="  "/>
    <s v="&gt;60"/>
    <s v="Departmental Digital"/>
    <s v="A3"/>
    <s v="Ciudad principal"/>
    <s v="2-&gt;60"/>
    <n v="1"/>
    <n v="1365"/>
    <n v="0"/>
    <n v="5"/>
    <n v="5"/>
    <n v="1"/>
    <n v="0"/>
    <n v="0"/>
    <d v="2019-01-04T00:00:00"/>
    <d v="2019-01-04T00:00:00"/>
    <n v="0"/>
    <s v="0-1 día"/>
    <n v="0"/>
    <n v="0"/>
    <n v="0"/>
    <x v="1"/>
    <x v="0"/>
    <x v="0"/>
    <x v="0"/>
    <x v="1"/>
    <x v="1"/>
    <x v="6"/>
  </r>
  <r>
    <x v="0"/>
    <n v="1"/>
    <s v="1973747"/>
    <x v="0"/>
    <s v="3346"/>
    <s v="02/01/2019 16:20"/>
    <s v="03BT802187"/>
    <s v="500028"/>
    <s v="PITSS"/>
    <s v="ASP"/>
    <x v="31"/>
    <s v="JOSE MARIA MENDOZA No 1585"/>
    <x v="84"/>
    <n v="0"/>
    <s v="INTERIOR"/>
    <n v="2589"/>
    <s v="&gt;60"/>
    <s v="A4 Mono MFPs"/>
    <s v="A4"/>
    <s v="Ciudad principal"/>
    <s v="1-&gt;60"/>
    <n v="1.05"/>
    <n v="750.75000000000011"/>
    <n v="1"/>
    <n v="2.67"/>
    <n v="5"/>
    <n v="0.53400000000000003"/>
    <n v="0"/>
    <n v="0"/>
    <d v="2019-01-03T00:00:00"/>
    <d v="2019-01-03T00:00:00"/>
    <n v="0"/>
    <s v="0-1 día"/>
    <n v="0"/>
    <n v="0"/>
    <n v="0"/>
    <x v="0"/>
    <x v="0"/>
    <x v="0"/>
    <x v="0"/>
    <x v="0"/>
    <x v="0"/>
    <x v="0"/>
  </r>
  <r>
    <x v="0"/>
    <n v="1"/>
    <s v="1979491"/>
    <x v="0"/>
    <s v="5325"/>
    <s v="15/01/2019 11:00"/>
    <s v="0AE7176589"/>
    <s v="800074"/>
    <s v="PITSS"/>
    <s v="ASP"/>
    <x v="7"/>
    <s v="AV MONTA&amp;A MONARCA No 1340"/>
    <x v="67"/>
    <n v="0"/>
    <s v="INTERIOR"/>
    <n v="434"/>
    <s v="&gt;60"/>
    <s v="Office Digital"/>
    <s v="A3"/>
    <s v="Ciudad principal"/>
    <s v="2-&gt;60"/>
    <n v="1.1000000000000001"/>
    <n v="1501.5000000000002"/>
    <n v="1"/>
    <n v="2.67"/>
    <n v="5"/>
    <n v="0.53400000000000003"/>
    <n v="0"/>
    <n v="0"/>
    <d v="2019-01-15T00:00:00"/>
    <d v="2019-01-17T00:00:00"/>
    <n v="2"/>
    <s v="2-3 días"/>
    <n v="0.25"/>
    <n v="-341.25"/>
    <n v="0"/>
    <x v="0"/>
    <x v="0"/>
    <x v="0"/>
    <x v="0"/>
    <x v="0"/>
    <x v="0"/>
    <x v="0"/>
  </r>
  <r>
    <x v="1"/>
    <n v="1"/>
    <s v="1990101"/>
    <x v="0"/>
    <s v="4002"/>
    <s v="05/02/2019 16:50"/>
    <s v="09HB333104"/>
    <s v="500083"/>
    <s v="PITSS"/>
    <s v="ASP"/>
    <x v="38"/>
    <s v="AV JUAREZ No 1102 PISO 40"/>
    <x v="11"/>
    <n v="0"/>
    <s v="INTERIOR"/>
    <n v="26"/>
    <s v="Entre 16 y 30"/>
    <s v="A4 Mono MFPs"/>
    <s v="A4"/>
    <s v="Ciudad principal"/>
    <s v="1-Entre 16 y 30"/>
    <n v="0.6"/>
    <n v="429.00000000000006"/>
    <n v="1"/>
    <n v="2.67"/>
    <n v="5"/>
    <n v="0.53400000000000003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1"/>
    <n v="1"/>
    <s v="1993215"/>
    <x v="0"/>
    <s v="5866"/>
    <s v="11/02/2019 14:50"/>
    <s v="0EX9293483"/>
    <s v="800183"/>
    <s v="PITSS"/>
    <s v="ASP"/>
    <x v="4"/>
    <s v="AV VENUSTIANO CARRANZA 2301"/>
    <x v="13"/>
    <n v="0"/>
    <s v="INTERIOR"/>
    <n v="31"/>
    <s v="Entre 31 y 60"/>
    <s v="Departmental Digital"/>
    <s v="A3"/>
    <s v="Ciudad principal"/>
    <s v="2-Entre 31 y 60"/>
    <n v="1.05"/>
    <n v="1433.25"/>
    <n v="1"/>
    <n v="2.67"/>
    <n v="5"/>
    <n v="0.53400000000000003"/>
    <n v="0"/>
    <n v="0"/>
    <d v="2019-02-14T00:00:00"/>
    <d v="2019-02-14T00:00:00"/>
    <n v="0"/>
    <s v="0-1 día"/>
    <n v="0"/>
    <n v="0"/>
    <n v="0"/>
    <x v="0"/>
    <x v="0"/>
    <x v="0"/>
    <x v="0"/>
    <x v="0"/>
    <x v="0"/>
    <x v="0"/>
  </r>
  <r>
    <x v="0"/>
    <n v="1"/>
    <s v="1977151"/>
    <x v="0"/>
    <s v="3658"/>
    <s v="09/01/2019 15:35"/>
    <s v="0C4X003129"/>
    <s v="500019"/>
    <s v="PITSS"/>
    <s v="ASP"/>
    <x v="8"/>
    <s v="BLVD INDEPENDENCIA 1300 OTE LOC 201 PZA COMER 4 CA"/>
    <x v="9"/>
    <n v="0"/>
    <s v="INTERIOR"/>
    <n v="201"/>
    <s v="&gt;60"/>
    <s v="A4 Mono MFPs"/>
    <s v="A4"/>
    <s v="Otras"/>
    <s v="1-&gt;60"/>
    <n v="1.05"/>
    <n v="750.75000000000011"/>
    <n v="1"/>
    <n v="4.82"/>
    <n v="9"/>
    <n v="0.53555555555555556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0"/>
    <n v="1"/>
    <s v="1984877"/>
    <x v="0"/>
    <s v="3611"/>
    <s v="25/01/2019 09:49"/>
    <s v="0A4T558081"/>
    <s v="000196"/>
    <s v="PITSS"/>
    <s v="ASP"/>
    <x v="4"/>
    <s v="AV REVOLUCION 780"/>
    <x v="21"/>
    <n v="0"/>
    <s v="METRO"/>
    <n v="165"/>
    <s v="&gt;60"/>
    <s v="Entry Mono Printers"/>
    <s v="A4"/>
    <s v="Ciudad principal"/>
    <s v="1-&gt;60"/>
    <n v="1.05"/>
    <n v="491.40000000000003"/>
    <n v="1"/>
    <n v="2.68"/>
    <n v="5"/>
    <n v="0.53600000000000003"/>
    <n v="0"/>
    <n v="0"/>
    <d v="2019-01-25T00:00:00"/>
    <d v="2019-01-25T00:00:00"/>
    <n v="0"/>
    <s v="0-1 día"/>
    <n v="0"/>
    <n v="0"/>
    <n v="0"/>
    <x v="0"/>
    <x v="0"/>
    <x v="0"/>
    <x v="0"/>
    <x v="0"/>
    <x v="0"/>
    <x v="0"/>
  </r>
  <r>
    <x v="0"/>
    <n v="1"/>
    <s v="1974329"/>
    <x v="0"/>
    <s v="6705"/>
    <s v="03/01/2019 15:21"/>
    <s v="0A1H021488"/>
    <s v="800183"/>
    <s v="PITSS"/>
    <s v="ASP"/>
    <x v="1"/>
    <s v="CENTRO COMERCIAL REAL CENTER AV SANTA MARGARITA No"/>
    <x v="0"/>
    <n v="0"/>
    <s v="INTERIOR"/>
    <n v="185"/>
    <s v="&gt;60"/>
    <s v="WF Mono Systems and Legacy Color"/>
    <s v="WF"/>
    <s v="Ciudad principal"/>
    <s v="3-&gt;60"/>
    <n v="1.1499999999999999"/>
    <n v="1808.95"/>
    <n v="1"/>
    <n v="2.15"/>
    <n v="4"/>
    <n v="0.53749999999999998"/>
    <n v="0"/>
    <n v="0"/>
    <d v="2019-01-07T00:00:00"/>
    <d v="2019-01-07T00:00:00"/>
    <n v="0"/>
    <s v="0-1 día"/>
    <n v="0"/>
    <n v="0"/>
    <n v="0"/>
    <x v="0"/>
    <x v="0"/>
    <x v="0"/>
    <x v="0"/>
    <x v="0"/>
    <x v="0"/>
    <x v="0"/>
  </r>
  <r>
    <x v="0"/>
    <n v="1"/>
    <s v="1974327"/>
    <x v="0"/>
    <s v="4310"/>
    <s v="03/01/2019 15:21"/>
    <s v="0BG0963897"/>
    <s v="000195"/>
    <s v="PITSS"/>
    <s v="ASP"/>
    <x v="4"/>
    <s v="AV CONTRERAS 300"/>
    <x v="70"/>
    <n v="0"/>
    <s v="METRO"/>
    <n v="21"/>
    <s v="Entre 16 y 30"/>
    <s v="Light Production Digital Business"/>
    <s v="Entry Production"/>
    <s v="Ciudad principal"/>
    <s v="3-Entre 16 y 30"/>
    <n v="1.05"/>
    <n v="843.15000000000009"/>
    <n v="1"/>
    <n v="2.15"/>
    <n v="4"/>
    <n v="0.53749999999999998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1"/>
    <n v="1"/>
    <s v="1994145"/>
    <x v="0"/>
    <s v="4395"/>
    <s v="13/02/2019 09:21"/>
    <s v="0BG2946786"/>
    <s v="500028"/>
    <s v="PITSS"/>
    <s v="ASP"/>
    <x v="1"/>
    <s v="CARR MIGUEL ALEMAN OTE 4605"/>
    <x v="33"/>
    <n v="0"/>
    <s v="INTERIOR"/>
    <n v="35"/>
    <s v="Entre 31 y 60"/>
    <s v="Light Production Digital Business"/>
    <s v="Entry Production"/>
    <s v="Ciudad principal"/>
    <s v="3-Entre 31 y 60"/>
    <n v="1.1000000000000001"/>
    <n v="1730.3000000000004"/>
    <n v="1"/>
    <n v="2.15"/>
    <n v="4"/>
    <n v="0.53749999999999998"/>
    <n v="0"/>
    <n v="0"/>
    <d v="2019-02-15T00:00:00"/>
    <d v="2019-02-15T00:00:00"/>
    <n v="0"/>
    <s v="0-1 día"/>
    <n v="0"/>
    <n v="0"/>
    <n v="0"/>
    <x v="0"/>
    <x v="0"/>
    <x v="0"/>
    <x v="0"/>
    <x v="0"/>
    <x v="0"/>
    <x v="0"/>
  </r>
  <r>
    <x v="0"/>
    <n v="1"/>
    <s v="1976945"/>
    <x v="0"/>
    <s v="6505"/>
    <s v="09/01/2019 10:33"/>
    <s v="0YRB405536"/>
    <s v="500071"/>
    <s v="PITSS"/>
    <s v="ASP"/>
    <x v="74"/>
    <s v="CARRETERA A MONTERREY AV FOMENTO INDUSTRIAL SN"/>
    <x v="19"/>
    <n v="0"/>
    <s v="INTERIOR"/>
    <n v="533"/>
    <s v="&gt;60"/>
    <s v="Color Laser Printers"/>
    <s v="A4"/>
    <s v="Ciudad principal"/>
    <s v="1-&gt;60"/>
    <n v="1.05"/>
    <n v="750.75000000000011"/>
    <n v="1"/>
    <n v="2.7"/>
    <n v="5"/>
    <n v="0.54"/>
    <n v="0"/>
    <n v="0"/>
    <d v="2019-01-09T00:00:00"/>
    <d v="2019-01-10T00:00:00"/>
    <n v="1"/>
    <s v="0-1 día"/>
    <n v="0"/>
    <n v="0"/>
    <n v="0"/>
    <x v="0"/>
    <x v="0"/>
    <x v="0"/>
    <x v="0"/>
    <x v="0"/>
    <x v="0"/>
    <x v="0"/>
  </r>
  <r>
    <x v="0"/>
    <n v="1"/>
    <s v="1983465"/>
    <x v="0"/>
    <s v="3260"/>
    <s v="22/01/2019 17:10"/>
    <s v="K8A257404"/>
    <s v="800110"/>
    <s v="PITSS"/>
    <s v="ASP"/>
    <x v="121"/>
    <s v="LIBRADA PUERTO ESCONDIDO No 9"/>
    <x v="67"/>
    <n v="0"/>
    <s v="INTERIOR"/>
    <n v="2609"/>
    <s v="&gt;60"/>
    <s v="Entry Mono Printers"/>
    <s v="A4"/>
    <s v="Ciudad principal"/>
    <s v="1-&gt;60"/>
    <n v="1.05"/>
    <n v="750.75000000000011"/>
    <n v="1"/>
    <n v="2.7"/>
    <n v="5"/>
    <n v="0.54"/>
    <n v="0"/>
    <n v="0"/>
    <d v="2019-01-23T00:00:00"/>
    <d v="2019-01-23T00:00:00"/>
    <n v="0"/>
    <s v="0-1 día"/>
    <n v="0"/>
    <n v="0"/>
    <n v="0"/>
    <x v="0"/>
    <x v="0"/>
    <x v="0"/>
    <x v="0"/>
    <x v="0"/>
    <x v="0"/>
    <x v="0"/>
  </r>
  <r>
    <x v="1"/>
    <n v="1"/>
    <s v="1987197"/>
    <x v="0"/>
    <s v="3330"/>
    <s v="30/01/2019 11:18"/>
    <s v="09BR539128"/>
    <s v="500056"/>
    <s v="PITSS"/>
    <s v="ASP"/>
    <x v="74"/>
    <s v="CARRETERA A MONTERREY AV FOMENTO INDUSTRIAL SN"/>
    <x v="19"/>
    <n v="0"/>
    <s v="INTERIOR"/>
    <n v="16"/>
    <s v="Entre 16 y 30"/>
    <s v="Entry Mono Printers"/>
    <s v="A4"/>
    <s v="Ciudad principal"/>
    <s v="1-Entre 16 y 30"/>
    <n v="0.6"/>
    <n v="429.00000000000006"/>
    <n v="1"/>
    <n v="2.7"/>
    <n v="5"/>
    <n v="0.54"/>
    <n v="0"/>
    <n v="0"/>
    <d v="2019-02-01T00:00:00"/>
    <d v="2019-02-01T00:00:00"/>
    <n v="0"/>
    <s v="0-1 día"/>
    <n v="0"/>
    <n v="0"/>
    <n v="0"/>
    <x v="0"/>
    <x v="0"/>
    <x v="0"/>
    <x v="0"/>
    <x v="0"/>
    <x v="0"/>
    <x v="0"/>
  </r>
  <r>
    <x v="0"/>
    <n v="1"/>
    <s v="1973671"/>
    <x v="0"/>
    <s v="4002"/>
    <s v="02/01/2019 12:38"/>
    <s v="09HB328042"/>
    <s v="500028"/>
    <s v="PITSS"/>
    <s v="ASP"/>
    <x v="133"/>
    <s v="BLVD ESCOBEDO APODACA TECHNOLOGY PARK EDIFICIO B 1"/>
    <x v="29"/>
    <n v="0"/>
    <s v="INTERIOR"/>
    <n v="226"/>
    <s v="&gt;60"/>
    <s v="A4 Mono MFPs"/>
    <s v="A4"/>
    <s v="Otras"/>
    <s v="1-&gt;60"/>
    <n v="1.05"/>
    <n v="750.75000000000011"/>
    <n v="1"/>
    <n v="4.87"/>
    <n v="9"/>
    <n v="0.5411111111111111"/>
    <n v="0"/>
    <n v="0"/>
    <d v="2019-01-03T00:00:00"/>
    <d v="2019-01-03T00:00:00"/>
    <n v="0"/>
    <s v="0-1 día"/>
    <n v="0"/>
    <n v="0"/>
    <n v="0"/>
    <x v="0"/>
    <x v="0"/>
    <x v="0"/>
    <x v="0"/>
    <x v="0"/>
    <x v="0"/>
    <x v="0"/>
  </r>
  <r>
    <x v="0"/>
    <n v="1"/>
    <s v="1974893"/>
    <x v="0"/>
    <s v="0560"/>
    <s v="04/01/2019 19:45"/>
    <s v="0XPN547501"/>
    <s v="800147"/>
    <s v="PITSS"/>
    <s v="ASP"/>
    <x v="1"/>
    <s v="AV MEREO RGZ BARRAGAN NUM 1350"/>
    <x v="13"/>
    <n v="0"/>
    <s v="INTERIOR"/>
    <n v="8"/>
    <s v="Entre 7 y 15"/>
    <s v="Entry Production Color Low/Mid"/>
    <s v="Entry Production"/>
    <s v="Ciudad principal"/>
    <s v="3-Entre 7 y 15"/>
    <n v="0.8"/>
    <n v="1258.4000000000003"/>
    <n v="1"/>
    <n v="2.17"/>
    <n v="4"/>
    <n v="0.54249999999999998"/>
    <n v="0"/>
    <n v="0"/>
    <d v="2019-01-07T00:00:00"/>
    <d v="2019-01-07T00:00:00"/>
    <n v="0"/>
    <s v="0-1 día"/>
    <n v="0"/>
    <n v="0"/>
    <n v="0"/>
    <x v="0"/>
    <x v="0"/>
    <x v="0"/>
    <x v="0"/>
    <x v="0"/>
    <x v="0"/>
    <x v="0"/>
  </r>
  <r>
    <x v="0"/>
    <n v="1"/>
    <s v="1978575"/>
    <x v="0"/>
    <s v="0070"/>
    <s v="13/01/2019 14:58"/>
    <s v="0E2B665884"/>
    <s v="800071"/>
    <s v="PITSS"/>
    <s v="ASP"/>
    <x v="4"/>
    <s v="MARIANO OTERO No 1614"/>
    <x v="0"/>
    <n v="0"/>
    <s v="INTERIOR"/>
    <n v="486"/>
    <s v="&gt;60"/>
    <s v="Entry Production Color Low/Mid"/>
    <s v="Entry Production"/>
    <s v="Ciudad principal"/>
    <s v="3-&gt;60"/>
    <n v="1.1499999999999999"/>
    <n v="1808.95"/>
    <n v="1"/>
    <n v="2.17"/>
    <n v="4"/>
    <n v="0.54249999999999998"/>
    <n v="0"/>
    <n v="0"/>
    <d v="2019-01-21T00:00:00"/>
    <d v="2019-01-21T00:00:00"/>
    <n v="0"/>
    <s v="0-1 día"/>
    <n v="0"/>
    <n v="0"/>
    <n v="0"/>
    <x v="0"/>
    <x v="0"/>
    <x v="0"/>
    <x v="0"/>
    <x v="0"/>
    <x v="0"/>
    <x v="0"/>
  </r>
  <r>
    <x v="1"/>
    <n v="1"/>
    <s v="1997635"/>
    <x v="0"/>
    <s v="4598"/>
    <s v="20/02/2019 08:30"/>
    <s v="0FBG071028"/>
    <s v="800188"/>
    <s v="PITSS"/>
    <s v="ASP"/>
    <x v="1"/>
    <s v="BLV ADOLFO LOPEZ MATEOS 1025"/>
    <x v="55"/>
    <n v="0"/>
    <s v="INTERIOR"/>
    <n v="28"/>
    <s v="Entre 16 y 30"/>
    <s v="Light Production Digital Business"/>
    <s v="Entry Production"/>
    <s v="Ciudad principal"/>
    <s v="3-Entre 16 y 30"/>
    <n v="1.05"/>
    <n v="1651.6500000000003"/>
    <n v="1"/>
    <n v="2.17"/>
    <n v="4"/>
    <n v="0.54249999999999998"/>
    <n v="0"/>
    <n v="0"/>
    <d v="2019-02-20T00:00:00"/>
    <d v="2019-02-20T00:00:00"/>
    <n v="0"/>
    <s v="0-1 día"/>
    <n v="0"/>
    <n v="0"/>
    <n v="0"/>
    <x v="0"/>
    <x v="0"/>
    <x v="0"/>
    <x v="0"/>
    <x v="0"/>
    <x v="0"/>
    <x v="0"/>
  </r>
  <r>
    <x v="0"/>
    <n v="1"/>
    <s v="1974779"/>
    <x v="0"/>
    <s v="5955"/>
    <s v="04/01/2019 12:41"/>
    <s v="0X76703630"/>
    <s v="800192"/>
    <s v="PITSS"/>
    <s v="ASP"/>
    <x v="36"/>
    <s v="AV NI&amp;OS HEROES No 1555 LOTE 105"/>
    <x v="7"/>
    <n v="0"/>
    <s v="INTERIOR"/>
    <n v="164"/>
    <s v="&gt;60"/>
    <s v="Departmental Digital"/>
    <s v="A3"/>
    <s v="Ciudad principal"/>
    <s v="2-&gt;60"/>
    <n v="1.1000000000000001"/>
    <n v="1501.5000000000002"/>
    <n v="1"/>
    <n v="2.72"/>
    <n v="5"/>
    <n v="0.54400000000000004"/>
    <n v="0"/>
    <n v="0"/>
    <d v="2019-01-04T00:00:00"/>
    <d v="2019-01-07T00:00:00"/>
    <n v="1"/>
    <s v="0-1 día"/>
    <n v="0"/>
    <n v="0"/>
    <n v="0"/>
    <x v="0"/>
    <x v="0"/>
    <x v="0"/>
    <x v="0"/>
    <x v="0"/>
    <x v="0"/>
    <x v="0"/>
  </r>
  <r>
    <x v="1"/>
    <n v="1"/>
    <s v="1982763"/>
    <x v="0"/>
    <s v="3611"/>
    <s v="21/01/2019 17:42"/>
    <s v="0A4T558107"/>
    <s v="000207"/>
    <s v="PITSS"/>
    <s v="ASP"/>
    <x v="4"/>
    <s v="AV PIRULES S/N NAVE 1 C-1"/>
    <x v="85"/>
    <n v="0"/>
    <s v="METRO"/>
    <n v="119"/>
    <s v="&gt;60"/>
    <s v="Entry Mono Printers"/>
    <s v="A4"/>
    <s v="Ciudad principal"/>
    <s v="1-&gt;60"/>
    <n v="1.05"/>
    <n v="491.40000000000003"/>
    <n v="1"/>
    <n v="2.72"/>
    <n v="5"/>
    <n v="0.54400000000000004"/>
    <n v="0"/>
    <n v="0"/>
    <d v="2019-02-01T00:00:00"/>
    <d v="2019-02-01T00:00:00"/>
    <n v="0"/>
    <s v="0-1 día"/>
    <n v="0"/>
    <n v="0"/>
    <n v="0"/>
    <x v="0"/>
    <x v="0"/>
    <x v="0"/>
    <x v="0"/>
    <x v="0"/>
    <x v="0"/>
    <x v="0"/>
  </r>
  <r>
    <x v="1"/>
    <n v="1"/>
    <s v="1991217"/>
    <x v="0"/>
    <s v="5866"/>
    <s v="07/02/2019 11:47"/>
    <s v="0EX9288084"/>
    <s v="800183"/>
    <s v="PITSS"/>
    <s v="ASP"/>
    <x v="4"/>
    <s v="AV GUADALUPE No 119"/>
    <x v="7"/>
    <n v="0"/>
    <s v="INTERIOR"/>
    <n v="63"/>
    <s v="&gt;60"/>
    <s v="Departmental Digital"/>
    <s v="A3"/>
    <s v="Ciudad principal"/>
    <s v="2-&gt;60"/>
    <n v="1.1000000000000001"/>
    <n v="1501.5000000000002"/>
    <n v="1"/>
    <n v="2.72"/>
    <n v="5"/>
    <n v="0.54400000000000004"/>
    <n v="0"/>
    <n v="0"/>
    <d v="2019-02-07T00:00:00"/>
    <d v="2019-02-07T00:00:00"/>
    <n v="0"/>
    <s v="0-1 día"/>
    <n v="0"/>
    <n v="0"/>
    <n v="0"/>
    <x v="0"/>
    <x v="0"/>
    <x v="0"/>
    <x v="0"/>
    <x v="0"/>
    <x v="0"/>
    <x v="0"/>
  </r>
  <r>
    <x v="1"/>
    <n v="1"/>
    <s v="1998651"/>
    <x v="0"/>
    <s v="5955"/>
    <s v="21/02/2019 14:47"/>
    <s v="0X76371386"/>
    <s v="500028"/>
    <s v="PITSS"/>
    <s v="ASP"/>
    <x v="91"/>
    <s v="AV RUFINO TAMAYO NO 100"/>
    <x v="1"/>
    <n v="0"/>
    <s v="INTERIOR"/>
    <n v="24"/>
    <s v="Entre 16 y 30"/>
    <s v="Departmental Digital"/>
    <s v="A3"/>
    <s v="Ciudad principal"/>
    <s v="2-Entre 16 y 30"/>
    <n v="0.8"/>
    <n v="1092"/>
    <n v="1"/>
    <n v="2.72"/>
    <n v="5"/>
    <n v="0.54400000000000004"/>
    <n v="0"/>
    <n v="0"/>
    <d v="2019-02-22T00:00:00"/>
    <d v="2019-02-22T00:00:00"/>
    <n v="0"/>
    <s v="0-1 día"/>
    <n v="0"/>
    <n v="0"/>
    <n v="0"/>
    <x v="0"/>
    <x v="0"/>
    <x v="0"/>
    <x v="0"/>
    <x v="0"/>
    <x v="0"/>
    <x v="0"/>
  </r>
  <r>
    <x v="0"/>
    <n v="1"/>
    <s v="1975879"/>
    <x v="0"/>
    <s v="6705"/>
    <s v="07/01/2019 14:54"/>
    <s v="0A1H022146"/>
    <s v="800147"/>
    <s v="PITSS"/>
    <s v="ASP"/>
    <x v="4"/>
    <s v="BLV ADOLFO LOPEZ MATEOS 2009-B"/>
    <x v="17"/>
    <n v="0"/>
    <s v="INTERIOR"/>
    <n v="38"/>
    <s v="Entre 31 y 60"/>
    <s v="WF Mono Systems and Legacy Color"/>
    <s v="WF"/>
    <s v="Ciudad principal"/>
    <s v="3-Entre 31 y 60"/>
    <n v="1.1000000000000001"/>
    <n v="1730.3000000000004"/>
    <n v="1"/>
    <n v="2.1800000000000002"/>
    <n v="4"/>
    <n v="0.54500000000000004"/>
    <n v="0"/>
    <n v="0"/>
    <d v="2019-01-07T00:00:00"/>
    <d v="2019-01-08T00:00:00"/>
    <n v="1"/>
    <s v="0-1 día"/>
    <n v="0"/>
    <n v="0"/>
    <n v="0"/>
    <x v="0"/>
    <x v="0"/>
    <x v="0"/>
    <x v="0"/>
    <x v="0"/>
    <x v="0"/>
    <x v="0"/>
  </r>
  <r>
    <x v="0"/>
    <n v="1"/>
    <s v="1976855"/>
    <x v="0"/>
    <s v="4395"/>
    <s v="09/01/2019 08:52"/>
    <s v="0BG2942469"/>
    <s v="500036"/>
    <s v="PITSS"/>
    <s v="ASP"/>
    <x v="1"/>
    <s v="ALEJANDRO DE RODAS PROL SEG SOC 3104"/>
    <x v="11"/>
    <n v="0"/>
    <s v="INTERIOR"/>
    <n v="22"/>
    <s v="Entre 16 y 30"/>
    <s v="Light Production Digital Business"/>
    <s v="Entry Production"/>
    <s v="Ciudad principal"/>
    <s v="3-Entre 16 y 30"/>
    <n v="1.05"/>
    <n v="1651.6500000000003"/>
    <n v="1"/>
    <n v="2.1800000000000002"/>
    <n v="4"/>
    <n v="0.54500000000000004"/>
    <n v="0"/>
    <n v="0"/>
    <d v="2019-01-11T00:00:00"/>
    <d v="2019-01-11T00:00:00"/>
    <n v="0"/>
    <s v="0-1 día"/>
    <n v="0"/>
    <n v="0"/>
    <n v="0"/>
    <x v="0"/>
    <x v="0"/>
    <x v="0"/>
    <x v="0"/>
    <x v="0"/>
    <x v="0"/>
    <x v="0"/>
  </r>
  <r>
    <x v="0"/>
    <n v="1"/>
    <s v="1974361"/>
    <x v="1"/>
    <s v="5757"/>
    <s v="03/01/2019 16:14"/>
    <s v="0Y2B003350"/>
    <s v="500159"/>
    <s v="PITSS"/>
    <s v="ASP"/>
    <x v="7"/>
    <s v="HEROICO COLEGIO MILITAR No 4700"/>
    <x v="6"/>
    <n v="0"/>
    <s v="INTERIOR"/>
    <s v="  "/>
    <s v="&gt;60"/>
    <s v="Departmental Digital"/>
    <s v="A3"/>
    <s v="Ciudad principal"/>
    <s v="2-&gt;60"/>
    <n v="1"/>
    <n v="1365"/>
    <n v="0"/>
    <n v="5"/>
    <n v="5"/>
    <n v="1"/>
    <n v="0"/>
    <n v="0"/>
    <d v="2019-01-04T00:00:00"/>
    <d v="2019-01-04T00:00:00"/>
    <n v="0"/>
    <s v="0-1 día"/>
    <n v="0"/>
    <n v="0"/>
    <n v="0"/>
    <x v="1"/>
    <x v="0"/>
    <x v="0"/>
    <x v="0"/>
    <x v="1"/>
    <x v="1"/>
    <x v="6"/>
  </r>
  <r>
    <x v="0"/>
    <n v="1"/>
    <s v="1986765"/>
    <x v="0"/>
    <s v="5955"/>
    <s v="29/01/2019 14:46"/>
    <s v="0X76703630"/>
    <s v="800192"/>
    <s v="PITSS"/>
    <s v="ASP"/>
    <x v="36"/>
    <s v="AV NI&amp;OS HEROES No 1555 LOTE 105"/>
    <x v="7"/>
    <n v="0"/>
    <s v="INTERIOR"/>
    <n v="25"/>
    <s v="Entre 16 y 30"/>
    <s v="Departmental Digital"/>
    <s v="A3"/>
    <s v="Ciudad principal"/>
    <s v="2-Entre 16 y 30"/>
    <n v="0.8"/>
    <n v="1092"/>
    <n v="1"/>
    <n v="2.73"/>
    <n v="5"/>
    <n v="0.54600000000000004"/>
    <n v="0"/>
    <n v="0"/>
    <d v="2019-01-30T00:00:00"/>
    <d v="2019-01-30T00:00:00"/>
    <n v="0"/>
    <s v="0-1 día"/>
    <n v="0"/>
    <n v="0"/>
    <n v="0"/>
    <x v="0"/>
    <x v="0"/>
    <x v="0"/>
    <x v="0"/>
    <x v="0"/>
    <x v="0"/>
    <x v="0"/>
  </r>
  <r>
    <x v="1"/>
    <n v="1"/>
    <s v="1993765"/>
    <x v="0"/>
    <s v="3616"/>
    <s v="12/02/2019 15:16"/>
    <s v="0A2T200199"/>
    <s v="800187"/>
    <s v="PITSS"/>
    <s v="ASP"/>
    <x v="12"/>
    <s v="CARR ESTATAL 200 QRO TEQUISQUIAPAN 22500"/>
    <x v="49"/>
    <n v="0"/>
    <s v="INTERIOR"/>
    <n v="1519"/>
    <s v="&gt;60"/>
    <s v="A4 Mono MFPs"/>
    <s v="A4"/>
    <s v="Ciudad principal"/>
    <s v="1-&gt;60"/>
    <n v="1.05"/>
    <n v="750.75000000000011"/>
    <n v="1"/>
    <n v="2.73"/>
    <n v="5"/>
    <n v="0.54600000000000004"/>
    <n v="0"/>
    <n v="0"/>
    <d v="2019-02-15T00:00:00"/>
    <d v="2019-02-15T00:00:00"/>
    <n v="0"/>
    <s v="0-1 día"/>
    <n v="0"/>
    <n v="0"/>
    <n v="0"/>
    <x v="0"/>
    <x v="0"/>
    <x v="0"/>
    <x v="0"/>
    <x v="0"/>
    <x v="0"/>
    <x v="0"/>
  </r>
  <r>
    <x v="1"/>
    <n v="1"/>
    <s v="1993129"/>
    <x v="0"/>
    <s v="6705"/>
    <s v="11/02/2019 12:29"/>
    <s v="0A1H020675"/>
    <s v="500094"/>
    <s v="PITSS"/>
    <s v="ASP"/>
    <x v="1"/>
    <s v="AV HIDALGO 5309"/>
    <x v="69"/>
    <n v="0"/>
    <s v="INTERIOR"/>
    <n v="87"/>
    <s v="&gt;60"/>
    <s v="WF Mono Systems and Legacy Color"/>
    <s v="WF"/>
    <s v="Ciudad principal"/>
    <s v="3-&gt;60"/>
    <n v="1.1499999999999999"/>
    <n v="1808.95"/>
    <n v="1"/>
    <n v="2.19"/>
    <n v="4"/>
    <n v="0.54749999999999999"/>
    <n v="0"/>
    <n v="0"/>
    <d v="2019-02-15T00:00:00"/>
    <d v="2019-02-15T00:00:00"/>
    <n v="0"/>
    <s v="0-1 día"/>
    <n v="0"/>
    <n v="0"/>
    <n v="0"/>
    <x v="0"/>
    <x v="0"/>
    <x v="0"/>
    <x v="0"/>
    <x v="0"/>
    <x v="0"/>
    <x v="0"/>
  </r>
  <r>
    <x v="1"/>
    <n v="1"/>
    <s v="1995019"/>
    <x v="0"/>
    <s v="3661"/>
    <s v="14/02/2019 14:14"/>
    <s v="C4X012994"/>
    <s v="500036"/>
    <s v="PITSS"/>
    <s v="ASP"/>
    <x v="134"/>
    <s v="LIBRAMIENTO ARCO VIAL"/>
    <x v="86"/>
    <n v="0"/>
    <s v="INTERIOR"/>
    <n v="2632"/>
    <s v="&gt;60"/>
    <s v="A4 Mono MFPs"/>
    <s v="A4"/>
    <s v="Ciudad principal"/>
    <s v="1-&gt;60"/>
    <n v="1.05"/>
    <n v="750.75000000000011"/>
    <n v="1"/>
    <n v="2.74"/>
    <n v="5"/>
    <n v="0.54800000000000004"/>
    <n v="0"/>
    <n v="0"/>
    <d v="2019-02-14T00:00:00"/>
    <d v="2019-02-14T00:00:00"/>
    <n v="0"/>
    <s v="0-1 día"/>
    <n v="0"/>
    <n v="0"/>
    <n v="0"/>
    <x v="0"/>
    <x v="0"/>
    <x v="0"/>
    <x v="0"/>
    <x v="0"/>
    <x v="0"/>
    <x v="0"/>
  </r>
  <r>
    <x v="0"/>
    <n v="1"/>
    <s v="1981293"/>
    <x v="0"/>
    <s v="8045"/>
    <s v="18/01/2019 10:15"/>
    <s v="0Y4X820889"/>
    <s v="500056"/>
    <s v="PITSS"/>
    <s v="ASP"/>
    <x v="74"/>
    <s v="CARRETERA A MONTERREY AV FOMENTO INDUSTRIAL SN"/>
    <x v="19"/>
    <n v="0"/>
    <s v="INTERIOR"/>
    <n v="57"/>
    <s v="Entre 31 y 60"/>
    <s v="Office Digital"/>
    <s v="A3"/>
    <s v="Ciudad principal"/>
    <s v="2-Entre 31 y 60"/>
    <n v="1.05"/>
    <n v="1433.25"/>
    <n v="1"/>
    <n v="2.75"/>
    <n v="5"/>
    <n v="0.55000000000000004"/>
    <n v="0"/>
    <n v="0"/>
    <d v="2019-01-23T00:00:00"/>
    <d v="2019-01-23T00:00:00"/>
    <n v="0"/>
    <s v="0-1 día"/>
    <n v="0"/>
    <n v="0"/>
    <n v="0"/>
    <x v="0"/>
    <x v="0"/>
    <x v="0"/>
    <x v="0"/>
    <x v="0"/>
    <x v="0"/>
    <x v="0"/>
  </r>
  <r>
    <x v="0"/>
    <n v="1"/>
    <s v="1984867"/>
    <x v="0"/>
    <s v="7855"/>
    <s v="25/01/2019 09:35"/>
    <s v="0MX4465082"/>
    <s v="800084"/>
    <s v="PITSS"/>
    <s v="ASP"/>
    <x v="1"/>
    <s v="AV HEROICO COLEGIO MILITAR 114"/>
    <x v="79"/>
    <n v="0"/>
    <s v="INTERIOR"/>
    <n v="212"/>
    <s v="&gt;60"/>
    <s v="A3 Office Color Laser MFPs"/>
    <s v="A3"/>
    <s v="Ciudad principal"/>
    <s v="2-&gt;60"/>
    <n v="1.1000000000000001"/>
    <n v="1501.5000000000002"/>
    <n v="1"/>
    <n v="2.75"/>
    <n v="5"/>
    <n v="0.55000000000000004"/>
    <n v="0"/>
    <n v="0"/>
    <d v="2019-01-29T00:00:00"/>
    <d v="2019-01-29T00:00:00"/>
    <n v="0"/>
    <s v="0-1 día"/>
    <n v="0"/>
    <n v="0"/>
    <n v="0"/>
    <x v="0"/>
    <x v="0"/>
    <x v="0"/>
    <x v="0"/>
    <x v="0"/>
    <x v="0"/>
    <x v="0"/>
  </r>
  <r>
    <x v="0"/>
    <n v="1"/>
    <s v="1986131"/>
    <x v="0"/>
    <s v="5866"/>
    <s v="28/01/2019 16:45"/>
    <s v="0EX9295738"/>
    <s v="800113"/>
    <s v="PITSS"/>
    <s v="ASP"/>
    <x v="1"/>
    <s v="AV. PATRIA NO 1937"/>
    <x v="0"/>
    <n v="0"/>
    <s v="INTERIOR"/>
    <n v="18"/>
    <s v="Entre 16 y 30"/>
    <s v="Departmental Digital"/>
    <s v="A3"/>
    <s v="Ciudad principal"/>
    <s v="2-Entre 16 y 30"/>
    <n v="0.8"/>
    <n v="1092"/>
    <n v="1"/>
    <n v="2.75"/>
    <n v="5"/>
    <n v="0.55000000000000004"/>
    <n v="0"/>
    <n v="0"/>
    <d v="2019-01-29T00:00:00"/>
    <d v="2019-01-29T00:00:00"/>
    <n v="0"/>
    <s v="0-1 día"/>
    <n v="0"/>
    <n v="0"/>
    <n v="0"/>
    <x v="0"/>
    <x v="0"/>
    <x v="0"/>
    <x v="0"/>
    <x v="0"/>
    <x v="0"/>
    <x v="0"/>
  </r>
  <r>
    <x v="0"/>
    <n v="1"/>
    <s v="1986503"/>
    <x v="0"/>
    <s v="6705"/>
    <s v="29/01/2019 09:18"/>
    <s v="0A1H020678"/>
    <s v="800183"/>
    <s v="PITSS"/>
    <s v="ASP"/>
    <x v="1"/>
    <s v="MANUEL J CLOUTHIER 888"/>
    <x v="0"/>
    <n v="0"/>
    <s v="INTERIOR"/>
    <n v="12"/>
    <s v="Entre 7 y 15"/>
    <s v="WF Mono Systems and Legacy Color"/>
    <s v="WF"/>
    <s v="Ciudad principal"/>
    <s v="3-Entre 7 y 15"/>
    <n v="0.8"/>
    <n v="1258.4000000000003"/>
    <n v="1"/>
    <n v="2.2000000000000002"/>
    <n v="4"/>
    <n v="0.55000000000000004"/>
    <n v="0"/>
    <n v="0"/>
    <d v="2019-01-31T00:00:00"/>
    <d v="2019-01-31T00:00:00"/>
    <n v="0"/>
    <s v="0-1 día"/>
    <n v="0"/>
    <n v="0"/>
    <n v="0"/>
    <x v="0"/>
    <x v="0"/>
    <x v="0"/>
    <x v="0"/>
    <x v="0"/>
    <x v="0"/>
    <x v="0"/>
  </r>
  <r>
    <x v="1"/>
    <n v="1"/>
    <s v="1994881"/>
    <x v="0"/>
    <s v="3657"/>
    <s v="14/02/2019 12:31"/>
    <s v="0C7X246842"/>
    <s v="800192"/>
    <s v="PITSS"/>
    <s v="ASP"/>
    <x v="49"/>
    <s v="LERDO DE TEJADA No 2007 PB"/>
    <x v="7"/>
    <n v="0"/>
    <s v="INTERIOR"/>
    <n v="14"/>
    <s v="Entre 7 y 15"/>
    <s v="A4 Mono MFPs"/>
    <s v="A4"/>
    <s v="Ciudad principal"/>
    <s v="1-Entre 7 y 15"/>
    <n v="0"/>
    <n v="0"/>
    <n v="1"/>
    <n v="2.75"/>
    <n v="5"/>
    <n v="0.55000000000000004"/>
    <n v="0"/>
    <n v="0"/>
    <d v="2019-02-14T00:00:00"/>
    <d v="2019-02-15T00:00:00"/>
    <n v="1"/>
    <s v="0-1 día"/>
    <n v="0"/>
    <n v="0"/>
    <n v="0"/>
    <x v="0"/>
    <x v="0"/>
    <x v="0"/>
    <x v="0"/>
    <x v="0"/>
    <x v="0"/>
    <x v="0"/>
  </r>
  <r>
    <x v="0"/>
    <n v="1"/>
    <s v="1974363"/>
    <x v="1"/>
    <s v="5757"/>
    <s v="03/01/2019 16:14"/>
    <s v="0Y2B003353"/>
    <s v="500159"/>
    <s v="PITSS"/>
    <s v="ASP"/>
    <x v="7"/>
    <s v="HEROICO COLEGIO MILITAR No 4700"/>
    <x v="6"/>
    <n v="0"/>
    <s v="INTERIOR"/>
    <s v="  "/>
    <s v="&gt;60"/>
    <s v="Departmental Digital"/>
    <s v="A3"/>
    <s v="Ciudad principal"/>
    <s v="2-&gt;60"/>
    <n v="1"/>
    <n v="1365"/>
    <n v="0"/>
    <n v="5"/>
    <n v="5"/>
    <n v="1"/>
    <n v="0"/>
    <n v="0"/>
    <d v="2019-01-08T00:00:00"/>
    <d v="2019-01-08T00:00:00"/>
    <n v="0"/>
    <s v="0-1 día"/>
    <n v="0"/>
    <n v="0"/>
    <n v="0"/>
    <x v="1"/>
    <x v="0"/>
    <x v="0"/>
    <x v="0"/>
    <x v="1"/>
    <x v="1"/>
    <x v="6"/>
  </r>
  <r>
    <x v="1"/>
    <n v="1"/>
    <s v="1999871"/>
    <x v="0"/>
    <s v="8075"/>
    <s v="25/02/2019 08:44"/>
    <s v="03AG880391"/>
    <s v="800027"/>
    <s v="PITSS"/>
    <s v="ASP"/>
    <x v="4"/>
    <s v="AV VALLE DE SAN ISIDRO 530"/>
    <x v="0"/>
    <n v="0"/>
    <s v="INTERIOR"/>
    <n v="34"/>
    <s v="Entre 31 y 60"/>
    <s v="Departmental Digital"/>
    <s v="A3"/>
    <s v="Ciudad principal"/>
    <s v="2-Entre 31 y 60"/>
    <n v="1.05"/>
    <n v="1433.25"/>
    <n v="1"/>
    <n v="2.75"/>
    <n v="5"/>
    <n v="0.55000000000000004"/>
    <n v="0"/>
    <n v="0"/>
    <d v="2019-02-25T00:00:00"/>
    <d v="2019-02-25T00:00:00"/>
    <n v="0"/>
    <s v="0-1 día"/>
    <n v="0"/>
    <n v="0"/>
    <n v="0"/>
    <x v="0"/>
    <x v="0"/>
    <x v="0"/>
    <x v="0"/>
    <x v="0"/>
    <x v="0"/>
    <x v="0"/>
  </r>
  <r>
    <x v="0"/>
    <n v="1"/>
    <s v="1982273"/>
    <x v="0"/>
    <s v="0560"/>
    <s v="21/01/2019 08:46"/>
    <s v="0XPN399496"/>
    <s v="500028"/>
    <s v="PITSS"/>
    <s v="ASP"/>
    <x v="1"/>
    <s v="MORELOS 406 OTE"/>
    <x v="11"/>
    <n v="0"/>
    <s v="INTERIOR"/>
    <n v="11"/>
    <s v="Entre 7 y 15"/>
    <s v="Entry Production Color Low/Mid"/>
    <s v="Entry Production"/>
    <s v="Ciudad principal"/>
    <s v="3-Entre 7 y 15"/>
    <n v="0.8"/>
    <n v="1258.4000000000003"/>
    <n v="1"/>
    <n v="2.21"/>
    <n v="4"/>
    <n v="0.55249999999999999"/>
    <n v="0"/>
    <n v="0"/>
    <d v="2019-01-24T00:00:00"/>
    <d v="2019-01-24T00:00:00"/>
    <n v="0"/>
    <s v="0-1 día"/>
    <n v="0"/>
    <n v="0"/>
    <n v="0"/>
    <x v="0"/>
    <x v="0"/>
    <x v="0"/>
    <x v="0"/>
    <x v="0"/>
    <x v="0"/>
    <x v="0"/>
  </r>
  <r>
    <x v="0"/>
    <n v="1"/>
    <s v="1985009"/>
    <x v="0"/>
    <s v="7845"/>
    <s v="25/01/2019 13:09"/>
    <s v="0MX4770329"/>
    <s v="100037"/>
    <s v="PITSS"/>
    <s v="ASP"/>
    <x v="81"/>
    <s v="RODOLFO PADRON No 9"/>
    <x v="59"/>
    <n v="0"/>
    <s v="INTERIOR"/>
    <n v="30"/>
    <s v="Entre 16 y 30"/>
    <s v="A3 Office Color Laser MFPs"/>
    <s v="A3"/>
    <s v="Ciudad principal"/>
    <s v="2-Entre 16 y 30"/>
    <n v="0.8"/>
    <n v="1092"/>
    <n v="1"/>
    <n v="2.77"/>
    <n v="5"/>
    <n v="0.55400000000000005"/>
    <n v="0"/>
    <n v="0"/>
    <d v="2019-01-28T00:00:00"/>
    <d v="2019-01-28T00:00:00"/>
    <n v="0"/>
    <s v="0-1 día"/>
    <n v="0"/>
    <n v="0"/>
    <n v="0"/>
    <x v="0"/>
    <x v="0"/>
    <x v="0"/>
    <x v="0"/>
    <x v="0"/>
    <x v="0"/>
    <x v="0"/>
  </r>
  <r>
    <x v="0"/>
    <n v="1"/>
    <s v="1987343"/>
    <x v="0"/>
    <s v="4002"/>
    <s v="30/01/2019 12:59"/>
    <s v="09HB331851"/>
    <s v="000195"/>
    <s v="PITSS"/>
    <s v="ASP"/>
    <x v="15"/>
    <s v="AV MIGUEL ANGEL DE QUEVEDO NO 555"/>
    <x v="16"/>
    <n v="1"/>
    <s v="METRO"/>
    <n v="65"/>
    <s v="&gt;60"/>
    <s v="A4 Mono MFPs"/>
    <s v="A4"/>
    <s v="Ciudad principal"/>
    <s v="1-&gt;60"/>
    <n v="1.05"/>
    <n v="0"/>
    <n v="1"/>
    <n v="2.77"/>
    <n v="5"/>
    <n v="0.55400000000000005"/>
    <n v="0"/>
    <n v="0"/>
    <d v="2019-01-30T00:00:00"/>
    <d v="2019-01-31T00:00:00"/>
    <n v="1"/>
    <s v="0-1 día"/>
    <n v="0"/>
    <n v="0"/>
    <n v="0"/>
    <x v="0"/>
    <x v="0"/>
    <x v="0"/>
    <x v="0"/>
    <x v="0"/>
    <x v="0"/>
    <x v="0"/>
  </r>
  <r>
    <x v="1"/>
    <n v="1"/>
    <s v="1994735"/>
    <x v="0"/>
    <s v="4310"/>
    <s v="14/02/2019 10:11"/>
    <s v="0BG0964513"/>
    <s v="100037"/>
    <s v="PITSS"/>
    <s v="ASP"/>
    <x v="4"/>
    <s v="BLVD AEROPUERTO MIGUEL ALEMAN No 55"/>
    <x v="59"/>
    <n v="0"/>
    <s v="INTERIOR"/>
    <n v="83"/>
    <s v="&gt;60"/>
    <s v="Light Production Digital Business"/>
    <s v="Entry Production"/>
    <s v="Ciudad principal"/>
    <s v="3-&gt;60"/>
    <n v="1.1499999999999999"/>
    <n v="1808.95"/>
    <n v="1"/>
    <n v="2.2200000000000002"/>
    <n v="4"/>
    <n v="0.55500000000000005"/>
    <n v="0"/>
    <n v="0"/>
    <d v="2019-02-18T00:00:00"/>
    <d v="2019-02-18T00:00:00"/>
    <n v="0"/>
    <s v="0-1 día"/>
    <n v="0"/>
    <n v="0"/>
    <n v="0"/>
    <x v="0"/>
    <x v="0"/>
    <x v="0"/>
    <x v="0"/>
    <x v="0"/>
    <x v="0"/>
    <x v="0"/>
  </r>
  <r>
    <x v="0"/>
    <n v="1"/>
    <s v="1981031"/>
    <x v="0"/>
    <s v="3658"/>
    <s v="17/01/2019 17:13"/>
    <s v="0C4X008436"/>
    <s v="800188"/>
    <s v="PITSS"/>
    <s v="ASP"/>
    <x v="8"/>
    <s v="CALLE FAJA DE ORO 1502 ANCLA 1"/>
    <x v="48"/>
    <n v="0"/>
    <s v="INTERIOR"/>
    <n v="377"/>
    <s v="&gt;60"/>
    <s v="A4 Mono MFPs"/>
    <s v="A4"/>
    <s v="Ciudad principal"/>
    <s v="1-&gt;60"/>
    <n v="1.05"/>
    <n v="750.75000000000011"/>
    <n v="1"/>
    <n v="2.78"/>
    <n v="5"/>
    <n v="0.55599999999999994"/>
    <n v="0"/>
    <n v="0"/>
    <d v="2019-01-21T00:00:00"/>
    <d v="2019-01-21T00:00:00"/>
    <n v="0"/>
    <s v="0-1 día"/>
    <n v="0"/>
    <n v="0"/>
    <n v="0"/>
    <x v="0"/>
    <x v="0"/>
    <x v="0"/>
    <x v="0"/>
    <x v="0"/>
    <x v="0"/>
    <x v="0"/>
  </r>
  <r>
    <x v="1"/>
    <n v="1"/>
    <s v="1991915"/>
    <x v="0"/>
    <s v="3336"/>
    <s v="08/02/2019 11:43"/>
    <s v="5BT728813"/>
    <s v="800027"/>
    <s v="PITSS"/>
    <s v="ASP"/>
    <x v="135"/>
    <s v="AV JUAN PABLO II No 55"/>
    <x v="0"/>
    <n v="0"/>
    <s v="INTERIOR"/>
    <n v="277"/>
    <s v="&gt;60"/>
    <s v="A4 Mono MFPs"/>
    <s v="A4"/>
    <s v="Ciudad principal"/>
    <s v="1-&gt;60"/>
    <n v="1.05"/>
    <n v="750.75000000000011"/>
    <n v="1"/>
    <n v="2.78"/>
    <n v="5"/>
    <n v="0.55599999999999994"/>
    <n v="0"/>
    <n v="0"/>
    <d v="2019-02-08T00:00:00"/>
    <d v="2019-02-11T00:00:00"/>
    <n v="1"/>
    <s v="0-1 día"/>
    <n v="0"/>
    <n v="0"/>
    <n v="0"/>
    <x v="0"/>
    <x v="0"/>
    <x v="0"/>
    <x v="0"/>
    <x v="0"/>
    <x v="0"/>
    <x v="0"/>
  </r>
  <r>
    <x v="0"/>
    <n v="1"/>
    <s v="1983479"/>
    <x v="0"/>
    <s v="0700"/>
    <s v="22/01/2019 17:42"/>
    <s v="0MAV107755"/>
    <s v="500083"/>
    <s v="PITSS"/>
    <s v="ASP"/>
    <x v="112"/>
    <s v="RAYON SUR 480"/>
    <x v="11"/>
    <n v="0"/>
    <s v="INTERIOR"/>
    <n v="46"/>
    <s v="Entre 31 y 60"/>
    <s v="Entry Production Color Low/Mid"/>
    <s v="Entry Production"/>
    <s v="Ciudad principal"/>
    <s v="3-Entre 31 y 60"/>
    <n v="1.1000000000000001"/>
    <n v="1730.3000000000004"/>
    <n v="1"/>
    <n v="2.23"/>
    <n v="4"/>
    <n v="0.5575"/>
    <n v="0"/>
    <n v="0"/>
    <d v="2019-01-29T00:00:00"/>
    <d v="2019-01-29T00:00:00"/>
    <n v="0"/>
    <s v="0-1 día"/>
    <n v="0"/>
    <n v="0"/>
    <n v="0"/>
    <x v="0"/>
    <x v="0"/>
    <x v="0"/>
    <x v="0"/>
    <x v="0"/>
    <x v="0"/>
    <x v="0"/>
  </r>
  <r>
    <x v="1"/>
    <n v="1"/>
    <s v="1990731"/>
    <x v="0"/>
    <s v="6705"/>
    <s v="06/02/2019 14:06"/>
    <s v="0A1H022183"/>
    <s v="800187"/>
    <s v="PITSS"/>
    <s v="ASP"/>
    <x v="4"/>
    <s v="AV CONSTITUYENTES 152 PTE"/>
    <x v="10"/>
    <n v="0"/>
    <s v="INTERIOR"/>
    <n v="164"/>
    <s v="&gt;60"/>
    <s v="WF Mono Systems and Legacy Color"/>
    <s v="WF"/>
    <s v="Ciudad principal"/>
    <s v="3-&gt;60"/>
    <n v="1.1499999999999999"/>
    <n v="1808.95"/>
    <n v="1"/>
    <n v="2.23"/>
    <n v="4"/>
    <n v="0.5575"/>
    <n v="0"/>
    <n v="0"/>
    <d v="2019-02-06T00:00:00"/>
    <d v="2019-02-07T00:00:00"/>
    <n v="1"/>
    <s v="0-1 día"/>
    <n v="0"/>
    <n v="0"/>
    <n v="0"/>
    <x v="0"/>
    <x v="0"/>
    <x v="0"/>
    <x v="0"/>
    <x v="0"/>
    <x v="0"/>
    <x v="0"/>
  </r>
  <r>
    <x v="0"/>
    <n v="1"/>
    <s v="1980957"/>
    <x v="1"/>
    <s v="4002"/>
    <s v="17/01/2019 15:39"/>
    <s v="09HB331841"/>
    <s v="500159"/>
    <s v="PITSS"/>
    <s v="ASP"/>
    <x v="0"/>
    <s v="JUAN NEPOMUCENO ZUBIRAN No 103"/>
    <x v="6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17T00:00:00"/>
    <d v="2019-01-20T00:00:00"/>
    <n v="1"/>
    <s v="0-1 día"/>
    <n v="0"/>
    <n v="0"/>
    <n v="0"/>
    <x v="1"/>
    <x v="0"/>
    <x v="0"/>
    <x v="0"/>
    <x v="1"/>
    <x v="1"/>
    <x v="6"/>
  </r>
  <r>
    <x v="1"/>
    <n v="1"/>
    <s v="2001413"/>
    <x v="0"/>
    <s v="8045"/>
    <s v="27/02/2019 11:32"/>
    <s v="0Y4X848737"/>
    <s v="000195"/>
    <s v="PITSS"/>
    <s v="ASP"/>
    <x v="15"/>
    <s v="AV MIGUEL ANGEL DE QUEVEDO NO 555"/>
    <x v="16"/>
    <n v="1"/>
    <s v="METRO"/>
    <n v="12"/>
    <s v="Entre 7 y 15"/>
    <s v="Office Digital"/>
    <s v="A3"/>
    <s v="Ciudad principal"/>
    <s v="2-Entre 7 y 15"/>
    <n v="0.6"/>
    <n v="0"/>
    <n v="1"/>
    <n v="2.8"/>
    <n v="5"/>
    <n v="0.55999999999999994"/>
    <n v="0"/>
    <n v="0"/>
    <d v="2019-02-28T00:00:00"/>
    <d v="2019-02-28T00:00:00"/>
    <n v="0"/>
    <s v="0-1 día"/>
    <n v="0"/>
    <n v="0"/>
    <n v="0"/>
    <x v="0"/>
    <x v="0"/>
    <x v="0"/>
    <x v="0"/>
    <x v="0"/>
    <x v="0"/>
    <x v="0"/>
  </r>
  <r>
    <x v="1"/>
    <n v="1"/>
    <s v="1997153"/>
    <x v="0"/>
    <s v="4395"/>
    <s v="19/02/2019 11:53"/>
    <s v="0BG2947978"/>
    <s v="800192"/>
    <s v="PITSS"/>
    <s v="ASP"/>
    <x v="1"/>
    <s v="MANUEL J CLOUTHIER 888"/>
    <x v="0"/>
    <n v="0"/>
    <s v="INTERIOR"/>
    <n v="12"/>
    <s v="Entre 7 y 15"/>
    <s v="Light Production Digital Business"/>
    <s v="Entry Production"/>
    <s v="Ciudad principal"/>
    <s v="3-Entre 7 y 15"/>
    <n v="0.8"/>
    <n v="1258.4000000000003"/>
    <n v="1"/>
    <n v="2.2400000000000002"/>
    <n v="4"/>
    <n v="0.56000000000000005"/>
    <n v="0"/>
    <n v="0"/>
    <d v="2019-02-19T00:00:00"/>
    <d v="2019-02-19T00:00:00"/>
    <n v="0"/>
    <s v="0-1 día"/>
    <n v="0"/>
    <n v="0"/>
    <n v="0"/>
    <x v="0"/>
    <x v="0"/>
    <x v="0"/>
    <x v="0"/>
    <x v="0"/>
    <x v="0"/>
    <x v="0"/>
  </r>
  <r>
    <x v="1"/>
    <n v="1"/>
    <s v="1996201"/>
    <x v="0"/>
    <s v="0070"/>
    <s v="18/02/2019 07:41"/>
    <s v="0E2B665657"/>
    <s v="500035"/>
    <s v="PITSS"/>
    <s v="ASP"/>
    <x v="4"/>
    <s v="AV JOSE ELEUTERIO GONZALEZ No 315 INT 7C"/>
    <x v="11"/>
    <n v="0"/>
    <s v="INTERIOR"/>
    <n v="18"/>
    <s v="Entre 16 y 30"/>
    <s v="Entry Production Color Low/Mid"/>
    <s v="Entry Production"/>
    <s v="Ciudad principal"/>
    <s v="3-Entre 16 y 30"/>
    <n v="1.05"/>
    <n v="1651.6500000000003"/>
    <n v="1"/>
    <n v="2.25"/>
    <n v="4"/>
    <n v="0.5625"/>
    <n v="0"/>
    <n v="0"/>
    <d v="2019-02-18T00:00:00"/>
    <d v="2019-02-18T00:00:00"/>
    <n v="0"/>
    <s v="0-1 día"/>
    <n v="0"/>
    <n v="0"/>
    <n v="0"/>
    <x v="0"/>
    <x v="0"/>
    <x v="0"/>
    <x v="0"/>
    <x v="0"/>
    <x v="0"/>
    <x v="0"/>
  </r>
  <r>
    <x v="1"/>
    <n v="1"/>
    <s v="1999577"/>
    <x v="0"/>
    <s v="6705"/>
    <s v="24/02/2019 19:26"/>
    <s v="0A1H021602"/>
    <s v="800146"/>
    <s v="PITSS"/>
    <s v="ASP"/>
    <x v="1"/>
    <s v="BULEVAR AEROPUERTO No 190 (ANTES 202) LOCALES DEL"/>
    <x v="17"/>
    <n v="0"/>
    <s v="INTERIOR"/>
    <n v="5"/>
    <s v="Entre 3 y 6"/>
    <s v="WF Mono Systems and Legacy Color"/>
    <s v="WF"/>
    <s v="Ciudad principal"/>
    <s v="3-Entre 3 y 6"/>
    <n v="0.6"/>
    <n v="943.80000000000007"/>
    <n v="1"/>
    <n v="2.25"/>
    <n v="4"/>
    <n v="0.5625"/>
    <n v="0"/>
    <n v="0"/>
    <d v="2019-02-25T00:00:00"/>
    <d v="2019-02-25T00:00:00"/>
    <n v="0"/>
    <s v="0-1 día"/>
    <n v="0"/>
    <n v="0"/>
    <n v="0"/>
    <x v="0"/>
    <x v="0"/>
    <x v="0"/>
    <x v="0"/>
    <x v="0"/>
    <x v="0"/>
    <x v="0"/>
  </r>
  <r>
    <x v="1"/>
    <n v="1"/>
    <s v="1991147"/>
    <x v="0"/>
    <s v="7025"/>
    <s v="07/02/2019 10:11"/>
    <s v="07CX043331"/>
    <s v="500066"/>
    <s v="PITSS"/>
    <s v="ASP"/>
    <x v="38"/>
    <s v="AV JUAREZ No 1102 PISO 40"/>
    <x v="11"/>
    <n v="0"/>
    <s v="INTERIOR"/>
    <n v="2625"/>
    <s v="&gt;60"/>
    <s v="Office Digital"/>
    <s v="A3"/>
    <s v="Ciudad principal"/>
    <s v="2-&gt;60"/>
    <n v="1.1000000000000001"/>
    <n v="1501.5000000000002"/>
    <n v="1"/>
    <n v="2.82"/>
    <n v="5"/>
    <n v="0.56399999999999995"/>
    <n v="0"/>
    <n v="0"/>
    <d v="2019-02-07T00:00:00"/>
    <d v="2019-02-07T00:00:00"/>
    <n v="0"/>
    <s v="0-1 día"/>
    <n v="0"/>
    <n v="0"/>
    <n v="0"/>
    <x v="0"/>
    <x v="0"/>
    <x v="0"/>
    <x v="0"/>
    <x v="0"/>
    <x v="0"/>
    <x v="0"/>
  </r>
  <r>
    <x v="1"/>
    <n v="1"/>
    <s v="1993199"/>
    <x v="0"/>
    <s v="5945"/>
    <s v="11/02/2019 14:36"/>
    <s v="0X76707642"/>
    <s v="800186"/>
    <s v="PITSS"/>
    <s v="ASP"/>
    <x v="49"/>
    <s v="AV 5 DE FEBRERO 1351"/>
    <x v="10"/>
    <n v="0"/>
    <s v="INTERIOR"/>
    <n v="21"/>
    <s v="Entre 16 y 30"/>
    <s v="Office Digital"/>
    <s v="A3"/>
    <s v="Ciudad principal"/>
    <s v="2-Entre 16 y 30"/>
    <n v="0.8"/>
    <n v="1092"/>
    <n v="1"/>
    <n v="2.82"/>
    <n v="5"/>
    <n v="0.56399999999999995"/>
    <n v="0"/>
    <n v="0"/>
    <d v="2019-02-11T00:00:00"/>
    <d v="2019-02-12T00:00:00"/>
    <n v="1"/>
    <s v="0-1 día"/>
    <n v="0"/>
    <n v="0"/>
    <n v="0"/>
    <x v="0"/>
    <x v="0"/>
    <x v="0"/>
    <x v="0"/>
    <x v="0"/>
    <x v="0"/>
    <x v="0"/>
  </r>
  <r>
    <x v="0"/>
    <n v="1"/>
    <s v="1976719"/>
    <x v="0"/>
    <s v="4002"/>
    <s v="08/01/2019 17:31"/>
    <s v="9HB327687"/>
    <s v="800072"/>
    <s v="PITSS"/>
    <s v="ASP"/>
    <x v="136"/>
    <s v="AVENIDA PATRIA No 2085 INT M55"/>
    <x v="0"/>
    <n v="0"/>
    <s v="INTERIOR"/>
    <n v="77"/>
    <s v="&gt;60"/>
    <s v="A4 Mono MFPs"/>
    <s v="A4"/>
    <s v="Ciudad principal"/>
    <s v="1-&gt;60"/>
    <n v="1.05"/>
    <n v="750.75000000000011"/>
    <n v="1"/>
    <n v="2.83"/>
    <n v="5"/>
    <n v="0.56600000000000006"/>
    <n v="0"/>
    <n v="0"/>
    <d v="2019-01-09T00:00:00"/>
    <d v="2019-01-09T00:00:00"/>
    <n v="0"/>
    <s v="0-1 día"/>
    <n v="0"/>
    <n v="0"/>
    <n v="0"/>
    <x v="0"/>
    <x v="0"/>
    <x v="0"/>
    <x v="0"/>
    <x v="0"/>
    <x v="0"/>
    <x v="0"/>
  </r>
  <r>
    <x v="1"/>
    <n v="1"/>
    <s v="1986643"/>
    <x v="0"/>
    <s v="3657"/>
    <s v="29/01/2019 12:10"/>
    <s v="0C7X238362"/>
    <s v="800071"/>
    <s v="PITSS"/>
    <s v="ASP"/>
    <x v="27"/>
    <s v="CARRETERA BASE AEREA No 5850-23"/>
    <x v="0"/>
    <n v="0"/>
    <s v="INTERIOR"/>
    <n v="2616"/>
    <s v="&gt;60"/>
    <s v="A4 Mono MFPs"/>
    <s v="A4"/>
    <s v="Ciudad principal"/>
    <s v="1-&gt;60"/>
    <n v="1.05"/>
    <n v="750.75000000000011"/>
    <n v="1"/>
    <n v="2.83"/>
    <n v="5"/>
    <n v="0.56600000000000006"/>
    <n v="0"/>
    <n v="0"/>
    <d v="2019-01-31T00:00:00"/>
    <d v="2019-02-01T00:00:00"/>
    <n v="1"/>
    <s v="0-1 día"/>
    <n v="0"/>
    <n v="0"/>
    <n v="0"/>
    <x v="0"/>
    <x v="0"/>
    <x v="0"/>
    <x v="0"/>
    <x v="0"/>
    <x v="0"/>
    <x v="0"/>
  </r>
  <r>
    <x v="0"/>
    <n v="1"/>
    <s v="1975901"/>
    <x v="0"/>
    <s v="4395"/>
    <s v="07/01/2019 15:35"/>
    <s v="0BG2947475"/>
    <s v="500019"/>
    <s v="PITSS"/>
    <s v="ASP"/>
    <x v="1"/>
    <s v="BLV INDEPENDENCIA SN"/>
    <x v="9"/>
    <n v="0"/>
    <s v="INTERIOR"/>
    <n v="70"/>
    <s v="&gt;60"/>
    <s v="Light Production Digital Business"/>
    <s v="Entry Production"/>
    <s v="Otras"/>
    <s v="3-&gt;60"/>
    <n v="1.1499999999999999"/>
    <n v="1808.95"/>
    <n v="1"/>
    <n v="3.4"/>
    <n v="6"/>
    <n v="0.56666666666666665"/>
    <n v="0"/>
    <n v="0"/>
    <d v="2019-01-08T00:00:00"/>
    <d v="2019-01-08T00:00:00"/>
    <n v="0"/>
    <s v="0-1 día"/>
    <n v="0"/>
    <n v="0"/>
    <n v="0"/>
    <x v="0"/>
    <x v="0"/>
    <x v="0"/>
    <x v="0"/>
    <x v="0"/>
    <x v="0"/>
    <x v="0"/>
  </r>
  <r>
    <x v="1"/>
    <n v="1"/>
    <s v="1993329"/>
    <x v="0"/>
    <s v="7142"/>
    <s v="11/02/2019 18:44"/>
    <s v="0PW4152292"/>
    <s v="800192"/>
    <s v="PITSS"/>
    <s v="ASP"/>
    <x v="1"/>
    <s v="MANUEL J CLOUTHIER 888"/>
    <x v="0"/>
    <n v="0"/>
    <s v="INTERIOR"/>
    <n v="39"/>
    <s v="Entre 31 y 60"/>
    <s v="WF Mono Systems and Legacy Color"/>
    <s v="WF"/>
    <s v="Ciudad principal"/>
    <s v="3-Entre 31 y 60"/>
    <n v="1.1000000000000001"/>
    <n v="1730.3000000000004"/>
    <n v="1"/>
    <n v="2.27"/>
    <n v="4"/>
    <n v="0.5675"/>
    <n v="0"/>
    <n v="0"/>
    <d v="2019-02-12T00:00:00"/>
    <d v="2019-02-12T00:00:00"/>
    <n v="0"/>
    <s v="0-1 día"/>
    <n v="0"/>
    <n v="0"/>
    <n v="0"/>
    <x v="0"/>
    <x v="0"/>
    <x v="0"/>
    <x v="0"/>
    <x v="0"/>
    <x v="0"/>
    <x v="0"/>
  </r>
  <r>
    <x v="1"/>
    <n v="1"/>
    <s v="1988623"/>
    <x v="0"/>
    <s v="0251"/>
    <s v="01/02/2019 17:33"/>
    <s v="0VGW632064"/>
    <s v="500161"/>
    <s v="PITSS"/>
    <s v="ASP"/>
    <x v="128"/>
    <s v="PERIFERICO ORTIZ MENA LOCAL 8 SN"/>
    <x v="6"/>
    <n v="0"/>
    <s v="INTERIOR"/>
    <n v="4"/>
    <s v="Entre 3 y 6"/>
    <s v="A3 Professional Color Laser MFPs"/>
    <s v="A3"/>
    <s v="Ciudad principal"/>
    <s v="2-Entre 3 y 6"/>
    <n v="0"/>
    <n v="0"/>
    <n v="1"/>
    <n v="0"/>
    <n v="5"/>
    <n v="0"/>
    <n v="0"/>
    <n v="0"/>
    <d v="2019-02-06T00:00:00"/>
    <d v="2019-02-07T00:00:00"/>
    <n v="1"/>
    <s v="0-1 día"/>
    <n v="0"/>
    <n v="0"/>
    <n v="0"/>
    <x v="0"/>
    <x v="0"/>
    <x v="0"/>
    <x v="0"/>
    <x v="1"/>
    <x v="1"/>
    <x v="7"/>
  </r>
  <r>
    <x v="1"/>
    <n v="1"/>
    <s v="1993523"/>
    <x v="0"/>
    <s v="8045"/>
    <s v="12/02/2019 10:27"/>
    <s v="0Y4X838063"/>
    <s v="100037"/>
    <s v="PITSS"/>
    <s v="ASP"/>
    <x v="18"/>
    <s v="PASEO TOLLOCAN ESQ J CARRANZA"/>
    <x v="22"/>
    <n v="0"/>
    <s v="INTERIOR"/>
    <n v="20"/>
    <s v="Entre 16 y 30"/>
    <s v="Office Digital"/>
    <s v="A3"/>
    <s v="Ciudad principal"/>
    <s v="2-Entre 16 y 30"/>
    <n v="0.8"/>
    <n v="1092"/>
    <n v="1"/>
    <n v="2.85"/>
    <n v="5"/>
    <n v="0.57000000000000006"/>
    <n v="0"/>
    <n v="0"/>
    <d v="2019-02-12T00:00:00"/>
    <d v="2019-02-12T00:00:00"/>
    <n v="0"/>
    <s v="0-1 día"/>
    <n v="0"/>
    <n v="0"/>
    <n v="0"/>
    <x v="0"/>
    <x v="0"/>
    <x v="0"/>
    <x v="0"/>
    <x v="0"/>
    <x v="0"/>
    <x v="0"/>
  </r>
  <r>
    <x v="1"/>
    <n v="1"/>
    <s v="1977669"/>
    <x v="0"/>
    <s v="7010"/>
    <s v="10/01/2019 12:58"/>
    <s v="7TX135776"/>
    <s v="800074"/>
    <s v="PITSS"/>
    <s v="ASP"/>
    <x v="137"/>
    <s v="CARR. ZAMORA MORELIA No 45"/>
    <x v="67"/>
    <n v="0"/>
    <s v="INTERIOR"/>
    <n v="31"/>
    <s v="Entre 31 y 60"/>
    <s v="A3 Office Color Laser MFPs"/>
    <s v="A3"/>
    <s v="Ciudad principal"/>
    <s v="2-Entre 31 y 60"/>
    <n v="1.05"/>
    <n v="1433.25"/>
    <n v="1"/>
    <n v="2.86"/>
    <n v="5"/>
    <n v="0.57199999999999995"/>
    <n v="0"/>
    <n v="0"/>
    <d v="2019-02-01T00:00:00"/>
    <d v="2019-02-01T00:00:00"/>
    <n v="0"/>
    <s v="0-1 día"/>
    <n v="0"/>
    <n v="0"/>
    <n v="0"/>
    <x v="0"/>
    <x v="0"/>
    <x v="0"/>
    <x v="0"/>
    <x v="0"/>
    <x v="0"/>
    <x v="0"/>
  </r>
  <r>
    <x v="1"/>
    <n v="1"/>
    <s v="1998385"/>
    <x v="0"/>
    <s v="5866"/>
    <s v="21/02/2019 10:43"/>
    <s v="0EX9295738"/>
    <s v="800192"/>
    <s v="PITSS"/>
    <s v="ASP"/>
    <x v="1"/>
    <s v="AV. PATRIA NO 1937"/>
    <x v="0"/>
    <n v="0"/>
    <s v="INTERIOR"/>
    <n v="3"/>
    <s v="&lt;=3"/>
    <s v="Departmental Digital"/>
    <s v="A3"/>
    <s v="Ciudad principal"/>
    <s v="2-&lt;=3"/>
    <n v="0"/>
    <n v="0"/>
    <n v="1"/>
    <n v="2.86"/>
    <n v="5"/>
    <n v="0.57199999999999995"/>
    <n v="0"/>
    <n v="0"/>
    <d v="2019-02-21T00:00:00"/>
    <d v="2019-02-22T00:00:00"/>
    <n v="1"/>
    <s v="0-1 día"/>
    <n v="0"/>
    <n v="0"/>
    <n v="0"/>
    <x v="0"/>
    <x v="0"/>
    <x v="0"/>
    <x v="0"/>
    <x v="0"/>
    <x v="0"/>
    <x v="0"/>
  </r>
  <r>
    <x v="0"/>
    <n v="1"/>
    <s v="1977573"/>
    <x v="0"/>
    <s v="0070"/>
    <s v="10/01/2019 11:26"/>
    <s v="0E2B662459"/>
    <s v="800142"/>
    <s v="PITSS"/>
    <s v="ASP"/>
    <x v="4"/>
    <s v="CAMINO AL OLIVO 22"/>
    <x v="35"/>
    <n v="0"/>
    <s v="METRO"/>
    <n v="87"/>
    <s v="&gt;60"/>
    <s v="Entry Production Color Low/Mid"/>
    <s v="Entry Production"/>
    <s v="Ciudad principal"/>
    <s v="3-&gt;60"/>
    <n v="1.1499999999999999"/>
    <n v="923.44999999999993"/>
    <n v="1"/>
    <n v="2.29"/>
    <n v="4"/>
    <n v="0.57250000000000001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0"/>
    <n v="1"/>
    <s v="1974663"/>
    <x v="0"/>
    <s v="3658"/>
    <s v="04/01/2019 08:48"/>
    <s v="0C4X011581"/>
    <s v="800146"/>
    <s v="PITSS"/>
    <s v="ASP"/>
    <x v="65"/>
    <s v="AV CEYLAN 959 L-8"/>
    <x v="34"/>
    <n v="0"/>
    <s v="INTERIOR"/>
    <n v="2591"/>
    <s v="&gt;60"/>
    <s v="A4 Mono MFPs"/>
    <s v="A4"/>
    <s v="Ciudad principal"/>
    <s v="1-&gt;60"/>
    <n v="1.05"/>
    <n v="750.75000000000011"/>
    <n v="1"/>
    <n v="2.87"/>
    <n v="5"/>
    <n v="0.57400000000000007"/>
    <n v="0"/>
    <n v="0"/>
    <d v="2019-01-04T00:00:00"/>
    <d v="2019-01-04T00:00:00"/>
    <n v="0"/>
    <s v="0-1 día"/>
    <n v="0"/>
    <n v="0"/>
    <n v="0"/>
    <x v="0"/>
    <x v="0"/>
    <x v="0"/>
    <x v="0"/>
    <x v="0"/>
    <x v="0"/>
    <x v="0"/>
  </r>
  <r>
    <x v="0"/>
    <n v="1"/>
    <s v="1986859"/>
    <x v="0"/>
    <s v="8075"/>
    <s v="29/01/2019 19:20"/>
    <s v="03AG879423"/>
    <s v="000196"/>
    <s v="PITSS"/>
    <s v="ASP"/>
    <x v="4"/>
    <s v="ALLENDE No 8"/>
    <x v="57"/>
    <n v="0"/>
    <s v="METRO"/>
    <n v="27"/>
    <s v="Entre 16 y 30"/>
    <s v="Departmental Digital"/>
    <s v="A3"/>
    <s v="Ciudad principal"/>
    <s v="2-Entre 16 y 30"/>
    <n v="0.8"/>
    <n v="524"/>
    <n v="1"/>
    <n v="2.87"/>
    <n v="5"/>
    <n v="0.57400000000000007"/>
    <n v="0"/>
    <n v="0"/>
    <d v="2019-01-30T00:00:00"/>
    <d v="2019-01-30T00:00:00"/>
    <n v="0"/>
    <s v="0-1 día"/>
    <n v="0"/>
    <n v="0"/>
    <n v="0"/>
    <x v="0"/>
    <x v="0"/>
    <x v="0"/>
    <x v="0"/>
    <x v="0"/>
    <x v="0"/>
    <x v="0"/>
  </r>
  <r>
    <x v="0"/>
    <n v="1"/>
    <s v="1981501"/>
    <x v="0"/>
    <s v="0070"/>
    <s v="18/01/2019 14:03"/>
    <s v="0E2B646615"/>
    <s v="800084"/>
    <s v="PITSS"/>
    <s v="ASP"/>
    <x v="1"/>
    <s v="HAROLD R PAPE MZ 31 NUM 1910"/>
    <x v="47"/>
    <n v="0"/>
    <s v="INTERIOR"/>
    <n v="51"/>
    <s v="Entre 31 y 60"/>
    <s v="Entry Production Color Low/Mid"/>
    <s v="Entry Production"/>
    <s v="Ciudad principal"/>
    <s v="3-Entre 31 y 60"/>
    <n v="1.1000000000000001"/>
    <n v="1730.3000000000004"/>
    <n v="1"/>
    <n v="2.2999999999999998"/>
    <n v="4"/>
    <n v="0.57499999999999996"/>
    <n v="0"/>
    <n v="0"/>
    <d v="2019-01-21T00:00:00"/>
    <d v="2019-01-22T00:00:00"/>
    <n v="1"/>
    <s v="0-1 día"/>
    <n v="0"/>
    <n v="0"/>
    <n v="0"/>
    <x v="0"/>
    <x v="0"/>
    <x v="0"/>
    <x v="0"/>
    <x v="0"/>
    <x v="0"/>
    <x v="0"/>
  </r>
  <r>
    <x v="1"/>
    <n v="1"/>
    <s v="1992183"/>
    <x v="0"/>
    <s v="8075"/>
    <s v="08/02/2019 19:07"/>
    <s v="03AG879962"/>
    <s v="500161"/>
    <s v="PITSS"/>
    <s v="ASP"/>
    <x v="4"/>
    <s v="HIPERPLAZA No 3300"/>
    <x v="6"/>
    <n v="0"/>
    <s v="INTERIOR"/>
    <n v="24"/>
    <s v="Entre 16 y 30"/>
    <s v="Departmental Digital"/>
    <s v="A3"/>
    <s v="Ciudad principal"/>
    <s v="2-Entre 16 y 30"/>
    <n v="0.8"/>
    <n v="1092"/>
    <n v="1"/>
    <n v="0"/>
    <n v="5"/>
    <n v="0"/>
    <n v="0"/>
    <n v="0"/>
    <d v="2019-02-11T00:00:00"/>
    <d v="2019-02-11T00:00:00"/>
    <n v="0"/>
    <s v="0-1 día"/>
    <n v="0"/>
    <n v="0"/>
    <n v="0"/>
    <x v="0"/>
    <x v="0"/>
    <x v="0"/>
    <x v="0"/>
    <x v="1"/>
    <x v="1"/>
    <x v="7"/>
  </r>
  <r>
    <x v="0"/>
    <n v="1"/>
    <s v="1977555"/>
    <x v="0"/>
    <s v="5866"/>
    <s v="10/01/2019 11:07"/>
    <s v="0EX9295738"/>
    <s v="800072"/>
    <s v="PITSS"/>
    <s v="ASP"/>
    <x v="1"/>
    <s v="AV. PATRIA NO 1937"/>
    <x v="0"/>
    <n v="0"/>
    <s v="INTERIOR"/>
    <n v="2"/>
    <s v="&lt;=3"/>
    <s v="Departmental Digital"/>
    <s v="A3"/>
    <s v="Ciudad principal"/>
    <s v="2-&lt;=3"/>
    <n v="0"/>
    <n v="0"/>
    <n v="1"/>
    <n v="2.88"/>
    <n v="5"/>
    <n v="0.57599999999999996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0"/>
    <n v="1"/>
    <s v="1976981"/>
    <x v="0"/>
    <s v="3611"/>
    <s v="09/01/2019 11:07"/>
    <s v="0A4T558166"/>
    <s v="800027"/>
    <s v="PITSS"/>
    <s v="ASP"/>
    <x v="4"/>
    <s v="AV SALVADOR NAVA MARTINEZ 3115"/>
    <x v="13"/>
    <n v="0"/>
    <s v="INTERIOR"/>
    <n v="840"/>
    <s v="&gt;60"/>
    <s v="Entry Mono Printers"/>
    <s v="A4"/>
    <s v="Ciudad principal"/>
    <s v="1-&gt;60"/>
    <n v="1.05"/>
    <n v="750.75000000000011"/>
    <n v="1"/>
    <n v="2.88"/>
    <n v="5"/>
    <n v="0.57599999999999996"/>
    <n v="0"/>
    <n v="0"/>
    <d v="2019-01-11T00:00:00"/>
    <d v="2019-01-11T00:00:00"/>
    <n v="0"/>
    <s v="0-1 día"/>
    <n v="0"/>
    <n v="0"/>
    <n v="0"/>
    <x v="0"/>
    <x v="0"/>
    <x v="0"/>
    <x v="0"/>
    <x v="0"/>
    <x v="0"/>
    <x v="0"/>
  </r>
  <r>
    <x v="1"/>
    <n v="1"/>
    <s v="1987451"/>
    <x v="0"/>
    <s v="0800"/>
    <s v="30/01/2019 15:46"/>
    <s v="0WXP008416"/>
    <s v="500083"/>
    <s v="PITSS"/>
    <s v="ASP"/>
    <x v="62"/>
    <s v="MM DE LLANO 736 OTE"/>
    <x v="11"/>
    <n v="0"/>
    <s v="INTERIOR"/>
    <n v="23"/>
    <s v="Entre 16 y 30"/>
    <s v="Xerox Color Press"/>
    <s v="High Production"/>
    <s v="Ciudad principal"/>
    <s v="4-Entre 16 y 30"/>
    <n v="1.1000000000000001"/>
    <n v="2359.5"/>
    <n v="1"/>
    <n v="1.73"/>
    <n v="3"/>
    <n v="0.57666666666666666"/>
    <n v="0"/>
    <n v="0"/>
    <d v="2019-02-26T00:00:00"/>
    <d v="2019-02-26T00:00:00"/>
    <n v="0"/>
    <s v="0-1 día"/>
    <n v="0"/>
    <n v="0"/>
    <n v="0"/>
    <x v="0"/>
    <x v="0"/>
    <x v="0"/>
    <x v="0"/>
    <x v="0"/>
    <x v="0"/>
    <x v="0"/>
  </r>
  <r>
    <x v="1"/>
    <n v="1"/>
    <s v="1997645"/>
    <x v="0"/>
    <s v="0070"/>
    <s v="20/02/2019 08:33"/>
    <s v="0E2B666074"/>
    <s v="500161"/>
    <s v="PITSS"/>
    <s v="ASP"/>
    <x v="4"/>
    <s v="AV MIRADOR 3300"/>
    <x v="6"/>
    <n v="0"/>
    <s v="INTERIOR"/>
    <n v="12"/>
    <s v="Entre 7 y 15"/>
    <s v="Entry Production Color Low/Mid"/>
    <s v="Entry Production"/>
    <s v="Ciudad principal"/>
    <s v="3-Entre 7 y 15"/>
    <n v="0.8"/>
    <n v="1258.4000000000003"/>
    <n v="1"/>
    <n v="0"/>
    <n v="4"/>
    <n v="0"/>
    <n v="0"/>
    <n v="0"/>
    <d v="2019-02-20T00:00:00"/>
    <d v="2019-02-20T00:00:00"/>
    <n v="0"/>
    <s v="0-1 día"/>
    <n v="0"/>
    <n v="0"/>
    <n v="0"/>
    <x v="0"/>
    <x v="0"/>
    <x v="0"/>
    <x v="0"/>
    <x v="1"/>
    <x v="1"/>
    <x v="7"/>
  </r>
  <r>
    <x v="1"/>
    <n v="1"/>
    <s v="1994977"/>
    <x v="0"/>
    <s v="0770"/>
    <s v="14/02/2019 13:42"/>
    <s v="0CX0060974"/>
    <s v="500161"/>
    <s v="PITSS"/>
    <s v="ASP"/>
    <x v="128"/>
    <s v="AV UNIVERSIDAD 2761"/>
    <x v="6"/>
    <n v="0"/>
    <s v="INTERIOR"/>
    <n v="28"/>
    <s v="Entre 16 y 30"/>
    <s v="Entry Production Color Mid"/>
    <s v="Entry Production"/>
    <s v="Ciudad principal"/>
    <s v="3-Entre 16 y 30"/>
    <n v="1.05"/>
    <n v="1651.6500000000003"/>
    <n v="1"/>
    <n v="0.05"/>
    <n v="4"/>
    <n v="1.2500000000000001E-2"/>
    <n v="0"/>
    <n v="0"/>
    <d v="2019-02-14T00:00:00"/>
    <d v="2019-02-14T00:00:00"/>
    <n v="0"/>
    <s v="0-1 día"/>
    <n v="0"/>
    <n v="0"/>
    <n v="0"/>
    <x v="0"/>
    <x v="0"/>
    <x v="0"/>
    <x v="0"/>
    <x v="1"/>
    <x v="1"/>
    <x v="7"/>
  </r>
  <r>
    <x v="0"/>
    <n v="1"/>
    <s v="1974261"/>
    <x v="0"/>
    <s v="8680"/>
    <s v="03/01/2019 13:11"/>
    <s v="0B2R090061"/>
    <s v="500083"/>
    <s v="PITSS"/>
    <s v="ASP"/>
    <x v="138"/>
    <s v="CARLOS SALAZAR No 729"/>
    <x v="11"/>
    <n v="0"/>
    <s v="INTERIOR"/>
    <n v="34"/>
    <s v="Entre 31 y 60"/>
    <s v="Entry Production Color Low/Mid"/>
    <s v="Entry Production"/>
    <s v="Ciudad principal"/>
    <s v="3-Entre 31 y 60"/>
    <n v="1.1000000000000001"/>
    <n v="1730.3000000000004"/>
    <n v="1"/>
    <n v="2.3199999999999998"/>
    <n v="4"/>
    <n v="0.57999999999999996"/>
    <n v="0"/>
    <n v="0"/>
    <d v="2019-01-08T00:00:00"/>
    <d v="2019-01-09T00:00:00"/>
    <n v="1"/>
    <s v="0-1 día"/>
    <n v="0"/>
    <n v="0"/>
    <n v="0"/>
    <x v="0"/>
    <x v="0"/>
    <x v="0"/>
    <x v="0"/>
    <x v="0"/>
    <x v="0"/>
    <x v="0"/>
  </r>
  <r>
    <x v="0"/>
    <n v="1"/>
    <s v="1977215"/>
    <x v="0"/>
    <s v="6705"/>
    <s v="09/01/2019 17:55"/>
    <s v="0A1H021228"/>
    <s v="800027"/>
    <s v="PITSS"/>
    <s v="ASP"/>
    <x v="1"/>
    <s v="AV BENITO JUAREZ 1965"/>
    <x v="13"/>
    <n v="0"/>
    <s v="INTERIOR"/>
    <n v="14"/>
    <s v="Entre 7 y 15"/>
    <s v="WF Mono Systems and Legacy Color"/>
    <s v="WF"/>
    <s v="Ciudad principal"/>
    <s v="3-Entre 7 y 15"/>
    <n v="0.8"/>
    <n v="1258.4000000000003"/>
    <n v="1"/>
    <n v="2.33"/>
    <n v="4"/>
    <n v="0.58250000000000002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0"/>
    <n v="1"/>
    <s v="1977161"/>
    <x v="0"/>
    <s v="3616"/>
    <s v="09/01/2019 16:05"/>
    <s v="0A2T370541"/>
    <s v="800110"/>
    <s v="PITSS"/>
    <s v="ASP"/>
    <x v="9"/>
    <s v="CAMINO A JESUS DEL MONTE SN INTERIOR 800"/>
    <x v="67"/>
    <n v="0"/>
    <s v="INTERIOR"/>
    <n v="154"/>
    <s v="&gt;60"/>
    <s v="A4 Mono MFPs"/>
    <s v="A4"/>
    <s v="Ciudad principal"/>
    <s v="1-&gt;60"/>
    <n v="1.05"/>
    <n v="750.75000000000011"/>
    <n v="1"/>
    <n v="2.92"/>
    <n v="5"/>
    <n v="0.58399999999999996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0"/>
    <n v="1"/>
    <s v="1978229"/>
    <x v="0"/>
    <s v="5955"/>
    <s v="11/01/2019 12:51"/>
    <s v="0X76703570"/>
    <s v="500036"/>
    <s v="PITSS"/>
    <s v="ASP"/>
    <x v="116"/>
    <s v="CALZADA SAN PEDRO No 218 SUR"/>
    <x v="1"/>
    <n v="0"/>
    <s v="INTERIOR"/>
    <n v="43"/>
    <s v="Entre 31 y 60"/>
    <s v="Departmental Digital"/>
    <s v="A3"/>
    <s v="Ciudad principal"/>
    <s v="2-Entre 31 y 60"/>
    <n v="1.05"/>
    <n v="1433.25"/>
    <n v="1"/>
    <n v="2.92"/>
    <n v="5"/>
    <n v="0.58399999999999996"/>
    <n v="0"/>
    <n v="0"/>
    <d v="2019-01-15T00:00:00"/>
    <d v="2019-01-16T00:00:00"/>
    <n v="1"/>
    <s v="0-1 día"/>
    <n v="0"/>
    <n v="0"/>
    <n v="0"/>
    <x v="0"/>
    <x v="0"/>
    <x v="0"/>
    <x v="0"/>
    <x v="0"/>
    <x v="0"/>
    <x v="0"/>
  </r>
  <r>
    <x v="1"/>
    <n v="1"/>
    <s v="1994795"/>
    <x v="0"/>
    <s v="0251"/>
    <s v="14/02/2019 10:49"/>
    <s v="0VGW686533"/>
    <s v="500161"/>
    <s v="PITSS"/>
    <s v="ASP"/>
    <x v="128"/>
    <s v="AV AMERICAS 15"/>
    <x v="6"/>
    <n v="0"/>
    <s v="INTERIOR"/>
    <n v="2"/>
    <s v="&lt;=3"/>
    <s v="A3 Professional Color Laser MFPs"/>
    <s v="A3"/>
    <s v="Ciudad principal"/>
    <s v="2-&lt;=3"/>
    <n v="0"/>
    <n v="0"/>
    <n v="1"/>
    <n v="0.18"/>
    <n v="5"/>
    <n v="3.5999999999999997E-2"/>
    <n v="0"/>
    <n v="0"/>
    <d v="2019-02-28T00:00:00"/>
    <d v="2019-02-28T00:00:00"/>
    <n v="0"/>
    <s v="0-1 día"/>
    <n v="0"/>
    <n v="0"/>
    <n v="0"/>
    <x v="0"/>
    <x v="0"/>
    <x v="0"/>
    <x v="0"/>
    <x v="1"/>
    <x v="1"/>
    <x v="7"/>
  </r>
  <r>
    <x v="1"/>
    <n v="1"/>
    <s v="1991799"/>
    <x v="0"/>
    <s v="4002"/>
    <s v="08/02/2019 10:59"/>
    <s v="09HB332998"/>
    <s v="500028"/>
    <s v="PITSS"/>
    <s v="ASP"/>
    <x v="38"/>
    <s v="AV JUAREZ No 1102 PISO 40"/>
    <x v="11"/>
    <n v="0"/>
    <s v="INTERIOR"/>
    <n v="2626"/>
    <s v="&gt;60"/>
    <s v="A4 Mono MFPs"/>
    <s v="A4"/>
    <s v="Ciudad principal"/>
    <s v="1-&gt;60"/>
    <n v="1.05"/>
    <n v="750.75000000000011"/>
    <n v="1"/>
    <n v="2.92"/>
    <n v="5"/>
    <n v="0.58399999999999996"/>
    <n v="0"/>
    <n v="0"/>
    <d v="2019-02-08T00:00:00"/>
    <d v="2019-02-08T00:00:00"/>
    <n v="0"/>
    <s v="0-1 día"/>
    <n v="0"/>
    <n v="0"/>
    <n v="0"/>
    <x v="0"/>
    <x v="0"/>
    <x v="0"/>
    <x v="0"/>
    <x v="0"/>
    <x v="0"/>
    <x v="0"/>
  </r>
  <r>
    <x v="1"/>
    <n v="1"/>
    <s v="1992881"/>
    <x v="0"/>
    <s v="5774"/>
    <s v="11/02/2019 08:36"/>
    <s v="0XEL562101"/>
    <s v="800110"/>
    <s v="PITSS"/>
    <s v="ASP"/>
    <x v="1"/>
    <s v="CALZ DE LA HUERTA 2799"/>
    <x v="28"/>
    <n v="0"/>
    <s v="INTERIOR"/>
    <n v="5"/>
    <s v="Entre 3 y 6"/>
    <s v="Departmental Digital"/>
    <s v="A3"/>
    <s v="Ciudad principal"/>
    <s v="2-Entre 3 y 6"/>
    <n v="0"/>
    <n v="0"/>
    <n v="1"/>
    <n v="2.92"/>
    <n v="5"/>
    <n v="0.58399999999999996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0"/>
    <n v="1"/>
    <s v="1976561"/>
    <x v="0"/>
    <s v="5867"/>
    <s v="08/01/2019 14:34"/>
    <s v="0EX7405628"/>
    <s v="500093"/>
    <s v="PITSS"/>
    <s v="ASP"/>
    <x v="10"/>
    <s v="CARR NUEVO LAREDO -PIEDRAS NEGRAS KM 14.2"/>
    <x v="18"/>
    <n v="0"/>
    <s v="INTERIOR"/>
    <n v="6"/>
    <s v="Entre 3 y 6"/>
    <s v="Office Digital"/>
    <s v="A3"/>
    <s v="Ciudad principal"/>
    <s v="2-Entre 3 y 6"/>
    <n v="0"/>
    <n v="0"/>
    <n v="1"/>
    <n v="2.93"/>
    <n v="5"/>
    <n v="0.58600000000000008"/>
    <n v="0"/>
    <n v="0"/>
    <d v="2019-01-09T00:00:00"/>
    <d v="2019-01-09T00:00:00"/>
    <n v="0"/>
    <s v="0-1 día"/>
    <n v="0"/>
    <n v="0"/>
    <n v="0"/>
    <x v="0"/>
    <x v="0"/>
    <x v="0"/>
    <x v="0"/>
    <x v="0"/>
    <x v="0"/>
    <x v="0"/>
  </r>
  <r>
    <x v="0"/>
    <n v="1"/>
    <s v="1976919"/>
    <x v="0"/>
    <s v="8075"/>
    <s v="09/01/2019 09:55"/>
    <s v="03AG879894"/>
    <s v="000196"/>
    <s v="PITSS"/>
    <s v="ASP"/>
    <x v="4"/>
    <s v="BLVD CATARATAS No 29"/>
    <x v="16"/>
    <n v="0"/>
    <s v="METRO"/>
    <n v="30"/>
    <s v="Entre 16 y 30"/>
    <s v="Departmental Digital"/>
    <s v="A3"/>
    <s v="Ciudad principal"/>
    <s v="2-Entre 16 y 30"/>
    <n v="0.8"/>
    <n v="524"/>
    <n v="1"/>
    <n v="2.93"/>
    <n v="5"/>
    <n v="0.58600000000000008"/>
    <n v="0"/>
    <n v="0"/>
    <d v="2019-01-09T00:00:00"/>
    <d v="2019-01-10T00:00:00"/>
    <n v="1"/>
    <s v="0-1 día"/>
    <n v="0"/>
    <n v="0"/>
    <n v="0"/>
    <x v="0"/>
    <x v="0"/>
    <x v="0"/>
    <x v="0"/>
    <x v="0"/>
    <x v="0"/>
    <x v="0"/>
  </r>
  <r>
    <x v="0"/>
    <n v="1"/>
    <s v="1981777"/>
    <x v="0"/>
    <s v="0070"/>
    <s v="19/01/2019 10:58"/>
    <s v="0E2B666222"/>
    <s v="000195"/>
    <s v="PITSS"/>
    <s v="ASP"/>
    <x v="4"/>
    <s v="CARRETERA FEDERAL MEXICO CUAUTLA KM 37"/>
    <x v="87"/>
    <n v="0"/>
    <s v="METRO"/>
    <n v="27"/>
    <s v="Entre 16 y 30"/>
    <s v="Entry Production Color Low/Mid"/>
    <s v="Entry Production"/>
    <s v="Ciudad principal"/>
    <s v="3-Entre 16 y 30"/>
    <n v="1.05"/>
    <n v="843.15000000000009"/>
    <n v="1"/>
    <n v="2.35"/>
    <n v="4"/>
    <n v="0.58750000000000002"/>
    <n v="0"/>
    <n v="0"/>
    <d v="2019-01-21T00:00:00"/>
    <d v="2019-01-21T00:00:00"/>
    <n v="0"/>
    <s v="0-1 día"/>
    <n v="0"/>
    <n v="0"/>
    <n v="0"/>
    <x v="0"/>
    <x v="0"/>
    <x v="0"/>
    <x v="0"/>
    <x v="0"/>
    <x v="0"/>
    <x v="0"/>
  </r>
  <r>
    <x v="1"/>
    <n v="1"/>
    <s v="1994741"/>
    <x v="0"/>
    <s v="5866"/>
    <s v="14/02/2019 10:14"/>
    <s v="0EX9665251"/>
    <s v="500028"/>
    <s v="PITSS"/>
    <s v="ASP"/>
    <x v="4"/>
    <s v="AV JOSE ELEUTERIO GONZALEZ No 315 INT 7C"/>
    <x v="11"/>
    <n v="0"/>
    <s v="INTERIOR"/>
    <n v="17"/>
    <s v="Entre 16 y 30"/>
    <s v="Departmental Digital"/>
    <s v="A3"/>
    <s v="Ciudad principal"/>
    <s v="2-Entre 16 y 30"/>
    <n v="0.8"/>
    <n v="1092"/>
    <n v="1"/>
    <n v="2.94"/>
    <n v="5"/>
    <n v="0.58799999999999997"/>
    <n v="0"/>
    <n v="0"/>
    <d v="2019-02-14T00:00:00"/>
    <d v="2019-02-14T00:00:00"/>
    <n v="0"/>
    <s v="0-1 día"/>
    <n v="0"/>
    <n v="0"/>
    <n v="0"/>
    <x v="0"/>
    <x v="0"/>
    <x v="0"/>
    <x v="0"/>
    <x v="0"/>
    <x v="0"/>
    <x v="0"/>
  </r>
  <r>
    <x v="0"/>
    <n v="1"/>
    <s v="1974841"/>
    <x v="0"/>
    <s v="8045"/>
    <s v="04/01/2019 15:03"/>
    <s v="0Y4X843007"/>
    <s v="800188"/>
    <s v="PITSS"/>
    <s v="ASP"/>
    <x v="79"/>
    <s v="CARRETERA FEDERAL IRAPUATO-ABASOLO KM 10.6"/>
    <x v="46"/>
    <n v="0"/>
    <s v="INTERIOR"/>
    <n v="74"/>
    <s v="&gt;60"/>
    <s v="Office Digital"/>
    <s v="A3"/>
    <s v="Ciudad principal"/>
    <s v="2-&gt;60"/>
    <n v="1.1000000000000001"/>
    <n v="1501.5000000000002"/>
    <n v="1"/>
    <n v="2.95"/>
    <n v="5"/>
    <n v="0.59000000000000008"/>
    <n v="0"/>
    <n v="0"/>
    <d v="2019-01-10T00:00:00"/>
    <d v="2019-01-11T00:00:00"/>
    <n v="1"/>
    <s v="0-1 día"/>
    <n v="0"/>
    <n v="0"/>
    <n v="0"/>
    <x v="0"/>
    <x v="0"/>
    <x v="0"/>
    <x v="0"/>
    <x v="0"/>
    <x v="0"/>
    <x v="0"/>
  </r>
  <r>
    <x v="1"/>
    <n v="1"/>
    <s v="1993905"/>
    <x v="0"/>
    <s v="0251"/>
    <s v="12/02/2019 17:17"/>
    <s v="0VGW686533"/>
    <s v="500161"/>
    <s v="PITSS"/>
    <s v="ASP"/>
    <x v="128"/>
    <s v="AV AMERICAS 15"/>
    <x v="6"/>
    <n v="0"/>
    <s v="INTERIOR"/>
    <n v="54"/>
    <s v="Entre 31 y 60"/>
    <s v="A3 Professional Color Laser MFPs"/>
    <s v="A3"/>
    <s v="Ciudad principal"/>
    <s v="2-Entre 31 y 60"/>
    <n v="1.05"/>
    <n v="1433.25"/>
    <n v="1"/>
    <n v="0.22"/>
    <n v="5"/>
    <n v="4.3999999999999997E-2"/>
    <n v="0"/>
    <n v="0"/>
    <d v="2019-02-13T00:00:00"/>
    <d v="2019-02-13T00:00:00"/>
    <n v="0"/>
    <s v="0-1 día"/>
    <n v="0"/>
    <n v="0"/>
    <n v="0"/>
    <x v="0"/>
    <x v="0"/>
    <x v="0"/>
    <x v="0"/>
    <x v="1"/>
    <x v="1"/>
    <x v="7"/>
  </r>
  <r>
    <x v="1"/>
    <n v="1"/>
    <s v="1990755"/>
    <x v="0"/>
    <s v="4395"/>
    <s v="06/02/2019 15:08"/>
    <s v="0BG2947932"/>
    <s v="800186"/>
    <s v="PITSS"/>
    <s v="ASP"/>
    <x v="1"/>
    <s v="EZEQUIEL MONTES 8"/>
    <x v="10"/>
    <n v="0"/>
    <s v="INTERIOR"/>
    <n v="133"/>
    <s v="&gt;60"/>
    <s v="Light Production Digital Business"/>
    <s v="Entry Production"/>
    <s v="Ciudad principal"/>
    <s v="3-&gt;60"/>
    <n v="1.1499999999999999"/>
    <n v="1808.95"/>
    <n v="1"/>
    <n v="2.37"/>
    <n v="4"/>
    <n v="0.59250000000000003"/>
    <n v="0"/>
    <n v="0"/>
    <d v="2019-02-06T00:00:00"/>
    <d v="2019-02-07T00:00:00"/>
    <n v="1"/>
    <s v="0-1 día"/>
    <n v="0"/>
    <n v="0"/>
    <n v="0"/>
    <x v="0"/>
    <x v="0"/>
    <x v="0"/>
    <x v="0"/>
    <x v="0"/>
    <x v="0"/>
    <x v="0"/>
  </r>
  <r>
    <x v="1"/>
    <n v="1"/>
    <s v="1994971"/>
    <x v="0"/>
    <s v="4310"/>
    <s v="14/02/2019 13:38"/>
    <s v="0BG0968959"/>
    <s v="100038"/>
    <s v="PITSS"/>
    <s v="ASP"/>
    <x v="139"/>
    <s v="AV AGRIPIN GARCIA ESTRADA 1308"/>
    <x v="68"/>
    <n v="0"/>
    <s v="INTERIOR"/>
    <n v="126"/>
    <s v="&gt;60"/>
    <s v="Light Production Digital Business"/>
    <s v="Entry Production"/>
    <s v="Ciudad principal"/>
    <s v="3-&gt;60"/>
    <n v="1.1499999999999999"/>
    <n v="1808.95"/>
    <n v="1"/>
    <n v="2.37"/>
    <n v="4"/>
    <n v="0.59250000000000003"/>
    <n v="0"/>
    <n v="0"/>
    <d v="2019-02-14T00:00:00"/>
    <d v="2019-02-14T00:00:00"/>
    <n v="0"/>
    <s v="0-1 día"/>
    <n v="0"/>
    <n v="0"/>
    <n v="0"/>
    <x v="0"/>
    <x v="0"/>
    <x v="0"/>
    <x v="0"/>
    <x v="0"/>
    <x v="0"/>
    <x v="0"/>
  </r>
  <r>
    <x v="0"/>
    <n v="1"/>
    <s v="1980339"/>
    <x v="0"/>
    <s v="5866"/>
    <s v="16/01/2019 14:32"/>
    <s v="0EX9294150"/>
    <s v="800187"/>
    <s v="PITSS"/>
    <s v="ASP"/>
    <x v="1"/>
    <s v="AV CONSTITUYENTES ORIENTE 20"/>
    <x v="10"/>
    <n v="0"/>
    <s v="INTERIOR"/>
    <n v="86"/>
    <s v="&gt;60"/>
    <s v="Departmental Digital"/>
    <s v="A3"/>
    <s v="Ciudad principal"/>
    <s v="2-&gt;60"/>
    <n v="1.1000000000000001"/>
    <n v="1501.5000000000002"/>
    <n v="1"/>
    <n v="2.97"/>
    <n v="5"/>
    <n v="0.59400000000000008"/>
    <n v="0"/>
    <n v="0"/>
    <d v="2019-01-17T00:00:00"/>
    <d v="2019-01-17T00:00:00"/>
    <n v="0"/>
    <s v="0-1 día"/>
    <n v="0"/>
    <n v="0"/>
    <n v="0"/>
    <x v="0"/>
    <x v="0"/>
    <x v="0"/>
    <x v="0"/>
    <x v="0"/>
    <x v="0"/>
    <x v="0"/>
  </r>
  <r>
    <x v="0"/>
    <n v="1"/>
    <s v="1986625"/>
    <x v="2"/>
    <s v="8055"/>
    <s v="29/01/2019 11:47"/>
    <s v="Y4X822461"/>
    <s v="500056"/>
    <s v="PITSS"/>
    <s v="ASP"/>
    <x v="59"/>
    <s v="PONIENTE 134 NUM 580 B"/>
    <x v="34"/>
    <n v="0"/>
    <s v="INTERIOR"/>
    <s v="  "/>
    <s v="&gt;60"/>
    <s v="Departmental Digital"/>
    <s v="A3"/>
    <s v="Ciudad principal"/>
    <s v="2-&gt;60"/>
    <n v="1"/>
    <n v="1365"/>
    <n v="1"/>
    <n v="2.97"/>
    <n v="5"/>
    <n v="0.59400000000000008"/>
    <n v="0"/>
    <n v="0"/>
    <d v="2019-01-29T00:00:00"/>
    <d v="2019-01-29T00:00:00"/>
    <n v="0"/>
    <s v="0-1 día"/>
    <n v="0"/>
    <n v="0"/>
    <n v="0"/>
    <x v="1"/>
    <x v="0"/>
    <x v="0"/>
    <x v="0"/>
    <x v="0"/>
    <x v="0"/>
    <x v="0"/>
  </r>
  <r>
    <x v="0"/>
    <n v="1"/>
    <s v="1971635"/>
    <x v="0"/>
    <s v="4395"/>
    <s v="27/12/2018 09:07"/>
    <s v="0BG2949312"/>
    <s v="100037"/>
    <s v="PITSS"/>
    <s v="ASP"/>
    <x v="1"/>
    <s v="BLV ISIDRO FABELA SUR 600"/>
    <x v="20"/>
    <n v="0"/>
    <s v="INTERIOR"/>
    <n v="10"/>
    <s v="Entre 7 y 15"/>
    <s v="Light Production Digital Business"/>
    <s v="Entry Production"/>
    <s v="Ciudad principal"/>
    <s v="3-Entre 7 y 15"/>
    <n v="0.8"/>
    <n v="1258.4000000000003"/>
    <n v="1"/>
    <n v="2.38"/>
    <n v="4"/>
    <n v="0.59499999999999997"/>
    <n v="0"/>
    <n v="0"/>
    <d v="2019-01-03T00:00:00"/>
    <d v="2019-01-03T00:00:00"/>
    <n v="0"/>
    <s v="0-1 día"/>
    <n v="0"/>
    <n v="0"/>
    <n v="0"/>
    <x v="0"/>
    <x v="0"/>
    <x v="0"/>
    <x v="0"/>
    <x v="0"/>
    <x v="0"/>
    <x v="0"/>
  </r>
  <r>
    <x v="0"/>
    <n v="1"/>
    <s v="1987189"/>
    <x v="0"/>
    <s v="4395"/>
    <s v="30/01/2019 11:07"/>
    <s v="0BG2940184"/>
    <s v="800183"/>
    <s v="PITSS"/>
    <s v="ASP"/>
    <x v="1"/>
    <s v="MANUEL J CLOUTHIER 888"/>
    <x v="0"/>
    <n v="0"/>
    <s v="INTERIOR"/>
    <n v="16"/>
    <s v="Entre 16 y 30"/>
    <s v="Light Production Digital Business"/>
    <s v="Entry Production"/>
    <s v="Ciudad principal"/>
    <s v="3-Entre 16 y 30"/>
    <n v="1.05"/>
    <n v="1651.6500000000003"/>
    <n v="1"/>
    <n v="2.38"/>
    <n v="4"/>
    <n v="0.59499999999999997"/>
    <n v="0"/>
    <n v="0"/>
    <d v="2019-01-30T00:00:00"/>
    <d v="2019-01-31T00:00:00"/>
    <n v="1"/>
    <s v="0-1 día"/>
    <n v="0"/>
    <n v="0"/>
    <n v="0"/>
    <x v="0"/>
    <x v="0"/>
    <x v="0"/>
    <x v="0"/>
    <x v="0"/>
    <x v="0"/>
    <x v="0"/>
  </r>
  <r>
    <x v="1"/>
    <n v="1"/>
    <s v="1993629"/>
    <x v="0"/>
    <s v="3326"/>
    <s v="12/02/2019 11:48"/>
    <s v="0LA6296542"/>
    <s v="800027"/>
    <s v="PITSS"/>
    <s v="ASP"/>
    <x v="140"/>
    <s v="REPUBLICA DE NICARAGUA No 280 A"/>
    <x v="26"/>
    <n v="0"/>
    <s v="INTERIOR"/>
    <n v="533"/>
    <s v="&gt;60"/>
    <s v="A4 Mono MFPs"/>
    <s v="A4"/>
    <s v="Ciudad principal"/>
    <s v="1-&gt;60"/>
    <n v="1.05"/>
    <n v="750.75000000000011"/>
    <n v="1"/>
    <n v="2.98"/>
    <n v="5"/>
    <n v="0.59599999999999997"/>
    <n v="0"/>
    <n v="0"/>
    <d v="2019-02-12T00:00:00"/>
    <d v="2019-02-13T00:00:00"/>
    <n v="1"/>
    <s v="0-1 día"/>
    <n v="0"/>
    <n v="0"/>
    <n v="0"/>
    <x v="0"/>
    <x v="0"/>
    <x v="0"/>
    <x v="0"/>
    <x v="0"/>
    <x v="0"/>
    <x v="0"/>
  </r>
  <r>
    <x v="0"/>
    <n v="1"/>
    <s v="1975917"/>
    <x v="0"/>
    <s v="4626"/>
    <s v="07/01/2019 16:14"/>
    <s v="0D6X469771"/>
    <s v="800142"/>
    <s v="PITSS"/>
    <s v="ASP"/>
    <x v="82"/>
    <s v="BLVD VIA MAGNA MZ III LT 13 No 19"/>
    <x v="77"/>
    <n v="0"/>
    <s v="METRO"/>
    <n v="801"/>
    <s v="&gt;60"/>
    <s v="Entry Mono Printers"/>
    <s v="A4"/>
    <s v="Ciudad principal"/>
    <s v="1-&gt;60"/>
    <n v="1.05"/>
    <n v="491.40000000000003"/>
    <n v="1"/>
    <n v="3"/>
    <n v="5"/>
    <n v="0.6"/>
    <n v="0"/>
    <n v="0"/>
    <d v="2019-01-08T00:00:00"/>
    <d v="2019-01-08T00:00:00"/>
    <n v="0"/>
    <s v="0-1 día"/>
    <n v="0"/>
    <n v="0"/>
    <n v="0"/>
    <x v="0"/>
    <x v="0"/>
    <x v="0"/>
    <x v="0"/>
    <x v="0"/>
    <x v="0"/>
    <x v="0"/>
  </r>
  <r>
    <x v="0"/>
    <n v="1"/>
    <s v="1976383"/>
    <x v="0"/>
    <s v="4395"/>
    <s v="08/01/2019 11:06"/>
    <s v="0BG2949291"/>
    <s v="800188"/>
    <s v="PITSS"/>
    <s v="ASP"/>
    <x v="1"/>
    <s v="TORRES LANDA 103 A"/>
    <x v="55"/>
    <n v="0"/>
    <s v="INTERIOR"/>
    <n v="54"/>
    <s v="Entre 31 y 60"/>
    <s v="Light Production Digital Business"/>
    <s v="Entry Production"/>
    <s v="Ciudad principal"/>
    <s v="3-Entre 31 y 60"/>
    <n v="1.1000000000000001"/>
    <n v="1730.3000000000004"/>
    <n v="1"/>
    <n v="2.4"/>
    <n v="4"/>
    <n v="0.6"/>
    <n v="0"/>
    <n v="0"/>
    <d v="2019-01-08T00:00:00"/>
    <d v="2019-01-08T00:00:00"/>
    <n v="0"/>
    <s v="0-1 día"/>
    <n v="0"/>
    <n v="0"/>
    <n v="0"/>
    <x v="0"/>
    <x v="0"/>
    <x v="0"/>
    <x v="0"/>
    <x v="0"/>
    <x v="0"/>
    <x v="0"/>
  </r>
  <r>
    <x v="0"/>
    <n v="1"/>
    <s v="1976449"/>
    <x v="0"/>
    <s v="5866"/>
    <s v="08/01/2019 11:55"/>
    <s v="0EX9293380"/>
    <s v="800186"/>
    <s v="PITSS"/>
    <s v="ASP"/>
    <x v="4"/>
    <s v="AV DE ANAHUAC CIRCUITO UNIVERSIDADES No 1"/>
    <x v="10"/>
    <n v="0"/>
    <s v="INTERIOR"/>
    <n v="116"/>
    <s v="&gt;60"/>
    <s v="Departmental Digital"/>
    <s v="A3"/>
    <s v="Ciudad principal"/>
    <s v="2-&gt;60"/>
    <n v="1.1000000000000001"/>
    <n v="1501.5000000000002"/>
    <n v="1"/>
    <n v="3"/>
    <n v="5"/>
    <n v="0.6"/>
    <n v="0"/>
    <n v="0"/>
    <d v="2019-01-08T00:00:00"/>
    <d v="2019-01-08T00:00:00"/>
    <n v="0"/>
    <s v="0-1 día"/>
    <n v="0"/>
    <n v="0"/>
    <n v="0"/>
    <x v="0"/>
    <x v="0"/>
    <x v="0"/>
    <x v="0"/>
    <x v="0"/>
    <x v="0"/>
    <x v="0"/>
  </r>
  <r>
    <x v="0"/>
    <n v="1"/>
    <s v="1983397"/>
    <x v="0"/>
    <s v="4624"/>
    <s v="22/01/2019 14:50"/>
    <s v="0D6X460002"/>
    <s v="500056"/>
    <s v="PITSS"/>
    <s v="ASP"/>
    <x v="3"/>
    <s v="AV FOMENTO INDUSTRIAL SN"/>
    <x v="19"/>
    <n v="0"/>
    <s v="INTERIOR"/>
    <n v="13"/>
    <s v="Entre 7 y 15"/>
    <s v="Entry Mono Printers"/>
    <s v="A4"/>
    <s v="Ciudad principal"/>
    <s v="1-Entre 7 y 15"/>
    <n v="0"/>
    <n v="0"/>
    <n v="1"/>
    <n v="3"/>
    <n v="5"/>
    <n v="0.6"/>
    <n v="0"/>
    <n v="0"/>
    <d v="2019-01-23T00:00:00"/>
    <d v="2019-01-23T00:00:00"/>
    <n v="0"/>
    <s v="0-1 día"/>
    <n v="0"/>
    <n v="0"/>
    <n v="0"/>
    <x v="0"/>
    <x v="0"/>
    <x v="0"/>
    <x v="0"/>
    <x v="0"/>
    <x v="0"/>
    <x v="0"/>
  </r>
  <r>
    <x v="1"/>
    <n v="1"/>
    <s v="1997897"/>
    <x v="0"/>
    <s v="5866"/>
    <s v="20/02/2019 13:45"/>
    <s v="0EX9281668"/>
    <s v="100038"/>
    <s v="PITSS"/>
    <s v="ASP"/>
    <x v="1"/>
    <s v="AV VIALIDAD METEPEC 916"/>
    <x v="3"/>
    <n v="0"/>
    <s v="INTERIOR"/>
    <n v="33"/>
    <s v="Entre 31 y 60"/>
    <s v="Departmental Digital"/>
    <s v="A3"/>
    <s v="Ciudad principal"/>
    <s v="2-Entre 31 y 60"/>
    <n v="1.05"/>
    <n v="1433.25"/>
    <n v="1"/>
    <n v="3"/>
    <n v="5"/>
    <n v="0.6"/>
    <n v="0"/>
    <n v="0"/>
    <d v="2019-02-22T00:00:00"/>
    <d v="2019-02-24T00:00:00"/>
    <n v="0"/>
    <s v="0-1 día"/>
    <n v="0"/>
    <n v="0"/>
    <n v="0"/>
    <x v="0"/>
    <x v="0"/>
    <x v="0"/>
    <x v="0"/>
    <x v="0"/>
    <x v="0"/>
    <x v="0"/>
  </r>
  <r>
    <x v="0"/>
    <n v="1"/>
    <s v="1978105"/>
    <x v="0"/>
    <s v="8075"/>
    <s v="11/01/2019 09:50"/>
    <s v="03AG877899"/>
    <s v="500056"/>
    <s v="PITSS"/>
    <s v="ASP"/>
    <x v="4"/>
    <s v="BLV HIDALGO Y FUENTE DE DIANA SN"/>
    <x v="19"/>
    <n v="0"/>
    <s v="INTERIOR"/>
    <n v="140"/>
    <s v="&gt;60"/>
    <s v="Departmental Digital"/>
    <s v="A3"/>
    <s v="Ciudad principal"/>
    <s v="2-&gt;60"/>
    <n v="1.1000000000000001"/>
    <n v="1501.5000000000002"/>
    <n v="1"/>
    <n v="3.02"/>
    <n v="5"/>
    <n v="0.60399999999999998"/>
    <n v="0"/>
    <n v="0"/>
    <d v="2019-01-11T00:00:00"/>
    <d v="2019-01-11T00:00:00"/>
    <n v="0"/>
    <s v="0-1 día"/>
    <n v="0"/>
    <n v="0"/>
    <n v="0"/>
    <x v="0"/>
    <x v="0"/>
    <x v="0"/>
    <x v="0"/>
    <x v="0"/>
    <x v="0"/>
    <x v="0"/>
  </r>
  <r>
    <x v="0"/>
    <n v="1"/>
    <s v="1981541"/>
    <x v="0"/>
    <s v="4002"/>
    <s v="18/01/2019 16:29"/>
    <s v="09HB328230"/>
    <s v="500028"/>
    <s v="PITSS"/>
    <s v="ASP"/>
    <x v="38"/>
    <s v="AV JUAREZ No 1102 PISO 40"/>
    <x v="11"/>
    <n v="0"/>
    <s v="INTERIOR"/>
    <n v="2605"/>
    <s v="&gt;60"/>
    <s v="A4 Mono MFPs"/>
    <s v="A4"/>
    <s v="Ciudad principal"/>
    <s v="1-&gt;60"/>
    <n v="1.05"/>
    <n v="750.75000000000011"/>
    <n v="1"/>
    <n v="3.02"/>
    <n v="5"/>
    <n v="0.60399999999999998"/>
    <n v="0"/>
    <n v="0"/>
    <d v="2019-01-21T00:00:00"/>
    <d v="2019-01-21T00:00:00"/>
    <n v="0"/>
    <s v="0-1 día"/>
    <n v="0"/>
    <n v="0"/>
    <n v="0"/>
    <x v="0"/>
    <x v="0"/>
    <x v="0"/>
    <x v="0"/>
    <x v="0"/>
    <x v="0"/>
    <x v="0"/>
  </r>
  <r>
    <x v="1"/>
    <n v="1"/>
    <s v="1987267"/>
    <x v="0"/>
    <s v="5955"/>
    <s v="30/01/2019 12:16"/>
    <s v="0X76375330"/>
    <s v="800192"/>
    <s v="PITSS"/>
    <s v="ASP"/>
    <x v="131"/>
    <s v="PROLG AV LOPEZ MATEOS KM 6.5 NO 2915"/>
    <x v="40"/>
    <n v="0"/>
    <s v="INTERIOR"/>
    <n v="2617"/>
    <s v="&gt;60"/>
    <s v="Departmental Digital"/>
    <s v="A3"/>
    <s v="Ciudad principal"/>
    <s v="2-&gt;60"/>
    <n v="1.1000000000000001"/>
    <n v="1501.5000000000002"/>
    <n v="1"/>
    <n v="3.03"/>
    <n v="5"/>
    <n v="0.60599999999999998"/>
    <n v="0"/>
    <n v="0"/>
    <d v="2019-02-05T00:00:00"/>
    <d v="2019-02-06T00:00:00"/>
    <n v="1"/>
    <s v="0-1 día"/>
    <n v="0"/>
    <n v="0"/>
    <n v="0"/>
    <x v="0"/>
    <x v="0"/>
    <x v="0"/>
    <x v="0"/>
    <x v="0"/>
    <x v="0"/>
    <x v="0"/>
  </r>
  <r>
    <x v="1"/>
    <n v="1"/>
    <s v="2000013"/>
    <x v="0"/>
    <s v="8055"/>
    <s v="25/02/2019 10:48"/>
    <s v="Y4X822461"/>
    <s v="500056"/>
    <s v="PITSS"/>
    <s v="ASP"/>
    <x v="59"/>
    <s v="PONIENTE 134 NUM 580 B"/>
    <x v="34"/>
    <n v="0"/>
    <s v="INTERIOR"/>
    <n v="4"/>
    <s v="Entre 3 y 6"/>
    <s v="Departmental Digital"/>
    <s v="A3"/>
    <s v="Ciudad principal"/>
    <s v="2-Entre 3 y 6"/>
    <n v="0"/>
    <n v="0"/>
    <n v="1"/>
    <n v="3.03"/>
    <n v="5"/>
    <n v="0.60599999999999998"/>
    <n v="0"/>
    <n v="0"/>
    <d v="2019-02-25T00:00:00"/>
    <d v="2019-02-25T00:00:00"/>
    <n v="0"/>
    <s v="0-1 día"/>
    <n v="0"/>
    <n v="0"/>
    <n v="0"/>
    <x v="0"/>
    <x v="0"/>
    <x v="0"/>
    <x v="0"/>
    <x v="0"/>
    <x v="0"/>
    <x v="0"/>
  </r>
  <r>
    <x v="0"/>
    <n v="1"/>
    <s v="1981033"/>
    <x v="0"/>
    <s v="0770"/>
    <s v="17/01/2019 17:16"/>
    <s v="0CX0060974"/>
    <s v="500161"/>
    <s v="PITSS"/>
    <s v="ASP"/>
    <x v="128"/>
    <s v="AV UNIVERSIDAD 2761"/>
    <x v="6"/>
    <n v="0"/>
    <s v="INTERIOR"/>
    <n v="10"/>
    <s v="Entre 7 y 15"/>
    <s v="Entry Production Color Mid"/>
    <s v="Entry Production"/>
    <s v="Ciudad principal"/>
    <s v="3-Entre 7 y 15"/>
    <n v="0.8"/>
    <n v="1258.4000000000003"/>
    <n v="1"/>
    <n v="0.23"/>
    <n v="4"/>
    <n v="5.7500000000000002E-2"/>
    <n v="0"/>
    <n v="0"/>
    <d v="2019-01-21T00:00:00"/>
    <d v="2019-01-22T00:00:00"/>
    <n v="1"/>
    <s v="0-1 día"/>
    <n v="0"/>
    <n v="0"/>
    <n v="0"/>
    <x v="0"/>
    <x v="0"/>
    <x v="0"/>
    <x v="0"/>
    <x v="1"/>
    <x v="1"/>
    <x v="7"/>
  </r>
  <r>
    <x v="1"/>
    <n v="1"/>
    <s v="2001509"/>
    <x v="0"/>
    <s v="3657"/>
    <s v="27/02/2019 13:00"/>
    <s v="0C7X246732"/>
    <s v="500093"/>
    <s v="PITSS"/>
    <s v="ASP"/>
    <x v="49"/>
    <s v="GUERRERO No 3060"/>
    <x v="18"/>
    <n v="0"/>
    <s v="INTERIOR"/>
    <n v="1036"/>
    <s v="&gt;60"/>
    <s v="A4 Mono MFPs"/>
    <s v="A4"/>
    <s v="Ciudad principal"/>
    <s v="1-&gt;60"/>
    <n v="1.05"/>
    <n v="750.75000000000011"/>
    <n v="1"/>
    <n v="3.05"/>
    <n v="5"/>
    <n v="0.61"/>
    <n v="0"/>
    <n v="0"/>
    <d v="2019-02-27T00:00:00"/>
    <d v="2019-02-27T00:00:00"/>
    <n v="0"/>
    <s v="0-1 día"/>
    <n v="0"/>
    <n v="0"/>
    <n v="0"/>
    <x v="0"/>
    <x v="0"/>
    <x v="0"/>
    <x v="0"/>
    <x v="0"/>
    <x v="0"/>
    <x v="0"/>
  </r>
  <r>
    <x v="1"/>
    <n v="1"/>
    <s v="1990751"/>
    <x v="0"/>
    <s v="0070"/>
    <s v="06/02/2019 15:03"/>
    <s v="0E2B649575"/>
    <s v="800186"/>
    <s v="PITSS"/>
    <s v="ASP"/>
    <x v="1"/>
    <s v="EZEQUIEL MONTES 8"/>
    <x v="10"/>
    <n v="0"/>
    <s v="INTERIOR"/>
    <n v="133"/>
    <s v="&gt;60"/>
    <s v="Entry Production Color Low/Mid"/>
    <s v="Entry Production"/>
    <s v="Ciudad principal"/>
    <s v="3-&gt;60"/>
    <n v="1.1499999999999999"/>
    <n v="1808.95"/>
    <n v="1"/>
    <n v="2.4500000000000002"/>
    <n v="4"/>
    <n v="0.61250000000000004"/>
    <n v="0"/>
    <n v="0"/>
    <d v="2019-02-08T00:00:00"/>
    <d v="2019-02-11T00:00:00"/>
    <n v="1"/>
    <s v="0-1 día"/>
    <n v="0"/>
    <n v="0"/>
    <n v="0"/>
    <x v="0"/>
    <x v="0"/>
    <x v="0"/>
    <x v="0"/>
    <x v="0"/>
    <x v="0"/>
    <x v="0"/>
  </r>
  <r>
    <x v="1"/>
    <n v="1"/>
    <s v="1990835"/>
    <x v="0"/>
    <s v="3657"/>
    <s v="06/02/2019 17:38"/>
    <s v="0C7X246705"/>
    <s v="800186"/>
    <s v="PITSS"/>
    <s v="ASP"/>
    <x v="49"/>
    <s v="FRAY LUIS DE LEON COLONIA No 8002"/>
    <x v="10"/>
    <n v="0"/>
    <s v="INTERIOR"/>
    <n v="49"/>
    <s v="Entre 31 y 60"/>
    <s v="A4 Mono MFPs"/>
    <s v="A4"/>
    <s v="Ciudad principal"/>
    <s v="1-Entre 31 y 60"/>
    <n v="0.8"/>
    <n v="572.00000000000011"/>
    <n v="1"/>
    <n v="3.07"/>
    <n v="5"/>
    <n v="0.61399999999999999"/>
    <n v="0"/>
    <n v="0"/>
    <d v="2019-02-07T00:00:00"/>
    <d v="2019-02-07T00:00:00"/>
    <n v="0"/>
    <s v="0-1 día"/>
    <n v="0"/>
    <n v="0"/>
    <n v="0"/>
    <x v="0"/>
    <x v="0"/>
    <x v="0"/>
    <x v="0"/>
    <x v="0"/>
    <x v="0"/>
    <x v="0"/>
  </r>
  <r>
    <x v="1"/>
    <n v="1"/>
    <s v="1990135"/>
    <x v="0"/>
    <s v="5955"/>
    <s v="05/02/2019 17:37"/>
    <s v="0X76092767"/>
    <s v="500161"/>
    <s v="PITSS"/>
    <s v="ASP"/>
    <x v="11"/>
    <s v="CARRETERA PANAMERICANA KM 1588 CEDROS S/N"/>
    <x v="6"/>
    <n v="0"/>
    <s v="INTERIOR"/>
    <n v="89"/>
    <s v="&gt;60"/>
    <s v="Departmental Digital"/>
    <s v="A3"/>
    <s v="Ciudad principal"/>
    <s v="2-&gt;60"/>
    <n v="1.1000000000000001"/>
    <n v="1501.5000000000002"/>
    <n v="1"/>
    <n v="0.5"/>
    <n v="5"/>
    <n v="0.1"/>
    <n v="0"/>
    <n v="0"/>
    <d v="2019-02-06T00:00:00"/>
    <d v="2019-02-06T00:00:00"/>
    <n v="0"/>
    <s v="0-1 día"/>
    <n v="0"/>
    <n v="0"/>
    <n v="0"/>
    <x v="0"/>
    <x v="0"/>
    <x v="0"/>
    <x v="0"/>
    <x v="1"/>
    <x v="1"/>
    <x v="7"/>
  </r>
  <r>
    <x v="1"/>
    <n v="1"/>
    <s v="1991775"/>
    <x v="0"/>
    <s v="4395"/>
    <s v="08/02/2019 10:36"/>
    <s v="0BG2950965"/>
    <s v="500161"/>
    <s v="PITSS"/>
    <s v="ASP"/>
    <x v="1"/>
    <s v="PERIFERICO DE LA JUVENTUD No 6501"/>
    <x v="6"/>
    <n v="0"/>
    <s v="INTERIOR"/>
    <n v="3"/>
    <s v="&lt;=3"/>
    <s v="Light Production Digital Business"/>
    <s v="Entry Production"/>
    <s v="Ciudad principal"/>
    <s v="3-&lt;=3"/>
    <n v="0"/>
    <n v="0"/>
    <n v="1"/>
    <n v="0.4"/>
    <n v="4"/>
    <n v="0.1"/>
    <n v="0"/>
    <n v="0"/>
    <d v="2019-02-21T00:00:00"/>
    <d v="2019-02-22T00:00:00"/>
    <n v="1"/>
    <s v="0-1 día"/>
    <n v="0"/>
    <n v="0"/>
    <n v="0"/>
    <x v="0"/>
    <x v="0"/>
    <x v="0"/>
    <x v="0"/>
    <x v="1"/>
    <x v="1"/>
    <x v="7"/>
  </r>
  <r>
    <x v="1"/>
    <n v="1"/>
    <s v="1993741"/>
    <x v="0"/>
    <s v="4002"/>
    <s v="12/02/2019 14:25"/>
    <s v="09HB320617"/>
    <s v="500028"/>
    <s v="PITSS"/>
    <s v="ASP"/>
    <x v="6"/>
    <s v="CONSTITUCION 1101 PTE"/>
    <x v="11"/>
    <n v="0"/>
    <s v="INTERIOR"/>
    <n v="263"/>
    <s v="&gt;60"/>
    <s v="A4 Mono MFPs"/>
    <s v="A4"/>
    <s v="Ciudad principal"/>
    <s v="1-&gt;60"/>
    <n v="1.05"/>
    <n v="750.75000000000011"/>
    <n v="1"/>
    <n v="3.08"/>
    <n v="5"/>
    <n v="0.61599999999999999"/>
    <n v="0"/>
    <n v="0"/>
    <d v="2019-02-12T00:00:00"/>
    <d v="2019-02-13T00:00:00"/>
    <n v="1"/>
    <s v="0-1 día"/>
    <n v="0"/>
    <n v="0"/>
    <n v="0"/>
    <x v="0"/>
    <x v="0"/>
    <x v="0"/>
    <x v="0"/>
    <x v="0"/>
    <x v="0"/>
    <x v="0"/>
  </r>
  <r>
    <x v="1"/>
    <n v="1"/>
    <s v="1990615"/>
    <x v="0"/>
    <s v="4002"/>
    <s v="06/02/2019 11:43"/>
    <s v="9HB322979"/>
    <s v="500018"/>
    <s v="PITSS"/>
    <s v="ASP"/>
    <x v="10"/>
    <s v="AV DE LAS AMERICAS y RIO DE JANEIRO"/>
    <x v="23"/>
    <n v="0"/>
    <s v="INTERIOR"/>
    <n v="2624"/>
    <s v="&gt;60"/>
    <s v="A4 Mono MFPs"/>
    <s v="A4"/>
    <s v="Ciudad principal"/>
    <s v="1-&gt;60"/>
    <n v="1.05"/>
    <n v="750.75000000000011"/>
    <n v="1"/>
    <n v="3.1"/>
    <n v="5"/>
    <n v="0.62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1"/>
    <n v="1"/>
    <s v="2000629"/>
    <x v="0"/>
    <s v="3658"/>
    <s v="26/02/2019 08:48"/>
    <s v="0C4X008261"/>
    <s v="800027"/>
    <s v="PITSS"/>
    <s v="ASP"/>
    <x v="7"/>
    <s v="AV GENERAL RAMON CORONA No 2514"/>
    <x v="0"/>
    <n v="0"/>
    <s v="INTERIOR"/>
    <n v="137"/>
    <s v="&gt;60"/>
    <s v="A4 Mono MFPs"/>
    <s v="A4"/>
    <s v="Ciudad principal"/>
    <s v="1-&gt;60"/>
    <n v="1.05"/>
    <n v="750.75000000000011"/>
    <n v="1"/>
    <n v="3.12"/>
    <n v="5"/>
    <n v="0.624"/>
    <n v="0"/>
    <n v="0"/>
    <d v="2019-02-26T00:00:00"/>
    <d v="2019-02-26T00:00:00"/>
    <n v="0"/>
    <s v="0-1 día"/>
    <n v="0"/>
    <n v="0"/>
    <n v="0"/>
    <x v="0"/>
    <x v="0"/>
    <x v="0"/>
    <x v="0"/>
    <x v="0"/>
    <x v="0"/>
    <x v="0"/>
  </r>
  <r>
    <x v="0"/>
    <n v="1"/>
    <s v="1975481"/>
    <x v="0"/>
    <s v="4310"/>
    <s v="07/01/2019 08:05"/>
    <s v="0BG0966721"/>
    <s v="800188"/>
    <s v="PITSS"/>
    <s v="ASP"/>
    <x v="1"/>
    <s v="AV. FAJA DE ORO NO. 1100"/>
    <x v="48"/>
    <n v="0"/>
    <s v="INTERIOR"/>
    <n v="11"/>
    <s v="Entre 7 y 15"/>
    <s v="Light Production Digital Business"/>
    <s v="Entry Production"/>
    <s v="Ciudad principal"/>
    <s v="3-Entre 7 y 15"/>
    <n v="0.8"/>
    <n v="1258.4000000000003"/>
    <n v="1"/>
    <n v="2.5"/>
    <n v="4"/>
    <n v="0.625"/>
    <n v="0"/>
    <n v="0"/>
    <d v="2019-01-07T00:00:00"/>
    <d v="2019-01-07T00:00:00"/>
    <n v="0"/>
    <s v="0-1 día"/>
    <n v="0"/>
    <n v="0"/>
    <n v="0"/>
    <x v="0"/>
    <x v="0"/>
    <x v="0"/>
    <x v="0"/>
    <x v="0"/>
    <x v="0"/>
    <x v="0"/>
  </r>
  <r>
    <x v="0"/>
    <n v="1"/>
    <s v="1980153"/>
    <x v="0"/>
    <s v="4395"/>
    <s v="16/01/2019 11:00"/>
    <s v="0BG2951627"/>
    <s v="500028"/>
    <s v="PITSS"/>
    <s v="ASP"/>
    <x v="1"/>
    <s v="AV REFORMA 4243"/>
    <x v="18"/>
    <n v="0"/>
    <s v="INTERIOR"/>
    <n v="7"/>
    <s v="Entre 7 y 15"/>
    <s v="Light Production Digital Business"/>
    <s v="Entry Production"/>
    <s v="Ciudad principal"/>
    <s v="3-Entre 7 y 15"/>
    <n v="0.8"/>
    <n v="1258.4000000000003"/>
    <n v="1"/>
    <n v="2.5"/>
    <n v="4"/>
    <n v="0.625"/>
    <n v="0"/>
    <n v="0"/>
    <d v="2019-01-18T00:00:00"/>
    <d v="2019-01-18T00:00:00"/>
    <n v="0"/>
    <s v="0-1 día"/>
    <n v="0"/>
    <n v="0"/>
    <n v="0"/>
    <x v="0"/>
    <x v="0"/>
    <x v="0"/>
    <x v="0"/>
    <x v="0"/>
    <x v="0"/>
    <x v="0"/>
  </r>
  <r>
    <x v="0"/>
    <n v="1"/>
    <s v="1982249"/>
    <x v="0"/>
    <s v="0560"/>
    <s v="21/01/2019 08:25"/>
    <s v="0XPN396565"/>
    <s v="500035"/>
    <s v="PITSS"/>
    <s v="ASP"/>
    <x v="1"/>
    <s v="MANUEL BARRAGAN 510 NTE"/>
    <x v="36"/>
    <n v="0"/>
    <s v="INTERIOR"/>
    <n v="88"/>
    <s v="&gt;60"/>
    <s v="Entry Production Color Low/Mid"/>
    <s v="Entry Production"/>
    <s v="Ciudad principal"/>
    <s v="3-&gt;60"/>
    <n v="1.1499999999999999"/>
    <n v="1808.95"/>
    <n v="1"/>
    <n v="2.5"/>
    <n v="4"/>
    <n v="0.625"/>
    <n v="0"/>
    <n v="0"/>
    <d v="2019-01-21T00:00:00"/>
    <d v="2019-01-21T00:00:00"/>
    <n v="0"/>
    <s v="0-1 día"/>
    <n v="0"/>
    <n v="0"/>
    <n v="0"/>
    <x v="0"/>
    <x v="0"/>
    <x v="0"/>
    <x v="0"/>
    <x v="0"/>
    <x v="0"/>
    <x v="0"/>
  </r>
  <r>
    <x v="0"/>
    <n v="1"/>
    <s v="1987165"/>
    <x v="0"/>
    <s v="0551"/>
    <s v="30/01/2019 10:49"/>
    <s v="0XPN392398"/>
    <s v="500161"/>
    <s v="PITSS"/>
    <s v="ASP"/>
    <x v="1"/>
    <s v="PERIF DE LA JUVENTUD 6501"/>
    <x v="6"/>
    <n v="0"/>
    <s v="INTERIOR"/>
    <n v="23"/>
    <s v="Entre 16 y 30"/>
    <s v="Entry Production Color Low/Mid"/>
    <s v="Entry Production"/>
    <s v="Ciudad principal"/>
    <s v="3-Entre 16 y 30"/>
    <n v="1.05"/>
    <n v="1651.6500000000003"/>
    <n v="1"/>
    <n v="0.43"/>
    <n v="4"/>
    <n v="0.1075"/>
    <n v="0"/>
    <n v="0"/>
    <d v="2019-01-30T00:00:00"/>
    <d v="2019-01-30T00:00:00"/>
    <n v="0"/>
    <s v="0-1 día"/>
    <n v="0"/>
    <n v="0"/>
    <n v="0"/>
    <x v="0"/>
    <x v="0"/>
    <x v="0"/>
    <x v="0"/>
    <x v="1"/>
    <x v="1"/>
    <x v="7"/>
  </r>
  <r>
    <x v="0"/>
    <n v="1"/>
    <s v="1975605"/>
    <x v="0"/>
    <s v="0551"/>
    <s v="07/01/2019 09:54"/>
    <s v="0XPN392398"/>
    <s v="500161"/>
    <s v="PITSS"/>
    <s v="ASP"/>
    <x v="1"/>
    <s v="PERIF DE LA JUVENTUD 6501"/>
    <x v="6"/>
    <n v="0"/>
    <s v="INTERIOR"/>
    <n v="28"/>
    <s v="Entre 16 y 30"/>
    <s v="Entry Production Color Low/Mid"/>
    <s v="Entry Production"/>
    <s v="Ciudad principal"/>
    <s v="3-Entre 16 y 30"/>
    <n v="1.05"/>
    <n v="1651.6500000000003"/>
    <n v="1"/>
    <n v="0.85"/>
    <n v="4"/>
    <n v="0.21249999999999999"/>
    <n v="0"/>
    <n v="0"/>
    <d v="2019-01-07T00:00:00"/>
    <d v="2019-01-07T00:00:00"/>
    <n v="0"/>
    <s v="0-1 día"/>
    <n v="0"/>
    <n v="0"/>
    <n v="0"/>
    <x v="0"/>
    <x v="0"/>
    <x v="0"/>
    <x v="0"/>
    <x v="1"/>
    <x v="1"/>
    <x v="7"/>
  </r>
  <r>
    <x v="1"/>
    <n v="1"/>
    <s v="1989231"/>
    <x v="0"/>
    <s v="4395"/>
    <s v="04/02/2019 09:40"/>
    <s v="0BG2939652"/>
    <s v="800183"/>
    <s v="PITSS"/>
    <s v="ASP"/>
    <x v="1"/>
    <s v="PATRIA 1937"/>
    <x v="0"/>
    <n v="0"/>
    <s v="INTERIOR"/>
    <n v="17"/>
    <s v="Entre 16 y 30"/>
    <s v="Light Production Digital Business"/>
    <s v="Entry Production"/>
    <s v="Ciudad principal"/>
    <s v="3-Entre 16 y 30"/>
    <n v="1.05"/>
    <n v="1651.6500000000003"/>
    <n v="1"/>
    <n v="2.5"/>
    <n v="4"/>
    <n v="0.625"/>
    <n v="0"/>
    <n v="0"/>
    <d v="2019-02-19T00:00:00"/>
    <d v="2019-02-19T00:00:00"/>
    <n v="0"/>
    <s v="0-1 día"/>
    <n v="0"/>
    <n v="0"/>
    <n v="0"/>
    <x v="0"/>
    <x v="0"/>
    <x v="0"/>
    <x v="0"/>
    <x v="0"/>
    <x v="0"/>
    <x v="0"/>
  </r>
  <r>
    <x v="1"/>
    <n v="1"/>
    <s v="1998225"/>
    <x v="0"/>
    <s v="4395"/>
    <s v="21/02/2019 08:24"/>
    <s v="0BG2939652"/>
    <s v="800192"/>
    <s v="PITSS"/>
    <s v="ASP"/>
    <x v="1"/>
    <s v="PATRIA 1937"/>
    <x v="0"/>
    <n v="0"/>
    <s v="INTERIOR"/>
    <n v="17"/>
    <s v="Entre 16 y 30"/>
    <s v="Light Production Digital Business"/>
    <s v="Entry Production"/>
    <s v="Ciudad principal"/>
    <s v="3-Entre 16 y 30"/>
    <n v="1.05"/>
    <n v="1651.6500000000003"/>
    <n v="1"/>
    <n v="2.5"/>
    <n v="4"/>
    <n v="0.625"/>
    <n v="0"/>
    <n v="0"/>
    <d v="2019-02-21T00:00:00"/>
    <d v="2019-02-22T00:00:00"/>
    <n v="1"/>
    <s v="0-1 día"/>
    <n v="0"/>
    <n v="0"/>
    <n v="0"/>
    <x v="0"/>
    <x v="0"/>
    <x v="0"/>
    <x v="0"/>
    <x v="0"/>
    <x v="0"/>
    <x v="0"/>
  </r>
  <r>
    <x v="1"/>
    <n v="1"/>
    <s v="2001189"/>
    <x v="0"/>
    <s v="4395"/>
    <s v="27/02/2019 07:28"/>
    <s v="0BG2948878"/>
    <s v="500083"/>
    <s v="PITSS"/>
    <s v="ASP"/>
    <x v="1"/>
    <s v="AV VASCONCELOS 160"/>
    <x v="1"/>
    <n v="0"/>
    <s v="INTERIOR"/>
    <n v="9"/>
    <s v="Entre 7 y 15"/>
    <s v="Light Production Digital Business"/>
    <s v="Entry Production"/>
    <s v="Ciudad principal"/>
    <s v="3-Entre 7 y 15"/>
    <n v="0.8"/>
    <n v="1258.4000000000003"/>
    <n v="1"/>
    <n v="2.5"/>
    <n v="4"/>
    <n v="0.625"/>
    <n v="0"/>
    <n v="0"/>
    <d v="2019-02-27T00:00:00"/>
    <d v="2019-02-27T00:00:00"/>
    <n v="0"/>
    <s v="0-1 día"/>
    <n v="0"/>
    <n v="0"/>
    <n v="0"/>
    <x v="0"/>
    <x v="0"/>
    <x v="0"/>
    <x v="0"/>
    <x v="0"/>
    <x v="0"/>
    <x v="0"/>
  </r>
  <r>
    <x v="1"/>
    <n v="1"/>
    <s v="1988101"/>
    <x v="0"/>
    <s v="8075"/>
    <s v="31/01/2019 19:14"/>
    <s v="03AG880350"/>
    <s v="800192"/>
    <s v="PITSS"/>
    <s v="ASP"/>
    <x v="4"/>
    <s v="AV DE LAS ROSAS 110"/>
    <x v="0"/>
    <n v="0"/>
    <s v="INTERIOR"/>
    <n v="23"/>
    <s v="Entre 16 y 30"/>
    <s v="Departmental Digital"/>
    <s v="A3"/>
    <s v="Ciudad principal"/>
    <s v="2-Entre 16 y 30"/>
    <n v="0.8"/>
    <n v="1092"/>
    <n v="1"/>
    <n v="3.13"/>
    <n v="5"/>
    <n v="0.626"/>
    <n v="0"/>
    <n v="0"/>
    <d v="2019-02-01T00:00:00"/>
    <d v="2019-02-01T00:00:00"/>
    <n v="0"/>
    <s v="0-1 día"/>
    <n v="0"/>
    <n v="0"/>
    <n v="0"/>
    <x v="0"/>
    <x v="0"/>
    <x v="0"/>
    <x v="0"/>
    <x v="0"/>
    <x v="0"/>
    <x v="0"/>
  </r>
  <r>
    <x v="1"/>
    <n v="1"/>
    <s v="1986723"/>
    <x v="0"/>
    <s v="7142"/>
    <s v="29/01/2019 12:59"/>
    <s v="0PW4792160"/>
    <s v="100038"/>
    <s v="PITSS"/>
    <s v="ASP"/>
    <x v="1"/>
    <s v="AV METEPEC LOCAL A-8"/>
    <x v="3"/>
    <n v="0"/>
    <s v="INTERIOR"/>
    <n v="70"/>
    <s v="&gt;60"/>
    <s v="WF Mono Systems and Legacy Color"/>
    <s v="WF"/>
    <s v="Ciudad principal"/>
    <s v="3-&gt;60"/>
    <n v="1.1499999999999999"/>
    <n v="1808.95"/>
    <n v="1"/>
    <n v="2.52"/>
    <n v="4"/>
    <n v="0.63"/>
    <n v="0"/>
    <n v="0"/>
    <d v="2019-02-01T00:00:00"/>
    <d v="2019-02-01T00:00:00"/>
    <n v="0"/>
    <s v="0-1 día"/>
    <n v="0"/>
    <n v="0"/>
    <n v="0"/>
    <x v="0"/>
    <x v="0"/>
    <x v="0"/>
    <x v="0"/>
    <x v="0"/>
    <x v="0"/>
    <x v="0"/>
  </r>
  <r>
    <x v="0"/>
    <n v="1"/>
    <s v="1984357"/>
    <x v="0"/>
    <s v="4395"/>
    <s v="24/01/2019 10:10"/>
    <s v="0BG2942469"/>
    <s v="500066"/>
    <s v="PITSS"/>
    <s v="ASP"/>
    <x v="1"/>
    <s v="ALEJANDRO DE RODAS PROL SEG SOC 3104"/>
    <x v="11"/>
    <n v="0"/>
    <s v="INTERIOR"/>
    <n v="15"/>
    <s v="Entre 7 y 15"/>
    <s v="Light Production Digital Business"/>
    <s v="Entry Production"/>
    <s v="Ciudad principal"/>
    <s v="3-Entre 7 y 15"/>
    <n v="0.8"/>
    <n v="1258.4000000000003"/>
    <n v="1"/>
    <n v="2.5299999999999998"/>
    <n v="4"/>
    <n v="0.63249999999999995"/>
    <n v="0"/>
    <n v="0"/>
    <d v="2019-01-29T00:00:00"/>
    <d v="2019-01-29T00:00:00"/>
    <n v="0"/>
    <s v="0-1 día"/>
    <n v="0"/>
    <n v="0"/>
    <n v="0"/>
    <x v="0"/>
    <x v="0"/>
    <x v="0"/>
    <x v="0"/>
    <x v="0"/>
    <x v="0"/>
    <x v="0"/>
  </r>
  <r>
    <x v="1"/>
    <n v="1"/>
    <s v="1989723"/>
    <x v="0"/>
    <s v="4625"/>
    <s v="05/02/2019 09:21"/>
    <s v="0D6X450039"/>
    <s v="500161"/>
    <s v="PITSS"/>
    <s v="ASP"/>
    <x v="13"/>
    <s v="AV DE LAS INDUSTRIAS No 4907"/>
    <x v="6"/>
    <n v="0"/>
    <s v="INTERIOR"/>
    <n v="125"/>
    <s v="&gt;60"/>
    <s v="Entry Mono Printers"/>
    <s v="A4"/>
    <s v="Ciudad principal"/>
    <s v="1-&gt;60"/>
    <n v="1.05"/>
    <n v="750.75000000000011"/>
    <n v="1"/>
    <n v="1.1499999999999999"/>
    <n v="5"/>
    <n v="0.22999999999999998"/>
    <n v="0"/>
    <n v="0"/>
    <d v="2019-02-05T00:00:00"/>
    <d v="2019-02-06T00:00:00"/>
    <n v="1"/>
    <s v="0-1 día"/>
    <n v="0"/>
    <n v="0"/>
    <n v="0"/>
    <x v="0"/>
    <x v="0"/>
    <x v="0"/>
    <x v="0"/>
    <x v="1"/>
    <x v="1"/>
    <x v="7"/>
  </r>
  <r>
    <x v="1"/>
    <n v="1"/>
    <s v="1996235"/>
    <x v="0"/>
    <s v="7530"/>
    <s v="18/02/2019 08:22"/>
    <s v="0XKK398224"/>
    <s v="100039"/>
    <s v="PITSS"/>
    <s v="ASP"/>
    <x v="28"/>
    <s v="INDUSTRIA QUIMICA SN"/>
    <x v="20"/>
    <n v="1"/>
    <s v="INTERIOR"/>
    <n v="117"/>
    <s v="&gt;60"/>
    <s v="A3 Office Color Laser MFPs"/>
    <s v="A3"/>
    <s v="Ciudad principal"/>
    <s v="2-&gt;60"/>
    <n v="1.1000000000000001"/>
    <n v="0"/>
    <n v="1"/>
    <n v="3.17"/>
    <n v="5"/>
    <n v="0.63400000000000001"/>
    <n v="0"/>
    <n v="0"/>
    <d v="2019-02-18T00:00:00"/>
    <d v="2019-02-18T00:00:00"/>
    <n v="0"/>
    <s v="0-1 día"/>
    <n v="0"/>
    <n v="0"/>
    <n v="0"/>
    <x v="0"/>
    <x v="0"/>
    <x v="0"/>
    <x v="0"/>
    <x v="0"/>
    <x v="0"/>
    <x v="0"/>
  </r>
  <r>
    <x v="0"/>
    <n v="1"/>
    <s v="1982475"/>
    <x v="0"/>
    <s v="4310"/>
    <s v="21/01/2019 11:41"/>
    <s v="0BG0974967"/>
    <s v="800142"/>
    <s v="PITSS"/>
    <s v="ASP"/>
    <x v="4"/>
    <s v="CAMINO AL OLIVO 22"/>
    <x v="35"/>
    <n v="0"/>
    <s v="METRO"/>
    <n v="13"/>
    <s v="Entre 7 y 15"/>
    <s v="Light Production Digital Business"/>
    <s v="Entry Production"/>
    <s v="Ciudad principal"/>
    <s v="3-Entre 7 y 15"/>
    <n v="0.8"/>
    <n v="642.40000000000009"/>
    <n v="1"/>
    <n v="2.54"/>
    <n v="4"/>
    <n v="0.63500000000000001"/>
    <n v="0"/>
    <n v="0"/>
    <d v="2019-01-24T00:00:00"/>
    <d v="2019-01-24T00:00:00"/>
    <n v="0"/>
    <s v="0-1 día"/>
    <n v="0"/>
    <n v="0"/>
    <n v="0"/>
    <x v="0"/>
    <x v="0"/>
    <x v="0"/>
    <x v="0"/>
    <x v="0"/>
    <x v="0"/>
    <x v="0"/>
  </r>
  <r>
    <x v="0"/>
    <n v="1"/>
    <s v="1979651"/>
    <x v="0"/>
    <s v="8045"/>
    <s v="15/01/2019 12:49"/>
    <s v="Y4X821650"/>
    <s v="800186"/>
    <s v="PITSS"/>
    <s v="ASP"/>
    <x v="64"/>
    <s v="AV ANTEA No 1088 PISO 1 B"/>
    <x v="10"/>
    <n v="0"/>
    <s v="INTERIOR"/>
    <n v="4"/>
    <s v="Entre 3 y 6"/>
    <s v="Office Digital"/>
    <s v="A3"/>
    <s v="Ciudad principal"/>
    <s v="2-Entre 3 y 6"/>
    <n v="0"/>
    <n v="0"/>
    <n v="1"/>
    <n v="3.18"/>
    <n v="5"/>
    <n v="0.63600000000000001"/>
    <n v="0"/>
    <n v="0"/>
    <d v="2019-01-16T00:00:00"/>
    <d v="2019-01-17T00:00:00"/>
    <n v="1"/>
    <s v="0-1 día"/>
    <n v="0"/>
    <n v="0"/>
    <n v="0"/>
    <x v="0"/>
    <x v="0"/>
    <x v="0"/>
    <x v="0"/>
    <x v="0"/>
    <x v="0"/>
    <x v="0"/>
  </r>
  <r>
    <x v="0"/>
    <n v="1"/>
    <s v="1984421"/>
    <x v="0"/>
    <s v="1026"/>
    <s v="24/01/2019 11:29"/>
    <s v="AAQ100780"/>
    <s v="500161"/>
    <s v="PITSS"/>
    <s v="ASP"/>
    <x v="141"/>
    <s v="AVENIDA 21 PONIENTE No 100"/>
    <x v="88"/>
    <n v="0"/>
    <s v="INTERIOR"/>
    <n v="2611"/>
    <s v="&gt;60"/>
    <s v="Office Digital"/>
    <s v="A3"/>
    <s v="Otras"/>
    <s v="2-&gt;60"/>
    <n v="1.1000000000000001"/>
    <n v="1501.5000000000002"/>
    <n v="1"/>
    <n v="2.27"/>
    <n v="9"/>
    <n v="0.25222222222222224"/>
    <n v="0"/>
    <n v="0"/>
    <d v="2019-01-24T00:00:00"/>
    <d v="2019-01-24T00:00:00"/>
    <n v="0"/>
    <s v="0-1 día"/>
    <n v="0"/>
    <n v="0"/>
    <n v="0"/>
    <x v="0"/>
    <x v="0"/>
    <x v="0"/>
    <x v="0"/>
    <x v="1"/>
    <x v="1"/>
    <x v="7"/>
  </r>
  <r>
    <x v="1"/>
    <n v="1"/>
    <s v="2001231"/>
    <x v="0"/>
    <s v="0070"/>
    <s v="27/02/2019 09:37"/>
    <s v="0E2B666269"/>
    <s v="800186"/>
    <s v="PITSS"/>
    <s v="ASP"/>
    <x v="4"/>
    <s v="AV 5 DE FEBRERO 9200"/>
    <x v="10"/>
    <n v="0"/>
    <s v="INTERIOR"/>
    <n v="22"/>
    <s v="Entre 16 y 30"/>
    <s v="Entry Production Color Low/Mid"/>
    <s v="Entry Production"/>
    <s v="Ciudad principal"/>
    <s v="3-Entre 16 y 30"/>
    <n v="1.05"/>
    <n v="1651.6500000000003"/>
    <n v="1"/>
    <n v="2.5499999999999998"/>
    <n v="4"/>
    <n v="0.63749999999999996"/>
    <n v="0"/>
    <n v="0"/>
    <d v="2019-02-27T00:00:00"/>
    <d v="2019-02-27T00:00:00"/>
    <n v="0"/>
    <s v="0-1 día"/>
    <n v="0"/>
    <n v="0"/>
    <n v="0"/>
    <x v="0"/>
    <x v="0"/>
    <x v="0"/>
    <x v="0"/>
    <x v="0"/>
    <x v="0"/>
    <x v="0"/>
  </r>
  <r>
    <x v="0"/>
    <n v="1"/>
    <s v="1973669"/>
    <x v="0"/>
    <s v="1262"/>
    <s v="02/01/2019 12:40"/>
    <s v="0DUX197051"/>
    <s v="500083"/>
    <s v="PITSS"/>
    <s v="ASP"/>
    <x v="72"/>
    <s v="25 DE MAYO No 178"/>
    <x v="43"/>
    <n v="0"/>
    <s v="INTERIOR"/>
    <n v="4"/>
    <s v="Entre 3 y 6"/>
    <s v="Entry Production Color Low/Mid"/>
    <s v="Entry Production"/>
    <s v="Otras"/>
    <s v="3-Entre 3 y 6"/>
    <n v="0.6"/>
    <n v="943.80000000000007"/>
    <n v="1"/>
    <n v="3.83"/>
    <n v="6"/>
    <n v="0.63833333333333331"/>
    <n v="0"/>
    <n v="0"/>
    <d v="2019-01-04T00:00:00"/>
    <d v="2019-01-04T00:00:00"/>
    <n v="0"/>
    <s v="0-1 día"/>
    <n v="0"/>
    <n v="0"/>
    <n v="0"/>
    <x v="0"/>
    <x v="0"/>
    <x v="0"/>
    <x v="0"/>
    <x v="0"/>
    <x v="0"/>
    <x v="0"/>
  </r>
  <r>
    <x v="1"/>
    <n v="1"/>
    <s v="1991331"/>
    <x v="0"/>
    <s v="5866"/>
    <s v="07/02/2019 14:13"/>
    <s v="0EX9297584"/>
    <s v="500161"/>
    <s v="PITSS"/>
    <s v="ASP"/>
    <x v="1"/>
    <s v="AV 6 OTE ESQ CALLE 5 OTE NUM 405"/>
    <x v="89"/>
    <n v="0"/>
    <s v="INTERIOR"/>
    <n v="8"/>
    <s v="Entre 7 y 15"/>
    <s v="Departmental Digital"/>
    <s v="A3"/>
    <s v="Otras"/>
    <s v="2-Entre 7 y 15"/>
    <n v="0.6"/>
    <n v="819"/>
    <n v="1"/>
    <n v="2.2799999999999998"/>
    <n v="9"/>
    <n v="0.2533333333333333"/>
    <n v="0"/>
    <n v="0"/>
    <d v="2019-02-13T00:00:00"/>
    <d v="2019-02-14T00:00:00"/>
    <n v="1"/>
    <s v="0-1 día"/>
    <n v="0"/>
    <n v="0"/>
    <n v="0"/>
    <x v="0"/>
    <x v="0"/>
    <x v="0"/>
    <x v="0"/>
    <x v="1"/>
    <x v="1"/>
    <x v="7"/>
  </r>
  <r>
    <x v="1"/>
    <n v="1"/>
    <s v="1997687"/>
    <x v="0"/>
    <s v="1251"/>
    <s v="20/02/2019 09:35"/>
    <s v="0VGW624391"/>
    <s v="500161"/>
    <s v="PITSS"/>
    <s v="ASP"/>
    <x v="128"/>
    <s v="CALLE 15 NUM 105"/>
    <x v="6"/>
    <n v="0"/>
    <s v="INTERIOR"/>
    <n v="29"/>
    <s v="Entre 16 y 30"/>
    <s v="Entry Production Color Low/Mid"/>
    <s v="Entry Production"/>
    <s v="Ciudad principal"/>
    <s v="3-Entre 16 y 30"/>
    <n v="1.05"/>
    <n v="1651.6500000000003"/>
    <n v="1"/>
    <n v="1.17"/>
    <n v="4"/>
    <n v="0.29249999999999998"/>
    <n v="0"/>
    <n v="0"/>
    <d v="2019-02-20T00:00:00"/>
    <d v="2019-02-20T00:00:00"/>
    <n v="0"/>
    <s v="0-1 día"/>
    <n v="0"/>
    <n v="0"/>
    <n v="0"/>
    <x v="0"/>
    <x v="0"/>
    <x v="0"/>
    <x v="0"/>
    <x v="1"/>
    <x v="1"/>
    <x v="7"/>
  </r>
  <r>
    <x v="0"/>
    <n v="1"/>
    <s v="1974115"/>
    <x v="0"/>
    <s v="4002"/>
    <s v="03/01/2019 10:28"/>
    <s v="09HB333001"/>
    <s v="500028"/>
    <s v="PITSS"/>
    <s v="ASP"/>
    <x v="38"/>
    <s v="AV JUAREZ No 1102 PISO 40"/>
    <x v="11"/>
    <n v="0"/>
    <s v="INTERIOR"/>
    <n v="2590"/>
    <s v="&gt;60"/>
    <s v="A4 Mono MFPs"/>
    <s v="A4"/>
    <s v="Ciudad principal"/>
    <s v="1-&gt;60"/>
    <n v="1.05"/>
    <n v="750.75000000000011"/>
    <n v="1"/>
    <n v="3.2"/>
    <n v="5"/>
    <n v="0.64"/>
    <n v="0"/>
    <n v="0"/>
    <d v="2019-01-03T00:00:00"/>
    <d v="2019-01-03T00:00:00"/>
    <n v="0"/>
    <s v="0-1 día"/>
    <n v="0"/>
    <n v="0"/>
    <n v="0"/>
    <x v="0"/>
    <x v="0"/>
    <x v="0"/>
    <x v="0"/>
    <x v="0"/>
    <x v="0"/>
    <x v="0"/>
  </r>
  <r>
    <x v="0"/>
    <n v="1"/>
    <s v="1981523"/>
    <x v="0"/>
    <s v="8045"/>
    <s v="18/01/2019 15:43"/>
    <s v="Y4X838933"/>
    <s v="800192"/>
    <s v="PITSS"/>
    <s v="ASP"/>
    <x v="10"/>
    <s v="CAMINO AL ITESO No 8499"/>
    <x v="0"/>
    <n v="0"/>
    <s v="INTERIOR"/>
    <n v="30"/>
    <s v="Entre 16 y 30"/>
    <s v="Office Digital"/>
    <s v="A3"/>
    <s v="Ciudad principal"/>
    <s v="2-Entre 16 y 30"/>
    <n v="0.8"/>
    <n v="1092"/>
    <n v="1"/>
    <n v="3.2"/>
    <n v="5"/>
    <n v="0.64"/>
    <n v="0"/>
    <n v="0"/>
    <d v="2019-01-21T00:00:00"/>
    <d v="2019-01-21T00:00:00"/>
    <n v="0"/>
    <s v="0-1 día"/>
    <n v="0"/>
    <n v="0"/>
    <n v="0"/>
    <x v="0"/>
    <x v="0"/>
    <x v="0"/>
    <x v="0"/>
    <x v="0"/>
    <x v="0"/>
    <x v="0"/>
  </r>
  <r>
    <x v="0"/>
    <n v="1"/>
    <s v="1987143"/>
    <x v="0"/>
    <s v="5774"/>
    <s v="30/01/2019 10:04"/>
    <s v="0XEL566464"/>
    <s v="800192"/>
    <s v="PITSS"/>
    <s v="ASP"/>
    <x v="1"/>
    <s v="AV CIRCUNVALACION OBLATOS 2700"/>
    <x v="7"/>
    <n v="0"/>
    <s v="INTERIOR"/>
    <n v="160"/>
    <s v="&gt;60"/>
    <s v="Departmental Digital"/>
    <s v="A3"/>
    <s v="Ciudad principal"/>
    <s v="2-&gt;60"/>
    <n v="1.1000000000000001"/>
    <n v="1501.5000000000002"/>
    <n v="1"/>
    <n v="3.2"/>
    <n v="5"/>
    <n v="0.64"/>
    <n v="0"/>
    <n v="0"/>
    <d v="2019-01-30T00:00:00"/>
    <d v="2019-01-31T00:00:00"/>
    <n v="1"/>
    <s v="0-1 día"/>
    <n v="0"/>
    <n v="0"/>
    <n v="0"/>
    <x v="0"/>
    <x v="0"/>
    <x v="0"/>
    <x v="0"/>
    <x v="0"/>
    <x v="0"/>
    <x v="0"/>
  </r>
  <r>
    <x v="1"/>
    <n v="1"/>
    <s v="1987465"/>
    <x v="0"/>
    <s v="4598"/>
    <s v="30/01/2019 16:19"/>
    <s v="0FBG482593"/>
    <s v="500036"/>
    <s v="PITSS"/>
    <s v="ASP"/>
    <x v="1"/>
    <s v="PERIFERICO LUIS ECHEVERRIA ALVAREZ 1474"/>
    <x v="44"/>
    <n v="0"/>
    <s v="INTERIOR"/>
    <n v="9"/>
    <s v="Entre 7 y 15"/>
    <s v="Light Production Digital Business"/>
    <s v="Entry Production"/>
    <s v="Ciudad principal"/>
    <s v="3-Entre 7 y 15"/>
    <n v="0.8"/>
    <n v="1258.4000000000003"/>
    <n v="1"/>
    <n v="2.56"/>
    <n v="4"/>
    <n v="0.64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1"/>
    <n v="1"/>
    <s v="1989701"/>
    <x v="0"/>
    <s v="5866"/>
    <s v="05/02/2019 08:46"/>
    <s v="0EX9297705"/>
    <s v="500036"/>
    <s v="PITSS"/>
    <s v="ASP"/>
    <x v="1"/>
    <s v="CARR MIGUEL ALEMAN OTE 4605"/>
    <x v="33"/>
    <n v="0"/>
    <s v="INTERIOR"/>
    <n v="40"/>
    <s v="Entre 31 y 60"/>
    <s v="Departmental Digital"/>
    <s v="A3"/>
    <s v="Ciudad principal"/>
    <s v="2-Entre 31 y 60"/>
    <n v="1.05"/>
    <n v="1433.25"/>
    <n v="1"/>
    <n v="3.2"/>
    <n v="5"/>
    <n v="0.64"/>
    <n v="0"/>
    <n v="0"/>
    <d v="2019-02-08T00:00:00"/>
    <d v="2019-02-08T00:00:00"/>
    <n v="0"/>
    <s v="0-1 día"/>
    <n v="0"/>
    <n v="0"/>
    <n v="0"/>
    <x v="0"/>
    <x v="0"/>
    <x v="0"/>
    <x v="0"/>
    <x v="0"/>
    <x v="0"/>
    <x v="0"/>
  </r>
  <r>
    <x v="1"/>
    <n v="1"/>
    <s v="1998345"/>
    <x v="0"/>
    <s v="8075"/>
    <s v="21/02/2019 09:58"/>
    <s v="03AG877899"/>
    <s v="500056"/>
    <s v="PITSS"/>
    <s v="ASP"/>
    <x v="4"/>
    <s v="BLV HIDALGO Y FUENTE DE DIANA SN"/>
    <x v="19"/>
    <n v="0"/>
    <s v="INTERIOR"/>
    <n v="41"/>
    <s v="Entre 31 y 60"/>
    <s v="Departmental Digital"/>
    <s v="A3"/>
    <s v="Ciudad principal"/>
    <s v="2-Entre 31 y 60"/>
    <n v="1.05"/>
    <n v="1433.25"/>
    <n v="1"/>
    <n v="3.2"/>
    <n v="5"/>
    <n v="0.64"/>
    <n v="0"/>
    <n v="0"/>
    <d v="2019-02-21T00:00:00"/>
    <d v="2019-02-21T00:00:00"/>
    <n v="0"/>
    <s v="0-1 día"/>
    <n v="0"/>
    <n v="0"/>
    <n v="0"/>
    <x v="0"/>
    <x v="0"/>
    <x v="0"/>
    <x v="0"/>
    <x v="0"/>
    <x v="0"/>
    <x v="0"/>
  </r>
  <r>
    <x v="1"/>
    <n v="1"/>
    <s v="1998471"/>
    <x v="0"/>
    <s v="5868"/>
    <s v="21/02/2019 11:54"/>
    <s v="0EX9286123"/>
    <s v="500018"/>
    <s v="PITSS"/>
    <s v="ASP"/>
    <x v="46"/>
    <s v="GRAL MARIANO ARISTA 54 B 21"/>
    <x v="25"/>
    <n v="0"/>
    <s v="INTERIOR"/>
    <n v="9"/>
    <s v="Entre 7 y 15"/>
    <s v="Departmental Digital"/>
    <s v="A3"/>
    <s v="Ciudad principal"/>
    <s v="2-Entre 7 y 15"/>
    <n v="0.6"/>
    <n v="819"/>
    <n v="1"/>
    <n v="3.2"/>
    <n v="5"/>
    <n v="0.64"/>
    <n v="0"/>
    <n v="0"/>
    <d v="2019-02-22T00:00:00"/>
    <d v="2019-02-22T00:00:00"/>
    <n v="0"/>
    <s v="0-1 día"/>
    <n v="0"/>
    <n v="0"/>
    <n v="0"/>
    <x v="0"/>
    <x v="0"/>
    <x v="0"/>
    <x v="0"/>
    <x v="0"/>
    <x v="0"/>
    <x v="0"/>
  </r>
  <r>
    <x v="0"/>
    <n v="1"/>
    <s v="1974989"/>
    <x v="0"/>
    <s v="4310"/>
    <s v="05/01/2019 15:45"/>
    <s v="0BG0972372"/>
    <s v="000195"/>
    <s v="PITSS"/>
    <s v="ASP"/>
    <x v="4"/>
    <s v="Avenida de los Insurgentes Sur No. 2376"/>
    <x v="65"/>
    <n v="0"/>
    <s v="METRO"/>
    <n v="54"/>
    <s v="Entre 31 y 60"/>
    <s v="Light Production Digital Business"/>
    <s v="Entry Production"/>
    <s v="Ciudad principal"/>
    <s v="3-Entre 31 y 60"/>
    <n v="1.1000000000000001"/>
    <n v="883.30000000000007"/>
    <n v="1"/>
    <n v="2.58"/>
    <n v="4"/>
    <n v="0.64500000000000002"/>
    <n v="0"/>
    <n v="0"/>
    <d v="2019-01-07T00:00:00"/>
    <d v="2019-01-07T00:00:00"/>
    <n v="0"/>
    <s v="0-1 día"/>
    <n v="0"/>
    <n v="0"/>
    <n v="0"/>
    <x v="0"/>
    <x v="0"/>
    <x v="0"/>
    <x v="0"/>
    <x v="0"/>
    <x v="0"/>
    <x v="0"/>
  </r>
  <r>
    <x v="0"/>
    <n v="1"/>
    <s v="1982589"/>
    <x v="0"/>
    <s v="5866"/>
    <s v="21/01/2019 13:16"/>
    <s v="0EX9664461"/>
    <s v="000207"/>
    <s v="PITSS"/>
    <s v="ASP"/>
    <x v="4"/>
    <s v="AV ADOLFO LOPEZ MATEOS SN LT 1"/>
    <x v="75"/>
    <n v="0"/>
    <s v="METRO"/>
    <n v="17"/>
    <s v="Entre 16 y 30"/>
    <s v="Departmental Digital"/>
    <s v="A3"/>
    <s v="Ciudad principal"/>
    <s v="2-Entre 16 y 30"/>
    <n v="0.8"/>
    <n v="524"/>
    <n v="1"/>
    <n v="3.23"/>
    <n v="5"/>
    <n v="0.64600000000000002"/>
    <n v="0"/>
    <n v="0"/>
    <d v="2019-01-21T00:00:00"/>
    <d v="2019-01-22T00:00:00"/>
    <n v="1"/>
    <s v="0-1 día"/>
    <n v="0"/>
    <n v="0"/>
    <n v="0"/>
    <x v="0"/>
    <x v="0"/>
    <x v="0"/>
    <x v="0"/>
    <x v="0"/>
    <x v="0"/>
    <x v="0"/>
  </r>
  <r>
    <x v="0"/>
    <n v="1"/>
    <s v="1983865"/>
    <x v="0"/>
    <s v="6203"/>
    <s v="23/01/2019 12:18"/>
    <s v="0AGC431078"/>
    <s v="500161"/>
    <s v="PITSS"/>
    <s v="ASP"/>
    <x v="6"/>
    <s v="5 DE FEBRERO 3812 Y 40A"/>
    <x v="6"/>
    <n v="0"/>
    <s v="INTERIOR"/>
    <n v="111"/>
    <s v="&gt;60"/>
    <s v="WF Mono Systems and Legacy Color"/>
    <s v="WF"/>
    <s v="Ciudad principal"/>
    <s v="3-&gt;60"/>
    <n v="1.1499999999999999"/>
    <n v="1808.95"/>
    <n v="1"/>
    <n v="1.2"/>
    <n v="4"/>
    <n v="0.3"/>
    <n v="0"/>
    <n v="0"/>
    <d v="2019-01-25T00:00:00"/>
    <d v="2019-01-28T00:00:00"/>
    <n v="1"/>
    <s v="0-1 día"/>
    <n v="0"/>
    <n v="0"/>
    <n v="0"/>
    <x v="0"/>
    <x v="0"/>
    <x v="0"/>
    <x v="0"/>
    <x v="1"/>
    <x v="1"/>
    <x v="7"/>
  </r>
  <r>
    <x v="1"/>
    <n v="1"/>
    <s v="1989369"/>
    <x v="0"/>
    <s v="8075"/>
    <s v="04/02/2019 19:58"/>
    <s v="03AG877748"/>
    <s v="000195"/>
    <s v="PITSS"/>
    <s v="ASP"/>
    <x v="4"/>
    <s v="AV INSURGENTES No 3728"/>
    <x v="58"/>
    <n v="0"/>
    <s v="METRO"/>
    <n v="20"/>
    <s v="Entre 16 y 30"/>
    <s v="Departmental Digital"/>
    <s v="A3"/>
    <s v="Ciudad principal"/>
    <s v="2-Entre 16 y 30"/>
    <n v="0.8"/>
    <n v="524"/>
    <n v="1"/>
    <n v="3.25"/>
    <n v="5"/>
    <n v="0.65"/>
    <n v="0"/>
    <n v="0"/>
    <d v="2019-02-05T00:00:00"/>
    <d v="2019-02-06T00:00:00"/>
    <n v="1"/>
    <s v="0-1 día"/>
    <n v="0"/>
    <n v="0"/>
    <n v="0"/>
    <x v="0"/>
    <x v="0"/>
    <x v="0"/>
    <x v="0"/>
    <x v="0"/>
    <x v="0"/>
    <x v="0"/>
  </r>
  <r>
    <x v="1"/>
    <n v="1"/>
    <s v="1994371"/>
    <x v="0"/>
    <s v="8045"/>
    <s v="13/02/2019 13:10"/>
    <s v="0Y4X848849"/>
    <s v="000195"/>
    <s v="PITSS"/>
    <s v="ASP"/>
    <x v="15"/>
    <s v="AV MIGUEL ANGEL DE QUEVEDO NO 555"/>
    <x v="16"/>
    <n v="1"/>
    <s v="METRO"/>
    <n v="2631"/>
    <s v="&gt;60"/>
    <s v="Office Digital"/>
    <s v="A3"/>
    <s v="Ciudad principal"/>
    <s v="2-&gt;60"/>
    <n v="1.1000000000000001"/>
    <n v="0"/>
    <n v="1"/>
    <n v="3.25"/>
    <n v="5"/>
    <n v="0.65"/>
    <n v="0"/>
    <n v="0"/>
    <d v="2019-02-13T00:00:00"/>
    <d v="2019-02-13T00:00:00"/>
    <n v="0"/>
    <s v="0-1 día"/>
    <n v="0"/>
    <n v="0"/>
    <n v="0"/>
    <x v="0"/>
    <x v="0"/>
    <x v="0"/>
    <x v="0"/>
    <x v="0"/>
    <x v="0"/>
    <x v="0"/>
  </r>
  <r>
    <x v="1"/>
    <n v="1"/>
    <s v="1999921"/>
    <x v="0"/>
    <s v="7222"/>
    <s v="25/02/2019 09:13"/>
    <s v="0LX5598936"/>
    <s v="500066"/>
    <s v="PITSS"/>
    <s v="ASP"/>
    <x v="91"/>
    <s v="AV RUFINO TAMAYO NO 100"/>
    <x v="1"/>
    <n v="0"/>
    <s v="INTERIOR"/>
    <n v="248"/>
    <s v="&gt;60"/>
    <s v="A3 Office Color Laser MFPs"/>
    <s v="A3"/>
    <s v="Ciudad principal"/>
    <s v="2-&gt;60"/>
    <n v="1.1000000000000001"/>
    <n v="1501.5000000000002"/>
    <n v="1"/>
    <n v="3.25"/>
    <n v="5"/>
    <n v="0.65"/>
    <n v="0"/>
    <n v="0"/>
    <d v="2019-02-25T00:00:00"/>
    <d v="2019-02-26T00:00:00"/>
    <n v="1"/>
    <s v="0-1 día"/>
    <n v="0"/>
    <n v="0"/>
    <n v="0"/>
    <x v="0"/>
    <x v="0"/>
    <x v="0"/>
    <x v="0"/>
    <x v="0"/>
    <x v="0"/>
    <x v="0"/>
  </r>
  <r>
    <x v="0"/>
    <n v="1"/>
    <s v="1979683"/>
    <x v="0"/>
    <s v="4002"/>
    <s v="15/01/2019 14:14"/>
    <s v="09HB331795"/>
    <s v="500036"/>
    <s v="PITSS"/>
    <s v="ASP"/>
    <x v="0"/>
    <s v="AV LINCOLN No 6237"/>
    <x v="11"/>
    <n v="1"/>
    <s v="INTERIOR"/>
    <n v="18"/>
    <s v="Entre 16 y 30"/>
    <s v="A4 Mono MFPs"/>
    <s v="A4"/>
    <s v="Ciudad principal"/>
    <s v="1-Entre 16 y 30"/>
    <n v="0.6"/>
    <n v="0"/>
    <n v="1"/>
    <n v="3.27"/>
    <n v="5"/>
    <n v="0.65400000000000003"/>
    <n v="0"/>
    <n v="0"/>
    <d v="2019-01-16T00:00:00"/>
    <d v="2019-01-16T00:00:00"/>
    <n v="0"/>
    <s v="0-1 día"/>
    <n v="0"/>
    <n v="0"/>
    <n v="0"/>
    <x v="0"/>
    <x v="0"/>
    <x v="0"/>
    <x v="0"/>
    <x v="0"/>
    <x v="0"/>
    <x v="0"/>
  </r>
  <r>
    <x v="0"/>
    <n v="1"/>
    <s v="1982429"/>
    <x v="0"/>
    <s v="5866"/>
    <s v="21/01/2019 11:15"/>
    <s v="0EX9306196"/>
    <s v="500083"/>
    <s v="PITSS"/>
    <s v="ASP"/>
    <x v="1"/>
    <s v="CARRETERA NACIONAL NO 500 LOCAL N-119"/>
    <x v="11"/>
    <n v="0"/>
    <s v="INTERIOR"/>
    <n v="61"/>
    <s v="&gt;60"/>
    <s v="Departmental Digital"/>
    <s v="A3"/>
    <s v="Ciudad principal"/>
    <s v="2-&gt;60"/>
    <n v="1.1000000000000001"/>
    <n v="1501.5000000000002"/>
    <n v="1"/>
    <n v="3.27"/>
    <n v="5"/>
    <n v="0.65400000000000003"/>
    <n v="0"/>
    <n v="0"/>
    <d v="2019-01-21T00:00:00"/>
    <d v="2019-01-21T00:00:00"/>
    <n v="0"/>
    <s v="0-1 día"/>
    <n v="0"/>
    <n v="0"/>
    <n v="0"/>
    <x v="0"/>
    <x v="0"/>
    <x v="0"/>
    <x v="0"/>
    <x v="0"/>
    <x v="0"/>
    <x v="0"/>
  </r>
  <r>
    <x v="1"/>
    <n v="1"/>
    <s v="2000303"/>
    <x v="0"/>
    <s v="8055"/>
    <s v="25/02/2019 16:39"/>
    <s v="0Y4X829623"/>
    <s v="500161"/>
    <s v="PITSS"/>
    <s v="ASP"/>
    <x v="2"/>
    <s v="PREDIO SANTO TOMAS SN"/>
    <x v="90"/>
    <n v="0"/>
    <s v="INTERIOR"/>
    <n v="298"/>
    <s v="&gt;60"/>
    <s v="Departmental Digital"/>
    <s v="A3"/>
    <s v="Otras"/>
    <s v="2-&gt;60"/>
    <n v="1.1000000000000001"/>
    <n v="1501.5000000000002"/>
    <n v="1"/>
    <n v="2.85"/>
    <n v="9"/>
    <n v="0.31666666666666665"/>
    <n v="0"/>
    <n v="0"/>
    <d v="2019-02-26T00:00:00"/>
    <d v="2019-02-26T00:00:00"/>
    <n v="0"/>
    <s v="0-1 día"/>
    <n v="0"/>
    <n v="0"/>
    <n v="0"/>
    <x v="0"/>
    <x v="0"/>
    <x v="0"/>
    <x v="0"/>
    <x v="1"/>
    <x v="1"/>
    <x v="7"/>
  </r>
  <r>
    <x v="0"/>
    <n v="1"/>
    <s v="1987331"/>
    <x v="0"/>
    <s v="8045"/>
    <s v="30/01/2019 12:54"/>
    <s v="0Y4X848718"/>
    <s v="000196"/>
    <s v="PITSS"/>
    <s v="ASP"/>
    <x v="39"/>
    <s v="AV MIGUEL ANGEL DE QUEVEDO NO 555"/>
    <x v="16"/>
    <n v="1"/>
    <s v="METRO"/>
    <n v="33"/>
    <s v="Entre 31 y 60"/>
    <s v="Office Digital"/>
    <s v="A3"/>
    <s v="Ciudad principal"/>
    <s v="2-Entre 31 y 60"/>
    <n v="1.05"/>
    <n v="0"/>
    <n v="1"/>
    <n v="3.27"/>
    <n v="5"/>
    <n v="0.65400000000000003"/>
    <n v="0"/>
    <n v="0"/>
    <d v="2019-01-30T00:00:00"/>
    <d v="2019-01-31T00:00:00"/>
    <n v="1"/>
    <s v="0-1 día"/>
    <n v="0"/>
    <n v="0"/>
    <n v="0"/>
    <x v="0"/>
    <x v="0"/>
    <x v="0"/>
    <x v="0"/>
    <x v="0"/>
    <x v="0"/>
    <x v="0"/>
  </r>
  <r>
    <x v="0"/>
    <n v="1"/>
    <s v="1979121"/>
    <x v="0"/>
    <s v="4395"/>
    <s v="14/01/2019 15:23"/>
    <s v="0BG2945237"/>
    <s v="500094"/>
    <s v="PITSS"/>
    <s v="ASP"/>
    <x v="1"/>
    <s v="AV HIDALGO 5309"/>
    <x v="69"/>
    <n v="0"/>
    <s v="INTERIOR"/>
    <n v="28"/>
    <s v="Entre 16 y 30"/>
    <s v="Light Production Digital Business"/>
    <s v="Entry Production"/>
    <s v="Ciudad principal"/>
    <s v="3-Entre 16 y 30"/>
    <n v="1.05"/>
    <n v="1651.6500000000003"/>
    <n v="1"/>
    <n v="2.62"/>
    <n v="4"/>
    <n v="0.65500000000000003"/>
    <n v="0"/>
    <n v="0"/>
    <d v="2019-01-15T00:00:00"/>
    <d v="2019-01-16T00:00:00"/>
    <n v="1"/>
    <s v="0-1 día"/>
    <n v="0"/>
    <n v="0"/>
    <n v="0"/>
    <x v="0"/>
    <x v="0"/>
    <x v="0"/>
    <x v="0"/>
    <x v="0"/>
    <x v="0"/>
    <x v="0"/>
  </r>
  <r>
    <x v="1"/>
    <n v="1"/>
    <s v="1996327"/>
    <x v="0"/>
    <s v="6705"/>
    <s v="18/02/2019 10:08"/>
    <s v="0A1H022400"/>
    <s v="100037"/>
    <s v="PITSS"/>
    <s v="ASP"/>
    <x v="4"/>
    <s v="LEONA VICARIO No 629"/>
    <x v="3"/>
    <n v="0"/>
    <s v="INTERIOR"/>
    <n v="131"/>
    <s v="&gt;60"/>
    <s v="WF Mono Systems and Legacy Color"/>
    <s v="WF"/>
    <s v="Ciudad principal"/>
    <s v="3-&gt;60"/>
    <n v="1.1499999999999999"/>
    <n v="1808.95"/>
    <n v="1"/>
    <n v="2.62"/>
    <n v="4"/>
    <n v="0.65500000000000003"/>
    <n v="0"/>
    <n v="0"/>
    <d v="2019-02-18T00:00:00"/>
    <d v="2019-02-18T00:00:00"/>
    <n v="0"/>
    <s v="0-1 día"/>
    <n v="0"/>
    <n v="0"/>
    <n v="0"/>
    <x v="0"/>
    <x v="0"/>
    <x v="0"/>
    <x v="0"/>
    <x v="0"/>
    <x v="0"/>
    <x v="0"/>
  </r>
  <r>
    <x v="1"/>
    <n v="1"/>
    <s v="1997775"/>
    <x v="0"/>
    <s v="4310"/>
    <s v="20/02/2019 11:22"/>
    <s v="0BG0964513"/>
    <s v="100038"/>
    <s v="PITSS"/>
    <s v="ASP"/>
    <x v="4"/>
    <s v="BLVD AEROPUERTO MIGUEL ALEMAN No 55"/>
    <x v="59"/>
    <n v="0"/>
    <s v="INTERIOR"/>
    <n v="6"/>
    <s v="Entre 3 y 6"/>
    <s v="Light Production Digital Business"/>
    <s v="Entry Production"/>
    <s v="Ciudad principal"/>
    <s v="3-Entre 3 y 6"/>
    <n v="0.6"/>
    <n v="943.80000000000007"/>
    <n v="1"/>
    <n v="2.63"/>
    <n v="4"/>
    <n v="0.65749999999999997"/>
    <n v="0"/>
    <n v="0"/>
    <d v="2019-02-27T00:00:00"/>
    <d v="2019-02-27T00:00:00"/>
    <n v="0"/>
    <s v="0-1 día"/>
    <n v="0"/>
    <n v="0"/>
    <n v="0"/>
    <x v="0"/>
    <x v="0"/>
    <x v="0"/>
    <x v="0"/>
    <x v="0"/>
    <x v="0"/>
    <x v="0"/>
  </r>
  <r>
    <x v="1"/>
    <n v="1"/>
    <s v="1994493"/>
    <x v="0"/>
    <s v="4002"/>
    <s v="13/02/2019 16:15"/>
    <s v="09HB331482"/>
    <s v="800027"/>
    <s v="PITSS"/>
    <s v="ASP"/>
    <x v="0"/>
    <s v="ABASOLO No 92"/>
    <x v="91"/>
    <n v="1"/>
    <s v="INTERIOR"/>
    <n v="2631"/>
    <s v="&gt;60"/>
    <s v="A4 Mono MFPs"/>
    <s v="A4"/>
    <s v="Otras"/>
    <s v="1-&gt;60"/>
    <n v="1.05"/>
    <n v="0"/>
    <n v="1"/>
    <n v="5.93"/>
    <n v="9"/>
    <n v="0.65888888888888886"/>
    <n v="0"/>
    <n v="0"/>
    <d v="2019-02-14T00:00:00"/>
    <d v="2019-02-14T00:00:00"/>
    <n v="0"/>
    <s v="0-1 día"/>
    <n v="0"/>
    <n v="0"/>
    <n v="0"/>
    <x v="0"/>
    <x v="0"/>
    <x v="0"/>
    <x v="0"/>
    <x v="0"/>
    <x v="0"/>
    <x v="0"/>
  </r>
  <r>
    <x v="1"/>
    <n v="1"/>
    <s v="1990433"/>
    <x v="0"/>
    <s v="8075"/>
    <s v="06/02/2019 07:33"/>
    <s v="03AG877879"/>
    <s v="500083"/>
    <s v="PITSS"/>
    <s v="ASP"/>
    <x v="4"/>
    <s v="AV GOMEZ MORIN No 924 LOTE 7"/>
    <x v="1"/>
    <n v="0"/>
    <s v="INTERIOR"/>
    <n v="27"/>
    <s v="Entre 16 y 30"/>
    <s v="Departmental Digital"/>
    <s v="A3"/>
    <s v="Ciudad principal"/>
    <s v="2-Entre 16 y 30"/>
    <n v="0.8"/>
    <n v="1092"/>
    <n v="1"/>
    <n v="3.3"/>
    <n v="5"/>
    <n v="0.65999999999999992"/>
    <n v="0"/>
    <n v="0"/>
    <d v="2019-02-06T00:00:00"/>
    <d v="2019-02-07T00:00:00"/>
    <n v="1"/>
    <s v="0-1 día"/>
    <n v="0"/>
    <n v="0"/>
    <n v="0"/>
    <x v="0"/>
    <x v="0"/>
    <x v="0"/>
    <x v="0"/>
    <x v="0"/>
    <x v="0"/>
    <x v="0"/>
  </r>
  <r>
    <x v="0"/>
    <n v="1"/>
    <s v="1983815"/>
    <x v="0"/>
    <s v="5945"/>
    <s v="23/01/2019 11:46"/>
    <s v="0X76093218"/>
    <s v="500089"/>
    <s v="PITSS"/>
    <s v="ASP"/>
    <x v="3"/>
    <s v="AV HERMANOS ESCOBAR No 5756"/>
    <x v="2"/>
    <n v="1"/>
    <s v="INTERIOR"/>
    <n v="36"/>
    <s v="Entre 31 y 60"/>
    <s v="Office Digital"/>
    <s v="A3"/>
    <s v="Ciudad principal"/>
    <s v="2-Entre 31 y 60"/>
    <n v="1.05"/>
    <n v="0"/>
    <n v="1"/>
    <n v="3.31"/>
    <n v="5"/>
    <n v="0.66200000000000003"/>
    <n v="0"/>
    <n v="0"/>
    <d v="2019-01-23T00:00:00"/>
    <d v="2019-01-24T00:00:00"/>
    <n v="1"/>
    <s v="0-1 día"/>
    <n v="0"/>
    <n v="0"/>
    <n v="0"/>
    <x v="0"/>
    <x v="0"/>
    <x v="0"/>
    <x v="0"/>
    <x v="0"/>
    <x v="0"/>
    <x v="0"/>
  </r>
  <r>
    <x v="1"/>
    <n v="1"/>
    <s v="1995539"/>
    <x v="0"/>
    <s v="0770"/>
    <s v="15/02/2019 16:10"/>
    <s v="0CX0060974"/>
    <s v="500161"/>
    <s v="PITSS"/>
    <s v="ASP"/>
    <x v="128"/>
    <s v="AV UNIVERSIDAD 2761"/>
    <x v="6"/>
    <n v="0"/>
    <s v="INTERIOR"/>
    <n v="1"/>
    <s v="&lt;=3"/>
    <s v="Entry Production Color Mid"/>
    <s v="Entry Production"/>
    <s v="Ciudad principal"/>
    <s v="3-&lt;=3"/>
    <n v="0"/>
    <n v="0"/>
    <n v="1"/>
    <n v="1.33"/>
    <n v="4"/>
    <n v="0.33250000000000002"/>
    <n v="0"/>
    <n v="0"/>
    <d v="2019-02-15T00:00:00"/>
    <d v="2019-02-18T00:00:00"/>
    <n v="1"/>
    <s v="0-1 día"/>
    <n v="0"/>
    <n v="0"/>
    <n v="0"/>
    <x v="0"/>
    <x v="0"/>
    <x v="0"/>
    <x v="0"/>
    <x v="1"/>
    <x v="1"/>
    <x v="7"/>
  </r>
  <r>
    <x v="0"/>
    <n v="1"/>
    <s v="1980413"/>
    <x v="0"/>
    <s v="5866"/>
    <s v="16/01/2019 16:40"/>
    <s v="0EX9285556"/>
    <s v="000196"/>
    <s v="PITSS"/>
    <s v="ASP"/>
    <x v="4"/>
    <s v="AV INSURGENTES SUR 479"/>
    <x v="57"/>
    <n v="0"/>
    <s v="METRO"/>
    <n v="92"/>
    <s v="&gt;60"/>
    <s v="Departmental Digital"/>
    <s v="A3"/>
    <s v="Ciudad principal"/>
    <s v="2-&gt;60"/>
    <n v="1.1000000000000001"/>
    <n v="720.50000000000011"/>
    <n v="1"/>
    <n v="3.33"/>
    <n v="5"/>
    <n v="0.66600000000000004"/>
    <n v="0"/>
    <n v="0"/>
    <d v="2019-01-17T00:00:00"/>
    <d v="2019-01-17T00:00:00"/>
    <n v="0"/>
    <s v="0-1 día"/>
    <n v="0"/>
    <n v="0"/>
    <n v="0"/>
    <x v="0"/>
    <x v="0"/>
    <x v="0"/>
    <x v="0"/>
    <x v="0"/>
    <x v="0"/>
    <x v="0"/>
  </r>
  <r>
    <x v="0"/>
    <n v="1"/>
    <s v="1977203"/>
    <x v="0"/>
    <s v="7855"/>
    <s v="09/01/2019 16:58"/>
    <s v="0MX4465117"/>
    <s v="500071"/>
    <s v="PITSS"/>
    <s v="ASP"/>
    <x v="1"/>
    <s v="BLV MIGUEL HIDALGO 155"/>
    <x v="19"/>
    <n v="0"/>
    <s v="INTERIOR"/>
    <n v="665"/>
    <s v="&gt;60"/>
    <s v="A3 Office Color Laser MFPs"/>
    <s v="A3"/>
    <s v="Ciudad principal"/>
    <s v="2-&gt;60"/>
    <n v="1.1000000000000001"/>
    <n v="1501.5000000000002"/>
    <n v="1"/>
    <n v="3.33"/>
    <n v="5"/>
    <n v="0.66600000000000004"/>
    <n v="0"/>
    <n v="0"/>
    <d v="2019-01-17T00:00:00"/>
    <d v="2019-01-18T00:00:00"/>
    <n v="1"/>
    <s v="0-1 día"/>
    <n v="0"/>
    <n v="0"/>
    <n v="0"/>
    <x v="0"/>
    <x v="0"/>
    <x v="0"/>
    <x v="0"/>
    <x v="0"/>
    <x v="0"/>
    <x v="0"/>
  </r>
  <r>
    <x v="0"/>
    <n v="1"/>
    <s v="1986575"/>
    <x v="0"/>
    <s v="7835"/>
    <s v="29/01/2019 10:45"/>
    <s v="0MX1204996"/>
    <s v="500089"/>
    <s v="PITSS"/>
    <s v="ASP"/>
    <x v="3"/>
    <s v="AV HERMANOS ESCOBAR No 5756"/>
    <x v="2"/>
    <n v="1"/>
    <s v="INTERIOR"/>
    <n v="538"/>
    <s v="&gt;60"/>
    <s v="A3 Office Color Laser MFPs"/>
    <s v="A3"/>
    <s v="Ciudad principal"/>
    <s v="2-&gt;60"/>
    <n v="1.1000000000000001"/>
    <n v="0"/>
    <n v="1"/>
    <n v="3.33"/>
    <n v="5"/>
    <n v="0.66600000000000004"/>
    <n v="0"/>
    <n v="0"/>
    <d v="2019-01-29T00:00:00"/>
    <d v="2019-01-30T00:00:00"/>
    <n v="1"/>
    <s v="0-1 día"/>
    <n v="0"/>
    <n v="0"/>
    <n v="0"/>
    <x v="0"/>
    <x v="0"/>
    <x v="0"/>
    <x v="0"/>
    <x v="0"/>
    <x v="0"/>
    <x v="0"/>
  </r>
  <r>
    <x v="1"/>
    <n v="1"/>
    <s v="1994427"/>
    <x v="0"/>
    <s v="4002"/>
    <s v="13/02/2019 14:10"/>
    <s v="09HB331857"/>
    <s v="000195"/>
    <s v="PITSS"/>
    <s v="ASP"/>
    <x v="15"/>
    <s v="AV MIGUEL ANGEL DE QUEVEDO NO 555"/>
    <x v="16"/>
    <n v="1"/>
    <s v="METRO"/>
    <n v="2631"/>
    <s v="&gt;60"/>
    <s v="A4 Mono MFPs"/>
    <s v="A4"/>
    <s v="Ciudad principal"/>
    <s v="1-&gt;60"/>
    <n v="1.05"/>
    <n v="0"/>
    <n v="1"/>
    <n v="3.33"/>
    <n v="5"/>
    <n v="0.66600000000000004"/>
    <n v="0"/>
    <n v="0"/>
    <d v="2019-02-14T00:00:00"/>
    <d v="2019-02-14T00:00:00"/>
    <n v="0"/>
    <s v="0-1 día"/>
    <n v="0"/>
    <n v="0"/>
    <n v="0"/>
    <x v="0"/>
    <x v="0"/>
    <x v="0"/>
    <x v="0"/>
    <x v="0"/>
    <x v="0"/>
    <x v="0"/>
  </r>
  <r>
    <x v="0"/>
    <n v="1"/>
    <s v="1986039"/>
    <x v="0"/>
    <s v="0070"/>
    <s v="28/01/2019 13:36"/>
    <s v="0E2B662392"/>
    <s v="000196"/>
    <s v="PITSS"/>
    <s v="ASP"/>
    <x v="4"/>
    <s v="MONTERREY 75"/>
    <x v="57"/>
    <n v="0"/>
    <s v="METRO"/>
    <n v="6"/>
    <s v="Entre 3 y 6"/>
    <s v="Entry Production Color Low/Mid"/>
    <s v="Entry Production"/>
    <s v="Ciudad principal"/>
    <s v="3-Entre 3 y 6"/>
    <n v="0.6"/>
    <n v="481.79999999999995"/>
    <n v="1"/>
    <n v="2.67"/>
    <n v="4"/>
    <n v="0.66749999999999998"/>
    <n v="0"/>
    <n v="0"/>
    <d v="2019-01-28T00:00:00"/>
    <d v="2019-01-28T00:00:00"/>
    <n v="0"/>
    <s v="0-1 día"/>
    <n v="0"/>
    <n v="0"/>
    <n v="0"/>
    <x v="0"/>
    <x v="0"/>
    <x v="0"/>
    <x v="0"/>
    <x v="0"/>
    <x v="0"/>
    <x v="0"/>
  </r>
  <r>
    <x v="1"/>
    <n v="1"/>
    <s v="1988597"/>
    <x v="0"/>
    <s v="7142"/>
    <s v="01/02/2019 16:20"/>
    <s v="0PW4979941"/>
    <s v="800188"/>
    <s v="PITSS"/>
    <s v="ASP"/>
    <x v="79"/>
    <s v="AUTOPISTA QUERETARO CELAYA KM 16 SN"/>
    <x v="46"/>
    <n v="0"/>
    <s v="INTERIOR"/>
    <n v="66"/>
    <s v="&gt;60"/>
    <s v="WF Mono Systems and Legacy Color"/>
    <s v="WF"/>
    <s v="Ciudad principal"/>
    <s v="3-&gt;60"/>
    <n v="1.1499999999999999"/>
    <n v="1808.95"/>
    <n v="1"/>
    <n v="2.67"/>
    <n v="4"/>
    <n v="0.66749999999999998"/>
    <n v="0"/>
    <n v="0"/>
    <d v="2019-02-05T00:00:00"/>
    <d v="2019-02-05T00:00:00"/>
    <n v="0"/>
    <s v="0-1 día"/>
    <n v="0"/>
    <n v="0"/>
    <n v="0"/>
    <x v="0"/>
    <x v="0"/>
    <x v="0"/>
    <x v="0"/>
    <x v="0"/>
    <x v="0"/>
    <x v="0"/>
  </r>
  <r>
    <x v="1"/>
    <n v="1"/>
    <s v="1992567"/>
    <x v="0"/>
    <s v="6705"/>
    <s v="10/02/2019 10:26"/>
    <s v="0A1H020579"/>
    <s v="800074"/>
    <s v="PITSS"/>
    <s v="ASP"/>
    <x v="1"/>
    <s v="PASEO LAZARO CARDENAS 1655"/>
    <x v="71"/>
    <n v="0"/>
    <s v="INTERIOR"/>
    <n v="82"/>
    <s v="&gt;60"/>
    <s v="WF Mono Systems and Legacy Color"/>
    <s v="WF"/>
    <s v="Ciudad principal"/>
    <s v="3-&gt;60"/>
    <n v="1.1499999999999999"/>
    <n v="1808.95"/>
    <n v="1"/>
    <n v="2.67"/>
    <n v="4"/>
    <n v="0.66749999999999998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0"/>
    <n v="1"/>
    <s v="1973563"/>
    <x v="0"/>
    <s v="3346"/>
    <s v="02/01/2019 11:04"/>
    <s v="03BT802151"/>
    <s v="500036"/>
    <s v="PITSS"/>
    <s v="ASP"/>
    <x v="65"/>
    <s v="CALZADA DEL VALLE No 205 OTE"/>
    <x v="1"/>
    <n v="0"/>
    <s v="INTERIOR"/>
    <n v="50"/>
    <s v="Entre 31 y 60"/>
    <s v="A4 Mono MFPs"/>
    <s v="A4"/>
    <s v="Ciudad principal"/>
    <s v="1-Entre 31 y 60"/>
    <n v="0.8"/>
    <n v="572.00000000000011"/>
    <n v="1"/>
    <n v="3.35"/>
    <n v="5"/>
    <n v="0.67"/>
    <n v="0"/>
    <n v="0"/>
    <d v="2019-01-02T00:00:00"/>
    <d v="2019-01-02T00:00:00"/>
    <n v="0"/>
    <s v="0-1 día"/>
    <n v="0"/>
    <n v="0"/>
    <n v="0"/>
    <x v="0"/>
    <x v="0"/>
    <x v="0"/>
    <x v="0"/>
    <x v="0"/>
    <x v="0"/>
    <x v="0"/>
  </r>
  <r>
    <x v="0"/>
    <n v="1"/>
    <s v="1986203"/>
    <x v="0"/>
    <s v="0251"/>
    <s v="28/01/2019 20:00"/>
    <s v="0VGW632064"/>
    <s v="500161"/>
    <s v="PITSS"/>
    <s v="ASP"/>
    <x v="128"/>
    <s v="PERIFERICO ORTIZ MENA LOCAL 8 SN"/>
    <x v="6"/>
    <n v="0"/>
    <s v="INTERIOR"/>
    <n v="12"/>
    <s v="Entre 7 y 15"/>
    <s v="A3 Professional Color Laser MFPs"/>
    <s v="A3"/>
    <s v="Ciudad principal"/>
    <s v="2-Entre 7 y 15"/>
    <n v="0.6"/>
    <n v="819"/>
    <n v="1"/>
    <n v="1.75"/>
    <n v="5"/>
    <n v="0.35"/>
    <n v="0"/>
    <n v="0"/>
    <d v="2019-01-29T00:00:00"/>
    <d v="2019-01-29T00:00:00"/>
    <n v="0"/>
    <s v="0-1 día"/>
    <n v="0"/>
    <n v="0"/>
    <n v="0"/>
    <x v="0"/>
    <x v="0"/>
    <x v="0"/>
    <x v="0"/>
    <x v="1"/>
    <x v="1"/>
    <x v="7"/>
  </r>
  <r>
    <x v="1"/>
    <n v="1"/>
    <s v="1996731"/>
    <x v="0"/>
    <s v="5868"/>
    <s v="18/02/2019 18:56"/>
    <s v="0EX9666181"/>
    <s v="500161"/>
    <s v="PITSS"/>
    <s v="ASP"/>
    <x v="2"/>
    <s v="PREDIO SANTO TOMAS S/N"/>
    <x v="90"/>
    <n v="0"/>
    <s v="INTERIOR"/>
    <n v="90"/>
    <s v="&gt;60"/>
    <s v="Departmental Digital"/>
    <s v="A3"/>
    <s v="Otras"/>
    <s v="2-&gt;60"/>
    <n v="1.1000000000000001"/>
    <n v="1501.5000000000002"/>
    <n v="1"/>
    <n v="3.25"/>
    <n v="9"/>
    <n v="0.3611111111111111"/>
    <n v="0"/>
    <n v="0"/>
    <d v="2019-02-19T00:00:00"/>
    <d v="2019-02-19T00:00:00"/>
    <n v="0"/>
    <s v="0-1 día"/>
    <n v="0"/>
    <n v="0"/>
    <n v="0"/>
    <x v="0"/>
    <x v="0"/>
    <x v="0"/>
    <x v="0"/>
    <x v="1"/>
    <x v="1"/>
    <x v="7"/>
  </r>
  <r>
    <x v="1"/>
    <n v="1"/>
    <s v="1992031"/>
    <x v="0"/>
    <s v="1026"/>
    <s v="08/02/2019 13:57"/>
    <s v="AAQ100780"/>
    <s v="500161"/>
    <s v="PITSS"/>
    <s v="ASP"/>
    <x v="141"/>
    <s v="AVENIDA 21 PONIENTE No 100"/>
    <x v="88"/>
    <n v="0"/>
    <s v="INTERIOR"/>
    <n v="15"/>
    <s v="Entre 7 y 15"/>
    <s v="Office Digital"/>
    <s v="A3"/>
    <s v="Otras"/>
    <s v="2-Entre 7 y 15"/>
    <n v="0.6"/>
    <n v="819"/>
    <n v="1"/>
    <n v="3.55"/>
    <n v="9"/>
    <n v="0.39444444444444443"/>
    <n v="0"/>
    <n v="0"/>
    <d v="2019-02-12T00:00:00"/>
    <d v="2019-02-13T00:00:00"/>
    <n v="1"/>
    <s v="0-1 día"/>
    <n v="0"/>
    <n v="0"/>
    <n v="0"/>
    <x v="0"/>
    <x v="0"/>
    <x v="0"/>
    <x v="0"/>
    <x v="1"/>
    <x v="1"/>
    <x v="7"/>
  </r>
  <r>
    <x v="0"/>
    <n v="1"/>
    <s v="1985763"/>
    <x v="0"/>
    <s v="4395"/>
    <s v="28/01/2019 10:05"/>
    <s v="0BG2940374"/>
    <s v="800192"/>
    <s v="PITSS"/>
    <s v="ASP"/>
    <x v="1"/>
    <s v="AMERICAS 655"/>
    <x v="7"/>
    <n v="0"/>
    <s v="INTERIOR"/>
    <n v="14"/>
    <s v="Entre 7 y 15"/>
    <s v="Light Production Digital Business"/>
    <s v="Entry Production"/>
    <s v="Ciudad principal"/>
    <s v="3-Entre 7 y 15"/>
    <n v="0.8"/>
    <n v="1258.4000000000003"/>
    <n v="1"/>
    <n v="2.69"/>
    <n v="4"/>
    <n v="0.67249999999999999"/>
    <n v="0"/>
    <n v="0"/>
    <d v="2019-01-29T00:00:00"/>
    <d v="2019-01-29T00:00:00"/>
    <n v="0"/>
    <s v="0-1 día"/>
    <n v="0"/>
    <n v="0"/>
    <n v="0"/>
    <x v="0"/>
    <x v="0"/>
    <x v="0"/>
    <x v="0"/>
    <x v="0"/>
    <x v="0"/>
    <x v="0"/>
  </r>
  <r>
    <x v="0"/>
    <n v="1"/>
    <s v="1984985"/>
    <x v="0"/>
    <s v="0070"/>
    <s v="25/01/2019 12:18"/>
    <s v="0E2B646602"/>
    <s v="500028"/>
    <s v="PITSS"/>
    <s v="ASP"/>
    <x v="1"/>
    <s v="ROMULO GARZA 410"/>
    <x v="36"/>
    <n v="0"/>
    <s v="INTERIOR"/>
    <n v="150"/>
    <s v="&gt;60"/>
    <s v="Entry Production Color Low/Mid"/>
    <s v="Entry Production"/>
    <s v="Ciudad principal"/>
    <s v="3-&gt;60"/>
    <n v="1.1499999999999999"/>
    <n v="1808.95"/>
    <n v="1"/>
    <n v="2.7"/>
    <n v="4"/>
    <n v="0.67500000000000004"/>
    <n v="0"/>
    <n v="0"/>
    <d v="2019-01-25T00:00:00"/>
    <d v="2019-01-28T00:00:00"/>
    <n v="1"/>
    <s v="0-1 día"/>
    <n v="0"/>
    <n v="0"/>
    <n v="0"/>
    <x v="0"/>
    <x v="0"/>
    <x v="0"/>
    <x v="0"/>
    <x v="0"/>
    <x v="0"/>
    <x v="0"/>
  </r>
  <r>
    <x v="1"/>
    <n v="1"/>
    <s v="1989293"/>
    <x v="0"/>
    <s v="0070"/>
    <s v="04/02/2019 11:55"/>
    <s v="0E2B658557"/>
    <s v="800142"/>
    <s v="PITSS"/>
    <s v="ASP"/>
    <x v="4"/>
    <s v="AV ADOLFO LOPEZ MATEOS SN LT 1"/>
    <x v="75"/>
    <n v="0"/>
    <s v="METRO"/>
    <n v="66"/>
    <s v="&gt;60"/>
    <s v="Entry Production Color Low/Mid"/>
    <s v="Entry Production"/>
    <s v="Ciudad principal"/>
    <s v="3-&gt;60"/>
    <n v="1.1499999999999999"/>
    <n v="923.44999999999993"/>
    <n v="1"/>
    <n v="2.7"/>
    <n v="4"/>
    <n v="0.67500000000000004"/>
    <n v="0"/>
    <n v="0"/>
    <d v="2019-02-05T00:00:00"/>
    <d v="2019-02-06T00:00:00"/>
    <n v="1"/>
    <s v="0-1 día"/>
    <n v="0"/>
    <n v="0"/>
    <n v="0"/>
    <x v="0"/>
    <x v="0"/>
    <x v="0"/>
    <x v="0"/>
    <x v="0"/>
    <x v="0"/>
    <x v="0"/>
  </r>
  <r>
    <x v="1"/>
    <n v="1"/>
    <s v="1989845"/>
    <x v="0"/>
    <s v="4310"/>
    <s v="05/02/2019 11:13"/>
    <s v="0BG0973356"/>
    <s v="000195"/>
    <s v="PITSS"/>
    <s v="ASP"/>
    <x v="4"/>
    <s v="AV MIGUEL ANGEL DE QUEVEDO 946"/>
    <x v="16"/>
    <n v="0"/>
    <s v="METRO"/>
    <n v="83"/>
    <s v="&gt;60"/>
    <s v="Light Production Digital Business"/>
    <s v="Entry Production"/>
    <s v="Ciudad principal"/>
    <s v="3-&gt;60"/>
    <n v="1.1499999999999999"/>
    <n v="923.44999999999993"/>
    <n v="1"/>
    <n v="2.7"/>
    <n v="4"/>
    <n v="0.67500000000000004"/>
    <n v="0"/>
    <n v="0"/>
    <d v="2019-02-05T00:00:00"/>
    <d v="2019-02-06T00:00:00"/>
    <n v="1"/>
    <s v="0-1 día"/>
    <n v="0"/>
    <n v="0"/>
    <n v="0"/>
    <x v="0"/>
    <x v="0"/>
    <x v="0"/>
    <x v="0"/>
    <x v="0"/>
    <x v="0"/>
    <x v="0"/>
  </r>
  <r>
    <x v="0"/>
    <n v="1"/>
    <s v="1974029"/>
    <x v="0"/>
    <s v="5866"/>
    <s v="03/01/2019 08:37"/>
    <s v="0EX9283024"/>
    <s v="500083"/>
    <s v="PITSS"/>
    <s v="ASP"/>
    <x v="1"/>
    <s v="MISSISIPI 152 LOC 206"/>
    <x v="1"/>
    <n v="0"/>
    <s v="INTERIOR"/>
    <n v="38"/>
    <s v="Entre 31 y 60"/>
    <s v="Departmental Digital"/>
    <s v="A3"/>
    <s v="Ciudad principal"/>
    <s v="2-Entre 31 y 60"/>
    <n v="1.05"/>
    <n v="1433.25"/>
    <n v="1"/>
    <n v="3.38"/>
    <n v="5"/>
    <n v="0.67599999999999993"/>
    <n v="0"/>
    <n v="0"/>
    <d v="2019-01-03T00:00:00"/>
    <d v="2019-01-03T00:00:00"/>
    <n v="0"/>
    <s v="0-1 día"/>
    <n v="0"/>
    <n v="0"/>
    <n v="0"/>
    <x v="0"/>
    <x v="0"/>
    <x v="0"/>
    <x v="0"/>
    <x v="0"/>
    <x v="0"/>
    <x v="0"/>
  </r>
  <r>
    <x v="0"/>
    <n v="1"/>
    <s v="1976987"/>
    <x v="0"/>
    <s v="3611"/>
    <s v="09/01/2019 11:10"/>
    <s v="0A4T557916"/>
    <s v="000195"/>
    <s v="PITSS"/>
    <s v="ASP"/>
    <x v="4"/>
    <s v="AV CONTRERAS 300"/>
    <x v="70"/>
    <n v="0"/>
    <s v="METRO"/>
    <n v="392"/>
    <s v="&gt;60"/>
    <s v="Entry Mono Printers"/>
    <s v="A4"/>
    <s v="Ciudad principal"/>
    <s v="1-&gt;60"/>
    <n v="1.05"/>
    <n v="491.40000000000003"/>
    <n v="1"/>
    <n v="3.4"/>
    <n v="5"/>
    <n v="0.67999999999999994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0"/>
    <n v="1"/>
    <s v="1978263"/>
    <x v="0"/>
    <s v="8045"/>
    <s v="11/01/2019 13:36"/>
    <s v="Y4X821650"/>
    <s v="800186"/>
    <s v="PITSS"/>
    <s v="ASP"/>
    <x v="64"/>
    <s v="AV ANTEA No 1088 PISO 1 B"/>
    <x v="10"/>
    <n v="0"/>
    <s v="INTERIOR"/>
    <n v="4"/>
    <s v="Entre 3 y 6"/>
    <s v="Office Digital"/>
    <s v="A3"/>
    <s v="Ciudad principal"/>
    <s v="2-Entre 3 y 6"/>
    <n v="0"/>
    <n v="0"/>
    <n v="1"/>
    <n v="3.4"/>
    <n v="5"/>
    <n v="0.67999999999999994"/>
    <n v="0"/>
    <n v="0"/>
    <d v="2019-01-11T00:00:00"/>
    <d v="2019-01-12T00:00:00"/>
    <n v="0"/>
    <s v="0-1 día"/>
    <n v="0"/>
    <n v="0"/>
    <n v="0"/>
    <x v="0"/>
    <x v="0"/>
    <x v="0"/>
    <x v="0"/>
    <x v="0"/>
    <x v="0"/>
    <x v="0"/>
  </r>
  <r>
    <x v="0"/>
    <n v="1"/>
    <s v="1981281"/>
    <x v="0"/>
    <s v="4395"/>
    <s v="18/01/2019 10:02"/>
    <s v="0BG2947152"/>
    <s v="800183"/>
    <s v="PITSS"/>
    <s v="ASP"/>
    <x v="1"/>
    <s v="PATRIA 1937"/>
    <x v="0"/>
    <n v="0"/>
    <s v="INTERIOR"/>
    <n v="4"/>
    <s v="Entre 3 y 6"/>
    <s v="Light Production Digital Business"/>
    <s v="Entry Production"/>
    <s v="Ciudad principal"/>
    <s v="3-Entre 3 y 6"/>
    <n v="0.6"/>
    <n v="943.80000000000007"/>
    <n v="1"/>
    <n v="2.72"/>
    <n v="4"/>
    <n v="0.68"/>
    <n v="0"/>
    <n v="0"/>
    <d v="2019-01-18T00:00:00"/>
    <d v="2019-01-18T00:00:00"/>
    <n v="0"/>
    <s v="0-1 día"/>
    <n v="0"/>
    <n v="0"/>
    <n v="0"/>
    <x v="0"/>
    <x v="0"/>
    <x v="0"/>
    <x v="0"/>
    <x v="0"/>
    <x v="0"/>
    <x v="0"/>
  </r>
  <r>
    <x v="1"/>
    <n v="1"/>
    <s v="1990009"/>
    <x v="0"/>
    <s v="4395"/>
    <s v="05/02/2019 13:55"/>
    <s v="0BG2950965"/>
    <s v="500161"/>
    <s v="PITSS"/>
    <s v="ASP"/>
    <x v="1"/>
    <s v="PERIFERICO DE LA JUVENTUD No 6501"/>
    <x v="6"/>
    <n v="0"/>
    <s v="INTERIOR"/>
    <n v="57"/>
    <s v="Entre 31 y 60"/>
    <s v="Light Production Digital Business"/>
    <s v="Entry Production"/>
    <s v="Ciudad principal"/>
    <s v="3-Entre 31 y 60"/>
    <n v="1.1000000000000001"/>
    <n v="1730.3000000000004"/>
    <n v="1"/>
    <n v="1.58"/>
    <n v="4"/>
    <n v="0.39500000000000002"/>
    <n v="0"/>
    <n v="0"/>
    <d v="2019-02-05T00:00:00"/>
    <d v="2019-02-06T00:00:00"/>
    <n v="1"/>
    <s v="0-1 día"/>
    <n v="0"/>
    <n v="0"/>
    <n v="0"/>
    <x v="0"/>
    <x v="0"/>
    <x v="0"/>
    <x v="0"/>
    <x v="1"/>
    <x v="1"/>
    <x v="7"/>
  </r>
  <r>
    <x v="0"/>
    <n v="1"/>
    <s v="1984981"/>
    <x v="0"/>
    <s v="4395"/>
    <s v="25/01/2019 12:16"/>
    <s v="0BG2951552"/>
    <s v="500083"/>
    <s v="PITSS"/>
    <s v="ASP"/>
    <x v="1"/>
    <s v="AV ROMULO GARZA SN"/>
    <x v="36"/>
    <n v="0"/>
    <s v="INTERIOR"/>
    <n v="143"/>
    <s v="&gt;60"/>
    <s v="Light Production Digital Business"/>
    <s v="Entry Production"/>
    <s v="Ciudad principal"/>
    <s v="3-&gt;60"/>
    <n v="1.1499999999999999"/>
    <n v="1808.95"/>
    <n v="1"/>
    <n v="2.73"/>
    <n v="4"/>
    <n v="0.6825"/>
    <n v="0"/>
    <n v="0"/>
    <d v="2019-01-25T00:00:00"/>
    <d v="2019-01-28T00:00:00"/>
    <n v="1"/>
    <s v="0-1 día"/>
    <n v="0"/>
    <n v="0"/>
    <n v="0"/>
    <x v="0"/>
    <x v="0"/>
    <x v="0"/>
    <x v="0"/>
    <x v="0"/>
    <x v="0"/>
    <x v="0"/>
  </r>
  <r>
    <x v="1"/>
    <n v="1"/>
    <s v="1990071"/>
    <x v="0"/>
    <s v="0560"/>
    <s v="05/02/2019 16:16"/>
    <s v="0XPN547498"/>
    <s v="500028"/>
    <s v="PITSS"/>
    <s v="ASP"/>
    <x v="1"/>
    <s v="ALEJANDRO DE RODAS PROL SEG SOC 3104"/>
    <x v="11"/>
    <n v="0"/>
    <s v="INTERIOR"/>
    <n v="103"/>
    <s v="&gt;60"/>
    <s v="Entry Production Color Low/Mid"/>
    <s v="Entry Production"/>
    <s v="Ciudad principal"/>
    <s v="3-&gt;60"/>
    <n v="1.1499999999999999"/>
    <n v="1808.95"/>
    <n v="1"/>
    <n v="2.73"/>
    <n v="4"/>
    <n v="0.6825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1"/>
    <n v="1"/>
    <s v="2000911"/>
    <x v="0"/>
    <s v="4002"/>
    <s v="26/02/2019 14:04"/>
    <s v="09HB325876"/>
    <s v="800183"/>
    <s v="PITSS"/>
    <s v="ASP"/>
    <x v="14"/>
    <s v="AV MEXICO No 3300 LOCAL C-1"/>
    <x v="7"/>
    <n v="0"/>
    <s v="INTERIOR"/>
    <n v="89"/>
    <s v="&gt;60"/>
    <s v="A4 Mono MFPs"/>
    <s v="A4"/>
    <s v="Ciudad principal"/>
    <s v="1-&gt;60"/>
    <n v="1.05"/>
    <n v="750.75000000000011"/>
    <n v="1"/>
    <n v="3.43"/>
    <n v="5"/>
    <n v="0.68600000000000005"/>
    <n v="0"/>
    <n v="0"/>
    <d v="2019-02-27T00:00:00"/>
    <d v="2019-02-27T00:00:00"/>
    <n v="0"/>
    <s v="0-1 día"/>
    <n v="0"/>
    <n v="0"/>
    <n v="0"/>
    <x v="0"/>
    <x v="0"/>
    <x v="0"/>
    <x v="0"/>
    <x v="0"/>
    <x v="0"/>
    <x v="0"/>
  </r>
  <r>
    <x v="1"/>
    <n v="1"/>
    <s v="1989867"/>
    <x v="0"/>
    <s v="0070"/>
    <s v="05/02/2019 11:40"/>
    <s v="0E2B650746"/>
    <s v="100037"/>
    <s v="PITSS"/>
    <s v="ASP"/>
    <x v="1"/>
    <s v="BLV ISIDRO FABELA SUR 600"/>
    <x v="68"/>
    <n v="0"/>
    <s v="INTERIOR"/>
    <n v="27"/>
    <s v="Entre 16 y 30"/>
    <s v="Entry Production Color Low/Mid"/>
    <s v="Entry Production"/>
    <s v="Ciudad principal"/>
    <s v="3-Entre 16 y 30"/>
    <n v="1.05"/>
    <n v="1651.6500000000003"/>
    <n v="1"/>
    <n v="2.75"/>
    <n v="4"/>
    <n v="0.6875"/>
    <n v="0"/>
    <n v="0"/>
    <d v="2019-02-05T00:00:00"/>
    <d v="2019-02-06T00:00:00"/>
    <n v="1"/>
    <s v="0-1 día"/>
    <n v="0"/>
    <n v="0"/>
    <n v="0"/>
    <x v="0"/>
    <x v="0"/>
    <x v="0"/>
    <x v="0"/>
    <x v="0"/>
    <x v="0"/>
    <x v="0"/>
  </r>
  <r>
    <x v="1"/>
    <n v="1"/>
    <s v="1997747"/>
    <x v="0"/>
    <s v="4395"/>
    <s v="20/02/2019 10:55"/>
    <s v="0BG2947159"/>
    <s v="500036"/>
    <s v="PITSS"/>
    <s v="ASP"/>
    <x v="1"/>
    <s v="AV EUGENIO GARZA SADA 3752 SUR"/>
    <x v="11"/>
    <n v="0"/>
    <s v="INTERIOR"/>
    <n v="27"/>
    <s v="Entre 16 y 30"/>
    <s v="Light Production Digital Business"/>
    <s v="Entry Production"/>
    <s v="Ciudad principal"/>
    <s v="3-Entre 16 y 30"/>
    <n v="1.05"/>
    <n v="1651.6500000000003"/>
    <n v="1"/>
    <n v="2.75"/>
    <n v="4"/>
    <n v="0.6875"/>
    <n v="0"/>
    <n v="0"/>
    <d v="2019-02-21T00:00:00"/>
    <d v="2019-02-21T00:00:00"/>
    <n v="0"/>
    <s v="0-1 día"/>
    <n v="0"/>
    <n v="0"/>
    <n v="0"/>
    <x v="0"/>
    <x v="0"/>
    <x v="0"/>
    <x v="0"/>
    <x v="0"/>
    <x v="0"/>
    <x v="0"/>
  </r>
  <r>
    <x v="1"/>
    <n v="1"/>
    <s v="2000271"/>
    <x v="0"/>
    <s v="4395"/>
    <s v="25/02/2019 14:45"/>
    <s v="0BG2939851"/>
    <s v="800027"/>
    <s v="PITSS"/>
    <s v="ASP"/>
    <x v="1"/>
    <s v="AV INDEPENDENCIA 351"/>
    <x v="7"/>
    <n v="0"/>
    <s v="INTERIOR"/>
    <n v="36"/>
    <s v="Entre 31 y 60"/>
    <s v="Light Production Digital Business"/>
    <s v="Entry Production"/>
    <s v="Ciudad principal"/>
    <s v="3-Entre 31 y 60"/>
    <n v="1.1000000000000001"/>
    <n v="1730.3000000000004"/>
    <n v="1"/>
    <n v="2.75"/>
    <n v="4"/>
    <n v="0.6875"/>
    <n v="0"/>
    <n v="0"/>
    <d v="2019-02-25T00:00:00"/>
    <d v="2019-02-26T00:00:00"/>
    <n v="1"/>
    <s v="0-1 día"/>
    <n v="0"/>
    <n v="0"/>
    <n v="0"/>
    <x v="0"/>
    <x v="0"/>
    <x v="0"/>
    <x v="0"/>
    <x v="0"/>
    <x v="0"/>
    <x v="0"/>
  </r>
  <r>
    <x v="0"/>
    <n v="1"/>
    <s v="1980663"/>
    <x v="0"/>
    <s v="6705"/>
    <s v="17/01/2019 08:31"/>
    <s v="0A1H020678"/>
    <s v="800192"/>
    <s v="PITSS"/>
    <s v="ASP"/>
    <x v="1"/>
    <s v="MANUEL J CLOUTHIER 888"/>
    <x v="0"/>
    <n v="0"/>
    <s v="INTERIOR"/>
    <n v="24"/>
    <s v="Entre 16 y 30"/>
    <s v="WF Mono Systems and Legacy Color"/>
    <s v="WF"/>
    <s v="Ciudad principal"/>
    <s v="3-Entre 16 y 30"/>
    <n v="1.05"/>
    <n v="1651.6500000000003"/>
    <n v="1"/>
    <n v="2.76"/>
    <n v="4"/>
    <n v="0.69"/>
    <n v="0"/>
    <n v="0"/>
    <d v="2019-01-17T00:00:00"/>
    <d v="2019-01-17T00:00:00"/>
    <n v="0"/>
    <s v="0-1 día"/>
    <n v="0"/>
    <n v="0"/>
    <n v="0"/>
    <x v="0"/>
    <x v="0"/>
    <x v="0"/>
    <x v="0"/>
    <x v="0"/>
    <x v="0"/>
    <x v="0"/>
  </r>
  <r>
    <x v="0"/>
    <n v="1"/>
    <s v="1983657"/>
    <x v="0"/>
    <s v="4626"/>
    <s v="23/01/2019 09:23"/>
    <s v="0D6X472893"/>
    <s v="800186"/>
    <s v="PITSS"/>
    <s v="ASP"/>
    <x v="7"/>
    <s v="AV EPIGMENIO GONZALEZ No 500"/>
    <x v="10"/>
    <n v="0"/>
    <s v="INTERIOR"/>
    <n v="495"/>
    <s v="&gt;60"/>
    <s v="Entry Mono Printers"/>
    <s v="A4"/>
    <s v="Ciudad principal"/>
    <s v="1-&gt;60"/>
    <n v="1.05"/>
    <n v="750.75000000000011"/>
    <n v="1"/>
    <n v="3.45"/>
    <n v="5"/>
    <n v="0.69000000000000006"/>
    <n v="0"/>
    <n v="0"/>
    <d v="2019-01-23T00:00:00"/>
    <d v="2019-01-23T00:00:00"/>
    <n v="0"/>
    <s v="0-1 día"/>
    <n v="0"/>
    <n v="0"/>
    <n v="0"/>
    <x v="0"/>
    <x v="0"/>
    <x v="0"/>
    <x v="0"/>
    <x v="0"/>
    <x v="0"/>
    <x v="0"/>
  </r>
  <r>
    <x v="1"/>
    <n v="1"/>
    <s v="2000305"/>
    <x v="0"/>
    <s v="8055"/>
    <s v="25/02/2019 16:40"/>
    <s v="0Y4X830856"/>
    <s v="500161"/>
    <s v="PITSS"/>
    <s v="ASP"/>
    <x v="2"/>
    <s v="PREDIO SANTO TOMAS SN"/>
    <x v="90"/>
    <n v="0"/>
    <s v="INTERIOR"/>
    <n v="7"/>
    <s v="Entre 7 y 15"/>
    <s v="Departmental Digital"/>
    <s v="A3"/>
    <s v="Otras"/>
    <s v="2-Entre 7 y 15"/>
    <n v="0.6"/>
    <n v="819"/>
    <n v="1"/>
    <n v="3.58"/>
    <n v="9"/>
    <n v="0.39777777777777779"/>
    <n v="0"/>
    <n v="0"/>
    <d v="2019-02-26T00:00:00"/>
    <d v="2019-02-26T00:00:00"/>
    <n v="0"/>
    <s v="0-1 día"/>
    <n v="0"/>
    <n v="0"/>
    <n v="0"/>
    <x v="0"/>
    <x v="0"/>
    <x v="0"/>
    <x v="0"/>
    <x v="1"/>
    <x v="1"/>
    <x v="7"/>
  </r>
  <r>
    <x v="0"/>
    <n v="1"/>
    <s v="1975871"/>
    <x v="0"/>
    <s v="6705"/>
    <s v="07/01/2019 14:44"/>
    <s v="0A1H021665"/>
    <s v="800187"/>
    <s v="PITSS"/>
    <s v="ASP"/>
    <x v="1"/>
    <s v="PASEO CENTRAL 131"/>
    <x v="45"/>
    <n v="0"/>
    <s v="INTERIOR"/>
    <n v="18"/>
    <s v="Entre 16 y 30"/>
    <s v="WF Mono Systems and Legacy Color"/>
    <s v="WF"/>
    <s v="Ciudad principal"/>
    <s v="3-Entre 16 y 30"/>
    <n v="1.05"/>
    <n v="1651.6500000000003"/>
    <n v="1"/>
    <n v="2.77"/>
    <n v="4"/>
    <n v="0.6925"/>
    <n v="0"/>
    <n v="0"/>
    <d v="2019-01-09T00:00:00"/>
    <d v="2019-01-09T00:00:00"/>
    <n v="0"/>
    <s v="0-1 día"/>
    <n v="0"/>
    <n v="0"/>
    <n v="0"/>
    <x v="0"/>
    <x v="0"/>
    <x v="0"/>
    <x v="0"/>
    <x v="0"/>
    <x v="0"/>
    <x v="0"/>
  </r>
  <r>
    <x v="0"/>
    <n v="1"/>
    <s v="1984447"/>
    <x v="0"/>
    <s v="8075"/>
    <s v="24/01/2019 12:20"/>
    <s v="03AG880147"/>
    <s v="000195"/>
    <s v="PITSS"/>
    <s v="ASP"/>
    <x v="4"/>
    <s v="AV REVOLUCION 780"/>
    <x v="21"/>
    <n v="0"/>
    <s v="METRO"/>
    <n v="5"/>
    <s v="Entre 3 y 6"/>
    <s v="Departmental Digital"/>
    <s v="A3"/>
    <s v="Ciudad principal"/>
    <s v="2-Entre 3 y 6"/>
    <n v="0"/>
    <n v="0"/>
    <n v="1"/>
    <n v="3.47"/>
    <n v="5"/>
    <n v="0.69400000000000006"/>
    <n v="0"/>
    <n v="0"/>
    <d v="2019-01-24T00:00:00"/>
    <d v="2019-01-24T00:00:00"/>
    <n v="0"/>
    <s v="0-1 día"/>
    <n v="0"/>
    <n v="0"/>
    <n v="0"/>
    <x v="0"/>
    <x v="0"/>
    <x v="0"/>
    <x v="0"/>
    <x v="0"/>
    <x v="0"/>
    <x v="0"/>
  </r>
  <r>
    <x v="1"/>
    <n v="1"/>
    <s v="1988601"/>
    <x v="0"/>
    <s v="8075"/>
    <s v="01/02/2019 16:24"/>
    <s v="03AG879893"/>
    <s v="000207"/>
    <s v="PITSS"/>
    <s v="ASP"/>
    <x v="4"/>
    <s v="AV 1 DE MAYO Y AV CENTRAL MZ 4 LT 1"/>
    <x v="60"/>
    <n v="0"/>
    <s v="METRO"/>
    <n v="9"/>
    <s v="Entre 7 y 15"/>
    <s v="Departmental Digital"/>
    <s v="A3"/>
    <s v="Ciudad principal"/>
    <s v="2-Entre 7 y 15"/>
    <n v="0.6"/>
    <n v="393"/>
    <n v="1"/>
    <n v="3.47"/>
    <n v="5"/>
    <n v="0.69400000000000006"/>
    <n v="0"/>
    <n v="0"/>
    <d v="2019-02-05T00:00:00"/>
    <d v="2019-02-05T00:00:00"/>
    <n v="0"/>
    <s v="0-1 día"/>
    <n v="0"/>
    <n v="0"/>
    <n v="0"/>
    <x v="0"/>
    <x v="0"/>
    <x v="0"/>
    <x v="0"/>
    <x v="0"/>
    <x v="0"/>
    <x v="0"/>
  </r>
  <r>
    <x v="0"/>
    <n v="1"/>
    <s v="1975789"/>
    <x v="2"/>
    <s v="6705"/>
    <s v="07/01/2019 12:43"/>
    <s v="0A1H021228"/>
    <s v="800147"/>
    <s v="PITSS"/>
    <s v="ASP"/>
    <x v="1"/>
    <s v="AV BENITO JUAREZ 1965"/>
    <x v="13"/>
    <n v="0"/>
    <s v="INTERIOR"/>
    <s v="  "/>
    <s v="&gt;60"/>
    <s v="WF Mono Systems and Legacy Color"/>
    <s v="WF"/>
    <s v="Ciudad principal"/>
    <s v="3-&gt;60"/>
    <n v="1"/>
    <n v="1573.0000000000002"/>
    <n v="1"/>
    <n v="2.78"/>
    <n v="4"/>
    <n v="0.69499999999999995"/>
    <n v="0"/>
    <n v="0"/>
    <d v="2019-01-09T00:00:00"/>
    <d v="2019-01-09T00:00:00"/>
    <n v="0"/>
    <s v="0-1 día"/>
    <n v="0"/>
    <n v="0"/>
    <n v="0"/>
    <x v="1"/>
    <x v="0"/>
    <x v="0"/>
    <x v="0"/>
    <x v="0"/>
    <x v="0"/>
    <x v="0"/>
  </r>
  <r>
    <x v="0"/>
    <n v="1"/>
    <s v="1977231"/>
    <x v="0"/>
    <s v="4395"/>
    <s v="09/01/2019 21:20"/>
    <s v="0BG2947906"/>
    <s v="800185"/>
    <s v="PITSS"/>
    <s v="ASP"/>
    <x v="1"/>
    <s v="MIGUEL DE LA MADRID 9"/>
    <x v="41"/>
    <n v="1"/>
    <s v="INTERIOR"/>
    <n v="17"/>
    <s v="Entre 16 y 30"/>
    <s v="Light Production Digital Business"/>
    <s v="Entry Production"/>
    <s v="Ciudad principal"/>
    <s v="3-Entre 16 y 30"/>
    <n v="1.05"/>
    <n v="0"/>
    <n v="1"/>
    <n v="2.78"/>
    <n v="4"/>
    <n v="0.69499999999999995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1"/>
    <n v="1"/>
    <s v="1998649"/>
    <x v="0"/>
    <s v="4395"/>
    <s v="21/02/2019 14:43"/>
    <s v="0BG2951121"/>
    <s v="500066"/>
    <s v="PITSS"/>
    <s v="ASP"/>
    <x v="1"/>
    <s v="AV UNIVERSIDAD 401 NORTE"/>
    <x v="36"/>
    <n v="0"/>
    <s v="INTERIOR"/>
    <n v="16"/>
    <s v="Entre 16 y 30"/>
    <s v="Light Production Digital Business"/>
    <s v="Entry Production"/>
    <s v="Ciudad principal"/>
    <s v="3-Entre 16 y 30"/>
    <n v="1.05"/>
    <n v="1651.6500000000003"/>
    <n v="1"/>
    <n v="2.78"/>
    <n v="4"/>
    <n v="0.69499999999999995"/>
    <n v="0"/>
    <n v="0"/>
    <d v="2019-02-27T00:00:00"/>
    <d v="2019-02-27T00:00:00"/>
    <n v="0"/>
    <s v="0-1 día"/>
    <n v="0"/>
    <n v="0"/>
    <n v="0"/>
    <x v="0"/>
    <x v="0"/>
    <x v="0"/>
    <x v="0"/>
    <x v="0"/>
    <x v="0"/>
    <x v="0"/>
  </r>
  <r>
    <x v="0"/>
    <n v="1"/>
    <s v="1982731"/>
    <x v="0"/>
    <s v="4395"/>
    <s v="21/01/2019 16:49"/>
    <s v="0BG2939661"/>
    <s v="800074"/>
    <s v="PITSS"/>
    <s v="ASP"/>
    <x v="1"/>
    <s v="AV LAS PALMAS 1559 LOC SA-01"/>
    <x v="37"/>
    <n v="0"/>
    <s v="INTERIOR"/>
    <n v="40"/>
    <s v="Entre 31 y 60"/>
    <s v="Light Production Digital Business"/>
    <s v="Entry Production"/>
    <s v="Otras"/>
    <s v="3-Entre 31 y 60"/>
    <n v="1.1000000000000001"/>
    <n v="1730.3000000000004"/>
    <n v="1"/>
    <n v="4.18"/>
    <n v="6"/>
    <n v="0.69666666666666666"/>
    <n v="0"/>
    <n v="0"/>
    <d v="2019-01-28T00:00:00"/>
    <d v="2019-01-28T00:00:00"/>
    <n v="0"/>
    <s v="0-1 día"/>
    <n v="0"/>
    <n v="0"/>
    <n v="0"/>
    <x v="0"/>
    <x v="0"/>
    <x v="0"/>
    <x v="0"/>
    <x v="0"/>
    <x v="0"/>
    <x v="0"/>
  </r>
  <r>
    <x v="0"/>
    <n v="1"/>
    <s v="1973711"/>
    <x v="0"/>
    <s v="3657"/>
    <s v="02/01/2019 14:00"/>
    <s v="0C7X276251"/>
    <s v="500089"/>
    <s v="PITSS"/>
    <s v="ASP"/>
    <x v="13"/>
    <s v="AV ANTONIO J BERMUDEZ No 1230"/>
    <x v="2"/>
    <n v="0"/>
    <s v="INTERIOR"/>
    <n v="57"/>
    <s v="Entre 31 y 60"/>
    <s v="A4 Mono MFPs"/>
    <s v="A4"/>
    <s v="Ciudad principal"/>
    <s v="1-Entre 31 y 60"/>
    <n v="0.8"/>
    <n v="572.00000000000011"/>
    <n v="1"/>
    <n v="3.5"/>
    <n v="5"/>
    <n v="0.7"/>
    <n v="0"/>
    <n v="0"/>
    <d v="2019-01-03T00:00:00"/>
    <d v="2019-01-03T00:00:00"/>
    <n v="0"/>
    <s v="0-1 día"/>
    <n v="0"/>
    <n v="0"/>
    <n v="0"/>
    <x v="0"/>
    <x v="0"/>
    <x v="0"/>
    <x v="0"/>
    <x v="0"/>
    <x v="0"/>
    <x v="0"/>
  </r>
  <r>
    <x v="0"/>
    <n v="1"/>
    <s v="1978883"/>
    <x v="0"/>
    <s v="4395"/>
    <s v="14/01/2019 09:12"/>
    <s v="0BG2947512"/>
    <s v="800084"/>
    <s v="PITSS"/>
    <s v="ASP"/>
    <x v="1"/>
    <s v="AV HEROICO COLEGIO MILITAR 114"/>
    <x v="79"/>
    <n v="0"/>
    <s v="INTERIOR"/>
    <n v="39"/>
    <s v="Entre 31 y 60"/>
    <s v="Light Production Digital Business"/>
    <s v="Entry Production"/>
    <s v="Ciudad principal"/>
    <s v="3-Entre 31 y 60"/>
    <n v="1.1000000000000001"/>
    <n v="1730.3000000000004"/>
    <n v="1"/>
    <n v="2.8"/>
    <n v="4"/>
    <n v="0.7"/>
    <n v="0"/>
    <n v="0"/>
    <d v="2019-01-16T00:00:00"/>
    <d v="2019-01-16T00:00:00"/>
    <n v="0"/>
    <s v="0-1 día"/>
    <n v="0"/>
    <n v="0"/>
    <n v="0"/>
    <x v="0"/>
    <x v="0"/>
    <x v="0"/>
    <x v="0"/>
    <x v="0"/>
    <x v="0"/>
    <x v="0"/>
  </r>
  <r>
    <x v="0"/>
    <n v="1"/>
    <s v="1981489"/>
    <x v="0"/>
    <s v="4395"/>
    <s v="18/01/2019 13:42"/>
    <s v="0BG2947176"/>
    <s v="500083"/>
    <s v="PITSS"/>
    <s v="ASP"/>
    <x v="1"/>
    <s v="MARIANO ESCOBEDO No 519"/>
    <x v="11"/>
    <n v="0"/>
    <s v="INTERIOR"/>
    <n v="22"/>
    <s v="Entre 16 y 30"/>
    <s v="Light Production Digital Business"/>
    <s v="Entry Production"/>
    <s v="Ciudad principal"/>
    <s v="3-Entre 16 y 30"/>
    <n v="1.05"/>
    <n v="1651.6500000000003"/>
    <n v="1"/>
    <n v="2.8"/>
    <n v="4"/>
    <n v="0.7"/>
    <n v="0"/>
    <n v="0"/>
    <d v="2019-01-18T00:00:00"/>
    <d v="2019-01-21T00:00:00"/>
    <n v="1"/>
    <s v="0-1 día"/>
    <n v="0"/>
    <n v="0"/>
    <n v="0"/>
    <x v="0"/>
    <x v="0"/>
    <x v="0"/>
    <x v="0"/>
    <x v="0"/>
    <x v="0"/>
    <x v="0"/>
  </r>
  <r>
    <x v="0"/>
    <n v="1"/>
    <s v="1983665"/>
    <x v="0"/>
    <s v="8075"/>
    <s v="23/01/2019 09:40"/>
    <s v="03AG879894"/>
    <s v="000195"/>
    <s v="PITSS"/>
    <s v="ASP"/>
    <x v="4"/>
    <s v="BLVD CATARATAS No 29"/>
    <x v="16"/>
    <n v="0"/>
    <s v="METRO"/>
    <n v="14"/>
    <s v="Entre 7 y 15"/>
    <s v="Departmental Digital"/>
    <s v="A3"/>
    <s v="Ciudad principal"/>
    <s v="2-Entre 7 y 15"/>
    <n v="0.6"/>
    <n v="393"/>
    <n v="1"/>
    <n v="3.5"/>
    <n v="5"/>
    <n v="0.7"/>
    <n v="0"/>
    <n v="0"/>
    <d v="2019-01-23T00:00:00"/>
    <d v="2019-01-23T00:00:00"/>
    <n v="0"/>
    <s v="0-1 día"/>
    <n v="0"/>
    <n v="0"/>
    <n v="0"/>
    <x v="0"/>
    <x v="0"/>
    <x v="0"/>
    <x v="0"/>
    <x v="0"/>
    <x v="0"/>
    <x v="0"/>
  </r>
  <r>
    <x v="1"/>
    <n v="1"/>
    <s v="1990543"/>
    <x v="0"/>
    <s v="5866"/>
    <s v="06/02/2019 10:56"/>
    <s v="0EX9293121"/>
    <s v="500028"/>
    <s v="PITSS"/>
    <s v="ASP"/>
    <x v="4"/>
    <s v="AV DE LAS TORRES 2498"/>
    <x v="1"/>
    <n v="0"/>
    <s v="INTERIOR"/>
    <n v="2"/>
    <s v="&lt;=3"/>
    <s v="Departmental Digital"/>
    <s v="A3"/>
    <s v="Ciudad principal"/>
    <s v="2-&lt;=3"/>
    <n v="0"/>
    <n v="0"/>
    <n v="1"/>
    <n v="3.5"/>
    <n v="5"/>
    <n v="0.7"/>
    <n v="0"/>
    <n v="0"/>
    <d v="2019-02-06T00:00:00"/>
    <d v="2019-02-07T00:00:00"/>
    <n v="1"/>
    <s v="0-1 día"/>
    <n v="0"/>
    <n v="0"/>
    <n v="0"/>
    <x v="0"/>
    <x v="0"/>
    <x v="0"/>
    <x v="0"/>
    <x v="0"/>
    <x v="0"/>
    <x v="0"/>
  </r>
  <r>
    <x v="1"/>
    <n v="1"/>
    <s v="1991283"/>
    <x v="0"/>
    <s v="6705"/>
    <s v="07/02/2019 13:17"/>
    <s v="0A1H021585"/>
    <s v="500019"/>
    <s v="PITSS"/>
    <s v="ASP"/>
    <x v="1"/>
    <s v="BLV INDEPENDENCIA SN"/>
    <x v="9"/>
    <n v="0"/>
    <s v="INTERIOR"/>
    <n v="437"/>
    <s v="&gt;60"/>
    <s v="WF Mono Systems and Legacy Color"/>
    <s v="WF"/>
    <s v="Otras"/>
    <s v="3-&gt;60"/>
    <n v="1.1499999999999999"/>
    <n v="1808.95"/>
    <n v="1"/>
    <n v="4.22"/>
    <n v="6"/>
    <n v="0.70333333333333325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0"/>
    <n v="1"/>
    <s v="1987411"/>
    <x v="0"/>
    <s v="5866"/>
    <s v="30/01/2019 14:00"/>
    <s v="0EX9297584"/>
    <s v="500161"/>
    <s v="PITSS"/>
    <s v="ASP"/>
    <x v="1"/>
    <s v="AV 6 OTE ESQ CALLE 5 OTE NUM 405"/>
    <x v="89"/>
    <n v="0"/>
    <s v="INTERIOR"/>
    <n v="7"/>
    <s v="Entre 7 y 15"/>
    <s v="Departmental Digital"/>
    <s v="A3"/>
    <s v="Otras"/>
    <s v="2-Entre 7 y 15"/>
    <n v="0.6"/>
    <n v="819"/>
    <n v="1"/>
    <n v="4"/>
    <n v="9"/>
    <n v="0.44444444444444442"/>
    <n v="0"/>
    <n v="0"/>
    <d v="2019-01-31T00:00:00"/>
    <d v="2019-01-31T00:00:00"/>
    <n v="0"/>
    <s v="0-1 día"/>
    <n v="0"/>
    <n v="0"/>
    <n v="0"/>
    <x v="0"/>
    <x v="0"/>
    <x v="0"/>
    <x v="0"/>
    <x v="1"/>
    <x v="1"/>
    <x v="7"/>
  </r>
  <r>
    <x v="1"/>
    <n v="1"/>
    <s v="1996197"/>
    <x v="0"/>
    <s v="5866"/>
    <s v="18/02/2019 07:37"/>
    <s v="0EX9293351"/>
    <s v="500035"/>
    <s v="PITSS"/>
    <s v="ASP"/>
    <x v="4"/>
    <s v="AV JOSE ELEUTERIO GONZALEZ 315"/>
    <x v="11"/>
    <n v="0"/>
    <s v="INTERIOR"/>
    <n v="4"/>
    <s v="Entre 3 y 6"/>
    <s v="Departmental Digital"/>
    <s v="A3"/>
    <s v="Ciudad principal"/>
    <s v="2-Entre 3 y 6"/>
    <n v="0"/>
    <n v="0"/>
    <n v="1"/>
    <n v="3.52"/>
    <n v="5"/>
    <n v="0.70399999999999996"/>
    <n v="0"/>
    <n v="0"/>
    <d v="2019-02-18T00:00:00"/>
    <d v="2019-02-18T00:00:00"/>
    <n v="0"/>
    <s v="0-1 día"/>
    <n v="0"/>
    <n v="0"/>
    <n v="0"/>
    <x v="0"/>
    <x v="0"/>
    <x v="0"/>
    <x v="0"/>
    <x v="0"/>
    <x v="0"/>
    <x v="0"/>
  </r>
  <r>
    <x v="0"/>
    <n v="1"/>
    <s v="1976657"/>
    <x v="0"/>
    <s v="4395"/>
    <s v="08/01/2019 16:11"/>
    <s v="0BG2947159"/>
    <s v="500083"/>
    <s v="PITSS"/>
    <s v="ASP"/>
    <x v="1"/>
    <s v="AV EUGENIO GARZA SADA 3752 SUR"/>
    <x v="11"/>
    <n v="0"/>
    <s v="INTERIOR"/>
    <n v="22"/>
    <s v="Entre 16 y 30"/>
    <s v="Light Production Digital Business"/>
    <s v="Entry Production"/>
    <s v="Ciudad principal"/>
    <s v="3-Entre 16 y 30"/>
    <n v="1.05"/>
    <n v="1651.6500000000003"/>
    <n v="1"/>
    <n v="2.82"/>
    <n v="4"/>
    <n v="0.70499999999999996"/>
    <n v="0"/>
    <n v="0"/>
    <d v="2019-01-09T00:00:00"/>
    <d v="2019-01-09T00:00:00"/>
    <n v="0"/>
    <s v="0-1 día"/>
    <n v="0"/>
    <n v="0"/>
    <n v="0"/>
    <x v="0"/>
    <x v="0"/>
    <x v="0"/>
    <x v="0"/>
    <x v="0"/>
    <x v="0"/>
    <x v="0"/>
  </r>
  <r>
    <x v="0"/>
    <n v="1"/>
    <s v="1979117"/>
    <x v="0"/>
    <s v="7142"/>
    <s v="14/01/2019 15:10"/>
    <s v="0PW4975580"/>
    <s v="800188"/>
    <s v="PITSS"/>
    <s v="ASP"/>
    <x v="79"/>
    <s v="CARRETERA FEDERAL IRAPUATO-ABASOLO KM 10.6"/>
    <x v="46"/>
    <n v="0"/>
    <s v="INTERIOR"/>
    <n v="40"/>
    <s v="Entre 31 y 60"/>
    <s v="WF Mono Systems and Legacy Color"/>
    <s v="WF"/>
    <s v="Ciudad principal"/>
    <s v="3-Entre 31 y 60"/>
    <n v="1.1000000000000001"/>
    <n v="1730.3000000000004"/>
    <n v="1"/>
    <n v="2.83"/>
    <n v="4"/>
    <n v="0.70750000000000002"/>
    <n v="0"/>
    <n v="0"/>
    <d v="2019-01-15T00:00:00"/>
    <d v="2019-01-15T00:00:00"/>
    <n v="0"/>
    <s v="0-1 día"/>
    <n v="0"/>
    <n v="0"/>
    <n v="0"/>
    <x v="0"/>
    <x v="0"/>
    <x v="0"/>
    <x v="0"/>
    <x v="0"/>
    <x v="0"/>
    <x v="0"/>
  </r>
  <r>
    <x v="0"/>
    <n v="1"/>
    <s v="1983591"/>
    <x v="0"/>
    <s v="4395"/>
    <s v="23/01/2019 07:27"/>
    <s v="0BG2951663"/>
    <s v="100037"/>
    <s v="PITSS"/>
    <s v="ASP"/>
    <x v="1"/>
    <s v="BLV ALFREDO DEL MAZO 805"/>
    <x v="20"/>
    <n v="0"/>
    <s v="INTERIOR"/>
    <n v="44"/>
    <s v="Entre 31 y 60"/>
    <s v="Light Production Digital Business"/>
    <s v="Entry Production"/>
    <s v="Ciudad principal"/>
    <s v="3-Entre 31 y 60"/>
    <n v="1.1000000000000001"/>
    <n v="1730.3000000000004"/>
    <n v="1"/>
    <n v="2.83"/>
    <n v="4"/>
    <n v="0.70750000000000002"/>
    <n v="0"/>
    <n v="0"/>
    <d v="2019-01-23T00:00:00"/>
    <d v="2019-01-23T00:00:00"/>
    <n v="0"/>
    <s v="0-1 día"/>
    <n v="0"/>
    <n v="0"/>
    <n v="0"/>
    <x v="0"/>
    <x v="0"/>
    <x v="0"/>
    <x v="0"/>
    <x v="0"/>
    <x v="0"/>
    <x v="0"/>
  </r>
  <r>
    <x v="1"/>
    <n v="1"/>
    <s v="1997683"/>
    <x v="0"/>
    <s v="0070"/>
    <s v="20/02/2019 09:30"/>
    <s v="0E2B666229"/>
    <s v="500036"/>
    <s v="PITSS"/>
    <s v="ASP"/>
    <x v="4"/>
    <s v="AV DE LAS TORRES No 2498"/>
    <x v="1"/>
    <n v="0"/>
    <s v="INTERIOR"/>
    <n v="100"/>
    <s v="&gt;60"/>
    <s v="Entry Production Color Low/Mid"/>
    <s v="Entry Production"/>
    <s v="Ciudad principal"/>
    <s v="3-&gt;60"/>
    <n v="1.1499999999999999"/>
    <n v="1808.95"/>
    <n v="1"/>
    <n v="2.83"/>
    <n v="4"/>
    <n v="0.70750000000000002"/>
    <n v="0"/>
    <n v="0"/>
    <d v="2019-02-20T00:00:00"/>
    <d v="2019-02-20T00:00:00"/>
    <n v="0"/>
    <s v="0-1 día"/>
    <n v="0"/>
    <n v="0"/>
    <n v="0"/>
    <x v="0"/>
    <x v="0"/>
    <x v="0"/>
    <x v="0"/>
    <x v="0"/>
    <x v="0"/>
    <x v="0"/>
  </r>
  <r>
    <x v="1"/>
    <n v="1"/>
    <s v="1998323"/>
    <x v="0"/>
    <s v="0560"/>
    <s v="21/02/2019 09:40"/>
    <s v="0XPN396541"/>
    <s v="800183"/>
    <s v="PITSS"/>
    <s v="ASP"/>
    <x v="1"/>
    <s v="AV CIRCUNVALACION OBLATOS 2700"/>
    <x v="7"/>
    <n v="0"/>
    <s v="INTERIOR"/>
    <n v="22"/>
    <s v="Entre 16 y 30"/>
    <s v="Entry Production Color Low/Mid"/>
    <s v="Entry Production"/>
    <s v="Ciudad principal"/>
    <s v="3-Entre 16 y 30"/>
    <n v="1.05"/>
    <n v="1651.6500000000003"/>
    <n v="1"/>
    <n v="2.83"/>
    <n v="4"/>
    <n v="0.70750000000000002"/>
    <n v="0"/>
    <n v="0"/>
    <d v="2019-02-22T00:00:00"/>
    <d v="2019-02-22T00:00:00"/>
    <n v="0"/>
    <s v="0-1 día"/>
    <n v="0"/>
    <n v="0"/>
    <n v="0"/>
    <x v="0"/>
    <x v="0"/>
    <x v="0"/>
    <x v="0"/>
    <x v="0"/>
    <x v="0"/>
    <x v="0"/>
  </r>
  <r>
    <x v="0"/>
    <n v="1"/>
    <s v="1985769"/>
    <x v="0"/>
    <s v="5866"/>
    <s v="28/01/2019 10:08"/>
    <s v="0EX9285556"/>
    <s v="000196"/>
    <s v="PITSS"/>
    <s v="ASP"/>
    <x v="4"/>
    <s v="AV INSURGENTES SUR 479"/>
    <x v="57"/>
    <n v="0"/>
    <s v="METRO"/>
    <n v="6"/>
    <s v="Entre 3 y 6"/>
    <s v="Departmental Digital"/>
    <s v="A3"/>
    <s v="Ciudad principal"/>
    <s v="2-Entre 3 y 6"/>
    <n v="0"/>
    <n v="0"/>
    <n v="1"/>
    <n v="3.54"/>
    <n v="5"/>
    <n v="0.70799999999999996"/>
    <n v="0"/>
    <n v="0"/>
    <d v="2019-01-28T00:00:00"/>
    <d v="2019-01-28T00:00:00"/>
    <n v="0"/>
    <s v="0-1 día"/>
    <n v="0"/>
    <n v="0"/>
    <n v="0"/>
    <x v="0"/>
    <x v="0"/>
    <x v="0"/>
    <x v="0"/>
    <x v="0"/>
    <x v="0"/>
    <x v="0"/>
  </r>
  <r>
    <x v="0"/>
    <n v="1"/>
    <s v="1973775"/>
    <x v="0"/>
    <s v="3616"/>
    <s v="02/01/2019 18:02"/>
    <s v="0A2T370608"/>
    <s v="800192"/>
    <s v="PITSS"/>
    <s v="ASP"/>
    <x v="9"/>
    <s v="MIGUEL LERDO DE TEJADA No 2277"/>
    <x v="7"/>
    <n v="0"/>
    <s v="INTERIOR"/>
    <n v="169"/>
    <s v="&gt;60"/>
    <s v="A4 Mono MFPs"/>
    <s v="A4"/>
    <s v="Ciudad principal"/>
    <s v="1-&gt;60"/>
    <n v="1.05"/>
    <n v="750.75000000000011"/>
    <n v="1"/>
    <n v="3.55"/>
    <n v="5"/>
    <n v="0.71"/>
    <n v="0"/>
    <n v="0"/>
    <d v="2019-01-04T00:00:00"/>
    <d v="2019-01-04T00:00:00"/>
    <n v="0"/>
    <s v="0-1 día"/>
    <n v="0"/>
    <n v="0"/>
    <n v="0"/>
    <x v="0"/>
    <x v="0"/>
    <x v="0"/>
    <x v="0"/>
    <x v="0"/>
    <x v="0"/>
    <x v="0"/>
  </r>
  <r>
    <x v="0"/>
    <n v="1"/>
    <s v="1978925"/>
    <x v="0"/>
    <s v="0560"/>
    <s v="14/01/2019 10:17"/>
    <s v="0XPN399501"/>
    <s v="500036"/>
    <s v="PITSS"/>
    <s v="ASP"/>
    <x v="1"/>
    <s v="AV VASCONCELOS 160"/>
    <x v="1"/>
    <n v="0"/>
    <s v="INTERIOR"/>
    <n v="39"/>
    <s v="Entre 31 y 60"/>
    <s v="Entry Production Color Low/Mid"/>
    <s v="Entry Production"/>
    <s v="Ciudad principal"/>
    <s v="3-Entre 31 y 60"/>
    <n v="1.1000000000000001"/>
    <n v="1730.3000000000004"/>
    <n v="1"/>
    <n v="2.84"/>
    <n v="4"/>
    <n v="0.71"/>
    <n v="0"/>
    <n v="0"/>
    <d v="2019-01-14T00:00:00"/>
    <d v="2019-01-14T00:00:00"/>
    <n v="0"/>
    <s v="0-1 día"/>
    <n v="0"/>
    <n v="0"/>
    <n v="0"/>
    <x v="0"/>
    <x v="0"/>
    <x v="0"/>
    <x v="0"/>
    <x v="0"/>
    <x v="0"/>
    <x v="0"/>
  </r>
  <r>
    <x v="0"/>
    <n v="1"/>
    <s v="1983137"/>
    <x v="0"/>
    <s v="8055"/>
    <s v="22/01/2019 09:57"/>
    <s v="Y4X822461"/>
    <s v="500056"/>
    <s v="PITSS"/>
    <s v="ASP"/>
    <x v="59"/>
    <s v="PONIENTE 134 NUM 580 B"/>
    <x v="34"/>
    <n v="0"/>
    <s v="INTERIOR"/>
    <n v="6"/>
    <s v="Entre 3 y 6"/>
    <s v="Departmental Digital"/>
    <s v="A3"/>
    <s v="Ciudad principal"/>
    <s v="2-Entre 3 y 6"/>
    <n v="0"/>
    <n v="0"/>
    <n v="1"/>
    <n v="3.55"/>
    <n v="5"/>
    <n v="0.71"/>
    <n v="0"/>
    <n v="0"/>
    <d v="2019-01-22T00:00:00"/>
    <d v="2019-01-23T00:00:00"/>
    <n v="1"/>
    <s v="0-1 día"/>
    <n v="0"/>
    <n v="0"/>
    <n v="0"/>
    <x v="0"/>
    <x v="0"/>
    <x v="0"/>
    <x v="0"/>
    <x v="0"/>
    <x v="0"/>
    <x v="0"/>
  </r>
  <r>
    <x v="0"/>
    <n v="1"/>
    <s v="1986745"/>
    <x v="0"/>
    <s v="4002"/>
    <s v="29/01/2019 13:57"/>
    <s v="09HB321623"/>
    <s v="500028"/>
    <s v="PITSS"/>
    <s v="ASP"/>
    <x v="6"/>
    <s v="NAHUA 333"/>
    <x v="33"/>
    <n v="0"/>
    <s v="INTERIOR"/>
    <n v="334"/>
    <s v="&gt;60"/>
    <s v="A4 Mono MFPs"/>
    <s v="A4"/>
    <s v="Ciudad principal"/>
    <s v="1-&gt;60"/>
    <n v="1.05"/>
    <n v="750.75000000000011"/>
    <n v="1"/>
    <n v="3.55"/>
    <n v="5"/>
    <n v="0.71"/>
    <n v="0"/>
    <n v="0"/>
    <d v="2019-01-30T00:00:00"/>
    <d v="2019-01-30T00:00:00"/>
    <n v="0"/>
    <s v="0-1 día"/>
    <n v="0"/>
    <n v="0"/>
    <n v="0"/>
    <x v="0"/>
    <x v="0"/>
    <x v="0"/>
    <x v="0"/>
    <x v="0"/>
    <x v="0"/>
    <x v="0"/>
  </r>
  <r>
    <x v="0"/>
    <n v="1"/>
    <s v="1977131"/>
    <x v="0"/>
    <s v="4395"/>
    <s v="09/01/2019 14:39"/>
    <s v="0BG2946786"/>
    <s v="500083"/>
    <s v="PITSS"/>
    <s v="ASP"/>
    <x v="1"/>
    <s v="CARR MIGUEL ALEMAN OTE 4605"/>
    <x v="33"/>
    <n v="0"/>
    <s v="INTERIOR"/>
    <n v="1"/>
    <s v="&lt;=3"/>
    <s v="Light Production Digital Business"/>
    <s v="Entry Production"/>
    <s v="Ciudad principal"/>
    <s v="3-&lt;=3"/>
    <n v="0"/>
    <n v="0"/>
    <n v="1"/>
    <n v="2.85"/>
    <n v="4"/>
    <n v="0.71250000000000002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0"/>
    <n v="1"/>
    <s v="1982679"/>
    <x v="0"/>
    <s v="1251"/>
    <s v="21/01/2019 15:42"/>
    <s v="0VGW624391"/>
    <s v="500161"/>
    <s v="PITSS"/>
    <s v="ASP"/>
    <x v="128"/>
    <s v="CALLE 15 NUM 105"/>
    <x v="6"/>
    <n v="0"/>
    <s v="INTERIOR"/>
    <n v="5"/>
    <s v="Entre 3 y 6"/>
    <s v="Entry Production Color Low/Mid"/>
    <s v="Entry Production"/>
    <s v="Ciudad principal"/>
    <s v="3-Entre 3 y 6"/>
    <n v="0.6"/>
    <n v="943.80000000000007"/>
    <n v="1"/>
    <n v="1.8"/>
    <n v="4"/>
    <n v="0.45"/>
    <n v="0"/>
    <n v="0"/>
    <d v="2019-01-22T00:00:00"/>
    <d v="2019-01-22T00:00:00"/>
    <n v="0"/>
    <s v="0-1 día"/>
    <n v="0"/>
    <n v="0"/>
    <n v="0"/>
    <x v="0"/>
    <x v="0"/>
    <x v="0"/>
    <x v="0"/>
    <x v="1"/>
    <x v="1"/>
    <x v="7"/>
  </r>
  <r>
    <x v="1"/>
    <n v="1"/>
    <s v="1998647"/>
    <x v="0"/>
    <s v="0070"/>
    <s v="21/02/2019 14:39"/>
    <s v="0E2B653886"/>
    <s v="500066"/>
    <s v="PITSS"/>
    <s v="ASP"/>
    <x v="1"/>
    <s v="AV UNIVERSIDAD 401 NTE"/>
    <x v="36"/>
    <n v="0"/>
    <s v="INTERIOR"/>
    <n v="80"/>
    <s v="&gt;60"/>
    <s v="Entry Production Color Low/Mid"/>
    <s v="Entry Production"/>
    <s v="Ciudad principal"/>
    <s v="3-&gt;60"/>
    <n v="1.1499999999999999"/>
    <n v="1808.95"/>
    <n v="1"/>
    <n v="2.85"/>
    <n v="4"/>
    <n v="0.71250000000000002"/>
    <n v="0"/>
    <n v="0"/>
    <d v="2019-02-22T00:00:00"/>
    <d v="2019-02-22T00:00:00"/>
    <n v="0"/>
    <s v="0-1 día"/>
    <n v="0"/>
    <n v="0"/>
    <n v="0"/>
    <x v="0"/>
    <x v="0"/>
    <x v="0"/>
    <x v="0"/>
    <x v="0"/>
    <x v="0"/>
    <x v="0"/>
  </r>
  <r>
    <x v="0"/>
    <n v="1"/>
    <s v="1975725"/>
    <x v="0"/>
    <s v="3616"/>
    <s v="07/01/2019 11:39"/>
    <s v="0A2T024396"/>
    <s v="800185"/>
    <s v="PITSS"/>
    <s v="ASP"/>
    <x v="9"/>
    <s v="AV PRIMAVERAS No 30 F"/>
    <x v="41"/>
    <n v="1"/>
    <s v="INTERIOR"/>
    <n v="574"/>
    <s v="&gt;60"/>
    <s v="A4 Mono MFPs"/>
    <s v="A4"/>
    <s v="Ciudad principal"/>
    <s v="1-&gt;60"/>
    <n v="1.05"/>
    <n v="0"/>
    <n v="1"/>
    <n v="3.57"/>
    <n v="5"/>
    <n v="0.71399999999999997"/>
    <n v="0"/>
    <n v="0"/>
    <d v="2019-01-09T00:00:00"/>
    <d v="2019-01-09T00:00:00"/>
    <n v="0"/>
    <s v="0-1 día"/>
    <n v="0"/>
    <n v="0"/>
    <n v="0"/>
    <x v="0"/>
    <x v="0"/>
    <x v="0"/>
    <x v="0"/>
    <x v="0"/>
    <x v="0"/>
    <x v="0"/>
  </r>
  <r>
    <x v="1"/>
    <n v="1"/>
    <s v="1987971"/>
    <x v="0"/>
    <s v="3657"/>
    <s v="31/01/2019 13:56"/>
    <s v="0C7X246842"/>
    <s v="800192"/>
    <s v="PITSS"/>
    <s v="ASP"/>
    <x v="49"/>
    <s v="LERDO DE TEJADA No 2007 PB"/>
    <x v="7"/>
    <n v="0"/>
    <s v="INTERIOR"/>
    <n v="156"/>
    <s v="&gt;60"/>
    <s v="A4 Mono MFPs"/>
    <s v="A4"/>
    <s v="Ciudad principal"/>
    <s v="1-&gt;60"/>
    <n v="1.05"/>
    <n v="750.75000000000011"/>
    <n v="1"/>
    <n v="3.57"/>
    <n v="5"/>
    <n v="0.71399999999999997"/>
    <n v="0"/>
    <n v="0"/>
    <d v="2019-02-01T00:00:00"/>
    <d v="2019-02-01T00:00:00"/>
    <n v="0"/>
    <s v="0-1 día"/>
    <n v="0"/>
    <n v="0"/>
    <n v="0"/>
    <x v="0"/>
    <x v="0"/>
    <x v="0"/>
    <x v="0"/>
    <x v="0"/>
    <x v="0"/>
    <x v="0"/>
  </r>
  <r>
    <x v="1"/>
    <n v="1"/>
    <s v="1997321"/>
    <x v="0"/>
    <s v="3346"/>
    <s v="19/02/2019 14:56"/>
    <s v="03BT802419"/>
    <s v="800074"/>
    <s v="PITSS"/>
    <s v="ASP"/>
    <x v="6"/>
    <s v="GRAL PUEBLITA 40"/>
    <x v="92"/>
    <n v="0"/>
    <s v="INTERIOR"/>
    <n v="246"/>
    <s v="&gt;60"/>
    <s v="A4 Mono MFPs"/>
    <s v="A4"/>
    <s v="Ciudad principal"/>
    <s v="1-&gt;60"/>
    <n v="1.05"/>
    <n v="750.75000000000011"/>
    <n v="1"/>
    <n v="3.57"/>
    <n v="5"/>
    <n v="0.71399999999999997"/>
    <n v="0"/>
    <n v="0"/>
    <d v="2019-02-20T00:00:00"/>
    <d v="2019-02-20T00:00:00"/>
    <n v="0"/>
    <s v="0-1 día"/>
    <n v="0"/>
    <n v="0"/>
    <n v="0"/>
    <x v="0"/>
    <x v="0"/>
    <x v="0"/>
    <x v="0"/>
    <x v="0"/>
    <x v="0"/>
    <x v="0"/>
  </r>
  <r>
    <x v="0"/>
    <n v="1"/>
    <s v="1975851"/>
    <x v="0"/>
    <s v="5955"/>
    <s v="07/01/2019 14:09"/>
    <s v="0X76374255"/>
    <s v="500027"/>
    <s v="PITSS"/>
    <s v="ASP"/>
    <x v="2"/>
    <s v="RAFAEL PEREZ SERNA Y HENRY DUNANT"/>
    <x v="2"/>
    <n v="0"/>
    <s v="INTERIOR"/>
    <n v="53"/>
    <s v="Entre 31 y 60"/>
    <s v="Departmental Digital"/>
    <s v="A3"/>
    <s v="Ciudad principal"/>
    <s v="2-Entre 31 y 60"/>
    <n v="1.05"/>
    <n v="1433.25"/>
    <n v="1"/>
    <n v="3.6"/>
    <n v="5"/>
    <n v="0.72"/>
    <n v="0"/>
    <n v="0"/>
    <d v="2019-01-09T00:00:00"/>
    <d v="2019-01-09T00:00:00"/>
    <n v="0"/>
    <s v="0-1 día"/>
    <n v="0"/>
    <n v="0"/>
    <n v="0"/>
    <x v="0"/>
    <x v="0"/>
    <x v="0"/>
    <x v="0"/>
    <x v="0"/>
    <x v="0"/>
    <x v="0"/>
  </r>
  <r>
    <x v="0"/>
    <n v="1"/>
    <s v="1985753"/>
    <x v="0"/>
    <s v="5866"/>
    <s v="28/01/2019 09:52"/>
    <s v="0EX9292857"/>
    <s v="000207"/>
    <s v="PITSS"/>
    <s v="ASP"/>
    <x v="4"/>
    <s v="AV 1 DE MAYO Y AV CENTRAL MZ 4 LT 1"/>
    <x v="60"/>
    <n v="0"/>
    <s v="METRO"/>
    <n v="47"/>
    <s v="Entre 31 y 60"/>
    <s v="Departmental Digital"/>
    <s v="A3"/>
    <s v="Ciudad principal"/>
    <s v="2-Entre 31 y 60"/>
    <n v="1.05"/>
    <n v="687.75"/>
    <n v="1"/>
    <n v="3.6"/>
    <n v="5"/>
    <n v="0.72"/>
    <n v="0"/>
    <n v="0"/>
    <d v="2019-01-28T00:00:00"/>
    <d v="2019-01-29T00:00:00"/>
    <n v="1"/>
    <s v="0-1 día"/>
    <n v="0"/>
    <n v="0"/>
    <n v="0"/>
    <x v="0"/>
    <x v="0"/>
    <x v="0"/>
    <x v="0"/>
    <x v="0"/>
    <x v="0"/>
    <x v="0"/>
  </r>
  <r>
    <x v="1"/>
    <n v="1"/>
    <s v="1995587"/>
    <x v="0"/>
    <s v="0070"/>
    <s v="15/02/2019 19:00"/>
    <s v="0E2B665653"/>
    <s v="800192"/>
    <s v="PITSS"/>
    <s v="ASP"/>
    <x v="4"/>
    <s v="AV DE LAS ROSAS 110"/>
    <x v="0"/>
    <n v="0"/>
    <s v="INTERIOR"/>
    <n v="3"/>
    <s v="&lt;=3"/>
    <s v="Entry Production Color Low/Mid"/>
    <s v="Entry Production"/>
    <s v="Ciudad principal"/>
    <s v="3-&lt;=3"/>
    <n v="0"/>
    <n v="0"/>
    <n v="1"/>
    <n v="2.88"/>
    <n v="4"/>
    <n v="0.72"/>
    <n v="0"/>
    <n v="0"/>
    <d v="2019-02-18T00:00:00"/>
    <d v="2019-02-18T00:00:00"/>
    <n v="0"/>
    <s v="0-1 día"/>
    <n v="0"/>
    <n v="0"/>
    <n v="0"/>
    <x v="0"/>
    <x v="0"/>
    <x v="0"/>
    <x v="0"/>
    <x v="0"/>
    <x v="0"/>
    <x v="0"/>
  </r>
  <r>
    <x v="1"/>
    <n v="1"/>
    <s v="1998269"/>
    <x v="0"/>
    <s v="6203"/>
    <s v="21/02/2019 09:07"/>
    <s v="0AGD461882"/>
    <s v="800188"/>
    <s v="PITSS"/>
    <s v="ASP"/>
    <x v="1"/>
    <s v="AV FAJA DE ORO 1100"/>
    <x v="48"/>
    <n v="0"/>
    <s v="INTERIOR"/>
    <n v="27"/>
    <s v="Entre 16 y 30"/>
    <s v="WF Mono Systems and Legacy Color"/>
    <s v="WF"/>
    <s v="Ciudad principal"/>
    <s v="3-Entre 16 y 30"/>
    <n v="1.05"/>
    <n v="1651.6500000000003"/>
    <n v="1"/>
    <n v="2.88"/>
    <n v="4"/>
    <n v="0.72"/>
    <n v="0"/>
    <n v="0"/>
    <d v="2019-02-21T00:00:00"/>
    <d v="2019-02-21T00:00:00"/>
    <n v="0"/>
    <s v="0-1 día"/>
    <n v="0"/>
    <n v="0"/>
    <n v="0"/>
    <x v="0"/>
    <x v="0"/>
    <x v="0"/>
    <x v="0"/>
    <x v="0"/>
    <x v="0"/>
    <x v="0"/>
  </r>
  <r>
    <x v="0"/>
    <n v="1"/>
    <s v="1976579"/>
    <x v="0"/>
    <s v="6705"/>
    <s v="08/01/2019 14:41"/>
    <s v="0A1H021687"/>
    <s v="500028"/>
    <s v="PITSS"/>
    <s v="ASP"/>
    <x v="108"/>
    <s v="AV DE LOS ALAMOS No 80"/>
    <x v="82"/>
    <n v="0"/>
    <s v="INTERIOR"/>
    <n v="126"/>
    <s v="&gt;60"/>
    <s v="WF Mono Systems and Legacy Color"/>
    <s v="WF"/>
    <s v="Otras"/>
    <s v="3-&gt;60"/>
    <n v="1.1499999999999999"/>
    <n v="1808.95"/>
    <n v="1"/>
    <n v="4.32"/>
    <n v="6"/>
    <n v="0.72000000000000008"/>
    <n v="0"/>
    <n v="0"/>
    <d v="2019-01-09T00:00:00"/>
    <d v="2019-01-09T00:00:00"/>
    <n v="0"/>
    <s v="0-1 día"/>
    <n v="0"/>
    <n v="0"/>
    <n v="0"/>
    <x v="0"/>
    <x v="0"/>
    <x v="0"/>
    <x v="0"/>
    <x v="0"/>
    <x v="0"/>
    <x v="0"/>
  </r>
  <r>
    <x v="0"/>
    <n v="1"/>
    <s v="1982403"/>
    <x v="0"/>
    <s v="3657"/>
    <s v="21/01/2019 10:55"/>
    <s v="0C7X246738"/>
    <s v="500018"/>
    <s v="PITSS"/>
    <s v="ASP"/>
    <x v="49"/>
    <s v="RODRIGO DE VIVEROS No  211 SUR"/>
    <x v="23"/>
    <n v="0"/>
    <s v="INTERIOR"/>
    <n v="276"/>
    <s v="&gt;60"/>
    <s v="A4 Mono MFPs"/>
    <s v="A4"/>
    <s v="Ciudad principal"/>
    <s v="1-&gt;60"/>
    <n v="1.05"/>
    <n v="750.75000000000011"/>
    <n v="1"/>
    <n v="3.61"/>
    <n v="5"/>
    <n v="0.72199999999999998"/>
    <n v="0"/>
    <n v="0"/>
    <d v="2019-01-21T00:00:00"/>
    <d v="2019-01-21T00:00:00"/>
    <n v="0"/>
    <s v="0-1 día"/>
    <n v="0"/>
    <n v="0"/>
    <n v="0"/>
    <x v="0"/>
    <x v="0"/>
    <x v="0"/>
    <x v="0"/>
    <x v="0"/>
    <x v="0"/>
    <x v="0"/>
  </r>
  <r>
    <x v="0"/>
    <n v="1"/>
    <s v="1974255"/>
    <x v="0"/>
    <s v="0070"/>
    <s v="03/01/2019 13:09"/>
    <s v="0E2B658299"/>
    <s v="500035"/>
    <s v="PITSS"/>
    <s v="ASP"/>
    <x v="4"/>
    <s v="AV DE LAS TORRES No 2498"/>
    <x v="1"/>
    <n v="0"/>
    <s v="INTERIOR"/>
    <n v="37"/>
    <s v="Entre 31 y 60"/>
    <s v="Entry Production Color Low/Mid"/>
    <s v="Entry Production"/>
    <s v="Ciudad principal"/>
    <s v="3-Entre 31 y 60"/>
    <n v="1.1000000000000001"/>
    <n v="1730.3000000000004"/>
    <n v="1"/>
    <n v="2.92"/>
    <n v="4"/>
    <n v="0.73"/>
    <n v="0"/>
    <n v="0"/>
    <d v="2019-01-03T00:00:00"/>
    <d v="2019-01-03T00:00:00"/>
    <n v="0"/>
    <s v="0-1 día"/>
    <n v="0"/>
    <n v="0"/>
    <n v="0"/>
    <x v="0"/>
    <x v="0"/>
    <x v="0"/>
    <x v="0"/>
    <x v="0"/>
    <x v="0"/>
    <x v="0"/>
  </r>
  <r>
    <x v="1"/>
    <n v="1"/>
    <s v="1999125"/>
    <x v="0"/>
    <s v="8900"/>
    <s v="22/02/2019 14:24"/>
    <s v="0DA4104994"/>
    <s v="500161"/>
    <s v="PITSS"/>
    <s v="ASP"/>
    <x v="11"/>
    <s v="CARR PANAMERICANA KM 1588"/>
    <x v="93"/>
    <n v="0"/>
    <s v="INTERIOR"/>
    <n v="43"/>
    <s v="Entre 31 y 60"/>
    <s v="A4 Color Solid Ink MFPs"/>
    <s v="A4"/>
    <s v="Otras"/>
    <s v="1-Entre 31 y 60"/>
    <n v="0.8"/>
    <n v="572.00000000000011"/>
    <n v="1"/>
    <n v="4.0999999999999996"/>
    <n v="9"/>
    <n v="0.45555555555555549"/>
    <n v="0"/>
    <n v="0"/>
    <d v="2019-02-25T00:00:00"/>
    <d v="2019-02-25T00:00:00"/>
    <n v="0"/>
    <s v="0-1 día"/>
    <n v="0"/>
    <n v="0"/>
    <n v="0"/>
    <x v="0"/>
    <x v="0"/>
    <x v="0"/>
    <x v="0"/>
    <x v="1"/>
    <x v="1"/>
    <x v="7"/>
  </r>
  <r>
    <x v="1"/>
    <n v="1"/>
    <s v="1988315"/>
    <x v="0"/>
    <s v="8045"/>
    <s v="01/02/2019 10:21"/>
    <s v="0Y4X835738"/>
    <s v="100038"/>
    <s v="PITSS"/>
    <s v="ASP"/>
    <x v="18"/>
    <s v="AV NEZAHUALCOYOTL SN"/>
    <x v="22"/>
    <n v="0"/>
    <s v="INTERIOR"/>
    <n v="70"/>
    <s v="&gt;60"/>
    <s v="Office Digital"/>
    <s v="A3"/>
    <s v="Ciudad principal"/>
    <s v="2-&gt;60"/>
    <n v="1.1000000000000001"/>
    <n v="1501.5000000000002"/>
    <n v="1"/>
    <n v="3.65"/>
    <n v="5"/>
    <n v="0.73"/>
    <n v="0"/>
    <n v="0"/>
    <d v="2019-02-01T00:00:00"/>
    <d v="2019-02-01T00:00:00"/>
    <n v="0"/>
    <s v="0-1 día"/>
    <n v="0"/>
    <n v="0"/>
    <n v="0"/>
    <x v="0"/>
    <x v="0"/>
    <x v="0"/>
    <x v="0"/>
    <x v="0"/>
    <x v="0"/>
    <x v="0"/>
  </r>
  <r>
    <x v="1"/>
    <n v="1"/>
    <s v="1990039"/>
    <x v="0"/>
    <s v="4002"/>
    <s v="05/02/2019 14:39"/>
    <s v="09HB331385"/>
    <s v="000195"/>
    <s v="PITSS"/>
    <s v="ASP"/>
    <x v="102"/>
    <s v="AV DE LA BARRANCA LOTE No 26  A S/N"/>
    <x v="85"/>
    <n v="1"/>
    <s v="METRO"/>
    <n v="2623"/>
    <s v="&gt;60"/>
    <s v="A4 Mono MFPs"/>
    <s v="A4"/>
    <s v="Ciudad principal"/>
    <s v="1-&gt;60"/>
    <n v="1.05"/>
    <n v="0"/>
    <n v="1"/>
    <n v="3.65"/>
    <n v="5"/>
    <n v="0.73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1"/>
    <n v="1"/>
    <s v="1994185"/>
    <x v="0"/>
    <s v="7010"/>
    <s v="13/02/2019 10:31"/>
    <s v="07TX137154"/>
    <s v="100037"/>
    <s v="PITSS"/>
    <s v="ASP"/>
    <x v="18"/>
    <s v="SOR JUANA INES DE LA CRUZ No 300"/>
    <x v="22"/>
    <n v="0"/>
    <s v="INTERIOR"/>
    <n v="335"/>
    <s v="&gt;60"/>
    <s v="A3 Office Color Laser MFPs"/>
    <s v="A3"/>
    <s v="Ciudad principal"/>
    <s v="2-&gt;60"/>
    <n v="1.1000000000000001"/>
    <n v="1501.5000000000002"/>
    <n v="1"/>
    <n v="3.65"/>
    <n v="5"/>
    <n v="0.73"/>
    <n v="0"/>
    <n v="0"/>
    <d v="2019-02-15T00:00:00"/>
    <d v="2019-02-18T00:00:00"/>
    <n v="1"/>
    <s v="0-1 día"/>
    <n v="0"/>
    <n v="0"/>
    <n v="0"/>
    <x v="0"/>
    <x v="0"/>
    <x v="0"/>
    <x v="0"/>
    <x v="0"/>
    <x v="0"/>
    <x v="0"/>
  </r>
  <r>
    <x v="0"/>
    <n v="1"/>
    <s v="1976735"/>
    <x v="0"/>
    <s v="0570"/>
    <s v="08/01/2019 18:54"/>
    <s v="0XPN548175"/>
    <s v="800110"/>
    <s v="PITSS"/>
    <s v="ASP"/>
    <x v="4"/>
    <s v="ENRIQUE RAMIREZ 445"/>
    <x v="28"/>
    <n v="0"/>
    <s v="INTERIOR"/>
    <n v="125"/>
    <s v="&gt;60"/>
    <s v="Entry Production Color Low/Mid"/>
    <s v="Entry Production"/>
    <s v="Ciudad principal"/>
    <s v="3-&gt;60"/>
    <n v="1.1499999999999999"/>
    <n v="1808.95"/>
    <n v="1"/>
    <n v="2.93"/>
    <n v="4"/>
    <n v="0.73250000000000004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0"/>
    <n v="1"/>
    <s v="1983905"/>
    <x v="0"/>
    <s v="5866"/>
    <s v="23/01/2019 13:35"/>
    <s v="0EX9297584"/>
    <s v="500161"/>
    <s v="PITSS"/>
    <s v="ASP"/>
    <x v="1"/>
    <s v="AV 6 OTE ESQ CALLE 5 OTE NUM 405"/>
    <x v="89"/>
    <n v="0"/>
    <s v="INTERIOR"/>
    <n v="427"/>
    <s v="&gt;60"/>
    <s v="Departmental Digital"/>
    <s v="A3"/>
    <s v="Otras"/>
    <s v="2-&gt;60"/>
    <n v="1.1000000000000001"/>
    <n v="1501.5000000000002"/>
    <n v="1"/>
    <n v="4.42"/>
    <n v="9"/>
    <n v="0.49111111111111111"/>
    <n v="0"/>
    <n v="0"/>
    <d v="2019-01-24T00:00:00"/>
    <d v="2019-01-24T00:00:00"/>
    <n v="0"/>
    <s v="0-1 día"/>
    <n v="0"/>
    <n v="0"/>
    <n v="0"/>
    <x v="0"/>
    <x v="0"/>
    <x v="0"/>
    <x v="0"/>
    <x v="1"/>
    <x v="1"/>
    <x v="7"/>
  </r>
  <r>
    <x v="1"/>
    <n v="1"/>
    <s v="1989973"/>
    <x v="0"/>
    <s v="3657"/>
    <s v="05/02/2019 13:05"/>
    <s v="0C7X273153"/>
    <s v="800186"/>
    <s v="PITSS"/>
    <s v="ASP"/>
    <x v="48"/>
    <s v="AV CENTRAL DR RAFAEL AYALA ECHEVERRIA KM 0.2"/>
    <x v="45"/>
    <n v="0"/>
    <s v="INTERIOR"/>
    <n v="355"/>
    <s v="&gt;60"/>
    <s v="A4 Mono MFPs"/>
    <s v="A4"/>
    <s v="Ciudad principal"/>
    <s v="1-&gt;60"/>
    <n v="1.05"/>
    <n v="750.75000000000011"/>
    <n v="1"/>
    <n v="3.67"/>
    <n v="5"/>
    <n v="0.73399999999999999"/>
    <n v="0"/>
    <n v="0"/>
    <d v="2019-02-05T00:00:00"/>
    <d v="2019-02-06T00:00:00"/>
    <n v="1"/>
    <s v="0-1 día"/>
    <n v="0"/>
    <n v="0"/>
    <n v="0"/>
    <x v="0"/>
    <x v="0"/>
    <x v="0"/>
    <x v="0"/>
    <x v="0"/>
    <x v="0"/>
    <x v="0"/>
  </r>
  <r>
    <x v="1"/>
    <n v="1"/>
    <s v="1992975"/>
    <x v="0"/>
    <s v="3326"/>
    <s v="11/02/2019 10:20"/>
    <s v="0LA6296648"/>
    <s v="500056"/>
    <s v="PITSS"/>
    <s v="ASP"/>
    <x v="6"/>
    <s v="BLV HGO Y PADRE MIER"/>
    <x v="19"/>
    <n v="0"/>
    <s v="INTERIOR"/>
    <n v="556"/>
    <s v="&gt;60"/>
    <s v="A4 Mono MFPs"/>
    <s v="A4"/>
    <s v="Ciudad principal"/>
    <s v="1-&gt;60"/>
    <n v="1.05"/>
    <n v="750.75000000000011"/>
    <n v="1"/>
    <n v="3.67"/>
    <n v="5"/>
    <n v="0.73399999999999999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0"/>
    <n v="1"/>
    <s v="1977697"/>
    <x v="0"/>
    <s v="4310"/>
    <s v="10/01/2019 13:20"/>
    <s v="0BG0973527"/>
    <s v="000196"/>
    <s v="PITSS"/>
    <s v="ASP"/>
    <x v="4"/>
    <s v="AV REVOLUCION 780"/>
    <x v="21"/>
    <n v="0"/>
    <s v="METRO"/>
    <n v="30"/>
    <s v="Entre 16 y 30"/>
    <s v="Light Production Digital Business"/>
    <s v="Entry Production"/>
    <s v="Ciudad principal"/>
    <s v="3-Entre 16 y 30"/>
    <n v="1.05"/>
    <n v="843.15000000000009"/>
    <n v="1"/>
    <n v="2.94"/>
    <n v="4"/>
    <n v="0.73499999999999999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1"/>
    <n v="1"/>
    <s v="1989715"/>
    <x v="0"/>
    <s v="4310"/>
    <s v="05/02/2019 09:14"/>
    <s v="0BG0975043"/>
    <s v="800142"/>
    <s v="PITSS"/>
    <s v="ASP"/>
    <x v="4"/>
    <s v="AV DR JIMENEZ CANTU NUMERO Y MZ 1"/>
    <x v="4"/>
    <n v="0"/>
    <s v="METRO"/>
    <n v="28"/>
    <s v="Entre 16 y 30"/>
    <s v="Light Production Digital Business"/>
    <s v="Entry Production"/>
    <s v="Ciudad principal"/>
    <s v="3-Entre 16 y 30"/>
    <n v="1.05"/>
    <n v="843.15000000000009"/>
    <n v="1"/>
    <n v="2.94"/>
    <n v="4"/>
    <n v="0.73499999999999999"/>
    <n v="0"/>
    <n v="0"/>
    <d v="2019-02-05T00:00:00"/>
    <d v="2019-02-06T00:00:00"/>
    <n v="1"/>
    <s v="0-1 día"/>
    <n v="0"/>
    <n v="0"/>
    <n v="0"/>
    <x v="0"/>
    <x v="0"/>
    <x v="0"/>
    <x v="0"/>
    <x v="0"/>
    <x v="0"/>
    <x v="0"/>
  </r>
  <r>
    <x v="0"/>
    <n v="1"/>
    <s v="1980083"/>
    <x v="0"/>
    <s v="8055"/>
    <s v="16/01/2019 08:49"/>
    <s v="Y4X822461"/>
    <s v="500056"/>
    <s v="PITSS"/>
    <s v="ASP"/>
    <x v="59"/>
    <s v="PONIENTE 134 NUM 580 B"/>
    <x v="34"/>
    <n v="0"/>
    <s v="INTERIOR"/>
    <n v="34"/>
    <s v="Entre 31 y 60"/>
    <s v="Departmental Digital"/>
    <s v="A3"/>
    <s v="Ciudad principal"/>
    <s v="2-Entre 31 y 60"/>
    <n v="1.05"/>
    <n v="1433.25"/>
    <n v="1"/>
    <n v="3.68"/>
    <n v="5"/>
    <n v="0.73599999999999999"/>
    <n v="0"/>
    <n v="0"/>
    <d v="2019-01-16T00:00:00"/>
    <d v="2019-01-16T00:00:00"/>
    <n v="0"/>
    <s v="0-1 día"/>
    <n v="0"/>
    <n v="0"/>
    <n v="0"/>
    <x v="0"/>
    <x v="0"/>
    <x v="0"/>
    <x v="0"/>
    <x v="0"/>
    <x v="0"/>
    <x v="0"/>
  </r>
  <r>
    <x v="0"/>
    <n v="1"/>
    <s v="1985027"/>
    <x v="0"/>
    <s v="5867"/>
    <s v="25/01/2019 13:31"/>
    <s v="0EX7397437"/>
    <s v="800185"/>
    <s v="PITSS"/>
    <s v="ASP"/>
    <x v="10"/>
    <s v="ADOLFO LOPEZ MATEOS No 328 PISO 2"/>
    <x v="41"/>
    <n v="1"/>
    <s v="INTERIOR"/>
    <n v="4"/>
    <s v="Entre 3 y 6"/>
    <s v="Office Digital"/>
    <s v="A3"/>
    <s v="Ciudad principal"/>
    <s v="2-Entre 3 y 6"/>
    <n v="0"/>
    <n v="0"/>
    <n v="1"/>
    <n v="3.68"/>
    <n v="5"/>
    <n v="0.73599999999999999"/>
    <n v="0"/>
    <n v="0"/>
    <d v="2019-01-25T00:00:00"/>
    <d v="2019-01-28T00:00:00"/>
    <n v="1"/>
    <s v="0-1 día"/>
    <n v="0"/>
    <n v="0"/>
    <n v="0"/>
    <x v="0"/>
    <x v="0"/>
    <x v="0"/>
    <x v="0"/>
    <x v="0"/>
    <x v="0"/>
    <x v="0"/>
  </r>
  <r>
    <x v="1"/>
    <n v="1"/>
    <s v="1988771"/>
    <x v="0"/>
    <s v="4395"/>
    <s v="02/02/2019 11:37"/>
    <s v="0BG2947475"/>
    <s v="500019"/>
    <s v="PITSS"/>
    <s v="ASP"/>
    <x v="1"/>
    <s v="BLV INDEPENDENCIA SN"/>
    <x v="9"/>
    <n v="0"/>
    <s v="INTERIOR"/>
    <n v="18"/>
    <s v="Entre 16 y 30"/>
    <s v="Light Production Digital Business"/>
    <s v="Entry Production"/>
    <s v="Otras"/>
    <s v="3-Entre 16 y 30"/>
    <n v="1.05"/>
    <n v="1651.6500000000003"/>
    <n v="1"/>
    <n v="4.42"/>
    <n v="6"/>
    <n v="0.73666666666666669"/>
    <n v="0"/>
    <n v="0"/>
    <d v="2019-02-05T00:00:00"/>
    <d v="2019-02-05T00:00:00"/>
    <n v="0"/>
    <s v="0-1 día"/>
    <n v="0"/>
    <n v="0"/>
    <n v="0"/>
    <x v="0"/>
    <x v="0"/>
    <x v="0"/>
    <x v="0"/>
    <x v="0"/>
    <x v="0"/>
    <x v="0"/>
  </r>
  <r>
    <x v="0"/>
    <n v="1"/>
    <s v="1974297"/>
    <x v="0"/>
    <s v="0075"/>
    <s v="03/01/2019 14:13"/>
    <s v="0XU8464707"/>
    <s v="800185"/>
    <s v="PITSS"/>
    <s v="ASP"/>
    <x v="60"/>
    <s v="GABINO BARREDA No 267 B"/>
    <x v="50"/>
    <n v="1"/>
    <s v="INTERIOR"/>
    <n v="29"/>
    <s v="Entre 16 y 30"/>
    <s v="Entry Production Color Mid"/>
    <s v="Entry Production"/>
    <s v="Ciudad principal"/>
    <s v="3-Entre 16 y 30"/>
    <n v="1.05"/>
    <n v="0"/>
    <n v="1"/>
    <n v="2.95"/>
    <n v="4"/>
    <n v="0.73750000000000004"/>
    <n v="0"/>
    <n v="0"/>
    <d v="2019-01-03T00:00:00"/>
    <d v="2019-01-04T00:00:00"/>
    <n v="1"/>
    <s v="0-1 día"/>
    <n v="0"/>
    <n v="0"/>
    <n v="0"/>
    <x v="0"/>
    <x v="0"/>
    <x v="0"/>
    <x v="0"/>
    <x v="0"/>
    <x v="0"/>
    <x v="0"/>
  </r>
  <r>
    <x v="0"/>
    <n v="1"/>
    <s v="1980741"/>
    <x v="0"/>
    <s v="0570"/>
    <s v="17/01/2019 10:18"/>
    <s v="0XPN547551"/>
    <s v="800142"/>
    <s v="PITSS"/>
    <s v="ASP"/>
    <x v="4"/>
    <s v="VIA MAGNA MZ 3 LT 13-16"/>
    <x v="77"/>
    <n v="0"/>
    <s v="METRO"/>
    <n v="36"/>
    <s v="Entre 31 y 60"/>
    <s v="Entry Production Color Low/Mid"/>
    <s v="Entry Production"/>
    <s v="Ciudad principal"/>
    <s v="3-Entre 31 y 60"/>
    <n v="1.1000000000000001"/>
    <n v="883.30000000000007"/>
    <n v="1"/>
    <n v="2.95"/>
    <n v="4"/>
    <n v="0.73750000000000004"/>
    <n v="0"/>
    <n v="0"/>
    <d v="2019-01-17T00:00:00"/>
    <d v="2019-01-18T00:00:00"/>
    <n v="1"/>
    <s v="0-1 día"/>
    <n v="0"/>
    <n v="0"/>
    <n v="0"/>
    <x v="0"/>
    <x v="0"/>
    <x v="0"/>
    <x v="0"/>
    <x v="0"/>
    <x v="0"/>
    <x v="0"/>
  </r>
  <r>
    <x v="0"/>
    <n v="1"/>
    <s v="1979563"/>
    <x v="0"/>
    <s v="4310"/>
    <s v="15/01/2019 11:47"/>
    <s v="0BG0972367"/>
    <s v="800186"/>
    <s v="PITSS"/>
    <s v="ASP"/>
    <x v="4"/>
    <s v="PROLONGACION EZEQUIEL MONTES No 1"/>
    <x v="10"/>
    <n v="0"/>
    <s v="INTERIOR"/>
    <n v="7"/>
    <s v="Entre 7 y 15"/>
    <s v="Light Production Digital Business"/>
    <s v="Entry Production"/>
    <s v="Ciudad principal"/>
    <s v="3-Entre 7 y 15"/>
    <n v="0.8"/>
    <n v="1258.4000000000003"/>
    <n v="1"/>
    <n v="2.97"/>
    <n v="4"/>
    <n v="0.74250000000000005"/>
    <n v="0"/>
    <n v="0"/>
    <d v="2019-01-15T00:00:00"/>
    <d v="2019-01-15T00:00:00"/>
    <n v="0"/>
    <s v="0-1 día"/>
    <n v="0"/>
    <n v="0"/>
    <n v="0"/>
    <x v="0"/>
    <x v="0"/>
    <x v="0"/>
    <x v="0"/>
    <x v="0"/>
    <x v="0"/>
    <x v="0"/>
  </r>
  <r>
    <x v="0"/>
    <n v="1"/>
    <s v="1982359"/>
    <x v="0"/>
    <s v="6705"/>
    <s v="21/01/2019 10:02"/>
    <s v="0A1H021115"/>
    <s v="800084"/>
    <s v="PITSS"/>
    <s v="ASP"/>
    <x v="1"/>
    <s v="AV HEROICO COLEGIO MILITAR 114"/>
    <x v="79"/>
    <n v="0"/>
    <s v="INTERIOR"/>
    <n v="41"/>
    <s v="Entre 31 y 60"/>
    <s v="WF Mono Systems and Legacy Color"/>
    <s v="WF"/>
    <s v="Ciudad principal"/>
    <s v="3-Entre 31 y 60"/>
    <n v="1.1000000000000001"/>
    <n v="1730.3000000000004"/>
    <n v="1"/>
    <n v="2.97"/>
    <n v="4"/>
    <n v="0.74250000000000005"/>
    <n v="0"/>
    <n v="0"/>
    <d v="2019-01-23T00:00:00"/>
    <d v="2019-01-23T00:00:00"/>
    <n v="0"/>
    <s v="0-1 día"/>
    <n v="0"/>
    <n v="0"/>
    <n v="0"/>
    <x v="0"/>
    <x v="0"/>
    <x v="0"/>
    <x v="0"/>
    <x v="0"/>
    <x v="0"/>
    <x v="0"/>
  </r>
  <r>
    <x v="0"/>
    <n v="1"/>
    <s v="1984361"/>
    <x v="0"/>
    <s v="3616"/>
    <s v="24/01/2019 10:16"/>
    <s v="0A2T201145"/>
    <s v="800027"/>
    <s v="PITSS"/>
    <s v="ASP"/>
    <x v="12"/>
    <s v="AV. GUADALUPE VICTORIA No 74 - B"/>
    <x v="94"/>
    <n v="0"/>
    <s v="INTERIOR"/>
    <n v="2611"/>
    <s v="&gt;60"/>
    <s v="A4 Mono MFPs"/>
    <s v="A4"/>
    <s v="Ciudad principal"/>
    <s v="1-&gt;60"/>
    <n v="1.05"/>
    <n v="750.75000000000011"/>
    <n v="1"/>
    <n v="3.73"/>
    <n v="5"/>
    <n v="0.746"/>
    <n v="0"/>
    <n v="0"/>
    <d v="2019-01-24T00:00:00"/>
    <d v="2019-01-25T00:00:00"/>
    <n v="1"/>
    <s v="0-1 día"/>
    <n v="0"/>
    <n v="0"/>
    <n v="0"/>
    <x v="0"/>
    <x v="0"/>
    <x v="0"/>
    <x v="0"/>
    <x v="0"/>
    <x v="0"/>
    <x v="0"/>
  </r>
  <r>
    <x v="0"/>
    <n v="1"/>
    <s v="1974295"/>
    <x v="0"/>
    <s v="4395"/>
    <s v="03/01/2019 13:59"/>
    <s v="0BG2947627"/>
    <s v="800146"/>
    <s v="PITSS"/>
    <s v="ASP"/>
    <x v="1"/>
    <s v="BULEVAR AEROPUERTO No 190 (ANTES 202) LOCALES DEL"/>
    <x v="17"/>
    <n v="0"/>
    <s v="INTERIOR"/>
    <n v="11"/>
    <s v="Entre 7 y 15"/>
    <s v="Light Production Digital Business"/>
    <s v="Entry Production"/>
    <s v="Ciudad principal"/>
    <s v="3-Entre 7 y 15"/>
    <n v="0.8"/>
    <n v="1258.4000000000003"/>
    <n v="1"/>
    <n v="2.99"/>
    <n v="4"/>
    <n v="0.74750000000000005"/>
    <n v="0"/>
    <n v="0"/>
    <d v="2019-01-03T00:00:00"/>
    <d v="2019-01-04T00:00:00"/>
    <n v="1"/>
    <s v="0-1 día"/>
    <n v="0"/>
    <n v="0"/>
    <n v="0"/>
    <x v="0"/>
    <x v="0"/>
    <x v="0"/>
    <x v="0"/>
    <x v="0"/>
    <x v="0"/>
    <x v="0"/>
  </r>
  <r>
    <x v="1"/>
    <n v="1"/>
    <s v="1994201"/>
    <x v="0"/>
    <s v="8045"/>
    <s v="13/02/2019 10:47"/>
    <s v="0Y4X848737"/>
    <s v="000195"/>
    <s v="PITSS"/>
    <s v="ASP"/>
    <x v="15"/>
    <s v="AV MIGUEL ANGEL DE QUEVEDO NO 555"/>
    <x v="16"/>
    <n v="1"/>
    <s v="METRO"/>
    <n v="14"/>
    <s v="Entre 7 y 15"/>
    <s v="Office Digital"/>
    <s v="A3"/>
    <s v="Ciudad principal"/>
    <s v="2-Entre 7 y 15"/>
    <n v="0.6"/>
    <n v="0"/>
    <n v="1"/>
    <n v="3.74"/>
    <n v="5"/>
    <n v="0.748"/>
    <n v="0"/>
    <n v="0"/>
    <d v="2019-02-13T00:00:00"/>
    <d v="2019-02-13T00:00:00"/>
    <n v="0"/>
    <s v="0-1 día"/>
    <n v="0"/>
    <n v="0"/>
    <n v="0"/>
    <x v="0"/>
    <x v="0"/>
    <x v="0"/>
    <x v="0"/>
    <x v="0"/>
    <x v="0"/>
    <x v="0"/>
  </r>
  <r>
    <x v="1"/>
    <n v="1"/>
    <s v="1994999"/>
    <x v="0"/>
    <s v="3658"/>
    <s v="14/02/2019 13:56"/>
    <s v="0C4X011589"/>
    <s v="800188"/>
    <s v="PITSS"/>
    <s v="ASP"/>
    <x v="10"/>
    <s v="CARR CELAYA -SALAMANCA KM 12.5"/>
    <x v="95"/>
    <n v="0"/>
    <s v="INTERIOR"/>
    <n v="139"/>
    <s v="&gt;60"/>
    <s v="A4 Mono MFPs"/>
    <s v="A4"/>
    <s v="Ciudad principal"/>
    <s v="1-&gt;60"/>
    <n v="1.05"/>
    <n v="750.75000000000011"/>
    <n v="1"/>
    <n v="3.74"/>
    <n v="5"/>
    <n v="0.748"/>
    <n v="0"/>
    <n v="0"/>
    <d v="2019-02-15T00:00:00"/>
    <d v="2019-02-15T00:00:00"/>
    <n v="0"/>
    <s v="0-1 día"/>
    <n v="0"/>
    <n v="0"/>
    <n v="0"/>
    <x v="0"/>
    <x v="0"/>
    <x v="0"/>
    <x v="0"/>
    <x v="0"/>
    <x v="0"/>
    <x v="0"/>
  </r>
  <r>
    <x v="0"/>
    <n v="1"/>
    <s v="1972781"/>
    <x v="0"/>
    <s v="0560"/>
    <s v="31/12/2018 08:06"/>
    <s v="0XPN548195"/>
    <s v="500028"/>
    <s v="PITSS"/>
    <s v="ASP"/>
    <x v="1"/>
    <s v="AV EUGENIO GARZA SADA 3752 SUR"/>
    <x v="11"/>
    <n v="0"/>
    <s v="INTERIOR"/>
    <n v="37"/>
    <s v="Entre 31 y 60"/>
    <s v="Entry Production Color Low/Mid"/>
    <s v="Entry Production"/>
    <s v="Ciudad principal"/>
    <s v="3-Entre 31 y 60"/>
    <n v="1.1000000000000001"/>
    <n v="1730.3000000000004"/>
    <n v="1"/>
    <n v="3"/>
    <n v="4"/>
    <n v="0.75"/>
    <n v="0"/>
    <n v="0"/>
    <d v="2018-12-31T00:00:00"/>
    <d v="2019-01-02T00:00:00"/>
    <n v="1"/>
    <s v="0-1 día"/>
    <n v="0"/>
    <n v="0"/>
    <n v="0"/>
    <x v="0"/>
    <x v="0"/>
    <x v="0"/>
    <x v="0"/>
    <x v="0"/>
    <x v="0"/>
    <x v="0"/>
  </r>
  <r>
    <x v="0"/>
    <n v="1"/>
    <s v="1978373"/>
    <x v="0"/>
    <s v="4310"/>
    <s v="12/01/2019 14:10"/>
    <s v="0BG0966745"/>
    <s v="800183"/>
    <s v="PITSS"/>
    <s v="ASP"/>
    <x v="1"/>
    <s v="CENTRO COMERCIAL REAL CENTER AV SANTA MARGARITA No"/>
    <x v="0"/>
    <n v="0"/>
    <s v="INTERIOR"/>
    <n v="45"/>
    <s v="Entre 31 y 60"/>
    <s v="Light Production Digital Business"/>
    <s v="Entry Production"/>
    <s v="Ciudad principal"/>
    <s v="3-Entre 31 y 60"/>
    <n v="1.1000000000000001"/>
    <n v="1730.3000000000004"/>
    <n v="1"/>
    <n v="3"/>
    <n v="4"/>
    <n v="0.75"/>
    <n v="0"/>
    <n v="0"/>
    <d v="2019-01-14T00:00:00"/>
    <d v="2019-01-14T00:00:00"/>
    <n v="0"/>
    <s v="0-1 día"/>
    <n v="0"/>
    <n v="0"/>
    <n v="0"/>
    <x v="0"/>
    <x v="0"/>
    <x v="0"/>
    <x v="0"/>
    <x v="0"/>
    <x v="0"/>
    <x v="0"/>
  </r>
  <r>
    <x v="0"/>
    <n v="1"/>
    <s v="1982417"/>
    <x v="0"/>
    <s v="5945"/>
    <s v="21/01/2019 11:05"/>
    <s v="0X76707642"/>
    <s v="800186"/>
    <s v="PITSS"/>
    <s v="ASP"/>
    <x v="49"/>
    <s v="AV 5 DE FEBRERO 1351"/>
    <x v="10"/>
    <n v="0"/>
    <s v="INTERIOR"/>
    <n v="42"/>
    <s v="Entre 31 y 60"/>
    <s v="Office Digital"/>
    <s v="A3"/>
    <s v="Ciudad principal"/>
    <s v="2-Entre 31 y 60"/>
    <n v="1.05"/>
    <n v="1433.25"/>
    <n v="1"/>
    <n v="3.75"/>
    <n v="5"/>
    <n v="0.75"/>
    <n v="0"/>
    <n v="0"/>
    <d v="2019-01-24T00:00:00"/>
    <d v="2019-01-24T00:00:00"/>
    <n v="0"/>
    <s v="0-1 día"/>
    <n v="0"/>
    <n v="0"/>
    <n v="0"/>
    <x v="0"/>
    <x v="0"/>
    <x v="0"/>
    <x v="0"/>
    <x v="0"/>
    <x v="0"/>
    <x v="0"/>
  </r>
  <r>
    <x v="1"/>
    <n v="1"/>
    <s v="1992185"/>
    <x v="0"/>
    <s v="0070"/>
    <s v="08/02/2019 19:12"/>
    <s v="0E2B666074"/>
    <s v="500161"/>
    <s v="PITSS"/>
    <s v="ASP"/>
    <x v="4"/>
    <s v="AV MIRADOR 3300"/>
    <x v="6"/>
    <n v="0"/>
    <s v="INTERIOR"/>
    <n v="148"/>
    <s v="&gt;60"/>
    <s v="Entry Production Color Low/Mid"/>
    <s v="Entry Production"/>
    <s v="Ciudad principal"/>
    <s v="3-&gt;60"/>
    <n v="1.1499999999999999"/>
    <n v="1808.95"/>
    <n v="1"/>
    <n v="2"/>
    <n v="4"/>
    <n v="0.5"/>
    <n v="0"/>
    <n v="0"/>
    <d v="2019-02-11T00:00:00"/>
    <d v="2019-02-11T00:00:00"/>
    <n v="0"/>
    <s v="0-1 día"/>
    <n v="0"/>
    <n v="0"/>
    <n v="0"/>
    <x v="0"/>
    <x v="0"/>
    <x v="0"/>
    <x v="0"/>
    <x v="1"/>
    <x v="1"/>
    <x v="7"/>
  </r>
  <r>
    <x v="1"/>
    <n v="1"/>
    <s v="1992915"/>
    <x v="0"/>
    <s v="5866"/>
    <s v="11/02/2019 09:45"/>
    <s v="0EX9293199"/>
    <s v="800183"/>
    <s v="PITSS"/>
    <s v="ASP"/>
    <x v="4"/>
    <s v="AV SALVADOR NAVA MARTINEZ 3115"/>
    <x v="13"/>
    <n v="0"/>
    <s v="INTERIOR"/>
    <n v="5"/>
    <s v="Entre 3 y 6"/>
    <s v="Departmental Digital"/>
    <s v="A3"/>
    <s v="Ciudad principal"/>
    <s v="2-Entre 3 y 6"/>
    <n v="0"/>
    <n v="0"/>
    <n v="1"/>
    <n v="3.75"/>
    <n v="5"/>
    <n v="0.75"/>
    <n v="0"/>
    <n v="0"/>
    <d v="2019-02-11T00:00:00"/>
    <d v="2019-02-12T00:00:00"/>
    <n v="1"/>
    <s v="0-1 día"/>
    <n v="0"/>
    <n v="0"/>
    <n v="0"/>
    <x v="0"/>
    <x v="0"/>
    <x v="0"/>
    <x v="0"/>
    <x v="0"/>
    <x v="0"/>
    <x v="0"/>
  </r>
  <r>
    <x v="1"/>
    <n v="1"/>
    <s v="1994055"/>
    <x v="0"/>
    <s v="8045"/>
    <s v="13/02/2019 07:56"/>
    <s v="0Y4X826347"/>
    <s v="500056"/>
    <s v="PITSS"/>
    <s v="ASP"/>
    <x v="74"/>
    <s v="CARRETERA A MONTERREY AV FOMENTO INDUSTRIAL SN"/>
    <x v="19"/>
    <n v="0"/>
    <s v="INTERIOR"/>
    <n v="93"/>
    <s v="&gt;60"/>
    <s v="Office Digital"/>
    <s v="A3"/>
    <s v="Ciudad principal"/>
    <s v="2-&gt;60"/>
    <n v="1.1000000000000001"/>
    <n v="1501.5000000000002"/>
    <n v="1"/>
    <n v="3.75"/>
    <n v="5"/>
    <n v="0.75"/>
    <n v="0"/>
    <n v="0"/>
    <d v="2019-02-13T00:00:00"/>
    <d v="2019-02-14T00:00:00"/>
    <n v="1"/>
    <s v="0-1 día"/>
    <n v="0"/>
    <n v="0"/>
    <n v="0"/>
    <x v="0"/>
    <x v="0"/>
    <x v="0"/>
    <x v="0"/>
    <x v="0"/>
    <x v="0"/>
    <x v="0"/>
  </r>
  <r>
    <x v="1"/>
    <n v="1"/>
    <s v="1997627"/>
    <x v="0"/>
    <s v="6203"/>
    <s v="20/02/2019 08:09"/>
    <s v="0AGD461844"/>
    <s v="800183"/>
    <s v="PITSS"/>
    <s v="ASP"/>
    <x v="1"/>
    <s v="AMERICAS 655"/>
    <x v="7"/>
    <n v="0"/>
    <s v="INTERIOR"/>
    <n v="32"/>
    <s v="Entre 31 y 60"/>
    <s v="WF Mono Systems and Legacy Color"/>
    <s v="WF"/>
    <s v="Ciudad principal"/>
    <s v="3-Entre 31 y 60"/>
    <n v="1.1000000000000001"/>
    <n v="1730.3000000000004"/>
    <n v="1"/>
    <n v="3"/>
    <n v="4"/>
    <n v="0.75"/>
    <n v="0"/>
    <n v="0"/>
    <d v="2019-02-20T00:00:00"/>
    <d v="2019-02-20T00:00:00"/>
    <n v="0"/>
    <s v="0-1 día"/>
    <n v="0"/>
    <n v="0"/>
    <n v="0"/>
    <x v="0"/>
    <x v="0"/>
    <x v="0"/>
    <x v="0"/>
    <x v="0"/>
    <x v="0"/>
    <x v="0"/>
  </r>
  <r>
    <x v="1"/>
    <n v="1"/>
    <s v="1998055"/>
    <x v="0"/>
    <s v="0070"/>
    <s v="20/02/2019 21:10"/>
    <s v="0E2B656940"/>
    <s v="100037"/>
    <s v="PITSS"/>
    <s v="ASP"/>
    <x v="1"/>
    <s v="BLV ALFREDO DEL MAZO 805"/>
    <x v="20"/>
    <n v="0"/>
    <s v="INTERIOR"/>
    <n v="40"/>
    <s v="Entre 31 y 60"/>
    <s v="Entry Production Color Low/Mid"/>
    <s v="Entry Production"/>
    <s v="Ciudad principal"/>
    <s v="3-Entre 31 y 60"/>
    <n v="1.1000000000000001"/>
    <n v="1730.3000000000004"/>
    <n v="1"/>
    <n v="3"/>
    <n v="4"/>
    <n v="0.75"/>
    <n v="0"/>
    <n v="0"/>
    <d v="2019-02-26T00:00:00"/>
    <d v="2019-02-26T00:00:00"/>
    <n v="0"/>
    <s v="0-1 día"/>
    <n v="0"/>
    <n v="0"/>
    <n v="0"/>
    <x v="0"/>
    <x v="0"/>
    <x v="0"/>
    <x v="0"/>
    <x v="0"/>
    <x v="0"/>
    <x v="0"/>
  </r>
  <r>
    <x v="1"/>
    <n v="1"/>
    <s v="1998091"/>
    <x v="0"/>
    <s v="4310"/>
    <s v="20/02/2019 23:42"/>
    <s v="0BG0968959"/>
    <s v="100038"/>
    <s v="PITSS"/>
    <s v="ASP"/>
    <x v="139"/>
    <s v="AV AGRIPIN GARCIA ESTRADA 1308"/>
    <x v="68"/>
    <n v="0"/>
    <s v="INTERIOR"/>
    <n v="6"/>
    <s v="Entre 3 y 6"/>
    <s v="Light Production Digital Business"/>
    <s v="Entry Production"/>
    <s v="Ciudad principal"/>
    <s v="3-Entre 3 y 6"/>
    <n v="0.6"/>
    <n v="943.80000000000007"/>
    <n v="1"/>
    <n v="3"/>
    <n v="4"/>
    <n v="0.75"/>
    <n v="0"/>
    <n v="0"/>
    <d v="2019-02-21T00:00:00"/>
    <d v="2019-02-21T00:00:00"/>
    <n v="0"/>
    <s v="0-1 día"/>
    <n v="0"/>
    <n v="0"/>
    <n v="0"/>
    <x v="0"/>
    <x v="0"/>
    <x v="0"/>
    <x v="0"/>
    <x v="0"/>
    <x v="0"/>
    <x v="0"/>
  </r>
  <r>
    <x v="1"/>
    <n v="1"/>
    <s v="1998885"/>
    <x v="0"/>
    <s v="0070"/>
    <s v="22/02/2019 08:06"/>
    <s v="0E2B658555"/>
    <s v="100037"/>
    <s v="PITSS"/>
    <s v="ASP"/>
    <x v="4"/>
    <s v="LEONA VICARIO No 629"/>
    <x v="3"/>
    <n v="0"/>
    <s v="INTERIOR"/>
    <n v="17"/>
    <s v="Entre 16 y 30"/>
    <s v="Entry Production Color Low/Mid"/>
    <s v="Entry Production"/>
    <s v="Ciudad principal"/>
    <s v="3-Entre 16 y 30"/>
    <n v="1.05"/>
    <n v="1651.6500000000003"/>
    <n v="1"/>
    <n v="3"/>
    <n v="4"/>
    <n v="0.75"/>
    <n v="0"/>
    <n v="0"/>
    <d v="2019-02-22T00:00:00"/>
    <d v="2019-02-22T00:00:00"/>
    <n v="0"/>
    <s v="0-1 día"/>
    <n v="0"/>
    <n v="0"/>
    <n v="0"/>
    <x v="0"/>
    <x v="0"/>
    <x v="0"/>
    <x v="0"/>
    <x v="0"/>
    <x v="0"/>
    <x v="0"/>
  </r>
  <r>
    <x v="1"/>
    <n v="1"/>
    <s v="2001879"/>
    <x v="0"/>
    <s v="4395"/>
    <s v="28/02/2019 08:15"/>
    <s v="0BG2950398"/>
    <s v="800183"/>
    <s v="PITSS"/>
    <s v="ASP"/>
    <x v="27"/>
    <s v="CARRETERA BASE AEREA No 5850-23"/>
    <x v="0"/>
    <n v="0"/>
    <s v="INTERIOR"/>
    <n v="97"/>
    <s v="&gt;60"/>
    <s v="Light Production Digital Business"/>
    <s v="Entry Production"/>
    <s v="Ciudad principal"/>
    <s v="3-&gt;60"/>
    <n v="1.1499999999999999"/>
    <n v="1808.95"/>
    <n v="1"/>
    <n v="3"/>
    <n v="4"/>
    <n v="0.75"/>
    <n v="0"/>
    <n v="0"/>
    <d v="2019-02-28T00:00:00"/>
    <d v="2019-02-28T00:00:00"/>
    <n v="0"/>
    <s v="0-1 día"/>
    <n v="0"/>
    <n v="0"/>
    <n v="0"/>
    <x v="0"/>
    <x v="0"/>
    <x v="0"/>
    <x v="0"/>
    <x v="0"/>
    <x v="0"/>
    <x v="0"/>
  </r>
  <r>
    <x v="0"/>
    <n v="1"/>
    <s v="1981297"/>
    <x v="0"/>
    <s v="8045"/>
    <s v="18/01/2019 10:19"/>
    <s v="0Y4X820833"/>
    <s v="500056"/>
    <s v="PITSS"/>
    <s v="ASP"/>
    <x v="59"/>
    <s v="PONIENTE 134 NUM 580 B"/>
    <x v="34"/>
    <n v="0"/>
    <s v="INTERIOR"/>
    <n v="67"/>
    <s v="&gt;60"/>
    <s v="Office Digital"/>
    <s v="A3"/>
    <s v="Ciudad principal"/>
    <s v="2-&gt;60"/>
    <n v="1.1000000000000001"/>
    <n v="1501.5000000000002"/>
    <n v="1"/>
    <n v="3.76"/>
    <n v="5"/>
    <n v="0.752"/>
    <n v="0"/>
    <n v="0"/>
    <d v="2019-01-22T00:00:00"/>
    <d v="2019-01-23T00:00:00"/>
    <n v="1"/>
    <s v="0-1 día"/>
    <n v="0"/>
    <n v="0"/>
    <n v="0"/>
    <x v="0"/>
    <x v="0"/>
    <x v="0"/>
    <x v="0"/>
    <x v="0"/>
    <x v="0"/>
    <x v="0"/>
  </r>
  <r>
    <x v="0"/>
    <n v="1"/>
    <s v="1986675"/>
    <x v="0"/>
    <s v="4002"/>
    <s v="29/01/2019 12:34"/>
    <s v="9HB328014"/>
    <s v="500056"/>
    <s v="PITSS"/>
    <s v="ASP"/>
    <x v="142"/>
    <s v="20 DE NOVIEMBRE No 407"/>
    <x v="19"/>
    <n v="0"/>
    <s v="INTERIOR"/>
    <n v="2616"/>
    <s v="&gt;60"/>
    <s v="A4 Mono MFPs"/>
    <s v="A4"/>
    <s v="Ciudad principal"/>
    <s v="1-&gt;60"/>
    <n v="1.05"/>
    <n v="750.75000000000011"/>
    <n v="1"/>
    <n v="3.76"/>
    <n v="5"/>
    <n v="0.752"/>
    <n v="0"/>
    <n v="0"/>
    <d v="2019-01-31T00:00:00"/>
    <d v="2019-01-31T00:00:00"/>
    <n v="0"/>
    <s v="0-1 día"/>
    <n v="0"/>
    <n v="0"/>
    <n v="0"/>
    <x v="0"/>
    <x v="0"/>
    <x v="0"/>
    <x v="0"/>
    <x v="0"/>
    <x v="0"/>
    <x v="0"/>
  </r>
  <r>
    <x v="1"/>
    <n v="1"/>
    <s v="1990017"/>
    <x v="0"/>
    <s v="4002"/>
    <s v="05/02/2019 14:14"/>
    <s v="9HB331730"/>
    <s v="800192"/>
    <s v="PITSS"/>
    <s v="ASP"/>
    <x v="143"/>
    <s v="PROGRESO SUR No 446"/>
    <x v="7"/>
    <n v="0"/>
    <s v="INTERIOR"/>
    <n v="2623"/>
    <s v="&gt;60"/>
    <s v="A4 Mono MFPs"/>
    <s v="A4"/>
    <s v="Ciudad principal"/>
    <s v="1-&gt;60"/>
    <n v="1.05"/>
    <n v="750.75000000000011"/>
    <n v="1"/>
    <n v="3.77"/>
    <n v="5"/>
    <n v="0.754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1"/>
    <n v="1"/>
    <s v="1996335"/>
    <x v="0"/>
    <s v="3321"/>
    <s v="18/02/2019 10:14"/>
    <s v="0LA0094704"/>
    <s v="100038"/>
    <s v="PITSS"/>
    <s v="ASP"/>
    <x v="81"/>
    <s v="RODOLFO PADRON No 9"/>
    <x v="59"/>
    <n v="0"/>
    <s v="INTERIOR"/>
    <n v="255"/>
    <s v="&gt;60"/>
    <s v="Entry Mono Printers"/>
    <s v="A4"/>
    <s v="Ciudad principal"/>
    <s v="1-&gt;60"/>
    <n v="1.05"/>
    <n v="750.75000000000011"/>
    <n v="1"/>
    <n v="3.77"/>
    <n v="5"/>
    <n v="0.754"/>
    <n v="0"/>
    <n v="0"/>
    <d v="2019-02-20T00:00:00"/>
    <d v="2019-02-20T00:00:00"/>
    <n v="0"/>
    <s v="0-1 día"/>
    <n v="0"/>
    <n v="0"/>
    <n v="0"/>
    <x v="0"/>
    <x v="0"/>
    <x v="0"/>
    <x v="0"/>
    <x v="0"/>
    <x v="0"/>
    <x v="0"/>
  </r>
  <r>
    <x v="0"/>
    <n v="1"/>
    <s v="1980337"/>
    <x v="0"/>
    <s v="4395"/>
    <s v="16/01/2019 14:29"/>
    <s v="0BG2946371"/>
    <s v="800187"/>
    <s v="PITSS"/>
    <s v="ASP"/>
    <x v="1"/>
    <s v="AV CONSTITUYENTES ORIENTE 20"/>
    <x v="10"/>
    <n v="0"/>
    <s v="INTERIOR"/>
    <n v="61"/>
    <s v="&gt;60"/>
    <s v="Light Production Digital Business"/>
    <s v="Entry Production"/>
    <s v="Ciudad principal"/>
    <s v="3-&gt;60"/>
    <n v="1.1499999999999999"/>
    <n v="1808.95"/>
    <n v="1"/>
    <n v="3.02"/>
    <n v="4"/>
    <n v="0.755"/>
    <n v="0"/>
    <n v="0"/>
    <d v="2019-01-17T00:00:00"/>
    <d v="2019-01-17T00:00:00"/>
    <n v="0"/>
    <s v="0-1 día"/>
    <n v="0"/>
    <n v="0"/>
    <n v="0"/>
    <x v="0"/>
    <x v="0"/>
    <x v="0"/>
    <x v="0"/>
    <x v="0"/>
    <x v="0"/>
    <x v="0"/>
  </r>
  <r>
    <x v="0"/>
    <n v="1"/>
    <s v="1979525"/>
    <x v="0"/>
    <s v="8075"/>
    <s v="15/01/2019 11:14"/>
    <s v="03AG879962"/>
    <s v="500161"/>
    <s v="PITSS"/>
    <s v="ASP"/>
    <x v="4"/>
    <s v="HIPERPLAZA No 3300"/>
    <x v="6"/>
    <n v="0"/>
    <s v="INTERIOR"/>
    <n v="28"/>
    <s v="Entre 16 y 30"/>
    <s v="Departmental Digital"/>
    <s v="A3"/>
    <s v="Ciudad principal"/>
    <s v="2-Entre 16 y 30"/>
    <n v="0.8"/>
    <n v="1092"/>
    <n v="1"/>
    <n v="2.52"/>
    <n v="5"/>
    <n v="0.504"/>
    <n v="0"/>
    <n v="0"/>
    <d v="2019-01-15T00:00:00"/>
    <d v="2019-01-15T00:00:00"/>
    <n v="0"/>
    <s v="0-1 día"/>
    <n v="0"/>
    <n v="0"/>
    <n v="0"/>
    <x v="0"/>
    <x v="0"/>
    <x v="0"/>
    <x v="0"/>
    <x v="1"/>
    <x v="1"/>
    <x v="7"/>
  </r>
  <r>
    <x v="1"/>
    <n v="1"/>
    <s v="1997011"/>
    <x v="0"/>
    <s v="3657"/>
    <s v="19/02/2019 10:15"/>
    <s v="0C7X246881"/>
    <s v="500066"/>
    <s v="PITSS"/>
    <s v="ASP"/>
    <x v="49"/>
    <s v="BLVD DIAZ ORDAZ No 130"/>
    <x v="11"/>
    <n v="0"/>
    <s v="INTERIOR"/>
    <n v="125"/>
    <s v="&gt;60"/>
    <s v="A4 Mono MFPs"/>
    <s v="A4"/>
    <s v="Ciudad principal"/>
    <s v="1-&gt;60"/>
    <n v="1.05"/>
    <n v="750.75000000000011"/>
    <n v="1"/>
    <n v="3.78"/>
    <n v="5"/>
    <n v="0.75600000000000001"/>
    <n v="0"/>
    <n v="0"/>
    <d v="2019-02-19T00:00:00"/>
    <d v="2019-02-19T00:00:00"/>
    <n v="0"/>
    <s v="0-1 día"/>
    <n v="0"/>
    <n v="0"/>
    <n v="0"/>
    <x v="0"/>
    <x v="0"/>
    <x v="0"/>
    <x v="0"/>
    <x v="0"/>
    <x v="0"/>
    <x v="0"/>
  </r>
  <r>
    <x v="0"/>
    <n v="1"/>
    <s v="1983433"/>
    <x v="0"/>
    <s v="4310"/>
    <s v="22/01/2019 16:13"/>
    <s v="0BG0964526"/>
    <s v="000195"/>
    <s v="PITSS"/>
    <s v="ASP"/>
    <x v="4"/>
    <s v="AV HOMERO 125"/>
    <x v="25"/>
    <n v="0"/>
    <s v="METRO"/>
    <n v="20"/>
    <s v="Entre 16 y 30"/>
    <s v="Light Production Digital Business"/>
    <s v="Entry Production"/>
    <s v="Ciudad principal"/>
    <s v="3-Entre 16 y 30"/>
    <n v="1.05"/>
    <n v="843.15000000000009"/>
    <n v="1"/>
    <n v="3.03"/>
    <n v="4"/>
    <n v="0.75749999999999995"/>
    <n v="0"/>
    <n v="0"/>
    <d v="2019-01-25T00:00:00"/>
    <d v="2019-01-25T00:00:00"/>
    <n v="0"/>
    <s v="0-1 día"/>
    <n v="0"/>
    <n v="0"/>
    <n v="0"/>
    <x v="0"/>
    <x v="0"/>
    <x v="0"/>
    <x v="0"/>
    <x v="0"/>
    <x v="0"/>
    <x v="0"/>
  </r>
  <r>
    <x v="1"/>
    <n v="1"/>
    <s v="1992053"/>
    <x v="0"/>
    <s v="0070"/>
    <s v="08/02/2019 14:28"/>
    <s v="0E2B658299"/>
    <s v="500036"/>
    <s v="PITSS"/>
    <s v="ASP"/>
    <x v="4"/>
    <s v="AV DE LAS TORRES No 2498"/>
    <x v="1"/>
    <n v="0"/>
    <s v="INTERIOR"/>
    <n v="18"/>
    <s v="Entre 16 y 30"/>
    <s v="Entry Production Color Low/Mid"/>
    <s v="Entry Production"/>
    <s v="Ciudad principal"/>
    <s v="3-Entre 16 y 30"/>
    <n v="1.05"/>
    <n v="1651.6500000000003"/>
    <n v="1"/>
    <n v="3.03"/>
    <n v="4"/>
    <n v="0.75749999999999995"/>
    <n v="0"/>
    <n v="0"/>
    <d v="2019-02-08T00:00:00"/>
    <d v="2019-02-11T00:00:00"/>
    <n v="1"/>
    <s v="0-1 día"/>
    <n v="0"/>
    <n v="0"/>
    <n v="0"/>
    <x v="0"/>
    <x v="0"/>
    <x v="0"/>
    <x v="0"/>
    <x v="0"/>
    <x v="0"/>
    <x v="0"/>
  </r>
  <r>
    <x v="1"/>
    <n v="1"/>
    <s v="1994453"/>
    <x v="0"/>
    <s v="4395"/>
    <s v="13/02/2019 15:06"/>
    <s v="0BG2947505"/>
    <s v="800185"/>
    <s v="PITSS"/>
    <s v="ASP"/>
    <x v="1"/>
    <s v="MIGUEL DE LA MADRID 9"/>
    <x v="41"/>
    <n v="1"/>
    <s v="INTERIOR"/>
    <n v="52"/>
    <s v="Entre 31 y 60"/>
    <s v="Light Production Digital Business"/>
    <s v="Entry Production"/>
    <s v="Ciudad principal"/>
    <s v="3-Entre 31 y 60"/>
    <n v="1.1000000000000001"/>
    <n v="0"/>
    <n v="1"/>
    <n v="3.03"/>
    <n v="4"/>
    <n v="0.75749999999999995"/>
    <n v="0"/>
    <n v="0"/>
    <d v="2019-02-15T00:00:00"/>
    <d v="2019-02-15T00:00:00"/>
    <n v="0"/>
    <s v="0-1 día"/>
    <n v="0"/>
    <n v="0"/>
    <n v="0"/>
    <x v="0"/>
    <x v="0"/>
    <x v="0"/>
    <x v="0"/>
    <x v="0"/>
    <x v="0"/>
    <x v="0"/>
  </r>
  <r>
    <x v="0"/>
    <n v="1"/>
    <s v="1982743"/>
    <x v="0"/>
    <s v="3658"/>
    <s v="21/01/2019 17:02"/>
    <s v="0C4X008636"/>
    <s v="800186"/>
    <s v="PITSS"/>
    <s v="ASP"/>
    <x v="8"/>
    <s v="EPIGMENIO GONZALEZ 2"/>
    <x v="10"/>
    <n v="0"/>
    <s v="INTERIOR"/>
    <n v="119"/>
    <s v="&gt;60"/>
    <s v="A4 Mono MFPs"/>
    <s v="A4"/>
    <s v="Ciudad principal"/>
    <s v="1-&gt;60"/>
    <n v="1.05"/>
    <n v="750.75000000000011"/>
    <n v="1"/>
    <n v="3.8"/>
    <n v="5"/>
    <n v="0.76"/>
    <n v="0"/>
    <n v="0"/>
    <d v="2019-01-22T00:00:00"/>
    <d v="2019-01-22T00:00:00"/>
    <n v="0"/>
    <s v="0-1 día"/>
    <n v="0"/>
    <n v="0"/>
    <n v="0"/>
    <x v="0"/>
    <x v="0"/>
    <x v="0"/>
    <x v="0"/>
    <x v="0"/>
    <x v="0"/>
    <x v="0"/>
  </r>
  <r>
    <x v="1"/>
    <n v="1"/>
    <s v="1990521"/>
    <x v="0"/>
    <s v="9301"/>
    <s v="06/02/2019 10:17"/>
    <s v="0XNE128714"/>
    <s v="500066"/>
    <s v="PITSS"/>
    <s v="ASP"/>
    <x v="94"/>
    <s v="AV MULTIPARQUE 1305 KM 23.3"/>
    <x v="63"/>
    <n v="0"/>
    <s v="INTERIOR"/>
    <n v="335"/>
    <s v="&gt;60"/>
    <s v="A3 Color Solid Ink MFPs"/>
    <s v="A3"/>
    <s v="Otras"/>
    <s v="2-&gt;60"/>
    <n v="1.1000000000000001"/>
    <n v="1501.5000000000002"/>
    <n v="1"/>
    <n v="6.85"/>
    <n v="9"/>
    <n v="0.76111111111111107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1"/>
    <n v="1"/>
    <s v="1992021"/>
    <x v="0"/>
    <s v="0070"/>
    <s v="08/02/2019 13:31"/>
    <s v="0E2B646611"/>
    <s v="800192"/>
    <s v="PITSS"/>
    <s v="ASP"/>
    <x v="1"/>
    <s v="CENTRO COMERCIAL REAL CENTER AV SANTA MARGARITA No"/>
    <x v="0"/>
    <n v="0"/>
    <s v="INTERIOR"/>
    <n v="91"/>
    <s v="&gt;60"/>
    <s v="Entry Production Color Low/Mid"/>
    <s v="Entry Production"/>
    <s v="Ciudad principal"/>
    <s v="3-&gt;60"/>
    <n v="1.1499999999999999"/>
    <n v="1808.95"/>
    <n v="1"/>
    <n v="3.06"/>
    <n v="4"/>
    <n v="0.76500000000000001"/>
    <n v="0"/>
    <n v="0"/>
    <d v="2019-02-08T00:00:00"/>
    <d v="2019-02-11T00:00:00"/>
    <n v="1"/>
    <s v="0-1 día"/>
    <n v="0"/>
    <n v="0"/>
    <n v="0"/>
    <x v="0"/>
    <x v="0"/>
    <x v="0"/>
    <x v="0"/>
    <x v="0"/>
    <x v="0"/>
    <x v="0"/>
  </r>
  <r>
    <x v="1"/>
    <n v="1"/>
    <s v="1992055"/>
    <x v="0"/>
    <s v="4310"/>
    <s v="08/02/2019 14:31"/>
    <s v="0BG0974969"/>
    <s v="800196"/>
    <s v="PITSS"/>
    <s v="ASP"/>
    <x v="15"/>
    <s v="AV ESPA&amp;A 1840"/>
    <x v="7"/>
    <n v="1"/>
    <s v="INTERIOR"/>
    <n v="147"/>
    <s v="&gt;60"/>
    <s v="Light Production Digital Business"/>
    <s v="Entry Production"/>
    <s v="Ciudad principal"/>
    <s v="3-&gt;60"/>
    <n v="1.1499999999999999"/>
    <n v="0"/>
    <n v="1"/>
    <n v="3.06"/>
    <n v="4"/>
    <n v="0.76500000000000001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1"/>
    <n v="1"/>
    <s v="1996733"/>
    <x v="0"/>
    <s v="8055"/>
    <s v="18/02/2019 18:59"/>
    <s v="0Y4X830856"/>
    <s v="500161"/>
    <s v="PITSS"/>
    <s v="ASP"/>
    <x v="2"/>
    <s v="PREDIO SANTO TOMAS SN"/>
    <x v="90"/>
    <n v="0"/>
    <s v="INTERIOR"/>
    <n v="42"/>
    <s v="Entre 31 y 60"/>
    <s v="Departmental Digital"/>
    <s v="A3"/>
    <s v="Otras"/>
    <s v="2-Entre 31 y 60"/>
    <n v="1.05"/>
    <n v="1433.25"/>
    <n v="1"/>
    <n v="4.58"/>
    <n v="9"/>
    <n v="0.50888888888888895"/>
    <n v="0"/>
    <n v="0"/>
    <d v="2019-02-19T00:00:00"/>
    <d v="2019-02-19T00:00:00"/>
    <n v="0"/>
    <s v="0-1 día"/>
    <n v="0"/>
    <n v="0"/>
    <n v="0"/>
    <x v="0"/>
    <x v="0"/>
    <x v="0"/>
    <x v="0"/>
    <x v="1"/>
    <x v="1"/>
    <x v="7"/>
  </r>
  <r>
    <x v="0"/>
    <n v="1"/>
    <s v="1977109"/>
    <x v="0"/>
    <s v="4002"/>
    <s v="09/01/2019 13:43"/>
    <s v="09HB318579"/>
    <s v="500161"/>
    <s v="PITSS"/>
    <s v="ASP"/>
    <x v="6"/>
    <s v="KAZUZA 14"/>
    <x v="96"/>
    <n v="0"/>
    <s v="INTERIOR"/>
    <n v="413"/>
    <s v="&gt;60"/>
    <s v="A4 Mono MFPs"/>
    <s v="A4"/>
    <s v="Otras"/>
    <s v="1-&gt;60"/>
    <n v="1.05"/>
    <n v="750.75000000000011"/>
    <n v="1"/>
    <n v="4.78"/>
    <n v="9"/>
    <n v="0.53111111111111109"/>
    <n v="0"/>
    <n v="0"/>
    <d v="2019-01-10T00:00:00"/>
    <d v="2019-01-10T00:00:00"/>
    <n v="0"/>
    <s v="0-1 día"/>
    <n v="0"/>
    <n v="0"/>
    <n v="0"/>
    <x v="0"/>
    <x v="0"/>
    <x v="0"/>
    <x v="0"/>
    <x v="1"/>
    <x v="1"/>
    <x v="7"/>
  </r>
  <r>
    <x v="1"/>
    <n v="1"/>
    <s v="1993651"/>
    <x v="0"/>
    <s v="4002"/>
    <s v="12/02/2019 11:56"/>
    <s v="9HB325802"/>
    <s v="800192"/>
    <s v="PITSS"/>
    <s v="ASP"/>
    <x v="123"/>
    <s v="ISLAS FLORES No 3344"/>
    <x v="7"/>
    <n v="0"/>
    <s v="INTERIOR"/>
    <n v="2630"/>
    <s v="&gt;60"/>
    <s v="A4 Mono MFPs"/>
    <s v="A4"/>
    <s v="Ciudad principal"/>
    <s v="1-&gt;60"/>
    <n v="1.05"/>
    <n v="750.75000000000011"/>
    <n v="1"/>
    <n v="3.87"/>
    <n v="5"/>
    <n v="0.77400000000000002"/>
    <n v="0"/>
    <n v="0"/>
    <d v="2019-02-13T00:00:00"/>
    <d v="2019-02-14T00:00:00"/>
    <n v="1"/>
    <s v="0-1 día"/>
    <n v="0"/>
    <n v="0"/>
    <n v="0"/>
    <x v="0"/>
    <x v="0"/>
    <x v="0"/>
    <x v="0"/>
    <x v="0"/>
    <x v="0"/>
    <x v="0"/>
  </r>
  <r>
    <x v="1"/>
    <n v="1"/>
    <s v="1995395"/>
    <x v="0"/>
    <s v="4624"/>
    <s v="15/02/2019 11:30"/>
    <s v="0D6X474082"/>
    <s v="500056"/>
    <s v="PITSS"/>
    <s v="ASP"/>
    <x v="74"/>
    <s v="CARRETERA A MONTERREY AV FOMENTO INDUSTRIAL SN"/>
    <x v="19"/>
    <n v="0"/>
    <s v="INTERIOR"/>
    <n v="388"/>
    <s v="&gt;60"/>
    <s v="Entry Mono Printers"/>
    <s v="A4"/>
    <s v="Ciudad principal"/>
    <s v="1-&gt;60"/>
    <n v="1.05"/>
    <n v="750.75000000000011"/>
    <n v="1"/>
    <n v="3.87"/>
    <n v="5"/>
    <n v="0.77400000000000002"/>
    <n v="0"/>
    <n v="0"/>
    <d v="2019-02-15T00:00:00"/>
    <d v="2019-02-18T00:00:00"/>
    <n v="1"/>
    <s v="0-1 día"/>
    <n v="0"/>
    <n v="0"/>
    <n v="0"/>
    <x v="0"/>
    <x v="0"/>
    <x v="0"/>
    <x v="0"/>
    <x v="0"/>
    <x v="0"/>
    <x v="0"/>
  </r>
  <r>
    <x v="0"/>
    <n v="1"/>
    <s v="1979093"/>
    <x v="0"/>
    <s v="4395"/>
    <s v="14/01/2019 14:24"/>
    <s v="0BG2947978"/>
    <s v="800072"/>
    <s v="PITSS"/>
    <s v="ASP"/>
    <x v="1"/>
    <s v="MANUEL J CLOUTHIER 888"/>
    <x v="0"/>
    <n v="0"/>
    <s v="INTERIOR"/>
    <n v="46"/>
    <s v="Entre 31 y 60"/>
    <s v="Light Production Digital Business"/>
    <s v="Entry Production"/>
    <s v="Ciudad principal"/>
    <s v="3-Entre 31 y 60"/>
    <n v="1.1000000000000001"/>
    <n v="1730.3000000000004"/>
    <n v="1"/>
    <n v="3.1"/>
    <n v="4"/>
    <n v="0.77500000000000002"/>
    <n v="0"/>
    <n v="0"/>
    <d v="2019-01-16T00:00:00"/>
    <d v="2019-01-16T00:00:00"/>
    <n v="0"/>
    <s v="0-1 día"/>
    <n v="0"/>
    <n v="0"/>
    <n v="0"/>
    <x v="0"/>
    <x v="0"/>
    <x v="0"/>
    <x v="0"/>
    <x v="0"/>
    <x v="0"/>
    <x v="0"/>
  </r>
  <r>
    <x v="0"/>
    <n v="1"/>
    <s v="1986129"/>
    <x v="0"/>
    <s v="4395"/>
    <s v="28/01/2019 16:41"/>
    <s v="0BG2947152"/>
    <s v="800192"/>
    <s v="PITSS"/>
    <s v="ASP"/>
    <x v="1"/>
    <s v="PATRIA 1937"/>
    <x v="0"/>
    <n v="0"/>
    <s v="INTERIOR"/>
    <n v="6"/>
    <s v="Entre 3 y 6"/>
    <s v="Light Production Digital Business"/>
    <s v="Entry Production"/>
    <s v="Ciudad principal"/>
    <s v="3-Entre 3 y 6"/>
    <n v="0.6"/>
    <n v="943.80000000000007"/>
    <n v="1"/>
    <n v="3.1"/>
    <n v="4"/>
    <n v="0.77500000000000002"/>
    <n v="0"/>
    <n v="0"/>
    <d v="2019-01-31T00:00:00"/>
    <d v="2019-01-31T00:00:00"/>
    <n v="0"/>
    <s v="0-1 día"/>
    <n v="0"/>
    <n v="0"/>
    <n v="0"/>
    <x v="0"/>
    <x v="0"/>
    <x v="0"/>
    <x v="0"/>
    <x v="0"/>
    <x v="0"/>
    <x v="0"/>
  </r>
  <r>
    <x v="1"/>
    <n v="1"/>
    <s v="2000809"/>
    <x v="0"/>
    <s v="4395"/>
    <s v="26/02/2019 12:46"/>
    <s v="0BG2951472"/>
    <s v="800027"/>
    <s v="PITSS"/>
    <s v="ASP"/>
    <x v="1"/>
    <s v="AMERICAS 655"/>
    <x v="7"/>
    <n v="0"/>
    <s v="INTERIOR"/>
    <n v="21"/>
    <s v="Entre 16 y 30"/>
    <s v="Light Production Digital Business"/>
    <s v="Entry Production"/>
    <s v="Ciudad principal"/>
    <s v="3-Entre 16 y 30"/>
    <n v="1.05"/>
    <n v="1651.6500000000003"/>
    <n v="1"/>
    <n v="3.1"/>
    <n v="4"/>
    <n v="0.77500000000000002"/>
    <n v="0"/>
    <n v="0"/>
    <d v="2019-02-26T00:00:00"/>
    <d v="2019-02-27T00:00:00"/>
    <n v="1"/>
    <s v="0-1 día"/>
    <n v="0"/>
    <n v="0"/>
    <n v="0"/>
    <x v="0"/>
    <x v="0"/>
    <x v="0"/>
    <x v="0"/>
    <x v="0"/>
    <x v="0"/>
    <x v="0"/>
  </r>
  <r>
    <x v="0"/>
    <n v="1"/>
    <s v="1976429"/>
    <x v="0"/>
    <s v="4000"/>
    <s v="08/01/2019 11:28"/>
    <s v="06HB014207"/>
    <s v="500093"/>
    <s v="PITSS"/>
    <s v="ASP"/>
    <x v="14"/>
    <s v="GUANAJUATO Y REFORMA 3344"/>
    <x v="18"/>
    <n v="0"/>
    <s v="INTERIOR"/>
    <n v="71"/>
    <s v="&gt;60"/>
    <s v="Entry Mono Printers"/>
    <s v="A4"/>
    <s v="Ciudad principal"/>
    <s v="1-&gt;60"/>
    <n v="1.05"/>
    <n v="750.75000000000011"/>
    <n v="1"/>
    <n v="3.88"/>
    <n v="5"/>
    <n v="0.77600000000000002"/>
    <n v="0"/>
    <n v="0"/>
    <d v="2019-01-08T00:00:00"/>
    <d v="2019-01-08T00:00:00"/>
    <n v="0"/>
    <s v="0-1 día"/>
    <n v="0"/>
    <n v="0"/>
    <n v="0"/>
    <x v="0"/>
    <x v="0"/>
    <x v="0"/>
    <x v="0"/>
    <x v="0"/>
    <x v="0"/>
    <x v="0"/>
  </r>
  <r>
    <x v="0"/>
    <n v="1"/>
    <s v="1972779"/>
    <x v="0"/>
    <s v="5866"/>
    <s v="31/12/2018 07:37"/>
    <s v="0EX9292707"/>
    <s v="000207"/>
    <s v="PITSS"/>
    <s v="ASP"/>
    <x v="4"/>
    <s v="AV CHALMA 1 ESQ AUT MEXICO QRO"/>
    <x v="97"/>
    <n v="0"/>
    <s v="METRO"/>
    <n v="130"/>
    <s v="&gt;60"/>
    <s v="Departmental Digital"/>
    <s v="A3"/>
    <s v="Ciudad principal"/>
    <s v="2-&gt;60"/>
    <n v="1.1000000000000001"/>
    <n v="720.50000000000011"/>
    <n v="1"/>
    <n v="3.9"/>
    <n v="5"/>
    <n v="0.78"/>
    <n v="0"/>
    <n v="0"/>
    <d v="2018-12-31T00:00:00"/>
    <d v="2019-01-02T00:00:00"/>
    <n v="1"/>
    <s v="0-1 día"/>
    <n v="0"/>
    <n v="0"/>
    <n v="0"/>
    <x v="0"/>
    <x v="0"/>
    <x v="0"/>
    <x v="0"/>
    <x v="0"/>
    <x v="0"/>
    <x v="0"/>
  </r>
  <r>
    <x v="0"/>
    <n v="1"/>
    <s v="1977821"/>
    <x v="0"/>
    <s v="4002"/>
    <s v="10/01/2019 16:58"/>
    <s v="9HB332534"/>
    <s v="500036"/>
    <s v="PITSS"/>
    <s v="ASP"/>
    <x v="113"/>
    <s v="VIA FEDERAL B MEXICO A NUEVO LAREDO KM 986"/>
    <x v="86"/>
    <n v="0"/>
    <s v="INTERIOR"/>
    <n v="2597"/>
    <s v="&gt;60"/>
    <s v="A4 Mono MFPs"/>
    <s v="A4"/>
    <s v="Ciudad principal"/>
    <s v="1-&gt;60"/>
    <n v="1.05"/>
    <n v="750.75000000000011"/>
    <n v="1"/>
    <n v="3.9"/>
    <n v="5"/>
    <n v="0.78"/>
    <n v="0"/>
    <n v="0"/>
    <d v="2019-01-15T00:00:00"/>
    <d v="2019-01-15T00:00:00"/>
    <n v="0"/>
    <s v="0-1 día"/>
    <n v="0"/>
    <n v="0"/>
    <n v="0"/>
    <x v="0"/>
    <x v="0"/>
    <x v="0"/>
    <x v="0"/>
    <x v="0"/>
    <x v="0"/>
    <x v="0"/>
  </r>
  <r>
    <x v="0"/>
    <n v="1"/>
    <s v="1981505"/>
    <x v="0"/>
    <s v="4395"/>
    <s v="18/01/2019 14:23"/>
    <s v="0BG2951597"/>
    <s v="500028"/>
    <s v="PITSS"/>
    <s v="ASP"/>
    <x v="1"/>
    <s v="AV ABRAHAM LINCOLN 5000 PTE"/>
    <x v="11"/>
    <n v="0"/>
    <s v="INTERIOR"/>
    <n v="25"/>
    <s v="Entre 16 y 30"/>
    <s v="Light Production Digital Business"/>
    <s v="Entry Production"/>
    <s v="Ciudad principal"/>
    <s v="3-Entre 16 y 30"/>
    <n v="1.05"/>
    <n v="1651.6500000000003"/>
    <n v="1"/>
    <n v="3.12"/>
    <n v="4"/>
    <n v="0.78"/>
    <n v="0"/>
    <n v="0"/>
    <d v="2019-01-21T00:00:00"/>
    <d v="2019-01-21T00:00:00"/>
    <n v="0"/>
    <s v="0-1 día"/>
    <n v="0"/>
    <n v="0"/>
    <n v="0"/>
    <x v="0"/>
    <x v="0"/>
    <x v="0"/>
    <x v="0"/>
    <x v="0"/>
    <x v="0"/>
    <x v="0"/>
  </r>
  <r>
    <x v="0"/>
    <n v="1"/>
    <s v="1983153"/>
    <x v="0"/>
    <s v="0700"/>
    <s v="22/01/2019 10:11"/>
    <s v="0MAV779656"/>
    <s v="800192"/>
    <s v="PITSS"/>
    <s v="ASP"/>
    <x v="1"/>
    <s v="MANUEL J CLOUTHIER 888"/>
    <x v="0"/>
    <n v="0"/>
    <s v="INTERIOR"/>
    <n v="70"/>
    <s v="&gt;60"/>
    <s v="Entry Production Color Low/Mid"/>
    <s v="Entry Production"/>
    <s v="Ciudad principal"/>
    <s v="3-&gt;60"/>
    <n v="1.1499999999999999"/>
    <n v="1808.95"/>
    <n v="1"/>
    <n v="3.12"/>
    <n v="4"/>
    <n v="0.78"/>
    <n v="0"/>
    <n v="0"/>
    <d v="2019-01-22T00:00:00"/>
    <d v="2019-01-22T00:00:00"/>
    <n v="0"/>
    <s v="0-1 día"/>
    <n v="0"/>
    <n v="0"/>
    <n v="0"/>
    <x v="0"/>
    <x v="0"/>
    <x v="0"/>
    <x v="0"/>
    <x v="0"/>
    <x v="0"/>
    <x v="0"/>
  </r>
  <r>
    <x v="0"/>
    <n v="1"/>
    <s v="1986079"/>
    <x v="0"/>
    <s v="4310"/>
    <s v="28/01/2019 14:23"/>
    <s v="0BG0972350"/>
    <s v="500066"/>
    <s v="PITSS"/>
    <s v="ASP"/>
    <x v="4"/>
    <s v="EUGENIO GARZA SADA 3525"/>
    <x v="11"/>
    <n v="0"/>
    <s v="INTERIOR"/>
    <n v="41"/>
    <s v="Entre 31 y 60"/>
    <s v="Light Production Digital Business"/>
    <s v="Entry Production"/>
    <s v="Ciudad principal"/>
    <s v="3-Entre 31 y 60"/>
    <n v="1.1000000000000001"/>
    <n v="1730.3000000000004"/>
    <n v="1"/>
    <n v="3.12"/>
    <n v="4"/>
    <n v="0.78"/>
    <n v="0"/>
    <n v="0"/>
    <d v="2019-01-30T00:00:00"/>
    <d v="2019-01-30T00:00:00"/>
    <n v="0"/>
    <s v="0-1 día"/>
    <n v="0"/>
    <n v="0"/>
    <n v="0"/>
    <x v="0"/>
    <x v="0"/>
    <x v="0"/>
    <x v="0"/>
    <x v="0"/>
    <x v="0"/>
    <x v="0"/>
  </r>
  <r>
    <x v="1"/>
    <n v="1"/>
    <s v="1999131"/>
    <x v="0"/>
    <s v="5945"/>
    <s v="22/02/2019 14:49"/>
    <s v="0X76707625"/>
    <s v="800185"/>
    <s v="PITSS"/>
    <s v="ASP"/>
    <x v="10"/>
    <s v="IGNACIO SANDOVAL NO. 1894"/>
    <x v="50"/>
    <n v="1"/>
    <s v="INTERIOR"/>
    <n v="2640"/>
    <s v="&gt;60"/>
    <s v="Office Digital"/>
    <s v="A3"/>
    <s v="Ciudad principal"/>
    <s v="2-&gt;60"/>
    <n v="1.1000000000000001"/>
    <n v="0"/>
    <n v="1"/>
    <n v="3.9"/>
    <n v="5"/>
    <n v="0.78"/>
    <n v="0"/>
    <n v="0"/>
    <d v="2019-02-25T00:00:00"/>
    <d v="2019-02-25T00:00:00"/>
    <n v="0"/>
    <s v="0-1 día"/>
    <n v="0"/>
    <n v="0"/>
    <n v="0"/>
    <x v="0"/>
    <x v="0"/>
    <x v="0"/>
    <x v="0"/>
    <x v="0"/>
    <x v="0"/>
    <x v="0"/>
  </r>
  <r>
    <x v="0"/>
    <n v="1"/>
    <s v="1974239"/>
    <x v="0"/>
    <s v="7010"/>
    <s v="03/01/2019 12:41"/>
    <s v="7TX139030"/>
    <s v="500018"/>
    <s v="PITSS"/>
    <s v="ASP"/>
    <x v="144"/>
    <s v="AV DE LOS SAUCES No 727"/>
    <x v="23"/>
    <n v="0"/>
    <s v="INTERIOR"/>
    <n v="2590"/>
    <s v="&gt;60"/>
    <s v="A3 Office Color Laser MFPs"/>
    <s v="A3"/>
    <s v="Ciudad principal"/>
    <s v="2-&gt;60"/>
    <n v="1.1000000000000001"/>
    <n v="1501.5000000000002"/>
    <n v="1"/>
    <n v="3.92"/>
    <n v="5"/>
    <n v="0.78400000000000003"/>
    <n v="0"/>
    <n v="0"/>
    <d v="2019-01-03T00:00:00"/>
    <d v="2019-01-03T00:00:00"/>
    <n v="0"/>
    <s v="0-1 día"/>
    <n v="0"/>
    <n v="0"/>
    <n v="0"/>
    <x v="0"/>
    <x v="0"/>
    <x v="0"/>
    <x v="0"/>
    <x v="0"/>
    <x v="0"/>
    <x v="0"/>
  </r>
  <r>
    <x v="1"/>
    <n v="1"/>
    <s v="1989823"/>
    <x v="0"/>
    <s v="3330"/>
    <s v="05/02/2019 11:05"/>
    <s v="9BR539357"/>
    <s v="500056"/>
    <s v="PITSS"/>
    <s v="ASP"/>
    <x v="2"/>
    <s v="CARRETERA A MONTERREY AV FOMENTO INDUSTRIAL SN"/>
    <x v="19"/>
    <n v="0"/>
    <s v="INTERIOR"/>
    <n v="120"/>
    <s v="&gt;60"/>
    <s v="Entry Mono Printers"/>
    <s v="A4"/>
    <s v="Ciudad principal"/>
    <s v="1-&gt;60"/>
    <n v="1.05"/>
    <n v="750.75000000000011"/>
    <n v="1"/>
    <n v="3.92"/>
    <n v="5"/>
    <n v="0.78400000000000003"/>
    <n v="0"/>
    <n v="0"/>
    <d v="2019-02-08T00:00:00"/>
    <d v="2019-02-08T00:00:00"/>
    <n v="0"/>
    <s v="0-1 día"/>
    <n v="0"/>
    <n v="0"/>
    <n v="0"/>
    <x v="0"/>
    <x v="0"/>
    <x v="0"/>
    <x v="0"/>
    <x v="0"/>
    <x v="0"/>
    <x v="0"/>
  </r>
  <r>
    <x v="1"/>
    <n v="1"/>
    <s v="1997025"/>
    <x v="0"/>
    <s v="3616"/>
    <s v="19/02/2019 10:24"/>
    <s v="0A2T200260"/>
    <s v="800074"/>
    <s v="PITSS"/>
    <s v="ASP"/>
    <x v="12"/>
    <s v="AV LAZARO CARDENAS PLAZA TABACHINES LOC 6"/>
    <x v="37"/>
    <n v="0"/>
    <s v="INTERIOR"/>
    <n v="1504"/>
    <s v="&gt;60"/>
    <s v="A4 Mono MFPs"/>
    <s v="A4"/>
    <s v="Otras"/>
    <s v="1-&gt;60"/>
    <n v="1.05"/>
    <n v="750.75000000000011"/>
    <n v="1"/>
    <n v="7.1"/>
    <n v="9"/>
    <n v="0.78888888888888886"/>
    <n v="0"/>
    <n v="0"/>
    <d v="2019-02-19T00:00:00"/>
    <d v="2019-02-20T00:00:00"/>
    <n v="1"/>
    <s v="0-1 día"/>
    <n v="0"/>
    <n v="0"/>
    <n v="0"/>
    <x v="0"/>
    <x v="0"/>
    <x v="0"/>
    <x v="0"/>
    <x v="0"/>
    <x v="0"/>
    <x v="0"/>
  </r>
  <r>
    <x v="0"/>
    <n v="1"/>
    <s v="1974211"/>
    <x v="0"/>
    <s v="6512"/>
    <s v="03/01/2019 12:03"/>
    <s v="5AV803528"/>
    <s v="800183"/>
    <s v="PITSS"/>
    <s v="ASP"/>
    <x v="59"/>
    <s v="PONIENTE 134 NUM 580 B"/>
    <x v="34"/>
    <n v="0"/>
    <s v="INTERIOR"/>
    <n v="37"/>
    <s v="Entre 31 y 60"/>
    <s v="A4 Color Laser MFPs"/>
    <s v="A4"/>
    <s v="Ciudad principal"/>
    <s v="1-Entre 31 y 60"/>
    <n v="0.8"/>
    <n v="572.00000000000011"/>
    <n v="1"/>
    <n v="3.95"/>
    <n v="5"/>
    <n v="0.79"/>
    <n v="0"/>
    <n v="0"/>
    <d v="2019-01-03T00:00:00"/>
    <d v="2019-01-03T00:00:00"/>
    <n v="0"/>
    <s v="0-1 día"/>
    <n v="0"/>
    <n v="0"/>
    <n v="0"/>
    <x v="0"/>
    <x v="0"/>
    <x v="0"/>
    <x v="0"/>
    <x v="0"/>
    <x v="0"/>
    <x v="0"/>
  </r>
  <r>
    <x v="0"/>
    <n v="1"/>
    <s v="1974223"/>
    <x v="0"/>
    <s v="5551"/>
    <s v="03/01/2019 12:22"/>
    <s v="0KPA021805"/>
    <s v="500089"/>
    <s v="PITSS"/>
    <s v="ASP"/>
    <x v="11"/>
    <s v="RIO BRAVO No 1420"/>
    <x v="2"/>
    <n v="0"/>
    <s v="INTERIOR"/>
    <n v="41"/>
    <s v="Entre 31 y 60"/>
    <s v="Entry Mono Printers"/>
    <s v="A4"/>
    <s v="Ciudad principal"/>
    <s v="1-Entre 31 y 60"/>
    <n v="0.8"/>
    <n v="572.00000000000011"/>
    <n v="1"/>
    <n v="3.96"/>
    <n v="5"/>
    <n v="0.79200000000000004"/>
    <n v="0"/>
    <n v="0"/>
    <d v="2019-01-03T00:00:00"/>
    <d v="2019-01-04T00:00:00"/>
    <n v="1"/>
    <s v="0-1 día"/>
    <n v="0"/>
    <n v="0"/>
    <n v="0"/>
    <x v="0"/>
    <x v="0"/>
    <x v="0"/>
    <x v="0"/>
    <x v="0"/>
    <x v="0"/>
    <x v="0"/>
  </r>
  <r>
    <x v="0"/>
    <n v="1"/>
    <s v="1978573"/>
    <x v="0"/>
    <s v="0560"/>
    <s v="13/01/2019 14:57"/>
    <s v="0XPN387885"/>
    <s v="800071"/>
    <s v="PITSS"/>
    <s v="ASP"/>
    <x v="4"/>
    <s v="MARIANO OTERO No 1614"/>
    <x v="0"/>
    <n v="0"/>
    <s v="INTERIOR"/>
    <n v="33"/>
    <s v="Entre 31 y 60"/>
    <s v="Entry Production Color Low/Mid"/>
    <s v="Entry Production"/>
    <s v="Ciudad principal"/>
    <s v="3-Entre 31 y 60"/>
    <n v="1.1000000000000001"/>
    <n v="1730.3000000000004"/>
    <n v="1"/>
    <n v="3.17"/>
    <n v="4"/>
    <n v="0.79249999999999998"/>
    <n v="0"/>
    <n v="0"/>
    <d v="2019-01-14T00:00:00"/>
    <d v="2019-01-14T00:00:00"/>
    <n v="0"/>
    <s v="0-1 día"/>
    <n v="0"/>
    <n v="0"/>
    <n v="0"/>
    <x v="0"/>
    <x v="0"/>
    <x v="0"/>
    <x v="0"/>
    <x v="0"/>
    <x v="0"/>
    <x v="0"/>
  </r>
  <r>
    <x v="1"/>
    <n v="1"/>
    <s v="2000015"/>
    <x v="0"/>
    <s v="0560"/>
    <s v="25/02/2019 10:50"/>
    <s v="0XPN399178"/>
    <s v="800188"/>
    <s v="PITSS"/>
    <s v="ASP"/>
    <x v="1"/>
    <s v="TORRES LANDA 103 A"/>
    <x v="55"/>
    <n v="0"/>
    <s v="INTERIOR"/>
    <n v="97"/>
    <s v="&gt;60"/>
    <s v="Entry Production Color Low/Mid"/>
    <s v="Entry Production"/>
    <s v="Ciudad principal"/>
    <s v="3-&gt;60"/>
    <n v="1.1499999999999999"/>
    <n v="1808.95"/>
    <n v="1"/>
    <n v="3.17"/>
    <n v="4"/>
    <n v="0.79249999999999998"/>
    <n v="0"/>
    <n v="0"/>
    <d v="2019-02-25T00:00:00"/>
    <d v="2019-02-25T00:00:00"/>
    <n v="0"/>
    <s v="0-1 día"/>
    <n v="0"/>
    <n v="0"/>
    <n v="0"/>
    <x v="0"/>
    <x v="0"/>
    <x v="0"/>
    <x v="0"/>
    <x v="0"/>
    <x v="0"/>
    <x v="0"/>
  </r>
  <r>
    <x v="0"/>
    <n v="1"/>
    <s v="1976939"/>
    <x v="0"/>
    <s v="7010"/>
    <s v="09/01/2019 10:30"/>
    <s v="07TX137312"/>
    <s v="500071"/>
    <s v="PITSS"/>
    <s v="ASP"/>
    <x v="74"/>
    <s v="CARRETERA A MONTERREY AV FOMENTO INDUSTRIAL SN"/>
    <x v="19"/>
    <n v="0"/>
    <s v="INTERIOR"/>
    <n v="41"/>
    <s v="Entre 31 y 60"/>
    <s v="A3 Office Color Laser MFPs"/>
    <s v="A3"/>
    <s v="Ciudad principal"/>
    <s v="2-Entre 31 y 60"/>
    <n v="1.05"/>
    <n v="1433.25"/>
    <n v="1"/>
    <n v="3.97"/>
    <n v="5"/>
    <n v="0.79400000000000004"/>
    <n v="0"/>
    <n v="0"/>
    <d v="2019-01-09T00:00:00"/>
    <d v="2019-01-10T00:00:00"/>
    <n v="1"/>
    <s v="0-1 día"/>
    <n v="0"/>
    <n v="0"/>
    <n v="0"/>
    <x v="0"/>
    <x v="0"/>
    <x v="0"/>
    <x v="0"/>
    <x v="0"/>
    <x v="0"/>
    <x v="0"/>
  </r>
  <r>
    <x v="0"/>
    <n v="1"/>
    <s v="1983497"/>
    <x v="0"/>
    <s v="8075"/>
    <s v="22/01/2019 19:52"/>
    <s v="03AG879715"/>
    <s v="000207"/>
    <s v="PITSS"/>
    <s v="ASP"/>
    <x v="4"/>
    <s v="AV CUITLAHUAC No 332"/>
    <x v="34"/>
    <n v="0"/>
    <s v="METRO"/>
    <n v="43"/>
    <s v="Entre 31 y 60"/>
    <s v="Departmental Digital"/>
    <s v="A3"/>
    <s v="Ciudad principal"/>
    <s v="2-Entre 31 y 60"/>
    <n v="1.05"/>
    <n v="687.75"/>
    <n v="1"/>
    <n v="3.97"/>
    <n v="5"/>
    <n v="0.79400000000000004"/>
    <n v="0"/>
    <n v="0"/>
    <d v="2019-01-23T00:00:00"/>
    <d v="2019-01-23T00:00:00"/>
    <n v="0"/>
    <s v="0-1 día"/>
    <n v="0"/>
    <n v="0"/>
    <n v="0"/>
    <x v="0"/>
    <x v="0"/>
    <x v="0"/>
    <x v="0"/>
    <x v="0"/>
    <x v="0"/>
    <x v="0"/>
  </r>
  <r>
    <x v="0"/>
    <n v="1"/>
    <s v="1982615"/>
    <x v="0"/>
    <s v="5866"/>
    <s v="21/01/2019 13:32"/>
    <s v="0EX9664404"/>
    <s v="800027"/>
    <s v="PITSS"/>
    <s v="ASP"/>
    <x v="4"/>
    <s v="AV PATRIA 1612 MZ 1 LT 30 Y 30A"/>
    <x v="0"/>
    <n v="0"/>
    <s v="INTERIOR"/>
    <n v="7"/>
    <s v="Entre 7 y 15"/>
    <s v="Departmental Digital"/>
    <s v="A3"/>
    <s v="Ciudad principal"/>
    <s v="2-Entre 7 y 15"/>
    <n v="0.6"/>
    <n v="819"/>
    <n v="1"/>
    <n v="3.97"/>
    <n v="5"/>
    <n v="0.79400000000000004"/>
    <n v="0"/>
    <n v="0"/>
    <d v="2019-01-24T00:00:00"/>
    <d v="2019-01-24T00:00:00"/>
    <n v="0"/>
    <s v="0-1 día"/>
    <n v="0"/>
    <n v="0"/>
    <n v="0"/>
    <x v="0"/>
    <x v="0"/>
    <x v="0"/>
    <x v="0"/>
    <x v="0"/>
    <x v="0"/>
    <x v="0"/>
  </r>
  <r>
    <x v="1"/>
    <n v="1"/>
    <s v="1994817"/>
    <x v="0"/>
    <s v="7222"/>
    <s v="14/02/2019 11:20"/>
    <s v="0LX5697786"/>
    <s v="100037"/>
    <s v="PITSS"/>
    <s v="ASP"/>
    <x v="145"/>
    <s v="Calle 4 Norte 101"/>
    <x v="59"/>
    <n v="0"/>
    <s v="INTERIOR"/>
    <n v="189"/>
    <s v="&gt;60"/>
    <s v="A3 Office Color Laser MFPs"/>
    <s v="A3"/>
    <s v="Ciudad principal"/>
    <s v="2-&gt;60"/>
    <n v="1.1000000000000001"/>
    <n v="1501.5000000000002"/>
    <n v="1"/>
    <n v="3.97"/>
    <n v="5"/>
    <n v="0.79400000000000004"/>
    <n v="0"/>
    <n v="0"/>
    <d v="2019-02-14T00:00:00"/>
    <d v="2019-02-14T00:00:00"/>
    <n v="0"/>
    <s v="0-1 día"/>
    <n v="0"/>
    <n v="0"/>
    <n v="0"/>
    <x v="0"/>
    <x v="0"/>
    <x v="0"/>
    <x v="0"/>
    <x v="0"/>
    <x v="0"/>
    <x v="0"/>
  </r>
  <r>
    <x v="0"/>
    <n v="1"/>
    <s v="1985873"/>
    <x v="0"/>
    <s v="4310"/>
    <s v="28/01/2019 11:33"/>
    <s v="0BG0966723"/>
    <s v="800192"/>
    <s v="PITSS"/>
    <s v="ASP"/>
    <x v="1"/>
    <s v="AV. AMERICAS No. 655"/>
    <x v="7"/>
    <n v="0"/>
    <s v="INTERIOR"/>
    <n v="5"/>
    <s v="Entre 3 y 6"/>
    <s v="Light Production Digital Business"/>
    <s v="Entry Production"/>
    <s v="Ciudad principal"/>
    <s v="3-Entre 3 y 6"/>
    <n v="0.6"/>
    <n v="943.80000000000007"/>
    <n v="1"/>
    <n v="3.18"/>
    <n v="4"/>
    <n v="0.79500000000000004"/>
    <n v="0"/>
    <n v="0"/>
    <d v="2019-01-28T00:00:00"/>
    <d v="2019-01-28T00:00:00"/>
    <n v="0"/>
    <s v="0-1 día"/>
    <n v="0"/>
    <n v="0"/>
    <n v="0"/>
    <x v="0"/>
    <x v="0"/>
    <x v="0"/>
    <x v="0"/>
    <x v="0"/>
    <x v="0"/>
    <x v="0"/>
  </r>
  <r>
    <x v="0"/>
    <n v="1"/>
    <s v="1986077"/>
    <x v="0"/>
    <s v="0070"/>
    <s v="28/01/2019 14:19"/>
    <s v="0E2B661834"/>
    <s v="800142"/>
    <s v="PITSS"/>
    <s v="ASP"/>
    <x v="4"/>
    <s v="CAMINO AL OLIVO 22"/>
    <x v="35"/>
    <n v="0"/>
    <s v="METRO"/>
    <n v="18"/>
    <s v="Entre 16 y 30"/>
    <s v="Entry Production Color Low/Mid"/>
    <s v="Entry Production"/>
    <s v="Ciudad principal"/>
    <s v="3-Entre 16 y 30"/>
    <n v="1.05"/>
    <n v="843.15000000000009"/>
    <n v="1"/>
    <n v="3.18"/>
    <n v="4"/>
    <n v="0.79500000000000004"/>
    <n v="0"/>
    <n v="0"/>
    <d v="2019-01-29T00:00:00"/>
    <d v="2019-01-29T00:00:00"/>
    <n v="0"/>
    <s v="0-1 día"/>
    <n v="0"/>
    <n v="0"/>
    <n v="0"/>
    <x v="0"/>
    <x v="0"/>
    <x v="0"/>
    <x v="0"/>
    <x v="0"/>
    <x v="0"/>
    <x v="0"/>
  </r>
  <r>
    <x v="0"/>
    <n v="1"/>
    <s v="1979765"/>
    <x v="0"/>
    <s v="4002"/>
    <s v="15/01/2019 18:15"/>
    <s v="09HB331956"/>
    <s v="800196"/>
    <s v="PITSS"/>
    <s v="ASP"/>
    <x v="15"/>
    <s v="CARRETERA SAN ISIDRO MAZATEPEC No 7000"/>
    <x v="40"/>
    <n v="1"/>
    <s v="INTERIOR"/>
    <n v="2602"/>
    <s v="&gt;60"/>
    <s v="A4 Mono MFPs"/>
    <s v="A4"/>
    <s v="Ciudad principal"/>
    <s v="1-&gt;60"/>
    <n v="1.05"/>
    <n v="0"/>
    <n v="1"/>
    <n v="3.98"/>
    <n v="5"/>
    <n v="0.79600000000000004"/>
    <n v="0"/>
    <n v="0"/>
    <d v="2019-01-16T00:00:00"/>
    <d v="2019-01-16T00:00:00"/>
    <n v="0"/>
    <s v="0-1 día"/>
    <n v="0"/>
    <n v="0"/>
    <n v="0"/>
    <x v="0"/>
    <x v="0"/>
    <x v="0"/>
    <x v="0"/>
    <x v="0"/>
    <x v="0"/>
    <x v="0"/>
  </r>
  <r>
    <x v="0"/>
    <n v="1"/>
    <s v="1977033"/>
    <x v="0"/>
    <s v="7011"/>
    <s v="09/01/2019 12:00"/>
    <s v="6UA327089"/>
    <s v="800084"/>
    <s v="PITSS"/>
    <s v="ASP"/>
    <x v="146"/>
    <s v="BOULEVARD SAN JOSE No 1825"/>
    <x v="47"/>
    <n v="0"/>
    <s v="INTERIOR"/>
    <n v="111"/>
    <s v="&gt;60"/>
    <s v="Color Laser Printers"/>
    <s v="A4"/>
    <s v="Ciudad principal"/>
    <s v="1-&gt;60"/>
    <n v="1.05"/>
    <n v="750.75000000000011"/>
    <n v="1"/>
    <n v="4"/>
    <n v="5"/>
    <n v="0.8"/>
    <n v="0"/>
    <n v="0"/>
    <d v="2019-01-09T00:00:00"/>
    <d v="2019-01-10T00:00:00"/>
    <n v="1"/>
    <s v="0-1 día"/>
    <n v="0"/>
    <n v="0"/>
    <n v="0"/>
    <x v="0"/>
    <x v="0"/>
    <x v="0"/>
    <x v="0"/>
    <x v="0"/>
    <x v="0"/>
    <x v="0"/>
  </r>
  <r>
    <x v="0"/>
    <n v="1"/>
    <s v="1978371"/>
    <x v="0"/>
    <s v="5866"/>
    <s v="12/01/2019 14:08"/>
    <s v="0EX9298213"/>
    <s v="800183"/>
    <s v="PITSS"/>
    <s v="ASP"/>
    <x v="1"/>
    <s v="CENTRO COMERCIAL REAL CENTER AV SANTA MARGARITA No"/>
    <x v="0"/>
    <n v="0"/>
    <s v="INTERIOR"/>
    <n v="55"/>
    <s v="Entre 31 y 60"/>
    <s v="Departmental Digital"/>
    <s v="A3"/>
    <s v="Ciudad principal"/>
    <s v="2-Entre 31 y 60"/>
    <n v="1.05"/>
    <n v="1433.25"/>
    <n v="1"/>
    <n v="4"/>
    <n v="5"/>
    <n v="0.8"/>
    <n v="0"/>
    <n v="0"/>
    <d v="2019-01-14T00:00:00"/>
    <d v="2019-01-14T00:00:00"/>
    <n v="0"/>
    <s v="0-1 día"/>
    <n v="0"/>
    <n v="0"/>
    <n v="0"/>
    <x v="0"/>
    <x v="0"/>
    <x v="0"/>
    <x v="0"/>
    <x v="0"/>
    <x v="0"/>
    <x v="0"/>
  </r>
  <r>
    <x v="0"/>
    <n v="1"/>
    <s v="1978351"/>
    <x v="0"/>
    <s v="0560"/>
    <s v="11/01/2019 17:30"/>
    <s v="0XPN393943"/>
    <s v="800072"/>
    <s v="PITSS"/>
    <s v="ASP"/>
    <x v="1"/>
    <s v="PATRIA 1937"/>
    <x v="0"/>
    <n v="0"/>
    <s v="INTERIOR"/>
    <n v="78"/>
    <s v="&gt;60"/>
    <s v="Entry Production Color Low/Mid"/>
    <s v="Entry Production"/>
    <s v="Ciudad principal"/>
    <s v="3-&gt;60"/>
    <n v="1.1499999999999999"/>
    <n v="1808.95"/>
    <n v="1"/>
    <n v="3.2"/>
    <n v="4"/>
    <n v="0.8"/>
    <n v="0"/>
    <n v="0"/>
    <d v="2019-01-15T00:00:00"/>
    <d v="2019-01-15T00:00:00"/>
    <n v="0"/>
    <s v="0-1 día"/>
    <n v="0"/>
    <n v="0"/>
    <n v="0"/>
    <x v="0"/>
    <x v="0"/>
    <x v="0"/>
    <x v="0"/>
    <x v="0"/>
    <x v="0"/>
    <x v="0"/>
  </r>
  <r>
    <x v="0"/>
    <n v="1"/>
    <s v="1980089"/>
    <x v="0"/>
    <s v="5866"/>
    <s v="16/01/2019 09:00"/>
    <s v="0EX9293351"/>
    <s v="500036"/>
    <s v="PITSS"/>
    <s v="ASP"/>
    <x v="4"/>
    <s v="AV JOSE ELEUTERIO GONZALEZ 315"/>
    <x v="11"/>
    <n v="0"/>
    <s v="INTERIOR"/>
    <n v="29"/>
    <s v="Entre 16 y 30"/>
    <s v="Departmental Digital"/>
    <s v="A3"/>
    <s v="Ciudad principal"/>
    <s v="2-Entre 16 y 30"/>
    <n v="0.8"/>
    <n v="1092"/>
    <n v="1"/>
    <n v="4"/>
    <n v="5"/>
    <n v="0.8"/>
    <n v="0"/>
    <n v="0"/>
    <d v="2019-01-16T00:00:00"/>
    <d v="2019-01-16T00:00:00"/>
    <n v="0"/>
    <s v="0-1 día"/>
    <n v="0"/>
    <n v="0"/>
    <n v="0"/>
    <x v="0"/>
    <x v="0"/>
    <x v="0"/>
    <x v="0"/>
    <x v="0"/>
    <x v="0"/>
    <x v="0"/>
  </r>
  <r>
    <x v="0"/>
    <n v="1"/>
    <s v="1985033"/>
    <x v="0"/>
    <s v="3616"/>
    <s v="25/01/2019 13:30"/>
    <s v="0A2T199728"/>
    <s v="500028"/>
    <s v="PITSS"/>
    <s v="ASP"/>
    <x v="12"/>
    <s v="ALFONSO REYES 2828 A"/>
    <x v="11"/>
    <n v="0"/>
    <s v="INTERIOR"/>
    <n v="59"/>
    <s v="Entre 31 y 60"/>
    <s v="A4 Mono MFPs"/>
    <s v="A4"/>
    <s v="Ciudad principal"/>
    <s v="1-Entre 31 y 60"/>
    <n v="0.8"/>
    <n v="572.00000000000011"/>
    <n v="1"/>
    <n v="4"/>
    <n v="5"/>
    <n v="0.8"/>
    <n v="0"/>
    <n v="0"/>
    <d v="2019-01-29T00:00:00"/>
    <d v="2019-01-29T00:00:00"/>
    <n v="0"/>
    <s v="0-1 día"/>
    <n v="0"/>
    <n v="0"/>
    <n v="0"/>
    <x v="0"/>
    <x v="0"/>
    <x v="0"/>
    <x v="0"/>
    <x v="0"/>
    <x v="0"/>
    <x v="0"/>
  </r>
  <r>
    <x v="1"/>
    <n v="1"/>
    <s v="2000763"/>
    <x v="0"/>
    <s v="8075"/>
    <s v="26/02/2019 12:00"/>
    <s v="03AG880297"/>
    <s v="800027"/>
    <s v="PITSS"/>
    <s v="ASP"/>
    <x v="4"/>
    <s v="MARIANO OTERO No 1614"/>
    <x v="0"/>
    <n v="0"/>
    <s v="INTERIOR"/>
    <n v="44"/>
    <s v="Entre 31 y 60"/>
    <s v="Departmental Digital"/>
    <s v="A3"/>
    <s v="Ciudad principal"/>
    <s v="2-Entre 31 y 60"/>
    <n v="1.05"/>
    <n v="1433.25"/>
    <n v="1"/>
    <n v="4"/>
    <n v="5"/>
    <n v="0.8"/>
    <n v="0"/>
    <n v="0"/>
    <d v="2019-02-26T00:00:00"/>
    <d v="2019-02-26T00:00:00"/>
    <n v="0"/>
    <s v="0-1 día"/>
    <n v="0"/>
    <n v="0"/>
    <n v="0"/>
    <x v="0"/>
    <x v="0"/>
    <x v="0"/>
    <x v="0"/>
    <x v="0"/>
    <x v="0"/>
    <x v="0"/>
  </r>
  <r>
    <x v="1"/>
    <n v="1"/>
    <s v="1995413"/>
    <x v="0"/>
    <s v="5866"/>
    <s v="15/02/2019 11:47"/>
    <s v="0EX9664778"/>
    <s v="500028"/>
    <s v="PITSS"/>
    <s v="ASP"/>
    <x v="108"/>
    <s v="AV DE LOS ALAMOS No 80"/>
    <x v="82"/>
    <n v="0"/>
    <s v="INTERIOR"/>
    <n v="10"/>
    <s v="Entre 7 y 15"/>
    <s v="Departmental Digital"/>
    <s v="A3"/>
    <s v="Otras"/>
    <s v="2-Entre 7 y 15"/>
    <n v="0.6"/>
    <n v="819"/>
    <n v="1"/>
    <n v="7.22"/>
    <n v="9"/>
    <n v="0.80222222222222217"/>
    <n v="0"/>
    <n v="0"/>
    <d v="2019-02-18T00:00:00"/>
    <d v="2019-02-18T00:00:00"/>
    <n v="0"/>
    <s v="0-1 día"/>
    <n v="0"/>
    <n v="0"/>
    <n v="0"/>
    <x v="0"/>
    <x v="0"/>
    <x v="0"/>
    <x v="0"/>
    <x v="0"/>
    <x v="0"/>
    <x v="0"/>
  </r>
  <r>
    <x v="0"/>
    <n v="1"/>
    <s v="1984301"/>
    <x v="0"/>
    <s v="0070"/>
    <s v="24/01/2019 08:37"/>
    <s v="0E2B661828"/>
    <s v="000207"/>
    <s v="PITSS"/>
    <s v="ASP"/>
    <x v="4"/>
    <s v="SAN NICOLAS 10"/>
    <x v="14"/>
    <n v="0"/>
    <s v="METRO"/>
    <n v="85"/>
    <s v="&gt;60"/>
    <s v="Entry Production Color Low/Mid"/>
    <s v="Entry Production"/>
    <s v="Ciudad principal"/>
    <s v="3-&gt;60"/>
    <n v="1.1499999999999999"/>
    <n v="923.44999999999993"/>
    <n v="1"/>
    <n v="3.21"/>
    <n v="4"/>
    <n v="0.80249999999999999"/>
    <n v="0"/>
    <n v="0"/>
    <d v="2019-01-25T00:00:00"/>
    <d v="2019-01-25T00:00:00"/>
    <n v="0"/>
    <s v="0-1 día"/>
    <n v="0"/>
    <n v="0"/>
    <n v="0"/>
    <x v="0"/>
    <x v="0"/>
    <x v="0"/>
    <x v="0"/>
    <x v="0"/>
    <x v="0"/>
    <x v="0"/>
  </r>
  <r>
    <x v="0"/>
    <n v="1"/>
    <s v="1980301"/>
    <x v="0"/>
    <s v="8056"/>
    <s v="16/01/2019 13:39"/>
    <s v="08TB592525"/>
    <s v="500027"/>
    <s v="PITSS"/>
    <s v="ASP"/>
    <x v="20"/>
    <s v="CIRCUITO INTERIOR NORTE No 1820"/>
    <x v="2"/>
    <n v="1"/>
    <s v="INTERIOR"/>
    <n v="65"/>
    <s v="&gt;60"/>
    <s v="A3 Office Color Laser MFPs"/>
    <s v="A3"/>
    <s v="Ciudad principal"/>
    <s v="2-&gt;60"/>
    <n v="1.1000000000000001"/>
    <n v="0"/>
    <n v="1"/>
    <n v="4.0199999999999996"/>
    <n v="5"/>
    <n v="0.80399999999999994"/>
    <n v="0"/>
    <n v="0"/>
    <d v="2019-01-18T00:00:00"/>
    <d v="2019-01-20T00:00:00"/>
    <n v="0"/>
    <s v="0-1 día"/>
    <n v="0"/>
    <n v="0"/>
    <n v="0"/>
    <x v="0"/>
    <x v="0"/>
    <x v="0"/>
    <x v="0"/>
    <x v="0"/>
    <x v="0"/>
    <x v="0"/>
  </r>
  <r>
    <x v="1"/>
    <n v="1"/>
    <s v="1994155"/>
    <x v="0"/>
    <s v="1844"/>
    <s v="13/02/2019 09:05"/>
    <s v="0UHA001710"/>
    <s v="500035"/>
    <s v="PITSS"/>
    <s v="ASP"/>
    <x v="147"/>
    <s v="AV VICENTE GUERRERO NTE 3240"/>
    <x v="11"/>
    <n v="0"/>
    <s v="INTERIOR"/>
    <n v="16"/>
    <s v="Entre 16 y 30"/>
    <s v="High End Cut Sheet"/>
    <s v="High Production"/>
    <s v="Ciudad principal"/>
    <s v="4-Entre 16 y 30"/>
    <n v="1.1000000000000001"/>
    <n v="2359.5"/>
    <n v="1"/>
    <n v="2.42"/>
    <n v="3"/>
    <n v="0.80666666666666664"/>
    <n v="0"/>
    <n v="0"/>
    <d v="2019-02-15T00:00:00"/>
    <d v="2019-02-15T00:00:00"/>
    <n v="0"/>
    <s v="0-1 día"/>
    <n v="0"/>
    <n v="0"/>
    <n v="0"/>
    <x v="0"/>
    <x v="0"/>
    <x v="0"/>
    <x v="0"/>
    <x v="0"/>
    <x v="0"/>
    <x v="0"/>
  </r>
  <r>
    <x v="0"/>
    <n v="1"/>
    <s v="1986197"/>
    <x v="0"/>
    <s v="4005"/>
    <s v="28/01/2019 19:10"/>
    <s v="09HB349289"/>
    <s v="800110"/>
    <s v="PITSS"/>
    <s v="ASP"/>
    <x v="14"/>
    <s v="AV ACUEDUCTO 96"/>
    <x v="28"/>
    <n v="0"/>
    <s v="INTERIOR"/>
    <n v="2615"/>
    <s v="&gt;60"/>
    <s v="A4 Mono MFPs"/>
    <s v="A4"/>
    <s v="Ciudad principal"/>
    <s v="1-&gt;60"/>
    <n v="1.05"/>
    <n v="750.75000000000011"/>
    <n v="1"/>
    <n v="4.05"/>
    <n v="5"/>
    <n v="0.80999999999999994"/>
    <n v="0"/>
    <n v="0"/>
    <d v="2019-01-30T00:00:00"/>
    <d v="2019-01-30T00:00:00"/>
    <n v="0"/>
    <s v="0-1 día"/>
    <n v="0"/>
    <n v="0"/>
    <n v="0"/>
    <x v="0"/>
    <x v="0"/>
    <x v="0"/>
    <x v="0"/>
    <x v="0"/>
    <x v="0"/>
    <x v="0"/>
  </r>
  <r>
    <x v="0"/>
    <n v="1"/>
    <s v="1984827"/>
    <x v="0"/>
    <s v="4395"/>
    <s v="25/01/2019 08:22"/>
    <s v="0BG2947470"/>
    <s v="500083"/>
    <s v="PITSS"/>
    <s v="ASP"/>
    <x v="1"/>
    <s v="ROMULO GARZA 410"/>
    <x v="36"/>
    <n v="0"/>
    <s v="INTERIOR"/>
    <n v="7"/>
    <s v="Entre 7 y 15"/>
    <s v="Light Production Digital Business"/>
    <s v="Entry Production"/>
    <s v="Ciudad principal"/>
    <s v="3-Entre 7 y 15"/>
    <n v="0.8"/>
    <n v="1258.4000000000003"/>
    <n v="1"/>
    <n v="3.25"/>
    <n v="4"/>
    <n v="0.8125"/>
    <n v="0"/>
    <n v="0"/>
    <d v="2019-01-25T00:00:00"/>
    <d v="2019-01-25T00:00:00"/>
    <n v="0"/>
    <s v="0-1 día"/>
    <n v="0"/>
    <n v="0"/>
    <n v="0"/>
    <x v="0"/>
    <x v="0"/>
    <x v="0"/>
    <x v="0"/>
    <x v="0"/>
    <x v="0"/>
    <x v="0"/>
  </r>
  <r>
    <x v="0"/>
    <n v="1"/>
    <s v="1980299"/>
    <x v="0"/>
    <s v="4002"/>
    <s v="16/01/2019 13:26"/>
    <s v="09HB331842"/>
    <s v="800074"/>
    <s v="PITSS"/>
    <s v="ASP"/>
    <x v="0"/>
    <s v="AV BOSQUES DE LOS OLIVOS No 101"/>
    <x v="67"/>
    <n v="1"/>
    <s v="INTERIOR"/>
    <n v="2603"/>
    <s v="&gt;60"/>
    <s v="A4 Mono MFPs"/>
    <s v="A4"/>
    <s v="Ciudad principal"/>
    <s v="1-&gt;60"/>
    <n v="1.05"/>
    <n v="0"/>
    <n v="1"/>
    <n v="4.07"/>
    <n v="5"/>
    <n v="0.81400000000000006"/>
    <n v="0"/>
    <n v="0"/>
    <d v="2019-01-17T00:00:00"/>
    <d v="2019-01-17T00:00:00"/>
    <n v="0"/>
    <s v="0-1 día"/>
    <n v="0"/>
    <n v="0"/>
    <n v="0"/>
    <x v="0"/>
    <x v="0"/>
    <x v="0"/>
    <x v="0"/>
    <x v="0"/>
    <x v="0"/>
    <x v="0"/>
  </r>
  <r>
    <x v="0"/>
    <n v="1"/>
    <s v="1977433"/>
    <x v="0"/>
    <s v="4395"/>
    <s v="10/01/2019 08:44"/>
    <s v="0BG2947509"/>
    <s v="800183"/>
    <s v="PITSS"/>
    <s v="ASP"/>
    <x v="1"/>
    <s v="AV ADOLFO LOPEZ MATEOS 1299"/>
    <x v="40"/>
    <n v="0"/>
    <s v="INTERIOR"/>
    <n v="94"/>
    <s v="&gt;60"/>
    <s v="Light Production Digital Business"/>
    <s v="Entry Production"/>
    <s v="Ciudad principal"/>
    <s v="3-&gt;60"/>
    <n v="1.1499999999999999"/>
    <n v="1808.95"/>
    <n v="1"/>
    <n v="3.27"/>
    <n v="4"/>
    <n v="0.8175"/>
    <n v="0"/>
    <n v="0"/>
    <d v="2019-01-14T00:00:00"/>
    <d v="2019-01-14T00:00:00"/>
    <n v="0"/>
    <s v="0-1 día"/>
    <n v="0"/>
    <n v="0"/>
    <n v="0"/>
    <x v="0"/>
    <x v="0"/>
    <x v="0"/>
    <x v="0"/>
    <x v="0"/>
    <x v="0"/>
    <x v="0"/>
  </r>
  <r>
    <x v="1"/>
    <n v="1"/>
    <s v="1996445"/>
    <x v="0"/>
    <s v="3611"/>
    <s v="18/02/2019 12:05"/>
    <s v="0A4T558312"/>
    <s v="800186"/>
    <s v="PITSS"/>
    <s v="ASP"/>
    <x v="4"/>
    <s v="PROL EZEQUIEL MONTES 1 ESQ B QUINTA"/>
    <x v="10"/>
    <n v="0"/>
    <s v="INTERIOR"/>
    <n v="143"/>
    <s v="&gt;60"/>
    <s v="Entry Mono Printers"/>
    <s v="A4"/>
    <s v="Ciudad principal"/>
    <s v="1-&gt;60"/>
    <n v="1.05"/>
    <n v="750.75000000000011"/>
    <n v="1"/>
    <n v="4.09"/>
    <n v="5"/>
    <n v="0.81799999999999995"/>
    <n v="0"/>
    <n v="0"/>
    <d v="2019-02-18T00:00:00"/>
    <d v="2019-02-19T00:00:00"/>
    <n v="1"/>
    <s v="0-1 día"/>
    <n v="0"/>
    <n v="0"/>
    <n v="0"/>
    <x v="0"/>
    <x v="0"/>
    <x v="0"/>
    <x v="0"/>
    <x v="0"/>
    <x v="0"/>
    <x v="0"/>
  </r>
  <r>
    <x v="0"/>
    <n v="1"/>
    <s v="1983069"/>
    <x v="0"/>
    <s v="3611"/>
    <s v="22/01/2019 08:54"/>
    <s v="0A4T558247"/>
    <s v="800188"/>
    <s v="PITSS"/>
    <s v="ASP"/>
    <x v="4"/>
    <s v="PASEO IRAPUATO 1101"/>
    <x v="30"/>
    <n v="0"/>
    <s v="INTERIOR"/>
    <n v="1046"/>
    <s v="&gt;60"/>
    <s v="Entry Mono Printers"/>
    <s v="A4"/>
    <s v="Ciudad principal"/>
    <s v="1-&gt;60"/>
    <n v="1.05"/>
    <n v="750.75000000000011"/>
    <n v="1"/>
    <n v="4.0999999999999996"/>
    <n v="5"/>
    <n v="0.82"/>
    <n v="0"/>
    <n v="0"/>
    <d v="2019-01-24T00:00:00"/>
    <d v="2019-01-24T00:00:00"/>
    <n v="0"/>
    <s v="0-1 día"/>
    <n v="0"/>
    <n v="0"/>
    <n v="0"/>
    <x v="0"/>
    <x v="0"/>
    <x v="0"/>
    <x v="0"/>
    <x v="0"/>
    <x v="0"/>
    <x v="0"/>
  </r>
  <r>
    <x v="0"/>
    <n v="1"/>
    <s v="1973597"/>
    <x v="0"/>
    <s v="8075"/>
    <s v="02/01/2019 11:23"/>
    <s v="03AG880355"/>
    <s v="800183"/>
    <s v="PITSS"/>
    <s v="ASP"/>
    <x v="4"/>
    <s v="AV MEXICO 3370"/>
    <x v="0"/>
    <n v="0"/>
    <s v="INTERIOR"/>
    <n v="69"/>
    <s v="&gt;60"/>
    <s v="Departmental Digital"/>
    <s v="A3"/>
    <s v="Ciudad principal"/>
    <s v="2-&gt;60"/>
    <n v="1.1000000000000001"/>
    <n v="1501.5000000000002"/>
    <n v="1"/>
    <n v="4.12"/>
    <n v="5"/>
    <n v="0.82400000000000007"/>
    <n v="0"/>
    <n v="0"/>
    <d v="2019-01-02T00:00:00"/>
    <d v="2019-01-02T00:00:00"/>
    <n v="0"/>
    <s v="0-1 día"/>
    <n v="0"/>
    <n v="0"/>
    <n v="0"/>
    <x v="0"/>
    <x v="0"/>
    <x v="0"/>
    <x v="0"/>
    <x v="0"/>
    <x v="0"/>
    <x v="0"/>
  </r>
  <r>
    <x v="1"/>
    <n v="1"/>
    <s v="1983801"/>
    <x v="0"/>
    <s v="0551"/>
    <s v="23/01/2019 11:42"/>
    <s v="0XPN394559"/>
    <s v="100037"/>
    <s v="PITSS"/>
    <s v="ASP"/>
    <x v="4"/>
    <s v="BLVD AEROPUERTO MIGUEL ALEMAN No 55"/>
    <x v="59"/>
    <n v="0"/>
    <s v="INTERIOR"/>
    <n v="121"/>
    <s v="&gt;60"/>
    <s v="Entry Production Color Low/Mid"/>
    <s v="Entry Production"/>
    <s v="Ciudad principal"/>
    <s v="3-&gt;60"/>
    <n v="1.1499999999999999"/>
    <n v="1808.95"/>
    <n v="1"/>
    <n v="3.3"/>
    <n v="4"/>
    <n v="0.82499999999999996"/>
    <n v="0"/>
    <n v="0"/>
    <d v="2019-02-01T00:00:00"/>
    <d v="2019-02-05T00:00:00"/>
    <n v="1"/>
    <s v="0-1 día"/>
    <n v="0"/>
    <n v="0"/>
    <n v="0"/>
    <x v="0"/>
    <x v="0"/>
    <x v="0"/>
    <x v="0"/>
    <x v="0"/>
    <x v="0"/>
    <x v="0"/>
  </r>
  <r>
    <x v="0"/>
    <n v="1"/>
    <s v="1973521"/>
    <x v="0"/>
    <s v="3616"/>
    <s v="02/01/2019 10:52"/>
    <s v="0A2T201284"/>
    <s v="800027"/>
    <s v="PITSS"/>
    <s v="ASP"/>
    <x v="36"/>
    <s v="Carretera al Verde 2200"/>
    <x v="5"/>
    <n v="0"/>
    <s v="INTERIOR"/>
    <n v="377"/>
    <s v="&gt;60"/>
    <s v="A4 Mono MFPs"/>
    <s v="A4"/>
    <s v="Ciudad principal"/>
    <s v="1-&gt;60"/>
    <n v="1.05"/>
    <n v="750.75000000000011"/>
    <n v="1"/>
    <n v="4.13"/>
    <n v="5"/>
    <n v="0.82599999999999996"/>
    <n v="0"/>
    <n v="0"/>
    <d v="2019-01-02T00:00:00"/>
    <d v="2019-01-02T00:00:00"/>
    <n v="0"/>
    <s v="0-1 día"/>
    <n v="0"/>
    <n v="0"/>
    <n v="0"/>
    <x v="0"/>
    <x v="0"/>
    <x v="0"/>
    <x v="0"/>
    <x v="0"/>
    <x v="0"/>
    <x v="0"/>
  </r>
  <r>
    <x v="0"/>
    <n v="1"/>
    <s v="1987509"/>
    <x v="0"/>
    <s v="5955"/>
    <s v="30/01/2019 17:28"/>
    <s v="0X76703630"/>
    <s v="800027"/>
    <s v="PITSS"/>
    <s v="ASP"/>
    <x v="36"/>
    <s v="AV NI&amp;OS HEROES No 1555 LOTE 105"/>
    <x v="7"/>
    <n v="0"/>
    <s v="INTERIOR"/>
    <n v="1"/>
    <s v="&lt;=3"/>
    <s v="Departmental Digital"/>
    <s v="A3"/>
    <s v="Ciudad principal"/>
    <s v="2-&lt;=3"/>
    <n v="0"/>
    <n v="0"/>
    <n v="1"/>
    <n v="4.13"/>
    <n v="5"/>
    <n v="0.82599999999999996"/>
    <n v="0"/>
    <n v="0"/>
    <d v="2019-01-31T00:00:00"/>
    <d v="2019-01-31T00:00:00"/>
    <n v="0"/>
    <s v="0-1 día"/>
    <n v="0"/>
    <n v="0"/>
    <n v="0"/>
    <x v="0"/>
    <x v="0"/>
    <x v="0"/>
    <x v="0"/>
    <x v="0"/>
    <x v="0"/>
    <x v="0"/>
  </r>
  <r>
    <x v="1"/>
    <n v="1"/>
    <s v="1995459"/>
    <x v="0"/>
    <s v="8045"/>
    <s v="15/02/2019 12:46"/>
    <s v="0Y4X848737"/>
    <s v="000195"/>
    <s v="PITSS"/>
    <s v="ASP"/>
    <x v="15"/>
    <s v="AV MIGUEL ANGEL DE QUEVEDO NO 555"/>
    <x v="16"/>
    <n v="1"/>
    <s v="METRO"/>
    <n v="2"/>
    <s v="&lt;=3"/>
    <s v="Office Digital"/>
    <s v="A3"/>
    <s v="Ciudad principal"/>
    <s v="2-&lt;=3"/>
    <n v="0"/>
    <n v="0"/>
    <n v="1"/>
    <n v="4.13"/>
    <n v="5"/>
    <n v="0.82599999999999996"/>
    <n v="0"/>
    <n v="0"/>
    <d v="2019-02-15T00:00:00"/>
    <d v="2019-02-18T00:00:00"/>
    <n v="1"/>
    <s v="0-1 día"/>
    <n v="0"/>
    <n v="0"/>
    <n v="0"/>
    <x v="0"/>
    <x v="0"/>
    <x v="0"/>
    <x v="0"/>
    <x v="0"/>
    <x v="0"/>
    <x v="0"/>
  </r>
  <r>
    <x v="1"/>
    <n v="1"/>
    <s v="1999213"/>
    <x v="0"/>
    <s v="3658"/>
    <s v="22/02/2019 17:18"/>
    <s v="0C4X003017"/>
    <s v="500161"/>
    <s v="PITSS"/>
    <s v="ASP"/>
    <x v="8"/>
    <s v="TERCERA NTE 311"/>
    <x v="89"/>
    <n v="0"/>
    <s v="INTERIOR"/>
    <n v="94"/>
    <s v="&gt;60"/>
    <s v="A4 Mono MFPs"/>
    <s v="A4"/>
    <s v="Otras"/>
    <s v="1-&gt;60"/>
    <n v="1.05"/>
    <n v="750.75000000000011"/>
    <n v="1"/>
    <n v="5.2"/>
    <n v="9"/>
    <n v="0.57777777777777783"/>
    <n v="0"/>
    <n v="0"/>
    <d v="2019-02-27T00:00:00"/>
    <d v="2019-02-28T00:00:00"/>
    <n v="1"/>
    <s v="0-1 día"/>
    <n v="0"/>
    <n v="0"/>
    <n v="0"/>
    <x v="0"/>
    <x v="0"/>
    <x v="0"/>
    <x v="0"/>
    <x v="1"/>
    <x v="1"/>
    <x v="7"/>
  </r>
  <r>
    <x v="1"/>
    <n v="1"/>
    <s v="1989829"/>
    <x v="0"/>
    <s v="4311"/>
    <s v="05/02/2019 11:14"/>
    <s v="0BG1001281"/>
    <s v="500066"/>
    <s v="PITSS"/>
    <s v="ASP"/>
    <x v="148"/>
    <s v="BLVD CARLOS SALINAS DE GORTARI KM 9.25"/>
    <x v="29"/>
    <n v="0"/>
    <s v="INTERIOR"/>
    <n v="207"/>
    <s v="&gt;60"/>
    <s v="Light Production Digital Business"/>
    <s v="Entry Production"/>
    <s v="Otras"/>
    <s v="3-&gt;60"/>
    <n v="1.1499999999999999"/>
    <n v="1808.95"/>
    <n v="1"/>
    <n v="4.97"/>
    <n v="6"/>
    <n v="0.82833333333333325"/>
    <n v="0"/>
    <n v="0"/>
    <d v="2019-02-07T00:00:00"/>
    <d v="2019-02-07T00:00:00"/>
    <n v="0"/>
    <s v="0-1 día"/>
    <n v="0"/>
    <n v="0"/>
    <n v="0"/>
    <x v="0"/>
    <x v="0"/>
    <x v="0"/>
    <x v="0"/>
    <x v="0"/>
    <x v="0"/>
    <x v="0"/>
  </r>
  <r>
    <x v="0"/>
    <n v="1"/>
    <s v="1985371"/>
    <x v="0"/>
    <s v="0570"/>
    <s v="27/01/2019 13:22"/>
    <s v="0XPN547583"/>
    <s v="000195"/>
    <s v="PITSS"/>
    <s v="ASP"/>
    <x v="4"/>
    <s v="MONTERREY 75"/>
    <x v="57"/>
    <n v="0"/>
    <s v="METRO"/>
    <n v="69"/>
    <s v="&gt;60"/>
    <s v="Entry Production Color Low/Mid"/>
    <s v="Entry Production"/>
    <s v="Ciudad principal"/>
    <s v="3-&gt;60"/>
    <n v="1.1499999999999999"/>
    <n v="923.44999999999993"/>
    <n v="1"/>
    <n v="3.32"/>
    <n v="4"/>
    <n v="0.83"/>
    <n v="0"/>
    <n v="0"/>
    <d v="2019-01-28T00:00:00"/>
    <d v="2019-01-28T00:00:00"/>
    <n v="0"/>
    <s v="0-1 día"/>
    <n v="0"/>
    <n v="0"/>
    <n v="0"/>
    <x v="0"/>
    <x v="0"/>
    <x v="0"/>
    <x v="0"/>
    <x v="0"/>
    <x v="0"/>
    <x v="0"/>
  </r>
  <r>
    <x v="1"/>
    <n v="1"/>
    <s v="1988405"/>
    <x v="0"/>
    <s v="8045"/>
    <s v="01/02/2019 12:21"/>
    <s v="0Y4X843045"/>
    <s v="800186"/>
    <s v="PITSS"/>
    <s v="ASP"/>
    <x v="79"/>
    <s v="AUTOPISTA QUERETARO CELAYA KM 16 SN"/>
    <x v="46"/>
    <n v="0"/>
    <s v="INTERIOR"/>
    <n v="137"/>
    <s v="&gt;60"/>
    <s v="Office Digital"/>
    <s v="A3"/>
    <s v="Ciudad principal"/>
    <s v="2-&gt;60"/>
    <n v="1.1000000000000001"/>
    <n v="1501.5000000000002"/>
    <n v="1"/>
    <n v="4.1500000000000004"/>
    <n v="5"/>
    <n v="0.83000000000000007"/>
    <n v="0"/>
    <n v="0"/>
    <d v="2019-02-08T00:00:00"/>
    <d v="2019-02-11T00:00:00"/>
    <n v="1"/>
    <s v="0-1 día"/>
    <n v="0"/>
    <n v="0"/>
    <n v="0"/>
    <x v="0"/>
    <x v="0"/>
    <x v="0"/>
    <x v="0"/>
    <x v="0"/>
    <x v="0"/>
    <x v="0"/>
  </r>
  <r>
    <x v="0"/>
    <n v="1"/>
    <s v="1981241"/>
    <x v="0"/>
    <s v="4395"/>
    <s v="18/01/2019 08:30"/>
    <s v="0BG2947470"/>
    <s v="500066"/>
    <s v="PITSS"/>
    <s v="ASP"/>
    <x v="1"/>
    <s v="ROMULO GARZA 410"/>
    <x v="36"/>
    <n v="0"/>
    <s v="INTERIOR"/>
    <n v="51"/>
    <s v="Entre 31 y 60"/>
    <s v="Light Production Digital Business"/>
    <s v="Entry Production"/>
    <s v="Ciudad principal"/>
    <s v="3-Entre 31 y 60"/>
    <n v="1.1000000000000001"/>
    <n v="1730.3000000000004"/>
    <n v="1"/>
    <n v="3.33"/>
    <n v="4"/>
    <n v="0.83250000000000002"/>
    <n v="0"/>
    <n v="0"/>
    <d v="2019-01-18T00:00:00"/>
    <d v="2019-01-21T00:00:00"/>
    <n v="1"/>
    <s v="0-1 día"/>
    <n v="0"/>
    <n v="0"/>
    <n v="0"/>
    <x v="0"/>
    <x v="0"/>
    <x v="0"/>
    <x v="0"/>
    <x v="0"/>
    <x v="0"/>
    <x v="0"/>
  </r>
  <r>
    <x v="0"/>
    <n v="1"/>
    <s v="1983851"/>
    <x v="0"/>
    <s v="4310"/>
    <s v="23/01/2019 12:10"/>
    <s v="0BG0966723"/>
    <s v="800183"/>
    <s v="PITSS"/>
    <s v="ASP"/>
    <x v="1"/>
    <s v="AV. AMERICAS No. 655"/>
    <x v="7"/>
    <n v="0"/>
    <s v="INTERIOR"/>
    <n v="85"/>
    <s v="&gt;60"/>
    <s v="Light Production Digital Business"/>
    <s v="Entry Production"/>
    <s v="Ciudad principal"/>
    <s v="3-&gt;60"/>
    <n v="1.1499999999999999"/>
    <n v="1808.95"/>
    <n v="1"/>
    <n v="3.33"/>
    <n v="4"/>
    <n v="0.83250000000000002"/>
    <n v="0"/>
    <n v="0"/>
    <d v="2019-01-25T00:00:00"/>
    <d v="2019-01-25T00:00:00"/>
    <n v="0"/>
    <s v="0-1 día"/>
    <n v="0"/>
    <n v="0"/>
    <n v="0"/>
    <x v="0"/>
    <x v="0"/>
    <x v="0"/>
    <x v="0"/>
    <x v="0"/>
    <x v="0"/>
    <x v="0"/>
  </r>
  <r>
    <x v="1"/>
    <n v="1"/>
    <s v="1993155"/>
    <x v="0"/>
    <s v="5866"/>
    <s v="11/02/2019 13:16"/>
    <s v="0EX9660971"/>
    <s v="800192"/>
    <s v="PITSS"/>
    <s v="ASP"/>
    <x v="4"/>
    <s v="AV LOPEZ MATEOS SUR No 7000"/>
    <x v="40"/>
    <n v="0"/>
    <s v="INTERIOR"/>
    <n v="23"/>
    <s v="Entre 16 y 30"/>
    <s v="Departmental Digital"/>
    <s v="A3"/>
    <s v="Ciudad principal"/>
    <s v="2-Entre 16 y 30"/>
    <n v="0.8"/>
    <n v="1092"/>
    <n v="1"/>
    <n v="4.18"/>
    <n v="5"/>
    <n v="0.83599999999999997"/>
    <n v="0"/>
    <n v="0"/>
    <d v="2019-02-11T00:00:00"/>
    <d v="2019-02-12T00:00:00"/>
    <n v="1"/>
    <s v="0-1 día"/>
    <n v="0"/>
    <n v="0"/>
    <n v="0"/>
    <x v="0"/>
    <x v="0"/>
    <x v="0"/>
    <x v="0"/>
    <x v="0"/>
    <x v="0"/>
    <x v="0"/>
  </r>
  <r>
    <x v="0"/>
    <n v="1"/>
    <s v="1986059"/>
    <x v="0"/>
    <s v="4395"/>
    <s v="28/01/2019 14:09"/>
    <s v="0BG2947176"/>
    <s v="500083"/>
    <s v="PITSS"/>
    <s v="ASP"/>
    <x v="1"/>
    <s v="MARIANO ESCOBEDO No 519"/>
    <x v="11"/>
    <n v="0"/>
    <s v="INTERIOR"/>
    <n v="10"/>
    <s v="Entre 7 y 15"/>
    <s v="Light Production Digital Business"/>
    <s v="Entry Production"/>
    <s v="Ciudad principal"/>
    <s v="3-Entre 7 y 15"/>
    <n v="0.8"/>
    <n v="1258.4000000000003"/>
    <n v="1"/>
    <n v="3.35"/>
    <n v="4"/>
    <n v="0.83750000000000002"/>
    <n v="0"/>
    <n v="0"/>
    <d v="2019-01-29T00:00:00"/>
    <d v="2019-01-29T00:00:00"/>
    <n v="0"/>
    <s v="0-1 día"/>
    <n v="0"/>
    <n v="0"/>
    <n v="0"/>
    <x v="0"/>
    <x v="0"/>
    <x v="0"/>
    <x v="0"/>
    <x v="0"/>
    <x v="0"/>
    <x v="0"/>
  </r>
  <r>
    <x v="0"/>
    <n v="1"/>
    <s v="1985981"/>
    <x v="0"/>
    <s v="4395"/>
    <s v="28/01/2019 12:39"/>
    <s v="0BG2943221"/>
    <s v="100038"/>
    <s v="PITSS"/>
    <s v="ASP"/>
    <x v="1"/>
    <s v="BLV ISIDRO FABELA SUR 600"/>
    <x v="20"/>
    <n v="0"/>
    <s v="INTERIOR"/>
    <n v="11"/>
    <s v="Entre 7 y 15"/>
    <s v="Light Production Digital Business"/>
    <s v="Entry Production"/>
    <s v="Ciudad principal"/>
    <s v="3-Entre 7 y 15"/>
    <n v="0.8"/>
    <n v="1258.4000000000003"/>
    <n v="1"/>
    <n v="3.35"/>
    <n v="4"/>
    <n v="0.83750000000000002"/>
    <n v="0"/>
    <n v="0"/>
    <d v="2019-01-30T00:00:00"/>
    <d v="2019-01-30T00:00:00"/>
    <n v="0"/>
    <s v="0-1 día"/>
    <n v="0"/>
    <n v="0"/>
    <n v="0"/>
    <x v="0"/>
    <x v="0"/>
    <x v="0"/>
    <x v="0"/>
    <x v="0"/>
    <x v="0"/>
    <x v="0"/>
  </r>
  <r>
    <x v="0"/>
    <n v="1"/>
    <s v="1985931"/>
    <x v="0"/>
    <s v="6705"/>
    <s v="28/01/2019 12:08"/>
    <s v="0A1H022574"/>
    <s v="000195"/>
    <s v="PITSS"/>
    <s v="ASP"/>
    <x v="4"/>
    <s v="CAMINO AL OLIVO 22"/>
    <x v="35"/>
    <n v="0"/>
    <s v="METRO"/>
    <n v="60"/>
    <s v="Entre 31 y 60"/>
    <s v="WF Mono Systems and Legacy Color"/>
    <s v="WF"/>
    <s v="Ciudad principal"/>
    <s v="3-Entre 31 y 60"/>
    <n v="1.1000000000000001"/>
    <n v="883.30000000000007"/>
    <n v="1"/>
    <n v="3.37"/>
    <n v="4"/>
    <n v="0.84250000000000003"/>
    <n v="0"/>
    <n v="0"/>
    <d v="2019-01-28T00:00:00"/>
    <d v="2019-01-28T00:00:00"/>
    <n v="0"/>
    <s v="0-1 día"/>
    <n v="0"/>
    <n v="0"/>
    <n v="0"/>
    <x v="0"/>
    <x v="0"/>
    <x v="0"/>
    <x v="0"/>
    <x v="0"/>
    <x v="0"/>
    <x v="0"/>
  </r>
  <r>
    <x v="0"/>
    <n v="1"/>
    <s v="1986753"/>
    <x v="0"/>
    <s v="3326"/>
    <s v="29/01/2019 14:24"/>
    <s v="0LA6296562"/>
    <s v="800027"/>
    <s v="PITSS"/>
    <s v="ASP"/>
    <x v="6"/>
    <s v="VICENTE GUERRERO 40"/>
    <x v="98"/>
    <n v="0"/>
    <s v="INTERIOR"/>
    <n v="523"/>
    <s v="&gt;60"/>
    <s v="A4 Mono MFPs"/>
    <s v="A4"/>
    <s v="Otras"/>
    <s v="1-&gt;60"/>
    <n v="1.05"/>
    <n v="750.75000000000011"/>
    <n v="1"/>
    <n v="7.6"/>
    <n v="9"/>
    <n v="0.84444444444444444"/>
    <n v="0"/>
    <n v="0"/>
    <d v="2019-01-30T00:00:00"/>
    <d v="2019-01-30T00:00:00"/>
    <n v="0"/>
    <s v="0-1 día"/>
    <n v="0"/>
    <n v="0"/>
    <n v="0"/>
    <x v="0"/>
    <x v="0"/>
    <x v="0"/>
    <x v="0"/>
    <x v="0"/>
    <x v="0"/>
    <x v="0"/>
  </r>
  <r>
    <x v="0"/>
    <n v="1"/>
    <s v="1982477"/>
    <x v="0"/>
    <s v="0070"/>
    <s v="21/01/2019 11:42"/>
    <s v="0E2B658542"/>
    <s v="100037"/>
    <s v="PITSS"/>
    <s v="ASP"/>
    <x v="4"/>
    <s v="LEONA VICARIO No 629"/>
    <x v="3"/>
    <n v="0"/>
    <s v="INTERIOR"/>
    <n v="13"/>
    <s v="Entre 7 y 15"/>
    <s v="Entry Production Color Low/Mid"/>
    <s v="Entry Production"/>
    <s v="Ciudad principal"/>
    <s v="3-Entre 7 y 15"/>
    <n v="0.8"/>
    <n v="1258.4000000000003"/>
    <n v="1"/>
    <n v="3.38"/>
    <n v="4"/>
    <n v="0.84499999999999997"/>
    <n v="0"/>
    <n v="0"/>
    <d v="2019-01-21T00:00:00"/>
    <d v="2019-01-22T00:00:00"/>
    <n v="1"/>
    <s v="0-1 día"/>
    <n v="0"/>
    <n v="0"/>
    <n v="0"/>
    <x v="0"/>
    <x v="0"/>
    <x v="0"/>
    <x v="0"/>
    <x v="0"/>
    <x v="0"/>
    <x v="0"/>
  </r>
  <r>
    <x v="1"/>
    <n v="1"/>
    <s v="1992883"/>
    <x v="0"/>
    <s v="6705"/>
    <s v="11/02/2019 08:38"/>
    <s v="0A1H020591"/>
    <s v="800110"/>
    <s v="PITSS"/>
    <s v="ASP"/>
    <x v="1"/>
    <s v="CALZ DE LA HUERTA 2799"/>
    <x v="28"/>
    <n v="0"/>
    <s v="INTERIOR"/>
    <n v="11"/>
    <s v="Entre 7 y 15"/>
    <s v="WF Mono Systems and Legacy Color"/>
    <s v="WF"/>
    <s v="Ciudad principal"/>
    <s v="3-Entre 7 y 15"/>
    <n v="0.8"/>
    <n v="1258.4000000000003"/>
    <n v="1"/>
    <n v="3.39"/>
    <n v="4"/>
    <n v="0.84750000000000003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1"/>
    <n v="1"/>
    <s v="1994429"/>
    <x v="0"/>
    <s v="4002"/>
    <s v="13/02/2019 14:15"/>
    <s v="09HB331851"/>
    <s v="000195"/>
    <s v="PITSS"/>
    <s v="ASP"/>
    <x v="15"/>
    <s v="AV MIGUEL ANGEL DE QUEVEDO NO 555"/>
    <x v="16"/>
    <n v="1"/>
    <s v="METRO"/>
    <n v="14"/>
    <s v="Entre 7 y 15"/>
    <s v="A4 Mono MFPs"/>
    <s v="A4"/>
    <s v="Ciudad principal"/>
    <s v="1-Entre 7 y 15"/>
    <n v="0"/>
    <n v="0"/>
    <n v="1"/>
    <n v="4.25"/>
    <n v="5"/>
    <n v="0.85"/>
    <n v="0"/>
    <n v="0"/>
    <d v="2019-02-14T00:00:00"/>
    <d v="2019-02-14T00:00:00"/>
    <n v="0"/>
    <s v="0-1 día"/>
    <n v="0"/>
    <n v="0"/>
    <n v="0"/>
    <x v="0"/>
    <x v="0"/>
    <x v="0"/>
    <x v="0"/>
    <x v="0"/>
    <x v="0"/>
    <x v="0"/>
  </r>
  <r>
    <x v="0"/>
    <n v="1"/>
    <s v="1982587"/>
    <x v="0"/>
    <s v="8075"/>
    <s v="21/01/2019 13:13"/>
    <s v="03AG873369"/>
    <s v="000207"/>
    <s v="PITSS"/>
    <s v="ASP"/>
    <x v="4"/>
    <s v="AV ADOLFO LOPEZ MATEOS SN LT 1"/>
    <x v="75"/>
    <n v="0"/>
    <s v="METRO"/>
    <n v="96"/>
    <s v="&gt;60"/>
    <s v="Departmental Digital"/>
    <s v="A3"/>
    <s v="Ciudad principal"/>
    <s v="2-&gt;60"/>
    <n v="1.1000000000000001"/>
    <n v="720.50000000000011"/>
    <n v="1"/>
    <n v="4.28"/>
    <n v="5"/>
    <n v="0.85600000000000009"/>
    <n v="0"/>
    <n v="0"/>
    <d v="2019-01-23T00:00:00"/>
    <d v="2019-01-23T00:00:00"/>
    <n v="0"/>
    <s v="0-1 día"/>
    <n v="0"/>
    <n v="0"/>
    <n v="0"/>
    <x v="0"/>
    <x v="0"/>
    <x v="0"/>
    <x v="0"/>
    <x v="0"/>
    <x v="0"/>
    <x v="0"/>
  </r>
  <r>
    <x v="1"/>
    <n v="1"/>
    <s v="1994117"/>
    <x v="0"/>
    <s v="4002"/>
    <s v="13/02/2019 08:45"/>
    <s v="09HB333709"/>
    <s v="800027"/>
    <s v="PITSS"/>
    <s v="ASP"/>
    <x v="31"/>
    <s v="PEDRO MORENO 1401"/>
    <x v="7"/>
    <n v="0"/>
    <s v="INTERIOR"/>
    <n v="2631"/>
    <s v="&gt;60"/>
    <s v="A4 Mono MFPs"/>
    <s v="A4"/>
    <s v="Ciudad principal"/>
    <s v="1-&gt;60"/>
    <n v="1.05"/>
    <n v="750.75000000000011"/>
    <n v="1"/>
    <n v="4.28"/>
    <n v="5"/>
    <n v="0.85600000000000009"/>
    <n v="0"/>
    <n v="0"/>
    <d v="2019-02-13T00:00:00"/>
    <d v="2019-02-13T00:00:00"/>
    <n v="0"/>
    <s v="0-1 día"/>
    <n v="0"/>
    <n v="0"/>
    <n v="0"/>
    <x v="0"/>
    <x v="0"/>
    <x v="0"/>
    <x v="0"/>
    <x v="0"/>
    <x v="0"/>
    <x v="0"/>
  </r>
  <r>
    <x v="1"/>
    <n v="1"/>
    <s v="1999135"/>
    <x v="0"/>
    <s v="5866"/>
    <s v="22/02/2019 14:59"/>
    <s v="0EX9297293"/>
    <s v="500028"/>
    <s v="PITSS"/>
    <s v="ASP"/>
    <x v="1"/>
    <s v="HAROLD R PAPE MANZANA 31 NO 1910"/>
    <x v="47"/>
    <n v="0"/>
    <s v="INTERIOR"/>
    <n v="35"/>
    <s v="Entre 31 y 60"/>
    <s v="Departmental Digital"/>
    <s v="A3"/>
    <s v="Ciudad principal"/>
    <s v="2-Entre 31 y 60"/>
    <n v="1.05"/>
    <n v="1433.25"/>
    <n v="1"/>
    <n v="4.29"/>
    <n v="5"/>
    <n v="0.85799999999999998"/>
    <n v="0"/>
    <n v="0"/>
    <d v="2019-02-25T00:00:00"/>
    <d v="2019-02-25T00:00:00"/>
    <n v="0"/>
    <s v="0-1 día"/>
    <n v="0"/>
    <n v="0"/>
    <n v="0"/>
    <x v="0"/>
    <x v="0"/>
    <x v="0"/>
    <x v="0"/>
    <x v="0"/>
    <x v="0"/>
    <x v="0"/>
  </r>
  <r>
    <x v="0"/>
    <n v="1"/>
    <s v="1976677"/>
    <x v="0"/>
    <s v="4002"/>
    <s v="08/01/2019 16:41"/>
    <s v="09HB331652"/>
    <s v="800196"/>
    <s v="PITSS"/>
    <s v="ASP"/>
    <x v="15"/>
    <s v="CALLE 7 No 1308"/>
    <x v="7"/>
    <n v="1"/>
    <s v="INTERIOR"/>
    <n v="2595"/>
    <s v="&gt;60"/>
    <s v="A4 Mono MFPs"/>
    <s v="A4"/>
    <s v="Ciudad principal"/>
    <s v="1-&gt;60"/>
    <n v="1.05"/>
    <n v="0"/>
    <n v="1"/>
    <n v="4.3"/>
    <n v="5"/>
    <n v="0.86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1"/>
    <n v="1"/>
    <s v="1989651"/>
    <x v="0"/>
    <s v="4002"/>
    <s v="05/02/2019 08:02"/>
    <s v="09HB320801"/>
    <s v="500028"/>
    <s v="PITSS"/>
    <s v="ASP"/>
    <x v="6"/>
    <s v="AV SAN SEBASTIAN 1501"/>
    <x v="33"/>
    <n v="0"/>
    <s v="INTERIOR"/>
    <n v="484"/>
    <s v="&gt;60"/>
    <s v="A4 Mono MFPs"/>
    <s v="A4"/>
    <s v="Ciudad principal"/>
    <s v="1-&gt;60"/>
    <n v="1.05"/>
    <n v="750.75000000000011"/>
    <n v="1"/>
    <n v="4.3"/>
    <n v="5"/>
    <n v="0.86"/>
    <n v="0"/>
    <n v="0"/>
    <d v="2019-02-05T00:00:00"/>
    <d v="2019-02-06T00:00:00"/>
    <n v="1"/>
    <s v="0-1 día"/>
    <n v="0"/>
    <n v="0"/>
    <n v="0"/>
    <x v="0"/>
    <x v="0"/>
    <x v="0"/>
    <x v="0"/>
    <x v="0"/>
    <x v="0"/>
    <x v="0"/>
  </r>
  <r>
    <x v="1"/>
    <n v="1"/>
    <s v="1992933"/>
    <x v="0"/>
    <s v="4310"/>
    <s v="11/02/2019 10:05"/>
    <s v="0BG0966730"/>
    <s v="800110"/>
    <s v="PITSS"/>
    <s v="ASP"/>
    <x v="1"/>
    <s v="BLVD CAMELIA NO.2658"/>
    <x v="28"/>
    <n v="0"/>
    <s v="INTERIOR"/>
    <n v="47"/>
    <s v="Entre 31 y 60"/>
    <s v="Light Production Digital Business"/>
    <s v="Entry Production"/>
    <s v="Ciudad principal"/>
    <s v="3-Entre 31 y 60"/>
    <n v="1.1000000000000001"/>
    <n v="1730.3000000000004"/>
    <n v="1"/>
    <n v="3.44"/>
    <n v="4"/>
    <n v="0.86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1"/>
    <n v="1"/>
    <s v="1989617"/>
    <x v="0"/>
    <s v="4395"/>
    <s v="05/02/2019 07:12"/>
    <s v="0BG2951472"/>
    <s v="800192"/>
    <s v="PITSS"/>
    <s v="ASP"/>
    <x v="1"/>
    <s v="AMERICAS 655"/>
    <x v="7"/>
    <n v="0"/>
    <s v="INTERIOR"/>
    <n v="22"/>
    <s v="Entre 16 y 30"/>
    <s v="Light Production Digital Business"/>
    <s v="Entry Production"/>
    <s v="Ciudad principal"/>
    <s v="3-Entre 16 y 30"/>
    <n v="1.05"/>
    <n v="1651.6500000000003"/>
    <n v="1"/>
    <n v="3.45"/>
    <n v="4"/>
    <n v="0.86250000000000004"/>
    <n v="0"/>
    <n v="0"/>
    <d v="2019-02-05T00:00:00"/>
    <d v="2019-02-06T00:00:00"/>
    <n v="1"/>
    <s v="0-1 día"/>
    <n v="0"/>
    <n v="0"/>
    <n v="0"/>
    <x v="0"/>
    <x v="0"/>
    <x v="0"/>
    <x v="0"/>
    <x v="0"/>
    <x v="0"/>
    <x v="0"/>
  </r>
  <r>
    <x v="0"/>
    <n v="1"/>
    <s v="1973695"/>
    <x v="0"/>
    <s v="4002"/>
    <s v="02/01/2019 13:11"/>
    <s v="09HB328726"/>
    <s v="800027"/>
    <s v="PITSS"/>
    <s v="ASP"/>
    <x v="113"/>
    <s v="AV 18 DE MARZO No 704"/>
    <x v="7"/>
    <n v="0"/>
    <s v="INTERIOR"/>
    <n v="2589"/>
    <s v="&gt;60"/>
    <s v="A4 Mono MFPs"/>
    <s v="A4"/>
    <s v="Ciudad principal"/>
    <s v="1-&gt;60"/>
    <n v="1.05"/>
    <n v="750.75000000000011"/>
    <n v="1"/>
    <n v="4.32"/>
    <n v="5"/>
    <n v="0.8640000000000001"/>
    <n v="0"/>
    <n v="0"/>
    <d v="2019-01-03T00:00:00"/>
    <d v="2019-01-03T00:00:00"/>
    <n v="0"/>
    <s v="0-1 día"/>
    <n v="0"/>
    <n v="0"/>
    <n v="0"/>
    <x v="0"/>
    <x v="0"/>
    <x v="0"/>
    <x v="0"/>
    <x v="0"/>
    <x v="0"/>
    <x v="0"/>
  </r>
  <r>
    <x v="0"/>
    <n v="1"/>
    <s v="1976899"/>
    <x v="0"/>
    <s v="7225"/>
    <s v="09/01/2019 09:40"/>
    <s v="0LX5822382"/>
    <s v="500161"/>
    <s v="PITSS"/>
    <s v="ASP"/>
    <x v="25"/>
    <s v="VIALIDAD TABALAOPA 8507"/>
    <x v="6"/>
    <n v="0"/>
    <s v="INTERIOR"/>
    <n v="37"/>
    <s v="Entre 31 y 60"/>
    <s v="A3 Office Color Laser MFPs"/>
    <s v="A3"/>
    <s v="Ciudad principal"/>
    <s v="2-Entre 31 y 60"/>
    <n v="1.05"/>
    <n v="1433.25"/>
    <n v="1"/>
    <n v="3.08"/>
    <n v="5"/>
    <n v="0.61599999999999999"/>
    <n v="0"/>
    <n v="0"/>
    <d v="2019-01-11T00:00:00"/>
    <d v="2019-01-11T00:00:00"/>
    <n v="0"/>
    <s v="0-1 día"/>
    <n v="0"/>
    <n v="0"/>
    <n v="0"/>
    <x v="0"/>
    <x v="0"/>
    <x v="0"/>
    <x v="1"/>
    <x v="1"/>
    <x v="1"/>
    <x v="7"/>
  </r>
  <r>
    <x v="1"/>
    <n v="1"/>
    <s v="1986521"/>
    <x v="0"/>
    <s v="5866"/>
    <s v="29/01/2019 09:38"/>
    <s v="0EX9293145"/>
    <s v="800113"/>
    <s v="PITSS"/>
    <s v="ASP"/>
    <x v="4"/>
    <s v="AV MEXICO 3370"/>
    <x v="0"/>
    <n v="0"/>
    <s v="INTERIOR"/>
    <n v="4"/>
    <s v="Entre 3 y 6"/>
    <s v="Departmental Digital"/>
    <s v="A3"/>
    <s v="Ciudad principal"/>
    <s v="2-Entre 3 y 6"/>
    <n v="0"/>
    <n v="0"/>
    <n v="1"/>
    <n v="4.32"/>
    <n v="5"/>
    <n v="0.8640000000000001"/>
    <n v="0"/>
    <n v="0"/>
    <d v="2019-02-01T00:00:00"/>
    <d v="2019-02-01T00:00:00"/>
    <n v="0"/>
    <s v="0-1 día"/>
    <n v="0"/>
    <n v="0"/>
    <n v="0"/>
    <x v="0"/>
    <x v="0"/>
    <x v="0"/>
    <x v="0"/>
    <x v="0"/>
    <x v="0"/>
    <x v="0"/>
  </r>
  <r>
    <x v="0"/>
    <n v="1"/>
    <s v="1976975"/>
    <x v="0"/>
    <s v="3611"/>
    <s v="09/01/2019 11:00"/>
    <s v="0A4T558515"/>
    <s v="000207"/>
    <s v="PITSS"/>
    <s v="ASP"/>
    <x v="4"/>
    <s v="PASEO DE LA REFORMA N┌MERO 408"/>
    <x v="57"/>
    <n v="0"/>
    <s v="METRO"/>
    <n v="154"/>
    <s v="&gt;60"/>
    <s v="Entry Mono Printers"/>
    <s v="A4"/>
    <s v="Ciudad principal"/>
    <s v="1-&gt;60"/>
    <n v="1.05"/>
    <n v="491.40000000000003"/>
    <n v="1"/>
    <n v="4.33"/>
    <n v="5"/>
    <n v="0.86599999999999999"/>
    <n v="0"/>
    <n v="0"/>
    <d v="2019-01-09T00:00:00"/>
    <d v="2019-01-10T00:00:00"/>
    <n v="1"/>
    <s v="0-1 día"/>
    <n v="0"/>
    <n v="0"/>
    <n v="0"/>
    <x v="0"/>
    <x v="0"/>
    <x v="0"/>
    <x v="0"/>
    <x v="0"/>
    <x v="0"/>
    <x v="0"/>
  </r>
  <r>
    <x v="1"/>
    <n v="1"/>
    <s v="1993307"/>
    <x v="0"/>
    <s v="8070"/>
    <s v="11/02/2019 17:28"/>
    <s v="06TB445743"/>
    <s v="000196"/>
    <s v="PITSS"/>
    <s v="ASP"/>
    <x v="15"/>
    <s v="PASEO DE LA REFORMA No 295 P 2"/>
    <x v="57"/>
    <n v="1"/>
    <s v="METRO"/>
    <n v="11"/>
    <s v="Entre 7 y 15"/>
    <s v="A3 Office Color Laser MFPs"/>
    <s v="A3"/>
    <s v="Ciudad principal"/>
    <s v="2-Entre 7 y 15"/>
    <n v="0.6"/>
    <n v="0"/>
    <n v="1"/>
    <n v="4.33"/>
    <n v="5"/>
    <n v="0.86599999999999999"/>
    <n v="0"/>
    <n v="0"/>
    <d v="2019-02-13T00:00:00"/>
    <d v="2019-02-13T00:00:00"/>
    <n v="0"/>
    <s v="0-1 día"/>
    <n v="0"/>
    <n v="0"/>
    <n v="0"/>
    <x v="0"/>
    <x v="0"/>
    <x v="0"/>
    <x v="0"/>
    <x v="0"/>
    <x v="0"/>
    <x v="0"/>
  </r>
  <r>
    <x v="1"/>
    <n v="1"/>
    <s v="1998707"/>
    <x v="0"/>
    <s v="4395"/>
    <s v="21/02/2019 16:32"/>
    <s v="0BG2949312"/>
    <s v="100038"/>
    <s v="PITSS"/>
    <s v="ASP"/>
    <x v="1"/>
    <s v="BLV ISIDRO FABELA SUR 600"/>
    <x v="20"/>
    <n v="0"/>
    <s v="INTERIOR"/>
    <n v="56"/>
    <s v="Entre 31 y 60"/>
    <s v="Light Production Digital Business"/>
    <s v="Entry Production"/>
    <s v="Ciudad principal"/>
    <s v="3-Entre 31 y 60"/>
    <n v="1.1000000000000001"/>
    <n v="1730.3000000000004"/>
    <n v="1"/>
    <n v="3.47"/>
    <n v="4"/>
    <n v="0.86750000000000005"/>
    <n v="0"/>
    <n v="0"/>
    <d v="2019-02-26T00:00:00"/>
    <d v="2019-02-26T00:00:00"/>
    <n v="0"/>
    <s v="0-1 día"/>
    <n v="0"/>
    <n v="0"/>
    <n v="0"/>
    <x v="0"/>
    <x v="0"/>
    <x v="0"/>
    <x v="0"/>
    <x v="0"/>
    <x v="0"/>
    <x v="0"/>
  </r>
  <r>
    <x v="0"/>
    <n v="1"/>
    <s v="1974657"/>
    <x v="0"/>
    <s v="6705"/>
    <s v="04/01/2019 08:20"/>
    <s v="0A1H020656"/>
    <s v="800183"/>
    <s v="PITSS"/>
    <s v="ASP"/>
    <x v="1"/>
    <s v="AV ADOLFO LOPEZ MATEOS 1299"/>
    <x v="40"/>
    <n v="0"/>
    <s v="INTERIOR"/>
    <n v="16"/>
    <s v="Entre 16 y 30"/>
    <s v="WF Mono Systems and Legacy Color"/>
    <s v="WF"/>
    <s v="Ciudad principal"/>
    <s v="3-Entre 16 y 30"/>
    <n v="1.05"/>
    <n v="1651.6500000000003"/>
    <n v="1"/>
    <n v="3.5"/>
    <n v="4"/>
    <n v="0.875"/>
    <n v="0"/>
    <n v="0"/>
    <d v="2019-01-04T00:00:00"/>
    <d v="2019-01-04T00:00:00"/>
    <n v="0"/>
    <s v="0-1 día"/>
    <n v="0"/>
    <n v="0"/>
    <n v="0"/>
    <x v="0"/>
    <x v="0"/>
    <x v="0"/>
    <x v="0"/>
    <x v="0"/>
    <x v="0"/>
    <x v="0"/>
  </r>
  <r>
    <x v="0"/>
    <n v="1"/>
    <s v="1980689"/>
    <x v="0"/>
    <s v="7530"/>
    <s v="17/01/2019 09:04"/>
    <s v="0XKK387077"/>
    <s v="500161"/>
    <s v="PITSS"/>
    <s v="ASP"/>
    <x v="25"/>
    <s v="VIALIDAD TABALAOPA 8507"/>
    <x v="6"/>
    <n v="0"/>
    <s v="INTERIOR"/>
    <n v="30"/>
    <s v="Entre 16 y 30"/>
    <s v="A3 Office Color Laser MFPs"/>
    <s v="A3"/>
    <s v="Ciudad principal"/>
    <s v="2-Entre 16 y 30"/>
    <n v="0.8"/>
    <n v="1092"/>
    <n v="1"/>
    <n v="3.18"/>
    <n v="5"/>
    <n v="0.63600000000000001"/>
    <n v="0"/>
    <n v="0"/>
    <d v="2019-01-17T00:00:00"/>
    <d v="2019-01-18T00:00:00"/>
    <n v="1"/>
    <s v="0-1 día"/>
    <n v="0"/>
    <n v="0"/>
    <n v="0"/>
    <x v="0"/>
    <x v="0"/>
    <x v="0"/>
    <x v="1"/>
    <x v="1"/>
    <x v="1"/>
    <x v="7"/>
  </r>
  <r>
    <x v="0"/>
    <n v="1"/>
    <s v="1986481"/>
    <x v="0"/>
    <s v="7142"/>
    <s v="29/01/2019 08:21"/>
    <s v="0PW4152865"/>
    <s v="800183"/>
    <s v="PITSS"/>
    <s v="ASP"/>
    <x v="1"/>
    <s v="AV LOPEZ MATEOS SUR 1299"/>
    <x v="40"/>
    <n v="0"/>
    <s v="INTERIOR"/>
    <n v="43"/>
    <s v="Entre 31 y 60"/>
    <s v="WF Mono Systems and Legacy Color"/>
    <s v="WF"/>
    <s v="Ciudad principal"/>
    <s v="3-Entre 31 y 60"/>
    <n v="1.1000000000000001"/>
    <n v="1730.3000000000004"/>
    <n v="1"/>
    <n v="3.5"/>
    <n v="4"/>
    <n v="0.875"/>
    <n v="0"/>
    <n v="0"/>
    <d v="2019-01-29T00:00:00"/>
    <d v="2019-01-29T00:00:00"/>
    <n v="0"/>
    <s v="0-1 día"/>
    <n v="0"/>
    <n v="0"/>
    <n v="0"/>
    <x v="0"/>
    <x v="0"/>
    <x v="0"/>
    <x v="0"/>
    <x v="0"/>
    <x v="0"/>
    <x v="0"/>
  </r>
  <r>
    <x v="0"/>
    <n v="1"/>
    <s v="1983701"/>
    <x v="0"/>
    <s v="4395"/>
    <s v="23/01/2019 10:29"/>
    <s v="0BG2947147"/>
    <s v="800188"/>
    <s v="PITSS"/>
    <s v="ASP"/>
    <x v="1"/>
    <s v="BLV ADOLFO LOPEZ MATEOS 1025"/>
    <x v="55"/>
    <n v="0"/>
    <s v="INTERIOR"/>
    <n v="15"/>
    <s v="Entre 7 y 15"/>
    <s v="Light Production Digital Business"/>
    <s v="Entry Production"/>
    <s v="Ciudad principal"/>
    <s v="3-Entre 7 y 15"/>
    <n v="0.8"/>
    <n v="1258.4000000000003"/>
    <n v="1"/>
    <n v="3.52"/>
    <n v="4"/>
    <n v="0.88"/>
    <n v="0"/>
    <n v="0"/>
    <d v="2019-01-23T00:00:00"/>
    <d v="2019-01-23T00:00:00"/>
    <n v="0"/>
    <s v="0-1 día"/>
    <n v="0"/>
    <n v="0"/>
    <n v="0"/>
    <x v="0"/>
    <x v="0"/>
    <x v="0"/>
    <x v="0"/>
    <x v="0"/>
    <x v="0"/>
    <x v="0"/>
  </r>
  <r>
    <x v="1"/>
    <n v="1"/>
    <s v="2001421"/>
    <x v="0"/>
    <s v="8045"/>
    <s v="27/02/2019 11:36"/>
    <s v="0Y4X848952"/>
    <s v="000195"/>
    <s v="PITSS"/>
    <s v="ASP"/>
    <x v="15"/>
    <s v="AV MIGUEL ANGEL DE QUEVEDO NO 555"/>
    <x v="16"/>
    <n v="1"/>
    <s v="METRO"/>
    <n v="19"/>
    <s v="Entre 16 y 30"/>
    <s v="Office Digital"/>
    <s v="A3"/>
    <s v="Ciudad principal"/>
    <s v="2-Entre 16 y 30"/>
    <n v="0.8"/>
    <n v="0"/>
    <n v="1"/>
    <n v="4.43"/>
    <n v="5"/>
    <n v="0.8859999999999999"/>
    <n v="0"/>
    <n v="0"/>
    <d v="2019-02-27T00:00:00"/>
    <d v="2019-02-28T00:00:00"/>
    <n v="1"/>
    <s v="0-1 día"/>
    <n v="0"/>
    <n v="0"/>
    <n v="0"/>
    <x v="0"/>
    <x v="0"/>
    <x v="0"/>
    <x v="0"/>
    <x v="0"/>
    <x v="0"/>
    <x v="0"/>
  </r>
  <r>
    <x v="1"/>
    <n v="1"/>
    <s v="1988385"/>
    <x v="0"/>
    <s v="4002"/>
    <s v="01/02/2019 12:03"/>
    <s v="09HB318706"/>
    <s v="500028"/>
    <s v="PITSS"/>
    <s v="ASP"/>
    <x v="6"/>
    <s v="CORDILLERA DE LOS ANDES 701"/>
    <x v="36"/>
    <n v="0"/>
    <s v="INTERIOR"/>
    <n v="15"/>
    <s v="Entre 7 y 15"/>
    <s v="A4 Mono MFPs"/>
    <s v="A4"/>
    <s v="Ciudad principal"/>
    <s v="1-Entre 7 y 15"/>
    <n v="0"/>
    <n v="0"/>
    <n v="1"/>
    <n v="4.45"/>
    <n v="5"/>
    <n v="0.89"/>
    <n v="0"/>
    <n v="0"/>
    <d v="2019-02-01T00:00:00"/>
    <d v="2019-02-05T00:00:00"/>
    <n v="1"/>
    <s v="0-1 día"/>
    <n v="0"/>
    <n v="0"/>
    <n v="0"/>
    <x v="0"/>
    <x v="0"/>
    <x v="0"/>
    <x v="0"/>
    <x v="0"/>
    <x v="0"/>
    <x v="0"/>
  </r>
  <r>
    <x v="1"/>
    <n v="1"/>
    <s v="1990561"/>
    <x v="0"/>
    <s v="5866"/>
    <s v="06/02/2019 11:03"/>
    <s v="0EX9293087"/>
    <s v="500028"/>
    <s v="PITSS"/>
    <s v="ASP"/>
    <x v="4"/>
    <s v="AV DE LAS TORRES 2498"/>
    <x v="1"/>
    <n v="0"/>
    <s v="INTERIOR"/>
    <n v="16"/>
    <s v="Entre 16 y 30"/>
    <s v="Departmental Digital"/>
    <s v="A3"/>
    <s v="Ciudad principal"/>
    <s v="2-Entre 16 y 30"/>
    <n v="0.8"/>
    <n v="1092"/>
    <n v="1"/>
    <n v="4.45"/>
    <n v="5"/>
    <n v="0.89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0"/>
    <n v="1"/>
    <s v="1983333"/>
    <x v="0"/>
    <s v="5774"/>
    <s v="22/01/2019 13:02"/>
    <s v="0XEL566040"/>
    <s v="800142"/>
    <s v="PITSS"/>
    <s v="ASP"/>
    <x v="4"/>
    <s v="AV INSURGENTES SUR 479"/>
    <x v="57"/>
    <n v="0"/>
    <s v="METRO"/>
    <n v="77"/>
    <s v="&gt;60"/>
    <s v="Departmental Digital"/>
    <s v="A3"/>
    <s v="Ciudad principal"/>
    <s v="2-&gt;60"/>
    <n v="1.1000000000000001"/>
    <n v="720.50000000000011"/>
    <n v="1"/>
    <n v="4.47"/>
    <n v="5"/>
    <n v="0.89399999999999991"/>
    <n v="0"/>
    <n v="0"/>
    <d v="2019-01-24T00:00:00"/>
    <d v="2019-01-24T00:00:00"/>
    <n v="0"/>
    <s v="0-1 día"/>
    <n v="0"/>
    <n v="0"/>
    <n v="0"/>
    <x v="0"/>
    <x v="0"/>
    <x v="0"/>
    <x v="0"/>
    <x v="0"/>
    <x v="0"/>
    <x v="0"/>
  </r>
  <r>
    <x v="1"/>
    <n v="1"/>
    <s v="1989687"/>
    <x v="0"/>
    <s v="8075"/>
    <s v="05/02/2019 08:32"/>
    <s v="03AG880144"/>
    <s v="500028"/>
    <s v="PITSS"/>
    <s v="ASP"/>
    <x v="4"/>
    <s v="AV GOMEZ MORIN No 924 LOTE 7"/>
    <x v="1"/>
    <n v="0"/>
    <s v="INTERIOR"/>
    <n v="20"/>
    <s v="Entre 16 y 30"/>
    <s v="Departmental Digital"/>
    <s v="A3"/>
    <s v="Ciudad principal"/>
    <s v="2-Entre 16 y 30"/>
    <n v="0.8"/>
    <n v="1092"/>
    <n v="1"/>
    <n v="4.47"/>
    <n v="5"/>
    <n v="0.89399999999999991"/>
    <n v="0"/>
    <n v="0"/>
    <d v="2019-02-12T00:00:00"/>
    <d v="2019-02-13T00:00:00"/>
    <n v="1"/>
    <s v="0-1 día"/>
    <n v="0"/>
    <n v="0"/>
    <n v="0"/>
    <x v="0"/>
    <x v="0"/>
    <x v="0"/>
    <x v="0"/>
    <x v="0"/>
    <x v="0"/>
    <x v="0"/>
  </r>
  <r>
    <x v="1"/>
    <n v="1"/>
    <s v="1992869"/>
    <x v="0"/>
    <s v="6705"/>
    <s v="11/02/2019 08:19"/>
    <s v="0A1H020656"/>
    <s v="800027"/>
    <s v="PITSS"/>
    <s v="ASP"/>
    <x v="1"/>
    <s v="AV ADOLFO LOPEZ MATEOS 1299"/>
    <x v="40"/>
    <n v="0"/>
    <s v="INTERIOR"/>
    <n v="4"/>
    <s v="Entre 3 y 6"/>
    <s v="WF Mono Systems and Legacy Color"/>
    <s v="WF"/>
    <s v="Ciudad principal"/>
    <s v="3-Entre 3 y 6"/>
    <n v="0.6"/>
    <n v="943.80000000000007"/>
    <n v="1"/>
    <n v="3.58"/>
    <n v="4"/>
    <n v="0.89500000000000002"/>
    <n v="0"/>
    <n v="0"/>
    <d v="2019-02-14T00:00:00"/>
    <d v="2019-02-14T00:00:00"/>
    <n v="0"/>
    <s v="0-1 día"/>
    <n v="0"/>
    <n v="0"/>
    <n v="0"/>
    <x v="0"/>
    <x v="0"/>
    <x v="0"/>
    <x v="0"/>
    <x v="0"/>
    <x v="0"/>
    <x v="0"/>
  </r>
  <r>
    <x v="0"/>
    <n v="1"/>
    <s v="1985745"/>
    <x v="0"/>
    <s v="8075"/>
    <s v="28/01/2019 09:46"/>
    <s v="03AG877849"/>
    <s v="000207"/>
    <s v="PITSS"/>
    <s v="ASP"/>
    <x v="4"/>
    <s v="AV 1 DE MAYO Y AV CENTRAL MZ 4 LT 1"/>
    <x v="60"/>
    <n v="0"/>
    <s v="METRO"/>
    <n v="98"/>
    <s v="&gt;60"/>
    <s v="Departmental Digital"/>
    <s v="A3"/>
    <s v="Ciudad principal"/>
    <s v="2-&gt;60"/>
    <n v="1.1000000000000001"/>
    <n v="720.50000000000011"/>
    <n v="1"/>
    <n v="4.4800000000000004"/>
    <n v="5"/>
    <n v="0.89600000000000013"/>
    <n v="0"/>
    <n v="0"/>
    <d v="2019-01-30T00:00:00"/>
    <d v="2019-01-31T00:00:00"/>
    <n v="1"/>
    <s v="0-1 día"/>
    <n v="0"/>
    <n v="0"/>
    <n v="0"/>
    <x v="0"/>
    <x v="0"/>
    <x v="0"/>
    <x v="0"/>
    <x v="0"/>
    <x v="0"/>
    <x v="0"/>
  </r>
  <r>
    <x v="0"/>
    <n v="1"/>
    <s v="1975815"/>
    <x v="0"/>
    <s v="8055"/>
    <s v="07/01/2019 13:15"/>
    <s v="0Y4X830856"/>
    <s v="500161"/>
    <s v="PITSS"/>
    <s v="ASP"/>
    <x v="2"/>
    <s v="PREDIO SANTO TOMAS SN"/>
    <x v="90"/>
    <n v="0"/>
    <s v="INTERIOR"/>
    <n v="28"/>
    <s v="Entre 16 y 30"/>
    <s v="Departmental Digital"/>
    <s v="A3"/>
    <s v="Otras"/>
    <s v="2-Entre 16 y 30"/>
    <n v="0.8"/>
    <n v="1092"/>
    <n v="1"/>
    <n v="5.75"/>
    <n v="9"/>
    <n v="0.63888888888888884"/>
    <n v="0"/>
    <n v="0"/>
    <d v="2019-01-08T00:00:00"/>
    <d v="2019-01-08T00:00:00"/>
    <n v="0"/>
    <s v="0-1 día"/>
    <n v="0"/>
    <n v="0"/>
    <n v="0"/>
    <x v="0"/>
    <x v="0"/>
    <x v="0"/>
    <x v="0"/>
    <x v="1"/>
    <x v="1"/>
    <x v="7"/>
  </r>
  <r>
    <x v="1"/>
    <n v="1"/>
    <s v="1991285"/>
    <x v="0"/>
    <s v="0070"/>
    <s v="07/02/2019 13:24"/>
    <s v="0E2B646609"/>
    <s v="500019"/>
    <s v="PITSS"/>
    <s v="ASP"/>
    <x v="1"/>
    <s v="BLV INDEPENDENCIA SN"/>
    <x v="9"/>
    <n v="0"/>
    <s v="INTERIOR"/>
    <n v="191"/>
    <s v="&gt;60"/>
    <s v="Entry Production Color Low/Mid"/>
    <s v="Entry Production"/>
    <s v="Otras"/>
    <s v="3-&gt;60"/>
    <n v="1.1499999999999999"/>
    <n v="1808.95"/>
    <n v="1"/>
    <n v="5.4"/>
    <n v="6"/>
    <n v="0.9"/>
    <n v="0"/>
    <n v="0"/>
    <d v="2019-02-08T00:00:00"/>
    <d v="2019-02-08T00:00:00"/>
    <n v="0"/>
    <s v="0-1 día"/>
    <n v="0"/>
    <n v="0"/>
    <n v="0"/>
    <x v="0"/>
    <x v="0"/>
    <x v="0"/>
    <x v="0"/>
    <x v="0"/>
    <x v="0"/>
    <x v="0"/>
  </r>
  <r>
    <x v="0"/>
    <n v="1"/>
    <s v="1976881"/>
    <x v="0"/>
    <s v="1262"/>
    <s v="09/01/2019 09:15"/>
    <s v="0DUX197051"/>
    <s v="500083"/>
    <s v="PITSS"/>
    <s v="ASP"/>
    <x v="72"/>
    <s v="25 DE MAYO No 178"/>
    <x v="43"/>
    <n v="0"/>
    <s v="INTERIOR"/>
    <n v="7"/>
    <s v="Entre 7 y 15"/>
    <s v="Entry Production Color Low/Mid"/>
    <s v="Entry Production"/>
    <s v="Otras"/>
    <s v="3-Entre 7 y 15"/>
    <n v="0.8"/>
    <n v="1258.4000000000003"/>
    <n v="1"/>
    <n v="5.42"/>
    <n v="6"/>
    <n v="0.90333333333333332"/>
    <n v="0"/>
    <n v="0"/>
    <d v="2019-01-09T00:00:00"/>
    <d v="2019-01-10T00:00:00"/>
    <n v="1"/>
    <s v="0-1 día"/>
    <n v="0"/>
    <n v="0"/>
    <n v="0"/>
    <x v="0"/>
    <x v="0"/>
    <x v="0"/>
    <x v="0"/>
    <x v="0"/>
    <x v="0"/>
    <x v="0"/>
  </r>
  <r>
    <x v="0"/>
    <n v="1"/>
    <s v="1980327"/>
    <x v="0"/>
    <s v="0251"/>
    <s v="16/01/2019 14:09"/>
    <s v="0VGW632064"/>
    <s v="500161"/>
    <s v="PITSS"/>
    <s v="ASP"/>
    <x v="128"/>
    <s v="PERIFERICO ORTIZ MENA LOCAL 8 SN"/>
    <x v="6"/>
    <n v="0"/>
    <s v="INTERIOR"/>
    <n v="34"/>
    <s v="Entre 31 y 60"/>
    <s v="A3 Professional Color Laser MFPs"/>
    <s v="A3"/>
    <s v="Ciudad principal"/>
    <s v="2-Entre 31 y 60"/>
    <n v="1.05"/>
    <n v="1433.25"/>
    <n v="1"/>
    <n v="3.35"/>
    <n v="5"/>
    <n v="0.67"/>
    <n v="0"/>
    <n v="0"/>
    <d v="2019-01-18T00:00:00"/>
    <d v="2019-01-18T00:00:00"/>
    <n v="0"/>
    <s v="0-1 día"/>
    <n v="0"/>
    <n v="0"/>
    <n v="0"/>
    <x v="0"/>
    <x v="0"/>
    <x v="0"/>
    <x v="0"/>
    <x v="1"/>
    <x v="1"/>
    <x v="7"/>
  </r>
  <r>
    <x v="1"/>
    <n v="1"/>
    <s v="1991819"/>
    <x v="0"/>
    <s v="4395"/>
    <s v="08/02/2019 11:19"/>
    <s v="0BG2950884"/>
    <s v="500161"/>
    <s v="PITSS"/>
    <s v="ASP"/>
    <x v="1"/>
    <s v="LAT PERIF ANTONIO ORTIZ MENA 3500"/>
    <x v="6"/>
    <n v="0"/>
    <s v="INTERIOR"/>
    <n v="73"/>
    <s v="&gt;60"/>
    <s v="Light Production Digital Business"/>
    <s v="Entry Production"/>
    <s v="Ciudad principal"/>
    <s v="3-&gt;60"/>
    <n v="1.1499999999999999"/>
    <n v="1808.95"/>
    <n v="1"/>
    <n v="2.68"/>
    <n v="4"/>
    <n v="0.67"/>
    <n v="0"/>
    <n v="0"/>
    <d v="2019-02-11T00:00:00"/>
    <d v="2019-02-11T00:00:00"/>
    <n v="0"/>
    <s v="0-1 día"/>
    <n v="0"/>
    <n v="0"/>
    <n v="0"/>
    <x v="0"/>
    <x v="0"/>
    <x v="0"/>
    <x v="0"/>
    <x v="1"/>
    <x v="1"/>
    <x v="7"/>
  </r>
  <r>
    <x v="1"/>
    <n v="1"/>
    <s v="1991145"/>
    <x v="0"/>
    <s v="3655"/>
    <s v="07/02/2019 10:13"/>
    <s v="0C7X369931"/>
    <s v="500066"/>
    <s v="PITSS"/>
    <s v="ASP"/>
    <x v="108"/>
    <s v="AV MAESTRO ISRAEL CAVAZOS No 300"/>
    <x v="33"/>
    <n v="0"/>
    <s v="INTERIOR"/>
    <n v="118"/>
    <s v="&gt;60"/>
    <s v="A4 Mono MFPs"/>
    <s v="A4"/>
    <s v="Ciudad principal"/>
    <s v="1-&gt;60"/>
    <n v="1.05"/>
    <n v="750.75000000000011"/>
    <n v="1"/>
    <n v="4.55"/>
    <n v="5"/>
    <n v="0.90999999999999992"/>
    <n v="0"/>
    <n v="0"/>
    <d v="2019-02-07T00:00:00"/>
    <d v="2019-02-07T00:00:00"/>
    <n v="0"/>
    <s v="0-1 día"/>
    <n v="0"/>
    <n v="0"/>
    <n v="0"/>
    <x v="0"/>
    <x v="0"/>
    <x v="0"/>
    <x v="0"/>
    <x v="0"/>
    <x v="0"/>
    <x v="0"/>
  </r>
  <r>
    <x v="0"/>
    <n v="1"/>
    <s v="1978067"/>
    <x v="0"/>
    <s v="4395"/>
    <s v="11/01/2019 08:36"/>
    <s v="0BG2949265"/>
    <s v="500066"/>
    <s v="PITSS"/>
    <s v="ASP"/>
    <x v="1"/>
    <s v="MANUEL BARRAGAN 510 NTE"/>
    <x v="36"/>
    <n v="0"/>
    <s v="INTERIOR"/>
    <n v="21"/>
    <s v="Entre 16 y 30"/>
    <s v="Light Production Digital Business"/>
    <s v="Entry Production"/>
    <s v="Ciudad principal"/>
    <s v="3-Entre 16 y 30"/>
    <n v="1.05"/>
    <n v="1651.6500000000003"/>
    <n v="1"/>
    <n v="3.65"/>
    <n v="4"/>
    <n v="0.91249999999999998"/>
    <n v="0"/>
    <n v="0"/>
    <d v="2019-01-15T00:00:00"/>
    <d v="2019-01-15T00:00:00"/>
    <n v="0"/>
    <s v="0-1 día"/>
    <n v="0"/>
    <n v="0"/>
    <n v="0"/>
    <x v="0"/>
    <x v="0"/>
    <x v="0"/>
    <x v="0"/>
    <x v="0"/>
    <x v="0"/>
    <x v="0"/>
  </r>
  <r>
    <x v="1"/>
    <n v="1"/>
    <s v="1997149"/>
    <x v="0"/>
    <s v="4395"/>
    <s v="19/02/2019 11:51"/>
    <s v="0BG2946786"/>
    <s v="500028"/>
    <s v="PITSS"/>
    <s v="ASP"/>
    <x v="1"/>
    <s v="CARR MIGUEL ALEMAN OTE 4605"/>
    <x v="33"/>
    <n v="0"/>
    <s v="INTERIOR"/>
    <n v="6"/>
    <s v="Entre 3 y 6"/>
    <s v="Light Production Digital Business"/>
    <s v="Entry Production"/>
    <s v="Ciudad principal"/>
    <s v="3-Entre 3 y 6"/>
    <n v="0.6"/>
    <n v="943.80000000000007"/>
    <n v="1"/>
    <n v="3.65"/>
    <n v="4"/>
    <n v="0.91249999999999998"/>
    <n v="0"/>
    <n v="0"/>
    <d v="2019-02-19T00:00:00"/>
    <d v="2019-02-19T00:00:00"/>
    <n v="0"/>
    <s v="0-1 día"/>
    <n v="0"/>
    <n v="0"/>
    <n v="0"/>
    <x v="0"/>
    <x v="0"/>
    <x v="0"/>
    <x v="0"/>
    <x v="0"/>
    <x v="0"/>
    <x v="0"/>
  </r>
  <r>
    <x v="1"/>
    <n v="1"/>
    <s v="1998609"/>
    <x v="0"/>
    <s v="0070"/>
    <s v="21/02/2019 13:51"/>
    <s v="0E2B665463"/>
    <s v="800027"/>
    <s v="PITSS"/>
    <s v="ASP"/>
    <x v="4"/>
    <s v="AV SALVADOR NAVA MARTINEZ No 3115"/>
    <x v="13"/>
    <n v="0"/>
    <s v="INTERIOR"/>
    <n v="317"/>
    <s v="&gt;60"/>
    <s v="Entry Production Color Low/Mid"/>
    <s v="Entry Production"/>
    <s v="Ciudad principal"/>
    <s v="3-&gt;60"/>
    <n v="1.1499999999999999"/>
    <n v="1808.95"/>
    <n v="1"/>
    <n v="3.65"/>
    <n v="4"/>
    <n v="0.91249999999999998"/>
    <n v="0"/>
    <n v="0"/>
    <d v="2019-02-22T00:00:00"/>
    <d v="2019-02-22T00:00:00"/>
    <n v="0"/>
    <s v="0-1 día"/>
    <n v="0"/>
    <n v="0"/>
    <n v="0"/>
    <x v="0"/>
    <x v="0"/>
    <x v="0"/>
    <x v="0"/>
    <x v="0"/>
    <x v="0"/>
    <x v="0"/>
  </r>
  <r>
    <x v="1"/>
    <n v="1"/>
    <s v="2000893"/>
    <x v="0"/>
    <s v="6705"/>
    <s v="26/02/2019 13:51"/>
    <s v="0A1H021649"/>
    <s v="500161"/>
    <s v="PITSS"/>
    <s v="ASP"/>
    <x v="1"/>
    <s v="AV 6 OTE ESQ CALLE 5 OTE NUM 405"/>
    <x v="89"/>
    <n v="0"/>
    <s v="INTERIOR"/>
    <n v="66"/>
    <s v="&gt;60"/>
    <s v="WF Mono Systems and Legacy Color"/>
    <s v="WF"/>
    <s v="Otras"/>
    <s v="3-&gt;60"/>
    <n v="1.1499999999999999"/>
    <n v="1808.95"/>
    <n v="1"/>
    <n v="4.1500000000000004"/>
    <n v="6"/>
    <n v="0.69166666666666676"/>
    <n v="0"/>
    <n v="0"/>
    <d v="2019-02-27T00:00:00"/>
    <d v="2019-02-27T00:00:00"/>
    <n v="0"/>
    <s v="0-1 día"/>
    <n v="0"/>
    <n v="0"/>
    <n v="0"/>
    <x v="0"/>
    <x v="0"/>
    <x v="0"/>
    <x v="0"/>
    <x v="1"/>
    <x v="1"/>
    <x v="7"/>
  </r>
  <r>
    <x v="1"/>
    <n v="1"/>
    <s v="1986441"/>
    <x v="0"/>
    <s v="3350"/>
    <s v="29/01/2019 07:04"/>
    <s v="0VMA674484"/>
    <s v="500036"/>
    <s v="PITSS"/>
    <s v="ASP"/>
    <x v="17"/>
    <s v="ITURBIDE No 6970"/>
    <x v="18"/>
    <n v="0"/>
    <s v="INTERIOR"/>
    <n v="215"/>
    <s v="&gt;60"/>
    <s v="A4 Mono MFPs"/>
    <s v="A4"/>
    <s v="Ciudad principal"/>
    <s v="1-&gt;60"/>
    <n v="1.05"/>
    <n v="750.75000000000011"/>
    <n v="1"/>
    <n v="4.58"/>
    <n v="5"/>
    <n v="0.91600000000000004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1"/>
    <n v="1"/>
    <s v="2000817"/>
    <x v="0"/>
    <s v="5955"/>
    <s v="26/02/2019 12:55"/>
    <s v="0X76707683"/>
    <s v="100037"/>
    <s v="PITSS"/>
    <s v="ASP"/>
    <x v="21"/>
    <s v="ACUEDUCTO DEL ALTO LERMA No 2"/>
    <x v="24"/>
    <n v="0"/>
    <s v="INTERIOR"/>
    <n v="252"/>
    <s v="&gt;60"/>
    <s v="Departmental Digital"/>
    <s v="A3"/>
    <s v="Ciudad principal"/>
    <s v="2-&gt;60"/>
    <n v="1.1000000000000001"/>
    <n v="1501.5000000000002"/>
    <n v="1"/>
    <n v="4.58"/>
    <n v="5"/>
    <n v="0.91600000000000004"/>
    <n v="0"/>
    <n v="0"/>
    <d v="2019-02-26T00:00:00"/>
    <d v="2019-02-27T00:00:00"/>
    <n v="1"/>
    <s v="0-1 día"/>
    <n v="0"/>
    <n v="0"/>
    <n v="0"/>
    <x v="0"/>
    <x v="0"/>
    <x v="0"/>
    <x v="0"/>
    <x v="0"/>
    <x v="0"/>
    <x v="0"/>
  </r>
  <r>
    <x v="1"/>
    <n v="1"/>
    <s v="1989295"/>
    <x v="0"/>
    <s v="0070"/>
    <s v="04/02/2019 11:57"/>
    <s v="0E2B666316"/>
    <s v="000196"/>
    <s v="PITSS"/>
    <s v="ASP"/>
    <x v="4"/>
    <s v="AV ADOLFO LOPEZ MATEOS SN LT 1"/>
    <x v="75"/>
    <n v="0"/>
    <s v="METRO"/>
    <n v="95"/>
    <s v="&gt;60"/>
    <s v="Entry Production Color Low/Mid"/>
    <s v="Entry Production"/>
    <s v="Ciudad principal"/>
    <s v="3-&gt;60"/>
    <n v="1.1499999999999999"/>
    <n v="923.44999999999993"/>
    <n v="1"/>
    <n v="3.67"/>
    <n v="4"/>
    <n v="0.91749999999999998"/>
    <n v="0"/>
    <n v="0"/>
    <d v="2019-02-05T00:00:00"/>
    <d v="2019-02-06T00:00:00"/>
    <n v="1"/>
    <s v="0-1 día"/>
    <n v="0"/>
    <n v="0"/>
    <n v="0"/>
    <x v="0"/>
    <x v="0"/>
    <x v="0"/>
    <x v="0"/>
    <x v="0"/>
    <x v="0"/>
    <x v="0"/>
  </r>
  <r>
    <x v="0"/>
    <n v="1"/>
    <s v="1977627"/>
    <x v="0"/>
    <s v="3346"/>
    <s v="10/01/2019 12:14"/>
    <s v="03BT802591"/>
    <s v="800074"/>
    <s v="PITSS"/>
    <s v="ASP"/>
    <x v="111"/>
    <s v="BLVD DE LAS ISLAS No 1 MOD 4"/>
    <x v="37"/>
    <n v="0"/>
    <s v="INTERIOR"/>
    <n v="2597"/>
    <s v="&gt;60"/>
    <s v="A4 Mono MFPs"/>
    <s v="A4"/>
    <s v="Otras"/>
    <s v="1-&gt;60"/>
    <n v="1.05"/>
    <n v="750.75000000000011"/>
    <n v="1"/>
    <n v="8.27"/>
    <n v="9"/>
    <n v="0.91888888888888887"/>
    <n v="0"/>
    <n v="0"/>
    <d v="2019-01-11T00:00:00"/>
    <d v="2019-01-11T00:00:00"/>
    <n v="0"/>
    <s v="0-1 día"/>
    <n v="0"/>
    <n v="0"/>
    <n v="0"/>
    <x v="0"/>
    <x v="0"/>
    <x v="0"/>
    <x v="0"/>
    <x v="0"/>
    <x v="0"/>
    <x v="0"/>
  </r>
  <r>
    <x v="0"/>
    <n v="1"/>
    <s v="1980693"/>
    <x v="0"/>
    <s v="4002"/>
    <s v="17/01/2019 09:14"/>
    <s v="09HB321582"/>
    <s v="800074"/>
    <s v="PITSS"/>
    <s v="ASP"/>
    <x v="6"/>
    <s v="CARR ZIHUATANEJO IXTAPA SN"/>
    <x v="99"/>
    <n v="0"/>
    <s v="INTERIOR"/>
    <n v="85"/>
    <s v="&gt;60"/>
    <s v="A4 Mono MFPs"/>
    <s v="A4"/>
    <s v="Otras"/>
    <s v="1-&gt;60"/>
    <n v="1.05"/>
    <n v="750.75000000000011"/>
    <n v="1"/>
    <n v="8.27"/>
    <n v="9"/>
    <n v="0.91888888888888887"/>
    <n v="0"/>
    <n v="0"/>
    <d v="2019-01-18T00:00:00"/>
    <d v="2019-01-18T00:00:00"/>
    <n v="0"/>
    <s v="0-1 día"/>
    <n v="0"/>
    <n v="0"/>
    <n v="0"/>
    <x v="0"/>
    <x v="0"/>
    <x v="0"/>
    <x v="0"/>
    <x v="0"/>
    <x v="0"/>
    <x v="0"/>
  </r>
  <r>
    <x v="0"/>
    <n v="1"/>
    <s v="1975681"/>
    <x v="0"/>
    <s v="0770"/>
    <s v="07/01/2019 10:40"/>
    <s v="0CX0060974"/>
    <s v="500161"/>
    <s v="PITSS"/>
    <s v="ASP"/>
    <x v="128"/>
    <s v="AV UNIVERSIDAD 2761"/>
    <x v="6"/>
    <n v="0"/>
    <s v="INTERIOR"/>
    <n v="11"/>
    <s v="Entre 7 y 15"/>
    <s v="Entry Production Color Mid"/>
    <s v="Entry Production"/>
    <s v="Ciudad principal"/>
    <s v="3-Entre 7 y 15"/>
    <n v="0.8"/>
    <n v="1258.4000000000003"/>
    <n v="1"/>
    <n v="3.08"/>
    <n v="4"/>
    <n v="0.77"/>
    <n v="0"/>
    <n v="0"/>
    <d v="2019-01-07T00:00:00"/>
    <d v="2019-01-07T00:00:00"/>
    <n v="0"/>
    <s v="0-1 día"/>
    <n v="0"/>
    <n v="0"/>
    <n v="0"/>
    <x v="0"/>
    <x v="0"/>
    <x v="0"/>
    <x v="0"/>
    <x v="1"/>
    <x v="1"/>
    <x v="7"/>
  </r>
  <r>
    <x v="1"/>
    <n v="1"/>
    <s v="1996237"/>
    <x v="0"/>
    <s v="7530"/>
    <s v="18/02/2019 08:26"/>
    <s v="0XKK398487"/>
    <s v="100039"/>
    <s v="PITSS"/>
    <s v="ASP"/>
    <x v="28"/>
    <s v="INDUSTRIA QUIMICA SN"/>
    <x v="20"/>
    <n v="1"/>
    <s v="INTERIOR"/>
    <n v="122"/>
    <s v="&gt;60"/>
    <s v="A3 Office Color Laser MFPs"/>
    <s v="A3"/>
    <s v="Ciudad principal"/>
    <s v="2-&gt;60"/>
    <n v="1.1000000000000001"/>
    <n v="0"/>
    <n v="1"/>
    <n v="4.5999999999999996"/>
    <n v="5"/>
    <n v="0.91999999999999993"/>
    <n v="0"/>
    <n v="0"/>
    <d v="2019-02-18T00:00:00"/>
    <d v="2019-02-18T00:00:00"/>
    <n v="0"/>
    <s v="0-1 día"/>
    <n v="0"/>
    <n v="0"/>
    <n v="0"/>
    <x v="0"/>
    <x v="0"/>
    <x v="0"/>
    <x v="0"/>
    <x v="0"/>
    <x v="0"/>
    <x v="0"/>
  </r>
  <r>
    <x v="0"/>
    <n v="1"/>
    <s v="1977601"/>
    <x v="0"/>
    <s v="0560"/>
    <s v="10/01/2019 11:49"/>
    <s v="0XPN399496"/>
    <s v="500028"/>
    <s v="PITSS"/>
    <s v="ASP"/>
    <x v="1"/>
    <s v="MORELOS 406 OTE"/>
    <x v="11"/>
    <n v="0"/>
    <s v="INTERIOR"/>
    <n v="24"/>
    <s v="Entre 16 y 30"/>
    <s v="Entry Production Color Low/Mid"/>
    <s v="Entry Production"/>
    <s v="Ciudad principal"/>
    <s v="3-Entre 16 y 30"/>
    <n v="1.05"/>
    <n v="1651.6500000000003"/>
    <n v="1"/>
    <n v="3.68"/>
    <n v="4"/>
    <n v="0.92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0"/>
    <n v="1"/>
    <s v="1977561"/>
    <x v="0"/>
    <s v="4311"/>
    <s v="10/01/2019 11:19"/>
    <s v="0BG1000997"/>
    <s v="500083"/>
    <s v="PITSS"/>
    <s v="ASP"/>
    <x v="7"/>
    <s v="AV EUGENIO GARZA SADA 2501 SUR"/>
    <x v="11"/>
    <n v="0"/>
    <s v="INTERIOR"/>
    <n v="37"/>
    <s v="Entre 31 y 60"/>
    <s v="Light Production Digital Business"/>
    <s v="Entry Production"/>
    <s v="Ciudad principal"/>
    <s v="3-Entre 31 y 60"/>
    <n v="1.1000000000000001"/>
    <n v="1730.3000000000004"/>
    <n v="1"/>
    <n v="3.68"/>
    <n v="4"/>
    <n v="0.92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0"/>
    <n v="1"/>
    <s v="1986187"/>
    <x v="0"/>
    <s v="0570"/>
    <s v="28/01/2019 18:13"/>
    <s v="0XPN548391"/>
    <s v="000195"/>
    <s v="PITSS"/>
    <s v="ASP"/>
    <x v="4"/>
    <s v="AV CONTRERAS 300"/>
    <x v="70"/>
    <n v="0"/>
    <s v="METRO"/>
    <n v="54"/>
    <s v="Entre 31 y 60"/>
    <s v="Entry Production Color Low/Mid"/>
    <s v="Entry Production"/>
    <s v="Ciudad principal"/>
    <s v="3-Entre 31 y 60"/>
    <n v="1.1000000000000001"/>
    <n v="883.30000000000007"/>
    <n v="1"/>
    <n v="3.7"/>
    <n v="4"/>
    <n v="0.92500000000000004"/>
    <n v="0"/>
    <n v="0"/>
    <d v="2019-01-30T00:00:00"/>
    <d v="2019-01-30T00:00:00"/>
    <n v="0"/>
    <s v="0-1 día"/>
    <n v="0"/>
    <n v="0"/>
    <n v="0"/>
    <x v="0"/>
    <x v="0"/>
    <x v="0"/>
    <x v="0"/>
    <x v="0"/>
    <x v="0"/>
    <x v="0"/>
  </r>
  <r>
    <x v="0"/>
    <n v="1"/>
    <s v="1980375"/>
    <x v="0"/>
    <s v="5866"/>
    <s v="16/01/2019 15:28"/>
    <s v="0EX9664447"/>
    <s v="800027"/>
    <s v="PITSS"/>
    <s v="ASP"/>
    <x v="4"/>
    <s v="AV VALLE DE SAN ISIDRO 530"/>
    <x v="0"/>
    <n v="0"/>
    <s v="INTERIOR"/>
    <n v="44"/>
    <s v="Entre 31 y 60"/>
    <s v="Departmental Digital"/>
    <s v="A3"/>
    <s v="Ciudad principal"/>
    <s v="2-Entre 31 y 60"/>
    <n v="1.05"/>
    <n v="1433.25"/>
    <n v="1"/>
    <n v="4.63"/>
    <n v="5"/>
    <n v="0.92599999999999993"/>
    <n v="0"/>
    <n v="0"/>
    <d v="2019-01-17T00:00:00"/>
    <d v="2019-01-17T00:00:00"/>
    <n v="0"/>
    <s v="0-1 día"/>
    <n v="0"/>
    <n v="0"/>
    <n v="0"/>
    <x v="0"/>
    <x v="0"/>
    <x v="0"/>
    <x v="0"/>
    <x v="0"/>
    <x v="0"/>
    <x v="0"/>
  </r>
  <r>
    <x v="1"/>
    <n v="1"/>
    <s v="1997773"/>
    <x v="0"/>
    <s v="3345"/>
    <s v="20/02/2019 11:22"/>
    <s v="3BT840308"/>
    <s v="800147"/>
    <s v="PITSS"/>
    <s v="ASP"/>
    <x v="149"/>
    <s v="MANUEL DOBLADO No 2"/>
    <x v="100"/>
    <n v="0"/>
    <s v="INTERIOR"/>
    <n v="2638"/>
    <s v="&gt;60"/>
    <s v="A4 Mono MFPs"/>
    <s v="A4"/>
    <s v="Ciudad principal"/>
    <s v="1-&gt;60"/>
    <n v="1.05"/>
    <n v="750.75000000000011"/>
    <n v="1"/>
    <n v="4.63"/>
    <n v="5"/>
    <n v="0.92599999999999993"/>
    <n v="0"/>
    <n v="0"/>
    <d v="2019-02-26T00:00:00"/>
    <d v="2019-02-26T00:00:00"/>
    <n v="0"/>
    <s v="0-1 día"/>
    <n v="0"/>
    <n v="0"/>
    <n v="0"/>
    <x v="0"/>
    <x v="0"/>
    <x v="0"/>
    <x v="0"/>
    <x v="0"/>
    <x v="0"/>
    <x v="0"/>
  </r>
  <r>
    <x v="1"/>
    <n v="1"/>
    <s v="1989999"/>
    <x v="0"/>
    <s v="4395"/>
    <s v="05/02/2019 13:47"/>
    <s v="0BG2949265"/>
    <s v="500083"/>
    <s v="PITSS"/>
    <s v="ASP"/>
    <x v="1"/>
    <s v="MANUEL BARRAGAN 510 NTE"/>
    <x v="36"/>
    <n v="0"/>
    <s v="INTERIOR"/>
    <n v="5"/>
    <s v="Entre 3 y 6"/>
    <s v="Light Production Digital Business"/>
    <s v="Entry Production"/>
    <s v="Ciudad principal"/>
    <s v="3-Entre 3 y 6"/>
    <n v="0.6"/>
    <n v="943.80000000000007"/>
    <n v="1"/>
    <n v="3.72"/>
    <n v="4"/>
    <n v="0.93"/>
    <n v="0"/>
    <n v="0"/>
    <d v="2019-02-06T00:00:00"/>
    <d v="2019-02-06T00:00:00"/>
    <n v="0"/>
    <s v="0-1 día"/>
    <n v="0"/>
    <n v="0"/>
    <n v="0"/>
    <x v="0"/>
    <x v="0"/>
    <x v="0"/>
    <x v="0"/>
    <x v="0"/>
    <x v="0"/>
    <x v="0"/>
  </r>
  <r>
    <x v="0"/>
    <n v="1"/>
    <s v="1976907"/>
    <x v="0"/>
    <s v="4310"/>
    <s v="09/01/2019 09:46"/>
    <s v="0BG0964536"/>
    <s v="000196"/>
    <s v="PITSS"/>
    <s v="ASP"/>
    <x v="4"/>
    <s v="BLV CATARATAS 29"/>
    <x v="16"/>
    <n v="0"/>
    <s v="METRO"/>
    <n v="23"/>
    <s v="Entre 16 y 30"/>
    <s v="Light Production Digital Business"/>
    <s v="Entry Production"/>
    <s v="Ciudad principal"/>
    <s v="3-Entre 16 y 30"/>
    <n v="1.05"/>
    <n v="843.15000000000009"/>
    <n v="1"/>
    <n v="3.73"/>
    <n v="4"/>
    <n v="0.9325"/>
    <n v="0"/>
    <n v="0"/>
    <d v="2019-01-09T00:00:00"/>
    <d v="2019-01-10T00:00:00"/>
    <n v="1"/>
    <s v="0-1 día"/>
    <n v="0"/>
    <n v="0"/>
    <n v="0"/>
    <x v="0"/>
    <x v="0"/>
    <x v="0"/>
    <x v="0"/>
    <x v="0"/>
    <x v="0"/>
    <x v="0"/>
  </r>
  <r>
    <x v="0"/>
    <n v="1"/>
    <s v="1982253"/>
    <x v="0"/>
    <s v="6203"/>
    <s v="21/01/2019 08:31"/>
    <s v="0AGD461545"/>
    <s v="500036"/>
    <s v="PITSS"/>
    <s v="ASP"/>
    <x v="1"/>
    <s v="MANUEL BARRAGAN 510 NTE"/>
    <x v="36"/>
    <n v="0"/>
    <s v="INTERIOR"/>
    <n v="98"/>
    <s v="&gt;60"/>
    <s v="WF Mono Systems and Legacy Color"/>
    <s v="WF"/>
    <s v="Ciudad principal"/>
    <s v="3-&gt;60"/>
    <n v="1.1499999999999999"/>
    <n v="1808.95"/>
    <n v="1"/>
    <n v="3.73"/>
    <n v="4"/>
    <n v="0.9325"/>
    <n v="0"/>
    <n v="0"/>
    <d v="2019-01-21T00:00:00"/>
    <d v="2019-01-21T00:00:00"/>
    <n v="0"/>
    <s v="0-1 día"/>
    <n v="0"/>
    <n v="0"/>
    <n v="0"/>
    <x v="0"/>
    <x v="0"/>
    <x v="0"/>
    <x v="0"/>
    <x v="0"/>
    <x v="0"/>
    <x v="0"/>
  </r>
  <r>
    <x v="0"/>
    <n v="1"/>
    <s v="1981417"/>
    <x v="0"/>
    <s v="0560"/>
    <s v="18/01/2019 12:23"/>
    <s v="0XPN547563"/>
    <s v="500066"/>
    <s v="PITSS"/>
    <s v="ASP"/>
    <x v="1"/>
    <s v="MISSISIPI 152 LOC 206"/>
    <x v="1"/>
    <n v="0"/>
    <s v="INTERIOR"/>
    <n v="31"/>
    <s v="Entre 31 y 60"/>
    <s v="Entry Production Color Low/Mid"/>
    <s v="Entry Production"/>
    <s v="Ciudad principal"/>
    <s v="3-Entre 31 y 60"/>
    <n v="1.1000000000000001"/>
    <n v="1730.3000000000004"/>
    <n v="1"/>
    <n v="3.74"/>
    <n v="4"/>
    <n v="0.93500000000000005"/>
    <n v="0"/>
    <n v="0"/>
    <d v="2019-01-18T00:00:00"/>
    <d v="2019-01-21T00:00:00"/>
    <n v="1"/>
    <s v="0-1 día"/>
    <n v="0"/>
    <n v="0"/>
    <n v="0"/>
    <x v="0"/>
    <x v="0"/>
    <x v="0"/>
    <x v="0"/>
    <x v="0"/>
    <x v="0"/>
    <x v="0"/>
  </r>
  <r>
    <x v="1"/>
    <n v="1"/>
    <s v="1998565"/>
    <x v="0"/>
    <s v="0551"/>
    <s v="21/02/2019 13:15"/>
    <s v="0XPN549782"/>
    <s v="500056"/>
    <s v="PITSS"/>
    <s v="ASP"/>
    <x v="115"/>
    <s v="NUEVO LEON NO 340"/>
    <x v="19"/>
    <n v="0"/>
    <s v="INTERIOR"/>
    <n v="7"/>
    <s v="Entre 7 y 15"/>
    <s v="Entry Production Color Low/Mid"/>
    <s v="Entry Production"/>
    <s v="Ciudad principal"/>
    <s v="3-Entre 7 y 15"/>
    <n v="0.8"/>
    <n v="1258.4000000000003"/>
    <n v="1"/>
    <n v="3.75"/>
    <n v="4"/>
    <n v="0.9375"/>
    <n v="0"/>
    <n v="0"/>
    <d v="2019-02-21T00:00:00"/>
    <d v="2019-02-22T00:00:00"/>
    <n v="1"/>
    <s v="0-1 día"/>
    <n v="0"/>
    <n v="0"/>
    <n v="0"/>
    <x v="0"/>
    <x v="0"/>
    <x v="0"/>
    <x v="0"/>
    <x v="0"/>
    <x v="0"/>
    <x v="0"/>
  </r>
  <r>
    <x v="1"/>
    <n v="1"/>
    <s v="2000957"/>
    <x v="0"/>
    <s v="4002"/>
    <s v="26/02/2019 15:16"/>
    <s v="09HB331912"/>
    <s v="000196"/>
    <s v="PITSS"/>
    <s v="ASP"/>
    <x v="0"/>
    <s v="AV CUAUHTEMOC ESQ DR MARQUEZ"/>
    <x v="57"/>
    <n v="1"/>
    <s v="METRO"/>
    <n v="2644"/>
    <s v="&gt;60"/>
    <s v="A4 Mono MFPs"/>
    <s v="A4"/>
    <s v="Ciudad principal"/>
    <s v="1-&gt;60"/>
    <n v="1.05"/>
    <n v="0"/>
    <n v="1"/>
    <n v="4.7"/>
    <n v="5"/>
    <n v="0.94000000000000006"/>
    <n v="0"/>
    <n v="0"/>
    <d v="2019-02-27T00:00:00"/>
    <d v="2019-02-27T00:00:00"/>
    <n v="0"/>
    <s v="0-1 día"/>
    <n v="0"/>
    <n v="0"/>
    <n v="0"/>
    <x v="0"/>
    <x v="0"/>
    <x v="0"/>
    <x v="0"/>
    <x v="0"/>
    <x v="0"/>
    <x v="0"/>
  </r>
  <r>
    <x v="0"/>
    <n v="1"/>
    <s v="1987469"/>
    <x v="0"/>
    <s v="6203"/>
    <s v="30/01/2019 16:21"/>
    <s v="0AGD461060"/>
    <s v="500036"/>
    <s v="PITSS"/>
    <s v="ASP"/>
    <x v="1"/>
    <s v="PERIFERICO LUIS ECHEVERRIA ALVAREZ 1474"/>
    <x v="44"/>
    <n v="0"/>
    <s v="INTERIOR"/>
    <n v="76"/>
    <s v="&gt;60"/>
    <s v="WF Mono Systems and Legacy Color"/>
    <s v="WF"/>
    <s v="Ciudad principal"/>
    <s v="3-&gt;60"/>
    <n v="1.1499999999999999"/>
    <n v="1808.95"/>
    <n v="1"/>
    <n v="3.77"/>
    <n v="4"/>
    <n v="0.9425"/>
    <n v="0"/>
    <n v="0"/>
    <d v="2019-01-31T00:00:00"/>
    <d v="2019-01-31T00:00:00"/>
    <n v="0"/>
    <s v="0-1 día"/>
    <n v="0"/>
    <n v="0"/>
    <n v="0"/>
    <x v="0"/>
    <x v="0"/>
    <x v="0"/>
    <x v="0"/>
    <x v="0"/>
    <x v="0"/>
    <x v="0"/>
  </r>
  <r>
    <x v="1"/>
    <n v="1"/>
    <s v="1988051"/>
    <x v="0"/>
    <s v="6656"/>
    <s v="31/01/2019 16:16"/>
    <s v="0E1B980129"/>
    <s v="800186"/>
    <s v="PITSS"/>
    <s v="ASP"/>
    <x v="150"/>
    <s v="AV FERROCARRIL NORTE No 100"/>
    <x v="46"/>
    <n v="0"/>
    <s v="INTERIOR"/>
    <n v="2618"/>
    <s v="&gt;60"/>
    <s v="Color Laser Printers"/>
    <s v="A4"/>
    <s v="Ciudad principal"/>
    <s v="1-&gt;60"/>
    <n v="1.05"/>
    <n v="750.75000000000011"/>
    <n v="1"/>
    <n v="4.7300000000000004"/>
    <n v="5"/>
    <n v="0.94600000000000006"/>
    <n v="0"/>
    <n v="0"/>
    <d v="2019-02-08T00:00:00"/>
    <d v="2019-02-08T00:00:00"/>
    <n v="0"/>
    <s v="0-1 día"/>
    <n v="0"/>
    <n v="0"/>
    <n v="0"/>
    <x v="0"/>
    <x v="0"/>
    <x v="0"/>
    <x v="0"/>
    <x v="0"/>
    <x v="0"/>
    <x v="0"/>
  </r>
  <r>
    <x v="1"/>
    <n v="1"/>
    <s v="1988399"/>
    <x v="0"/>
    <s v="4002"/>
    <s v="01/02/2019 12:16"/>
    <s v="9HB332563"/>
    <s v="500083"/>
    <s v="PITSS"/>
    <s v="ASP"/>
    <x v="113"/>
    <s v="CARRETERA COLOMBIA KM 30.2"/>
    <x v="11"/>
    <n v="0"/>
    <s v="INTERIOR"/>
    <n v="2619"/>
    <s v="&gt;60"/>
    <s v="A4 Mono MFPs"/>
    <s v="A4"/>
    <s v="Ciudad principal"/>
    <s v="1-&gt;60"/>
    <n v="1.05"/>
    <n v="750.75000000000011"/>
    <n v="1"/>
    <n v="4.7300000000000004"/>
    <n v="5"/>
    <n v="0.94600000000000006"/>
    <n v="0"/>
    <n v="0"/>
    <d v="2019-02-01T00:00:00"/>
    <d v="2019-02-05T00:00:00"/>
    <n v="1"/>
    <s v="0-1 día"/>
    <n v="0"/>
    <n v="0"/>
    <n v="0"/>
    <x v="0"/>
    <x v="0"/>
    <x v="0"/>
    <x v="0"/>
    <x v="0"/>
    <x v="0"/>
    <x v="0"/>
  </r>
  <r>
    <x v="0"/>
    <n v="1"/>
    <s v="1984491"/>
    <x v="0"/>
    <s v="4395"/>
    <s v="24/01/2019 13:42"/>
    <s v="0BG2947159"/>
    <s v="500083"/>
    <s v="PITSS"/>
    <s v="ASP"/>
    <x v="1"/>
    <s v="AV EUGENIO GARZA SADA 3752 SUR"/>
    <x v="11"/>
    <n v="0"/>
    <s v="INTERIOR"/>
    <n v="3"/>
    <s v="&lt;=3"/>
    <s v="Light Production Digital Business"/>
    <s v="Entry Production"/>
    <s v="Ciudad principal"/>
    <s v="3-&lt;=3"/>
    <n v="0"/>
    <n v="0"/>
    <n v="1"/>
    <n v="3.8"/>
    <n v="4"/>
    <n v="0.95"/>
    <n v="0"/>
    <n v="0"/>
    <d v="2019-01-25T00:00:00"/>
    <d v="2019-01-25T00:00:00"/>
    <n v="0"/>
    <s v="0-1 día"/>
    <n v="0"/>
    <n v="0"/>
    <n v="0"/>
    <x v="0"/>
    <x v="0"/>
    <x v="0"/>
    <x v="0"/>
    <x v="0"/>
    <x v="0"/>
    <x v="0"/>
  </r>
  <r>
    <x v="1"/>
    <n v="1"/>
    <s v="1989363"/>
    <x v="0"/>
    <s v="8075"/>
    <s v="04/02/2019 19:15"/>
    <s v="03AG877722"/>
    <s v="000207"/>
    <s v="PITSS"/>
    <s v="ASP"/>
    <x v="4"/>
    <s v="CARRETERA MEXICO PACHUCA KM 36.5"/>
    <x v="101"/>
    <n v="0"/>
    <s v="METRO"/>
    <n v="13"/>
    <s v="Entre 7 y 15"/>
    <s v="Departmental Digital"/>
    <s v="A3"/>
    <s v="Ciudad principal"/>
    <s v="2-Entre 7 y 15"/>
    <n v="0.6"/>
    <n v="393"/>
    <n v="1"/>
    <n v="4.7699999999999996"/>
    <n v="5"/>
    <n v="0.95399999999999996"/>
    <n v="0"/>
    <n v="0"/>
    <d v="2019-02-05T00:00:00"/>
    <d v="2019-02-06T00:00:00"/>
    <n v="1"/>
    <s v="0-1 día"/>
    <n v="0"/>
    <n v="0"/>
    <n v="0"/>
    <x v="0"/>
    <x v="0"/>
    <x v="0"/>
    <x v="0"/>
    <x v="0"/>
    <x v="0"/>
    <x v="0"/>
  </r>
  <r>
    <x v="1"/>
    <n v="1"/>
    <s v="1989895"/>
    <x v="0"/>
    <s v="8045"/>
    <s v="05/02/2019 11:59"/>
    <s v="Y4X821650"/>
    <s v="800186"/>
    <s v="PITSS"/>
    <s v="ASP"/>
    <x v="64"/>
    <s v="AV ANTEA No 1088 PISO 1 B"/>
    <x v="10"/>
    <n v="0"/>
    <s v="INTERIOR"/>
    <n v="21"/>
    <s v="Entre 16 y 30"/>
    <s v="Office Digital"/>
    <s v="A3"/>
    <s v="Ciudad principal"/>
    <s v="2-Entre 16 y 30"/>
    <n v="0.8"/>
    <n v="1092"/>
    <n v="1"/>
    <n v="4.7699999999999996"/>
    <n v="5"/>
    <n v="0.95399999999999996"/>
    <n v="0"/>
    <n v="0"/>
    <d v="2019-02-05T00:00:00"/>
    <d v="2019-02-06T00:00:00"/>
    <n v="1"/>
    <s v="0-1 día"/>
    <n v="0"/>
    <n v="0"/>
    <n v="0"/>
    <x v="0"/>
    <x v="0"/>
    <x v="0"/>
    <x v="0"/>
    <x v="0"/>
    <x v="0"/>
    <x v="0"/>
  </r>
  <r>
    <x v="0"/>
    <n v="1"/>
    <s v="1981487"/>
    <x v="0"/>
    <s v="4395"/>
    <s v="18/01/2019 13:41"/>
    <s v="0BG2948893"/>
    <s v="500083"/>
    <s v="PITSS"/>
    <s v="ASP"/>
    <x v="1"/>
    <s v="MORELOS No 406 ORIENTE"/>
    <x v="11"/>
    <n v="0"/>
    <s v="INTERIOR"/>
    <n v="51"/>
    <s v="Entre 31 y 60"/>
    <s v="Light Production Digital Business"/>
    <s v="Entry Production"/>
    <s v="Ciudad principal"/>
    <s v="3-Entre 31 y 60"/>
    <n v="1.1000000000000001"/>
    <n v="1730.3000000000004"/>
    <n v="1"/>
    <n v="3.82"/>
    <n v="4"/>
    <n v="0.95499999999999996"/>
    <n v="0"/>
    <n v="0"/>
    <d v="2019-01-18T00:00:00"/>
    <d v="2019-01-21T00:00:00"/>
    <n v="1"/>
    <s v="0-1 día"/>
    <n v="0"/>
    <n v="0"/>
    <n v="0"/>
    <x v="0"/>
    <x v="0"/>
    <x v="0"/>
    <x v="0"/>
    <x v="0"/>
    <x v="0"/>
    <x v="0"/>
  </r>
  <r>
    <x v="1"/>
    <n v="1"/>
    <s v="1996207"/>
    <x v="0"/>
    <s v="4395"/>
    <s v="18/02/2019 07:52"/>
    <s v="0BG2948878"/>
    <s v="500066"/>
    <s v="PITSS"/>
    <s v="ASP"/>
    <x v="1"/>
    <s v="AV VASCONCELOS 160"/>
    <x v="1"/>
    <n v="0"/>
    <s v="INTERIOR"/>
    <n v="7"/>
    <s v="Entre 7 y 15"/>
    <s v="Light Production Digital Business"/>
    <s v="Entry Production"/>
    <s v="Ciudad principal"/>
    <s v="3-Entre 7 y 15"/>
    <n v="0.8"/>
    <n v="1258.4000000000003"/>
    <n v="1"/>
    <n v="3.82"/>
    <n v="4"/>
    <n v="0.95499999999999996"/>
    <n v="0"/>
    <n v="0"/>
    <d v="2019-02-18T00:00:00"/>
    <d v="2019-02-19T00:00:00"/>
    <n v="1"/>
    <s v="0-1 día"/>
    <n v="0"/>
    <n v="0"/>
    <n v="0"/>
    <x v="0"/>
    <x v="0"/>
    <x v="0"/>
    <x v="0"/>
    <x v="0"/>
    <x v="0"/>
    <x v="0"/>
  </r>
  <r>
    <x v="1"/>
    <n v="1"/>
    <s v="2001891"/>
    <x v="0"/>
    <s v="4395"/>
    <s v="28/02/2019 08:45"/>
    <s v="0BG2945237"/>
    <s v="500094"/>
    <s v="PITSS"/>
    <s v="ASP"/>
    <x v="1"/>
    <s v="AV HIDALGO 5309"/>
    <x v="69"/>
    <n v="0"/>
    <s v="INTERIOR"/>
    <n v="21"/>
    <s v="Entre 16 y 30"/>
    <s v="Light Production Digital Business"/>
    <s v="Entry Production"/>
    <s v="Ciudad principal"/>
    <s v="3-Entre 16 y 30"/>
    <n v="1.05"/>
    <n v="1651.6500000000003"/>
    <n v="1"/>
    <n v="3.83"/>
    <n v="4"/>
    <n v="0.95750000000000002"/>
    <n v="0"/>
    <n v="0"/>
    <d v="2019-02-28T00:00:00"/>
    <d v="2019-02-28T00:00:00"/>
    <n v="0"/>
    <s v="0-1 día"/>
    <n v="0"/>
    <n v="0"/>
    <n v="0"/>
    <x v="0"/>
    <x v="0"/>
    <x v="0"/>
    <x v="0"/>
    <x v="0"/>
    <x v="0"/>
    <x v="0"/>
  </r>
  <r>
    <x v="0"/>
    <n v="1"/>
    <s v="1983363"/>
    <x v="0"/>
    <s v="7025"/>
    <s v="22/01/2019 13:30"/>
    <s v="07CX043052"/>
    <s v="100037"/>
    <s v="PITSS"/>
    <s v="ASP"/>
    <x v="151"/>
    <s v="AV DE LA INDUSTRIA AUTOMOTRIZ No 7 MZ-4 LT-3"/>
    <x v="59"/>
    <n v="0"/>
    <s v="INTERIOR"/>
    <n v="207"/>
    <s v="&gt;60"/>
    <s v="Office Digital"/>
    <s v="A3"/>
    <s v="Ciudad principal"/>
    <s v="2-&gt;60"/>
    <n v="1.1000000000000001"/>
    <n v="1501.5000000000002"/>
    <n v="1"/>
    <n v="4.8"/>
    <n v="5"/>
    <n v="0.96"/>
    <n v="0"/>
    <n v="0"/>
    <d v="2019-01-23T00:00:00"/>
    <d v="2019-01-23T00:00:00"/>
    <n v="0"/>
    <s v="0-1 día"/>
    <n v="0"/>
    <n v="0"/>
    <n v="0"/>
    <x v="0"/>
    <x v="0"/>
    <x v="0"/>
    <x v="0"/>
    <x v="0"/>
    <x v="0"/>
    <x v="0"/>
  </r>
  <r>
    <x v="0"/>
    <n v="1"/>
    <s v="1976861"/>
    <x v="0"/>
    <s v="0560"/>
    <s v="09/01/2019 09:03"/>
    <s v="0XPN397750"/>
    <s v="800186"/>
    <s v="PITSS"/>
    <s v="ASP"/>
    <x v="1"/>
    <s v="LIBRAMIENTO JOSE MANUEL ZAVALA 165"/>
    <x v="61"/>
    <n v="0"/>
    <s v="INTERIOR"/>
    <n v="58"/>
    <s v="Entre 31 y 60"/>
    <s v="Entry Production Color Low/Mid"/>
    <s v="Entry Production"/>
    <s v="Otras"/>
    <s v="3-Entre 31 y 60"/>
    <n v="1.1000000000000001"/>
    <n v="1730.3000000000004"/>
    <n v="1"/>
    <n v="5.77"/>
    <n v="6"/>
    <n v="0.96166666666666656"/>
    <n v="0"/>
    <n v="0"/>
    <d v="2019-01-11T00:00:00"/>
    <d v="2019-01-11T00:00:00"/>
    <n v="0"/>
    <s v="0-1 día"/>
    <n v="0"/>
    <n v="0"/>
    <n v="0"/>
    <x v="0"/>
    <x v="0"/>
    <x v="0"/>
    <x v="0"/>
    <x v="0"/>
    <x v="0"/>
    <x v="0"/>
  </r>
  <r>
    <x v="0"/>
    <n v="1"/>
    <s v="1980901"/>
    <x v="0"/>
    <s v="4310"/>
    <s v="17/01/2019 13:39"/>
    <s v="0BG0964465"/>
    <s v="000196"/>
    <s v="PITSS"/>
    <s v="ASP"/>
    <x v="4"/>
    <s v="AV INSURGENTES SUR 479"/>
    <x v="57"/>
    <n v="0"/>
    <s v="METRO"/>
    <n v="1"/>
    <s v="&lt;=3"/>
    <s v="Light Production Digital Business"/>
    <s v="Entry Production"/>
    <s v="Ciudad principal"/>
    <s v="3-&lt;=3"/>
    <n v="0"/>
    <n v="0"/>
    <n v="1"/>
    <n v="3.85"/>
    <n v="4"/>
    <n v="0.96250000000000002"/>
    <n v="0"/>
    <n v="0"/>
    <d v="2019-01-18T00:00:00"/>
    <d v="2019-01-18T00:00:00"/>
    <n v="0"/>
    <s v="0-1 día"/>
    <n v="0"/>
    <n v="0"/>
    <n v="0"/>
    <x v="0"/>
    <x v="0"/>
    <x v="0"/>
    <x v="0"/>
    <x v="0"/>
    <x v="0"/>
    <x v="0"/>
  </r>
  <r>
    <x v="0"/>
    <n v="1"/>
    <s v="1986695"/>
    <x v="0"/>
    <s v="6656"/>
    <s v="29/01/2019 12:41"/>
    <s v="0E1B968078"/>
    <s v="800183"/>
    <s v="PITSS"/>
    <s v="ASP"/>
    <x v="7"/>
    <s v="BLVD BOSQUES DE SANTA ANITA No 1260"/>
    <x v="40"/>
    <n v="0"/>
    <s v="INTERIOR"/>
    <n v="145"/>
    <s v="&gt;60"/>
    <s v="Color Laser Printers"/>
    <s v="A4"/>
    <s v="Ciudad principal"/>
    <s v="1-&gt;60"/>
    <n v="1.05"/>
    <n v="750.75000000000011"/>
    <n v="1"/>
    <n v="4.82"/>
    <n v="5"/>
    <n v="0.96400000000000008"/>
    <n v="0"/>
    <n v="0"/>
    <d v="2019-01-30T00:00:00"/>
    <d v="2019-01-30T00:00:00"/>
    <n v="0"/>
    <s v="0-1 día"/>
    <n v="0"/>
    <n v="0"/>
    <n v="0"/>
    <x v="0"/>
    <x v="0"/>
    <x v="0"/>
    <x v="0"/>
    <x v="0"/>
    <x v="0"/>
    <x v="0"/>
  </r>
  <r>
    <x v="1"/>
    <n v="1"/>
    <s v="1994937"/>
    <x v="0"/>
    <s v="3657"/>
    <s v="14/02/2019 13:11"/>
    <s v="0C7X246755"/>
    <s v="500094"/>
    <s v="PITSS"/>
    <s v="ASP"/>
    <x v="49"/>
    <s v="HIDALGO No 5502"/>
    <x v="69"/>
    <n v="0"/>
    <s v="INTERIOR"/>
    <n v="230"/>
    <s v="&gt;60"/>
    <s v="A4 Mono MFPs"/>
    <s v="A4"/>
    <s v="Ciudad principal"/>
    <s v="1-&gt;60"/>
    <n v="1.05"/>
    <n v="750.75000000000011"/>
    <n v="1"/>
    <n v="4.82"/>
    <n v="5"/>
    <n v="0.96400000000000008"/>
    <n v="0"/>
    <n v="0"/>
    <d v="2019-02-20T00:00:00"/>
    <d v="2019-02-21T00:00:00"/>
    <n v="1"/>
    <s v="0-1 día"/>
    <n v="0"/>
    <n v="0"/>
    <n v="0"/>
    <x v="0"/>
    <x v="0"/>
    <x v="0"/>
    <x v="0"/>
    <x v="0"/>
    <x v="0"/>
    <x v="0"/>
  </r>
  <r>
    <x v="0"/>
    <n v="1"/>
    <s v="1978203"/>
    <x v="0"/>
    <s v="1844"/>
    <s v="11/01/2019 12:06"/>
    <s v="0UHA001710"/>
    <s v="500083"/>
    <s v="PITSS"/>
    <s v="ASP"/>
    <x v="147"/>
    <s v="AV VICENTE GUERRERO NTE 3240"/>
    <x v="11"/>
    <n v="0"/>
    <s v="INTERIOR"/>
    <n v="42"/>
    <s v="Entre 31 y 60"/>
    <s v="High End Cut Sheet"/>
    <s v="High Production"/>
    <s v="Ciudad principal"/>
    <s v="4-Entre 31 y 60"/>
    <n v="1.1499999999999999"/>
    <n v="2466.75"/>
    <n v="1"/>
    <n v="2.9"/>
    <n v="3"/>
    <n v="0.96666666666666667"/>
    <n v="0"/>
    <n v="0"/>
    <d v="2019-01-11T00:00:00"/>
    <d v="2019-01-14T00:00:00"/>
    <n v="1"/>
    <s v="0-1 día"/>
    <n v="0"/>
    <n v="0"/>
    <n v="0"/>
    <x v="0"/>
    <x v="0"/>
    <x v="0"/>
    <x v="0"/>
    <x v="0"/>
    <x v="0"/>
    <x v="0"/>
  </r>
  <r>
    <x v="0"/>
    <n v="1"/>
    <s v="1981481"/>
    <x v="0"/>
    <s v="4395"/>
    <s v="18/01/2019 13:38"/>
    <s v="0BG2948899"/>
    <s v="500083"/>
    <s v="PITSS"/>
    <s v="ASP"/>
    <x v="1"/>
    <s v="MORELOS 406 OTE"/>
    <x v="11"/>
    <n v="0"/>
    <s v="INTERIOR"/>
    <n v="22"/>
    <s v="Entre 16 y 30"/>
    <s v="Light Production Digital Business"/>
    <s v="Entry Production"/>
    <s v="Ciudad principal"/>
    <s v="3-Entre 16 y 30"/>
    <n v="1.05"/>
    <n v="1651.6500000000003"/>
    <n v="1"/>
    <n v="3.87"/>
    <n v="4"/>
    <n v="0.96750000000000003"/>
    <n v="0"/>
    <n v="0"/>
    <d v="2019-01-18T00:00:00"/>
    <d v="2019-01-21T00:00:00"/>
    <n v="1"/>
    <s v="0-1 día"/>
    <n v="0"/>
    <n v="0"/>
    <n v="0"/>
    <x v="0"/>
    <x v="0"/>
    <x v="0"/>
    <x v="0"/>
    <x v="0"/>
    <x v="0"/>
    <x v="0"/>
  </r>
  <r>
    <x v="1"/>
    <n v="1"/>
    <s v="1992039"/>
    <x v="0"/>
    <s v="4002"/>
    <s v="08/02/2019 14:07"/>
    <s v="09HB325957"/>
    <s v="500035"/>
    <s v="PITSS"/>
    <s v="ASP"/>
    <x v="14"/>
    <s v="BLVD FCO I MADERO NO 1001"/>
    <x v="47"/>
    <n v="0"/>
    <s v="INTERIOR"/>
    <n v="323"/>
    <s v="&gt;60"/>
    <s v="A4 Mono MFPs"/>
    <s v="A4"/>
    <s v="Ciudad principal"/>
    <s v="1-&gt;60"/>
    <n v="1.05"/>
    <n v="750.75000000000011"/>
    <n v="1"/>
    <n v="4.8499999999999996"/>
    <n v="5"/>
    <n v="0.97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1"/>
    <n v="1"/>
    <s v="1997919"/>
    <x v="0"/>
    <s v="0700"/>
    <s v="20/02/2019 14:22"/>
    <s v="0MAV779734"/>
    <s v="500035"/>
    <s v="PITSS"/>
    <s v="ASP"/>
    <x v="147"/>
    <s v="AV VICENTE GUERRERO NTE 3240"/>
    <x v="11"/>
    <n v="0"/>
    <s v="INTERIOR"/>
    <n v="149"/>
    <s v="&gt;60"/>
    <s v="Entry Production Color Low/Mid"/>
    <s v="Entry Production"/>
    <s v="Ciudad principal"/>
    <s v="3-&gt;60"/>
    <n v="1.1499999999999999"/>
    <n v="1808.95"/>
    <n v="1"/>
    <n v="3.88"/>
    <n v="4"/>
    <n v="0.97"/>
    <n v="0"/>
    <n v="0"/>
    <d v="2019-02-26T00:00:00"/>
    <d v="2019-02-26T00:00:00"/>
    <n v="0"/>
    <s v="0-1 día"/>
    <n v="0"/>
    <n v="0"/>
    <n v="0"/>
    <x v="0"/>
    <x v="0"/>
    <x v="0"/>
    <x v="0"/>
    <x v="0"/>
    <x v="0"/>
    <x v="0"/>
  </r>
  <r>
    <x v="0"/>
    <n v="1"/>
    <s v="1976911"/>
    <x v="0"/>
    <s v="4395"/>
    <s v="09/01/2019 09:47"/>
    <s v="0BG2950141"/>
    <s v="800183"/>
    <s v="PITSS"/>
    <s v="ASP"/>
    <x v="1"/>
    <s v="AV LOPEZ MATEOS SUR 1299"/>
    <x v="40"/>
    <n v="0"/>
    <s v="INTERIOR"/>
    <n v="2"/>
    <s v="&lt;=3"/>
    <s v="Light Production Digital Business"/>
    <s v="Entry Production"/>
    <s v="Ciudad principal"/>
    <s v="3-&lt;=3"/>
    <n v="0"/>
    <n v="0"/>
    <n v="1"/>
    <n v="3.89"/>
    <n v="4"/>
    <n v="0.97250000000000003"/>
    <n v="0"/>
    <n v="0"/>
    <d v="2019-01-10T00:00:00"/>
    <d v="2019-01-10T00:00:00"/>
    <n v="0"/>
    <s v="0-1 día"/>
    <n v="0"/>
    <n v="0"/>
    <n v="0"/>
    <x v="0"/>
    <x v="0"/>
    <x v="0"/>
    <x v="0"/>
    <x v="0"/>
    <x v="0"/>
    <x v="0"/>
  </r>
  <r>
    <x v="0"/>
    <n v="1"/>
    <s v="1976395"/>
    <x v="0"/>
    <s v="1026"/>
    <s v="08/01/2019 11:08"/>
    <s v="AAQ100659"/>
    <s v="800084"/>
    <s v="PITSS"/>
    <s v="ASP"/>
    <x v="152"/>
    <s v="ALLENDE SUR No 111"/>
    <x v="102"/>
    <n v="0"/>
    <s v="INTERIOR"/>
    <n v="2595"/>
    <s v="&gt;60"/>
    <s v="Office Digital"/>
    <s v="A3"/>
    <s v="Ciudad principal"/>
    <s v="2-&gt;60"/>
    <n v="1.1000000000000001"/>
    <n v="1501.5000000000002"/>
    <n v="1"/>
    <n v="4.87"/>
    <n v="5"/>
    <n v="0.97399999999999998"/>
    <n v="0"/>
    <n v="0"/>
    <d v="2019-01-08T00:00:00"/>
    <d v="2019-01-08T00:00:00"/>
    <n v="0"/>
    <s v="0-1 día"/>
    <n v="0"/>
    <n v="0"/>
    <n v="0"/>
    <x v="0"/>
    <x v="0"/>
    <x v="0"/>
    <x v="0"/>
    <x v="0"/>
    <x v="0"/>
    <x v="0"/>
  </r>
  <r>
    <x v="0"/>
    <n v="1"/>
    <s v="1983361"/>
    <x v="0"/>
    <s v="7512"/>
    <s v="22/01/2019 13:26"/>
    <s v="0RXD136704"/>
    <s v="500161"/>
    <s v="PITSS"/>
    <s v="ASP"/>
    <x v="59"/>
    <s v="LAZARO CARDENAS 1810 PISO 7 Y 8"/>
    <x v="11"/>
    <n v="0"/>
    <s v="INTERIOR"/>
    <n v="63"/>
    <s v="&gt;60"/>
    <s v="Color Laser Printers"/>
    <s v="A4"/>
    <s v="Ciudad principal"/>
    <s v="1-&gt;60"/>
    <n v="1.05"/>
    <n v="750.75000000000011"/>
    <n v="1"/>
    <n v="4.57"/>
    <n v="5"/>
    <n v="0.91400000000000003"/>
    <n v="0"/>
    <n v="0"/>
    <d v="2019-01-23T00:00:00"/>
    <d v="2019-01-23T00:00:00"/>
    <n v="0"/>
    <s v="0-1 día"/>
    <n v="0"/>
    <n v="0"/>
    <n v="0"/>
    <x v="0"/>
    <x v="0"/>
    <x v="0"/>
    <x v="0"/>
    <x v="1"/>
    <x v="1"/>
    <x v="7"/>
  </r>
  <r>
    <x v="1"/>
    <n v="1"/>
    <s v="1990457"/>
    <x v="0"/>
    <s v="4395"/>
    <s v="06/02/2019 08:34"/>
    <s v="0BG2947161"/>
    <s v="500083"/>
    <s v="PITSS"/>
    <s v="ASP"/>
    <x v="1"/>
    <s v="MISSISIPI 152 LOC 206"/>
    <x v="1"/>
    <n v="0"/>
    <s v="INTERIOR"/>
    <n v="26"/>
    <s v="Entre 16 y 30"/>
    <s v="Light Production Digital Business"/>
    <s v="Entry Production"/>
    <s v="Ciudad principal"/>
    <s v="3-Entre 16 y 30"/>
    <n v="1.05"/>
    <n v="1651.6500000000003"/>
    <n v="1"/>
    <n v="3.93"/>
    <n v="4"/>
    <n v="0.98250000000000004"/>
    <n v="0"/>
    <n v="0"/>
    <d v="2019-02-06T00:00:00"/>
    <d v="2019-02-07T00:00:00"/>
    <n v="1"/>
    <s v="0-1 día"/>
    <n v="0"/>
    <n v="0"/>
    <n v="0"/>
    <x v="0"/>
    <x v="0"/>
    <x v="0"/>
    <x v="0"/>
    <x v="0"/>
    <x v="0"/>
    <x v="0"/>
  </r>
  <r>
    <x v="0"/>
    <n v="1"/>
    <s v="1982641"/>
    <x v="0"/>
    <s v="5867"/>
    <s v="21/01/2019 14:12"/>
    <s v="0EX7397437"/>
    <s v="800185"/>
    <s v="PITSS"/>
    <s v="ASP"/>
    <x v="10"/>
    <s v="ADOLFO LOPEZ MATEOS No 328 PISO 2"/>
    <x v="41"/>
    <n v="1"/>
    <s v="INTERIOR"/>
    <n v="94"/>
    <s v="&gt;60"/>
    <s v="Office Digital"/>
    <s v="A3"/>
    <s v="Ciudad principal"/>
    <s v="2-&gt;60"/>
    <n v="1.1000000000000001"/>
    <n v="0"/>
    <n v="1"/>
    <n v="4.95"/>
    <n v="5"/>
    <n v="0.99"/>
    <n v="0"/>
    <n v="0"/>
    <d v="2019-01-24T00:00:00"/>
    <d v="2019-01-24T00:00:00"/>
    <n v="0"/>
    <s v="0-1 día"/>
    <n v="0"/>
    <n v="0"/>
    <n v="0"/>
    <x v="0"/>
    <x v="0"/>
    <x v="0"/>
    <x v="0"/>
    <x v="0"/>
    <x v="0"/>
    <x v="0"/>
  </r>
  <r>
    <x v="1"/>
    <n v="1"/>
    <s v="1989703"/>
    <x v="0"/>
    <s v="6705"/>
    <s v="05/02/2019 08:47"/>
    <s v="0A1H020925"/>
    <s v="500036"/>
    <s v="PITSS"/>
    <s v="ASP"/>
    <x v="1"/>
    <s v="CARR MIGUEL ALEMAN OTE 4605"/>
    <x v="33"/>
    <n v="0"/>
    <s v="INTERIOR"/>
    <n v="82"/>
    <s v="&gt;60"/>
    <s v="WF Mono Systems and Legacy Color"/>
    <s v="WF"/>
    <s v="Ciudad principal"/>
    <s v="3-&gt;60"/>
    <n v="1.1499999999999999"/>
    <n v="1808.95"/>
    <n v="1"/>
    <n v="3.99"/>
    <n v="4"/>
    <n v="0.99750000000000005"/>
    <n v="0"/>
    <n v="0"/>
    <d v="2019-02-08T00:00:00"/>
    <d v="2019-02-08T00:00:00"/>
    <n v="0"/>
    <s v="0-1 día"/>
    <n v="0"/>
    <n v="0"/>
    <n v="0"/>
    <x v="0"/>
    <x v="0"/>
    <x v="0"/>
    <x v="0"/>
    <x v="0"/>
    <x v="0"/>
    <x v="0"/>
  </r>
  <r>
    <x v="0"/>
    <n v="1"/>
    <s v="1970567"/>
    <x v="0"/>
    <s v="4395"/>
    <s v="22/12/2018 11:04"/>
    <s v="0BG2945208"/>
    <s v="500083"/>
    <s v="PITSS"/>
    <s v="ASP"/>
    <x v="1"/>
    <s v="AV REVOLUCION 2703, LOC SA-01"/>
    <x v="11"/>
    <n v="0"/>
    <s v="INTERIOR"/>
    <n v="3"/>
    <s v="&lt;=3"/>
    <s v="Light Production Digital Business"/>
    <s v="Entry Production"/>
    <s v="Ciudad principal"/>
    <s v="3-&lt;=3"/>
    <n v="0"/>
    <n v="0"/>
    <n v="1"/>
    <n v="4"/>
    <n v="4"/>
    <n v="1"/>
    <n v="0"/>
    <n v="0"/>
    <d v="2019-01-02T00:00:00"/>
    <d v="2019-01-02T00:00:00"/>
    <n v="0"/>
    <s v="0-1 día"/>
    <n v="0"/>
    <n v="0"/>
    <n v="0"/>
    <x v="0"/>
    <x v="0"/>
    <x v="0"/>
    <x v="0"/>
    <x v="0"/>
    <x v="0"/>
    <x v="0"/>
  </r>
  <r>
    <x v="0"/>
    <n v="1"/>
    <s v="1973537"/>
    <x v="1"/>
    <s v="8075"/>
    <s v="02/01/2019 10:59"/>
    <s v="03AG880318"/>
    <s v="500028"/>
    <s v="PITSS"/>
    <s v="ASP"/>
    <x v="4"/>
    <s v="EUGENIO GARZA SADA 3525"/>
    <x v="11"/>
    <n v="0"/>
    <s v="INTERIOR"/>
    <s v="  "/>
    <s v="&gt;60"/>
    <s v="Departmental Digital"/>
    <s v="A3"/>
    <s v="Ciudad principal"/>
    <s v="2-&gt;60"/>
    <n v="1"/>
    <n v="682.5"/>
    <n v="0"/>
    <n v="5"/>
    <n v="5"/>
    <n v="1"/>
    <n v="0"/>
    <n v="0"/>
    <d v="2019-01-02T00:00:00"/>
    <d v="2019-01-02T00:00:00"/>
    <n v="0"/>
    <s v="0-1 día"/>
    <n v="0"/>
    <n v="0"/>
    <n v="0"/>
    <x v="1"/>
    <x v="0"/>
    <x v="0"/>
    <x v="0"/>
    <x v="0"/>
    <x v="0"/>
    <x v="0"/>
  </r>
  <r>
    <x v="0"/>
    <n v="1"/>
    <s v="1973545"/>
    <x v="1"/>
    <s v="8075"/>
    <s v="02/01/2019 11:02"/>
    <s v="03AG879544"/>
    <s v="800192"/>
    <s v="PITSS"/>
    <s v="ASP"/>
    <x v="4"/>
    <s v="MARIANO OTERO No 1614"/>
    <x v="0"/>
    <n v="0"/>
    <s v="INTERIOR"/>
    <s v="  "/>
    <s v="&gt;60"/>
    <s v="Departmental Digital"/>
    <s v="A3"/>
    <s v="Ciudad principal"/>
    <s v="2-&gt;60"/>
    <n v="1"/>
    <n v="682.5"/>
    <n v="0"/>
    <n v="5"/>
    <n v="5"/>
    <n v="1"/>
    <n v="0"/>
    <n v="0"/>
    <d v="2019-01-02T00:00:00"/>
    <d v="2019-01-02T00:00:00"/>
    <n v="0"/>
    <s v="0-1 día"/>
    <n v="0"/>
    <n v="0"/>
    <n v="0"/>
    <x v="1"/>
    <x v="0"/>
    <x v="0"/>
    <x v="0"/>
    <x v="0"/>
    <x v="0"/>
    <x v="0"/>
  </r>
  <r>
    <x v="0"/>
    <n v="1"/>
    <s v="1973539"/>
    <x v="1"/>
    <s v="8075"/>
    <s v="02/01/2019 10:59"/>
    <s v="03AG877748"/>
    <s v="000207"/>
    <s v="PITSS"/>
    <s v="ASP"/>
    <x v="4"/>
    <s v="AV INSURGENTES No 3728"/>
    <x v="58"/>
    <n v="0"/>
    <s v="METRO"/>
    <s v="  "/>
    <s v="&gt;60"/>
    <s v="Departmental Digital"/>
    <s v="A3"/>
    <s v="Ciudad principal"/>
    <s v="2-&gt;60"/>
    <n v="1"/>
    <n v="327.5"/>
    <n v="0"/>
    <n v="5"/>
    <n v="5"/>
    <n v="1"/>
    <n v="0"/>
    <n v="0"/>
    <d v="2019-01-02T00:00:00"/>
    <d v="2019-01-02T00:00:00"/>
    <n v="0"/>
    <s v="0-1 día"/>
    <n v="0"/>
    <n v="0"/>
    <n v="0"/>
    <x v="1"/>
    <x v="0"/>
    <x v="0"/>
    <x v="0"/>
    <x v="0"/>
    <x v="0"/>
    <x v="0"/>
  </r>
  <r>
    <x v="0"/>
    <n v="1"/>
    <s v="1973571"/>
    <x v="1"/>
    <s v="8075"/>
    <s v="02/01/2019 11:07"/>
    <s v="03AG880350"/>
    <s v="800192"/>
    <s v="PITSS"/>
    <s v="ASP"/>
    <x v="4"/>
    <s v="AV DE LAS ROSAS 110"/>
    <x v="0"/>
    <n v="0"/>
    <s v="INTERIOR"/>
    <s v="  "/>
    <s v="&gt;60"/>
    <s v="Departmental Digital"/>
    <s v="A3"/>
    <s v="Ciudad principal"/>
    <s v="2-&gt;60"/>
    <n v="1"/>
    <n v="682.5"/>
    <n v="0"/>
    <n v="5"/>
    <n v="5"/>
    <n v="1"/>
    <n v="0"/>
    <n v="0"/>
    <d v="2019-01-02T00:00:00"/>
    <d v="2019-01-02T00:00:00"/>
    <n v="0"/>
    <s v="0-1 día"/>
    <n v="0"/>
    <n v="0"/>
    <n v="0"/>
    <x v="1"/>
    <x v="0"/>
    <x v="0"/>
    <x v="0"/>
    <x v="0"/>
    <x v="0"/>
    <x v="0"/>
  </r>
  <r>
    <x v="0"/>
    <n v="1"/>
    <s v="1973567"/>
    <x v="1"/>
    <s v="8075"/>
    <s v="02/01/2019 11:06"/>
    <s v="03AG880393"/>
    <s v="800183"/>
    <s v="PITSS"/>
    <s v="ASP"/>
    <x v="4"/>
    <s v="AV GENERAL MARCELINO GARCIA BARRAGAN No 2077 LOCAL"/>
    <x v="7"/>
    <n v="0"/>
    <s v="INTERIOR"/>
    <s v="  "/>
    <s v="&gt;60"/>
    <s v="Departmental Digital"/>
    <s v="A3"/>
    <s v="Ciudad principal"/>
    <s v="2-&gt;60"/>
    <n v="1"/>
    <n v="682.5"/>
    <n v="0"/>
    <n v="5"/>
    <n v="5"/>
    <n v="1"/>
    <n v="0"/>
    <n v="0"/>
    <d v="2019-01-03T00:00:00"/>
    <d v="2019-01-03T00:00:00"/>
    <n v="0"/>
    <s v="0-1 día"/>
    <n v="0"/>
    <n v="0"/>
    <n v="0"/>
    <x v="1"/>
    <x v="0"/>
    <x v="0"/>
    <x v="0"/>
    <x v="0"/>
    <x v="0"/>
    <x v="0"/>
  </r>
  <r>
    <x v="0"/>
    <n v="1"/>
    <s v="1973573"/>
    <x v="1"/>
    <s v="8075"/>
    <s v="02/01/2019 11:08"/>
    <s v="03AG879434"/>
    <s v="800187"/>
    <s v="PITSS"/>
    <s v="ASP"/>
    <x v="4"/>
    <s v="AV 5 DE FEBRERO 9200"/>
    <x v="10"/>
    <n v="0"/>
    <s v="INTERIOR"/>
    <s v="  "/>
    <s v="&gt;60"/>
    <s v="Departmental Digital"/>
    <s v="A3"/>
    <s v="Ciudad principal"/>
    <s v="2-&gt;60"/>
    <n v="1"/>
    <n v="682.5"/>
    <n v="0"/>
    <n v="5"/>
    <n v="5"/>
    <n v="1"/>
    <n v="0"/>
    <n v="0"/>
    <d v="2019-01-03T00:00:00"/>
    <d v="2019-01-03T00:00:00"/>
    <n v="0"/>
    <s v="0-1 día"/>
    <n v="0"/>
    <n v="0"/>
    <n v="0"/>
    <x v="1"/>
    <x v="0"/>
    <x v="0"/>
    <x v="0"/>
    <x v="0"/>
    <x v="0"/>
    <x v="0"/>
  </r>
  <r>
    <x v="0"/>
    <n v="1"/>
    <s v="1973557"/>
    <x v="1"/>
    <s v="8075"/>
    <s v="02/01/2019 11:05"/>
    <s v="03AG873634"/>
    <s v="000196"/>
    <s v="PITSS"/>
    <s v="ASP"/>
    <x v="4"/>
    <s v="COFRE DE PEROTE No 110"/>
    <x v="25"/>
    <n v="0"/>
    <s v="METRO"/>
    <s v="  "/>
    <s v="&gt;60"/>
    <s v="Departmental Digital"/>
    <s v="A3"/>
    <s v="Ciudad principal"/>
    <s v="2-&gt;60"/>
    <n v="1"/>
    <n v="327.5"/>
    <n v="0"/>
    <n v="5"/>
    <n v="5"/>
    <n v="1"/>
    <n v="0"/>
    <n v="0"/>
    <d v="2019-01-03T00:00:00"/>
    <d v="2019-01-03T00:00:00"/>
    <n v="0"/>
    <s v="0-1 día"/>
    <n v="0"/>
    <n v="0"/>
    <n v="0"/>
    <x v="1"/>
    <x v="0"/>
    <x v="0"/>
    <x v="0"/>
    <x v="0"/>
    <x v="0"/>
    <x v="0"/>
  </r>
  <r>
    <x v="0"/>
    <n v="1"/>
    <s v="1973543"/>
    <x v="1"/>
    <s v="8075"/>
    <s v="02/01/2019 11:01"/>
    <s v="03AG879591"/>
    <s v="000196"/>
    <s v="PITSS"/>
    <s v="ASP"/>
    <x v="4"/>
    <s v="AV CUAUHTEMOC No 1025"/>
    <x v="21"/>
    <n v="0"/>
    <s v="METRO"/>
    <s v="  "/>
    <s v="&gt;60"/>
    <s v="Departmental Digital"/>
    <s v="A3"/>
    <s v="Ciudad principal"/>
    <s v="2-&gt;60"/>
    <n v="1"/>
    <n v="327.5"/>
    <n v="0"/>
    <n v="5"/>
    <n v="5"/>
    <n v="1"/>
    <n v="0"/>
    <n v="0"/>
    <d v="2019-01-02T00:00:00"/>
    <d v="2019-01-03T00:00:00"/>
    <n v="1"/>
    <s v="0-1 día"/>
    <n v="0"/>
    <n v="0"/>
    <n v="0"/>
    <x v="1"/>
    <x v="0"/>
    <x v="0"/>
    <x v="0"/>
    <x v="0"/>
    <x v="0"/>
    <x v="0"/>
  </r>
  <r>
    <x v="0"/>
    <n v="1"/>
    <s v="1973553"/>
    <x v="1"/>
    <s v="8075"/>
    <s v="02/01/2019 11:03"/>
    <s v="03AG879894"/>
    <s v="000207"/>
    <s v="PITSS"/>
    <s v="ASP"/>
    <x v="4"/>
    <s v="BLVD CATARATAS No 29"/>
    <x v="16"/>
    <n v="0"/>
    <s v="METRO"/>
    <s v="  "/>
    <s v="&gt;60"/>
    <s v="Departmental Digital"/>
    <s v="A3"/>
    <s v="Ciudad principal"/>
    <s v="2-&gt;60"/>
    <n v="1"/>
    <n v="327.5"/>
    <n v="0"/>
    <n v="5"/>
    <n v="5"/>
    <n v="1"/>
    <n v="0"/>
    <n v="0"/>
    <d v="2019-01-03T00:00:00"/>
    <d v="2019-01-03T00:00:00"/>
    <n v="0"/>
    <s v="0-1 día"/>
    <n v="0"/>
    <n v="0"/>
    <n v="0"/>
    <x v="1"/>
    <x v="0"/>
    <x v="0"/>
    <x v="0"/>
    <x v="0"/>
    <x v="0"/>
    <x v="0"/>
  </r>
  <r>
    <x v="0"/>
    <n v="1"/>
    <s v="1972147"/>
    <x v="3"/>
    <s v="4310"/>
    <s v="28/12/2018 12:56"/>
    <s v="0BG0973078"/>
    <s v="100038"/>
    <s v="PITSS"/>
    <s v="ASP"/>
    <x v="153"/>
    <s v="AV INDUSTRIAL AUTOMOTRIZ No 307"/>
    <x v="22"/>
    <n v="0"/>
    <s v="INTERIOR"/>
    <s v="  "/>
    <s v="&gt;60"/>
    <s v="Light Production Digital Business"/>
    <s v="Entry Production"/>
    <s v="Ciudad principal"/>
    <s v="3-&gt;60"/>
    <n v="1"/>
    <n v="2359.5000000000005"/>
    <n v="0"/>
    <n v="4"/>
    <n v="4"/>
    <n v="1"/>
    <n v="0"/>
    <n v="0"/>
    <d v="2018-12-28T00:00:00"/>
    <d v="2019-01-03T00:00:00"/>
    <n v="3"/>
    <s v="2-3 días"/>
    <n v="0"/>
    <n v="0"/>
    <n v="0"/>
    <x v="1"/>
    <x v="0"/>
    <x v="0"/>
    <x v="0"/>
    <x v="0"/>
    <x v="0"/>
    <x v="0"/>
  </r>
  <r>
    <x v="0"/>
    <n v="1"/>
    <s v="1972149"/>
    <x v="3"/>
    <s v="4310"/>
    <s v="28/12/2018 12:59"/>
    <s v="0BG0974953"/>
    <s v="100038"/>
    <s v="PITSS"/>
    <s v="ASP"/>
    <x v="153"/>
    <s v="AV INDUSTRIAL AUTOMOTRIZ No 307"/>
    <x v="22"/>
    <n v="0"/>
    <s v="INTERIOR"/>
    <s v="  "/>
    <s v="&gt;60"/>
    <s v="Light Production Digital Business"/>
    <s v="Entry Production"/>
    <s v="Ciudad principal"/>
    <s v="3-&gt;60"/>
    <n v="1"/>
    <n v="2359.5000000000005"/>
    <n v="0"/>
    <n v="4"/>
    <n v="4"/>
    <n v="1"/>
    <n v="0"/>
    <n v="0"/>
    <d v="2018-12-28T00:00:00"/>
    <d v="2019-01-03T00:00:00"/>
    <n v="3"/>
    <s v="2-3 días"/>
    <n v="0"/>
    <n v="0"/>
    <n v="0"/>
    <x v="1"/>
    <x v="0"/>
    <x v="0"/>
    <x v="0"/>
    <x v="0"/>
    <x v="0"/>
    <x v="0"/>
  </r>
  <r>
    <x v="0"/>
    <n v="1"/>
    <s v="1961725"/>
    <x v="3"/>
    <s v="7011"/>
    <s v="03/12/2018 21:45"/>
    <s v="06UA321129"/>
    <s v="500089"/>
    <s v="PITSS"/>
    <s v="ASP"/>
    <x v="2"/>
    <s v="RAFAEL PEREZ SERNA Y HENRY DUNANT"/>
    <x v="2"/>
    <n v="0"/>
    <s v="INTERIOR"/>
    <s v="  "/>
    <s v="&gt;60"/>
    <s v="Color Laser Printers"/>
    <s v="A4"/>
    <s v="Ciudad principal"/>
    <s v="1-&gt;60"/>
    <n v="1"/>
    <n v="1072.5000000000002"/>
    <n v="0"/>
    <n v="5"/>
    <n v="5"/>
    <n v="1"/>
    <n v="0"/>
    <n v="0"/>
    <d v="2019-01-04T00:00:00"/>
    <d v="2019-01-04T00:00:00"/>
    <n v="0"/>
    <s v="0-1 día"/>
    <n v="0"/>
    <n v="0"/>
    <n v="0"/>
    <x v="1"/>
    <x v="0"/>
    <x v="0"/>
    <x v="0"/>
    <x v="0"/>
    <x v="0"/>
    <x v="0"/>
  </r>
  <r>
    <x v="0"/>
    <n v="1"/>
    <s v="1985863"/>
    <x v="3"/>
    <s v="3335"/>
    <s v="28/01/2019 11:30"/>
    <s v="05BT705282"/>
    <s v="500161"/>
    <s v="PITSS"/>
    <s v="ASP"/>
    <x v="100"/>
    <s v="AV MORELOS No 234"/>
    <x v="103"/>
    <n v="0"/>
    <s v="INTERIOR"/>
    <s v="  "/>
    <s v="&gt;60"/>
    <s v="A4 Mono MFPs"/>
    <s v="A4"/>
    <s v="Otras"/>
    <s v="1-&gt;60"/>
    <n v="1"/>
    <n v="1072.5000000000002"/>
    <n v="0"/>
    <n v="9"/>
    <n v="9"/>
    <n v="1"/>
    <n v="0"/>
    <n v="0"/>
    <d v="2019-01-28T00:00:00"/>
    <d v="2019-01-28T00:00:00"/>
    <n v="0"/>
    <s v="0-1 día"/>
    <n v="0"/>
    <n v="0"/>
    <n v="0"/>
    <x v="1"/>
    <x v="0"/>
    <x v="0"/>
    <x v="0"/>
    <x v="1"/>
    <x v="1"/>
    <x v="7"/>
  </r>
  <r>
    <x v="0"/>
    <n v="1"/>
    <s v="1973561"/>
    <x v="1"/>
    <s v="8075"/>
    <s v="02/01/2019 11:06"/>
    <s v="03AG873369"/>
    <s v="000202"/>
    <s v="PITSS"/>
    <s v="ASP"/>
    <x v="4"/>
    <s v="AV ADOLFO LOPEZ MATEOS SN LT 1"/>
    <x v="75"/>
    <n v="0"/>
    <s v="METRO"/>
    <s v="  "/>
    <s v="&gt;60"/>
    <s v="Departmental Digital"/>
    <s v="A3"/>
    <s v="Ciudad principal"/>
    <s v="2-&gt;60"/>
    <n v="1"/>
    <n v="327.5"/>
    <n v="0"/>
    <n v="5"/>
    <n v="5"/>
    <n v="1"/>
    <n v="0"/>
    <n v="0"/>
    <d v="2019-01-04T00:00:00"/>
    <d v="2019-01-04T00:00:00"/>
    <n v="0"/>
    <s v="0-1 día"/>
    <n v="0"/>
    <n v="0"/>
    <n v="0"/>
    <x v="1"/>
    <x v="0"/>
    <x v="0"/>
    <x v="0"/>
    <x v="0"/>
    <x v="0"/>
    <x v="0"/>
  </r>
  <r>
    <x v="0"/>
    <n v="1"/>
    <s v="1979067"/>
    <x v="0"/>
    <s v="4395"/>
    <s v="14/01/2019 13:17"/>
    <s v="0BG2951531"/>
    <s v="500161"/>
    <s v="PITSS"/>
    <s v="ASP"/>
    <x v="1"/>
    <s v="LAT PERIF ANTONIO ORTIZ MENA 3500"/>
    <x v="6"/>
    <n v="0"/>
    <s v="INTERIOR"/>
    <n v="252"/>
    <s v="&gt;60"/>
    <s v="Light Production Digital Business"/>
    <s v="Entry Production"/>
    <s v="Ciudad principal"/>
    <s v="3-&gt;60"/>
    <n v="1.1499999999999999"/>
    <n v="1808.95"/>
    <n v="1"/>
    <n v="4.22"/>
    <n v="4"/>
    <n v="1.0549999999999999"/>
    <n v="1.3749999999999984E-2"/>
    <n v="-21.628749999999979"/>
    <d v="2019-01-16T00:00:00"/>
    <d v="2019-01-17T00:00:00"/>
    <n v="1"/>
    <s v="0-1 día"/>
    <n v="0"/>
    <n v="0"/>
    <n v="0"/>
    <x v="0"/>
    <x v="1"/>
    <x v="0"/>
    <x v="0"/>
    <x v="1"/>
    <x v="1"/>
    <x v="7"/>
  </r>
  <r>
    <x v="0"/>
    <n v="1"/>
    <s v="1977831"/>
    <x v="0"/>
    <s v="8900"/>
    <s v="10/01/2019 17:18"/>
    <s v="0DA4104994"/>
    <s v="500161"/>
    <s v="PITSS"/>
    <s v="ASP"/>
    <x v="11"/>
    <s v="CARR PANAMERICANA KM 1588"/>
    <x v="93"/>
    <n v="0"/>
    <s v="INTERIOR"/>
    <n v="34"/>
    <s v="Entre 31 y 60"/>
    <s v="A4 Color Solid Ink MFPs"/>
    <s v="A4"/>
    <s v="Otras"/>
    <s v="1-Entre 31 y 60"/>
    <n v="0.8"/>
    <n v="572.00000000000011"/>
    <n v="1"/>
    <n v="9.6999999999999993"/>
    <n v="9"/>
    <n v="1.0777777777777777"/>
    <n v="1.9444444444444431E-2"/>
    <n v="-13.90277777777777"/>
    <d v="2019-01-14T00:00:00"/>
    <d v="2019-01-14T00:00:00"/>
    <n v="0"/>
    <s v="0-1 día"/>
    <n v="0"/>
    <n v="0"/>
    <n v="0"/>
    <x v="0"/>
    <x v="1"/>
    <x v="0"/>
    <x v="0"/>
    <x v="1"/>
    <x v="1"/>
    <x v="7"/>
  </r>
  <r>
    <x v="1"/>
    <n v="1"/>
    <s v="1999127"/>
    <x v="0"/>
    <s v="5955"/>
    <s v="22/02/2019 14:27"/>
    <s v="0X76092767"/>
    <s v="500161"/>
    <s v="PITSS"/>
    <s v="ASP"/>
    <x v="11"/>
    <s v="CARRETERA PANAMERICANA KM 1588 CEDROS S/N"/>
    <x v="6"/>
    <n v="0"/>
    <s v="INTERIOR"/>
    <n v="17"/>
    <s v="Entre 16 y 30"/>
    <s v="Departmental Digital"/>
    <s v="A3"/>
    <s v="Ciudad principal"/>
    <s v="2-Entre 16 y 30"/>
    <n v="0.8"/>
    <n v="1092"/>
    <n v="1"/>
    <n v="5.55"/>
    <n v="5"/>
    <n v="1.1099999999999999"/>
    <n v="2.7499999999999969E-2"/>
    <n v="-37.537499999999959"/>
    <d v="2019-02-25T00:00:00"/>
    <d v="2019-02-25T00:00:00"/>
    <n v="0"/>
    <s v="0-1 día"/>
    <n v="0"/>
    <n v="0"/>
    <n v="0"/>
    <x v="0"/>
    <x v="1"/>
    <x v="0"/>
    <x v="0"/>
    <x v="1"/>
    <x v="1"/>
    <x v="7"/>
  </r>
  <r>
    <x v="1"/>
    <n v="1"/>
    <s v="1987537"/>
    <x v="0"/>
    <s v="3658"/>
    <s v="30/01/2019 21:56"/>
    <s v="0C4X003118"/>
    <s v="500161"/>
    <s v="PITSS"/>
    <s v="ASP"/>
    <x v="8"/>
    <s v="KM 7 CARR CUAUHTEMOC-ALVARO OBREGON SN"/>
    <x v="104"/>
    <n v="0"/>
    <s v="INTERIOR"/>
    <n v="266"/>
    <s v="&gt;60"/>
    <s v="A4 Mono MFPs"/>
    <s v="A4"/>
    <s v="Otras"/>
    <s v="1-&gt;60"/>
    <n v="1.05"/>
    <n v="750.75000000000011"/>
    <n v="1"/>
    <n v="10.25"/>
    <n v="9"/>
    <n v="1.1388888888888888"/>
    <n v="3.472222222222221E-2"/>
    <n v="-24.826388888888886"/>
    <d v="2019-02-01T00:00:00"/>
    <d v="2019-02-01T00:00:00"/>
    <n v="0"/>
    <s v="0-1 día"/>
    <n v="0"/>
    <n v="0"/>
    <n v="0"/>
    <x v="0"/>
    <x v="1"/>
    <x v="0"/>
    <x v="0"/>
    <x v="1"/>
    <x v="1"/>
    <x v="7"/>
  </r>
  <r>
    <x v="0"/>
    <n v="1"/>
    <s v="1974829"/>
    <x v="1"/>
    <s v="8075"/>
    <s v="04/01/2019 14:48"/>
    <s v="03AG880179"/>
    <s v="100037"/>
    <s v="PITSS"/>
    <s v="ASP"/>
    <x v="4"/>
    <s v="LEONA VICARIO No 629"/>
    <x v="3"/>
    <n v="0"/>
    <s v="INTERIOR"/>
    <s v="  "/>
    <s v="&gt;60"/>
    <s v="Departmental Digital"/>
    <s v="A3"/>
    <s v="Ciudad principal"/>
    <s v="2-&gt;60"/>
    <n v="1"/>
    <n v="682.5"/>
    <n v="0"/>
    <n v="5"/>
    <n v="5"/>
    <n v="1"/>
    <n v="0"/>
    <n v="0"/>
    <d v="2019-01-04T00:00:00"/>
    <d v="2019-01-04T00:00:00"/>
    <n v="0"/>
    <s v="0-1 día"/>
    <n v="0"/>
    <n v="0"/>
    <n v="0"/>
    <x v="1"/>
    <x v="0"/>
    <x v="0"/>
    <x v="0"/>
    <x v="0"/>
    <x v="0"/>
    <x v="0"/>
  </r>
  <r>
    <x v="0"/>
    <n v="1"/>
    <s v="1974425"/>
    <x v="3"/>
    <s v="4018"/>
    <s v="03/01/2019 20:46"/>
    <s v="4HX547459"/>
    <s v="500027"/>
    <s v="PITSS"/>
    <s v="ASP"/>
    <x v="20"/>
    <s v="CIRCUITO INTERIOR NORTE No 1820"/>
    <x v="2"/>
    <n v="1"/>
    <s v="INTERIOR"/>
    <s v="  "/>
    <s v="&gt;60"/>
    <s v="A4 Color Laser MFPs"/>
    <s v="A4"/>
    <s v="Ciudad principal"/>
    <s v="1-&gt;60"/>
    <n v="1"/>
    <n v="0"/>
    <n v="0"/>
    <n v="5"/>
    <n v="5"/>
    <n v="1"/>
    <n v="0"/>
    <n v="0"/>
    <d v="2019-01-04T00:00:00"/>
    <d v="2019-01-07T00:00:00"/>
    <n v="1"/>
    <s v="0-1 día"/>
    <n v="0"/>
    <n v="0"/>
    <n v="0"/>
    <x v="1"/>
    <x v="0"/>
    <x v="0"/>
    <x v="0"/>
    <x v="0"/>
    <x v="0"/>
    <x v="0"/>
  </r>
  <r>
    <x v="0"/>
    <n v="1"/>
    <s v="1974427"/>
    <x v="3"/>
    <s v="4002"/>
    <s v="03/01/2019 20:47"/>
    <s v="9HB331985"/>
    <s v="500027"/>
    <s v="PITSS"/>
    <s v="ASP"/>
    <x v="20"/>
    <s v="CIRCUITO INTERIOR NORTE No 1820"/>
    <x v="2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04T00:00:00"/>
    <d v="2019-01-07T00:00:00"/>
    <n v="1"/>
    <s v="0-1 día"/>
    <n v="0"/>
    <n v="0"/>
    <n v="0"/>
    <x v="1"/>
    <x v="0"/>
    <x v="0"/>
    <x v="0"/>
    <x v="0"/>
    <x v="0"/>
    <x v="0"/>
  </r>
  <r>
    <x v="0"/>
    <n v="1"/>
    <s v="1974833"/>
    <x v="1"/>
    <s v="8075"/>
    <s v="04/01/2019 14:50"/>
    <s v="03AG880175"/>
    <s v="000196"/>
    <s v="PITSS"/>
    <s v="ASP"/>
    <x v="4"/>
    <s v="ALLENDE No 8"/>
    <x v="57"/>
    <n v="0"/>
    <s v="METRO"/>
    <s v="  "/>
    <s v="&gt;60"/>
    <s v="Departmental Digital"/>
    <s v="A3"/>
    <s v="Ciudad principal"/>
    <s v="2-&gt;60"/>
    <n v="1"/>
    <n v="327.5"/>
    <n v="0"/>
    <n v="5"/>
    <n v="5"/>
    <n v="1"/>
    <n v="0"/>
    <n v="0"/>
    <d v="2019-01-07T00:00:00"/>
    <d v="2019-01-07T00:00:00"/>
    <n v="0"/>
    <s v="0-1 día"/>
    <n v="0"/>
    <n v="0"/>
    <n v="0"/>
    <x v="1"/>
    <x v="0"/>
    <x v="0"/>
    <x v="0"/>
    <x v="0"/>
    <x v="0"/>
    <x v="0"/>
  </r>
  <r>
    <x v="0"/>
    <n v="1"/>
    <s v="1974825"/>
    <x v="1"/>
    <s v="8075"/>
    <s v="04/01/2019 14:46"/>
    <s v="03AG879724"/>
    <s v="000195"/>
    <s v="PITSS"/>
    <s v="ASP"/>
    <x v="4"/>
    <s v="AV CANAL DE MIRAMONTES 2886"/>
    <x v="16"/>
    <n v="0"/>
    <s v="METRO"/>
    <s v="  "/>
    <s v="&gt;60"/>
    <s v="Departmental Digital"/>
    <s v="A3"/>
    <s v="Ciudad principal"/>
    <s v="2-&gt;60"/>
    <n v="1"/>
    <n v="327.5"/>
    <n v="0"/>
    <n v="5"/>
    <n v="5"/>
    <n v="1"/>
    <n v="0"/>
    <n v="0"/>
    <d v="2019-01-07T00:00:00"/>
    <d v="2019-01-07T00:00:00"/>
    <n v="0"/>
    <s v="0-1 día"/>
    <n v="0"/>
    <n v="0"/>
    <n v="0"/>
    <x v="1"/>
    <x v="0"/>
    <x v="0"/>
    <x v="0"/>
    <x v="0"/>
    <x v="0"/>
    <x v="0"/>
  </r>
  <r>
    <x v="0"/>
    <n v="1"/>
    <s v="1975843"/>
    <x v="4"/>
    <s v="4002"/>
    <s v="07/01/2019 13:44"/>
    <s v="09HB333001"/>
    <s v="500036"/>
    <s v="PITSS"/>
    <s v="ASP"/>
    <x v="38"/>
    <s v="AV JUAREZ No 1102 PISO 40"/>
    <x v="11"/>
    <n v="0"/>
    <s v="INTERIOR"/>
    <s v="  "/>
    <s v="&gt;60"/>
    <s v="A4 Mono MFPs"/>
    <s v="A4"/>
    <s v="Ciudad principal"/>
    <s v="1-&gt;60"/>
    <n v="1"/>
    <n v="715.00000000000011"/>
    <n v="0"/>
    <n v="5"/>
    <n v="5"/>
    <n v="1"/>
    <n v="0"/>
    <n v="0"/>
    <d v="2019-01-07T00:00:00"/>
    <d v="2019-01-08T00:00:00"/>
    <n v="1"/>
    <s v="0-1 día"/>
    <n v="0"/>
    <n v="0"/>
    <n v="0"/>
    <x v="1"/>
    <x v="0"/>
    <x v="0"/>
    <x v="0"/>
    <x v="0"/>
    <x v="0"/>
    <x v="0"/>
  </r>
  <r>
    <x v="0"/>
    <n v="1"/>
    <s v="1974827"/>
    <x v="1"/>
    <s v="8075"/>
    <s v="04/01/2019 14:47"/>
    <s v="03AG880355"/>
    <s v="800072"/>
    <s v="PITSS"/>
    <s v="ASP"/>
    <x v="4"/>
    <s v="AV MEXICO 3370"/>
    <x v="0"/>
    <n v="0"/>
    <s v="INTERIOR"/>
    <s v="  "/>
    <s v="&gt;60"/>
    <s v="Departmental Digital"/>
    <s v="A3"/>
    <s v="Ciudad principal"/>
    <s v="2-&gt;60"/>
    <n v="1"/>
    <n v="682.5"/>
    <n v="0"/>
    <n v="5"/>
    <n v="5"/>
    <n v="1"/>
    <n v="0"/>
    <n v="0"/>
    <d v="2019-01-08T00:00:00"/>
    <d v="2019-01-08T00:00:00"/>
    <n v="0"/>
    <s v="0-1 día"/>
    <n v="0"/>
    <n v="0"/>
    <n v="0"/>
    <x v="1"/>
    <x v="0"/>
    <x v="0"/>
    <x v="0"/>
    <x v="0"/>
    <x v="0"/>
    <x v="0"/>
  </r>
  <r>
    <x v="0"/>
    <n v="1"/>
    <s v="1966191"/>
    <x v="3"/>
    <s v="7011"/>
    <s v="12/12/2018 16:21"/>
    <s v="06UA321129"/>
    <s v="500089"/>
    <s v="PITSS"/>
    <s v="ASP"/>
    <x v="2"/>
    <s v="RAFAEL PEREZ SERNA Y HENRY DUNANT"/>
    <x v="2"/>
    <n v="0"/>
    <s v="INTERIOR"/>
    <s v="  "/>
    <s v="&gt;60"/>
    <s v="Color Laser Printers"/>
    <s v="A4"/>
    <s v="Ciudad principal"/>
    <s v="1-&gt;60"/>
    <n v="1"/>
    <n v="1072.5000000000002"/>
    <n v="0"/>
    <n v="5"/>
    <n v="5"/>
    <n v="1"/>
    <n v="0"/>
    <n v="0"/>
    <d v="2019-01-04T00:00:00"/>
    <d v="2019-01-08T00:00:00"/>
    <n v="2"/>
    <s v="2-3 días"/>
    <n v="0"/>
    <n v="0"/>
    <n v="0"/>
    <x v="1"/>
    <x v="0"/>
    <x v="0"/>
    <x v="0"/>
    <x v="0"/>
    <x v="0"/>
    <x v="0"/>
  </r>
  <r>
    <x v="0"/>
    <n v="1"/>
    <s v="1975649"/>
    <x v="1"/>
    <s v="4002"/>
    <s v="07/01/2019 10:21"/>
    <s v="09HB331652"/>
    <s v="800196"/>
    <s v="PITSS"/>
    <s v="ASP"/>
    <x v="15"/>
    <s v="CALLE 7 No 1308"/>
    <x v="7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07T00:00:00"/>
    <d v="2019-01-08T00:00:00"/>
    <n v="1"/>
    <s v="0-1 día"/>
    <n v="0"/>
    <n v="0"/>
    <n v="0"/>
    <x v="1"/>
    <x v="0"/>
    <x v="0"/>
    <x v="0"/>
    <x v="0"/>
    <x v="0"/>
    <x v="0"/>
  </r>
  <r>
    <x v="0"/>
    <n v="1"/>
    <s v="1975653"/>
    <x v="1"/>
    <s v="8045"/>
    <s v="07/01/2019 10:24"/>
    <s v="0Y4X849031"/>
    <s v="800196"/>
    <s v="PITSS"/>
    <s v="ASP"/>
    <x v="0"/>
    <s v="BRUSELAS No 565 - 565-A"/>
    <x v="7"/>
    <n v="1"/>
    <s v="INTERIOR"/>
    <s v="  "/>
    <s v="&gt;60"/>
    <s v="Office Digital"/>
    <s v="A3"/>
    <s v="Ciudad principal"/>
    <s v="2-&gt;60"/>
    <n v="1"/>
    <n v="0"/>
    <n v="0"/>
    <n v="5"/>
    <n v="5"/>
    <n v="1"/>
    <n v="0"/>
    <n v="0"/>
    <d v="2019-01-07T00:00:00"/>
    <d v="2019-01-08T00:00:00"/>
    <n v="1"/>
    <s v="0-1 día"/>
    <n v="0"/>
    <n v="0"/>
    <n v="0"/>
    <x v="1"/>
    <x v="0"/>
    <x v="0"/>
    <x v="0"/>
    <x v="0"/>
    <x v="0"/>
    <x v="0"/>
  </r>
  <r>
    <x v="0"/>
    <n v="1"/>
    <s v="1975585"/>
    <x v="1"/>
    <s v="4002"/>
    <s v="07/01/2019 09:45"/>
    <s v="09HB331670"/>
    <s v="000196"/>
    <s v="PITSS"/>
    <s v="ASP"/>
    <x v="0"/>
    <s v="AV TLATILCO No 239"/>
    <x v="34"/>
    <n v="1"/>
    <s v="METRO"/>
    <s v="  "/>
    <s v="&gt;60"/>
    <s v="A4 Mono MFPs"/>
    <s v="A4"/>
    <s v="Ciudad principal"/>
    <s v="1-&gt;60"/>
    <n v="1"/>
    <n v="0"/>
    <n v="0"/>
    <n v="5"/>
    <n v="5"/>
    <n v="1"/>
    <n v="0"/>
    <n v="0"/>
    <d v="2019-01-07T00:00:00"/>
    <d v="2019-01-08T00:00:00"/>
    <n v="1"/>
    <s v="0-1 día"/>
    <n v="0"/>
    <n v="0"/>
    <n v="0"/>
    <x v="1"/>
    <x v="0"/>
    <x v="0"/>
    <x v="0"/>
    <x v="0"/>
    <x v="0"/>
    <x v="0"/>
  </r>
  <r>
    <x v="0"/>
    <n v="1"/>
    <s v="1975651"/>
    <x v="1"/>
    <s v="8045"/>
    <s v="07/01/2019 10:23"/>
    <s v="0Y4X847996"/>
    <s v="800196"/>
    <s v="PITSS"/>
    <s v="ASP"/>
    <x v="102"/>
    <s v="CARR SAN ISIDRO MAZATEPEC No 7000"/>
    <x v="40"/>
    <n v="1"/>
    <s v="INTERIOR"/>
    <s v="  "/>
    <s v="&gt;60"/>
    <s v="Office Digital"/>
    <s v="A3"/>
    <s v="Ciudad principal"/>
    <s v="2-&gt;60"/>
    <n v="1"/>
    <n v="0"/>
    <n v="0"/>
    <n v="5"/>
    <n v="5"/>
    <n v="1"/>
    <n v="0"/>
    <n v="0"/>
    <d v="2019-01-07T00:00:00"/>
    <d v="2019-01-08T00:00:00"/>
    <n v="1"/>
    <s v="0-1 día"/>
    <n v="0"/>
    <n v="0"/>
    <n v="0"/>
    <x v="1"/>
    <x v="0"/>
    <x v="0"/>
    <x v="0"/>
    <x v="0"/>
    <x v="0"/>
    <x v="0"/>
  </r>
  <r>
    <x v="0"/>
    <n v="1"/>
    <s v="1975641"/>
    <x v="1"/>
    <s v="8045"/>
    <s v="07/01/2019 10:12"/>
    <s v="0Y4X848801"/>
    <s v="800196"/>
    <s v="PITSS"/>
    <s v="ASP"/>
    <x v="15"/>
    <s v="CARRETERA SAN ISIDRO MAZATEPEC No 7000"/>
    <x v="40"/>
    <n v="1"/>
    <s v="INTERIOR"/>
    <s v="  "/>
    <s v="&gt;60"/>
    <s v="Office Digital"/>
    <s v="A3"/>
    <s v="Ciudad principal"/>
    <s v="2-&gt;60"/>
    <n v="1"/>
    <n v="0"/>
    <n v="0"/>
    <n v="5"/>
    <n v="5"/>
    <n v="1"/>
    <n v="0"/>
    <n v="0"/>
    <d v="2019-01-07T00:00:00"/>
    <d v="2019-01-08T00:00:00"/>
    <n v="1"/>
    <s v="0-1 día"/>
    <n v="0"/>
    <n v="0"/>
    <n v="0"/>
    <x v="1"/>
    <x v="0"/>
    <x v="0"/>
    <x v="0"/>
    <x v="0"/>
    <x v="0"/>
    <x v="0"/>
  </r>
  <r>
    <x v="0"/>
    <n v="1"/>
    <s v="1975587"/>
    <x v="1"/>
    <s v="4002"/>
    <s v="07/01/2019 09:46"/>
    <s v="09HB331956"/>
    <s v="800196"/>
    <s v="PITSS"/>
    <s v="ASP"/>
    <x v="15"/>
    <s v="CARRETERA SAN ISIDRO MAZATEPEC No 7000"/>
    <x v="40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07T00:00:00"/>
    <d v="2019-01-08T00:00:00"/>
    <n v="1"/>
    <s v="0-1 día"/>
    <n v="0"/>
    <n v="0"/>
    <n v="0"/>
    <x v="1"/>
    <x v="0"/>
    <x v="0"/>
    <x v="0"/>
    <x v="0"/>
    <x v="0"/>
    <x v="0"/>
  </r>
  <r>
    <x v="0"/>
    <n v="1"/>
    <s v="1975589"/>
    <x v="1"/>
    <s v="8045"/>
    <s v="07/01/2019 09:47"/>
    <s v="0Y4X848866"/>
    <s v="000195"/>
    <s v="PITSS"/>
    <s v="ASP"/>
    <x v="15"/>
    <s v="PASEO DE LA REFORMA No 295 P 2"/>
    <x v="57"/>
    <n v="1"/>
    <s v="METRO"/>
    <s v="  "/>
    <s v="&gt;60"/>
    <s v="Office Digital"/>
    <s v="A3"/>
    <s v="Ciudad principal"/>
    <s v="2-&gt;60"/>
    <n v="1"/>
    <n v="0"/>
    <n v="0"/>
    <n v="5"/>
    <n v="5"/>
    <n v="1"/>
    <n v="0"/>
    <n v="0"/>
    <d v="2019-01-07T00:00:00"/>
    <d v="2019-01-08T00:00:00"/>
    <n v="1"/>
    <s v="0-1 día"/>
    <n v="0"/>
    <n v="0"/>
    <n v="0"/>
    <x v="1"/>
    <x v="0"/>
    <x v="0"/>
    <x v="0"/>
    <x v="0"/>
    <x v="0"/>
    <x v="0"/>
  </r>
  <r>
    <x v="0"/>
    <n v="1"/>
    <s v="1975591"/>
    <x v="1"/>
    <s v="8045"/>
    <s v="07/01/2019 09:49"/>
    <s v="0Y4X848978"/>
    <s v="800196"/>
    <s v="PITSS"/>
    <s v="ASP"/>
    <x v="15"/>
    <s v="CALLE 7 No 1308"/>
    <x v="7"/>
    <n v="1"/>
    <s v="INTERIOR"/>
    <s v="  "/>
    <s v="&gt;60"/>
    <s v="Office Digital"/>
    <s v="A3"/>
    <s v="Ciudad principal"/>
    <s v="2-&gt;60"/>
    <n v="1"/>
    <n v="0"/>
    <n v="0"/>
    <n v="5"/>
    <n v="5"/>
    <n v="1"/>
    <n v="0"/>
    <n v="0"/>
    <d v="2019-01-07T00:00:00"/>
    <d v="2019-01-08T00:00:00"/>
    <n v="1"/>
    <s v="0-1 día"/>
    <n v="0"/>
    <n v="0"/>
    <n v="0"/>
    <x v="1"/>
    <x v="0"/>
    <x v="0"/>
    <x v="0"/>
    <x v="0"/>
    <x v="0"/>
    <x v="0"/>
  </r>
  <r>
    <x v="0"/>
    <n v="1"/>
    <s v="1980085"/>
    <x v="0"/>
    <s v="1251"/>
    <s v="16/01/2019 08:45"/>
    <s v="0VGW624391"/>
    <s v="500161"/>
    <s v="PITSS"/>
    <s v="ASP"/>
    <x v="128"/>
    <s v="CALLE 15 NUM 105"/>
    <x v="6"/>
    <n v="0"/>
    <s v="INTERIOR"/>
    <n v="63"/>
    <s v="&gt;60"/>
    <s v="Entry Production Color Low/Mid"/>
    <s v="Entry Production"/>
    <s v="Ciudad principal"/>
    <s v="3-&gt;60"/>
    <n v="1.1499999999999999"/>
    <n v="1808.95"/>
    <n v="1"/>
    <n v="4.75"/>
    <n v="4"/>
    <n v="1.1875"/>
    <n v="4.6875E-2"/>
    <n v="-73.734375000000014"/>
    <d v="2019-01-16T00:00:00"/>
    <d v="2019-01-16T00:00:00"/>
    <n v="0"/>
    <s v="0-1 día"/>
    <n v="0"/>
    <n v="0"/>
    <n v="0"/>
    <x v="0"/>
    <x v="1"/>
    <x v="0"/>
    <x v="0"/>
    <x v="1"/>
    <x v="1"/>
    <x v="7"/>
  </r>
  <r>
    <x v="0"/>
    <n v="1"/>
    <s v="1975593"/>
    <x v="1"/>
    <s v="8045"/>
    <s v="07/01/2019 09:50"/>
    <s v="0Y4X848761"/>
    <s v="000195"/>
    <s v="PITSS"/>
    <s v="ASP"/>
    <x v="15"/>
    <s v="AV MIGUEL ANGEL DE QUEVEDO NO 555"/>
    <x v="16"/>
    <n v="1"/>
    <s v="METRO"/>
    <s v="  "/>
    <s v="&gt;60"/>
    <s v="Office Digital"/>
    <s v="A3"/>
    <s v="Ciudad principal"/>
    <s v="2-&gt;60"/>
    <n v="1"/>
    <n v="0"/>
    <n v="0"/>
    <n v="5"/>
    <n v="5"/>
    <n v="1"/>
    <n v="0"/>
    <n v="0"/>
    <d v="2019-01-07T00:00:00"/>
    <d v="2019-01-08T00:00:00"/>
    <n v="1"/>
    <s v="0-1 día"/>
    <n v="0"/>
    <n v="0"/>
    <n v="0"/>
    <x v="1"/>
    <x v="0"/>
    <x v="0"/>
    <x v="0"/>
    <x v="0"/>
    <x v="0"/>
    <x v="0"/>
  </r>
  <r>
    <x v="0"/>
    <n v="1"/>
    <s v="1975597"/>
    <x v="1"/>
    <s v="4002"/>
    <s v="07/01/2019 09:51"/>
    <s v="09HB331348"/>
    <s v="000196"/>
    <s v="PITSS"/>
    <s v="ASP"/>
    <x v="40"/>
    <s v="CALLE OLIVOS No 27 NAVE 1A CORTINA 20"/>
    <x v="14"/>
    <n v="1"/>
    <s v="METRO"/>
    <s v="  "/>
    <s v="&gt;60"/>
    <s v="A4 Mono MFPs"/>
    <s v="A4"/>
    <s v="Ciudad principal"/>
    <s v="1-&gt;60"/>
    <n v="1"/>
    <n v="0"/>
    <n v="0"/>
    <n v="5"/>
    <n v="5"/>
    <n v="1"/>
    <n v="0"/>
    <n v="0"/>
    <d v="2019-01-07T00:00:00"/>
    <d v="2019-01-08T00:00:00"/>
    <n v="1"/>
    <s v="0-1 día"/>
    <n v="0"/>
    <n v="0"/>
    <n v="0"/>
    <x v="1"/>
    <x v="0"/>
    <x v="0"/>
    <x v="0"/>
    <x v="0"/>
    <x v="0"/>
    <x v="0"/>
  </r>
  <r>
    <x v="0"/>
    <n v="1"/>
    <s v="1975599"/>
    <x v="1"/>
    <s v="8035"/>
    <s v="07/01/2019 09:53"/>
    <s v="02TX060562"/>
    <s v="800196"/>
    <s v="PITSS"/>
    <s v="ASP"/>
    <x v="15"/>
    <s v="CARRETERA SAN ISIDRO MAZATEPEC No 7000"/>
    <x v="40"/>
    <n v="1"/>
    <s v="INTERIOR"/>
    <s v="  "/>
    <s v="&gt;60"/>
    <s v="A3 Office Color Laser MFPs"/>
    <s v="A3"/>
    <s v="Ciudad principal"/>
    <s v="2-&gt;60"/>
    <n v="1"/>
    <n v="0"/>
    <n v="0"/>
    <n v="5"/>
    <n v="5"/>
    <n v="1"/>
    <n v="0"/>
    <n v="0"/>
    <d v="2019-01-07T00:00:00"/>
    <d v="2019-01-08T00:00:00"/>
    <n v="1"/>
    <s v="0-1 día"/>
    <n v="0"/>
    <n v="0"/>
    <n v="0"/>
    <x v="1"/>
    <x v="0"/>
    <x v="0"/>
    <x v="0"/>
    <x v="0"/>
    <x v="0"/>
    <x v="0"/>
  </r>
  <r>
    <x v="0"/>
    <n v="1"/>
    <s v="1975601"/>
    <x v="1"/>
    <s v="8045"/>
    <s v="07/01/2019 09:53"/>
    <s v="0Y4X847324"/>
    <s v="800196"/>
    <s v="PITSS"/>
    <s v="ASP"/>
    <x v="15"/>
    <s v="CARRETERA SAN ISIDRO MAZATEPEC No 7000"/>
    <x v="40"/>
    <n v="1"/>
    <s v="INTERIOR"/>
    <s v="  "/>
    <s v="&gt;60"/>
    <s v="Office Digital"/>
    <s v="A3"/>
    <s v="Ciudad principal"/>
    <s v="2-&gt;60"/>
    <n v="1"/>
    <n v="0"/>
    <n v="0"/>
    <n v="5"/>
    <n v="5"/>
    <n v="1"/>
    <n v="0"/>
    <n v="0"/>
    <d v="2019-01-07T00:00:00"/>
    <d v="2019-01-08T00:00:00"/>
    <n v="1"/>
    <s v="0-1 día"/>
    <n v="0"/>
    <n v="0"/>
    <n v="0"/>
    <x v="1"/>
    <x v="0"/>
    <x v="0"/>
    <x v="0"/>
    <x v="0"/>
    <x v="0"/>
    <x v="0"/>
  </r>
  <r>
    <x v="0"/>
    <n v="1"/>
    <s v="1975609"/>
    <x v="1"/>
    <s v="8045"/>
    <s v="07/01/2019 09:59"/>
    <s v="0Y4X848009"/>
    <s v="800142"/>
    <s v="PITSS"/>
    <s v="ASP"/>
    <x v="15"/>
    <s v="PASEO DE LA REFORMA No 295 P 2"/>
    <x v="57"/>
    <n v="1"/>
    <s v="METRO"/>
    <s v="  "/>
    <s v="&gt;60"/>
    <s v="Office Digital"/>
    <s v="A3"/>
    <s v="Ciudad principal"/>
    <s v="2-&gt;60"/>
    <n v="1"/>
    <n v="0"/>
    <n v="0"/>
    <n v="5"/>
    <n v="5"/>
    <n v="1"/>
    <n v="0"/>
    <n v="0"/>
    <d v="2019-01-07T00:00:00"/>
    <d v="2019-01-08T00:00:00"/>
    <n v="1"/>
    <s v="0-1 día"/>
    <n v="0"/>
    <n v="0"/>
    <n v="0"/>
    <x v="1"/>
    <x v="0"/>
    <x v="0"/>
    <x v="0"/>
    <x v="0"/>
    <x v="0"/>
    <x v="0"/>
  </r>
  <r>
    <x v="0"/>
    <n v="1"/>
    <s v="1975611"/>
    <x v="1"/>
    <s v="4002"/>
    <s v="07/01/2019 09:59"/>
    <s v="09HB331775"/>
    <s v="800196"/>
    <s v="PITSS"/>
    <s v="ASP"/>
    <x v="15"/>
    <s v="CARRETERA SAN ISIDRO MAZATEPEC No 7000"/>
    <x v="40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07T00:00:00"/>
    <d v="2019-01-08T00:00:00"/>
    <n v="1"/>
    <s v="0-1 día"/>
    <n v="0"/>
    <n v="0"/>
    <n v="0"/>
    <x v="1"/>
    <x v="0"/>
    <x v="0"/>
    <x v="0"/>
    <x v="0"/>
    <x v="0"/>
    <x v="0"/>
  </r>
  <r>
    <x v="0"/>
    <n v="1"/>
    <s v="1975613"/>
    <x v="1"/>
    <s v="8045"/>
    <s v="07/01/2019 10:01"/>
    <s v="0Y4X848071"/>
    <s v="000195"/>
    <s v="PITSS"/>
    <s v="ASP"/>
    <x v="0"/>
    <s v="EPSILON No 101"/>
    <x v="16"/>
    <n v="1"/>
    <s v="METRO"/>
    <s v="  "/>
    <s v="&gt;60"/>
    <s v="Office Digital"/>
    <s v="A3"/>
    <s v="Ciudad principal"/>
    <s v="2-&gt;60"/>
    <n v="1"/>
    <n v="0"/>
    <n v="0"/>
    <n v="5"/>
    <n v="5"/>
    <n v="1"/>
    <n v="0"/>
    <n v="0"/>
    <d v="2019-01-07T00:00:00"/>
    <d v="2019-01-08T00:00:00"/>
    <n v="1"/>
    <s v="0-1 día"/>
    <n v="0"/>
    <n v="0"/>
    <n v="0"/>
    <x v="1"/>
    <x v="0"/>
    <x v="0"/>
    <x v="0"/>
    <x v="0"/>
    <x v="0"/>
    <x v="0"/>
  </r>
  <r>
    <x v="0"/>
    <n v="1"/>
    <s v="1975615"/>
    <x v="1"/>
    <s v="4002"/>
    <s v="07/01/2019 10:02"/>
    <s v="09HB332026"/>
    <s v="800196"/>
    <s v="PITSS"/>
    <s v="ASP"/>
    <x v="15"/>
    <s v="CARRETERA SAN ISIDRO MAZATEPEC No 7000"/>
    <x v="40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07T00:00:00"/>
    <d v="2019-01-08T00:00:00"/>
    <n v="1"/>
    <s v="0-1 día"/>
    <n v="0"/>
    <n v="0"/>
    <n v="0"/>
    <x v="1"/>
    <x v="0"/>
    <x v="0"/>
    <x v="0"/>
    <x v="0"/>
    <x v="0"/>
    <x v="0"/>
  </r>
  <r>
    <x v="0"/>
    <n v="1"/>
    <s v="1975617"/>
    <x v="1"/>
    <s v="8045"/>
    <s v="07/01/2019 10:03"/>
    <s v="0Y4X848740"/>
    <s v="000195"/>
    <s v="PITSS"/>
    <s v="ASP"/>
    <x v="15"/>
    <s v="AV MIGUEL ANGEL DE QUEVEDO NO 555"/>
    <x v="16"/>
    <n v="1"/>
    <s v="METRO"/>
    <s v="  "/>
    <s v="&gt;60"/>
    <s v="Office Digital"/>
    <s v="A3"/>
    <s v="Ciudad principal"/>
    <s v="2-&gt;60"/>
    <n v="1"/>
    <n v="0"/>
    <n v="0"/>
    <n v="5"/>
    <n v="5"/>
    <n v="1"/>
    <n v="0"/>
    <n v="0"/>
    <d v="2019-01-07T00:00:00"/>
    <d v="2019-01-08T00:00:00"/>
    <n v="1"/>
    <s v="0-1 día"/>
    <n v="0"/>
    <n v="0"/>
    <n v="0"/>
    <x v="1"/>
    <x v="0"/>
    <x v="0"/>
    <x v="0"/>
    <x v="0"/>
    <x v="0"/>
    <x v="0"/>
  </r>
  <r>
    <x v="0"/>
    <n v="1"/>
    <s v="1975619"/>
    <x v="1"/>
    <s v="8045"/>
    <s v="07/01/2019 10:04"/>
    <s v="0Y4X848035"/>
    <s v="800196"/>
    <s v="PITSS"/>
    <s v="ASP"/>
    <x v="0"/>
    <s v="BRUSELAS No 565 - 565-A"/>
    <x v="7"/>
    <n v="1"/>
    <s v="INTERIOR"/>
    <s v="  "/>
    <s v="&gt;60"/>
    <s v="Office Digital"/>
    <s v="A3"/>
    <s v="Ciudad principal"/>
    <s v="2-&gt;60"/>
    <n v="1"/>
    <n v="0"/>
    <n v="0"/>
    <n v="5"/>
    <n v="5"/>
    <n v="1"/>
    <n v="0"/>
    <n v="0"/>
    <d v="2019-01-07T00:00:00"/>
    <d v="2019-01-08T00:00:00"/>
    <n v="1"/>
    <s v="0-1 día"/>
    <n v="0"/>
    <n v="0"/>
    <n v="0"/>
    <x v="1"/>
    <x v="0"/>
    <x v="0"/>
    <x v="0"/>
    <x v="0"/>
    <x v="0"/>
    <x v="0"/>
  </r>
  <r>
    <x v="0"/>
    <n v="1"/>
    <s v="1975623"/>
    <x v="1"/>
    <s v="8045"/>
    <s v="07/01/2019 10:05"/>
    <s v="0Y4X848660"/>
    <s v="800196"/>
    <s v="PITSS"/>
    <s v="ASP"/>
    <x v="15"/>
    <s v="CARRETERA SAN ISIDRO MAZATEPEC No 7000"/>
    <x v="40"/>
    <n v="1"/>
    <s v="INTERIOR"/>
    <s v="  "/>
    <s v="&gt;60"/>
    <s v="Office Digital"/>
    <s v="A3"/>
    <s v="Ciudad principal"/>
    <s v="2-&gt;60"/>
    <n v="1"/>
    <n v="0"/>
    <n v="0"/>
    <n v="5"/>
    <n v="5"/>
    <n v="1"/>
    <n v="0"/>
    <n v="0"/>
    <d v="2019-01-07T00:00:00"/>
    <d v="2019-01-08T00:00:00"/>
    <n v="1"/>
    <s v="0-1 día"/>
    <n v="0"/>
    <n v="0"/>
    <n v="0"/>
    <x v="1"/>
    <x v="0"/>
    <x v="0"/>
    <x v="0"/>
    <x v="0"/>
    <x v="0"/>
    <x v="0"/>
  </r>
  <r>
    <x v="0"/>
    <n v="1"/>
    <s v="1975625"/>
    <x v="1"/>
    <s v="4002"/>
    <s v="07/01/2019 10:05"/>
    <s v="09HB331513"/>
    <s v="000195"/>
    <s v="PITSS"/>
    <s v="ASP"/>
    <x v="15"/>
    <s v="AV MIGUEL ANGEL DE QUEVEDO NO 555"/>
    <x v="16"/>
    <n v="1"/>
    <s v="METRO"/>
    <s v="  "/>
    <s v="&gt;60"/>
    <s v="A4 Mono MFPs"/>
    <s v="A4"/>
    <s v="Ciudad principal"/>
    <s v="1-&gt;60"/>
    <n v="1"/>
    <n v="0"/>
    <n v="0"/>
    <n v="5"/>
    <n v="5"/>
    <n v="1"/>
    <n v="0"/>
    <n v="0"/>
    <d v="2019-01-07T00:00:00"/>
    <d v="2019-01-08T00:00:00"/>
    <n v="1"/>
    <s v="0-1 día"/>
    <n v="0"/>
    <n v="0"/>
    <n v="0"/>
    <x v="1"/>
    <x v="0"/>
    <x v="0"/>
    <x v="0"/>
    <x v="0"/>
    <x v="0"/>
    <x v="0"/>
  </r>
  <r>
    <x v="0"/>
    <n v="1"/>
    <s v="1975629"/>
    <x v="1"/>
    <s v="4002"/>
    <s v="07/01/2019 10:06"/>
    <s v="09HB331980"/>
    <s v="800196"/>
    <s v="PITSS"/>
    <s v="ASP"/>
    <x v="15"/>
    <s v="CARRETERA SAN ISIDRO MAZATEPEC No 7000"/>
    <x v="40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07T00:00:00"/>
    <d v="2019-01-08T00:00:00"/>
    <n v="1"/>
    <s v="0-1 día"/>
    <n v="0"/>
    <n v="0"/>
    <n v="0"/>
    <x v="1"/>
    <x v="0"/>
    <x v="0"/>
    <x v="0"/>
    <x v="0"/>
    <x v="0"/>
    <x v="0"/>
  </r>
  <r>
    <x v="0"/>
    <n v="1"/>
    <s v="1975631"/>
    <x v="1"/>
    <s v="8045"/>
    <s v="07/01/2019 10:10"/>
    <s v="0Y4X848737"/>
    <s v="000195"/>
    <s v="PITSS"/>
    <s v="ASP"/>
    <x v="15"/>
    <s v="AV MIGUEL ANGEL DE QUEVEDO NO 555"/>
    <x v="16"/>
    <n v="1"/>
    <s v="METRO"/>
    <s v="  "/>
    <s v="&gt;60"/>
    <s v="Office Digital"/>
    <s v="A3"/>
    <s v="Ciudad principal"/>
    <s v="2-&gt;60"/>
    <n v="1"/>
    <n v="0"/>
    <n v="0"/>
    <n v="5"/>
    <n v="5"/>
    <n v="1"/>
    <n v="0"/>
    <n v="0"/>
    <d v="2019-01-07T00:00:00"/>
    <d v="2019-01-08T00:00:00"/>
    <n v="1"/>
    <s v="0-1 día"/>
    <n v="0"/>
    <n v="0"/>
    <n v="0"/>
    <x v="1"/>
    <x v="0"/>
    <x v="0"/>
    <x v="0"/>
    <x v="0"/>
    <x v="0"/>
    <x v="0"/>
  </r>
  <r>
    <x v="0"/>
    <n v="1"/>
    <s v="1975635"/>
    <x v="1"/>
    <s v="4002"/>
    <s v="07/01/2019 10:11"/>
    <s v="09HB331395"/>
    <s v="000207"/>
    <s v="PITSS"/>
    <s v="ASP"/>
    <x v="102"/>
    <s v="AV DE LA BARRANCA LOTE No 26  A S/N"/>
    <x v="85"/>
    <n v="1"/>
    <s v="METRO"/>
    <s v="  "/>
    <s v="&gt;60"/>
    <s v="A4 Mono MFPs"/>
    <s v="A4"/>
    <s v="Ciudad principal"/>
    <s v="1-&gt;60"/>
    <n v="1"/>
    <n v="0"/>
    <n v="0"/>
    <n v="5"/>
    <n v="5"/>
    <n v="1"/>
    <n v="0"/>
    <n v="0"/>
    <d v="2019-01-07T00:00:00"/>
    <d v="2019-01-08T00:00:00"/>
    <n v="1"/>
    <s v="0-1 día"/>
    <n v="0"/>
    <n v="0"/>
    <n v="0"/>
    <x v="1"/>
    <x v="0"/>
    <x v="0"/>
    <x v="0"/>
    <x v="0"/>
    <x v="0"/>
    <x v="0"/>
  </r>
  <r>
    <x v="0"/>
    <n v="1"/>
    <s v="1976311"/>
    <x v="1"/>
    <s v="4002"/>
    <s v="08/01/2019 10:23"/>
    <s v="09HB332049"/>
    <s v="800196"/>
    <s v="PITSS"/>
    <s v="ASP"/>
    <x v="15"/>
    <s v="CARRETERA SAN ISIDRO MAZATEPEC No 7000"/>
    <x v="40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08T00:00:00"/>
    <d v="2019-01-08T00:00:00"/>
    <n v="0"/>
    <s v="0-1 día"/>
    <n v="0"/>
    <n v="0"/>
    <n v="0"/>
    <x v="1"/>
    <x v="0"/>
    <x v="0"/>
    <x v="0"/>
    <x v="0"/>
    <x v="0"/>
    <x v="0"/>
  </r>
  <r>
    <x v="0"/>
    <n v="1"/>
    <s v="1976309"/>
    <x v="1"/>
    <s v="4002"/>
    <s v="08/01/2019 10:22"/>
    <s v="09HB331508"/>
    <s v="000196"/>
    <s v="PITSS"/>
    <s v="ASP"/>
    <x v="0"/>
    <s v="AV TLATILCO No 239"/>
    <x v="34"/>
    <n v="1"/>
    <s v="METRO"/>
    <s v="  "/>
    <s v="&gt;60"/>
    <s v="A4 Mono MFPs"/>
    <s v="A4"/>
    <s v="Ciudad principal"/>
    <s v="1-&gt;60"/>
    <n v="1"/>
    <n v="0"/>
    <n v="0"/>
    <n v="5"/>
    <n v="5"/>
    <n v="1"/>
    <n v="0"/>
    <n v="0"/>
    <d v="2019-01-08T00:00:00"/>
    <d v="2019-01-08T00:00:00"/>
    <n v="0"/>
    <s v="0-1 día"/>
    <n v="0"/>
    <n v="0"/>
    <n v="0"/>
    <x v="1"/>
    <x v="0"/>
    <x v="0"/>
    <x v="0"/>
    <x v="0"/>
    <x v="0"/>
    <x v="0"/>
  </r>
  <r>
    <x v="0"/>
    <n v="1"/>
    <s v="1976353"/>
    <x v="1"/>
    <s v="4002"/>
    <s v="08/01/2019 10:51"/>
    <s v="09HB331708"/>
    <s v="800196"/>
    <s v="PITSS"/>
    <s v="ASP"/>
    <x v="40"/>
    <s v="CARR SAN ISIDRO MAZATEPEC No 765"/>
    <x v="40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08T00:00:00"/>
    <d v="2019-01-08T00:00:00"/>
    <n v="0"/>
    <s v="0-1 día"/>
    <n v="0"/>
    <n v="0"/>
    <n v="0"/>
    <x v="1"/>
    <x v="0"/>
    <x v="0"/>
    <x v="0"/>
    <x v="0"/>
    <x v="0"/>
    <x v="0"/>
  </r>
  <r>
    <x v="0"/>
    <n v="1"/>
    <s v="1976563"/>
    <x v="1"/>
    <s v="4002"/>
    <s v="08/01/2019 14:36"/>
    <s v="09HB331785"/>
    <s v="800196"/>
    <s v="PITSS"/>
    <s v="ASP"/>
    <x v="15"/>
    <s v="CARRETERA SAN ISIDRO MAZATEPEC No 7000"/>
    <x v="40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08T00:00:00"/>
    <d v="2019-01-08T00:00:00"/>
    <n v="0"/>
    <s v="0-1 día"/>
    <n v="0"/>
    <n v="0"/>
    <n v="0"/>
    <x v="1"/>
    <x v="0"/>
    <x v="0"/>
    <x v="0"/>
    <x v="0"/>
    <x v="0"/>
    <x v="0"/>
  </r>
  <r>
    <x v="0"/>
    <n v="1"/>
    <s v="1976567"/>
    <x v="1"/>
    <s v="4002"/>
    <s v="08/01/2019 14:39"/>
    <s v="09HB331860"/>
    <s v="000195"/>
    <s v="PITSS"/>
    <s v="ASP"/>
    <x v="15"/>
    <s v="AV MIGUEL ANGEL DE QUEVEDO NO 555"/>
    <x v="16"/>
    <n v="1"/>
    <s v="METRO"/>
    <s v="  "/>
    <s v="&gt;60"/>
    <s v="A4 Mono MFPs"/>
    <s v="A4"/>
    <s v="Ciudad principal"/>
    <s v="1-&gt;60"/>
    <n v="1"/>
    <n v="0"/>
    <n v="0"/>
    <n v="5"/>
    <n v="5"/>
    <n v="1"/>
    <n v="0"/>
    <n v="0"/>
    <d v="2019-01-08T00:00:00"/>
    <d v="2019-01-08T00:00:00"/>
    <n v="0"/>
    <s v="0-1 día"/>
    <n v="0"/>
    <n v="0"/>
    <n v="0"/>
    <x v="1"/>
    <x v="0"/>
    <x v="0"/>
    <x v="0"/>
    <x v="0"/>
    <x v="0"/>
    <x v="0"/>
  </r>
  <r>
    <x v="0"/>
    <n v="1"/>
    <s v="1976573"/>
    <x v="1"/>
    <s v="8045"/>
    <s v="08/01/2019 14:40"/>
    <s v="0Y4X848630"/>
    <s v="000195"/>
    <s v="PITSS"/>
    <s v="ASP"/>
    <x v="0"/>
    <s v="ACUEDUCTO No 92"/>
    <x v="58"/>
    <n v="1"/>
    <s v="METRO"/>
    <s v="  "/>
    <s v="&gt;60"/>
    <s v="Office Digital"/>
    <s v="A3"/>
    <s v="Ciudad principal"/>
    <s v="2-&gt;60"/>
    <n v="1"/>
    <n v="0"/>
    <n v="0"/>
    <n v="5"/>
    <n v="5"/>
    <n v="1"/>
    <n v="0"/>
    <n v="0"/>
    <d v="2019-01-08T00:00:00"/>
    <d v="2019-01-08T00:00:00"/>
    <n v="0"/>
    <s v="0-1 día"/>
    <n v="0"/>
    <n v="0"/>
    <n v="0"/>
    <x v="1"/>
    <x v="0"/>
    <x v="0"/>
    <x v="0"/>
    <x v="0"/>
    <x v="0"/>
    <x v="0"/>
  </r>
  <r>
    <x v="0"/>
    <n v="1"/>
    <s v="1976589"/>
    <x v="1"/>
    <s v="8045"/>
    <s v="08/01/2019 14:47"/>
    <s v="0Y4X846817"/>
    <s v="800196"/>
    <s v="PITSS"/>
    <s v="ASP"/>
    <x v="95"/>
    <s v="AV ESPA&amp;A No 1765"/>
    <x v="7"/>
    <n v="1"/>
    <s v="INTERIOR"/>
    <s v="  "/>
    <s v="&gt;60"/>
    <s v="Office Digital"/>
    <s v="A3"/>
    <s v="Ciudad principal"/>
    <s v="2-&gt;60"/>
    <n v="1"/>
    <n v="0"/>
    <n v="0"/>
    <n v="5"/>
    <n v="5"/>
    <n v="1"/>
    <n v="0"/>
    <n v="0"/>
    <d v="2019-01-08T00:00:00"/>
    <d v="2019-01-08T00:00:00"/>
    <n v="0"/>
    <s v="0-1 día"/>
    <n v="0"/>
    <n v="0"/>
    <n v="0"/>
    <x v="1"/>
    <x v="0"/>
    <x v="0"/>
    <x v="0"/>
    <x v="0"/>
    <x v="0"/>
    <x v="0"/>
  </r>
  <r>
    <x v="0"/>
    <n v="1"/>
    <s v="1976575"/>
    <x v="1"/>
    <s v="8045"/>
    <s v="08/01/2019 14:41"/>
    <s v="0Y4X848952"/>
    <s v="000195"/>
    <s v="PITSS"/>
    <s v="ASP"/>
    <x v="15"/>
    <s v="AV MIGUEL ANGEL DE QUEVEDO NO 555"/>
    <x v="16"/>
    <n v="1"/>
    <s v="METRO"/>
    <s v="  "/>
    <s v="&gt;60"/>
    <s v="Office Digital"/>
    <s v="A3"/>
    <s v="Ciudad principal"/>
    <s v="2-&gt;60"/>
    <n v="1"/>
    <n v="0"/>
    <n v="0"/>
    <n v="5"/>
    <n v="5"/>
    <n v="1"/>
    <n v="0"/>
    <n v="0"/>
    <d v="2019-01-08T00:00:00"/>
    <d v="2019-01-08T00:00:00"/>
    <n v="0"/>
    <s v="0-1 día"/>
    <n v="0"/>
    <n v="0"/>
    <n v="0"/>
    <x v="1"/>
    <x v="0"/>
    <x v="0"/>
    <x v="0"/>
    <x v="0"/>
    <x v="0"/>
    <x v="0"/>
  </r>
  <r>
    <x v="0"/>
    <n v="1"/>
    <s v="1976581"/>
    <x v="1"/>
    <s v="4002"/>
    <s v="08/01/2019 14:42"/>
    <s v="09HB332018"/>
    <s v="100037"/>
    <s v="PITSS"/>
    <s v="ASP"/>
    <x v="0"/>
    <s v="VICENTE LOMBARDO TOLEDANO No 110"/>
    <x v="32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08T00:00:00"/>
    <d v="2019-01-08T00:00:00"/>
    <n v="0"/>
    <s v="0-1 día"/>
    <n v="0"/>
    <n v="0"/>
    <n v="0"/>
    <x v="1"/>
    <x v="0"/>
    <x v="0"/>
    <x v="0"/>
    <x v="0"/>
    <x v="0"/>
    <x v="0"/>
  </r>
  <r>
    <x v="0"/>
    <n v="1"/>
    <s v="1976587"/>
    <x v="1"/>
    <s v="8045"/>
    <s v="08/01/2019 14:46"/>
    <s v="0Y4X847244"/>
    <s v="000207"/>
    <s v="PITSS"/>
    <s v="ASP"/>
    <x v="102"/>
    <s v="AV DE LA BARRANCA LOTE No 26  A S/N"/>
    <x v="85"/>
    <n v="1"/>
    <s v="METRO"/>
    <s v="  "/>
    <s v="&gt;60"/>
    <s v="Office Digital"/>
    <s v="A3"/>
    <s v="Ciudad principal"/>
    <s v="2-&gt;60"/>
    <n v="1"/>
    <n v="0"/>
    <n v="0"/>
    <n v="5"/>
    <n v="5"/>
    <n v="1"/>
    <n v="0"/>
    <n v="0"/>
    <d v="2019-01-08T00:00:00"/>
    <d v="2019-01-08T00:00:00"/>
    <n v="0"/>
    <s v="0-1 día"/>
    <n v="0"/>
    <n v="0"/>
    <n v="0"/>
    <x v="1"/>
    <x v="0"/>
    <x v="0"/>
    <x v="0"/>
    <x v="0"/>
    <x v="0"/>
    <x v="0"/>
  </r>
  <r>
    <x v="0"/>
    <n v="1"/>
    <s v="1976593"/>
    <x v="1"/>
    <s v="4002"/>
    <s v="08/01/2019 14:48"/>
    <s v="09HB331538"/>
    <s v="800196"/>
    <s v="PITSS"/>
    <s v="ASP"/>
    <x v="102"/>
    <s v="JUAN DE LA BARRERA No 3609 INT 2"/>
    <x v="7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08T00:00:00"/>
    <d v="2019-01-08T00:00:00"/>
    <n v="0"/>
    <s v="0-1 día"/>
    <n v="0"/>
    <n v="0"/>
    <n v="0"/>
    <x v="1"/>
    <x v="0"/>
    <x v="0"/>
    <x v="0"/>
    <x v="0"/>
    <x v="0"/>
    <x v="0"/>
  </r>
  <r>
    <x v="0"/>
    <n v="1"/>
    <s v="1976583"/>
    <x v="1"/>
    <s v="4002"/>
    <s v="08/01/2019 14:44"/>
    <s v="09HB331501"/>
    <s v="800196"/>
    <s v="PITSS"/>
    <s v="ASP"/>
    <x v="40"/>
    <s v="JUAN DE LA BARRERA 3609"/>
    <x v="7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08T00:00:00"/>
    <d v="2019-01-10T00:00:00"/>
    <n v="2"/>
    <s v="2-3 días"/>
    <n v="0"/>
    <n v="0"/>
    <n v="0"/>
    <x v="1"/>
    <x v="0"/>
    <x v="0"/>
    <x v="0"/>
    <x v="0"/>
    <x v="0"/>
    <x v="0"/>
  </r>
  <r>
    <x v="0"/>
    <n v="1"/>
    <s v="1976599"/>
    <x v="1"/>
    <s v="8045"/>
    <s v="08/01/2019 14:53"/>
    <s v="0Y4X848677"/>
    <s v="000195"/>
    <s v="PITSS"/>
    <s v="ASP"/>
    <x v="15"/>
    <s v="AV MIGUEL ANGEL DE QUEVEDO NO 555"/>
    <x v="16"/>
    <n v="1"/>
    <s v="METRO"/>
    <s v="  "/>
    <s v="&gt;60"/>
    <s v="Office Digital"/>
    <s v="A3"/>
    <s v="Ciudad principal"/>
    <s v="2-&gt;60"/>
    <n v="1"/>
    <n v="0"/>
    <n v="0"/>
    <n v="5"/>
    <n v="5"/>
    <n v="1"/>
    <n v="0"/>
    <n v="0"/>
    <d v="2019-01-08T00:00:00"/>
    <d v="2019-01-10T00:00:00"/>
    <n v="2"/>
    <s v="2-3 días"/>
    <n v="0"/>
    <n v="0"/>
    <n v="0"/>
    <x v="1"/>
    <x v="0"/>
    <x v="0"/>
    <x v="0"/>
    <x v="0"/>
    <x v="0"/>
    <x v="0"/>
  </r>
  <r>
    <x v="0"/>
    <n v="1"/>
    <s v="1976603"/>
    <x v="1"/>
    <s v="8045"/>
    <s v="08/01/2019 14:55"/>
    <s v="0Y4X848833"/>
    <s v="800196"/>
    <s v="PITSS"/>
    <s v="ASP"/>
    <x v="15"/>
    <s v="AV ESPA&amp;A 1840"/>
    <x v="7"/>
    <n v="1"/>
    <s v="INTERIOR"/>
    <s v="  "/>
    <s v="&gt;60"/>
    <s v="Office Digital"/>
    <s v="A3"/>
    <s v="Ciudad principal"/>
    <s v="2-&gt;60"/>
    <n v="1"/>
    <n v="0"/>
    <n v="0"/>
    <n v="5"/>
    <n v="5"/>
    <n v="1"/>
    <n v="0"/>
    <n v="0"/>
    <d v="2019-01-10T00:00:00"/>
    <d v="2019-01-10T00:00:00"/>
    <n v="0"/>
    <s v="0-1 día"/>
    <n v="0"/>
    <n v="0"/>
    <n v="0"/>
    <x v="1"/>
    <x v="0"/>
    <x v="0"/>
    <x v="0"/>
    <x v="0"/>
    <x v="0"/>
    <x v="0"/>
  </r>
  <r>
    <x v="0"/>
    <n v="1"/>
    <s v="1976609"/>
    <x v="1"/>
    <s v="4002"/>
    <s v="08/01/2019 14:58"/>
    <s v="09HB331381"/>
    <s v="800196"/>
    <s v="PITSS"/>
    <s v="ASP"/>
    <x v="15"/>
    <s v="AV ESPA&amp;A 1840"/>
    <x v="7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08T00:00:00"/>
    <d v="2019-01-10T00:00:00"/>
    <n v="2"/>
    <s v="2-3 días"/>
    <n v="0"/>
    <n v="0"/>
    <n v="0"/>
    <x v="1"/>
    <x v="0"/>
    <x v="0"/>
    <x v="0"/>
    <x v="0"/>
    <x v="0"/>
    <x v="0"/>
  </r>
  <r>
    <x v="0"/>
    <n v="1"/>
    <s v="1976611"/>
    <x v="1"/>
    <s v="4002"/>
    <s v="08/01/2019 15:00"/>
    <s v="09HB331492"/>
    <s v="000195"/>
    <s v="PITSS"/>
    <s v="ASP"/>
    <x v="0"/>
    <s v="EPSILON No 101"/>
    <x v="16"/>
    <n v="1"/>
    <s v="METRO"/>
    <s v="  "/>
    <s v="&gt;60"/>
    <s v="A4 Mono MFPs"/>
    <s v="A4"/>
    <s v="Ciudad principal"/>
    <s v="1-&gt;60"/>
    <n v="1"/>
    <n v="0"/>
    <n v="0"/>
    <n v="5"/>
    <n v="5"/>
    <n v="1"/>
    <n v="0"/>
    <n v="0"/>
    <d v="2019-01-08T00:00:00"/>
    <d v="2019-01-10T00:00:00"/>
    <n v="2"/>
    <s v="2-3 días"/>
    <n v="0"/>
    <n v="0"/>
    <n v="0"/>
    <x v="1"/>
    <x v="0"/>
    <x v="0"/>
    <x v="0"/>
    <x v="0"/>
    <x v="0"/>
    <x v="0"/>
  </r>
  <r>
    <x v="0"/>
    <n v="1"/>
    <s v="1976613"/>
    <x v="1"/>
    <s v="4002"/>
    <s v="08/01/2019 15:01"/>
    <s v="09HB331771"/>
    <s v="800142"/>
    <s v="PITSS"/>
    <s v="ASP"/>
    <x v="0"/>
    <s v="AV CUAUHTEMOC ESQ DR MARQUEZ"/>
    <x v="57"/>
    <n v="1"/>
    <s v="METRO"/>
    <s v="  "/>
    <s v="&gt;60"/>
    <s v="A4 Mono MFPs"/>
    <s v="A4"/>
    <s v="Ciudad principal"/>
    <s v="1-&gt;60"/>
    <n v="1"/>
    <n v="0"/>
    <n v="0"/>
    <n v="5"/>
    <n v="5"/>
    <n v="1"/>
    <n v="0"/>
    <n v="0"/>
    <d v="2019-01-08T00:00:00"/>
    <d v="2019-01-10T00:00:00"/>
    <n v="2"/>
    <s v="2-3 días"/>
    <n v="0"/>
    <n v="0"/>
    <n v="0"/>
    <x v="1"/>
    <x v="0"/>
    <x v="0"/>
    <x v="0"/>
    <x v="0"/>
    <x v="0"/>
    <x v="0"/>
  </r>
  <r>
    <x v="0"/>
    <n v="1"/>
    <s v="1974831"/>
    <x v="1"/>
    <s v="8075"/>
    <s v="04/01/2019 14:48"/>
    <s v="03AG880255"/>
    <s v="800142"/>
    <s v="PITSS"/>
    <s v="ASP"/>
    <x v="4"/>
    <s v="BLVD MANUEL AVILA CAMACHO No 890 LOTE 6"/>
    <x v="12"/>
    <n v="0"/>
    <s v="METRO"/>
    <s v="  "/>
    <s v="&gt;60"/>
    <s v="Departmental Digital"/>
    <s v="A3"/>
    <s v="Ciudad principal"/>
    <s v="2-&gt;60"/>
    <n v="1"/>
    <n v="327.5"/>
    <n v="0"/>
    <n v="5"/>
    <n v="5"/>
    <n v="1"/>
    <n v="0"/>
    <n v="0"/>
    <d v="2019-01-09T00:00:00"/>
    <d v="2019-01-10T00:00:00"/>
    <n v="1"/>
    <s v="0-1 día"/>
    <n v="0"/>
    <n v="0"/>
    <n v="0"/>
    <x v="1"/>
    <x v="0"/>
    <x v="0"/>
    <x v="0"/>
    <x v="0"/>
    <x v="0"/>
    <x v="0"/>
  </r>
  <r>
    <x v="0"/>
    <n v="1"/>
    <s v="1983907"/>
    <x v="0"/>
    <s v="4395"/>
    <s v="23/01/2019 13:42"/>
    <s v="0BG2947443"/>
    <s v="500161"/>
    <s v="PITSS"/>
    <s v="ASP"/>
    <x v="1"/>
    <s v="AV 6 OTE ESQ CALLE 5 OTE NUM 405"/>
    <x v="89"/>
    <n v="0"/>
    <s v="INTERIOR"/>
    <n v="128"/>
    <s v="&gt;60"/>
    <s v="Light Production Digital Business"/>
    <s v="Entry Production"/>
    <s v="Otras"/>
    <s v="3-&gt;60"/>
    <n v="1.1499999999999999"/>
    <n v="1808.95"/>
    <n v="1"/>
    <n v="7.55"/>
    <n v="6"/>
    <n v="1.2583333333333333"/>
    <n v="6.4583333333333326E-2"/>
    <n v="-101.58958333333334"/>
    <d v="2019-01-24T00:00:00"/>
    <d v="2019-01-24T00:00:00"/>
    <n v="0"/>
    <s v="0-1 día"/>
    <n v="0"/>
    <n v="0"/>
    <n v="0"/>
    <x v="0"/>
    <x v="1"/>
    <x v="0"/>
    <x v="0"/>
    <x v="1"/>
    <x v="1"/>
    <x v="7"/>
  </r>
  <r>
    <x v="0"/>
    <n v="1"/>
    <s v="1974835"/>
    <x v="1"/>
    <s v="8075"/>
    <s v="04/01/2019 14:51"/>
    <s v="03AG880456"/>
    <s v="800142"/>
    <s v="PITSS"/>
    <s v="ASP"/>
    <x v="4"/>
    <s v="PROLONGACION REFORMA No 1235"/>
    <x v="35"/>
    <n v="0"/>
    <s v="METRO"/>
    <s v="  "/>
    <s v="&gt;60"/>
    <s v="Departmental Digital"/>
    <s v="A3"/>
    <s v="Ciudad principal"/>
    <s v="2-&gt;60"/>
    <n v="1"/>
    <n v="327.5"/>
    <n v="0"/>
    <n v="5"/>
    <n v="5"/>
    <n v="1"/>
    <n v="0"/>
    <n v="0"/>
    <d v="2019-01-10T00:00:00"/>
    <d v="2019-01-10T00:00:00"/>
    <n v="0"/>
    <s v="0-1 día"/>
    <n v="0"/>
    <n v="0"/>
    <n v="0"/>
    <x v="1"/>
    <x v="0"/>
    <x v="0"/>
    <x v="0"/>
    <x v="0"/>
    <x v="0"/>
    <x v="0"/>
  </r>
  <r>
    <x v="0"/>
    <n v="1"/>
    <s v="1977835"/>
    <x v="0"/>
    <s v="8900"/>
    <s v="10/01/2019 17:21"/>
    <s v="0DA4112548"/>
    <s v="500161"/>
    <s v="PITSS"/>
    <s v="ASP"/>
    <x v="11"/>
    <s v="CARRETERA PANAMERICANA KM 1588"/>
    <x v="93"/>
    <n v="0"/>
    <s v="INTERIOR"/>
    <n v="422"/>
    <s v="&gt;60"/>
    <s v="A4 Color Solid Ink MFPs"/>
    <s v="A4"/>
    <s v="Otras"/>
    <s v="1-&gt;60"/>
    <n v="1.05"/>
    <n v="750.75000000000011"/>
    <n v="1"/>
    <n v="12.65"/>
    <n v="9"/>
    <n v="1.4055555555555557"/>
    <n v="0.10138888888888892"/>
    <n v="-72.493055555555586"/>
    <d v="2019-01-16T00:00:00"/>
    <d v="2019-01-16T00:00:00"/>
    <n v="0"/>
    <s v="0-1 día"/>
    <n v="0"/>
    <n v="0"/>
    <n v="0"/>
    <x v="0"/>
    <x v="1"/>
    <x v="0"/>
    <x v="0"/>
    <x v="1"/>
    <x v="1"/>
    <x v="7"/>
  </r>
  <r>
    <x v="0"/>
    <n v="1"/>
    <s v="1983481"/>
    <x v="0"/>
    <s v="1251"/>
    <s v="22/01/2019 17:55"/>
    <s v="0VGW624391"/>
    <s v="500161"/>
    <s v="PITSS"/>
    <s v="ASP"/>
    <x v="128"/>
    <s v="CALLE 15 NUM 105"/>
    <x v="6"/>
    <n v="0"/>
    <s v="INTERIOR"/>
    <n v="1"/>
    <s v="&lt;=3"/>
    <s v="Entry Production Color Low/Mid"/>
    <s v="Entry Production"/>
    <s v="Ciudad principal"/>
    <s v="3-&lt;=3"/>
    <n v="0"/>
    <n v="0"/>
    <n v="1"/>
    <n v="6"/>
    <n v="4"/>
    <n v="1.5"/>
    <n v="0.125"/>
    <n v="-196.62500000000003"/>
    <d v="2019-01-23T00:00:00"/>
    <d v="2019-01-23T00:00:00"/>
    <n v="0"/>
    <s v="0-1 día"/>
    <n v="0"/>
    <n v="0"/>
    <n v="0"/>
    <x v="0"/>
    <x v="1"/>
    <x v="0"/>
    <x v="0"/>
    <x v="1"/>
    <x v="1"/>
    <x v="7"/>
  </r>
  <r>
    <x v="0"/>
    <n v="1"/>
    <s v="1977769"/>
    <x v="4"/>
    <s v="4002"/>
    <s v="10/01/2019 16:07"/>
    <s v="9HB330041"/>
    <s v="500028"/>
    <s v="PITSS"/>
    <s v="ASP"/>
    <x v="78"/>
    <s v="PADRE MIER No 1557"/>
    <x v="11"/>
    <n v="0"/>
    <s v="INTERIOR"/>
    <s v="  "/>
    <s v="&gt;60"/>
    <s v="A4 Mono MFPs"/>
    <s v="A4"/>
    <s v="Ciudad principal"/>
    <s v="1-&gt;60"/>
    <n v="1"/>
    <n v="715.00000000000011"/>
    <n v="0"/>
    <n v="5"/>
    <n v="5"/>
    <n v="1"/>
    <n v="0"/>
    <n v="0"/>
    <d v="2019-01-11T00:00:00"/>
    <d v="2019-01-11T00:00:00"/>
    <n v="0"/>
    <s v="0-1 día"/>
    <n v="0"/>
    <n v="0"/>
    <n v="0"/>
    <x v="1"/>
    <x v="0"/>
    <x v="0"/>
    <x v="0"/>
    <x v="0"/>
    <x v="0"/>
    <x v="0"/>
  </r>
  <r>
    <x v="0"/>
    <n v="1"/>
    <s v="1977479"/>
    <x v="1"/>
    <s v="4002"/>
    <s v="10/01/2019 10:08"/>
    <s v="09HB332043"/>
    <s v="800196"/>
    <s v="PITSS"/>
    <s v="ASP"/>
    <x v="102"/>
    <s v="CARR SAN ISIDRO MAZATEPEC No 7000"/>
    <x v="40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10T00:00:00"/>
    <d v="2019-01-11T00:00:00"/>
    <n v="1"/>
    <s v="0-1 día"/>
    <n v="0"/>
    <n v="0"/>
    <n v="0"/>
    <x v="1"/>
    <x v="0"/>
    <x v="0"/>
    <x v="0"/>
    <x v="0"/>
    <x v="0"/>
    <x v="0"/>
  </r>
  <r>
    <x v="0"/>
    <n v="1"/>
    <s v="1977499"/>
    <x v="1"/>
    <s v="4002"/>
    <s v="10/01/2019 10:18"/>
    <s v="09HB331542"/>
    <s v="800196"/>
    <s v="PITSS"/>
    <s v="ASP"/>
    <x v="101"/>
    <s v="JUAN DE LA BARRERA No 3609 INT 2"/>
    <x v="7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10T00:00:00"/>
    <d v="2019-01-11T00:00:00"/>
    <n v="1"/>
    <s v="0-1 día"/>
    <n v="0"/>
    <n v="0"/>
    <n v="0"/>
    <x v="1"/>
    <x v="0"/>
    <x v="0"/>
    <x v="0"/>
    <x v="0"/>
    <x v="0"/>
    <x v="0"/>
  </r>
  <r>
    <x v="0"/>
    <n v="1"/>
    <s v="1977505"/>
    <x v="1"/>
    <s v="4002"/>
    <s v="10/01/2019 10:22"/>
    <s v="09HB331897"/>
    <s v="800196"/>
    <s v="PITSS"/>
    <s v="ASP"/>
    <x v="39"/>
    <s v="AV ESPA&amp;A No 1809"/>
    <x v="7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10T00:00:00"/>
    <d v="2019-01-11T00:00:00"/>
    <n v="1"/>
    <s v="0-1 día"/>
    <n v="0"/>
    <n v="0"/>
    <n v="0"/>
    <x v="1"/>
    <x v="0"/>
    <x v="0"/>
    <x v="0"/>
    <x v="0"/>
    <x v="0"/>
    <x v="0"/>
  </r>
  <r>
    <x v="0"/>
    <n v="1"/>
    <s v="1977513"/>
    <x v="1"/>
    <s v="4002"/>
    <s v="10/01/2019 10:28"/>
    <s v="09HB332059"/>
    <s v="800196"/>
    <s v="PITSS"/>
    <s v="ASP"/>
    <x v="15"/>
    <s v="CARRETERA SAN ISIDRO MAZATEPEC No 7000"/>
    <x v="40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10T00:00:00"/>
    <d v="2019-01-11T00:00:00"/>
    <n v="1"/>
    <s v="0-1 día"/>
    <n v="0"/>
    <n v="0"/>
    <n v="0"/>
    <x v="1"/>
    <x v="0"/>
    <x v="0"/>
    <x v="0"/>
    <x v="0"/>
    <x v="0"/>
    <x v="0"/>
  </r>
  <r>
    <x v="0"/>
    <n v="1"/>
    <s v="1977517"/>
    <x v="1"/>
    <s v="4002"/>
    <s v="10/01/2019 10:29"/>
    <s v="09HB332055"/>
    <s v="800196"/>
    <s v="PITSS"/>
    <s v="ASP"/>
    <x v="15"/>
    <s v="CALLE 6 No 2924"/>
    <x v="7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10T00:00:00"/>
    <d v="2019-01-11T00:00:00"/>
    <n v="1"/>
    <s v="0-1 día"/>
    <n v="0"/>
    <n v="0"/>
    <n v="0"/>
    <x v="1"/>
    <x v="0"/>
    <x v="0"/>
    <x v="0"/>
    <x v="0"/>
    <x v="0"/>
    <x v="0"/>
  </r>
  <r>
    <x v="0"/>
    <n v="1"/>
    <s v="1977519"/>
    <x v="1"/>
    <s v="4002"/>
    <s v="10/01/2019 10:30"/>
    <s v="09HB331791"/>
    <s v="800196"/>
    <s v="PITSS"/>
    <s v="ASP"/>
    <x v="0"/>
    <s v="AV LA PAZ No 2298"/>
    <x v="7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10T00:00:00"/>
    <d v="2019-01-11T00:00:00"/>
    <n v="1"/>
    <s v="0-1 día"/>
    <n v="0"/>
    <n v="0"/>
    <n v="0"/>
    <x v="1"/>
    <x v="0"/>
    <x v="0"/>
    <x v="0"/>
    <x v="0"/>
    <x v="0"/>
    <x v="0"/>
  </r>
  <r>
    <x v="0"/>
    <n v="1"/>
    <s v="1976595"/>
    <x v="1"/>
    <s v="8045"/>
    <s v="08/01/2019 14:49"/>
    <s v="0Y4X848732"/>
    <s v="800196"/>
    <s v="PITSS"/>
    <s v="ASP"/>
    <x v="15"/>
    <s v="CARRETERA SAN ISIDRO MAZATEPEC No 7000"/>
    <x v="40"/>
    <n v="1"/>
    <s v="INTERIOR"/>
    <s v="  "/>
    <s v="&gt;60"/>
    <s v="Office Digital"/>
    <s v="A3"/>
    <s v="Ciudad principal"/>
    <s v="2-&gt;60"/>
    <n v="1"/>
    <n v="0"/>
    <n v="0"/>
    <n v="5"/>
    <n v="5"/>
    <n v="1"/>
    <n v="0"/>
    <n v="0"/>
    <d v="2019-01-08T00:00:00"/>
    <d v="2019-01-11T00:00:00"/>
    <n v="3"/>
    <s v="2-3 días"/>
    <n v="0"/>
    <n v="0"/>
    <n v="0"/>
    <x v="1"/>
    <x v="0"/>
    <x v="0"/>
    <x v="0"/>
    <x v="0"/>
    <x v="0"/>
    <x v="0"/>
  </r>
  <r>
    <x v="0"/>
    <n v="1"/>
    <s v="1976597"/>
    <x v="1"/>
    <s v="4002"/>
    <s v="08/01/2019 14:52"/>
    <s v="09HB331428"/>
    <s v="800196"/>
    <s v="PITSS"/>
    <s v="ASP"/>
    <x v="15"/>
    <s v="CALLE 7 No 1308"/>
    <x v="7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08T00:00:00"/>
    <d v="2019-01-11T00:00:00"/>
    <n v="3"/>
    <s v="2-3 días"/>
    <n v="0"/>
    <n v="0"/>
    <n v="0"/>
    <x v="1"/>
    <x v="0"/>
    <x v="0"/>
    <x v="0"/>
    <x v="0"/>
    <x v="0"/>
    <x v="0"/>
  </r>
  <r>
    <x v="0"/>
    <n v="1"/>
    <s v="1977473"/>
    <x v="1"/>
    <s v="4002"/>
    <s v="10/01/2019 09:50"/>
    <s v="09HB331668"/>
    <s v="800196"/>
    <s v="PITSS"/>
    <s v="ASP"/>
    <x v="15"/>
    <s v="CALLE 7 No 1308"/>
    <x v="7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10T00:00:00"/>
    <d v="2019-01-11T00:00:00"/>
    <n v="1"/>
    <s v="0-1 día"/>
    <n v="0"/>
    <n v="0"/>
    <n v="0"/>
    <x v="1"/>
    <x v="0"/>
    <x v="0"/>
    <x v="0"/>
    <x v="0"/>
    <x v="0"/>
    <x v="0"/>
  </r>
  <r>
    <x v="0"/>
    <n v="1"/>
    <s v="1977477"/>
    <x v="1"/>
    <s v="4002"/>
    <s v="10/01/2019 10:06"/>
    <s v="09HB331857"/>
    <s v="000195"/>
    <s v="PITSS"/>
    <s v="ASP"/>
    <x v="15"/>
    <s v="AV MIGUEL ANGEL DE QUEVEDO NO 555"/>
    <x v="16"/>
    <n v="1"/>
    <s v="METRO"/>
    <s v="  "/>
    <s v="&gt;60"/>
    <s v="A4 Mono MFPs"/>
    <s v="A4"/>
    <s v="Ciudad principal"/>
    <s v="1-&gt;60"/>
    <n v="1"/>
    <n v="0"/>
    <n v="0"/>
    <n v="5"/>
    <n v="5"/>
    <n v="1"/>
    <n v="0"/>
    <n v="0"/>
    <d v="2019-01-10T00:00:00"/>
    <d v="2019-01-11T00:00:00"/>
    <n v="1"/>
    <s v="0-1 día"/>
    <n v="0"/>
    <n v="0"/>
    <n v="0"/>
    <x v="1"/>
    <x v="0"/>
    <x v="0"/>
    <x v="0"/>
    <x v="0"/>
    <x v="0"/>
    <x v="0"/>
  </r>
  <r>
    <x v="0"/>
    <n v="1"/>
    <s v="1977483"/>
    <x v="1"/>
    <s v="8045"/>
    <s v="10/01/2019 10:11"/>
    <s v="0Y4X848718"/>
    <s v="000195"/>
    <s v="PITSS"/>
    <s v="ASP"/>
    <x v="39"/>
    <s v="AV MIGUEL ANGEL DE QUEVEDO NO 555"/>
    <x v="16"/>
    <n v="1"/>
    <s v="METRO"/>
    <s v="  "/>
    <s v="&gt;60"/>
    <s v="Office Digital"/>
    <s v="A3"/>
    <s v="Ciudad principal"/>
    <s v="2-&gt;60"/>
    <n v="1"/>
    <n v="0"/>
    <n v="0"/>
    <n v="5"/>
    <n v="5"/>
    <n v="1"/>
    <n v="0"/>
    <n v="0"/>
    <d v="2019-01-10T00:00:00"/>
    <d v="2019-01-11T00:00:00"/>
    <n v="1"/>
    <s v="0-1 día"/>
    <n v="0"/>
    <n v="0"/>
    <n v="0"/>
    <x v="1"/>
    <x v="0"/>
    <x v="0"/>
    <x v="0"/>
    <x v="0"/>
    <x v="0"/>
    <x v="0"/>
  </r>
  <r>
    <x v="0"/>
    <n v="1"/>
    <s v="1977485"/>
    <x v="1"/>
    <s v="8045"/>
    <s v="10/01/2019 10:11"/>
    <s v="0Y4X848749"/>
    <s v="800196"/>
    <s v="PITSS"/>
    <s v="ASP"/>
    <x v="39"/>
    <s v="AV ESPA&amp;A No 1809"/>
    <x v="7"/>
    <n v="1"/>
    <s v="INTERIOR"/>
    <s v="  "/>
    <s v="&gt;60"/>
    <s v="Office Digital"/>
    <s v="A3"/>
    <s v="Ciudad principal"/>
    <s v="2-&gt;60"/>
    <n v="1"/>
    <n v="0"/>
    <n v="0"/>
    <n v="5"/>
    <n v="5"/>
    <n v="1"/>
    <n v="0"/>
    <n v="0"/>
    <d v="2019-01-10T00:00:00"/>
    <d v="2019-01-11T00:00:00"/>
    <n v="1"/>
    <s v="0-1 día"/>
    <n v="0"/>
    <n v="0"/>
    <n v="0"/>
    <x v="1"/>
    <x v="0"/>
    <x v="0"/>
    <x v="0"/>
    <x v="0"/>
    <x v="0"/>
    <x v="0"/>
  </r>
  <r>
    <x v="0"/>
    <n v="1"/>
    <s v="1977489"/>
    <x v="1"/>
    <s v="4002"/>
    <s v="10/01/2019 10:13"/>
    <s v="09HB331571"/>
    <s v="800196"/>
    <s v="PITSS"/>
    <s v="ASP"/>
    <x v="101"/>
    <s v="JUAN DE LA BARRERA No 3609 INT 2"/>
    <x v="7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10T00:00:00"/>
    <d v="2019-01-11T00:00:00"/>
    <n v="1"/>
    <s v="0-1 día"/>
    <n v="0"/>
    <n v="0"/>
    <n v="0"/>
    <x v="1"/>
    <x v="0"/>
    <x v="0"/>
    <x v="0"/>
    <x v="0"/>
    <x v="0"/>
    <x v="0"/>
  </r>
  <r>
    <x v="0"/>
    <n v="1"/>
    <s v="1977491"/>
    <x v="1"/>
    <s v="8045"/>
    <s v="10/01/2019 10:15"/>
    <s v="0Y4X848849"/>
    <s v="000195"/>
    <s v="PITSS"/>
    <s v="ASP"/>
    <x v="15"/>
    <s v="AV MIGUEL ANGEL DE QUEVEDO NO 555"/>
    <x v="16"/>
    <n v="1"/>
    <s v="METRO"/>
    <s v="  "/>
    <s v="&gt;60"/>
    <s v="Office Digital"/>
    <s v="A3"/>
    <s v="Ciudad principal"/>
    <s v="2-&gt;60"/>
    <n v="1"/>
    <n v="0"/>
    <n v="0"/>
    <n v="5"/>
    <n v="5"/>
    <n v="1"/>
    <n v="0"/>
    <n v="0"/>
    <d v="2019-01-10T00:00:00"/>
    <d v="2019-01-11T00:00:00"/>
    <n v="1"/>
    <s v="0-1 día"/>
    <n v="0"/>
    <n v="0"/>
    <n v="0"/>
    <x v="1"/>
    <x v="0"/>
    <x v="0"/>
    <x v="0"/>
    <x v="0"/>
    <x v="0"/>
    <x v="0"/>
  </r>
  <r>
    <x v="0"/>
    <n v="1"/>
    <s v="1977493"/>
    <x v="1"/>
    <s v="4002"/>
    <s v="10/01/2019 10:16"/>
    <s v="09HB331795"/>
    <s v="500066"/>
    <s v="PITSS"/>
    <s v="ASP"/>
    <x v="0"/>
    <s v="AV LINCOLN No 6237"/>
    <x v="11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10T00:00:00"/>
    <d v="2019-01-11T00:00:00"/>
    <n v="1"/>
    <s v="0-1 día"/>
    <n v="0"/>
    <n v="0"/>
    <n v="0"/>
    <x v="1"/>
    <x v="0"/>
    <x v="0"/>
    <x v="0"/>
    <x v="0"/>
    <x v="0"/>
    <x v="0"/>
  </r>
  <r>
    <x v="0"/>
    <n v="1"/>
    <s v="1974837"/>
    <x v="1"/>
    <s v="8075"/>
    <s v="04/01/2019 14:52"/>
    <s v="03AG879576"/>
    <s v="800146"/>
    <s v="PITSS"/>
    <s v="ASP"/>
    <x v="4"/>
    <s v="BLV ADOLFO LOPEZ MATEOS 2009-B"/>
    <x v="17"/>
    <n v="0"/>
    <s v="INTERIOR"/>
    <s v="  "/>
    <s v="&gt;60"/>
    <s v="Departmental Digital"/>
    <s v="A3"/>
    <s v="Ciudad principal"/>
    <s v="2-&gt;60"/>
    <n v="1"/>
    <n v="682.5"/>
    <n v="0"/>
    <n v="5"/>
    <n v="5"/>
    <n v="1"/>
    <n v="0"/>
    <n v="0"/>
    <d v="2019-01-04T00:00:00"/>
    <d v="2019-01-11T00:00:00"/>
    <n v="5"/>
    <s v="4-5 días"/>
    <n v="0"/>
    <n v="0"/>
    <n v="0"/>
    <x v="1"/>
    <x v="0"/>
    <x v="0"/>
    <x v="0"/>
    <x v="0"/>
    <x v="0"/>
    <x v="0"/>
  </r>
  <r>
    <x v="0"/>
    <n v="1"/>
    <s v="1978337"/>
    <x v="5"/>
    <s v="5866"/>
    <s v="11/01/2019 17:16"/>
    <s v="0EX9660558"/>
    <s v="000195"/>
    <s v="PITSS"/>
    <s v="ASP"/>
    <x v="1"/>
    <s v="AV PROLONGACION PASEO DE LA REFORMA 400"/>
    <x v="35"/>
    <n v="0"/>
    <s v="METRO"/>
    <s v="  "/>
    <s v="&gt;60"/>
    <s v="Departmental Digital"/>
    <s v="A3"/>
    <s v="Ciudad principal"/>
    <s v="2-&gt;60"/>
    <n v="1"/>
    <n v="655"/>
    <n v="0"/>
    <n v="5"/>
    <n v="5"/>
    <n v="1"/>
    <n v="0"/>
    <n v="0"/>
    <d v="2019-01-12T00:00:00"/>
    <d v="2019-01-14T00:00:00"/>
    <n v="0"/>
    <s v="0-1 día"/>
    <n v="0"/>
    <n v="0"/>
    <n v="0"/>
    <x v="1"/>
    <x v="0"/>
    <x v="0"/>
    <x v="0"/>
    <x v="0"/>
    <x v="0"/>
    <x v="0"/>
  </r>
  <r>
    <x v="0"/>
    <n v="1"/>
    <s v="1978341"/>
    <x v="5"/>
    <s v="4395"/>
    <s v="11/01/2019 17:19"/>
    <s v="0BG2951553"/>
    <s v="000195"/>
    <s v="PITSS"/>
    <s v="ASP"/>
    <x v="1"/>
    <s v="EJE 5 SUR LA PURISIMA No 289"/>
    <x v="105"/>
    <n v="0"/>
    <s v="METRO"/>
    <s v="  "/>
    <s v="&gt;60"/>
    <s v="Light Production Digital Business"/>
    <s v="Entry Production"/>
    <s v="Ciudad principal"/>
    <s v="3-&gt;60"/>
    <n v="1"/>
    <n v="803"/>
    <n v="0"/>
    <n v="4"/>
    <n v="4"/>
    <n v="1"/>
    <n v="0"/>
    <n v="0"/>
    <d v="2019-01-12T00:00:00"/>
    <d v="2019-01-14T00:00:00"/>
    <n v="0"/>
    <s v="0-1 día"/>
    <n v="0"/>
    <n v="0"/>
    <n v="0"/>
    <x v="1"/>
    <x v="0"/>
    <x v="0"/>
    <x v="0"/>
    <x v="0"/>
    <x v="0"/>
    <x v="0"/>
  </r>
  <r>
    <x v="0"/>
    <n v="1"/>
    <s v="1978343"/>
    <x v="5"/>
    <s v="6705"/>
    <s v="11/01/2019 17:20"/>
    <s v="0A1H022209"/>
    <s v="000196"/>
    <s v="PITSS"/>
    <s v="ASP"/>
    <x v="1"/>
    <s v="MANUEL GUTIERREZ ZAMORA NO.2"/>
    <x v="65"/>
    <n v="0"/>
    <s v="METRO"/>
    <s v="  "/>
    <s v="&gt;60"/>
    <s v="WF Mono Systems and Legacy Color"/>
    <s v="WF"/>
    <s v="Ciudad principal"/>
    <s v="3-&gt;60"/>
    <n v="1"/>
    <n v="803"/>
    <n v="0"/>
    <n v="4"/>
    <n v="4"/>
    <n v="1"/>
    <n v="0"/>
    <n v="0"/>
    <d v="2019-01-12T00:00:00"/>
    <d v="2019-01-14T00:00:00"/>
    <n v="0"/>
    <s v="0-1 día"/>
    <n v="0"/>
    <n v="0"/>
    <n v="0"/>
    <x v="1"/>
    <x v="0"/>
    <x v="0"/>
    <x v="0"/>
    <x v="0"/>
    <x v="0"/>
    <x v="0"/>
  </r>
  <r>
    <x v="0"/>
    <n v="1"/>
    <s v="1978345"/>
    <x v="5"/>
    <s v="4395"/>
    <s v="11/01/2019 17:21"/>
    <s v="0BG2951454"/>
    <s v="000196"/>
    <s v="PITSS"/>
    <s v="ASP"/>
    <x v="1"/>
    <s v="AV DOMINGO DIEZ 2004"/>
    <x v="106"/>
    <n v="0"/>
    <s v="METRO"/>
    <s v="  "/>
    <s v="&gt;60"/>
    <s v="Light Production Digital Business"/>
    <s v="Entry Production"/>
    <s v="Ciudad principal"/>
    <s v="3-&gt;60"/>
    <n v="1"/>
    <n v="803"/>
    <n v="0"/>
    <n v="4"/>
    <n v="4"/>
    <n v="1"/>
    <n v="0"/>
    <n v="0"/>
    <d v="2019-01-12T00:00:00"/>
    <d v="2019-01-14T00:00:00"/>
    <n v="0"/>
    <s v="0-1 día"/>
    <n v="0"/>
    <n v="0"/>
    <n v="0"/>
    <x v="1"/>
    <x v="0"/>
    <x v="0"/>
    <x v="0"/>
    <x v="0"/>
    <x v="0"/>
    <x v="0"/>
  </r>
  <r>
    <x v="0"/>
    <n v="1"/>
    <s v="1972059"/>
    <x v="3"/>
    <s v="8035"/>
    <s v="28/12/2018 10:43"/>
    <s v="02TX065362"/>
    <s v="100038"/>
    <s v="PITSS"/>
    <s v="ASP"/>
    <x v="18"/>
    <s v="IGNACIO LOPEZ RAYON No 510"/>
    <x v="22"/>
    <n v="0"/>
    <s v="INTERIOR"/>
    <s v="  "/>
    <s v="&gt;60"/>
    <s v="A3 Office Color Laser MFPs"/>
    <s v="A3"/>
    <s v="Ciudad principal"/>
    <s v="2-&gt;60"/>
    <n v="1"/>
    <n v="2047.5"/>
    <n v="0"/>
    <n v="5"/>
    <n v="5"/>
    <n v="1"/>
    <n v="0"/>
    <n v="0"/>
    <d v="2019-01-09T00:00:00"/>
    <d v="2019-01-15T00:00:00"/>
    <n v="4"/>
    <s v="4-5 días"/>
    <n v="0"/>
    <n v="0"/>
    <n v="0"/>
    <x v="1"/>
    <x v="0"/>
    <x v="0"/>
    <x v="0"/>
    <x v="0"/>
    <x v="0"/>
    <x v="0"/>
  </r>
  <r>
    <x v="0"/>
    <n v="1"/>
    <s v="1980113"/>
    <x v="3"/>
    <s v="0605"/>
    <s v="16/01/2019 09:43"/>
    <s v="03XB458196"/>
    <s v="500089"/>
    <s v="PITSS"/>
    <s v="ASP"/>
    <x v="52"/>
    <s v="CARRETERA PANAMERICANA KM 1588"/>
    <x v="93"/>
    <n v="0"/>
    <s v="INTERIOR"/>
    <s v="  "/>
    <s v="&gt;60"/>
    <s v="Entry Mono Printers"/>
    <s v="A4"/>
    <s v="Otras"/>
    <s v="1-&gt;60"/>
    <n v="1"/>
    <n v="1072.5000000000002"/>
    <n v="0"/>
    <n v="9"/>
    <n v="9"/>
    <n v="1"/>
    <n v="0"/>
    <n v="0"/>
    <d v="2019-01-16T00:00:00"/>
    <d v="2019-01-16T00:00:00"/>
    <n v="0"/>
    <s v="0-1 día"/>
    <n v="0"/>
    <n v="0"/>
    <n v="0"/>
    <x v="1"/>
    <x v="0"/>
    <x v="0"/>
    <x v="0"/>
    <x v="0"/>
    <x v="0"/>
    <x v="0"/>
  </r>
  <r>
    <x v="0"/>
    <n v="1"/>
    <s v="1967333"/>
    <x v="3"/>
    <s v="8035"/>
    <s v="14/12/2018 17:01"/>
    <s v="02TX065362"/>
    <s v="100038"/>
    <s v="PITSS"/>
    <s v="ASP"/>
    <x v="18"/>
    <s v="IGNACIO LOPEZ RAYON No 510"/>
    <x v="22"/>
    <n v="0"/>
    <s v="INTERIOR"/>
    <s v="  "/>
    <s v="&gt;60"/>
    <s v="A3 Office Color Laser MFPs"/>
    <s v="A3"/>
    <s v="Ciudad principal"/>
    <s v="2-&gt;60"/>
    <n v="1"/>
    <n v="2047.5"/>
    <n v="0"/>
    <n v="5"/>
    <n v="5"/>
    <n v="1"/>
    <n v="0"/>
    <n v="0"/>
    <d v="2019-01-15T00:00:00"/>
    <d v="2019-01-17T00:00:00"/>
    <n v="2"/>
    <s v="2-3 días"/>
    <n v="0"/>
    <n v="0"/>
    <n v="0"/>
    <x v="1"/>
    <x v="0"/>
    <x v="0"/>
    <x v="0"/>
    <x v="0"/>
    <x v="0"/>
    <x v="0"/>
  </r>
  <r>
    <x v="0"/>
    <n v="1"/>
    <s v="1980965"/>
    <x v="1"/>
    <s v="4002"/>
    <s v="17/01/2019 15:42"/>
    <s v="09HB331582"/>
    <s v="000207"/>
    <s v="PITSS"/>
    <s v="ASP"/>
    <x v="102"/>
    <s v="AV DE LA BARRANCA LOTE No 26  A S/N"/>
    <x v="85"/>
    <n v="1"/>
    <s v="METRO"/>
    <s v="  "/>
    <s v="&gt;60"/>
    <s v="A4 Mono MFPs"/>
    <s v="A4"/>
    <s v="Ciudad principal"/>
    <s v="1-&gt;60"/>
    <n v="1"/>
    <n v="0"/>
    <n v="0"/>
    <n v="5"/>
    <n v="5"/>
    <n v="1"/>
    <n v="0"/>
    <n v="0"/>
    <d v="2019-01-17T00:00:00"/>
    <d v="2019-01-17T00:00:00"/>
    <n v="0"/>
    <s v="0-1 día"/>
    <n v="0"/>
    <n v="0"/>
    <n v="0"/>
    <x v="1"/>
    <x v="0"/>
    <x v="0"/>
    <x v="0"/>
    <x v="0"/>
    <x v="0"/>
    <x v="0"/>
  </r>
  <r>
    <x v="0"/>
    <n v="1"/>
    <s v="1980853"/>
    <x v="1"/>
    <s v="4395"/>
    <s v="17/01/2019 12:24"/>
    <s v="0BG2956818"/>
    <s v="800183"/>
    <s v="PITSS"/>
    <s v="ASP"/>
    <x v="65"/>
    <s v="AV ADOLF HORN No 6800"/>
    <x v="40"/>
    <n v="0"/>
    <s v="INTERIOR"/>
    <s v="  "/>
    <s v="&gt;60"/>
    <s v="Light Production Digital Business"/>
    <s v="Entry Production"/>
    <s v="Ciudad principal"/>
    <s v="3-&gt;60"/>
    <n v="1"/>
    <n v="1573.0000000000002"/>
    <n v="0"/>
    <n v="4"/>
    <n v="4"/>
    <n v="1"/>
    <n v="0"/>
    <n v="0"/>
    <d v="2019-01-17T00:00:00"/>
    <d v="2019-01-18T00:00:00"/>
    <n v="1"/>
    <s v="0-1 día"/>
    <n v="0"/>
    <n v="0"/>
    <n v="0"/>
    <x v="1"/>
    <x v="0"/>
    <x v="0"/>
    <x v="0"/>
    <x v="0"/>
    <x v="0"/>
    <x v="0"/>
  </r>
  <r>
    <x v="0"/>
    <n v="1"/>
    <s v="1980847"/>
    <x v="1"/>
    <s v="4395"/>
    <s v="17/01/2019 12:22"/>
    <s v="0BG2957159"/>
    <s v="500083"/>
    <s v="PITSS"/>
    <s v="ASP"/>
    <x v="65"/>
    <s v="AV STIVA No 275 A"/>
    <x v="36"/>
    <n v="0"/>
    <s v="INTERIOR"/>
    <s v="  "/>
    <s v="&gt;60"/>
    <s v="Light Production Digital Business"/>
    <s v="Entry Production"/>
    <s v="Ciudad principal"/>
    <s v="3-&gt;60"/>
    <n v="1"/>
    <n v="1573.0000000000002"/>
    <n v="0"/>
    <n v="4"/>
    <n v="4"/>
    <n v="1"/>
    <n v="0"/>
    <n v="0"/>
    <d v="2019-01-17T00:00:00"/>
    <d v="2019-01-18T00:00:00"/>
    <n v="1"/>
    <s v="0-1 día"/>
    <n v="0"/>
    <n v="0"/>
    <n v="0"/>
    <x v="1"/>
    <x v="0"/>
    <x v="0"/>
    <x v="0"/>
    <x v="0"/>
    <x v="0"/>
    <x v="0"/>
  </r>
  <r>
    <x v="0"/>
    <n v="1"/>
    <s v="1976585"/>
    <x v="1"/>
    <s v="4002"/>
    <s v="08/01/2019 14:45"/>
    <s v="09HB331463"/>
    <s v="000207"/>
    <s v="PITSS"/>
    <s v="ASP"/>
    <x v="40"/>
    <s v="CALLE OLIVOS No 27 NAVE 1A CORTINA 20"/>
    <x v="14"/>
    <n v="1"/>
    <s v="METRO"/>
    <s v="  "/>
    <s v="&gt;60"/>
    <s v="A4 Mono MFPs"/>
    <s v="A4"/>
    <s v="Ciudad principal"/>
    <s v="1-&gt;60"/>
    <n v="1"/>
    <n v="0"/>
    <n v="0"/>
    <n v="5"/>
    <n v="5"/>
    <n v="1"/>
    <n v="0"/>
    <n v="0"/>
    <d v="2019-01-08T00:00:00"/>
    <d v="2019-01-20T00:00:00"/>
    <n v="8"/>
    <s v="6-10 días"/>
    <n v="0"/>
    <n v="0"/>
    <n v="0"/>
    <x v="1"/>
    <x v="0"/>
    <x v="0"/>
    <x v="0"/>
    <x v="0"/>
    <x v="0"/>
    <x v="0"/>
  </r>
  <r>
    <x v="0"/>
    <n v="1"/>
    <s v="1976591"/>
    <x v="1"/>
    <s v="4002"/>
    <s v="08/01/2019 14:47"/>
    <s v="09HB331426"/>
    <s v="800196"/>
    <s v="PITSS"/>
    <s v="ASP"/>
    <x v="15"/>
    <s v="CALLE 7 No 1308"/>
    <x v="7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08T00:00:00"/>
    <d v="2019-01-20T00:00:00"/>
    <n v="8"/>
    <s v="6-10 días"/>
    <n v="0"/>
    <n v="0"/>
    <n v="0"/>
    <x v="1"/>
    <x v="0"/>
    <x v="0"/>
    <x v="0"/>
    <x v="0"/>
    <x v="0"/>
    <x v="0"/>
  </r>
  <r>
    <x v="0"/>
    <n v="1"/>
    <s v="1977469"/>
    <x v="1"/>
    <s v="4002"/>
    <s v="10/01/2019 10:00"/>
    <s v="09HB331782"/>
    <s v="800196"/>
    <s v="PITSS"/>
    <s v="ASP"/>
    <x v="40"/>
    <s v="CARR SAN ISIDRO MAZATEPEC No 765"/>
    <x v="40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10T00:00:00"/>
    <d v="2019-01-20T00:00:00"/>
    <n v="6"/>
    <s v="6-10 días"/>
    <n v="0"/>
    <n v="0"/>
    <n v="0"/>
    <x v="1"/>
    <x v="0"/>
    <x v="0"/>
    <x v="0"/>
    <x v="0"/>
    <x v="0"/>
    <x v="0"/>
  </r>
  <r>
    <x v="0"/>
    <n v="1"/>
    <s v="1976617"/>
    <x v="1"/>
    <s v="4002"/>
    <s v="08/01/2019 15:03"/>
    <s v="09HB331503"/>
    <s v="800196"/>
    <s v="PITSS"/>
    <s v="ASP"/>
    <x v="0"/>
    <s v="AV MOCTEZUMA No 179"/>
    <x v="0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08T00:00:00"/>
    <d v="2019-01-20T00:00:00"/>
    <n v="8"/>
    <s v="6-10 días"/>
    <n v="0"/>
    <n v="0"/>
    <n v="0"/>
    <x v="1"/>
    <x v="0"/>
    <x v="0"/>
    <x v="0"/>
    <x v="0"/>
    <x v="0"/>
    <x v="0"/>
  </r>
  <r>
    <x v="0"/>
    <n v="1"/>
    <s v="1977475"/>
    <x v="1"/>
    <s v="8035"/>
    <s v="10/01/2019 10:07"/>
    <s v="02TX062470"/>
    <s v="800196"/>
    <s v="PITSS"/>
    <s v="ASP"/>
    <x v="15"/>
    <s v="CALLE 7 No 1308"/>
    <x v="7"/>
    <n v="1"/>
    <s v="INTERIOR"/>
    <s v="  "/>
    <s v="&gt;60"/>
    <s v="A3 Office Color Laser MFPs"/>
    <s v="A3"/>
    <s v="Ciudad principal"/>
    <s v="2-&gt;60"/>
    <n v="1"/>
    <n v="0"/>
    <n v="0"/>
    <n v="5"/>
    <n v="5"/>
    <n v="1"/>
    <n v="0"/>
    <n v="0"/>
    <d v="2019-01-10T00:00:00"/>
    <d v="2019-01-20T00:00:00"/>
    <n v="6"/>
    <s v="6-10 días"/>
    <n v="0"/>
    <n v="0"/>
    <n v="0"/>
    <x v="1"/>
    <x v="0"/>
    <x v="0"/>
    <x v="0"/>
    <x v="0"/>
    <x v="0"/>
    <x v="0"/>
  </r>
  <r>
    <x v="0"/>
    <n v="1"/>
    <s v="1979071"/>
    <x v="0"/>
    <s v="6203"/>
    <s v="14/01/2019 13:22"/>
    <s v="0AGC431089"/>
    <s v="500161"/>
    <s v="PITSS"/>
    <s v="ASP"/>
    <x v="1"/>
    <s v="LAT PERIF ANTONIO ORTIZ MENA 3500"/>
    <x v="6"/>
    <n v="0"/>
    <s v="INTERIOR"/>
    <n v="61"/>
    <s v="&gt;60"/>
    <s v="WF Mono Systems and Legacy Color"/>
    <s v="WF"/>
    <s v="Ciudad principal"/>
    <s v="3-&gt;60"/>
    <n v="1.1499999999999999"/>
    <n v="1808.95"/>
    <n v="1"/>
    <n v="6.13"/>
    <n v="4"/>
    <n v="1.5325"/>
    <n v="0.13312499999999999"/>
    <n v="-209.40562500000001"/>
    <d v="2019-01-15T00:00:00"/>
    <d v="2019-01-15T00:00:00"/>
    <n v="0"/>
    <s v="0-1 día"/>
    <n v="0"/>
    <n v="0"/>
    <n v="0"/>
    <x v="0"/>
    <x v="1"/>
    <x v="0"/>
    <x v="0"/>
    <x v="1"/>
    <x v="1"/>
    <x v="7"/>
  </r>
  <r>
    <x v="0"/>
    <n v="1"/>
    <s v="1980961"/>
    <x v="1"/>
    <s v="4002"/>
    <s v="17/01/2019 15:40"/>
    <s v="09HB331458"/>
    <s v="800196"/>
    <s v="PITSS"/>
    <s v="ASP"/>
    <x v="0"/>
    <s v="VENEZUELA No 821"/>
    <x v="7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17T00:00:00"/>
    <d v="2019-01-20T00:00:00"/>
    <n v="1"/>
    <s v="0-1 día"/>
    <n v="0"/>
    <n v="0"/>
    <n v="0"/>
    <x v="1"/>
    <x v="0"/>
    <x v="0"/>
    <x v="0"/>
    <x v="0"/>
    <x v="0"/>
    <x v="0"/>
  </r>
  <r>
    <x v="0"/>
    <n v="1"/>
    <s v="1980967"/>
    <x v="1"/>
    <s v="4002"/>
    <s v="17/01/2019 15:42"/>
    <s v="09HB331454"/>
    <s v="000207"/>
    <s v="PITSS"/>
    <s v="ASP"/>
    <x v="40"/>
    <s v="CALLE OLIVOS No 27 NAVE 1A CORTINA 20"/>
    <x v="14"/>
    <n v="1"/>
    <s v="METRO"/>
    <s v="  "/>
    <s v="&gt;60"/>
    <s v="A4 Mono MFPs"/>
    <s v="A4"/>
    <s v="Ciudad principal"/>
    <s v="1-&gt;60"/>
    <n v="1"/>
    <n v="0"/>
    <n v="0"/>
    <n v="5"/>
    <n v="5"/>
    <n v="1"/>
    <n v="0"/>
    <n v="0"/>
    <d v="2019-01-17T00:00:00"/>
    <d v="2019-01-20T00:00:00"/>
    <n v="1"/>
    <s v="0-1 día"/>
    <n v="0"/>
    <n v="0"/>
    <n v="0"/>
    <x v="1"/>
    <x v="0"/>
    <x v="0"/>
    <x v="0"/>
    <x v="0"/>
    <x v="0"/>
    <x v="0"/>
  </r>
  <r>
    <x v="0"/>
    <n v="1"/>
    <s v="1980257"/>
    <x v="3"/>
    <s v="3346"/>
    <s v="16/01/2019 12:27"/>
    <s v="03BT802567"/>
    <s v="800074"/>
    <s v="PITSS"/>
    <s v="ASP"/>
    <x v="6"/>
    <s v="AV. DE LAS HUERTAS SN"/>
    <x v="99"/>
    <n v="0"/>
    <s v="INTERIOR"/>
    <s v="  "/>
    <s v="&gt;60"/>
    <s v="A4 Mono MFPs"/>
    <s v="A4"/>
    <s v="Otras"/>
    <s v="1-&gt;60"/>
    <n v="1"/>
    <n v="1072.5000000000002"/>
    <n v="0"/>
    <n v="9"/>
    <n v="9"/>
    <n v="1"/>
    <n v="0"/>
    <n v="0"/>
    <d v="2019-01-16T00:00:00"/>
    <d v="2019-01-21T00:00:00"/>
    <n v="3"/>
    <s v="2-3 días"/>
    <n v="0"/>
    <n v="0"/>
    <n v="0"/>
    <x v="1"/>
    <x v="0"/>
    <x v="0"/>
    <x v="0"/>
    <x v="0"/>
    <x v="0"/>
    <x v="0"/>
  </r>
  <r>
    <x v="0"/>
    <n v="1"/>
    <s v="1981299"/>
    <x v="4"/>
    <s v="0070"/>
    <s v="18/01/2019 10:20"/>
    <s v="0E2B665502"/>
    <s v="800074"/>
    <s v="PITSS"/>
    <s v="ASP"/>
    <x v="4"/>
    <s v="ENRIQUE RAMIREZ No 445"/>
    <x v="28"/>
    <n v="0"/>
    <s v="INTERIOR"/>
    <s v="  "/>
    <s v="&gt;60"/>
    <s v="Entry Production Color Low/Mid"/>
    <s v="Entry Production"/>
    <s v="Ciudad principal"/>
    <s v="3-&gt;60"/>
    <n v="1"/>
    <n v="1573.0000000000002"/>
    <n v="0"/>
    <n v="4"/>
    <n v="4"/>
    <n v="1"/>
    <n v="0"/>
    <n v="0"/>
    <d v="2019-01-21T00:00:00"/>
    <d v="2019-01-21T00:00:00"/>
    <n v="0"/>
    <s v="0-1 día"/>
    <n v="0"/>
    <n v="0"/>
    <n v="0"/>
    <x v="1"/>
    <x v="0"/>
    <x v="0"/>
    <x v="0"/>
    <x v="0"/>
    <x v="0"/>
    <x v="0"/>
  </r>
  <r>
    <x v="0"/>
    <n v="1"/>
    <s v="1981025"/>
    <x v="3"/>
    <s v="8035"/>
    <s v="17/01/2019 17:12"/>
    <s v="02TX064651"/>
    <s v="500019"/>
    <s v="PITSS"/>
    <s v="ASP"/>
    <x v="2"/>
    <s v="ALAMEDAS No 750"/>
    <x v="9"/>
    <n v="0"/>
    <s v="INTERIOR"/>
    <s v="  "/>
    <s v="&gt;60"/>
    <s v="A3 Office Color Laser MFPs"/>
    <s v="A3"/>
    <s v="Otras"/>
    <s v="2-&gt;60"/>
    <n v="1"/>
    <n v="2047.5"/>
    <n v="0"/>
    <n v="9"/>
    <n v="9"/>
    <n v="1"/>
    <n v="0"/>
    <n v="0"/>
    <d v="2019-01-21T00:00:00"/>
    <d v="2019-01-21T00:00:00"/>
    <n v="0"/>
    <s v="0-1 día"/>
    <n v="0"/>
    <n v="0"/>
    <n v="0"/>
    <x v="1"/>
    <x v="0"/>
    <x v="0"/>
    <x v="0"/>
    <x v="0"/>
    <x v="0"/>
    <x v="0"/>
  </r>
  <r>
    <x v="0"/>
    <n v="1"/>
    <s v="1981373"/>
    <x v="3"/>
    <s v="8035"/>
    <s v="18/01/2019 11:51"/>
    <s v="02TX064651"/>
    <s v="500019"/>
    <s v="PITSS"/>
    <s v="ASP"/>
    <x v="2"/>
    <s v="ALAMEDAS No 750"/>
    <x v="9"/>
    <n v="0"/>
    <s v="INTERIOR"/>
    <s v="  "/>
    <s v="&gt;60"/>
    <s v="A3 Office Color Laser MFPs"/>
    <s v="A3"/>
    <s v="Otras"/>
    <s v="2-&gt;60"/>
    <n v="1"/>
    <n v="2047.5"/>
    <n v="0"/>
    <n v="9"/>
    <n v="9"/>
    <n v="1"/>
    <n v="0"/>
    <n v="0"/>
    <d v="2019-01-21T00:00:00"/>
    <d v="2019-01-21T00:00:00"/>
    <n v="0"/>
    <s v="0-1 día"/>
    <n v="0"/>
    <n v="0"/>
    <n v="0"/>
    <x v="1"/>
    <x v="0"/>
    <x v="0"/>
    <x v="0"/>
    <x v="0"/>
    <x v="0"/>
    <x v="0"/>
  </r>
  <r>
    <x v="0"/>
    <n v="1"/>
    <s v="1981047"/>
    <x v="3"/>
    <s v="4310"/>
    <s v="17/01/2019 18:01"/>
    <s v="0BG0975143"/>
    <s v="000207"/>
    <s v="PITSS"/>
    <s v="ASP"/>
    <x v="65"/>
    <s v="RIO TIBER 22 MEZZANINE"/>
    <x v="57"/>
    <n v="0"/>
    <s v="METRO"/>
    <s v="  "/>
    <s v="&gt;60"/>
    <s v="Light Production Digital Business"/>
    <s v="Entry Production"/>
    <s v="Ciudad principal"/>
    <s v="3-&gt;60"/>
    <n v="1"/>
    <n v="1204.5"/>
    <n v="0"/>
    <n v="4"/>
    <n v="4"/>
    <n v="1"/>
    <n v="0"/>
    <n v="0"/>
    <d v="2019-01-18T00:00:00"/>
    <d v="2019-01-21T00:00:00"/>
    <n v="1"/>
    <s v="0-1 día"/>
    <n v="0"/>
    <n v="0"/>
    <n v="0"/>
    <x v="1"/>
    <x v="0"/>
    <x v="0"/>
    <x v="0"/>
    <x v="0"/>
    <x v="0"/>
    <x v="0"/>
  </r>
  <r>
    <x v="0"/>
    <n v="1"/>
    <s v="1982611"/>
    <x v="1"/>
    <s v="8075"/>
    <s v="21/01/2019 13:33"/>
    <s v="03AG877879"/>
    <s v="500028"/>
    <s v="PITSS"/>
    <s v="ASP"/>
    <x v="4"/>
    <s v="AV GOMEZ MORIN No 924 LOTE 7"/>
    <x v="1"/>
    <n v="0"/>
    <s v="INTERIOR"/>
    <s v="  "/>
    <s v="&gt;60"/>
    <s v="Departmental Digital"/>
    <s v="A3"/>
    <s v="Ciudad principal"/>
    <s v="2-&gt;60"/>
    <n v="1"/>
    <n v="682.5"/>
    <n v="0"/>
    <n v="5"/>
    <n v="5"/>
    <n v="1"/>
    <n v="0"/>
    <n v="0"/>
    <d v="2019-01-21T00:00:00"/>
    <d v="2019-01-21T00:00:00"/>
    <n v="0"/>
    <s v="0-1 día"/>
    <n v="0"/>
    <n v="0"/>
    <n v="0"/>
    <x v="1"/>
    <x v="0"/>
    <x v="0"/>
    <x v="0"/>
    <x v="0"/>
    <x v="0"/>
    <x v="0"/>
  </r>
  <r>
    <x v="0"/>
    <n v="1"/>
    <s v="1981793"/>
    <x v="0"/>
    <s v="4310"/>
    <s v="19/01/2019 13:47"/>
    <s v="0BG0974973"/>
    <s v="800142"/>
    <s v="PITSS"/>
    <s v="ASP"/>
    <x v="4"/>
    <s v="MONTERREY 75"/>
    <x v="57"/>
    <n v="0"/>
    <s v="METRO"/>
    <n v="52"/>
    <s v="Entre 31 y 60"/>
    <s v="Light Production Digital Business"/>
    <s v="Entry Production"/>
    <s v="Ciudad principal"/>
    <s v="3-Entre 31 y 60"/>
    <n v="1.1000000000000001"/>
    <n v="883.30000000000007"/>
    <n v="1"/>
    <n v="4"/>
    <n v="4"/>
    <n v="1"/>
    <n v="0"/>
    <n v="0"/>
    <d v="2019-01-21T00:00:00"/>
    <d v="2019-01-22T00:00:00"/>
    <n v="1"/>
    <s v="0-1 día"/>
    <n v="0"/>
    <n v="0"/>
    <n v="0"/>
    <x v="0"/>
    <x v="0"/>
    <x v="0"/>
    <x v="0"/>
    <x v="0"/>
    <x v="0"/>
    <x v="0"/>
  </r>
  <r>
    <x v="0"/>
    <n v="1"/>
    <s v="1982639"/>
    <x v="6"/>
    <s v="8035"/>
    <s v="21/01/2019 14:10"/>
    <s v="02TX064651"/>
    <s v="500019"/>
    <s v="PITSS"/>
    <s v="ASP"/>
    <x v="2"/>
    <s v="ALAMEDAS No 750"/>
    <x v="9"/>
    <n v="0"/>
    <s v="INTERIOR"/>
    <s v="  "/>
    <s v="&gt;60"/>
    <s v="A3 Office Color Laser MFPs"/>
    <s v="A3"/>
    <s v="Otras"/>
    <s v="2-&gt;60"/>
    <n v="1"/>
    <n v="1365"/>
    <n v="0"/>
    <n v="9"/>
    <n v="9"/>
    <n v="1"/>
    <n v="0"/>
    <n v="0"/>
    <d v="2019-01-21T00:00:00"/>
    <d v="2019-01-22T00:00:00"/>
    <n v="1"/>
    <s v="0-1 día"/>
    <n v="0"/>
    <n v="0"/>
    <n v="0"/>
    <x v="1"/>
    <x v="0"/>
    <x v="0"/>
    <x v="0"/>
    <x v="0"/>
    <x v="0"/>
    <x v="0"/>
  </r>
  <r>
    <x v="0"/>
    <n v="1"/>
    <s v="1982609"/>
    <x v="1"/>
    <s v="8075"/>
    <s v="21/01/2019 13:32"/>
    <s v="03AG880182"/>
    <s v="000195"/>
    <s v="PITSS"/>
    <s v="ASP"/>
    <x v="4"/>
    <s v="CARRETERA FEDERAL MEXICO CUAUTLA KM 37"/>
    <x v="87"/>
    <n v="0"/>
    <s v="METRO"/>
    <s v="  "/>
    <s v="&gt;60"/>
    <s v="Departmental Digital"/>
    <s v="A3"/>
    <s v="Ciudad principal"/>
    <s v="2-&gt;60"/>
    <n v="1"/>
    <n v="327.5"/>
    <n v="0"/>
    <n v="5"/>
    <n v="5"/>
    <n v="1"/>
    <n v="0"/>
    <n v="0"/>
    <d v="2019-01-21T00:00:00"/>
    <d v="2019-01-22T00:00:00"/>
    <n v="1"/>
    <s v="0-1 día"/>
    <n v="0"/>
    <n v="0"/>
    <n v="0"/>
    <x v="1"/>
    <x v="0"/>
    <x v="0"/>
    <x v="0"/>
    <x v="0"/>
    <x v="0"/>
    <x v="0"/>
  </r>
  <r>
    <x v="0"/>
    <n v="1"/>
    <s v="1981339"/>
    <x v="3"/>
    <s v="4002"/>
    <s v="18/01/2019 11:06"/>
    <s v="09HB332000"/>
    <s v="800147"/>
    <s v="PITSS"/>
    <s v="ASP"/>
    <x v="90"/>
    <s v="ANTONIO AGUILAR No 155"/>
    <x v="13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21T00:00:00"/>
    <d v="2019-01-22T00:00:00"/>
    <n v="1"/>
    <s v="0-1 día"/>
    <n v="0"/>
    <n v="0"/>
    <n v="0"/>
    <x v="1"/>
    <x v="0"/>
    <x v="0"/>
    <x v="0"/>
    <x v="0"/>
    <x v="0"/>
    <x v="0"/>
  </r>
  <r>
    <x v="0"/>
    <n v="1"/>
    <s v="1983143"/>
    <x v="3"/>
    <s v="3346"/>
    <s v="22/01/2019 10:03"/>
    <s v="03BT801955"/>
    <s v="800084"/>
    <s v="PITSS"/>
    <s v="ASP"/>
    <x v="6"/>
    <s v="JUAREZ 245 SUR"/>
    <x v="107"/>
    <n v="0"/>
    <s v="INTERIOR"/>
    <s v="  "/>
    <s v="&gt;60"/>
    <s v="A4 Mono MFPs"/>
    <s v="A4"/>
    <s v="Otras"/>
    <s v="1-&gt;60"/>
    <n v="1"/>
    <n v="1072.5000000000002"/>
    <n v="0"/>
    <n v="9"/>
    <n v="9"/>
    <n v="1"/>
    <n v="0"/>
    <n v="0"/>
    <d v="2019-01-22T00:00:00"/>
    <d v="2019-01-22T00:00:00"/>
    <n v="0"/>
    <s v="0-1 día"/>
    <n v="0"/>
    <n v="0"/>
    <n v="0"/>
    <x v="1"/>
    <x v="0"/>
    <x v="0"/>
    <x v="0"/>
    <x v="0"/>
    <x v="0"/>
    <x v="0"/>
  </r>
  <r>
    <x v="0"/>
    <n v="1"/>
    <s v="1982603"/>
    <x v="1"/>
    <s v="8075"/>
    <s v="21/01/2019 13:29"/>
    <s v="03AG879594"/>
    <s v="000195"/>
    <s v="PITSS"/>
    <s v="ASP"/>
    <x v="4"/>
    <s v="COFRE DE PEROTE 110 ESQ PALMAS"/>
    <x v="25"/>
    <n v="0"/>
    <s v="METRO"/>
    <s v="  "/>
    <s v="&gt;60"/>
    <s v="Departmental Digital"/>
    <s v="A3"/>
    <s v="Ciudad principal"/>
    <s v="2-&gt;60"/>
    <n v="1"/>
    <n v="327.5"/>
    <n v="0"/>
    <n v="5"/>
    <n v="5"/>
    <n v="1"/>
    <n v="0"/>
    <n v="0"/>
    <d v="2019-01-22T00:00:00"/>
    <d v="2019-01-23T00:00:00"/>
    <n v="1"/>
    <s v="0-1 día"/>
    <n v="0"/>
    <n v="0"/>
    <n v="0"/>
    <x v="1"/>
    <x v="0"/>
    <x v="0"/>
    <x v="0"/>
    <x v="0"/>
    <x v="0"/>
    <x v="0"/>
  </r>
  <r>
    <x v="0"/>
    <n v="1"/>
    <s v="1982557"/>
    <x v="1"/>
    <s v="4002"/>
    <s v="21/01/2019 12:51"/>
    <s v="09HB331969"/>
    <s v="500035"/>
    <s v="PITSS"/>
    <s v="ASP"/>
    <x v="0"/>
    <s v="BLVD LOLA BELTRAN No 2941"/>
    <x v="108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21T00:00:00"/>
    <d v="2019-01-23T00:00:00"/>
    <n v="2"/>
    <s v="2-3 días"/>
    <n v="0"/>
    <n v="0"/>
    <n v="0"/>
    <x v="1"/>
    <x v="0"/>
    <x v="0"/>
    <x v="0"/>
    <x v="0"/>
    <x v="0"/>
    <x v="0"/>
  </r>
  <r>
    <x v="0"/>
    <n v="1"/>
    <s v="1982567"/>
    <x v="1"/>
    <s v="4002"/>
    <s v="21/01/2019 12:54"/>
    <s v="09HB331925"/>
    <s v="000195"/>
    <s v="PITSS"/>
    <s v="ASP"/>
    <x v="0"/>
    <s v="ACUEDUCTO No 92"/>
    <x v="58"/>
    <n v="1"/>
    <s v="METRO"/>
    <s v="  "/>
    <s v="&gt;60"/>
    <s v="A4 Mono MFPs"/>
    <s v="A4"/>
    <s v="Ciudad principal"/>
    <s v="1-&gt;60"/>
    <n v="1"/>
    <n v="0"/>
    <n v="0"/>
    <n v="5"/>
    <n v="5"/>
    <n v="1"/>
    <n v="0"/>
    <n v="0"/>
    <d v="2019-01-21T00:00:00"/>
    <d v="2019-01-23T00:00:00"/>
    <n v="2"/>
    <s v="2-3 días"/>
    <n v="0"/>
    <n v="0"/>
    <n v="0"/>
    <x v="1"/>
    <x v="0"/>
    <x v="0"/>
    <x v="0"/>
    <x v="0"/>
    <x v="0"/>
    <x v="0"/>
  </r>
  <r>
    <x v="0"/>
    <n v="1"/>
    <s v="1982569"/>
    <x v="1"/>
    <s v="4002"/>
    <s v="21/01/2019 12:55"/>
    <s v="09HB332071"/>
    <s v="500035"/>
    <s v="PITSS"/>
    <s v="ASP"/>
    <x v="0"/>
    <s v="JOSE MA MENDOZA No 1540 INT A"/>
    <x v="84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21T00:00:00"/>
    <d v="2019-01-23T00:00:00"/>
    <n v="2"/>
    <s v="2-3 días"/>
    <n v="0"/>
    <n v="0"/>
    <n v="0"/>
    <x v="1"/>
    <x v="0"/>
    <x v="0"/>
    <x v="0"/>
    <x v="0"/>
    <x v="0"/>
    <x v="0"/>
  </r>
  <r>
    <x v="0"/>
    <n v="1"/>
    <s v="1982571"/>
    <x v="1"/>
    <s v="4002"/>
    <s v="21/01/2019 12:56"/>
    <s v="09HB331454"/>
    <s v="800196"/>
    <s v="PITSS"/>
    <s v="ASP"/>
    <x v="40"/>
    <s v="CALLE OLIVOS No 27 NAVE 1A CORTINA 20"/>
    <x v="14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21T00:00:00"/>
    <d v="2019-01-23T00:00:00"/>
    <n v="2"/>
    <s v="2-3 días"/>
    <n v="0"/>
    <n v="0"/>
    <n v="0"/>
    <x v="1"/>
    <x v="0"/>
    <x v="0"/>
    <x v="0"/>
    <x v="0"/>
    <x v="0"/>
    <x v="0"/>
  </r>
  <r>
    <x v="0"/>
    <n v="1"/>
    <s v="1982573"/>
    <x v="1"/>
    <s v="4002"/>
    <s v="21/01/2019 12:59"/>
    <s v="09HB331871"/>
    <s v="500035"/>
    <s v="PITSS"/>
    <s v="ASP"/>
    <x v="102"/>
    <s v="BLVR FUTURA No 68"/>
    <x v="84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21T00:00:00"/>
    <d v="2019-01-23T00:00:00"/>
    <n v="2"/>
    <s v="2-3 días"/>
    <n v="0"/>
    <n v="0"/>
    <n v="0"/>
    <x v="1"/>
    <x v="0"/>
    <x v="0"/>
    <x v="0"/>
    <x v="0"/>
    <x v="0"/>
    <x v="0"/>
  </r>
  <r>
    <x v="0"/>
    <n v="1"/>
    <s v="1983139"/>
    <x v="3"/>
    <s v="3346"/>
    <s v="22/01/2019 09:59"/>
    <s v="03BT801947"/>
    <s v="500019"/>
    <s v="PITSS"/>
    <s v="ASP"/>
    <x v="6"/>
    <s v="ABASOLO 545 PONIENTE"/>
    <x v="9"/>
    <n v="0"/>
    <s v="INTERIOR"/>
    <s v="  "/>
    <s v="&gt;60"/>
    <s v="A4 Mono MFPs"/>
    <s v="A4"/>
    <s v="Otras"/>
    <s v="1-&gt;60"/>
    <n v="1"/>
    <n v="1072.5000000000002"/>
    <n v="0"/>
    <n v="9"/>
    <n v="9"/>
    <n v="1"/>
    <n v="0"/>
    <n v="0"/>
    <d v="2019-01-22T00:00:00"/>
    <d v="2019-01-23T00:00:00"/>
    <n v="1"/>
    <s v="0-1 día"/>
    <n v="0"/>
    <n v="0"/>
    <n v="0"/>
    <x v="1"/>
    <x v="0"/>
    <x v="0"/>
    <x v="0"/>
    <x v="0"/>
    <x v="0"/>
    <x v="0"/>
  </r>
  <r>
    <x v="0"/>
    <n v="1"/>
    <s v="1983721"/>
    <x v="1"/>
    <s v="8075"/>
    <s v="23/01/2019 10:50"/>
    <s v="03AG877768"/>
    <s v="800187"/>
    <s v="PITSS"/>
    <s v="ASP"/>
    <x v="4"/>
    <s v="PROLONGACION EZEQUIEL MONTES No 1"/>
    <x v="10"/>
    <n v="0"/>
    <s v="INTERIOR"/>
    <s v="  "/>
    <s v="&gt;60"/>
    <s v="Departmental Digital"/>
    <s v="A3"/>
    <s v="Ciudad principal"/>
    <s v="2-&gt;60"/>
    <n v="1"/>
    <n v="682.5"/>
    <n v="0"/>
    <n v="5"/>
    <n v="5"/>
    <n v="1"/>
    <n v="0"/>
    <n v="0"/>
    <d v="2019-01-23T00:00:00"/>
    <d v="2019-01-23T00:00:00"/>
    <n v="0"/>
    <s v="0-1 día"/>
    <n v="0"/>
    <n v="0"/>
    <n v="0"/>
    <x v="1"/>
    <x v="0"/>
    <x v="0"/>
    <x v="0"/>
    <x v="0"/>
    <x v="0"/>
    <x v="0"/>
  </r>
  <r>
    <x v="0"/>
    <n v="1"/>
    <s v="1983739"/>
    <x v="1"/>
    <s v="8075"/>
    <s v="23/01/2019 11:07"/>
    <s v="03AG880494"/>
    <s v="800027"/>
    <s v="PITSS"/>
    <s v="ASP"/>
    <x v="4"/>
    <s v="AV LOPEZ MATEOS SUR No 7000"/>
    <x v="40"/>
    <n v="0"/>
    <s v="INTERIOR"/>
    <s v="  "/>
    <s v="&gt;60"/>
    <s v="Departmental Digital"/>
    <s v="A3"/>
    <s v="Ciudad principal"/>
    <s v="2-&gt;60"/>
    <n v="1"/>
    <n v="682.5"/>
    <n v="0"/>
    <n v="5"/>
    <n v="5"/>
    <n v="1"/>
    <n v="0"/>
    <n v="0"/>
    <d v="2019-01-23T00:00:00"/>
    <d v="2019-01-24T00:00:00"/>
    <n v="1"/>
    <s v="0-1 día"/>
    <n v="0"/>
    <n v="0"/>
    <n v="0"/>
    <x v="1"/>
    <x v="0"/>
    <x v="0"/>
    <x v="0"/>
    <x v="0"/>
    <x v="0"/>
    <x v="0"/>
  </r>
  <r>
    <x v="0"/>
    <n v="1"/>
    <s v="1967317"/>
    <x v="0"/>
    <s v="4603"/>
    <s v="14/12/2018 16:33"/>
    <s v="0XLT860275"/>
    <s v="500163"/>
    <s v="PITSS"/>
    <s v="ASP"/>
    <x v="154"/>
    <s v="CALLE DE LA TRASNFORMACION LT 38 MZ N"/>
    <x v="109"/>
    <n v="0"/>
    <s v="INTERIOR"/>
    <n v="17"/>
    <s v="Entre 16 y 30"/>
    <s v="Entry Mono Printers"/>
    <s v="A4"/>
    <s v="Ciudad principal"/>
    <s v="1-Entre 16 y 30"/>
    <n v="0.6"/>
    <n v="429.00000000000006"/>
    <n v="1"/>
    <n v="0.52"/>
    <n v="5"/>
    <n v="0.10400000000000001"/>
    <n v="0"/>
    <n v="0"/>
    <d v="2019-01-04T00:00:00"/>
    <d v="2019-01-04T00:00:00"/>
    <n v="0"/>
    <s v="0-1 día"/>
    <n v="0"/>
    <n v="0"/>
    <n v="0"/>
    <x v="0"/>
    <x v="0"/>
    <x v="0"/>
    <x v="0"/>
    <x v="0"/>
    <x v="0"/>
    <x v="0"/>
  </r>
  <r>
    <x v="0"/>
    <n v="1"/>
    <s v="1973547"/>
    <x v="1"/>
    <s v="8075"/>
    <s v="02/01/2019 11:03"/>
    <s v="03AG877857"/>
    <s v="000196"/>
    <s v="PITSS"/>
    <s v="ASP"/>
    <x v="4"/>
    <s v="MONTERREY 75"/>
    <x v="57"/>
    <n v="0"/>
    <s v="METRO"/>
    <s v="  "/>
    <s v="&gt;60"/>
    <s v="Departmental Digital"/>
    <s v="A3"/>
    <s v="Ciudad principal"/>
    <s v="2-&gt;60"/>
    <n v="1"/>
    <n v="327.5"/>
    <n v="0"/>
    <n v="5"/>
    <n v="5"/>
    <n v="1"/>
    <n v="0"/>
    <n v="0"/>
    <d v="2019-01-24T00:00:00"/>
    <d v="2019-01-24T00:00:00"/>
    <n v="0"/>
    <s v="0-1 día"/>
    <n v="0"/>
    <n v="0"/>
    <n v="0"/>
    <x v="1"/>
    <x v="0"/>
    <x v="0"/>
    <x v="0"/>
    <x v="0"/>
    <x v="0"/>
    <x v="0"/>
  </r>
  <r>
    <x v="0"/>
    <n v="1"/>
    <s v="1983997"/>
    <x v="3"/>
    <s v="3335"/>
    <s v="23/01/2019 16:35"/>
    <s v="05BT705023"/>
    <s v="100037"/>
    <s v="PITSS"/>
    <s v="ASP"/>
    <x v="100"/>
    <s v="BLVD MIGUEL ALEMAN S/N"/>
    <x v="110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1-23T00:00:00"/>
    <d v="2019-01-24T00:00:00"/>
    <n v="1"/>
    <s v="0-1 día"/>
    <n v="0"/>
    <n v="0"/>
    <n v="0"/>
    <x v="1"/>
    <x v="0"/>
    <x v="0"/>
    <x v="0"/>
    <x v="0"/>
    <x v="0"/>
    <x v="0"/>
  </r>
  <r>
    <x v="0"/>
    <n v="1"/>
    <s v="1965113"/>
    <x v="1"/>
    <s v="8075"/>
    <s v="10/12/2018 17:13"/>
    <s v="03AG879725"/>
    <s v="800027"/>
    <s v="PITSS"/>
    <s v="ASP"/>
    <x v="4"/>
    <s v="AV VENUSTIANO CARRANZA 2301"/>
    <x v="13"/>
    <n v="0"/>
    <s v="INTERIOR"/>
    <s v="  "/>
    <s v="&gt;60"/>
    <s v="Departmental Digital"/>
    <s v="A3"/>
    <s v="Ciudad principal"/>
    <s v="2-&gt;60"/>
    <n v="1"/>
    <n v="682.5"/>
    <n v="0"/>
    <n v="5"/>
    <n v="5"/>
    <n v="1"/>
    <n v="0"/>
    <n v="0"/>
    <d v="2019-01-24T00:00:00"/>
    <d v="2019-01-25T00:00:00"/>
    <n v="1"/>
    <s v="0-1 día"/>
    <n v="0"/>
    <n v="0"/>
    <n v="0"/>
    <x v="1"/>
    <x v="0"/>
    <x v="0"/>
    <x v="0"/>
    <x v="0"/>
    <x v="0"/>
    <x v="0"/>
  </r>
  <r>
    <x v="0"/>
    <n v="1"/>
    <s v="1983993"/>
    <x v="3"/>
    <s v="3335"/>
    <s v="23/01/2019 16:33"/>
    <s v="05BT704975"/>
    <s v="100038"/>
    <s v="PITSS"/>
    <s v="ASP"/>
    <x v="100"/>
    <s v="AV ISIDRO FABELA SUR No 708"/>
    <x v="22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1-24T00:00:00"/>
    <d v="2019-01-25T00:00:00"/>
    <n v="1"/>
    <s v="0-1 día"/>
    <n v="0"/>
    <n v="0"/>
    <n v="0"/>
    <x v="1"/>
    <x v="0"/>
    <x v="0"/>
    <x v="0"/>
    <x v="0"/>
    <x v="0"/>
    <x v="0"/>
  </r>
  <r>
    <x v="0"/>
    <n v="1"/>
    <s v="1982605"/>
    <x v="1"/>
    <s v="8075"/>
    <s v="21/01/2019 13:30"/>
    <s v="03AG877849"/>
    <s v="000207"/>
    <s v="PITSS"/>
    <s v="ASP"/>
    <x v="4"/>
    <s v="AV 1 DE MAYO Y AV CENTRAL MZ 4 LT 1"/>
    <x v="60"/>
    <n v="0"/>
    <s v="METRO"/>
    <s v="  "/>
    <s v="&gt;60"/>
    <s v="Departmental Digital"/>
    <s v="A3"/>
    <s v="Ciudad principal"/>
    <s v="2-&gt;60"/>
    <n v="1"/>
    <n v="327.5"/>
    <n v="0"/>
    <n v="5"/>
    <n v="5"/>
    <n v="1"/>
    <n v="0"/>
    <n v="0"/>
    <d v="2019-01-21T00:00:00"/>
    <d v="2019-01-25T00:00:00"/>
    <n v="4"/>
    <s v="4-5 días"/>
    <n v="0"/>
    <n v="0"/>
    <n v="0"/>
    <x v="1"/>
    <x v="0"/>
    <x v="0"/>
    <x v="0"/>
    <x v="0"/>
    <x v="0"/>
    <x v="0"/>
  </r>
  <r>
    <x v="0"/>
    <n v="1"/>
    <s v="1982613"/>
    <x v="1"/>
    <s v="8075"/>
    <s v="21/01/2019 13:34"/>
    <s v="03AG877899"/>
    <s v="500056"/>
    <s v="PITSS"/>
    <s v="ASP"/>
    <x v="4"/>
    <s v="BLV HIDALGO Y FUENTE DE DIANA SN"/>
    <x v="19"/>
    <n v="0"/>
    <s v="INTERIOR"/>
    <s v="  "/>
    <s v="&gt;60"/>
    <s v="Departmental Digital"/>
    <s v="A3"/>
    <s v="Ciudad principal"/>
    <s v="2-&gt;60"/>
    <n v="1"/>
    <n v="682.5"/>
    <n v="0"/>
    <n v="5"/>
    <n v="5"/>
    <n v="1"/>
    <n v="0"/>
    <n v="0"/>
    <d v="2019-01-21T00:00:00"/>
    <d v="2019-01-25T00:00:00"/>
    <n v="4"/>
    <s v="4-5 días"/>
    <n v="0"/>
    <n v="0"/>
    <n v="0"/>
    <x v="1"/>
    <x v="0"/>
    <x v="0"/>
    <x v="0"/>
    <x v="0"/>
    <x v="0"/>
    <x v="0"/>
  </r>
  <r>
    <x v="0"/>
    <n v="1"/>
    <s v="1973555"/>
    <x v="1"/>
    <s v="8075"/>
    <s v="02/01/2019 11:04"/>
    <s v="03AG879888"/>
    <s v="000202"/>
    <s v="PITSS"/>
    <s v="ASP"/>
    <x v="4"/>
    <s v="AV CHALMA 1 ESQ AUT MEXICO QRO"/>
    <x v="97"/>
    <n v="0"/>
    <s v="METRO"/>
    <s v="  "/>
    <s v="&gt;60"/>
    <s v="Departmental Digital"/>
    <s v="A3"/>
    <s v="Ciudad principal"/>
    <s v="2-&gt;60"/>
    <n v="1"/>
    <n v="327.5"/>
    <n v="0"/>
    <n v="5"/>
    <n v="5"/>
    <n v="1"/>
    <n v="0"/>
    <n v="0"/>
    <d v="2019-01-25T00:00:00"/>
    <d v="2019-01-25T00:00:00"/>
    <n v="0"/>
    <s v="0-1 día"/>
    <n v="0"/>
    <n v="0"/>
    <n v="0"/>
    <x v="1"/>
    <x v="0"/>
    <x v="0"/>
    <x v="0"/>
    <x v="0"/>
    <x v="0"/>
    <x v="0"/>
  </r>
  <r>
    <x v="0"/>
    <n v="1"/>
    <s v="1984943"/>
    <x v="3"/>
    <s v="3335"/>
    <s v="25/01/2019 11:27"/>
    <s v="05BT705267"/>
    <s v="500094"/>
    <s v="PITSS"/>
    <s v="ASP"/>
    <x v="100"/>
    <s v="AV HIDALGO 3705, ESQ CALLE JALISCO"/>
    <x v="69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1-25T00:00:00"/>
    <d v="2019-01-25T00:00:00"/>
    <n v="0"/>
    <s v="0-1 día"/>
    <n v="0"/>
    <n v="0"/>
    <n v="0"/>
    <x v="1"/>
    <x v="0"/>
    <x v="0"/>
    <x v="0"/>
    <x v="0"/>
    <x v="0"/>
    <x v="0"/>
  </r>
  <r>
    <x v="0"/>
    <n v="1"/>
    <s v="1959281"/>
    <x v="3"/>
    <s v="3335"/>
    <s v="28/11/2018 13:41"/>
    <s v="05BT705267"/>
    <s v="500035"/>
    <s v="PITSS"/>
    <s v="ASP"/>
    <x v="100"/>
    <s v="AV HIDALGO 3705, ESQ CALLE JALISCO"/>
    <x v="69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1-25T00:00:00"/>
    <d v="2019-01-25T00:00:00"/>
    <n v="0"/>
    <s v="0-1 día"/>
    <n v="0"/>
    <n v="0"/>
    <n v="0"/>
    <x v="1"/>
    <x v="0"/>
    <x v="0"/>
    <x v="0"/>
    <x v="0"/>
    <x v="0"/>
    <x v="0"/>
  </r>
  <r>
    <x v="0"/>
    <n v="1"/>
    <s v="1959109"/>
    <x v="6"/>
    <s v="3335"/>
    <s v="28/11/2018 12:48"/>
    <s v="05BT704975"/>
    <s v="100038"/>
    <s v="PITSS"/>
    <s v="ASP"/>
    <x v="100"/>
    <s v="AV ISIDRO FABELA SUR No 708"/>
    <x v="22"/>
    <n v="0"/>
    <s v="INTERIOR"/>
    <s v="  "/>
    <s v="&gt;60"/>
    <s v="A4 Mono MFPs"/>
    <s v="A4"/>
    <s v="Ciudad principal"/>
    <s v="1-&gt;60"/>
    <n v="1"/>
    <n v="715.00000000000011"/>
    <n v="0"/>
    <n v="5"/>
    <n v="5"/>
    <n v="1"/>
    <n v="0"/>
    <n v="0"/>
    <d v="2019-01-25T00:00:00"/>
    <d v="2019-01-25T00:00:00"/>
    <n v="0"/>
    <s v="0-1 día"/>
    <n v="0"/>
    <n v="0"/>
    <n v="0"/>
    <x v="1"/>
    <x v="0"/>
    <x v="0"/>
    <x v="0"/>
    <x v="0"/>
    <x v="0"/>
    <x v="0"/>
  </r>
  <r>
    <x v="0"/>
    <n v="1"/>
    <s v="1959355"/>
    <x v="3"/>
    <s v="3335"/>
    <s v="28/11/2018 15:33"/>
    <s v="05BT705187"/>
    <s v="800147"/>
    <s v="PITSS"/>
    <s v="ASP"/>
    <x v="100"/>
    <s v="KM 426 CARRETERA MEXICO-PIEDRAS NEGRAS"/>
    <x v="111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1-25T00:00:00"/>
    <d v="2019-01-25T00:00:00"/>
    <n v="0"/>
    <s v="0-1 día"/>
    <n v="0"/>
    <n v="0"/>
    <n v="0"/>
    <x v="1"/>
    <x v="0"/>
    <x v="0"/>
    <x v="0"/>
    <x v="0"/>
    <x v="0"/>
    <x v="0"/>
  </r>
  <r>
    <x v="0"/>
    <n v="1"/>
    <s v="1983991"/>
    <x v="3"/>
    <s v="3335"/>
    <s v="23/01/2019 16:32"/>
    <s v="05BT705187"/>
    <s v="800146"/>
    <s v="PITSS"/>
    <s v="ASP"/>
    <x v="100"/>
    <s v="KM 426 CARRETERA MEXICO-PIEDRAS NEGRAS"/>
    <x v="111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1-23T00:00:00"/>
    <d v="2019-01-25T00:00:00"/>
    <n v="2"/>
    <s v="2-3 días"/>
    <n v="0"/>
    <n v="0"/>
    <n v="0"/>
    <x v="1"/>
    <x v="0"/>
    <x v="0"/>
    <x v="0"/>
    <x v="0"/>
    <x v="0"/>
    <x v="0"/>
  </r>
  <r>
    <x v="1"/>
    <n v="1"/>
    <s v="1984353"/>
    <x v="0"/>
    <s v="4395"/>
    <s v="24/01/2019 10:04"/>
    <s v="0BG2951481"/>
    <s v="500163"/>
    <s v="PITSS"/>
    <s v="ASP"/>
    <x v="1"/>
    <s v="BLV TAMAULIPAS 2388"/>
    <x v="109"/>
    <n v="0"/>
    <s v="INTERIOR"/>
    <n v="106"/>
    <s v="&gt;60"/>
    <s v="Light Production Digital Business"/>
    <s v="Entry Production"/>
    <s v="Ciudad principal"/>
    <s v="3-&gt;60"/>
    <n v="1.1499999999999999"/>
    <n v="1808.95"/>
    <n v="1"/>
    <n v="0.93"/>
    <n v="4"/>
    <n v="0.23250000000000001"/>
    <n v="0"/>
    <n v="0"/>
    <d v="2019-01-31T00:00:00"/>
    <d v="2019-02-01T00:00:00"/>
    <n v="1"/>
    <s v="0-1 día"/>
    <n v="0"/>
    <n v="0"/>
    <n v="0"/>
    <x v="0"/>
    <x v="0"/>
    <x v="0"/>
    <x v="0"/>
    <x v="0"/>
    <x v="0"/>
    <x v="0"/>
  </r>
  <r>
    <x v="0"/>
    <n v="1"/>
    <s v="1984909"/>
    <x v="3"/>
    <s v="3335"/>
    <s v="25/01/2019 10:40"/>
    <s v="05BT705289"/>
    <s v="500018"/>
    <s v="PITSS"/>
    <s v="ASP"/>
    <x v="100"/>
    <s v="AV LAZARO CARDENAS  No 508"/>
    <x v="23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1-25T00:00:00"/>
    <d v="2019-01-27T00:00:00"/>
    <n v="0"/>
    <s v="0-1 día"/>
    <n v="0"/>
    <n v="0"/>
    <n v="0"/>
    <x v="1"/>
    <x v="0"/>
    <x v="0"/>
    <x v="0"/>
    <x v="0"/>
    <x v="0"/>
    <x v="0"/>
  </r>
  <r>
    <x v="0"/>
    <n v="1"/>
    <s v="1985093"/>
    <x v="6"/>
    <s v="3335"/>
    <s v="25/01/2019 17:08"/>
    <s v="05BT705187"/>
    <s v="800147"/>
    <s v="PITSS"/>
    <s v="ASP"/>
    <x v="100"/>
    <s v="KM 426 CARRETERA MEXICO-PIEDRAS NEGRAS"/>
    <x v="111"/>
    <n v="0"/>
    <s v="INTERIOR"/>
    <s v="  "/>
    <s v="&gt;60"/>
    <s v="A4 Mono MFPs"/>
    <s v="A4"/>
    <s v="Ciudad principal"/>
    <s v="1-&gt;60"/>
    <n v="1"/>
    <n v="715.00000000000011"/>
    <n v="0"/>
    <n v="5"/>
    <n v="5"/>
    <n v="1"/>
    <n v="0"/>
    <n v="0"/>
    <d v="2019-01-25T00:00:00"/>
    <d v="2019-01-27T00:00:00"/>
    <n v="0"/>
    <s v="0-1 día"/>
    <n v="0"/>
    <n v="0"/>
    <n v="0"/>
    <x v="1"/>
    <x v="0"/>
    <x v="0"/>
    <x v="0"/>
    <x v="0"/>
    <x v="0"/>
    <x v="0"/>
  </r>
  <r>
    <x v="0"/>
    <n v="1"/>
    <s v="1959279"/>
    <x v="3"/>
    <s v="3335"/>
    <s v="28/11/2018 13:41"/>
    <s v="05BT704994"/>
    <s v="500035"/>
    <s v="PITSS"/>
    <s v="ASP"/>
    <x v="100"/>
    <s v="AV MELCHOR OCAMPO No 71 L-6 Y 7"/>
    <x v="37"/>
    <n v="0"/>
    <s v="INTERIOR"/>
    <s v="  "/>
    <s v="&gt;60"/>
    <s v="A4 Mono MFPs"/>
    <s v="A4"/>
    <s v="Otras"/>
    <s v="1-&gt;60"/>
    <n v="1"/>
    <n v="1072.5000000000002"/>
    <n v="0"/>
    <n v="9"/>
    <n v="9"/>
    <n v="1"/>
    <n v="0"/>
    <n v="0"/>
    <d v="2019-01-28T00:00:00"/>
    <d v="2019-01-28T00:00:00"/>
    <n v="0"/>
    <s v="0-1 día"/>
    <n v="0"/>
    <n v="0"/>
    <n v="0"/>
    <x v="1"/>
    <x v="0"/>
    <x v="0"/>
    <x v="0"/>
    <x v="0"/>
    <x v="0"/>
    <x v="0"/>
  </r>
  <r>
    <x v="0"/>
    <n v="1"/>
    <s v="1984913"/>
    <x v="3"/>
    <s v="3335"/>
    <s v="25/01/2019 10:41"/>
    <s v="05BT704994"/>
    <s v="800074"/>
    <s v="PITSS"/>
    <s v="ASP"/>
    <x v="100"/>
    <s v="AV MELCHOR OCAMPO No 71 L-6 Y 7"/>
    <x v="37"/>
    <n v="0"/>
    <s v="INTERIOR"/>
    <s v="  "/>
    <s v="&gt;60"/>
    <s v="A4 Mono MFPs"/>
    <s v="A4"/>
    <s v="Otras"/>
    <s v="1-&gt;60"/>
    <n v="1"/>
    <n v="1072.5000000000002"/>
    <n v="0"/>
    <n v="9"/>
    <n v="9"/>
    <n v="1"/>
    <n v="0"/>
    <n v="0"/>
    <d v="2019-01-25T00:00:00"/>
    <d v="2019-01-28T00:00:00"/>
    <n v="1"/>
    <s v="0-1 día"/>
    <n v="0"/>
    <n v="0"/>
    <n v="0"/>
    <x v="1"/>
    <x v="0"/>
    <x v="0"/>
    <x v="0"/>
    <x v="0"/>
    <x v="0"/>
    <x v="0"/>
  </r>
  <r>
    <x v="0"/>
    <n v="1"/>
    <s v="1984957"/>
    <x v="3"/>
    <s v="3335"/>
    <s v="25/01/2019 11:35"/>
    <s v="05BT704954"/>
    <s v="500036"/>
    <s v="PITSS"/>
    <s v="ASP"/>
    <x v="100"/>
    <s v="AV GUERRERO No 2216, INT 1,2 Y 3"/>
    <x v="18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1-25T00:00:00"/>
    <d v="2019-01-28T00:00:00"/>
    <n v="1"/>
    <s v="0-1 día"/>
    <n v="0"/>
    <n v="0"/>
    <n v="0"/>
    <x v="1"/>
    <x v="0"/>
    <x v="0"/>
    <x v="0"/>
    <x v="0"/>
    <x v="0"/>
    <x v="0"/>
  </r>
  <r>
    <x v="0"/>
    <n v="1"/>
    <s v="1975793"/>
    <x v="0"/>
    <s v="8572"/>
    <s v="07/01/2019 12:51"/>
    <s v="0XFN041395"/>
    <s v="500163"/>
    <s v="PITSS"/>
    <s v="ASP"/>
    <x v="108"/>
    <s v="TRANSFORMACION LT 3B MZ N SECCION II"/>
    <x v="109"/>
    <n v="0"/>
    <s v="INTERIOR"/>
    <n v="109"/>
    <s v="&gt;60"/>
    <s v="Color Solid Ink Printers"/>
    <s v="A4"/>
    <s v="Ciudad principal"/>
    <s v="1-&gt;60"/>
    <n v="1.05"/>
    <n v="750.75000000000011"/>
    <n v="1"/>
    <n v="1.23"/>
    <n v="5"/>
    <n v="0.246"/>
    <n v="0"/>
    <n v="0"/>
    <d v="2019-01-08T00:00:00"/>
    <d v="2019-01-08T00:00:00"/>
    <n v="0"/>
    <s v="0-1 día"/>
    <n v="0"/>
    <n v="0"/>
    <n v="0"/>
    <x v="0"/>
    <x v="0"/>
    <x v="0"/>
    <x v="0"/>
    <x v="0"/>
    <x v="0"/>
    <x v="0"/>
  </r>
  <r>
    <x v="0"/>
    <n v="1"/>
    <s v="1985783"/>
    <x v="1"/>
    <s v="8075"/>
    <s v="28/01/2019 10:32"/>
    <s v="03AG879423"/>
    <s v="000196"/>
    <s v="PITSS"/>
    <s v="ASP"/>
    <x v="4"/>
    <s v="ALLENDE No 8"/>
    <x v="57"/>
    <n v="0"/>
    <s v="METRO"/>
    <s v="  "/>
    <s v="&gt;60"/>
    <s v="Departmental Digital"/>
    <s v="A3"/>
    <s v="Ciudad principal"/>
    <s v="2-&gt;60"/>
    <n v="1"/>
    <n v="327.5"/>
    <n v="0"/>
    <n v="5"/>
    <n v="5"/>
    <n v="1"/>
    <n v="0"/>
    <n v="0"/>
    <d v="2019-01-29T00:00:00"/>
    <d v="2019-01-29T00:00:00"/>
    <n v="0"/>
    <s v="0-1 día"/>
    <n v="0"/>
    <n v="0"/>
    <n v="0"/>
    <x v="1"/>
    <x v="0"/>
    <x v="0"/>
    <x v="0"/>
    <x v="0"/>
    <x v="0"/>
    <x v="0"/>
  </r>
  <r>
    <x v="0"/>
    <n v="1"/>
    <s v="1985973"/>
    <x v="1"/>
    <s v="8075"/>
    <s v="28/01/2019 12:33"/>
    <s v="03AG873725"/>
    <s v="000195"/>
    <s v="PITSS"/>
    <s v="ASP"/>
    <x v="4"/>
    <s v="AV COYOACAN No 1955"/>
    <x v="21"/>
    <n v="0"/>
    <s v="METRO"/>
    <s v="  "/>
    <s v="&gt;60"/>
    <s v="Departmental Digital"/>
    <s v="A3"/>
    <s v="Ciudad principal"/>
    <s v="2-&gt;60"/>
    <n v="1"/>
    <n v="327.5"/>
    <n v="0"/>
    <n v="5"/>
    <n v="5"/>
    <n v="1"/>
    <n v="0"/>
    <n v="0"/>
    <d v="2019-01-29T00:00:00"/>
    <d v="2019-01-29T00:00:00"/>
    <n v="0"/>
    <s v="0-1 día"/>
    <n v="0"/>
    <n v="0"/>
    <n v="0"/>
    <x v="1"/>
    <x v="0"/>
    <x v="0"/>
    <x v="0"/>
    <x v="0"/>
    <x v="0"/>
    <x v="0"/>
  </r>
  <r>
    <x v="0"/>
    <n v="1"/>
    <s v="1983769"/>
    <x v="1"/>
    <s v="8075"/>
    <s v="23/01/2019 11:25"/>
    <s v="03AG877722"/>
    <s v="000207"/>
    <s v="PITSS"/>
    <s v="ASP"/>
    <x v="4"/>
    <s v="CARRETERA MEXICO PACHUCA KM 36.5"/>
    <x v="101"/>
    <n v="0"/>
    <s v="METRO"/>
    <s v="  "/>
    <s v="&gt;60"/>
    <s v="Departmental Digital"/>
    <s v="A3"/>
    <s v="Ciudad principal"/>
    <s v="2-&gt;60"/>
    <n v="1"/>
    <n v="327.5"/>
    <n v="0"/>
    <n v="5"/>
    <n v="5"/>
    <n v="1"/>
    <n v="0"/>
    <n v="0"/>
    <d v="2019-01-29T00:00:00"/>
    <d v="2019-01-29T00:00:00"/>
    <n v="0"/>
    <s v="0-1 día"/>
    <n v="0"/>
    <n v="0"/>
    <n v="0"/>
    <x v="1"/>
    <x v="0"/>
    <x v="0"/>
    <x v="0"/>
    <x v="0"/>
    <x v="0"/>
    <x v="0"/>
  </r>
  <r>
    <x v="0"/>
    <n v="1"/>
    <s v="1985871"/>
    <x v="3"/>
    <s v="3335"/>
    <s v="28/01/2019 11:34"/>
    <s v="05BT704955"/>
    <s v="500071"/>
    <s v="PITSS"/>
    <s v="ASP"/>
    <x v="100"/>
    <s v="AV DIAGONAL CUAUHTEMOC No 195 - A ENTRE 19 Y 21"/>
    <x v="42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1-28T00:00:00"/>
    <d v="2019-01-29T00:00:00"/>
    <n v="1"/>
    <s v="0-1 día"/>
    <n v="0"/>
    <n v="0"/>
    <n v="0"/>
    <x v="1"/>
    <x v="0"/>
    <x v="0"/>
    <x v="0"/>
    <x v="0"/>
    <x v="0"/>
    <x v="0"/>
  </r>
  <r>
    <x v="0"/>
    <n v="1"/>
    <s v="1986707"/>
    <x v="1"/>
    <s v="4002"/>
    <s v="29/01/2019 12:49"/>
    <s v="09HB331960"/>
    <s v="800146"/>
    <s v="PITSS"/>
    <s v="ASP"/>
    <x v="0"/>
    <s v="ALEJANDRO GRAHAM BELL No 105-5"/>
    <x v="17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29T00:00:00"/>
    <d v="2019-01-29T00:00:00"/>
    <n v="0"/>
    <s v="0-1 día"/>
    <n v="0"/>
    <n v="0"/>
    <n v="0"/>
    <x v="1"/>
    <x v="0"/>
    <x v="0"/>
    <x v="0"/>
    <x v="0"/>
    <x v="0"/>
    <x v="0"/>
  </r>
  <r>
    <x v="0"/>
    <n v="1"/>
    <s v="1985969"/>
    <x v="1"/>
    <s v="8075"/>
    <s v="28/01/2019 12:30"/>
    <s v="03AG879715"/>
    <s v="000196"/>
    <s v="PITSS"/>
    <s v="ASP"/>
    <x v="4"/>
    <s v="AV CUITLAHUAC No 332"/>
    <x v="34"/>
    <n v="0"/>
    <s v="METRO"/>
    <s v="  "/>
    <s v="&gt;60"/>
    <s v="Departmental Digital"/>
    <s v="A3"/>
    <s v="Ciudad principal"/>
    <s v="2-&gt;60"/>
    <n v="1"/>
    <n v="327.5"/>
    <n v="0"/>
    <n v="5"/>
    <n v="5"/>
    <n v="1"/>
    <n v="0"/>
    <n v="0"/>
    <d v="2019-01-29T00:00:00"/>
    <d v="2019-01-29T00:00:00"/>
    <n v="0"/>
    <s v="0-1 día"/>
    <n v="0"/>
    <n v="0"/>
    <n v="0"/>
    <x v="1"/>
    <x v="0"/>
    <x v="0"/>
    <x v="0"/>
    <x v="0"/>
    <x v="0"/>
    <x v="0"/>
  </r>
  <r>
    <x v="0"/>
    <n v="1"/>
    <s v="1981535"/>
    <x v="0"/>
    <s v="7142"/>
    <s v="18/01/2019 16:11"/>
    <s v="0PW4000006"/>
    <s v="500163"/>
    <s v="PITSS"/>
    <s v="ASP"/>
    <x v="1"/>
    <s v="BLV TAMAULIPAS 2388"/>
    <x v="109"/>
    <n v="0"/>
    <s v="INTERIOR"/>
    <n v="69"/>
    <s v="&gt;60"/>
    <s v="WF Mono Systems and Legacy Color"/>
    <s v="WF"/>
    <s v="Ciudad principal"/>
    <s v="3-&gt;60"/>
    <n v="1.1499999999999999"/>
    <n v="1808.95"/>
    <n v="1"/>
    <n v="0.99"/>
    <n v="4"/>
    <n v="0.2475"/>
    <n v="0"/>
    <n v="0"/>
    <d v="2019-01-22T00:00:00"/>
    <d v="2019-01-23T00:00:00"/>
    <n v="1"/>
    <s v="0-1 día"/>
    <n v="0"/>
    <n v="0"/>
    <n v="0"/>
    <x v="0"/>
    <x v="0"/>
    <x v="0"/>
    <x v="0"/>
    <x v="0"/>
    <x v="0"/>
    <x v="0"/>
  </r>
  <r>
    <x v="0"/>
    <n v="1"/>
    <s v="1964923"/>
    <x v="3"/>
    <s v="8045"/>
    <s v="10/12/2018 12:30"/>
    <s v="0Y4X852237"/>
    <s v="500089"/>
    <s v="PITSS"/>
    <s v="ASP"/>
    <x v="2"/>
    <s v="AV HERMANOS ESCOBAR No 5756"/>
    <x v="2"/>
    <n v="1"/>
    <s v="INTERIOR"/>
    <s v="  "/>
    <s v="&gt;60"/>
    <s v="Office Digital"/>
    <s v="A3"/>
    <s v="Ciudad principal"/>
    <s v="2-&gt;60"/>
    <n v="1"/>
    <n v="0"/>
    <n v="0"/>
    <n v="5"/>
    <n v="5"/>
    <n v="1"/>
    <n v="0"/>
    <n v="0"/>
    <d v="2019-01-10T00:00:00"/>
    <d v="2019-01-29T00:00:00"/>
    <n v="13"/>
    <s v="&gt;10 días"/>
    <n v="0"/>
    <n v="0"/>
    <n v="0"/>
    <x v="1"/>
    <x v="0"/>
    <x v="0"/>
    <x v="0"/>
    <x v="0"/>
    <x v="0"/>
    <x v="0"/>
  </r>
  <r>
    <x v="0"/>
    <n v="1"/>
    <s v="1985787"/>
    <x v="1"/>
    <s v="8075"/>
    <s v="28/01/2019 10:36"/>
    <s v="03AG873706"/>
    <s v="800110"/>
    <s v="PITSS"/>
    <s v="ASP"/>
    <x v="4"/>
    <s v="ENRIQUE RAMIREZ No 445"/>
    <x v="28"/>
    <n v="0"/>
    <s v="INTERIOR"/>
    <s v="  "/>
    <s v="&gt;60"/>
    <s v="Departmental Digital"/>
    <s v="A3"/>
    <s v="Ciudad principal"/>
    <s v="2-&gt;60"/>
    <n v="1"/>
    <n v="682.5"/>
    <n v="0"/>
    <n v="5"/>
    <n v="5"/>
    <n v="1"/>
    <n v="0"/>
    <n v="0"/>
    <d v="2019-01-28T00:00:00"/>
    <d v="2019-01-30T00:00:00"/>
    <n v="2"/>
    <s v="2-3 días"/>
    <n v="0"/>
    <n v="0"/>
    <n v="0"/>
    <x v="1"/>
    <x v="0"/>
    <x v="0"/>
    <x v="0"/>
    <x v="0"/>
    <x v="0"/>
    <x v="0"/>
  </r>
  <r>
    <x v="0"/>
    <n v="1"/>
    <s v="1959273"/>
    <x v="3"/>
    <s v="3335"/>
    <s v="28/11/2018 13:36"/>
    <s v="05BT704955"/>
    <s v="500035"/>
    <s v="PITSS"/>
    <s v="ASP"/>
    <x v="100"/>
    <s v="AV DIAGONAL CUAUHTEMOC No 195 - A ENTRE 19 Y 21"/>
    <x v="42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8-11-28T00:00:00"/>
    <d v="2019-01-30T00:00:00"/>
    <n v="43"/>
    <s v="&gt;10 días"/>
    <n v="0"/>
    <n v="0"/>
    <n v="0"/>
    <x v="1"/>
    <x v="0"/>
    <x v="0"/>
    <x v="0"/>
    <x v="0"/>
    <x v="0"/>
    <x v="0"/>
  </r>
  <r>
    <x v="0"/>
    <n v="1"/>
    <s v="1959275"/>
    <x v="3"/>
    <s v="3335"/>
    <s v="28/11/2018 13:36"/>
    <s v="05BT704954"/>
    <s v="500035"/>
    <s v="PITSS"/>
    <s v="ASP"/>
    <x v="100"/>
    <s v="AV GUERRERO No 2216, INT 1,2 Y 3"/>
    <x v="18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8-11-28T00:00:00"/>
    <d v="2019-01-30T00:00:00"/>
    <n v="43"/>
    <s v="&gt;10 días"/>
    <n v="0"/>
    <n v="0"/>
    <n v="0"/>
    <x v="1"/>
    <x v="0"/>
    <x v="0"/>
    <x v="0"/>
    <x v="0"/>
    <x v="0"/>
    <x v="0"/>
  </r>
  <r>
    <x v="0"/>
    <n v="1"/>
    <s v="1951175"/>
    <x v="3"/>
    <s v="3335"/>
    <s v="12/11/2018 14:51"/>
    <s v="05BT705289"/>
    <s v="500018"/>
    <s v="PITSS"/>
    <s v="ASP"/>
    <x v="100"/>
    <s v="AV LAZARO CARDENAS  No 508"/>
    <x v="23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8-11-12T00:00:00"/>
    <d v="2019-01-30T00:00:00"/>
    <n v="54"/>
    <s v="&gt;10 días"/>
    <n v="0"/>
    <n v="0"/>
    <n v="0"/>
    <x v="1"/>
    <x v="0"/>
    <x v="0"/>
    <x v="0"/>
    <x v="0"/>
    <x v="0"/>
    <x v="0"/>
  </r>
  <r>
    <x v="0"/>
    <n v="1"/>
    <s v="1985797"/>
    <x v="1"/>
    <s v="8075"/>
    <s v="28/01/2019 10:50"/>
    <s v="03AG879712"/>
    <s v="800192"/>
    <s v="PITSS"/>
    <s v="ASP"/>
    <x v="4"/>
    <s v="AV PATRIA 1612 MZ 1 LT 30 Y 30A"/>
    <x v="0"/>
    <n v="0"/>
    <s v="INTERIOR"/>
    <s v="  "/>
    <s v="&gt;60"/>
    <s v="Departmental Digital"/>
    <s v="A3"/>
    <s v="Ciudad principal"/>
    <s v="2-&gt;60"/>
    <n v="1"/>
    <n v="682.5"/>
    <n v="0"/>
    <n v="5"/>
    <n v="5"/>
    <n v="1"/>
    <n v="0"/>
    <n v="0"/>
    <d v="2019-01-30T00:00:00"/>
    <d v="2019-01-30T00:00:00"/>
    <n v="0"/>
    <s v="0-1 día"/>
    <n v="0"/>
    <n v="0"/>
    <n v="0"/>
    <x v="1"/>
    <x v="0"/>
    <x v="0"/>
    <x v="0"/>
    <x v="0"/>
    <x v="0"/>
    <x v="0"/>
  </r>
  <r>
    <x v="0"/>
    <n v="1"/>
    <s v="1985977"/>
    <x v="1"/>
    <s v="8075"/>
    <s v="28/01/2019 12:34"/>
    <s v="03AG877821"/>
    <s v="800142"/>
    <s v="PITSS"/>
    <s v="ASP"/>
    <x v="4"/>
    <s v="CAMINO AL OLIVO 22"/>
    <x v="35"/>
    <n v="0"/>
    <s v="METRO"/>
    <s v="  "/>
    <s v="&gt;60"/>
    <s v="Departmental Digital"/>
    <s v="A3"/>
    <s v="Ciudad principal"/>
    <s v="2-&gt;60"/>
    <n v="1"/>
    <n v="327.5"/>
    <n v="0"/>
    <n v="5"/>
    <n v="5"/>
    <n v="1"/>
    <n v="0"/>
    <n v="0"/>
    <d v="2019-01-28T00:00:00"/>
    <d v="2019-01-30T00:00:00"/>
    <n v="2"/>
    <s v="2-3 días"/>
    <n v="0"/>
    <n v="0"/>
    <n v="0"/>
    <x v="1"/>
    <x v="0"/>
    <x v="0"/>
    <x v="0"/>
    <x v="0"/>
    <x v="0"/>
    <x v="0"/>
  </r>
  <r>
    <x v="0"/>
    <n v="1"/>
    <s v="1986677"/>
    <x v="1"/>
    <s v="4002"/>
    <s v="29/01/2019 12:38"/>
    <s v="09HB331886"/>
    <s v="000207"/>
    <s v="PITSS"/>
    <s v="ASP"/>
    <x v="0"/>
    <s v="AV TLATILCO No 239"/>
    <x v="34"/>
    <n v="1"/>
    <s v="METRO"/>
    <s v="  "/>
    <s v="&gt;60"/>
    <s v="A4 Mono MFPs"/>
    <s v="A4"/>
    <s v="Ciudad principal"/>
    <s v="1-&gt;60"/>
    <n v="1"/>
    <n v="0"/>
    <n v="0"/>
    <n v="5"/>
    <n v="5"/>
    <n v="1"/>
    <n v="0"/>
    <n v="0"/>
    <d v="2019-01-29T00:00:00"/>
    <d v="2019-01-30T00:00:00"/>
    <n v="1"/>
    <s v="0-1 día"/>
    <n v="0"/>
    <n v="0"/>
    <n v="0"/>
    <x v="1"/>
    <x v="0"/>
    <x v="0"/>
    <x v="0"/>
    <x v="0"/>
    <x v="0"/>
    <x v="0"/>
  </r>
  <r>
    <x v="0"/>
    <n v="1"/>
    <s v="1986679"/>
    <x v="1"/>
    <s v="4002"/>
    <s v="29/01/2019 12:38"/>
    <s v="09HB331473"/>
    <s v="800185"/>
    <s v="PITSS"/>
    <s v="ASP"/>
    <x v="0"/>
    <s v="AV DE LOS DIAMANTES No 134"/>
    <x v="50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29T00:00:00"/>
    <d v="2019-01-30T00:00:00"/>
    <n v="1"/>
    <s v="0-1 día"/>
    <n v="0"/>
    <n v="0"/>
    <n v="0"/>
    <x v="1"/>
    <x v="0"/>
    <x v="0"/>
    <x v="0"/>
    <x v="0"/>
    <x v="0"/>
    <x v="0"/>
  </r>
  <r>
    <x v="0"/>
    <n v="1"/>
    <s v="1986681"/>
    <x v="1"/>
    <s v="8045"/>
    <s v="29/01/2019 12:40"/>
    <s v="0Y4X848042"/>
    <s v="800196"/>
    <s v="PITSS"/>
    <s v="ASP"/>
    <x v="15"/>
    <s v="AV ESPA&amp;A 1840"/>
    <x v="7"/>
    <n v="1"/>
    <s v="INTERIOR"/>
    <s v="  "/>
    <s v="&gt;60"/>
    <s v="Office Digital"/>
    <s v="A3"/>
    <s v="Ciudad principal"/>
    <s v="2-&gt;60"/>
    <n v="1"/>
    <n v="0"/>
    <n v="0"/>
    <n v="5"/>
    <n v="5"/>
    <n v="1"/>
    <n v="0"/>
    <n v="0"/>
    <d v="2019-01-29T00:00:00"/>
    <d v="2019-01-30T00:00:00"/>
    <n v="1"/>
    <s v="0-1 día"/>
    <n v="0"/>
    <n v="0"/>
    <n v="0"/>
    <x v="1"/>
    <x v="0"/>
    <x v="0"/>
    <x v="0"/>
    <x v="0"/>
    <x v="0"/>
    <x v="0"/>
  </r>
  <r>
    <x v="0"/>
    <n v="1"/>
    <s v="1986683"/>
    <x v="1"/>
    <s v="4002"/>
    <s v="29/01/2019 12:40"/>
    <s v="09HB331506"/>
    <s v="800196"/>
    <s v="PITSS"/>
    <s v="ASP"/>
    <x v="15"/>
    <s v="CALLE 7 No 1308"/>
    <x v="7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29T00:00:00"/>
    <d v="2019-01-30T00:00:00"/>
    <n v="1"/>
    <s v="0-1 día"/>
    <n v="0"/>
    <n v="0"/>
    <n v="0"/>
    <x v="1"/>
    <x v="0"/>
    <x v="0"/>
    <x v="0"/>
    <x v="0"/>
    <x v="0"/>
    <x v="0"/>
  </r>
  <r>
    <x v="0"/>
    <n v="1"/>
    <s v="1986687"/>
    <x v="1"/>
    <s v="8045"/>
    <s v="29/01/2019 12:41"/>
    <s v="0Y4X847279"/>
    <s v="800196"/>
    <s v="PITSS"/>
    <s v="ASP"/>
    <x v="15"/>
    <s v="CALLE 7 No 1308"/>
    <x v="7"/>
    <n v="1"/>
    <s v="INTERIOR"/>
    <s v="  "/>
    <s v="&gt;60"/>
    <s v="Office Digital"/>
    <s v="A3"/>
    <s v="Ciudad principal"/>
    <s v="2-&gt;60"/>
    <n v="1"/>
    <n v="0"/>
    <n v="0"/>
    <n v="5"/>
    <n v="5"/>
    <n v="1"/>
    <n v="0"/>
    <n v="0"/>
    <d v="2019-01-29T00:00:00"/>
    <d v="2019-01-30T00:00:00"/>
    <n v="1"/>
    <s v="0-1 día"/>
    <n v="0"/>
    <n v="0"/>
    <n v="0"/>
    <x v="1"/>
    <x v="0"/>
    <x v="0"/>
    <x v="0"/>
    <x v="0"/>
    <x v="0"/>
    <x v="0"/>
  </r>
  <r>
    <x v="0"/>
    <n v="1"/>
    <s v="1986689"/>
    <x v="1"/>
    <s v="4002"/>
    <s v="29/01/2019 12:42"/>
    <s v="09HB331906"/>
    <s v="800196"/>
    <s v="PITSS"/>
    <s v="ASP"/>
    <x v="39"/>
    <s v="AV ESPA&amp;A No 1809"/>
    <x v="7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29T00:00:00"/>
    <d v="2019-01-30T00:00:00"/>
    <n v="1"/>
    <s v="0-1 día"/>
    <n v="0"/>
    <n v="0"/>
    <n v="0"/>
    <x v="1"/>
    <x v="0"/>
    <x v="0"/>
    <x v="0"/>
    <x v="0"/>
    <x v="0"/>
    <x v="0"/>
  </r>
  <r>
    <x v="0"/>
    <n v="1"/>
    <s v="1986691"/>
    <x v="1"/>
    <s v="8045"/>
    <s v="29/01/2019 12:43"/>
    <s v="0Y4X848744"/>
    <s v="800196"/>
    <s v="PITSS"/>
    <s v="ASP"/>
    <x v="15"/>
    <s v="AV ESPA&amp;A 1840"/>
    <x v="7"/>
    <n v="1"/>
    <s v="INTERIOR"/>
    <s v="  "/>
    <s v="&gt;60"/>
    <s v="Office Digital"/>
    <s v="A3"/>
    <s v="Ciudad principal"/>
    <s v="2-&gt;60"/>
    <n v="1"/>
    <n v="0"/>
    <n v="0"/>
    <n v="5"/>
    <n v="5"/>
    <n v="1"/>
    <n v="0"/>
    <n v="0"/>
    <d v="2019-01-29T00:00:00"/>
    <d v="2019-01-30T00:00:00"/>
    <n v="1"/>
    <s v="0-1 día"/>
    <n v="0"/>
    <n v="0"/>
    <n v="0"/>
    <x v="1"/>
    <x v="0"/>
    <x v="0"/>
    <x v="0"/>
    <x v="0"/>
    <x v="0"/>
    <x v="0"/>
  </r>
  <r>
    <x v="0"/>
    <n v="1"/>
    <s v="1986697"/>
    <x v="1"/>
    <s v="4002"/>
    <s v="29/01/2019 12:45"/>
    <s v="09HB332063"/>
    <s v="800196"/>
    <s v="PITSS"/>
    <s v="ASP"/>
    <x v="15"/>
    <s v="CALLE 6 No 2924"/>
    <x v="7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29T00:00:00"/>
    <d v="2019-01-30T00:00:00"/>
    <n v="1"/>
    <s v="0-1 día"/>
    <n v="0"/>
    <n v="0"/>
    <n v="0"/>
    <x v="1"/>
    <x v="0"/>
    <x v="0"/>
    <x v="0"/>
    <x v="0"/>
    <x v="0"/>
    <x v="0"/>
  </r>
  <r>
    <x v="0"/>
    <n v="1"/>
    <s v="1986699"/>
    <x v="1"/>
    <s v="4002"/>
    <s v="29/01/2019 12:46"/>
    <s v="09HB331869"/>
    <s v="800196"/>
    <s v="PITSS"/>
    <s v="ASP"/>
    <x v="0"/>
    <s v="VENEZUELA No 821"/>
    <x v="7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29T00:00:00"/>
    <d v="2019-01-30T00:00:00"/>
    <n v="1"/>
    <s v="0-1 día"/>
    <n v="0"/>
    <n v="0"/>
    <n v="0"/>
    <x v="1"/>
    <x v="0"/>
    <x v="0"/>
    <x v="0"/>
    <x v="0"/>
    <x v="0"/>
    <x v="0"/>
  </r>
  <r>
    <x v="0"/>
    <n v="1"/>
    <s v="1986701"/>
    <x v="1"/>
    <s v="4002"/>
    <s v="29/01/2019 12:47"/>
    <s v="09HB332045"/>
    <s v="800196"/>
    <s v="PITSS"/>
    <s v="ASP"/>
    <x v="98"/>
    <s v="CALLE 6 No 2750"/>
    <x v="7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29T00:00:00"/>
    <d v="2019-01-30T00:00:00"/>
    <n v="1"/>
    <s v="0-1 día"/>
    <n v="0"/>
    <n v="0"/>
    <n v="0"/>
    <x v="1"/>
    <x v="0"/>
    <x v="0"/>
    <x v="0"/>
    <x v="0"/>
    <x v="0"/>
    <x v="0"/>
  </r>
  <r>
    <x v="0"/>
    <n v="1"/>
    <s v="1986703"/>
    <x v="1"/>
    <s v="4002"/>
    <s v="29/01/2019 12:47"/>
    <s v="09HB332047"/>
    <s v="800196"/>
    <s v="PITSS"/>
    <s v="ASP"/>
    <x v="98"/>
    <s v="CALLE 6 No 2750"/>
    <x v="7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29T00:00:00"/>
    <d v="2019-01-30T00:00:00"/>
    <n v="1"/>
    <s v="0-1 día"/>
    <n v="0"/>
    <n v="0"/>
    <n v="0"/>
    <x v="1"/>
    <x v="0"/>
    <x v="0"/>
    <x v="0"/>
    <x v="0"/>
    <x v="0"/>
    <x v="0"/>
  </r>
  <r>
    <x v="0"/>
    <n v="1"/>
    <s v="1986705"/>
    <x v="1"/>
    <s v="4002"/>
    <s v="29/01/2019 12:48"/>
    <s v="09HB331560"/>
    <s v="800196"/>
    <s v="PITSS"/>
    <s v="ASP"/>
    <x v="39"/>
    <s v="AV ESPA&amp;A No 1840"/>
    <x v="7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29T00:00:00"/>
    <d v="2019-01-30T00:00:00"/>
    <n v="1"/>
    <s v="0-1 día"/>
    <n v="0"/>
    <n v="0"/>
    <n v="0"/>
    <x v="1"/>
    <x v="0"/>
    <x v="0"/>
    <x v="0"/>
    <x v="0"/>
    <x v="0"/>
    <x v="0"/>
  </r>
  <r>
    <x v="0"/>
    <n v="1"/>
    <s v="1986709"/>
    <x v="1"/>
    <s v="4002"/>
    <s v="29/01/2019 12:55"/>
    <s v="09HB331994"/>
    <s v="500036"/>
    <s v="PITSS"/>
    <s v="ASP"/>
    <x v="0"/>
    <s v="AV LINCOLN No 6235"/>
    <x v="11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29T00:00:00"/>
    <d v="2019-01-30T00:00:00"/>
    <n v="1"/>
    <s v="0-1 día"/>
    <n v="0"/>
    <n v="0"/>
    <n v="0"/>
    <x v="1"/>
    <x v="0"/>
    <x v="0"/>
    <x v="0"/>
    <x v="0"/>
    <x v="0"/>
    <x v="0"/>
  </r>
  <r>
    <x v="0"/>
    <n v="1"/>
    <s v="1986711"/>
    <x v="1"/>
    <s v="4002"/>
    <s v="29/01/2019 12:55"/>
    <s v="09HB331853"/>
    <s v="800110"/>
    <s v="PITSS"/>
    <s v="ASP"/>
    <x v="0"/>
    <s v="AV FCO I MADERO 6500 INT 631"/>
    <x v="28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29T00:00:00"/>
    <d v="2019-01-30T00:00:00"/>
    <n v="1"/>
    <s v="0-1 día"/>
    <n v="0"/>
    <n v="0"/>
    <n v="0"/>
    <x v="1"/>
    <x v="0"/>
    <x v="0"/>
    <x v="0"/>
    <x v="0"/>
    <x v="0"/>
    <x v="0"/>
  </r>
  <r>
    <x v="0"/>
    <n v="1"/>
    <s v="1986715"/>
    <x v="1"/>
    <s v="4002"/>
    <s v="29/01/2019 12:57"/>
    <s v="09HB331588"/>
    <s v="800196"/>
    <s v="PITSS"/>
    <s v="ASP"/>
    <x v="95"/>
    <s v="CARR GUADALAJARA - MORELIA KM 22.5"/>
    <x v="40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1-29T00:00:00"/>
    <d v="2019-01-30T00:00:00"/>
    <n v="1"/>
    <s v="0-1 día"/>
    <n v="0"/>
    <n v="0"/>
    <n v="0"/>
    <x v="1"/>
    <x v="0"/>
    <x v="0"/>
    <x v="0"/>
    <x v="0"/>
    <x v="0"/>
    <x v="0"/>
  </r>
  <r>
    <x v="0"/>
    <n v="1"/>
    <s v="1986669"/>
    <x v="3"/>
    <s v="0605"/>
    <s v="29/01/2019 12:30"/>
    <s v="03XB458190"/>
    <s v="500018"/>
    <s v="PITSS"/>
    <s v="ASP"/>
    <x v="2"/>
    <s v="AV MARTIRES DE SONORA 1006"/>
    <x v="23"/>
    <n v="0"/>
    <s v="INTERIOR"/>
    <s v="  "/>
    <s v="&gt;60"/>
    <s v="Entry Mono Printers"/>
    <s v="A4"/>
    <s v="Ciudad principal"/>
    <s v="1-&gt;60"/>
    <n v="1"/>
    <n v="1072.5000000000002"/>
    <n v="0"/>
    <n v="5"/>
    <n v="5"/>
    <n v="1"/>
    <n v="0"/>
    <n v="0"/>
    <d v="2019-01-29T00:00:00"/>
    <d v="2019-01-30T00:00:00"/>
    <n v="1"/>
    <s v="0-1 día"/>
    <n v="0"/>
    <n v="0"/>
    <n v="0"/>
    <x v="1"/>
    <x v="0"/>
    <x v="0"/>
    <x v="0"/>
    <x v="0"/>
    <x v="0"/>
    <x v="0"/>
  </r>
  <r>
    <x v="0"/>
    <n v="1"/>
    <s v="1986713"/>
    <x v="1"/>
    <s v="8045"/>
    <s v="29/01/2019 12:56"/>
    <s v="0Y4X848778"/>
    <s v="800110"/>
    <s v="PITSS"/>
    <s v="ASP"/>
    <x v="0"/>
    <s v="AV FCO I MADERO 6500 INT 631"/>
    <x v="28"/>
    <n v="1"/>
    <s v="INTERIOR"/>
    <s v="  "/>
    <s v="&gt;60"/>
    <s v="Office Digital"/>
    <s v="A3"/>
    <s v="Ciudad principal"/>
    <s v="2-&gt;60"/>
    <n v="1"/>
    <n v="0"/>
    <n v="0"/>
    <n v="5"/>
    <n v="5"/>
    <n v="1"/>
    <n v="0"/>
    <n v="0"/>
    <d v="2019-01-29T00:00:00"/>
    <d v="2019-01-31T00:00:00"/>
    <n v="2"/>
    <s v="2-3 días"/>
    <n v="0"/>
    <n v="0"/>
    <n v="0"/>
    <x v="1"/>
    <x v="0"/>
    <x v="0"/>
    <x v="0"/>
    <x v="0"/>
    <x v="0"/>
    <x v="0"/>
  </r>
  <r>
    <x v="0"/>
    <n v="1"/>
    <s v="1987483"/>
    <x v="1"/>
    <s v="4002"/>
    <s v="30/01/2019 16:47"/>
    <s v="09HB320531"/>
    <s v="500019"/>
    <s v="PITSS"/>
    <s v="ASP"/>
    <x v="6"/>
    <s v="ABASOLO 545 PONIENTE"/>
    <x v="9"/>
    <n v="0"/>
    <s v="INTERIOR"/>
    <s v="  "/>
    <s v="&gt;60"/>
    <s v="A4 Mono MFPs"/>
    <s v="A4"/>
    <s v="Otras"/>
    <s v="1-&gt;60"/>
    <n v="1"/>
    <n v="715.00000000000011"/>
    <n v="0"/>
    <n v="9"/>
    <n v="9"/>
    <n v="1"/>
    <n v="0"/>
    <n v="0"/>
    <d v="2019-01-31T00:00:00"/>
    <d v="2019-01-31T00:00:00"/>
    <n v="0"/>
    <s v="0-1 día"/>
    <n v="0"/>
    <n v="0"/>
    <n v="0"/>
    <x v="1"/>
    <x v="0"/>
    <x v="0"/>
    <x v="0"/>
    <x v="0"/>
    <x v="0"/>
    <x v="0"/>
  </r>
  <r>
    <x v="0"/>
    <n v="1"/>
    <s v="1987501"/>
    <x v="1"/>
    <s v="4002"/>
    <s v="30/01/2019 17:16"/>
    <s v="09HB320531"/>
    <s v="500019"/>
    <s v="PITSS"/>
    <s v="ASP"/>
    <x v="6"/>
    <s v="ABASOLO 545 PONIENTE"/>
    <x v="9"/>
    <n v="0"/>
    <s v="INTERIOR"/>
    <s v="  "/>
    <s v="&gt;60"/>
    <s v="A4 Mono MFPs"/>
    <s v="A4"/>
    <s v="Otras"/>
    <s v="1-&gt;60"/>
    <n v="1"/>
    <n v="715.00000000000011"/>
    <n v="0"/>
    <n v="9"/>
    <n v="9"/>
    <n v="1"/>
    <n v="0"/>
    <n v="0"/>
    <d v="2019-01-30T00:00:00"/>
    <d v="2019-01-31T00:00:00"/>
    <n v="1"/>
    <s v="0-1 día"/>
    <n v="0"/>
    <n v="0"/>
    <n v="0"/>
    <x v="1"/>
    <x v="0"/>
    <x v="0"/>
    <x v="0"/>
    <x v="0"/>
    <x v="0"/>
    <x v="0"/>
  </r>
  <r>
    <x v="0"/>
    <n v="1"/>
    <s v="1959269"/>
    <x v="3"/>
    <s v="3335"/>
    <s v="28/11/2018 13:36"/>
    <s v="05BT705054"/>
    <s v="500035"/>
    <s v="PITSS"/>
    <s v="ASP"/>
    <x v="100"/>
    <s v="AV MIGUEL ALEMAN No 109 ORIENTE"/>
    <x v="33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8-11-28T00:00:00"/>
    <d v="2019-01-31T00:00:00"/>
    <n v="44"/>
    <s v="&gt;10 días"/>
    <n v="0"/>
    <n v="0"/>
    <n v="0"/>
    <x v="1"/>
    <x v="0"/>
    <x v="0"/>
    <x v="0"/>
    <x v="0"/>
    <x v="0"/>
    <x v="0"/>
  </r>
  <r>
    <x v="1"/>
    <n v="1"/>
    <s v="1956165"/>
    <x v="3"/>
    <s v="3335"/>
    <s v="22/11/2018 19:27"/>
    <s v="05BT704948"/>
    <s v="800027"/>
    <s v="PITSS"/>
    <s v="ASP"/>
    <x v="100"/>
    <s v="AV FEDERALISMO NORTE No 1402-1406"/>
    <x v="7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8-11-22T00:00:00"/>
    <d v="2019-02-13T00:00:00"/>
    <n v="56"/>
    <s v="&gt;10 días"/>
    <n v="0"/>
    <n v="0"/>
    <n v="0"/>
    <x v="1"/>
    <x v="0"/>
    <x v="0"/>
    <x v="0"/>
    <x v="0"/>
    <x v="0"/>
    <x v="0"/>
  </r>
  <r>
    <x v="1"/>
    <n v="1"/>
    <s v="1959175"/>
    <x v="3"/>
    <s v="3335"/>
    <s v="28/11/2018 13:12"/>
    <s v="05BT705268"/>
    <s v="800187"/>
    <s v="PITSS"/>
    <s v="ASP"/>
    <x v="100"/>
    <s v="AV 5 DE FEBRERO No 9846, BODEGA 5"/>
    <x v="10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8-11-28T00:00:00"/>
    <d v="2019-02-21T00:00:00"/>
    <n v="58"/>
    <s v="&gt;10 días"/>
    <n v="0"/>
    <n v="0"/>
    <n v="0"/>
    <x v="1"/>
    <x v="0"/>
    <x v="0"/>
    <x v="0"/>
    <x v="0"/>
    <x v="0"/>
    <x v="0"/>
  </r>
  <r>
    <x v="1"/>
    <n v="1"/>
    <s v="1959243"/>
    <x v="3"/>
    <s v="3335"/>
    <s v="28/11/2018 13:28"/>
    <s v="05BT704972"/>
    <s v="500035"/>
    <s v="PITSS"/>
    <s v="ASP"/>
    <x v="100"/>
    <s v="PASEO DE LOS LEONES No 2319"/>
    <x v="11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8-11-28T00:00:00"/>
    <d v="2019-02-22T00:00:00"/>
    <n v="59"/>
    <s v="&gt;10 días"/>
    <n v="0"/>
    <n v="0"/>
    <n v="0"/>
    <x v="1"/>
    <x v="0"/>
    <x v="0"/>
    <x v="0"/>
    <x v="0"/>
    <x v="0"/>
    <x v="0"/>
  </r>
  <r>
    <x v="1"/>
    <n v="1"/>
    <s v="1959245"/>
    <x v="3"/>
    <s v="3335"/>
    <s v="28/11/2018 13:28"/>
    <s v="05BT704973"/>
    <s v="500035"/>
    <s v="PITSS"/>
    <s v="ASP"/>
    <x v="2"/>
    <s v="PLAZA LA ENCOMIENDA LOC 5 AV JUAREZ LT 33 MZ485"/>
    <x v="56"/>
    <n v="0"/>
    <s v="INTERIOR"/>
    <s v="  "/>
    <s v="&gt;60"/>
    <s v="A4 Mono MFPs"/>
    <s v="A4"/>
    <s v="Otras"/>
    <s v="1-&gt;60"/>
    <n v="1"/>
    <n v="1072.5000000000002"/>
    <n v="0"/>
    <n v="9"/>
    <n v="9"/>
    <n v="1"/>
    <n v="0"/>
    <n v="0"/>
    <d v="2019-02-28T00:00:00"/>
    <d v="2019-02-28T00:00:00"/>
    <n v="0"/>
    <s v="0-1 día"/>
    <n v="0"/>
    <n v="0"/>
    <n v="0"/>
    <x v="1"/>
    <x v="0"/>
    <x v="0"/>
    <x v="0"/>
    <x v="0"/>
    <x v="0"/>
    <x v="0"/>
  </r>
  <r>
    <x v="1"/>
    <n v="1"/>
    <s v="1959247"/>
    <x v="3"/>
    <s v="3335"/>
    <s v="28/11/2018 13:28"/>
    <s v="05BT705084"/>
    <s v="500035"/>
    <s v="PITSS"/>
    <s v="ASP"/>
    <x v="100"/>
    <s v="FRANCISCO I MADERO No 3200"/>
    <x v="11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8-11-28T00:00:00"/>
    <d v="2019-02-26T00:00:00"/>
    <n v="61"/>
    <s v="&gt;10 días"/>
    <n v="0"/>
    <n v="0"/>
    <n v="0"/>
    <x v="1"/>
    <x v="0"/>
    <x v="0"/>
    <x v="0"/>
    <x v="0"/>
    <x v="0"/>
    <x v="0"/>
  </r>
  <r>
    <x v="1"/>
    <n v="1"/>
    <s v="1959249"/>
    <x v="3"/>
    <s v="3335"/>
    <s v="28/11/2018 13:28"/>
    <s v="05BT705107"/>
    <s v="500035"/>
    <s v="PITSS"/>
    <s v="ASP"/>
    <x v="100"/>
    <s v="GONZALITOS NORTE No 2645"/>
    <x v="11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8-11-28T00:00:00"/>
    <d v="2019-02-27T00:00:00"/>
    <n v="62"/>
    <s v="&gt;10 días"/>
    <n v="0"/>
    <n v="0"/>
    <n v="0"/>
    <x v="1"/>
    <x v="0"/>
    <x v="0"/>
    <x v="0"/>
    <x v="0"/>
    <x v="0"/>
    <x v="0"/>
  </r>
  <r>
    <x v="1"/>
    <n v="1"/>
    <s v="1959251"/>
    <x v="3"/>
    <s v="3335"/>
    <s v="28/11/2018 13:28"/>
    <s v="05BT705029"/>
    <s v="500035"/>
    <s v="PITSS"/>
    <s v="ASP"/>
    <x v="100"/>
    <s v="AV LEONES PASEO DE LOS LEONES No 105 LOC 3, PLAZA"/>
    <x v="11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8-11-28T00:00:00"/>
    <d v="2019-02-26T00:00:00"/>
    <n v="61"/>
    <s v="&gt;10 días"/>
    <n v="0"/>
    <n v="0"/>
    <n v="0"/>
    <x v="1"/>
    <x v="0"/>
    <x v="0"/>
    <x v="0"/>
    <x v="0"/>
    <x v="0"/>
    <x v="0"/>
  </r>
  <r>
    <x v="1"/>
    <n v="1"/>
    <s v="1959253"/>
    <x v="3"/>
    <s v="3335"/>
    <s v="28/11/2018 13:28"/>
    <s v="05BT705039"/>
    <s v="500035"/>
    <s v="PITSS"/>
    <s v="ASP"/>
    <x v="100"/>
    <s v="AV ABRAHAM LINCOLN No 5225"/>
    <x v="11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8-11-28T00:00:00"/>
    <d v="2019-02-26T00:00:00"/>
    <n v="61"/>
    <s v="&gt;10 días"/>
    <n v="0"/>
    <n v="0"/>
    <n v="0"/>
    <x v="1"/>
    <x v="0"/>
    <x v="0"/>
    <x v="0"/>
    <x v="0"/>
    <x v="0"/>
    <x v="0"/>
  </r>
  <r>
    <x v="1"/>
    <n v="1"/>
    <s v="1959255"/>
    <x v="3"/>
    <s v="3335"/>
    <s v="28/11/2018 13:28"/>
    <s v="05BT705003"/>
    <s v="500035"/>
    <s v="PITSS"/>
    <s v="ASP"/>
    <x v="100"/>
    <s v="SIMON BOLIVAR No 2155 B"/>
    <x v="11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8-11-28T00:00:00"/>
    <d v="2019-02-28T00:00:00"/>
    <n v="63"/>
    <s v="&gt;10 días"/>
    <n v="0"/>
    <n v="0"/>
    <n v="0"/>
    <x v="1"/>
    <x v="0"/>
    <x v="0"/>
    <x v="0"/>
    <x v="0"/>
    <x v="0"/>
    <x v="0"/>
  </r>
  <r>
    <x v="1"/>
    <n v="1"/>
    <s v="1959257"/>
    <x v="3"/>
    <s v="3335"/>
    <s v="28/11/2018 13:28"/>
    <s v="05BT705082"/>
    <s v="500035"/>
    <s v="PITSS"/>
    <s v="ASP"/>
    <x v="100"/>
    <s v="AV CHAPULTEPEC No 1931"/>
    <x v="11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8-11-28T00:00:00"/>
    <d v="2019-02-27T00:00:00"/>
    <n v="62"/>
    <s v="&gt;10 días"/>
    <n v="0"/>
    <n v="0"/>
    <n v="0"/>
    <x v="1"/>
    <x v="0"/>
    <x v="0"/>
    <x v="0"/>
    <x v="0"/>
    <x v="0"/>
    <x v="0"/>
  </r>
  <r>
    <x v="1"/>
    <n v="1"/>
    <s v="1959259"/>
    <x v="3"/>
    <s v="3335"/>
    <s v="28/11/2018 13:28"/>
    <s v="05BT705228"/>
    <s v="500035"/>
    <s v="PITSS"/>
    <s v="ASP"/>
    <x v="100"/>
    <s v="AV RAUL SALINAS No 637"/>
    <x v="56"/>
    <n v="0"/>
    <s v="INTERIOR"/>
    <s v="  "/>
    <s v="&gt;60"/>
    <s v="A4 Mono MFPs"/>
    <s v="A4"/>
    <s v="Otras"/>
    <s v="1-&gt;60"/>
    <n v="1"/>
    <n v="1072.5000000000002"/>
    <n v="0"/>
    <n v="9"/>
    <n v="9"/>
    <n v="1"/>
    <n v="0"/>
    <n v="0"/>
    <d v="2018-11-28T00:00:00"/>
    <d v="2019-02-22T00:00:00"/>
    <n v="59"/>
    <s v="&gt;10 días"/>
    <n v="0"/>
    <n v="0"/>
    <n v="0"/>
    <x v="1"/>
    <x v="0"/>
    <x v="0"/>
    <x v="0"/>
    <x v="0"/>
    <x v="0"/>
    <x v="0"/>
  </r>
  <r>
    <x v="1"/>
    <n v="1"/>
    <s v="1959265"/>
    <x v="3"/>
    <s v="3335"/>
    <s v="28/11/2018 13:36"/>
    <s v="05BT705091"/>
    <s v="500035"/>
    <s v="PITSS"/>
    <s v="ASP"/>
    <x v="100"/>
    <s v="AV ELOY CAVAZOS No 4321"/>
    <x v="33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2-08T00:00:00"/>
    <d v="2019-02-11T00:00:00"/>
    <n v="1"/>
    <s v="0-1 día"/>
    <n v="0"/>
    <n v="0"/>
    <n v="0"/>
    <x v="1"/>
    <x v="0"/>
    <x v="0"/>
    <x v="0"/>
    <x v="0"/>
    <x v="0"/>
    <x v="0"/>
  </r>
  <r>
    <x v="1"/>
    <n v="1"/>
    <s v="1959289"/>
    <x v="3"/>
    <s v="3335"/>
    <s v="28/11/2018 13:44"/>
    <s v="05BT705286"/>
    <s v="800147"/>
    <s v="PITSS"/>
    <s v="ASP"/>
    <x v="100"/>
    <s v="AV REFORMA No 740"/>
    <x v="13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2-06T00:00:00"/>
    <d v="2019-02-07T00:00:00"/>
    <n v="1"/>
    <s v="0-1 día"/>
    <n v="0"/>
    <n v="0"/>
    <n v="0"/>
    <x v="1"/>
    <x v="0"/>
    <x v="0"/>
    <x v="0"/>
    <x v="0"/>
    <x v="0"/>
    <x v="0"/>
  </r>
  <r>
    <x v="1"/>
    <n v="1"/>
    <s v="1959293"/>
    <x v="3"/>
    <s v="3335"/>
    <s v="28/11/2018 13:49"/>
    <s v="05BT705270"/>
    <s v="800187"/>
    <s v="PITSS"/>
    <s v="ASP"/>
    <x v="100"/>
    <s v="AV RIO MOCTEZUMA No 226 A"/>
    <x v="45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2-19T00:00:00"/>
    <d v="2019-02-20T00:00:00"/>
    <n v="1"/>
    <s v="0-1 día"/>
    <n v="0"/>
    <n v="0"/>
    <n v="0"/>
    <x v="1"/>
    <x v="0"/>
    <x v="0"/>
    <x v="0"/>
    <x v="0"/>
    <x v="0"/>
    <x v="0"/>
  </r>
  <r>
    <x v="1"/>
    <n v="1"/>
    <s v="1959325"/>
    <x v="6"/>
    <s v="3335"/>
    <s v="28/11/2018 15:06"/>
    <s v="05BT705018"/>
    <s v="000195"/>
    <s v="PITSS"/>
    <s v="ASP"/>
    <x v="100"/>
    <s v="AV REVOLUCION No 30, LOC 4"/>
    <x v="14"/>
    <n v="0"/>
    <s v="METRO"/>
    <s v="  "/>
    <s v="&gt;60"/>
    <s v="A4 Mono MFPs"/>
    <s v="A4"/>
    <s v="Ciudad principal"/>
    <s v="1-&gt;60"/>
    <n v="1"/>
    <n v="468"/>
    <n v="0"/>
    <n v="5"/>
    <n v="5"/>
    <n v="1"/>
    <n v="0"/>
    <n v="0"/>
    <d v="2019-02-22T00:00:00"/>
    <d v="2019-02-22T00:00:00"/>
    <n v="0"/>
    <s v="0-1 día"/>
    <n v="0"/>
    <n v="0"/>
    <n v="0"/>
    <x v="1"/>
    <x v="0"/>
    <x v="0"/>
    <x v="0"/>
    <x v="0"/>
    <x v="0"/>
    <x v="0"/>
  </r>
  <r>
    <x v="1"/>
    <n v="1"/>
    <s v="1959327"/>
    <x v="6"/>
    <s v="3335"/>
    <s v="28/11/2018 15:06"/>
    <s v="05BT705100"/>
    <s v="000195"/>
    <s v="PITSS"/>
    <s v="ASP"/>
    <x v="100"/>
    <s v="BLVD ISLA DE LA CONCEPCION No 25 B"/>
    <x v="14"/>
    <n v="0"/>
    <s v="METRO"/>
    <s v="  "/>
    <s v="&gt;60"/>
    <s v="A4 Mono MFPs"/>
    <s v="A4"/>
    <s v="Ciudad principal"/>
    <s v="1-&gt;60"/>
    <n v="1"/>
    <n v="468"/>
    <n v="0"/>
    <n v="5"/>
    <n v="5"/>
    <n v="1"/>
    <n v="0"/>
    <n v="0"/>
    <d v="2019-02-21T00:00:00"/>
    <d v="2019-02-22T00:00:00"/>
    <n v="1"/>
    <s v="0-1 día"/>
    <n v="0"/>
    <n v="0"/>
    <n v="0"/>
    <x v="1"/>
    <x v="0"/>
    <x v="0"/>
    <x v="0"/>
    <x v="0"/>
    <x v="0"/>
    <x v="0"/>
  </r>
  <r>
    <x v="1"/>
    <n v="1"/>
    <s v="1959329"/>
    <x v="6"/>
    <s v="3335"/>
    <s v="28/11/2018 15:06"/>
    <s v="05BT705262"/>
    <s v="000196"/>
    <s v="PITSS"/>
    <s v="ASP"/>
    <x v="100"/>
    <s v="VIA DR GUSTAVO BAZ PRADA  No 100 LOC K Y L"/>
    <x v="12"/>
    <n v="0"/>
    <s v="METRO"/>
    <s v="  "/>
    <s v="&gt;60"/>
    <s v="A4 Mono MFPs"/>
    <s v="A4"/>
    <s v="Ciudad principal"/>
    <s v="1-&gt;60"/>
    <n v="1"/>
    <n v="468"/>
    <n v="0"/>
    <n v="5"/>
    <n v="5"/>
    <n v="1"/>
    <n v="0"/>
    <n v="0"/>
    <d v="2019-02-22T00:00:00"/>
    <d v="2019-02-22T00:00:00"/>
    <n v="0"/>
    <s v="0-1 día"/>
    <n v="0"/>
    <n v="0"/>
    <n v="0"/>
    <x v="1"/>
    <x v="0"/>
    <x v="0"/>
    <x v="0"/>
    <x v="0"/>
    <x v="0"/>
    <x v="0"/>
  </r>
  <r>
    <x v="1"/>
    <n v="1"/>
    <s v="1959331"/>
    <x v="6"/>
    <s v="3335"/>
    <s v="28/11/2018 15:06"/>
    <s v="05BT705175"/>
    <s v="800185"/>
    <s v="PITSS"/>
    <s v="ASP"/>
    <x v="100"/>
    <s v="FELIPE SEVILLA DEL RIO 115"/>
    <x v="50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2-21T00:00:00"/>
    <d v="2019-02-22T00:00:00"/>
    <n v="1"/>
    <s v="0-1 día"/>
    <n v="0"/>
    <n v="0"/>
    <n v="0"/>
    <x v="1"/>
    <x v="0"/>
    <x v="0"/>
    <x v="0"/>
    <x v="0"/>
    <x v="0"/>
    <x v="0"/>
  </r>
  <r>
    <x v="1"/>
    <n v="1"/>
    <s v="1959339"/>
    <x v="6"/>
    <s v="3335"/>
    <s v="28/11/2018 15:09"/>
    <s v="05BT705231"/>
    <s v="000196"/>
    <s v="PITSS"/>
    <s v="ASP"/>
    <x v="100"/>
    <s v="VIVEROS DE HOCTUM No 54 LT 15 MZ 8"/>
    <x v="14"/>
    <n v="0"/>
    <s v="METRO"/>
    <s v="  "/>
    <s v="&gt;60"/>
    <s v="A4 Mono MFPs"/>
    <s v="A4"/>
    <s v="Ciudad principal"/>
    <s v="1-&gt;60"/>
    <n v="1"/>
    <n v="468"/>
    <n v="0"/>
    <n v="5"/>
    <n v="5"/>
    <n v="1"/>
    <n v="0"/>
    <n v="0"/>
    <d v="2019-02-21T00:00:00"/>
    <d v="2019-02-22T00:00:00"/>
    <n v="1"/>
    <s v="0-1 día"/>
    <n v="0"/>
    <n v="0"/>
    <n v="0"/>
    <x v="1"/>
    <x v="0"/>
    <x v="0"/>
    <x v="0"/>
    <x v="0"/>
    <x v="0"/>
    <x v="0"/>
  </r>
  <r>
    <x v="1"/>
    <n v="1"/>
    <s v="1959345"/>
    <x v="3"/>
    <s v="3335"/>
    <s v="28/11/2018 15:25"/>
    <s v="05BT704941"/>
    <s v="800188"/>
    <s v="PITSS"/>
    <s v="ASP"/>
    <x v="100"/>
    <s v="BLVD ADOLFO LOPEZ MATEOS No 913 PONIENTE 1"/>
    <x v="55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2-20T00:00:00"/>
    <d v="2019-02-20T00:00:00"/>
    <n v="0"/>
    <s v="0-1 día"/>
    <n v="0"/>
    <n v="0"/>
    <n v="0"/>
    <x v="1"/>
    <x v="0"/>
    <x v="0"/>
    <x v="0"/>
    <x v="0"/>
    <x v="0"/>
    <x v="0"/>
  </r>
  <r>
    <x v="1"/>
    <n v="1"/>
    <s v="1959347"/>
    <x v="3"/>
    <s v="3335"/>
    <s v="28/11/2018 15:25"/>
    <s v="05BT705022"/>
    <s v="800188"/>
    <s v="PITSS"/>
    <s v="ASP"/>
    <x v="100"/>
    <s v="BLVD BICENTENARIO No 197"/>
    <x v="48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8-11-28T00:00:00"/>
    <d v="2019-02-15T00:00:00"/>
    <n v="54"/>
    <s v="&gt;10 días"/>
    <n v="0"/>
    <n v="0"/>
    <n v="0"/>
    <x v="1"/>
    <x v="0"/>
    <x v="0"/>
    <x v="0"/>
    <x v="0"/>
    <x v="0"/>
    <x v="0"/>
  </r>
  <r>
    <x v="1"/>
    <n v="1"/>
    <s v="1959351"/>
    <x v="3"/>
    <s v="3335"/>
    <s v="28/11/2018 15:25"/>
    <s v="05BT704943"/>
    <s v="800188"/>
    <s v="PITSS"/>
    <s v="ASP"/>
    <x v="100"/>
    <s v="BLVD GUSTAVO DIAZ ORDAZ No 2954"/>
    <x v="30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2-08T00:00:00"/>
    <d v="2019-02-11T00:00:00"/>
    <n v="1"/>
    <s v="0-1 día"/>
    <n v="0"/>
    <n v="0"/>
    <n v="0"/>
    <x v="1"/>
    <x v="0"/>
    <x v="0"/>
    <x v="0"/>
    <x v="0"/>
    <x v="0"/>
    <x v="0"/>
  </r>
  <r>
    <x v="1"/>
    <n v="1"/>
    <s v="1959353"/>
    <x v="3"/>
    <s v="3335"/>
    <s v="28/11/2018 15:25"/>
    <s v="05BT705083"/>
    <s v="800147"/>
    <s v="PITSS"/>
    <s v="ASP"/>
    <x v="100"/>
    <s v="BLVD HIDALGO No 612"/>
    <x v="17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2-08T00:00:00"/>
    <d v="2019-02-08T00:00:00"/>
    <n v="0"/>
    <s v="0-1 día"/>
    <n v="0"/>
    <n v="0"/>
    <n v="0"/>
    <x v="1"/>
    <x v="0"/>
    <x v="0"/>
    <x v="0"/>
    <x v="0"/>
    <x v="0"/>
    <x v="0"/>
  </r>
  <r>
    <x v="1"/>
    <n v="1"/>
    <s v="1959361"/>
    <x v="3"/>
    <s v="3335"/>
    <s v="28/11/2018 15:33"/>
    <s v="05BT705273"/>
    <s v="800187"/>
    <s v="PITSS"/>
    <s v="ASP"/>
    <x v="100"/>
    <s v="EJERCITO REPUBLICANO No 119-1"/>
    <x v="10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2-21T00:00:00"/>
    <d v="2019-02-21T00:00:00"/>
    <n v="0"/>
    <s v="0-1 día"/>
    <n v="0"/>
    <n v="0"/>
    <n v="0"/>
    <x v="1"/>
    <x v="0"/>
    <x v="0"/>
    <x v="0"/>
    <x v="0"/>
    <x v="0"/>
    <x v="0"/>
  </r>
  <r>
    <x v="1"/>
    <n v="1"/>
    <s v="1959363"/>
    <x v="3"/>
    <s v="3335"/>
    <s v="28/11/2018 15:33"/>
    <s v="05BT704942"/>
    <s v="500035"/>
    <s v="PITSS"/>
    <s v="ASP"/>
    <x v="100"/>
    <s v="CALZ FRAY JUAN DE SAN MIGUEL No 725 B"/>
    <x v="71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2-12T00:00:00"/>
    <d v="2019-02-12T00:00:00"/>
    <n v="0"/>
    <s v="0-1 día"/>
    <n v="0"/>
    <n v="0"/>
    <n v="0"/>
    <x v="1"/>
    <x v="0"/>
    <x v="0"/>
    <x v="0"/>
    <x v="0"/>
    <x v="0"/>
    <x v="0"/>
  </r>
  <r>
    <x v="1"/>
    <n v="1"/>
    <s v="1959371"/>
    <x v="3"/>
    <s v="3335"/>
    <s v="28/11/2018 15:33"/>
    <s v="05BT704944"/>
    <s v="800147"/>
    <s v="PITSS"/>
    <s v="ASP"/>
    <x v="100"/>
    <s v="CARR SILAO LEON KM 152 , CIRCUITO APOLO No 103"/>
    <x v="112"/>
    <n v="0"/>
    <s v="INTERIOR"/>
    <s v="  "/>
    <s v="&gt;60"/>
    <s v="A4 Mono MFPs"/>
    <s v="A4"/>
    <s v="Otras"/>
    <s v="1-&gt;60"/>
    <n v="1"/>
    <n v="1072.5000000000002"/>
    <n v="0"/>
    <n v="9"/>
    <n v="9"/>
    <n v="1"/>
    <n v="0"/>
    <n v="0"/>
    <d v="2018-11-28T00:00:00"/>
    <d v="2019-02-22T00:00:00"/>
    <n v="59"/>
    <s v="&gt;10 días"/>
    <n v="0"/>
    <n v="0"/>
    <n v="0"/>
    <x v="1"/>
    <x v="0"/>
    <x v="0"/>
    <x v="0"/>
    <x v="0"/>
    <x v="0"/>
    <x v="0"/>
  </r>
  <r>
    <x v="1"/>
    <n v="1"/>
    <s v="1959377"/>
    <x v="3"/>
    <s v="3335"/>
    <s v="28/11/2018 15:38"/>
    <s v="05BT705000"/>
    <s v="500035"/>
    <s v="PITSS"/>
    <s v="ASP"/>
    <x v="100"/>
    <s v="VIRGO No 20 CALZ LA HUERTA ESQ CON PLANETAS"/>
    <x v="28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8-11-28T00:00:00"/>
    <d v="2019-02-15T00:00:00"/>
    <n v="54"/>
    <s v="&gt;10 días"/>
    <n v="0"/>
    <n v="0"/>
    <n v="0"/>
    <x v="1"/>
    <x v="0"/>
    <x v="0"/>
    <x v="0"/>
    <x v="0"/>
    <x v="0"/>
    <x v="0"/>
  </r>
  <r>
    <x v="1"/>
    <n v="1"/>
    <s v="1959379"/>
    <x v="3"/>
    <s v="3335"/>
    <s v="28/11/2018 15:38"/>
    <s v="05BT705275"/>
    <s v="500035"/>
    <s v="PITSS"/>
    <s v="ASP"/>
    <x v="100"/>
    <s v="PASEO DE ZIHUATANEJO PONIENTE LT 7 MZ 4  LOC 102"/>
    <x v="113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2-28T00:00:00"/>
    <d v="2019-02-28T00:00:00"/>
    <n v="0"/>
    <s v="0-1 día"/>
    <n v="0"/>
    <n v="0"/>
    <n v="0"/>
    <x v="1"/>
    <x v="0"/>
    <x v="0"/>
    <x v="0"/>
    <x v="0"/>
    <x v="0"/>
    <x v="0"/>
  </r>
  <r>
    <x v="1"/>
    <n v="1"/>
    <s v="1980255"/>
    <x v="3"/>
    <s v="0603"/>
    <s v="16/01/2019 12:19"/>
    <s v="05XB489107"/>
    <s v="500089"/>
    <s v="PITSS"/>
    <s v="ASP"/>
    <x v="2"/>
    <s v="AV HERMANOS ESCOBAR No 5756"/>
    <x v="2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2-27T00:00:00"/>
    <d v="2019-02-27T00:00:00"/>
    <n v="0"/>
    <s v="0-1 día"/>
    <n v="0"/>
    <n v="0"/>
    <n v="0"/>
    <x v="1"/>
    <x v="0"/>
    <x v="0"/>
    <x v="0"/>
    <x v="0"/>
    <x v="0"/>
    <x v="0"/>
  </r>
  <r>
    <x v="1"/>
    <n v="1"/>
    <s v="1983983"/>
    <x v="3"/>
    <s v="3335"/>
    <s v="23/01/2019 16:30"/>
    <s v="05BT705286"/>
    <s v="800147"/>
    <s v="PITSS"/>
    <s v="ASP"/>
    <x v="100"/>
    <s v="AV REFORMA No 740"/>
    <x v="13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2-06T00:00:00"/>
    <d v="2019-02-07T00:00:00"/>
    <n v="1"/>
    <s v="0-1 día"/>
    <n v="0"/>
    <n v="0"/>
    <n v="0"/>
    <x v="1"/>
    <x v="0"/>
    <x v="0"/>
    <x v="0"/>
    <x v="0"/>
    <x v="0"/>
    <x v="0"/>
  </r>
  <r>
    <x v="1"/>
    <n v="1"/>
    <s v="1985785"/>
    <x v="1"/>
    <s v="8075"/>
    <s v="28/01/2019 10:34"/>
    <s v="03AG873331"/>
    <s v="800142"/>
    <s v="PITSS"/>
    <s v="ASP"/>
    <x v="4"/>
    <s v="PROLONGACION REFORMA No 1235"/>
    <x v="35"/>
    <n v="0"/>
    <s v="METRO"/>
    <s v="  "/>
    <s v="&gt;60"/>
    <s v="Departmental Digital"/>
    <s v="A3"/>
    <s v="Ciudad principal"/>
    <s v="2-&gt;60"/>
    <n v="1"/>
    <n v="327.5"/>
    <n v="0"/>
    <n v="5"/>
    <n v="5"/>
    <n v="1"/>
    <n v="0"/>
    <n v="0"/>
    <d v="2019-02-01T00:00:00"/>
    <d v="2019-02-05T00:00:00"/>
    <n v="1"/>
    <s v="0-1 día"/>
    <n v="0"/>
    <n v="0"/>
    <n v="0"/>
    <x v="1"/>
    <x v="0"/>
    <x v="0"/>
    <x v="0"/>
    <x v="0"/>
    <x v="0"/>
    <x v="0"/>
  </r>
  <r>
    <x v="1"/>
    <n v="1"/>
    <s v="1985789"/>
    <x v="1"/>
    <s v="8075"/>
    <s v="28/01/2019 10:40"/>
    <s v="03AG879893"/>
    <s v="000207"/>
    <s v="PITSS"/>
    <s v="ASP"/>
    <x v="4"/>
    <s v="AV 1 DE MAYO Y AV CENTRAL MZ 4 LT 1"/>
    <x v="60"/>
    <n v="0"/>
    <s v="METRO"/>
    <s v="  "/>
    <s v="&gt;60"/>
    <s v="Departmental Digital"/>
    <s v="A3"/>
    <s v="Ciudad principal"/>
    <s v="2-&gt;60"/>
    <n v="1"/>
    <n v="327.5"/>
    <n v="0"/>
    <n v="5"/>
    <n v="5"/>
    <n v="1"/>
    <n v="0"/>
    <n v="0"/>
    <d v="2019-01-28T00:00:00"/>
    <d v="2019-02-07T00:00:00"/>
    <n v="7"/>
    <s v="6-10 días"/>
    <n v="0"/>
    <n v="0"/>
    <n v="0"/>
    <x v="1"/>
    <x v="0"/>
    <x v="0"/>
    <x v="0"/>
    <x v="0"/>
    <x v="0"/>
    <x v="0"/>
  </r>
  <r>
    <x v="1"/>
    <n v="1"/>
    <s v="1985797"/>
    <x v="1"/>
    <s v="8075"/>
    <s v="28/01/2019 10:50"/>
    <s v="03AG879712"/>
    <s v="800192"/>
    <s v="PITSS"/>
    <s v="ASP"/>
    <x v="4"/>
    <s v="AV PATRIA 1612 MZ 1 LT 30 Y 30A"/>
    <x v="0"/>
    <n v="0"/>
    <s v="INTERIOR"/>
    <s v="  "/>
    <s v="&gt;60"/>
    <s v="Departmental Digital"/>
    <s v="A3"/>
    <s v="Ciudad principal"/>
    <s v="2-&gt;60"/>
    <n v="1"/>
    <n v="682.5"/>
    <n v="0"/>
    <n v="5"/>
    <n v="5"/>
    <n v="1"/>
    <n v="0"/>
    <n v="0"/>
    <d v="2019-02-06T00:00:00"/>
    <d v="2019-02-07T00:00:00"/>
    <n v="1"/>
    <s v="0-1 día"/>
    <n v="0"/>
    <n v="0"/>
    <n v="0"/>
    <x v="1"/>
    <x v="0"/>
    <x v="0"/>
    <x v="0"/>
    <x v="0"/>
    <x v="0"/>
    <x v="0"/>
  </r>
  <r>
    <x v="1"/>
    <n v="1"/>
    <s v="1985827"/>
    <x v="1"/>
    <s v="8075"/>
    <s v="28/01/2019 11:01"/>
    <s v="3AG871938"/>
    <s v="000207"/>
    <s v="PITSS"/>
    <s v="ASP"/>
    <x v="59"/>
    <s v="PONIENTE 134 NUM 580 B"/>
    <x v="34"/>
    <n v="0"/>
    <s v="METRO"/>
    <s v="  "/>
    <s v="&gt;60"/>
    <s v="Departmental Digital"/>
    <s v="A3"/>
    <s v="Ciudad principal"/>
    <s v="2-&gt;60"/>
    <n v="1"/>
    <n v="655"/>
    <n v="0"/>
    <n v="5"/>
    <n v="5"/>
    <n v="1"/>
    <n v="0"/>
    <n v="0"/>
    <d v="2019-02-05T00:00:00"/>
    <d v="2019-02-06T00:00:00"/>
    <n v="1"/>
    <s v="0-1 día"/>
    <n v="0"/>
    <n v="0"/>
    <n v="0"/>
    <x v="1"/>
    <x v="0"/>
    <x v="0"/>
    <x v="0"/>
    <x v="0"/>
    <x v="0"/>
    <x v="0"/>
  </r>
  <r>
    <x v="1"/>
    <n v="1"/>
    <s v="1987257"/>
    <x v="1"/>
    <s v="8075"/>
    <s v="30/01/2019 12:13"/>
    <s v="03AG877829"/>
    <s v="800142"/>
    <s v="PITSS"/>
    <s v="ASP"/>
    <x v="4"/>
    <s v="AV DR JIMENEZ CANTU NUMERO Y MZ 1"/>
    <x v="4"/>
    <n v="0"/>
    <s v="METRO"/>
    <s v="  "/>
    <s v="&gt;60"/>
    <s v="Departmental Digital"/>
    <s v="A3"/>
    <s v="Ciudad principal"/>
    <s v="2-&gt;60"/>
    <n v="1"/>
    <n v="327.5"/>
    <n v="0"/>
    <n v="5"/>
    <n v="5"/>
    <n v="1"/>
    <n v="0"/>
    <n v="0"/>
    <d v="2019-01-30T00:00:00"/>
    <d v="2019-02-06T00:00:00"/>
    <n v="4"/>
    <s v="4-5 días"/>
    <n v="0"/>
    <n v="0"/>
    <n v="0"/>
    <x v="1"/>
    <x v="0"/>
    <x v="0"/>
    <x v="0"/>
    <x v="0"/>
    <x v="0"/>
    <x v="0"/>
  </r>
  <r>
    <x v="1"/>
    <n v="1"/>
    <s v="1987529"/>
    <x v="0"/>
    <s v="5632"/>
    <s v="30/01/2019 19:52"/>
    <s v="0WRR028770"/>
    <s v="000207"/>
    <s v="PITSS"/>
    <s v="ASP"/>
    <x v="4"/>
    <s v="AV PIRULES S/N NAVE 1 C-1"/>
    <x v="85"/>
    <n v="0"/>
    <s v="METRO"/>
    <n v="408"/>
    <s v="&gt;60"/>
    <s v="Office Digital"/>
    <s v="A3"/>
    <s v="Ciudad principal"/>
    <s v="2-&gt;60"/>
    <n v="1.1000000000000001"/>
    <n v="720.50000000000011"/>
    <n v="1"/>
    <n v="5"/>
    <n v="5"/>
    <n v="1"/>
    <n v="0"/>
    <n v="0"/>
    <d v="2019-01-31T00:00:00"/>
    <d v="2019-02-01T00:00:00"/>
    <n v="1"/>
    <s v="0-1 día"/>
    <n v="0"/>
    <n v="0"/>
    <n v="0"/>
    <x v="0"/>
    <x v="0"/>
    <x v="0"/>
    <x v="0"/>
    <x v="0"/>
    <x v="0"/>
    <x v="0"/>
  </r>
  <r>
    <x v="1"/>
    <n v="1"/>
    <s v="1988281"/>
    <x v="7"/>
    <s v="5632"/>
    <s v="01/02/2019 09:41"/>
    <s v="0WRR028770"/>
    <s v="000207"/>
    <s v="PITSS"/>
    <s v="ASP"/>
    <x v="4"/>
    <s v="AV PIRULES S/N NAVE 1 C-1"/>
    <x v="85"/>
    <n v="0"/>
    <s v="METRO"/>
    <s v="  "/>
    <s v="&gt;60"/>
    <s v="Office Digital"/>
    <s v="A3"/>
    <s v="Ciudad principal"/>
    <s v="2-&gt;60"/>
    <n v="1"/>
    <n v="655"/>
    <n v="0"/>
    <n v="5"/>
    <n v="5"/>
    <n v="1"/>
    <n v="0"/>
    <n v="0"/>
    <d v="2019-02-01T00:00:00"/>
    <d v="2019-02-01T00:00:00"/>
    <n v="0"/>
    <s v="0-1 día"/>
    <n v="0"/>
    <n v="0"/>
    <n v="0"/>
    <x v="1"/>
    <x v="0"/>
    <x v="0"/>
    <x v="0"/>
    <x v="0"/>
    <x v="0"/>
    <x v="0"/>
  </r>
  <r>
    <x v="1"/>
    <n v="1"/>
    <s v="1988439"/>
    <x v="3"/>
    <s v="8036"/>
    <s v="01/02/2019 13:17"/>
    <s v="03TX409195"/>
    <s v="500066"/>
    <s v="PITSS"/>
    <s v="ASP"/>
    <x v="44"/>
    <s v="AVENIDA NAFTA NO 750"/>
    <x v="29"/>
    <n v="0"/>
    <s v="INTERIOR"/>
    <s v="  "/>
    <s v="&gt;60"/>
    <s v="A3 Office Color Laser MFPs"/>
    <s v="A3"/>
    <s v="Otras"/>
    <s v="2-&gt;60"/>
    <n v="1"/>
    <n v="2047.5"/>
    <n v="0"/>
    <n v="9"/>
    <n v="9"/>
    <n v="1"/>
    <n v="0"/>
    <n v="0"/>
    <d v="2019-02-01T00:00:00"/>
    <d v="2019-02-08T00:00:00"/>
    <n v="4"/>
    <s v="4-5 días"/>
    <n v="0"/>
    <n v="0"/>
    <n v="0"/>
    <x v="1"/>
    <x v="0"/>
    <x v="0"/>
    <x v="0"/>
    <x v="0"/>
    <x v="0"/>
    <x v="0"/>
  </r>
  <r>
    <x v="1"/>
    <n v="1"/>
    <s v="1988475"/>
    <x v="3"/>
    <s v="4000"/>
    <s v="01/02/2019 13:17"/>
    <s v="06HB017680"/>
    <s v="500066"/>
    <s v="PITSS"/>
    <s v="ASP"/>
    <x v="44"/>
    <s v="AVENIDA NAFTA NO 750"/>
    <x v="29"/>
    <n v="0"/>
    <s v="INTERIOR"/>
    <s v="  "/>
    <s v="&gt;60"/>
    <s v="Entry Mono Printers"/>
    <s v="A4"/>
    <s v="Otras"/>
    <s v="1-&gt;60"/>
    <n v="1"/>
    <n v="1072.5000000000002"/>
    <n v="0"/>
    <n v="9"/>
    <n v="9"/>
    <n v="1"/>
    <n v="0"/>
    <n v="0"/>
    <d v="2019-02-01T00:00:00"/>
    <d v="2019-02-14T00:00:00"/>
    <n v="8"/>
    <s v="6-10 días"/>
    <n v="0"/>
    <n v="0"/>
    <n v="0"/>
    <x v="1"/>
    <x v="0"/>
    <x v="0"/>
    <x v="0"/>
    <x v="0"/>
    <x v="0"/>
    <x v="0"/>
  </r>
  <r>
    <x v="1"/>
    <n v="1"/>
    <s v="1988513"/>
    <x v="3"/>
    <s v="4000"/>
    <s v="01/02/2019 13:23"/>
    <s v="06HB017489"/>
    <s v="500066"/>
    <s v="PITSS"/>
    <s v="ASP"/>
    <x v="44"/>
    <s v="AVENIDA NAFTA NO 750"/>
    <x v="29"/>
    <n v="0"/>
    <s v="INTERIOR"/>
    <s v="  "/>
    <s v="&gt;60"/>
    <s v="Entry Mono Printers"/>
    <s v="A4"/>
    <s v="Otras"/>
    <s v="1-&gt;60"/>
    <n v="1"/>
    <n v="1072.5000000000002"/>
    <n v="0"/>
    <n v="9"/>
    <n v="9"/>
    <n v="1"/>
    <n v="0"/>
    <n v="0"/>
    <d v="2019-02-01T00:00:00"/>
    <d v="2019-02-06T00:00:00"/>
    <n v="2"/>
    <s v="2-3 días"/>
    <n v="0"/>
    <n v="0"/>
    <n v="0"/>
    <x v="1"/>
    <x v="0"/>
    <x v="0"/>
    <x v="0"/>
    <x v="0"/>
    <x v="0"/>
    <x v="0"/>
  </r>
  <r>
    <x v="1"/>
    <n v="1"/>
    <s v="1988519"/>
    <x v="3"/>
    <s v="4000"/>
    <s v="01/02/2019 13:23"/>
    <s v="06HB017658"/>
    <s v="500066"/>
    <s v="PITSS"/>
    <s v="ASP"/>
    <x v="44"/>
    <s v="AVENIDA NAFTA NO 750"/>
    <x v="29"/>
    <n v="0"/>
    <s v="INTERIOR"/>
    <s v="  "/>
    <s v="&gt;60"/>
    <s v="Entry Mono Printers"/>
    <s v="A4"/>
    <s v="Otras"/>
    <s v="1-&gt;60"/>
    <n v="1"/>
    <n v="1072.5000000000002"/>
    <n v="0"/>
    <n v="9"/>
    <n v="9"/>
    <n v="1"/>
    <n v="0"/>
    <n v="0"/>
    <d v="2019-02-01T00:00:00"/>
    <d v="2019-02-14T00:00:00"/>
    <n v="8"/>
    <s v="6-10 días"/>
    <n v="0"/>
    <n v="0"/>
    <n v="0"/>
    <x v="1"/>
    <x v="0"/>
    <x v="0"/>
    <x v="0"/>
    <x v="0"/>
    <x v="0"/>
    <x v="0"/>
  </r>
  <r>
    <x v="1"/>
    <n v="1"/>
    <s v="1988533"/>
    <x v="3"/>
    <s v="8036"/>
    <s v="01/02/2019 13:23"/>
    <s v="03TX410705"/>
    <s v="500066"/>
    <s v="PITSS"/>
    <s v="ASP"/>
    <x v="44"/>
    <s v="AVENIDA NAFTA NO 750"/>
    <x v="29"/>
    <n v="0"/>
    <s v="INTERIOR"/>
    <s v="  "/>
    <s v="&gt;60"/>
    <s v="A3 Office Color Laser MFPs"/>
    <s v="A3"/>
    <s v="Otras"/>
    <s v="2-&gt;60"/>
    <n v="1"/>
    <n v="2047.5"/>
    <n v="0"/>
    <n v="9"/>
    <n v="9"/>
    <n v="1"/>
    <n v="0"/>
    <n v="0"/>
    <d v="2019-02-01T00:00:00"/>
    <d v="2019-02-08T00:00:00"/>
    <n v="4"/>
    <s v="4-5 días"/>
    <n v="0"/>
    <n v="0"/>
    <n v="0"/>
    <x v="1"/>
    <x v="0"/>
    <x v="0"/>
    <x v="0"/>
    <x v="0"/>
    <x v="0"/>
    <x v="0"/>
  </r>
  <r>
    <x v="1"/>
    <n v="1"/>
    <s v="1989663"/>
    <x v="0"/>
    <s v="4395"/>
    <s v="05/02/2019 08:15"/>
    <s v="0BG2947470"/>
    <s v="500083"/>
    <s v="PITSS"/>
    <s v="ASP"/>
    <x v="1"/>
    <s v="ROMULO GARZA 410"/>
    <x v="36"/>
    <n v="0"/>
    <s v="INTERIOR"/>
    <n v="11"/>
    <s v="Entre 7 y 15"/>
    <s v="Light Production Digital Business"/>
    <s v="Entry Production"/>
    <s v="Ciudad principal"/>
    <s v="3-Entre 7 y 15"/>
    <n v="0.8"/>
    <n v="1258.4000000000003"/>
    <n v="1"/>
    <n v="4"/>
    <n v="4"/>
    <n v="1"/>
    <n v="0"/>
    <n v="0"/>
    <d v="2019-02-08T00:00:00"/>
    <d v="2019-02-08T00:00:00"/>
    <n v="0"/>
    <s v="0-1 día"/>
    <n v="0"/>
    <n v="0"/>
    <n v="0"/>
    <x v="0"/>
    <x v="0"/>
    <x v="0"/>
    <x v="0"/>
    <x v="0"/>
    <x v="0"/>
    <x v="0"/>
  </r>
  <r>
    <x v="1"/>
    <n v="1"/>
    <s v="1991275"/>
    <x v="6"/>
    <s v="3335"/>
    <s v="07/02/2019 13:11"/>
    <s v="05BT705286"/>
    <s v="800147"/>
    <s v="PITSS"/>
    <s v="ASP"/>
    <x v="100"/>
    <s v="AV REFORMA No 740"/>
    <x v="13"/>
    <n v="0"/>
    <s v="INTERIOR"/>
    <s v="  "/>
    <s v="&gt;60"/>
    <s v="A4 Mono MFPs"/>
    <s v="A4"/>
    <s v="Ciudad principal"/>
    <s v="1-&gt;60"/>
    <n v="1"/>
    <n v="715.00000000000011"/>
    <n v="0"/>
    <n v="5"/>
    <n v="5"/>
    <n v="1"/>
    <n v="0"/>
    <n v="0"/>
    <d v="2019-02-07T00:00:00"/>
    <d v="2019-02-07T00:00:00"/>
    <n v="0"/>
    <s v="0-1 día"/>
    <n v="0"/>
    <n v="0"/>
    <n v="0"/>
    <x v="1"/>
    <x v="0"/>
    <x v="0"/>
    <x v="0"/>
    <x v="0"/>
    <x v="0"/>
    <x v="0"/>
  </r>
  <r>
    <x v="1"/>
    <n v="1"/>
    <s v="1991299"/>
    <x v="3"/>
    <s v="3346"/>
    <s v="07/02/2019 13:48"/>
    <s v="03BT801959"/>
    <s v="500066"/>
    <s v="PITSS"/>
    <s v="ASP"/>
    <x v="6"/>
    <s v="AV MARIANO ESCOBEDO SUR No 501  PISO 2"/>
    <x v="114"/>
    <n v="0"/>
    <s v="INTERIOR"/>
    <s v="  "/>
    <s v="&gt;60"/>
    <s v="A4 Mono MFPs"/>
    <s v="A4"/>
    <s v="Otras"/>
    <s v="1-&gt;60"/>
    <n v="1"/>
    <n v="1072.5000000000002"/>
    <n v="0"/>
    <n v="9"/>
    <n v="9"/>
    <n v="1"/>
    <n v="0"/>
    <n v="0"/>
    <d v="2019-02-07T00:00:00"/>
    <d v="2019-02-08T00:00:00"/>
    <n v="1"/>
    <s v="0-1 día"/>
    <n v="0"/>
    <n v="0"/>
    <n v="0"/>
    <x v="1"/>
    <x v="0"/>
    <x v="0"/>
    <x v="0"/>
    <x v="0"/>
    <x v="0"/>
    <x v="0"/>
  </r>
  <r>
    <x v="1"/>
    <n v="1"/>
    <s v="1991309"/>
    <x v="3"/>
    <s v="4002"/>
    <s v="07/02/2019 13:54"/>
    <s v="09HB383599"/>
    <s v="000196"/>
    <s v="PITSS"/>
    <s v="ASP"/>
    <x v="47"/>
    <s v="AV EJERCITO NACIONAL No 613"/>
    <x v="25"/>
    <n v="0"/>
    <s v="METRO"/>
    <s v="  "/>
    <s v="&gt;60"/>
    <s v="A4 Mono MFPs"/>
    <s v="A4"/>
    <s v="Ciudad principal"/>
    <s v="1-&gt;60"/>
    <n v="1"/>
    <n v="702"/>
    <n v="0"/>
    <n v="5"/>
    <n v="5"/>
    <n v="1"/>
    <n v="0"/>
    <n v="0"/>
    <d v="2019-02-07T00:00:00"/>
    <d v="2019-02-07T00:00:00"/>
    <n v="0"/>
    <s v="0-1 día"/>
    <n v="0"/>
    <n v="0"/>
    <n v="0"/>
    <x v="1"/>
    <x v="0"/>
    <x v="0"/>
    <x v="0"/>
    <x v="0"/>
    <x v="0"/>
    <x v="0"/>
  </r>
  <r>
    <x v="1"/>
    <n v="1"/>
    <s v="1991691"/>
    <x v="3"/>
    <s v="4002"/>
    <s v="08/02/2019 09:13"/>
    <s v="09HB334801"/>
    <s v="800186"/>
    <s v="PITSS"/>
    <s v="ASP"/>
    <x v="47"/>
    <s v="BERNARDINO DEL RAZO No 21"/>
    <x v="10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2-08T00:00:00"/>
    <d v="2019-02-13T00:00:00"/>
    <n v="3"/>
    <s v="2-3 días"/>
    <n v="0"/>
    <n v="0"/>
    <n v="0"/>
    <x v="1"/>
    <x v="0"/>
    <x v="0"/>
    <x v="0"/>
    <x v="0"/>
    <x v="0"/>
    <x v="0"/>
  </r>
  <r>
    <x v="1"/>
    <n v="1"/>
    <s v="1991695"/>
    <x v="3"/>
    <s v="3346"/>
    <s v="08/02/2019 09:16"/>
    <s v="03BT801986"/>
    <s v="100038"/>
    <s v="PITSS"/>
    <s v="ASP"/>
    <x v="6"/>
    <s v="AV DEL CARMEN No 10"/>
    <x v="32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2-08T00:00:00"/>
    <d v="2019-02-13T00:00:00"/>
    <n v="3"/>
    <s v="2-3 días"/>
    <n v="0"/>
    <n v="0"/>
    <n v="0"/>
    <x v="1"/>
    <x v="0"/>
    <x v="0"/>
    <x v="0"/>
    <x v="0"/>
    <x v="0"/>
    <x v="0"/>
  </r>
  <r>
    <x v="1"/>
    <n v="1"/>
    <s v="1992051"/>
    <x v="3"/>
    <s v="3335"/>
    <s v="08/02/2019 14:28"/>
    <s v="05BT705083"/>
    <s v="800146"/>
    <s v="PITSS"/>
    <s v="ASP"/>
    <x v="100"/>
    <s v="BLVD HIDALGO No 612"/>
    <x v="17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2-08T00:00:00"/>
    <d v="2019-02-08T00:00:00"/>
    <n v="0"/>
    <s v="0-1 día"/>
    <n v="0"/>
    <n v="0"/>
    <n v="0"/>
    <x v="1"/>
    <x v="0"/>
    <x v="0"/>
    <x v="0"/>
    <x v="0"/>
    <x v="0"/>
    <x v="0"/>
  </r>
  <r>
    <x v="1"/>
    <n v="1"/>
    <s v="1992093"/>
    <x v="6"/>
    <s v="3335"/>
    <s v="08/02/2019 15:22"/>
    <s v="05BT705083"/>
    <s v="800146"/>
    <s v="PITSS"/>
    <s v="ASP"/>
    <x v="100"/>
    <s v="BLVD HIDALGO No 612"/>
    <x v="17"/>
    <n v="0"/>
    <s v="INTERIOR"/>
    <s v="  "/>
    <s v="&gt;60"/>
    <s v="A4 Mono MFPs"/>
    <s v="A4"/>
    <s v="Ciudad principal"/>
    <s v="1-&gt;60"/>
    <n v="1"/>
    <n v="715.00000000000011"/>
    <n v="0"/>
    <n v="5"/>
    <n v="5"/>
    <n v="1"/>
    <n v="0"/>
    <n v="0"/>
    <d v="2019-02-08T00:00:00"/>
    <d v="2019-02-08T00:00:00"/>
    <n v="0"/>
    <s v="0-1 día"/>
    <n v="0"/>
    <n v="0"/>
    <n v="0"/>
    <x v="1"/>
    <x v="0"/>
    <x v="0"/>
    <x v="0"/>
    <x v="0"/>
    <x v="0"/>
    <x v="0"/>
  </r>
  <r>
    <x v="1"/>
    <n v="1"/>
    <s v="1992935"/>
    <x v="0"/>
    <s v="7142"/>
    <s v="11/02/2019 10:07"/>
    <s v="0PW4000004"/>
    <s v="800110"/>
    <s v="PITSS"/>
    <s v="ASP"/>
    <x v="1"/>
    <s v="BLV CAMELIA 2658"/>
    <x v="28"/>
    <n v="0"/>
    <s v="INTERIOR"/>
    <n v="214"/>
    <s v="&gt;60"/>
    <s v="WF Mono Systems and Legacy Color"/>
    <s v="WF"/>
    <s v="Ciudad principal"/>
    <s v="3-&gt;60"/>
    <n v="1.1499999999999999"/>
    <n v="1808.95"/>
    <n v="1"/>
    <n v="4"/>
    <n v="4"/>
    <n v="1"/>
    <n v="0"/>
    <n v="0"/>
    <d v="2019-02-11T00:00:00"/>
    <d v="2019-02-11T00:00:00"/>
    <n v="0"/>
    <s v="0-1 día"/>
    <n v="0"/>
    <n v="0"/>
    <n v="0"/>
    <x v="0"/>
    <x v="0"/>
    <x v="0"/>
    <x v="0"/>
    <x v="0"/>
    <x v="0"/>
    <x v="0"/>
  </r>
  <r>
    <x v="1"/>
    <n v="1"/>
    <s v="1993079"/>
    <x v="3"/>
    <s v="3335"/>
    <s v="11/02/2019 11:49"/>
    <s v="05BT704943"/>
    <s v="800188"/>
    <s v="PITSS"/>
    <s v="ASP"/>
    <x v="100"/>
    <s v="BLVD GUSTAVO DIAZ ORDAZ No 2954"/>
    <x v="30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2-11T00:00:00"/>
    <d v="2019-02-13T00:00:00"/>
    <n v="2"/>
    <s v="2-3 días"/>
    <n v="0"/>
    <n v="0"/>
    <n v="0"/>
    <x v="1"/>
    <x v="0"/>
    <x v="0"/>
    <x v="0"/>
    <x v="0"/>
    <x v="0"/>
    <x v="0"/>
  </r>
  <r>
    <x v="1"/>
    <n v="1"/>
    <s v="1993153"/>
    <x v="3"/>
    <s v="8045"/>
    <s v="11/02/2019 13:15"/>
    <s v="Y4X846937"/>
    <s v="500056"/>
    <s v="PITSS"/>
    <s v="ASP"/>
    <x v="2"/>
    <s v="AV FOMENTO INDUSTRIAL DEL PARQUE NUMERO INTERIOR S"/>
    <x v="19"/>
    <n v="0"/>
    <s v="INTERIOR"/>
    <s v="  "/>
    <s v="&gt;60"/>
    <s v="Office Digital"/>
    <s v="A3"/>
    <s v="Ciudad principal"/>
    <s v="2-&gt;60"/>
    <n v="1"/>
    <n v="2047.5"/>
    <n v="0"/>
    <n v="5"/>
    <n v="5"/>
    <n v="1"/>
    <n v="0"/>
    <n v="0"/>
    <d v="2019-02-21T00:00:00"/>
    <d v="2019-02-21T00:00:00"/>
    <n v="0"/>
    <s v="0-1 día"/>
    <n v="0"/>
    <n v="0"/>
    <n v="0"/>
    <x v="1"/>
    <x v="0"/>
    <x v="0"/>
    <x v="0"/>
    <x v="0"/>
    <x v="0"/>
    <x v="0"/>
  </r>
  <r>
    <x v="1"/>
    <n v="1"/>
    <s v="1993171"/>
    <x v="3"/>
    <s v="3335"/>
    <s v="11/02/2019 13:42"/>
    <s v="05BT705022"/>
    <s v="800188"/>
    <s v="PITSS"/>
    <s v="ASP"/>
    <x v="100"/>
    <s v="BLVD BICENTENARIO No 197"/>
    <x v="48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2-11T00:00:00"/>
    <d v="2019-02-14T00:00:00"/>
    <n v="3"/>
    <s v="2-3 días"/>
    <n v="0"/>
    <n v="0"/>
    <n v="0"/>
    <x v="1"/>
    <x v="0"/>
    <x v="0"/>
    <x v="0"/>
    <x v="0"/>
    <x v="0"/>
    <x v="0"/>
  </r>
  <r>
    <x v="1"/>
    <n v="1"/>
    <s v="1993173"/>
    <x v="3"/>
    <s v="3335"/>
    <s v="11/02/2019 13:44"/>
    <s v="05BT704944"/>
    <s v="800146"/>
    <s v="PITSS"/>
    <s v="ASP"/>
    <x v="100"/>
    <s v="CARR SILAO LEON KM 152 , CIRCUITO APOLO No 103"/>
    <x v="112"/>
    <n v="0"/>
    <s v="INTERIOR"/>
    <s v="  "/>
    <s v="&gt;60"/>
    <s v="A4 Mono MFPs"/>
    <s v="A4"/>
    <s v="Otras"/>
    <s v="1-&gt;60"/>
    <n v="1"/>
    <n v="1072.5000000000002"/>
    <n v="0"/>
    <n v="9"/>
    <n v="9"/>
    <n v="1"/>
    <n v="0"/>
    <n v="0"/>
    <d v="2019-02-11T00:00:00"/>
    <d v="2019-02-14T00:00:00"/>
    <n v="3"/>
    <s v="2-3 días"/>
    <n v="0"/>
    <n v="0"/>
    <n v="0"/>
    <x v="1"/>
    <x v="0"/>
    <x v="0"/>
    <x v="0"/>
    <x v="0"/>
    <x v="0"/>
    <x v="0"/>
  </r>
  <r>
    <x v="1"/>
    <n v="1"/>
    <s v="1993181"/>
    <x v="3"/>
    <s v="3335"/>
    <s v="11/02/2019 13:48"/>
    <s v="05BT705082"/>
    <s v="500028"/>
    <s v="PITSS"/>
    <s v="ASP"/>
    <x v="100"/>
    <s v="AV CHAPULTEPEC No 1931"/>
    <x v="11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2-11T00:00:00"/>
    <d v="2019-02-14T00:00:00"/>
    <n v="3"/>
    <s v="2-3 días"/>
    <n v="0"/>
    <n v="0"/>
    <n v="0"/>
    <x v="1"/>
    <x v="0"/>
    <x v="0"/>
    <x v="0"/>
    <x v="0"/>
    <x v="0"/>
    <x v="0"/>
  </r>
  <r>
    <x v="1"/>
    <n v="1"/>
    <s v="1993185"/>
    <x v="3"/>
    <s v="3335"/>
    <s v="11/02/2019 13:49"/>
    <s v="05BT705270"/>
    <s v="800186"/>
    <s v="PITSS"/>
    <s v="ASP"/>
    <x v="100"/>
    <s v="AV RIO MOCTEZUMA No 226 A"/>
    <x v="45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2-19T00:00:00"/>
    <d v="2019-02-20T00:00:00"/>
    <n v="1"/>
    <s v="0-1 día"/>
    <n v="0"/>
    <n v="0"/>
    <n v="0"/>
    <x v="1"/>
    <x v="0"/>
    <x v="0"/>
    <x v="0"/>
    <x v="0"/>
    <x v="0"/>
    <x v="0"/>
  </r>
  <r>
    <x v="1"/>
    <n v="1"/>
    <s v="1993513"/>
    <x v="3"/>
    <s v="8070"/>
    <s v="12/02/2019 10:14"/>
    <s v="06TB449258"/>
    <s v="500093"/>
    <s v="PITSS"/>
    <s v="ASP"/>
    <x v="2"/>
    <s v="ITURBIDE No 6970"/>
    <x v="18"/>
    <n v="0"/>
    <s v="INTERIOR"/>
    <s v="  "/>
    <s v="&gt;60"/>
    <s v="A3 Office Color Laser MFPs"/>
    <s v="A3"/>
    <s v="Ciudad principal"/>
    <s v="2-&gt;60"/>
    <n v="1"/>
    <n v="2047.5"/>
    <n v="0"/>
    <n v="5"/>
    <n v="5"/>
    <n v="1"/>
    <n v="0"/>
    <n v="0"/>
    <d v="2019-02-13T00:00:00"/>
    <d v="2019-02-13T00:00:00"/>
    <n v="0"/>
    <s v="0-1 día"/>
    <n v="0"/>
    <n v="0"/>
    <n v="0"/>
    <x v="1"/>
    <x v="0"/>
    <x v="0"/>
    <x v="0"/>
    <x v="0"/>
    <x v="0"/>
    <x v="0"/>
  </r>
  <r>
    <x v="1"/>
    <n v="1"/>
    <s v="1993601"/>
    <x v="3"/>
    <s v="3346"/>
    <s v="12/02/2019 11:24"/>
    <s v="03BT802041"/>
    <s v="800188"/>
    <s v="PITSS"/>
    <s v="ASP"/>
    <x v="6"/>
    <s v="GUILLERMO PRIETO No 676"/>
    <x v="30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2-12T00:00:00"/>
    <d v="2019-02-13T00:00:00"/>
    <n v="1"/>
    <s v="0-1 día"/>
    <n v="0"/>
    <n v="0"/>
    <n v="0"/>
    <x v="1"/>
    <x v="0"/>
    <x v="0"/>
    <x v="0"/>
    <x v="0"/>
    <x v="0"/>
    <x v="0"/>
  </r>
  <r>
    <x v="1"/>
    <n v="1"/>
    <s v="1993775"/>
    <x v="3"/>
    <s v="4002"/>
    <s v="12/02/2019 15:29"/>
    <s v="09HB334798"/>
    <s v="500018"/>
    <s v="PITSS"/>
    <s v="ASP"/>
    <x v="47"/>
    <s v="AV SAN IGNACIO LIBRAMIENTO DE DURANGO No 3111 INTE"/>
    <x v="23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2-12T00:00:00"/>
    <d v="2019-02-14T00:00:00"/>
    <n v="2"/>
    <s v="2-3 días"/>
    <n v="0"/>
    <n v="0"/>
    <n v="0"/>
    <x v="1"/>
    <x v="0"/>
    <x v="0"/>
    <x v="0"/>
    <x v="0"/>
    <x v="0"/>
    <x v="0"/>
  </r>
  <r>
    <x v="1"/>
    <n v="1"/>
    <s v="1994101"/>
    <x v="3"/>
    <s v="3335"/>
    <s v="13/02/2019 08:45"/>
    <s v="05BT705000"/>
    <s v="800110"/>
    <s v="PITSS"/>
    <s v="ASP"/>
    <x v="100"/>
    <s v="VIRGO No 20 CALZ LA HUERTA ESQ CON PLANETAS"/>
    <x v="28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2-13T00:00:00"/>
    <d v="2019-02-14T00:00:00"/>
    <n v="1"/>
    <s v="0-1 día"/>
    <n v="0"/>
    <n v="0"/>
    <n v="0"/>
    <x v="1"/>
    <x v="0"/>
    <x v="0"/>
    <x v="0"/>
    <x v="0"/>
    <x v="0"/>
    <x v="0"/>
  </r>
  <r>
    <x v="1"/>
    <n v="1"/>
    <s v="1994107"/>
    <x v="3"/>
    <s v="3335"/>
    <s v="13/02/2019 08:46"/>
    <s v="05BT705056"/>
    <s v="500066"/>
    <s v="PITSS"/>
    <s v="ASP"/>
    <x v="100"/>
    <s v="AV MUNDIAL No 176"/>
    <x v="29"/>
    <n v="0"/>
    <s v="INTERIOR"/>
    <s v="  "/>
    <s v="&gt;60"/>
    <s v="A4 Mono MFPs"/>
    <s v="A4"/>
    <s v="Otras"/>
    <s v="1-&gt;60"/>
    <n v="1"/>
    <n v="1072.5000000000002"/>
    <n v="0"/>
    <n v="9"/>
    <n v="9"/>
    <n v="1"/>
    <n v="0"/>
    <n v="0"/>
    <d v="2019-02-13T00:00:00"/>
    <d v="2019-02-18T00:00:00"/>
    <n v="3"/>
    <s v="2-3 días"/>
    <n v="0"/>
    <n v="0"/>
    <n v="0"/>
    <x v="1"/>
    <x v="0"/>
    <x v="0"/>
    <x v="0"/>
    <x v="0"/>
    <x v="0"/>
    <x v="0"/>
  </r>
  <r>
    <x v="1"/>
    <n v="1"/>
    <s v="1994109"/>
    <x v="3"/>
    <s v="3335"/>
    <s v="13/02/2019 08:47"/>
    <s v="05BT705268"/>
    <s v="800186"/>
    <s v="PITSS"/>
    <s v="ASP"/>
    <x v="100"/>
    <s v="AV 5 DE FEBRERO No 9846, BODEGA 5"/>
    <x v="10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2-13T00:00:00"/>
    <d v="2019-02-21T00:00:00"/>
    <n v="6"/>
    <s v="6-10 días"/>
    <n v="0"/>
    <n v="0"/>
    <n v="0"/>
    <x v="1"/>
    <x v="0"/>
    <x v="0"/>
    <x v="0"/>
    <x v="0"/>
    <x v="0"/>
    <x v="0"/>
  </r>
  <r>
    <x v="1"/>
    <n v="1"/>
    <s v="1994111"/>
    <x v="3"/>
    <s v="3335"/>
    <s v="13/02/2019 08:48"/>
    <s v="05BT705273"/>
    <s v="800186"/>
    <s v="PITSS"/>
    <s v="ASP"/>
    <x v="100"/>
    <s v="EJERCITO REPUBLICANO No 119-1"/>
    <x v="10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2-13T00:00:00"/>
    <d v="2019-02-13T00:00:00"/>
    <n v="0"/>
    <s v="0-1 día"/>
    <n v="0"/>
    <n v="0"/>
    <n v="0"/>
    <x v="1"/>
    <x v="0"/>
    <x v="0"/>
    <x v="0"/>
    <x v="0"/>
    <x v="0"/>
    <x v="0"/>
  </r>
  <r>
    <x v="1"/>
    <n v="1"/>
    <s v="1994649"/>
    <x v="3"/>
    <s v="8070"/>
    <s v="14/02/2019 08:52"/>
    <s v="06TB449258"/>
    <s v="500093"/>
    <s v="PITSS"/>
    <s v="ASP"/>
    <x v="2"/>
    <s v="ITURBIDE No 6970"/>
    <x v="18"/>
    <n v="0"/>
    <s v="INTERIOR"/>
    <s v="  "/>
    <s v="&gt;60"/>
    <s v="A3 Office Color Laser MFPs"/>
    <s v="A3"/>
    <s v="Ciudad principal"/>
    <s v="2-&gt;60"/>
    <n v="1"/>
    <n v="2047.5"/>
    <n v="0"/>
    <n v="5"/>
    <n v="5"/>
    <n v="1"/>
    <n v="0"/>
    <n v="0"/>
    <d v="2019-02-14T00:00:00"/>
    <d v="2019-02-14T00:00:00"/>
    <n v="0"/>
    <s v="0-1 día"/>
    <n v="0"/>
    <n v="0"/>
    <n v="0"/>
    <x v="1"/>
    <x v="0"/>
    <x v="0"/>
    <x v="0"/>
    <x v="0"/>
    <x v="0"/>
    <x v="0"/>
  </r>
  <r>
    <x v="1"/>
    <n v="1"/>
    <s v="1994851"/>
    <x v="1"/>
    <s v="4002"/>
    <s v="14/02/2019 12:21"/>
    <s v="09HB331385"/>
    <s v="000207"/>
    <s v="PITSS"/>
    <s v="ASP"/>
    <x v="102"/>
    <s v="AV DE LA BARRANCA LOTE No 26  A S/N"/>
    <x v="85"/>
    <n v="1"/>
    <s v="METRO"/>
    <s v="  "/>
    <s v="&gt;60"/>
    <s v="A4 Mono MFPs"/>
    <s v="A4"/>
    <s v="Ciudad principal"/>
    <s v="1-&gt;60"/>
    <n v="1"/>
    <n v="0"/>
    <n v="0"/>
    <n v="5"/>
    <n v="5"/>
    <n v="1"/>
    <n v="0"/>
    <n v="0"/>
    <d v="2019-02-14T00:00:00"/>
    <d v="2019-02-19T00:00:00"/>
    <n v="3"/>
    <s v="2-3 días"/>
    <n v="0"/>
    <n v="0"/>
    <n v="0"/>
    <x v="1"/>
    <x v="0"/>
    <x v="0"/>
    <x v="0"/>
    <x v="0"/>
    <x v="0"/>
    <x v="0"/>
  </r>
  <r>
    <x v="1"/>
    <n v="1"/>
    <s v="1994853"/>
    <x v="1"/>
    <s v="4002"/>
    <s v="14/02/2019 12:21"/>
    <s v="09HB331889"/>
    <s v="800196"/>
    <s v="PITSS"/>
    <s v="ASP"/>
    <x v="101"/>
    <s v="CALLE 6 No 2808"/>
    <x v="7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2-14T00:00:00"/>
    <d v="2019-02-15T00:00:00"/>
    <n v="1"/>
    <s v="0-1 día"/>
    <n v="0"/>
    <n v="0"/>
    <n v="0"/>
    <x v="1"/>
    <x v="0"/>
    <x v="0"/>
    <x v="0"/>
    <x v="0"/>
    <x v="0"/>
    <x v="0"/>
  </r>
  <r>
    <x v="1"/>
    <n v="1"/>
    <s v="1994857"/>
    <x v="1"/>
    <s v="4002"/>
    <s v="14/02/2019 12:22"/>
    <s v="09HB331586"/>
    <s v="800196"/>
    <s v="PITSS"/>
    <s v="ASP"/>
    <x v="40"/>
    <s v="JUAN DE LA BARRERA 3609"/>
    <x v="7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2-14T00:00:00"/>
    <d v="2019-02-15T00:00:00"/>
    <n v="1"/>
    <s v="0-1 día"/>
    <n v="0"/>
    <n v="0"/>
    <n v="0"/>
    <x v="1"/>
    <x v="0"/>
    <x v="0"/>
    <x v="0"/>
    <x v="0"/>
    <x v="0"/>
    <x v="0"/>
  </r>
  <r>
    <x v="1"/>
    <n v="1"/>
    <s v="1994869"/>
    <x v="1"/>
    <s v="8035"/>
    <s v="14/02/2019 12:30"/>
    <s v="02TX060164"/>
    <s v="800196"/>
    <s v="PITSS"/>
    <s v="ASP"/>
    <x v="29"/>
    <s v="CARR SAN ISIDRO MAZATEPEC No 7000"/>
    <x v="40"/>
    <n v="1"/>
    <s v="INTERIOR"/>
    <s v="  "/>
    <s v="&gt;60"/>
    <s v="A3 Office Color Laser MFPs"/>
    <s v="A3"/>
    <s v="Ciudad principal"/>
    <s v="2-&gt;60"/>
    <n v="1"/>
    <n v="0"/>
    <n v="0"/>
    <n v="5"/>
    <n v="5"/>
    <n v="1"/>
    <n v="0"/>
    <n v="0"/>
    <d v="2019-02-14T00:00:00"/>
    <d v="2019-02-19T00:00:00"/>
    <n v="3"/>
    <s v="2-3 días"/>
    <n v="0"/>
    <n v="0"/>
    <n v="0"/>
    <x v="1"/>
    <x v="0"/>
    <x v="0"/>
    <x v="0"/>
    <x v="0"/>
    <x v="0"/>
    <x v="0"/>
  </r>
  <r>
    <x v="1"/>
    <n v="1"/>
    <s v="1994871"/>
    <x v="1"/>
    <s v="4002"/>
    <s v="14/02/2019 12:30"/>
    <s v="09HB331829"/>
    <s v="800196"/>
    <s v="PITSS"/>
    <s v="ASP"/>
    <x v="39"/>
    <s v="CARR SAN ISIDRO MAZATEPEC No 7000"/>
    <x v="40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2-14T00:00:00"/>
    <d v="2019-02-19T00:00:00"/>
    <n v="3"/>
    <s v="2-3 días"/>
    <n v="0"/>
    <n v="0"/>
    <n v="0"/>
    <x v="1"/>
    <x v="0"/>
    <x v="0"/>
    <x v="0"/>
    <x v="0"/>
    <x v="0"/>
    <x v="0"/>
  </r>
  <r>
    <x v="1"/>
    <n v="1"/>
    <s v="1994877"/>
    <x v="1"/>
    <s v="4002"/>
    <s v="14/02/2019 12:33"/>
    <s v="09HB332048"/>
    <s v="800196"/>
    <s v="PITSS"/>
    <s v="ASP"/>
    <x v="15"/>
    <s v="CARRETERA SAN ISIDRO MAZATEPEC No 7000"/>
    <x v="40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2-14T00:00:00"/>
    <d v="2019-02-19T00:00:00"/>
    <n v="3"/>
    <s v="2-3 días"/>
    <n v="0"/>
    <n v="0"/>
    <n v="0"/>
    <x v="1"/>
    <x v="0"/>
    <x v="0"/>
    <x v="0"/>
    <x v="0"/>
    <x v="0"/>
    <x v="0"/>
  </r>
  <r>
    <x v="1"/>
    <n v="1"/>
    <s v="1994879"/>
    <x v="1"/>
    <s v="8035"/>
    <s v="14/02/2019 12:34"/>
    <s v="02TX060372"/>
    <s v="800196"/>
    <s v="PITSS"/>
    <s v="ASP"/>
    <x v="102"/>
    <s v="CARR SAN ISIDRO MAZATEPEC No 7000"/>
    <x v="40"/>
    <n v="1"/>
    <s v="INTERIOR"/>
    <s v="  "/>
    <s v="&gt;60"/>
    <s v="A3 Office Color Laser MFPs"/>
    <s v="A3"/>
    <s v="Ciudad principal"/>
    <s v="2-&gt;60"/>
    <n v="1"/>
    <n v="0"/>
    <n v="0"/>
    <n v="5"/>
    <n v="5"/>
    <n v="1"/>
    <n v="0"/>
    <n v="0"/>
    <d v="2019-02-14T00:00:00"/>
    <d v="2019-02-19T00:00:00"/>
    <n v="3"/>
    <s v="2-3 días"/>
    <n v="0"/>
    <n v="0"/>
    <n v="0"/>
    <x v="1"/>
    <x v="0"/>
    <x v="0"/>
    <x v="0"/>
    <x v="0"/>
    <x v="0"/>
    <x v="0"/>
  </r>
  <r>
    <x v="1"/>
    <n v="1"/>
    <s v="1994883"/>
    <x v="1"/>
    <s v="4002"/>
    <s v="14/02/2019 12:36"/>
    <s v="09HB331790"/>
    <s v="800196"/>
    <s v="PITSS"/>
    <s v="ASP"/>
    <x v="15"/>
    <s v="CARRETERA SAN ISIDRO MAZATEPEC No 7000"/>
    <x v="40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2-14T00:00:00"/>
    <d v="2019-02-19T00:00:00"/>
    <n v="3"/>
    <s v="2-3 días"/>
    <n v="0"/>
    <n v="0"/>
    <n v="0"/>
    <x v="1"/>
    <x v="0"/>
    <x v="0"/>
    <x v="0"/>
    <x v="0"/>
    <x v="0"/>
    <x v="0"/>
  </r>
  <r>
    <x v="1"/>
    <n v="1"/>
    <s v="1994891"/>
    <x v="1"/>
    <s v="4002"/>
    <s v="14/02/2019 12:38"/>
    <s v="09HB331365"/>
    <s v="800196"/>
    <s v="PITSS"/>
    <s v="ASP"/>
    <x v="40"/>
    <s v="JUAN DE LA BARRERA 3609"/>
    <x v="7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2-14T00:00:00"/>
    <d v="2019-02-15T00:00:00"/>
    <n v="1"/>
    <s v="0-1 día"/>
    <n v="0"/>
    <n v="0"/>
    <n v="0"/>
    <x v="1"/>
    <x v="0"/>
    <x v="0"/>
    <x v="0"/>
    <x v="0"/>
    <x v="0"/>
    <x v="0"/>
  </r>
  <r>
    <x v="1"/>
    <n v="1"/>
    <s v="1994899"/>
    <x v="6"/>
    <s v="8070"/>
    <s v="14/02/2019 12:47"/>
    <s v="06TB449258"/>
    <s v="500093"/>
    <s v="PITSS"/>
    <s v="ASP"/>
    <x v="2"/>
    <s v="ITURBIDE No 6970"/>
    <x v="18"/>
    <n v="0"/>
    <s v="INTERIOR"/>
    <s v="  "/>
    <s v="&gt;60"/>
    <s v="A3 Office Color Laser MFPs"/>
    <s v="A3"/>
    <s v="Ciudad principal"/>
    <s v="2-&gt;60"/>
    <n v="1"/>
    <n v="1365"/>
    <n v="0"/>
    <n v="5"/>
    <n v="5"/>
    <n v="1"/>
    <n v="0"/>
    <n v="0"/>
    <d v="2019-02-20T00:00:00"/>
    <d v="2019-02-20T00:00:00"/>
    <n v="0"/>
    <s v="0-1 día"/>
    <n v="0"/>
    <n v="0"/>
    <n v="0"/>
    <x v="1"/>
    <x v="0"/>
    <x v="0"/>
    <x v="0"/>
    <x v="0"/>
    <x v="0"/>
    <x v="0"/>
  </r>
  <r>
    <x v="1"/>
    <n v="1"/>
    <s v="1994913"/>
    <x v="1"/>
    <s v="4002"/>
    <s v="14/02/2019 12:57"/>
    <s v="09HB331468"/>
    <s v="800196"/>
    <s v="PITSS"/>
    <s v="ASP"/>
    <x v="0"/>
    <s v="VENEZUELA No 821"/>
    <x v="7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2-14T00:00:00"/>
    <d v="2019-02-19T00:00:00"/>
    <n v="3"/>
    <s v="2-3 días"/>
    <n v="0"/>
    <n v="0"/>
    <n v="0"/>
    <x v="1"/>
    <x v="0"/>
    <x v="0"/>
    <x v="0"/>
    <x v="0"/>
    <x v="0"/>
    <x v="0"/>
  </r>
  <r>
    <x v="1"/>
    <n v="1"/>
    <s v="1994915"/>
    <x v="1"/>
    <s v="8035"/>
    <s v="14/02/2019 12:58"/>
    <s v="02TX060400"/>
    <s v="800196"/>
    <s v="PITSS"/>
    <s v="ASP"/>
    <x v="101"/>
    <s v="JUAN DE LA BARRERA No 3609 INT 2"/>
    <x v="7"/>
    <n v="1"/>
    <s v="INTERIOR"/>
    <s v="  "/>
    <s v="&gt;60"/>
    <s v="A3 Office Color Laser MFPs"/>
    <s v="A3"/>
    <s v="Ciudad principal"/>
    <s v="2-&gt;60"/>
    <n v="1"/>
    <n v="0"/>
    <n v="0"/>
    <n v="5"/>
    <n v="5"/>
    <n v="1"/>
    <n v="0"/>
    <n v="0"/>
    <d v="2019-02-14T00:00:00"/>
    <d v="2019-02-15T00:00:00"/>
    <n v="1"/>
    <s v="0-1 día"/>
    <n v="0"/>
    <n v="0"/>
    <n v="0"/>
    <x v="1"/>
    <x v="0"/>
    <x v="0"/>
    <x v="0"/>
    <x v="0"/>
    <x v="0"/>
    <x v="0"/>
  </r>
  <r>
    <x v="1"/>
    <n v="1"/>
    <s v="1994919"/>
    <x v="1"/>
    <s v="4002"/>
    <s v="14/02/2019 13:01"/>
    <s v="09HB331843"/>
    <s v="800196"/>
    <s v="PITSS"/>
    <s v="ASP"/>
    <x v="0"/>
    <s v="VENEZUELA No 821"/>
    <x v="7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2-14T00:00:00"/>
    <d v="2019-02-19T00:00:00"/>
    <n v="3"/>
    <s v="2-3 días"/>
    <n v="0"/>
    <n v="0"/>
    <n v="0"/>
    <x v="1"/>
    <x v="0"/>
    <x v="0"/>
    <x v="0"/>
    <x v="0"/>
    <x v="0"/>
    <x v="0"/>
  </r>
  <r>
    <x v="1"/>
    <n v="1"/>
    <s v="1994921"/>
    <x v="1"/>
    <s v="4002"/>
    <s v="14/02/2019 13:02"/>
    <s v="09HB331974"/>
    <s v="800196"/>
    <s v="PITSS"/>
    <s v="ASP"/>
    <x v="15"/>
    <s v="CARRETERA SAN ISIDRO MAZATEPEC No 7000"/>
    <x v="40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2-14T00:00:00"/>
    <d v="2019-02-18T00:00:00"/>
    <n v="2"/>
    <s v="2-3 días"/>
    <n v="0"/>
    <n v="0"/>
    <n v="0"/>
    <x v="1"/>
    <x v="0"/>
    <x v="0"/>
    <x v="0"/>
    <x v="0"/>
    <x v="0"/>
    <x v="0"/>
  </r>
  <r>
    <x v="1"/>
    <n v="1"/>
    <s v="1994923"/>
    <x v="1"/>
    <s v="8045"/>
    <s v="14/02/2019 13:03"/>
    <s v="0Y4X847064"/>
    <s v="800196"/>
    <s v="PITSS"/>
    <s v="ASP"/>
    <x v="102"/>
    <s v="CARR SAN ISIDRO MAZATEPEC No 7000"/>
    <x v="40"/>
    <n v="1"/>
    <s v="INTERIOR"/>
    <s v="  "/>
    <s v="&gt;60"/>
    <s v="Office Digital"/>
    <s v="A3"/>
    <s v="Ciudad principal"/>
    <s v="2-&gt;60"/>
    <n v="1"/>
    <n v="0"/>
    <n v="0"/>
    <n v="5"/>
    <n v="5"/>
    <n v="1"/>
    <n v="0"/>
    <n v="0"/>
    <d v="2019-02-14T00:00:00"/>
    <d v="2019-02-19T00:00:00"/>
    <n v="3"/>
    <s v="2-3 días"/>
    <n v="0"/>
    <n v="0"/>
    <n v="0"/>
    <x v="1"/>
    <x v="0"/>
    <x v="0"/>
    <x v="0"/>
    <x v="0"/>
    <x v="0"/>
    <x v="0"/>
  </r>
  <r>
    <x v="1"/>
    <n v="1"/>
    <s v="1994925"/>
    <x v="1"/>
    <s v="4002"/>
    <s v="14/02/2019 13:04"/>
    <s v="09HB331830"/>
    <s v="800192"/>
    <s v="PITSS"/>
    <s v="ASP"/>
    <x v="29"/>
    <s v="CARR SAN ISIDRO MAZATEPEC No 7000"/>
    <x v="40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2-14T00:00:00"/>
    <d v="2019-02-19T00:00:00"/>
    <n v="3"/>
    <s v="2-3 días"/>
    <n v="0"/>
    <n v="0"/>
    <n v="0"/>
    <x v="1"/>
    <x v="0"/>
    <x v="0"/>
    <x v="0"/>
    <x v="0"/>
    <x v="0"/>
    <x v="0"/>
  </r>
  <r>
    <x v="1"/>
    <n v="1"/>
    <s v="1994931"/>
    <x v="1"/>
    <s v="4002"/>
    <s v="14/02/2019 13:07"/>
    <s v="09HB331350"/>
    <s v="000195"/>
    <s v="PITSS"/>
    <s v="ASP"/>
    <x v="40"/>
    <s v="CALLE OLIVOS No 27 NAVE 1A CORTINA 20"/>
    <x v="14"/>
    <n v="1"/>
    <s v="METRO"/>
    <s v="  "/>
    <s v="&gt;60"/>
    <s v="A4 Mono MFPs"/>
    <s v="A4"/>
    <s v="Ciudad principal"/>
    <s v="1-&gt;60"/>
    <n v="1"/>
    <n v="0"/>
    <n v="0"/>
    <n v="5"/>
    <n v="5"/>
    <n v="1"/>
    <n v="0"/>
    <n v="0"/>
    <d v="2019-02-14T00:00:00"/>
    <d v="2019-02-15T00:00:00"/>
    <n v="1"/>
    <s v="0-1 día"/>
    <n v="0"/>
    <n v="0"/>
    <n v="0"/>
    <x v="1"/>
    <x v="0"/>
    <x v="0"/>
    <x v="0"/>
    <x v="0"/>
    <x v="0"/>
    <x v="0"/>
  </r>
  <r>
    <x v="1"/>
    <n v="1"/>
    <s v="1994939"/>
    <x v="1"/>
    <s v="4002"/>
    <s v="14/02/2019 13:14"/>
    <s v="09HB331745"/>
    <s v="000195"/>
    <s v="PITSS"/>
    <s v="ASP"/>
    <x v="102"/>
    <s v="AV NORTE No 220"/>
    <x v="115"/>
    <n v="1"/>
    <s v="METRO"/>
    <s v="  "/>
    <s v="&gt;60"/>
    <s v="A4 Mono MFPs"/>
    <s v="A4"/>
    <s v="Ciudad principal"/>
    <s v="1-&gt;60"/>
    <n v="1"/>
    <n v="0"/>
    <n v="0"/>
    <n v="5"/>
    <n v="5"/>
    <n v="1"/>
    <n v="0"/>
    <n v="0"/>
    <d v="2019-02-14T00:00:00"/>
    <d v="2019-02-19T00:00:00"/>
    <n v="3"/>
    <s v="2-3 días"/>
    <n v="0"/>
    <n v="0"/>
    <n v="0"/>
    <x v="1"/>
    <x v="0"/>
    <x v="0"/>
    <x v="0"/>
    <x v="0"/>
    <x v="0"/>
    <x v="0"/>
  </r>
  <r>
    <x v="1"/>
    <n v="1"/>
    <s v="1994941"/>
    <x v="1"/>
    <s v="4002"/>
    <s v="14/02/2019 13:15"/>
    <s v="09HB331545"/>
    <s v="000195"/>
    <s v="PITSS"/>
    <s v="ASP"/>
    <x v="0"/>
    <s v="EPSILON No 101"/>
    <x v="16"/>
    <n v="1"/>
    <s v="METRO"/>
    <s v="  "/>
    <s v="&gt;60"/>
    <s v="A4 Mono MFPs"/>
    <s v="A4"/>
    <s v="Ciudad principal"/>
    <s v="1-&gt;60"/>
    <n v="1"/>
    <n v="0"/>
    <n v="0"/>
    <n v="5"/>
    <n v="5"/>
    <n v="1"/>
    <n v="0"/>
    <n v="0"/>
    <d v="2019-02-14T00:00:00"/>
    <d v="2019-02-19T00:00:00"/>
    <n v="3"/>
    <s v="2-3 días"/>
    <n v="0"/>
    <n v="0"/>
    <n v="0"/>
    <x v="1"/>
    <x v="0"/>
    <x v="0"/>
    <x v="0"/>
    <x v="0"/>
    <x v="0"/>
    <x v="0"/>
  </r>
  <r>
    <x v="1"/>
    <n v="1"/>
    <s v="1994945"/>
    <x v="1"/>
    <s v="4002"/>
    <s v="14/02/2019 13:17"/>
    <s v="09HB331461"/>
    <s v="800185"/>
    <s v="PITSS"/>
    <s v="ASP"/>
    <x v="0"/>
    <s v="AV DE LOS DIAMANTES No 134"/>
    <x v="50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2-14T00:00:00"/>
    <d v="2019-02-19T00:00:00"/>
    <n v="3"/>
    <s v="2-3 días"/>
    <n v="0"/>
    <n v="0"/>
    <n v="0"/>
    <x v="1"/>
    <x v="0"/>
    <x v="0"/>
    <x v="0"/>
    <x v="0"/>
    <x v="0"/>
    <x v="0"/>
  </r>
  <r>
    <x v="1"/>
    <n v="1"/>
    <s v="1994949"/>
    <x v="1"/>
    <s v="4002"/>
    <s v="14/02/2019 13:20"/>
    <s v="09HB331605"/>
    <s v="000196"/>
    <s v="PITSS"/>
    <s v="ASP"/>
    <x v="39"/>
    <s v="AV MIGUEL ANGEL DE QUEVEDO NO 555"/>
    <x v="16"/>
    <n v="1"/>
    <s v="METRO"/>
    <s v="  "/>
    <s v="&gt;60"/>
    <s v="A4 Mono MFPs"/>
    <s v="A4"/>
    <s v="Ciudad principal"/>
    <s v="1-&gt;60"/>
    <n v="1"/>
    <n v="0"/>
    <n v="0"/>
    <n v="5"/>
    <n v="5"/>
    <n v="1"/>
    <n v="0"/>
    <n v="0"/>
    <d v="2019-02-14T00:00:00"/>
    <d v="2019-02-19T00:00:00"/>
    <n v="3"/>
    <s v="2-3 días"/>
    <n v="0"/>
    <n v="0"/>
    <n v="0"/>
    <x v="1"/>
    <x v="0"/>
    <x v="0"/>
    <x v="0"/>
    <x v="0"/>
    <x v="0"/>
    <x v="0"/>
  </r>
  <r>
    <x v="1"/>
    <n v="1"/>
    <s v="1994951"/>
    <x v="1"/>
    <s v="4002"/>
    <s v="14/02/2019 13:21"/>
    <s v="09HB331355"/>
    <s v="000196"/>
    <s v="PITSS"/>
    <s v="ASP"/>
    <x v="102"/>
    <s v="AV DE LA BARRANCA LOTE No 26  A S/N"/>
    <x v="85"/>
    <n v="1"/>
    <s v="METRO"/>
    <s v="  "/>
    <s v="&gt;60"/>
    <s v="A4 Mono MFPs"/>
    <s v="A4"/>
    <s v="Ciudad principal"/>
    <s v="1-&gt;60"/>
    <n v="1"/>
    <n v="0"/>
    <n v="0"/>
    <n v="5"/>
    <n v="5"/>
    <n v="1"/>
    <n v="0"/>
    <n v="0"/>
    <d v="2019-02-14T00:00:00"/>
    <d v="2019-02-19T00:00:00"/>
    <n v="3"/>
    <s v="2-3 días"/>
    <n v="0"/>
    <n v="0"/>
    <n v="0"/>
    <x v="1"/>
    <x v="0"/>
    <x v="0"/>
    <x v="0"/>
    <x v="0"/>
    <x v="0"/>
    <x v="0"/>
  </r>
  <r>
    <x v="1"/>
    <n v="1"/>
    <s v="1994953"/>
    <x v="1"/>
    <s v="4002"/>
    <s v="14/02/2019 13:22"/>
    <s v="09HB331758"/>
    <s v="800196"/>
    <s v="PITSS"/>
    <s v="ASP"/>
    <x v="15"/>
    <s v="CARRETERA SAN ISIDRO MAZATEPEC No 7000"/>
    <x v="40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2-14T00:00:00"/>
    <d v="2019-02-19T00:00:00"/>
    <n v="3"/>
    <s v="2-3 días"/>
    <n v="0"/>
    <n v="0"/>
    <n v="0"/>
    <x v="1"/>
    <x v="0"/>
    <x v="0"/>
    <x v="0"/>
    <x v="0"/>
    <x v="0"/>
    <x v="0"/>
  </r>
  <r>
    <x v="1"/>
    <n v="1"/>
    <s v="1994955"/>
    <x v="1"/>
    <s v="4002"/>
    <s v="14/02/2019 13:24"/>
    <s v="09HB332022"/>
    <s v="100037"/>
    <s v="PITSS"/>
    <s v="ASP"/>
    <x v="0"/>
    <s v="VICENTE LOMBARDO TOLEDANO No 110"/>
    <x v="32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2-14T00:00:00"/>
    <d v="2019-02-19T00:00:00"/>
    <n v="3"/>
    <s v="2-3 días"/>
    <n v="0"/>
    <n v="0"/>
    <n v="0"/>
    <x v="1"/>
    <x v="0"/>
    <x v="0"/>
    <x v="0"/>
    <x v="0"/>
    <x v="0"/>
    <x v="0"/>
  </r>
  <r>
    <x v="1"/>
    <n v="1"/>
    <s v="1994959"/>
    <x v="1"/>
    <s v="4002"/>
    <s v="14/02/2019 13:25"/>
    <s v="09HB331976"/>
    <s v="100037"/>
    <s v="PITSS"/>
    <s v="ASP"/>
    <x v="15"/>
    <s v="VICENTE LOMBARDO TOLEDANO No 110 INT 3"/>
    <x v="32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2-14T00:00:00"/>
    <d v="2019-02-19T00:00:00"/>
    <n v="3"/>
    <s v="2-3 días"/>
    <n v="0"/>
    <n v="0"/>
    <n v="0"/>
    <x v="1"/>
    <x v="0"/>
    <x v="0"/>
    <x v="0"/>
    <x v="0"/>
    <x v="0"/>
    <x v="0"/>
  </r>
  <r>
    <x v="1"/>
    <n v="1"/>
    <s v="1994961"/>
    <x v="1"/>
    <s v="4002"/>
    <s v="14/02/2019 13:26"/>
    <s v="09HB332027"/>
    <s v="000195"/>
    <s v="PITSS"/>
    <s v="ASP"/>
    <x v="155"/>
    <s v="MANZANA III LOTE 3,4 Y 5"/>
    <x v="105"/>
    <n v="1"/>
    <s v="METRO"/>
    <s v="  "/>
    <s v="&gt;60"/>
    <s v="A4 Mono MFPs"/>
    <s v="A4"/>
    <s v="Ciudad principal"/>
    <s v="1-&gt;60"/>
    <n v="1"/>
    <n v="0"/>
    <n v="0"/>
    <n v="5"/>
    <n v="5"/>
    <n v="1"/>
    <n v="0"/>
    <n v="0"/>
    <d v="2019-02-14T00:00:00"/>
    <d v="2019-02-19T00:00:00"/>
    <n v="3"/>
    <s v="2-3 días"/>
    <n v="0"/>
    <n v="0"/>
    <n v="0"/>
    <x v="1"/>
    <x v="0"/>
    <x v="0"/>
    <x v="0"/>
    <x v="0"/>
    <x v="0"/>
    <x v="0"/>
  </r>
  <r>
    <x v="1"/>
    <n v="1"/>
    <s v="1994991"/>
    <x v="1"/>
    <s v="4002"/>
    <s v="14/02/2019 13:52"/>
    <s v="09HB331909"/>
    <s v="800196"/>
    <s v="PITSS"/>
    <s v="ASP"/>
    <x v="102"/>
    <s v="CARR SAN ISIDRO MAZATEPEC No 7000"/>
    <x v="40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2-14T00:00:00"/>
    <d v="2019-02-19T00:00:00"/>
    <n v="3"/>
    <s v="2-3 días"/>
    <n v="0"/>
    <n v="0"/>
    <n v="0"/>
    <x v="1"/>
    <x v="0"/>
    <x v="0"/>
    <x v="0"/>
    <x v="0"/>
    <x v="0"/>
    <x v="0"/>
  </r>
  <r>
    <x v="1"/>
    <n v="1"/>
    <s v="1994993"/>
    <x v="1"/>
    <s v="8045"/>
    <s v="14/02/2019 13:53"/>
    <s v="0Y4X847466"/>
    <s v="800196"/>
    <s v="PITSS"/>
    <s v="ASP"/>
    <x v="102"/>
    <s v="CARR SAN ISIDRO MAZATEPEC No 7000"/>
    <x v="40"/>
    <n v="1"/>
    <s v="INTERIOR"/>
    <s v="  "/>
    <s v="&gt;60"/>
    <s v="Office Digital"/>
    <s v="A3"/>
    <s v="Ciudad principal"/>
    <s v="2-&gt;60"/>
    <n v="1"/>
    <n v="0"/>
    <n v="0"/>
    <n v="5"/>
    <n v="5"/>
    <n v="1"/>
    <n v="0"/>
    <n v="0"/>
    <d v="2019-02-14T00:00:00"/>
    <d v="2019-02-19T00:00:00"/>
    <n v="3"/>
    <s v="2-3 días"/>
    <n v="0"/>
    <n v="0"/>
    <n v="0"/>
    <x v="1"/>
    <x v="0"/>
    <x v="0"/>
    <x v="0"/>
    <x v="0"/>
    <x v="0"/>
    <x v="0"/>
  </r>
  <r>
    <x v="1"/>
    <n v="1"/>
    <s v="1995001"/>
    <x v="1"/>
    <s v="4002"/>
    <s v="14/02/2019 13:59"/>
    <s v="09HB332044"/>
    <s v="800196"/>
    <s v="PITSS"/>
    <s v="ASP"/>
    <x v="102"/>
    <s v="CARR SAN ISIDRO MAZATEPEC No 7000"/>
    <x v="40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2-14T00:00:00"/>
    <d v="2019-02-19T00:00:00"/>
    <n v="3"/>
    <s v="2-3 días"/>
    <n v="0"/>
    <n v="0"/>
    <n v="0"/>
    <x v="1"/>
    <x v="0"/>
    <x v="0"/>
    <x v="0"/>
    <x v="0"/>
    <x v="0"/>
    <x v="0"/>
  </r>
  <r>
    <x v="1"/>
    <n v="1"/>
    <s v="1995003"/>
    <x v="1"/>
    <s v="4002"/>
    <s v="14/02/2019 14:00"/>
    <s v="09HB331467"/>
    <s v="000196"/>
    <s v="PITSS"/>
    <s v="ASP"/>
    <x v="0"/>
    <s v="AV EJERCITO NACIONAL No 613"/>
    <x v="25"/>
    <n v="1"/>
    <s v="METRO"/>
    <s v="  "/>
    <s v="&gt;60"/>
    <s v="A4 Mono MFPs"/>
    <s v="A4"/>
    <s v="Ciudad principal"/>
    <s v="1-&gt;60"/>
    <n v="1"/>
    <n v="0"/>
    <n v="0"/>
    <n v="5"/>
    <n v="5"/>
    <n v="1"/>
    <n v="0"/>
    <n v="0"/>
    <d v="2019-02-14T00:00:00"/>
    <d v="2019-02-19T00:00:00"/>
    <n v="3"/>
    <s v="2-3 días"/>
    <n v="0"/>
    <n v="0"/>
    <n v="0"/>
    <x v="1"/>
    <x v="0"/>
    <x v="0"/>
    <x v="0"/>
    <x v="0"/>
    <x v="0"/>
    <x v="0"/>
  </r>
  <r>
    <x v="1"/>
    <n v="1"/>
    <s v="1995005"/>
    <x v="1"/>
    <s v="4002"/>
    <s v="14/02/2019 14:00"/>
    <s v="09HB331852"/>
    <s v="000195"/>
    <s v="PITSS"/>
    <s v="ASP"/>
    <x v="155"/>
    <s v="MOCTEZUMA 100-B"/>
    <x v="16"/>
    <n v="1"/>
    <s v="METRO"/>
    <s v="  "/>
    <s v="&gt;60"/>
    <s v="A4 Mono MFPs"/>
    <s v="A4"/>
    <s v="Ciudad principal"/>
    <s v="1-&gt;60"/>
    <n v="1"/>
    <n v="0"/>
    <n v="0"/>
    <n v="5"/>
    <n v="5"/>
    <n v="1"/>
    <n v="0"/>
    <n v="0"/>
    <d v="2019-02-14T00:00:00"/>
    <d v="2019-02-19T00:00:00"/>
    <n v="3"/>
    <s v="2-3 días"/>
    <n v="0"/>
    <n v="0"/>
    <n v="0"/>
    <x v="1"/>
    <x v="0"/>
    <x v="0"/>
    <x v="0"/>
    <x v="0"/>
    <x v="0"/>
    <x v="0"/>
  </r>
  <r>
    <x v="1"/>
    <n v="1"/>
    <s v="1995007"/>
    <x v="1"/>
    <s v="4002"/>
    <s v="14/02/2019 14:01"/>
    <s v="09HB331848"/>
    <s v="800196"/>
    <s v="PITSS"/>
    <s v="ASP"/>
    <x v="15"/>
    <s v="CARRETERA SAN ISIDRO MAZATEPEC No 7000"/>
    <x v="40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2-14T00:00:00"/>
    <d v="2019-02-19T00:00:00"/>
    <n v="3"/>
    <s v="2-3 días"/>
    <n v="0"/>
    <n v="0"/>
    <n v="0"/>
    <x v="1"/>
    <x v="0"/>
    <x v="0"/>
    <x v="0"/>
    <x v="0"/>
    <x v="0"/>
    <x v="0"/>
  </r>
  <r>
    <x v="1"/>
    <n v="1"/>
    <s v="1995547"/>
    <x v="1"/>
    <s v="4002"/>
    <s v="15/02/2019 16:30"/>
    <s v="09HB332067"/>
    <s v="500035"/>
    <s v="PITSS"/>
    <s v="ASP"/>
    <x v="0"/>
    <s v="VIA RAPIDA ORIENTE No 15455"/>
    <x v="116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2-19T00:00:00"/>
    <d v="2019-02-19T00:00:00"/>
    <n v="0"/>
    <s v="0-1 día"/>
    <n v="0"/>
    <n v="0"/>
    <n v="0"/>
    <x v="1"/>
    <x v="0"/>
    <x v="0"/>
    <x v="0"/>
    <x v="0"/>
    <x v="0"/>
    <x v="0"/>
  </r>
  <r>
    <x v="1"/>
    <n v="1"/>
    <s v="1995549"/>
    <x v="6"/>
    <s v="3335"/>
    <s v="15/02/2019 16:38"/>
    <s v="05BT705022"/>
    <s v="800188"/>
    <s v="PITSS"/>
    <s v="ASP"/>
    <x v="100"/>
    <s v="BLVD BICENTENARIO No 197"/>
    <x v="48"/>
    <n v="0"/>
    <s v="INTERIOR"/>
    <s v="  "/>
    <s v="&gt;60"/>
    <s v="A4 Mono MFPs"/>
    <s v="A4"/>
    <s v="Ciudad principal"/>
    <s v="1-&gt;60"/>
    <n v="1"/>
    <n v="715.00000000000011"/>
    <n v="0"/>
    <n v="5"/>
    <n v="5"/>
    <n v="1"/>
    <n v="0"/>
    <n v="0"/>
    <d v="2019-02-15T00:00:00"/>
    <d v="2019-02-18T00:00:00"/>
    <n v="1"/>
    <s v="0-1 día"/>
    <n v="0"/>
    <n v="0"/>
    <n v="0"/>
    <x v="1"/>
    <x v="0"/>
    <x v="0"/>
    <x v="0"/>
    <x v="0"/>
    <x v="0"/>
    <x v="0"/>
  </r>
  <r>
    <x v="1"/>
    <n v="1"/>
    <s v="1996275"/>
    <x v="7"/>
    <s v="8045"/>
    <s v="18/02/2019 09:27"/>
    <s v="0Y4X848009"/>
    <s v="000196"/>
    <s v="PITSS"/>
    <s v="ASP"/>
    <x v="15"/>
    <s v="PASEO DE LA REFORMA No 295 P 2"/>
    <x v="57"/>
    <n v="1"/>
    <s v="METRO"/>
    <s v="  "/>
    <s v="&gt;60"/>
    <s v="Office Digital"/>
    <s v="A3"/>
    <s v="Ciudad principal"/>
    <s v="2-&gt;60"/>
    <n v="1"/>
    <n v="0"/>
    <n v="0"/>
    <n v="5"/>
    <n v="5"/>
    <n v="1"/>
    <n v="0"/>
    <n v="0"/>
    <d v="2019-02-18T00:00:00"/>
    <d v="2019-02-19T00:00:00"/>
    <n v="1"/>
    <s v="0-1 día"/>
    <n v="0"/>
    <n v="0"/>
    <n v="0"/>
    <x v="1"/>
    <x v="0"/>
    <x v="0"/>
    <x v="0"/>
    <x v="0"/>
    <x v="0"/>
    <x v="0"/>
  </r>
  <r>
    <x v="1"/>
    <n v="1"/>
    <s v="1996279"/>
    <x v="7"/>
    <s v="4002"/>
    <s v="18/02/2019 09:28"/>
    <s v="09HB331505"/>
    <s v="000196"/>
    <s v="PITSS"/>
    <s v="ASP"/>
    <x v="15"/>
    <s v="PASEO DE LA REFORMA No 295 P 2"/>
    <x v="57"/>
    <n v="1"/>
    <s v="METRO"/>
    <s v="  "/>
    <s v="&gt;60"/>
    <s v="A4 Mono MFPs"/>
    <s v="A4"/>
    <s v="Ciudad principal"/>
    <s v="1-&gt;60"/>
    <n v="1"/>
    <n v="0"/>
    <n v="0"/>
    <n v="5"/>
    <n v="5"/>
    <n v="1"/>
    <n v="0"/>
    <n v="0"/>
    <d v="2019-02-18T00:00:00"/>
    <d v="2019-02-19T00:00:00"/>
    <n v="1"/>
    <s v="0-1 día"/>
    <n v="0"/>
    <n v="0"/>
    <n v="0"/>
    <x v="1"/>
    <x v="0"/>
    <x v="0"/>
    <x v="0"/>
    <x v="0"/>
    <x v="0"/>
    <x v="0"/>
  </r>
  <r>
    <x v="1"/>
    <n v="1"/>
    <s v="1996283"/>
    <x v="7"/>
    <s v="8045"/>
    <s v="18/02/2019 09:30"/>
    <s v="0Y4X848866"/>
    <s v="000196"/>
    <s v="PITSS"/>
    <s v="ASP"/>
    <x v="15"/>
    <s v="PASEO DE LA REFORMA No 295 P 2"/>
    <x v="57"/>
    <n v="1"/>
    <s v="METRO"/>
    <s v="  "/>
    <s v="&gt;60"/>
    <s v="Office Digital"/>
    <s v="A3"/>
    <s v="Ciudad principal"/>
    <s v="2-&gt;60"/>
    <n v="1"/>
    <n v="0"/>
    <n v="0"/>
    <n v="5"/>
    <n v="5"/>
    <n v="1"/>
    <n v="0"/>
    <n v="0"/>
    <d v="2019-02-18T00:00:00"/>
    <d v="2019-02-19T00:00:00"/>
    <n v="1"/>
    <s v="0-1 día"/>
    <n v="0"/>
    <n v="0"/>
    <n v="0"/>
    <x v="1"/>
    <x v="0"/>
    <x v="0"/>
    <x v="0"/>
    <x v="0"/>
    <x v="0"/>
    <x v="0"/>
  </r>
  <r>
    <x v="1"/>
    <n v="1"/>
    <s v="1996545"/>
    <x v="3"/>
    <s v="8045"/>
    <s v="18/02/2019 13:44"/>
    <s v="Y4X846937"/>
    <s v="500056"/>
    <s v="PITSS"/>
    <s v="ASP"/>
    <x v="2"/>
    <s v="AV FOMENTO INDUSTRIAL DEL PARQUE NUMERO INTERIOR S"/>
    <x v="19"/>
    <n v="0"/>
    <s v="INTERIOR"/>
    <s v="  "/>
    <s v="&gt;60"/>
    <s v="Office Digital"/>
    <s v="A3"/>
    <s v="Ciudad principal"/>
    <s v="2-&gt;60"/>
    <n v="1"/>
    <n v="2047.5"/>
    <n v="0"/>
    <n v="5"/>
    <n v="5"/>
    <n v="1"/>
    <n v="0"/>
    <n v="0"/>
    <d v="2019-02-18T00:00:00"/>
    <d v="2019-02-21T00:00:00"/>
    <n v="3"/>
    <s v="2-3 días"/>
    <n v="0"/>
    <n v="0"/>
    <n v="0"/>
    <x v="1"/>
    <x v="0"/>
    <x v="0"/>
    <x v="0"/>
    <x v="0"/>
    <x v="0"/>
    <x v="0"/>
  </r>
  <r>
    <x v="1"/>
    <n v="1"/>
    <s v="1996685"/>
    <x v="3"/>
    <s v="3346"/>
    <s v="18/02/2019 17:19"/>
    <s v="03BT802058"/>
    <s v="800074"/>
    <s v="PITSS"/>
    <s v="ASP"/>
    <x v="6"/>
    <s v="CARR ZIHUATANEJO IXTAPA SN"/>
    <x v="99"/>
    <n v="0"/>
    <s v="INTERIOR"/>
    <s v="  "/>
    <s v="&gt;60"/>
    <s v="A4 Mono MFPs"/>
    <s v="A4"/>
    <s v="Otras"/>
    <s v="1-&gt;60"/>
    <n v="1"/>
    <n v="1072.5000000000002"/>
    <n v="0"/>
    <n v="9"/>
    <n v="9"/>
    <n v="1"/>
    <n v="0"/>
    <n v="0"/>
    <d v="2019-02-19T00:00:00"/>
    <d v="2019-02-24T00:00:00"/>
    <n v="3"/>
    <s v="2-3 días"/>
    <n v="0"/>
    <n v="0"/>
    <n v="0"/>
    <x v="1"/>
    <x v="0"/>
    <x v="0"/>
    <x v="0"/>
    <x v="0"/>
    <x v="0"/>
    <x v="0"/>
  </r>
  <r>
    <x v="1"/>
    <n v="1"/>
    <s v="1996695"/>
    <x v="3"/>
    <s v="3346"/>
    <s v="18/02/2019 17:22"/>
    <s v="03BT801962"/>
    <s v="500028"/>
    <s v="PITSS"/>
    <s v="ASP"/>
    <x v="6"/>
    <s v="JOSE ALVARADO 1814"/>
    <x v="11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2-19T00:00:00"/>
    <d v="2019-02-22T00:00:00"/>
    <n v="3"/>
    <s v="2-3 días"/>
    <n v="0"/>
    <n v="0"/>
    <n v="0"/>
    <x v="1"/>
    <x v="0"/>
    <x v="0"/>
    <x v="0"/>
    <x v="0"/>
    <x v="0"/>
    <x v="0"/>
  </r>
  <r>
    <x v="1"/>
    <n v="1"/>
    <s v="1990065"/>
    <x v="0"/>
    <s v="5867"/>
    <s v="05/02/2019 16:12"/>
    <s v="0EX7381748"/>
    <s v="500163"/>
    <s v="PITSS"/>
    <s v="ASP"/>
    <x v="108"/>
    <s v="BLVD ADOLFO LOPEZ MATEOS No 805 PONIENTE"/>
    <x v="109"/>
    <n v="0"/>
    <s v="INTERIOR"/>
    <n v="140"/>
    <s v="&gt;60"/>
    <s v="Office Digital"/>
    <s v="A3"/>
    <s v="Ciudad principal"/>
    <s v="2-&gt;60"/>
    <n v="1.1000000000000001"/>
    <n v="1501.5000000000002"/>
    <n v="1"/>
    <n v="1.3"/>
    <n v="5"/>
    <n v="0.26"/>
    <n v="0"/>
    <n v="0"/>
    <d v="2019-02-05T00:00:00"/>
    <d v="2019-02-06T00:00:00"/>
    <n v="1"/>
    <s v="0-1 día"/>
    <n v="0"/>
    <n v="0"/>
    <n v="0"/>
    <x v="0"/>
    <x v="0"/>
    <x v="0"/>
    <x v="0"/>
    <x v="0"/>
    <x v="0"/>
    <x v="0"/>
  </r>
  <r>
    <x v="1"/>
    <n v="1"/>
    <s v="1990545"/>
    <x v="0"/>
    <s v="5867"/>
    <s v="06/02/2019 11:00"/>
    <s v="0EX7381748"/>
    <s v="500163"/>
    <s v="PITSS"/>
    <s v="ASP"/>
    <x v="108"/>
    <s v="BLVD ADOLFO LOPEZ MATEOS No 805 PONIENTE"/>
    <x v="109"/>
    <n v="0"/>
    <s v="INTERIOR"/>
    <n v="1"/>
    <s v="&lt;=3"/>
    <s v="Office Digital"/>
    <s v="A3"/>
    <s v="Ciudad principal"/>
    <s v="2-&lt;=3"/>
    <n v="0"/>
    <n v="0"/>
    <n v="1"/>
    <n v="1.62"/>
    <n v="5"/>
    <n v="0.32400000000000001"/>
    <n v="0"/>
    <n v="0"/>
    <d v="2019-02-08T00:00:00"/>
    <d v="2019-02-11T00:00:00"/>
    <n v="1"/>
    <s v="0-1 día"/>
    <n v="0"/>
    <n v="0"/>
    <n v="0"/>
    <x v="0"/>
    <x v="0"/>
    <x v="0"/>
    <x v="0"/>
    <x v="0"/>
    <x v="0"/>
    <x v="0"/>
  </r>
  <r>
    <x v="0"/>
    <n v="1"/>
    <s v="1978857"/>
    <x v="0"/>
    <s v="8572"/>
    <s v="14/01/2019 08:45"/>
    <s v="0XFN041395"/>
    <s v="500163"/>
    <s v="PITSS"/>
    <s v="ASP"/>
    <x v="108"/>
    <s v="TRANSFORMACION LT 3B MZ N SECCION II"/>
    <x v="109"/>
    <n v="0"/>
    <s v="INTERIOR"/>
    <n v="7"/>
    <s v="Entre 7 y 15"/>
    <s v="Color Solid Ink Printers"/>
    <s v="A4"/>
    <s v="Ciudad principal"/>
    <s v="1-Entre 7 y 15"/>
    <n v="0"/>
    <n v="0"/>
    <n v="1"/>
    <n v="1.92"/>
    <n v="5"/>
    <n v="0.38400000000000001"/>
    <n v="0"/>
    <n v="0"/>
    <d v="2019-01-15T00:00:00"/>
    <d v="2019-01-16T00:00:00"/>
    <n v="1"/>
    <s v="0-1 día"/>
    <n v="0"/>
    <n v="0"/>
    <n v="0"/>
    <x v="0"/>
    <x v="0"/>
    <x v="0"/>
    <x v="0"/>
    <x v="0"/>
    <x v="0"/>
    <x v="0"/>
  </r>
  <r>
    <x v="0"/>
    <n v="1"/>
    <s v="1983147"/>
    <x v="0"/>
    <s v="5867"/>
    <s v="22/01/2019 10:03"/>
    <s v="0EX7397457"/>
    <s v="500163"/>
    <s v="PITSS"/>
    <s v="ASP"/>
    <x v="108"/>
    <s v="BLVD ADOLFO LOPEZ MATEOS No 805 PONIENTE"/>
    <x v="109"/>
    <n v="0"/>
    <s v="INTERIOR"/>
    <n v="60"/>
    <s v="Entre 31 y 60"/>
    <s v="Office Digital"/>
    <s v="A3"/>
    <s v="Ciudad principal"/>
    <s v="2-Entre 31 y 60"/>
    <n v="1.05"/>
    <n v="1433.25"/>
    <n v="1"/>
    <n v="2.02"/>
    <n v="5"/>
    <n v="0.40400000000000003"/>
    <n v="0"/>
    <n v="0"/>
    <d v="2019-01-23T00:00:00"/>
    <d v="2019-01-24T00:00:00"/>
    <n v="1"/>
    <s v="0-1 día"/>
    <n v="0"/>
    <n v="0"/>
    <n v="0"/>
    <x v="0"/>
    <x v="0"/>
    <x v="0"/>
    <x v="0"/>
    <x v="0"/>
    <x v="0"/>
    <x v="0"/>
  </r>
  <r>
    <x v="0"/>
    <n v="1"/>
    <s v="1984813"/>
    <x v="0"/>
    <s v="5955"/>
    <s v="25/01/2019 07:55"/>
    <s v="0X76372726"/>
    <s v="500163"/>
    <s v="PITSS"/>
    <s v="ASP"/>
    <x v="108"/>
    <s v="TRANSFORMACION LT 3B MZ N SECCION II"/>
    <x v="109"/>
    <n v="0"/>
    <s v="INTERIOR"/>
    <n v="100"/>
    <s v="&gt;60"/>
    <s v="Departmental Digital"/>
    <s v="A3"/>
    <s v="Ciudad principal"/>
    <s v="2-&gt;60"/>
    <n v="1.1000000000000001"/>
    <n v="1501.5000000000002"/>
    <n v="1"/>
    <n v="2.08"/>
    <n v="5"/>
    <n v="0.41600000000000004"/>
    <n v="0"/>
    <n v="0"/>
    <d v="2019-01-25T00:00:00"/>
    <d v="2019-01-25T00:00:00"/>
    <n v="0"/>
    <s v="0-1 día"/>
    <n v="0"/>
    <n v="0"/>
    <n v="0"/>
    <x v="0"/>
    <x v="0"/>
    <x v="0"/>
    <x v="0"/>
    <x v="0"/>
    <x v="0"/>
    <x v="0"/>
  </r>
  <r>
    <x v="0"/>
    <n v="1"/>
    <s v="1981521"/>
    <x v="0"/>
    <s v="4624"/>
    <s v="18/01/2019 15:23"/>
    <s v="0D6X458381"/>
    <s v="500163"/>
    <s v="PITSS"/>
    <s v="ASP"/>
    <x v="108"/>
    <s v="BLVD ADOLFO LOPEZ MATEOS No 805 PONIENTE"/>
    <x v="109"/>
    <n v="0"/>
    <s v="INTERIOR"/>
    <n v="380"/>
    <s v="&gt;60"/>
    <s v="Entry Mono Printers"/>
    <s v="A4"/>
    <s v="Ciudad principal"/>
    <s v="1-&gt;60"/>
    <n v="1.05"/>
    <n v="750.75000000000011"/>
    <n v="1"/>
    <n v="2.1"/>
    <n v="5"/>
    <n v="0.42000000000000004"/>
    <n v="0"/>
    <n v="0"/>
    <d v="2019-01-21T00:00:00"/>
    <d v="2019-01-22T00:00:00"/>
    <n v="1"/>
    <s v="0-1 día"/>
    <n v="0"/>
    <n v="0"/>
    <n v="0"/>
    <x v="0"/>
    <x v="0"/>
    <x v="0"/>
    <x v="0"/>
    <x v="0"/>
    <x v="0"/>
    <x v="0"/>
  </r>
  <r>
    <x v="1"/>
    <n v="1"/>
    <s v="1991807"/>
    <x v="0"/>
    <s v="3657"/>
    <s v="08/02/2019 11:04"/>
    <s v="0C7X246832"/>
    <s v="500163"/>
    <s v="PITSS"/>
    <s v="ASP"/>
    <x v="49"/>
    <s v="ADOLFO LOPEZ MATEOS MZ 3 LT 1 LOCAL 1"/>
    <x v="109"/>
    <n v="0"/>
    <s v="INTERIOR"/>
    <n v="66"/>
    <s v="&gt;60"/>
    <s v="A4 Mono MFPs"/>
    <s v="A4"/>
    <s v="Ciudad principal"/>
    <s v="1-&gt;60"/>
    <n v="1.05"/>
    <n v="750.75000000000011"/>
    <n v="1"/>
    <n v="2.23"/>
    <n v="5"/>
    <n v="0.44600000000000001"/>
    <n v="0"/>
    <n v="0"/>
    <d v="2019-02-08T00:00:00"/>
    <d v="2019-02-08T00:00:00"/>
    <n v="0"/>
    <s v="0-1 día"/>
    <n v="0"/>
    <n v="0"/>
    <n v="0"/>
    <x v="0"/>
    <x v="0"/>
    <x v="0"/>
    <x v="0"/>
    <x v="0"/>
    <x v="0"/>
    <x v="0"/>
  </r>
  <r>
    <x v="0"/>
    <n v="1"/>
    <s v="1987427"/>
    <x v="0"/>
    <s v="4395"/>
    <s v="30/01/2019 14:52"/>
    <s v="0BG2951501"/>
    <s v="500163"/>
    <s v="PITSS"/>
    <s v="ASP"/>
    <x v="1"/>
    <s v="BLV TAMAULIPAS 2388"/>
    <x v="109"/>
    <n v="0"/>
    <s v="INTERIOR"/>
    <n v="62"/>
    <s v="&gt;60"/>
    <s v="Light Production Digital Business"/>
    <s v="Entry Production"/>
    <s v="Ciudad principal"/>
    <s v="3-&gt;60"/>
    <n v="1.1499999999999999"/>
    <n v="1808.95"/>
    <n v="1"/>
    <n v="2.13"/>
    <n v="4"/>
    <n v="0.53249999999999997"/>
    <n v="0"/>
    <n v="0"/>
    <d v="2019-01-30T00:00:00"/>
    <d v="2019-01-31T00:00:00"/>
    <n v="1"/>
    <s v="0-1 día"/>
    <n v="0"/>
    <n v="0"/>
    <n v="0"/>
    <x v="0"/>
    <x v="0"/>
    <x v="0"/>
    <x v="0"/>
    <x v="0"/>
    <x v="0"/>
    <x v="0"/>
  </r>
  <r>
    <x v="1"/>
    <n v="1"/>
    <s v="1995511"/>
    <x v="0"/>
    <s v="4311"/>
    <s v="15/02/2019 15:18"/>
    <s v="0BG1001037"/>
    <s v="500163"/>
    <s v="PITSS"/>
    <s v="ASP"/>
    <x v="108"/>
    <s v="BLVD ADOLFO LOPEZ MATEOS No 805 PONIENTE"/>
    <x v="109"/>
    <n v="0"/>
    <s v="INTERIOR"/>
    <n v="28"/>
    <s v="Entre 16 y 30"/>
    <s v="Light Production Digital Business"/>
    <s v="Entry Production"/>
    <s v="Ciudad principal"/>
    <s v="3-Entre 16 y 30"/>
    <n v="1.05"/>
    <n v="1651.6500000000003"/>
    <n v="1"/>
    <n v="2.2000000000000002"/>
    <n v="4"/>
    <n v="0.55000000000000004"/>
    <n v="0"/>
    <n v="0"/>
    <d v="2019-02-20T00:00:00"/>
    <d v="2019-02-20T00:00:00"/>
    <n v="0"/>
    <s v="0-1 día"/>
    <n v="0"/>
    <n v="0"/>
    <n v="0"/>
    <x v="0"/>
    <x v="0"/>
    <x v="0"/>
    <x v="0"/>
    <x v="0"/>
    <x v="0"/>
    <x v="0"/>
  </r>
  <r>
    <x v="0"/>
    <n v="1"/>
    <s v="1984815"/>
    <x v="0"/>
    <s v="5945"/>
    <s v="25/01/2019 07:57"/>
    <s v="0X76373131"/>
    <s v="500163"/>
    <s v="PITSS"/>
    <s v="ASP"/>
    <x v="108"/>
    <s v="TRANSFORMACION LT 3B MZ N SECCION II"/>
    <x v="109"/>
    <n v="0"/>
    <s v="INTERIOR"/>
    <n v="101"/>
    <s v="&gt;60"/>
    <s v="Office Digital"/>
    <s v="A3"/>
    <s v="Ciudad principal"/>
    <s v="2-&gt;60"/>
    <n v="1.1000000000000001"/>
    <n v="1501.5000000000002"/>
    <n v="1"/>
    <n v="2.92"/>
    <n v="5"/>
    <n v="0.58399999999999996"/>
    <n v="0"/>
    <n v="0"/>
    <d v="2019-01-25T00:00:00"/>
    <d v="2019-01-25T00:00:00"/>
    <n v="0"/>
    <s v="0-1 día"/>
    <n v="0"/>
    <n v="0"/>
    <n v="0"/>
    <x v="0"/>
    <x v="0"/>
    <x v="0"/>
    <x v="0"/>
    <x v="0"/>
    <x v="0"/>
    <x v="0"/>
  </r>
  <r>
    <x v="1"/>
    <n v="1"/>
    <s v="1997675"/>
    <x v="6"/>
    <s v="3335"/>
    <s v="20/02/2019 09:24"/>
    <s v="05BT705270"/>
    <s v="800186"/>
    <s v="PITSS"/>
    <s v="ASP"/>
    <x v="100"/>
    <s v="AV RIO MOCTEZUMA No 226 A"/>
    <x v="45"/>
    <n v="0"/>
    <s v="INTERIOR"/>
    <s v="  "/>
    <s v="&gt;60"/>
    <s v="A4 Mono MFPs"/>
    <s v="A4"/>
    <s v="Ciudad principal"/>
    <s v="1-&gt;60"/>
    <n v="1"/>
    <n v="715.00000000000011"/>
    <n v="0"/>
    <n v="5"/>
    <n v="5"/>
    <n v="1"/>
    <n v="0"/>
    <n v="0"/>
    <d v="2019-02-20T00:00:00"/>
    <d v="2019-02-22T00:00:00"/>
    <n v="2"/>
    <s v="2-3 días"/>
    <n v="0"/>
    <n v="0"/>
    <n v="0"/>
    <x v="1"/>
    <x v="0"/>
    <x v="0"/>
    <x v="0"/>
    <x v="0"/>
    <x v="0"/>
    <x v="0"/>
  </r>
  <r>
    <x v="1"/>
    <n v="1"/>
    <s v="1998017"/>
    <x v="6"/>
    <s v="3335"/>
    <s v="20/02/2019 17:38"/>
    <s v="05BT704941"/>
    <s v="800188"/>
    <s v="PITSS"/>
    <s v="ASP"/>
    <x v="100"/>
    <s v="BLVD ADOLFO LOPEZ MATEOS No 913 PONIENTE 1"/>
    <x v="55"/>
    <n v="0"/>
    <s v="INTERIOR"/>
    <s v="  "/>
    <s v="&gt;60"/>
    <s v="A4 Mono MFPs"/>
    <s v="A4"/>
    <s v="Ciudad principal"/>
    <s v="1-&gt;60"/>
    <n v="1"/>
    <n v="715.00000000000011"/>
    <n v="0"/>
    <n v="5"/>
    <n v="5"/>
    <n v="1"/>
    <n v="0"/>
    <n v="0"/>
    <d v="2019-02-20T00:00:00"/>
    <d v="2019-02-21T00:00:00"/>
    <n v="1"/>
    <s v="0-1 día"/>
    <n v="0"/>
    <n v="0"/>
    <n v="0"/>
    <x v="1"/>
    <x v="0"/>
    <x v="0"/>
    <x v="0"/>
    <x v="0"/>
    <x v="0"/>
    <x v="0"/>
  </r>
  <r>
    <x v="1"/>
    <n v="1"/>
    <s v="1998083"/>
    <x v="3"/>
    <s v="4002"/>
    <s v="20/02/2019 22:57"/>
    <s v="9HB334056"/>
    <s v="500028"/>
    <s v="PITSS"/>
    <s v="ASP"/>
    <x v="94"/>
    <s v="AV GONZALITOS 2202 NTE"/>
    <x v="11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2-28T00:00:00"/>
    <d v="2019-02-28T00:00:00"/>
    <n v="0"/>
    <s v="0-1 día"/>
    <n v="0"/>
    <n v="0"/>
    <n v="0"/>
    <x v="1"/>
    <x v="0"/>
    <x v="0"/>
    <x v="0"/>
    <x v="0"/>
    <x v="0"/>
    <x v="0"/>
  </r>
  <r>
    <x v="1"/>
    <n v="1"/>
    <s v="1998275"/>
    <x v="6"/>
    <s v="3335"/>
    <s v="21/02/2019 09:13"/>
    <s v="05BT705268"/>
    <s v="800186"/>
    <s v="PITSS"/>
    <s v="ASP"/>
    <x v="100"/>
    <s v="AV 5 DE FEBRERO No 9846, BODEGA 5"/>
    <x v="10"/>
    <n v="0"/>
    <s v="INTERIOR"/>
    <s v="  "/>
    <s v="&gt;60"/>
    <s v="A4 Mono MFPs"/>
    <s v="A4"/>
    <s v="Ciudad principal"/>
    <s v="1-&gt;60"/>
    <n v="1"/>
    <n v="715.00000000000011"/>
    <n v="0"/>
    <n v="5"/>
    <n v="5"/>
    <n v="1"/>
    <n v="0"/>
    <n v="0"/>
    <d v="2019-02-21T00:00:00"/>
    <d v="2019-02-22T00:00:00"/>
    <n v="1"/>
    <s v="0-1 día"/>
    <n v="0"/>
    <n v="0"/>
    <n v="0"/>
    <x v="1"/>
    <x v="0"/>
    <x v="0"/>
    <x v="0"/>
    <x v="0"/>
    <x v="0"/>
    <x v="0"/>
  </r>
  <r>
    <x v="1"/>
    <n v="1"/>
    <s v="1998361"/>
    <x v="3"/>
    <s v="3335"/>
    <s v="21/02/2019 10:22"/>
    <s v="05BT705231"/>
    <s v="000196"/>
    <s v="PITSS"/>
    <s v="ASP"/>
    <x v="100"/>
    <s v="VIVEROS DE HOCTUM No 54 LT 15 MZ 8"/>
    <x v="14"/>
    <n v="0"/>
    <s v="METRO"/>
    <s v="  "/>
    <s v="&gt;60"/>
    <s v="A4 Mono MFPs"/>
    <s v="A4"/>
    <s v="Ciudad principal"/>
    <s v="1-&gt;60"/>
    <n v="1"/>
    <n v="702"/>
    <n v="0"/>
    <n v="5"/>
    <n v="5"/>
    <n v="1"/>
    <n v="0"/>
    <n v="0"/>
    <d v="2019-02-21T00:00:00"/>
    <d v="2019-02-22T00:00:00"/>
    <n v="1"/>
    <s v="0-1 día"/>
    <n v="0"/>
    <n v="0"/>
    <n v="0"/>
    <x v="1"/>
    <x v="0"/>
    <x v="0"/>
    <x v="0"/>
    <x v="0"/>
    <x v="0"/>
    <x v="0"/>
  </r>
  <r>
    <x v="1"/>
    <n v="1"/>
    <s v="1998373"/>
    <x v="3"/>
    <s v="3335"/>
    <s v="21/02/2019 10:37"/>
    <s v="05BT705018"/>
    <s v="000195"/>
    <s v="PITSS"/>
    <s v="ASP"/>
    <x v="100"/>
    <s v="AV REVOLUCION No 30, LOC 4"/>
    <x v="14"/>
    <n v="0"/>
    <s v="METRO"/>
    <s v="  "/>
    <s v="&gt;60"/>
    <s v="A4 Mono MFPs"/>
    <s v="A4"/>
    <s v="Ciudad principal"/>
    <s v="1-&gt;60"/>
    <n v="1"/>
    <n v="702"/>
    <n v="0"/>
    <n v="5"/>
    <n v="5"/>
    <n v="1"/>
    <n v="0"/>
    <n v="0"/>
    <d v="2019-02-21T00:00:00"/>
    <d v="2019-02-21T00:00:00"/>
    <n v="0"/>
    <s v="0-1 día"/>
    <n v="0"/>
    <n v="0"/>
    <n v="0"/>
    <x v="1"/>
    <x v="0"/>
    <x v="0"/>
    <x v="0"/>
    <x v="0"/>
    <x v="0"/>
    <x v="0"/>
  </r>
  <r>
    <x v="1"/>
    <n v="1"/>
    <s v="1998379"/>
    <x v="3"/>
    <s v="3335"/>
    <s v="21/02/2019 10:40"/>
    <s v="05BT705100"/>
    <s v="000195"/>
    <s v="PITSS"/>
    <s v="ASP"/>
    <x v="100"/>
    <s v="BLVD ISLA DE LA CONCEPCION No 25 B"/>
    <x v="14"/>
    <n v="0"/>
    <s v="METRO"/>
    <s v="  "/>
    <s v="&gt;60"/>
    <s v="A4 Mono MFPs"/>
    <s v="A4"/>
    <s v="Ciudad principal"/>
    <s v="1-&gt;60"/>
    <n v="1"/>
    <n v="702"/>
    <n v="0"/>
    <n v="5"/>
    <n v="5"/>
    <n v="1"/>
    <n v="0"/>
    <n v="0"/>
    <d v="2019-02-22T00:00:00"/>
    <d v="2019-02-22T00:00:00"/>
    <n v="0"/>
    <s v="0-1 día"/>
    <n v="0"/>
    <n v="0"/>
    <n v="0"/>
    <x v="1"/>
    <x v="0"/>
    <x v="0"/>
    <x v="0"/>
    <x v="0"/>
    <x v="0"/>
    <x v="0"/>
  </r>
  <r>
    <x v="1"/>
    <n v="1"/>
    <s v="1998391"/>
    <x v="3"/>
    <s v="3335"/>
    <s v="21/02/2019 10:53"/>
    <s v="05BT705175"/>
    <s v="000207"/>
    <s v="PITSS"/>
    <s v="ASP"/>
    <x v="100"/>
    <s v="BLVD MANUEL AVILA CAMACHO No 90"/>
    <x v="12"/>
    <n v="0"/>
    <s v="METRO"/>
    <s v="  "/>
    <s v="&gt;60"/>
    <s v="A4 Mono MFPs"/>
    <s v="A4"/>
    <s v="Ciudad principal"/>
    <s v="1-&gt;60"/>
    <n v="1"/>
    <n v="702"/>
    <n v="0"/>
    <n v="5"/>
    <n v="5"/>
    <n v="1"/>
    <n v="0"/>
    <n v="0"/>
    <d v="2019-02-21T00:00:00"/>
    <d v="2019-02-22T00:00:00"/>
    <n v="1"/>
    <s v="0-1 día"/>
    <n v="0"/>
    <n v="0"/>
    <n v="0"/>
    <x v="1"/>
    <x v="0"/>
    <x v="0"/>
    <x v="0"/>
    <x v="0"/>
    <x v="0"/>
    <x v="0"/>
  </r>
  <r>
    <x v="1"/>
    <n v="1"/>
    <s v="1998549"/>
    <x v="6"/>
    <s v="3335"/>
    <s v="21/02/2019 12:48"/>
    <s v="05BT705273"/>
    <s v="800186"/>
    <s v="PITSS"/>
    <s v="ASP"/>
    <x v="100"/>
    <s v="EJERCITO REPUBLICANO No 119-1"/>
    <x v="10"/>
    <n v="0"/>
    <s v="INTERIOR"/>
    <s v="  "/>
    <s v="&gt;60"/>
    <s v="A4 Mono MFPs"/>
    <s v="A4"/>
    <s v="Ciudad principal"/>
    <s v="1-&gt;60"/>
    <n v="1"/>
    <n v="715.00000000000011"/>
    <n v="0"/>
    <n v="5"/>
    <n v="5"/>
    <n v="1"/>
    <n v="0"/>
    <n v="0"/>
    <d v="2019-02-21T00:00:00"/>
    <d v="2019-02-22T00:00:00"/>
    <n v="1"/>
    <s v="0-1 día"/>
    <n v="0"/>
    <n v="0"/>
    <n v="0"/>
    <x v="1"/>
    <x v="0"/>
    <x v="0"/>
    <x v="0"/>
    <x v="0"/>
    <x v="0"/>
    <x v="0"/>
  </r>
  <r>
    <x v="1"/>
    <n v="1"/>
    <s v="1998585"/>
    <x v="3"/>
    <s v="4002"/>
    <s v="21/02/2019 13:35"/>
    <s v="09HB334469"/>
    <s v="800147"/>
    <s v="PITSS"/>
    <s v="ASP"/>
    <x v="94"/>
    <s v="BLVD MARIANO ESCOBEDO No 4001-1 ORIENTE"/>
    <x v="17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2-21T00:00:00"/>
    <d v="2019-02-21T00:00:00"/>
    <n v="0"/>
    <s v="0-1 día"/>
    <n v="0"/>
    <n v="0"/>
    <n v="0"/>
    <x v="1"/>
    <x v="0"/>
    <x v="0"/>
    <x v="0"/>
    <x v="0"/>
    <x v="0"/>
    <x v="0"/>
  </r>
  <r>
    <x v="1"/>
    <n v="1"/>
    <s v="1998589"/>
    <x v="3"/>
    <s v="7010"/>
    <s v="21/02/2019 13:38"/>
    <s v="07TX140037"/>
    <s v="800072"/>
    <s v="PITSS"/>
    <s v="ASP"/>
    <x v="94"/>
    <s v="MARINO OTERO No 380"/>
    <x v="7"/>
    <n v="0"/>
    <s v="INTERIOR"/>
    <s v="  "/>
    <s v="&gt;60"/>
    <s v="A3 Office Color Laser MFPs"/>
    <s v="A3"/>
    <s v="Ciudad principal"/>
    <s v="2-&gt;60"/>
    <n v="1"/>
    <n v="2047.5"/>
    <n v="0"/>
    <n v="5"/>
    <n v="5"/>
    <n v="1"/>
    <n v="0"/>
    <n v="0"/>
    <d v="2019-02-21T00:00:00"/>
    <d v="2019-02-28T00:00:00"/>
    <n v="5"/>
    <s v="4-5 días"/>
    <n v="0"/>
    <n v="0"/>
    <n v="0"/>
    <x v="1"/>
    <x v="0"/>
    <x v="0"/>
    <x v="0"/>
    <x v="0"/>
    <x v="0"/>
    <x v="0"/>
  </r>
  <r>
    <x v="1"/>
    <n v="1"/>
    <s v="1998601"/>
    <x v="3"/>
    <s v="4018"/>
    <s v="21/02/2019 13:44"/>
    <s v="04HX546292"/>
    <s v="500056"/>
    <s v="PITSS"/>
    <s v="ASP"/>
    <x v="94"/>
    <s v="PRIVADA FRESNOS No 101"/>
    <x v="19"/>
    <n v="0"/>
    <s v="INTERIOR"/>
    <s v="  "/>
    <s v="&gt;60"/>
    <s v="A4 Color Laser MFPs"/>
    <s v="A4"/>
    <s v="Ciudad principal"/>
    <s v="1-&gt;60"/>
    <n v="1"/>
    <n v="1072.5000000000002"/>
    <n v="0"/>
    <n v="5"/>
    <n v="5"/>
    <n v="1"/>
    <n v="0"/>
    <n v="0"/>
    <d v="2019-02-21T00:00:00"/>
    <d v="2019-02-24T00:00:00"/>
    <n v="1"/>
    <s v="0-1 día"/>
    <n v="0"/>
    <n v="0"/>
    <n v="0"/>
    <x v="1"/>
    <x v="0"/>
    <x v="0"/>
    <x v="0"/>
    <x v="0"/>
    <x v="0"/>
    <x v="0"/>
  </r>
  <r>
    <x v="1"/>
    <n v="1"/>
    <s v="1998735"/>
    <x v="6"/>
    <s v="8045"/>
    <s v="21/02/2019 17:52"/>
    <s v="Y4X846937"/>
    <s v="500056"/>
    <s v="PITSS"/>
    <s v="ASP"/>
    <x v="2"/>
    <s v="AV FOMENTO INDUSTRIAL DEL PARQUE NUMERO INTERIOR S"/>
    <x v="19"/>
    <n v="0"/>
    <s v="INTERIOR"/>
    <s v="  "/>
    <s v="&gt;60"/>
    <s v="Office Digital"/>
    <s v="A3"/>
    <s v="Ciudad principal"/>
    <s v="2-&gt;60"/>
    <n v="1"/>
    <n v="1365"/>
    <n v="0"/>
    <n v="5"/>
    <n v="5"/>
    <n v="1"/>
    <n v="0"/>
    <n v="0"/>
    <d v="2019-02-21T00:00:00"/>
    <d v="2019-02-21T00:00:00"/>
    <n v="0"/>
    <s v="0-1 día"/>
    <n v="0"/>
    <n v="0"/>
    <n v="0"/>
    <x v="1"/>
    <x v="0"/>
    <x v="0"/>
    <x v="0"/>
    <x v="0"/>
    <x v="0"/>
    <x v="0"/>
  </r>
  <r>
    <x v="1"/>
    <n v="1"/>
    <s v="1998763"/>
    <x v="3"/>
    <s v="3335"/>
    <s v="22/02/2019 01:26"/>
    <s v="05BT705076"/>
    <s v="500028"/>
    <s v="PITSS"/>
    <s v="ASP"/>
    <x v="100"/>
    <s v="AV JOSE VASCONCELOS No 677-3"/>
    <x v="1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2-25T00:00:00"/>
    <d v="2019-02-26T00:00:00"/>
    <n v="1"/>
    <s v="0-1 día"/>
    <n v="0"/>
    <n v="0"/>
    <n v="0"/>
    <x v="1"/>
    <x v="0"/>
    <x v="0"/>
    <x v="0"/>
    <x v="0"/>
    <x v="0"/>
    <x v="0"/>
  </r>
  <r>
    <x v="1"/>
    <n v="1"/>
    <s v="1998765"/>
    <x v="3"/>
    <s v="3335"/>
    <s v="22/02/2019 01:47"/>
    <s v="05BT705107"/>
    <s v="500066"/>
    <s v="PITSS"/>
    <s v="ASP"/>
    <x v="100"/>
    <s v="GONZALITOS NORTE No 2645"/>
    <x v="11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2-22T00:00:00"/>
    <d v="2019-02-27T00:00:00"/>
    <n v="3"/>
    <s v="2-3 días"/>
    <n v="0"/>
    <n v="0"/>
    <n v="0"/>
    <x v="1"/>
    <x v="0"/>
    <x v="0"/>
    <x v="0"/>
    <x v="0"/>
    <x v="0"/>
    <x v="0"/>
  </r>
  <r>
    <x v="1"/>
    <n v="1"/>
    <s v="2000753"/>
    <x v="8"/>
    <s v="8045"/>
    <s v="26/02/2019 11:53"/>
    <s v="0Y4X820833"/>
    <s v="500056"/>
    <s v="PITSS"/>
    <s v="ASP"/>
    <x v="59"/>
    <s v="PONIENTE 134 NUM 580 B"/>
    <x v="34"/>
    <n v="0"/>
    <s v="INTERIOR"/>
    <s v="  "/>
    <s v="&gt;60"/>
    <s v="Office Digital"/>
    <s v="A3"/>
    <s v="Ciudad principal"/>
    <s v="2-&gt;60"/>
    <n v="1"/>
    <n v="1365"/>
    <n v="0"/>
    <n v="5"/>
    <n v="5"/>
    <n v="1"/>
    <n v="0"/>
    <n v="0"/>
    <d v="2019-02-26T00:00:00"/>
    <d v="2019-02-26T00:00:00"/>
    <n v="0"/>
    <s v="0-1 día"/>
    <n v="0"/>
    <n v="0"/>
    <n v="0"/>
    <x v="1"/>
    <x v="0"/>
    <x v="0"/>
    <x v="0"/>
    <x v="0"/>
    <x v="0"/>
    <x v="0"/>
  </r>
  <r>
    <x v="1"/>
    <n v="1"/>
    <s v="2000759"/>
    <x v="8"/>
    <s v="8045"/>
    <s v="26/02/2019 11:54"/>
    <s v="Y4X827324"/>
    <s v="500089"/>
    <s v="PITSS"/>
    <s v="ASP"/>
    <x v="156"/>
    <s v="NORTE 45 NO 725"/>
    <x v="34"/>
    <n v="0"/>
    <s v="INTERIOR"/>
    <s v="  "/>
    <s v="&gt;60"/>
    <s v="Office Digital"/>
    <s v="A3"/>
    <s v="Ciudad principal"/>
    <s v="2-&gt;60"/>
    <n v="1"/>
    <n v="1365"/>
    <n v="0"/>
    <n v="5"/>
    <n v="5"/>
    <n v="1"/>
    <n v="0"/>
    <n v="0"/>
    <d v="2019-02-26T00:00:00"/>
    <d v="2019-02-27T00:00:00"/>
    <n v="1"/>
    <s v="0-1 día"/>
    <n v="0"/>
    <n v="0"/>
    <n v="0"/>
    <x v="1"/>
    <x v="0"/>
    <x v="0"/>
    <x v="0"/>
    <x v="0"/>
    <x v="0"/>
    <x v="0"/>
  </r>
  <r>
    <x v="1"/>
    <n v="1"/>
    <s v="2000981"/>
    <x v="1"/>
    <s v="6655"/>
    <s v="26/02/2019 16:00"/>
    <s v="0E1B972376"/>
    <s v="800071"/>
    <s v="PITSS"/>
    <s v="ASP"/>
    <x v="116"/>
    <s v="AV MANUEL ACU&amp;A No 2937 PISO 1"/>
    <x v="7"/>
    <n v="0"/>
    <s v="INTERIOR"/>
    <s v="  "/>
    <s v="&gt;60"/>
    <s v="A4 Color Laser MFPs"/>
    <s v="A4"/>
    <s v="Ciudad principal"/>
    <s v="1-&gt;60"/>
    <n v="1"/>
    <n v="715.00000000000011"/>
    <n v="0"/>
    <n v="5"/>
    <n v="5"/>
    <n v="1"/>
    <n v="0"/>
    <n v="0"/>
    <d v="2019-02-26T00:00:00"/>
    <d v="2019-02-27T00:00:00"/>
    <n v="1"/>
    <s v="0-1 día"/>
    <n v="0"/>
    <n v="0"/>
    <n v="0"/>
    <x v="1"/>
    <x v="0"/>
    <x v="0"/>
    <x v="0"/>
    <x v="0"/>
    <x v="0"/>
    <x v="0"/>
  </r>
  <r>
    <x v="1"/>
    <n v="1"/>
    <s v="2001203"/>
    <x v="3"/>
    <s v="0603"/>
    <s v="27/02/2019 08:56"/>
    <s v="05XB489107"/>
    <s v="500089"/>
    <s v="PITSS"/>
    <s v="ASP"/>
    <x v="2"/>
    <s v="AV HERMANOS ESCOBAR No 5756"/>
    <x v="2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2-27T00:00:00"/>
    <d v="2019-02-27T00:00:00"/>
    <n v="0"/>
    <s v="0-1 día"/>
    <n v="0"/>
    <n v="0"/>
    <n v="0"/>
    <x v="1"/>
    <x v="0"/>
    <x v="0"/>
    <x v="0"/>
    <x v="0"/>
    <x v="0"/>
    <x v="0"/>
  </r>
  <r>
    <x v="1"/>
    <n v="1"/>
    <s v="2001661"/>
    <x v="6"/>
    <s v="0603"/>
    <s v="27/02/2019 16:41"/>
    <s v="05XB489107"/>
    <s v="500089"/>
    <s v="PITSS"/>
    <s v="ASP"/>
    <x v="2"/>
    <s v="AV HERMANOS ESCOBAR No 5756"/>
    <x v="2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2-27T00:00:00"/>
    <d v="2019-02-27T00:00:00"/>
    <n v="0"/>
    <s v="0-1 día"/>
    <n v="0"/>
    <n v="0"/>
    <n v="0"/>
    <x v="1"/>
    <x v="0"/>
    <x v="0"/>
    <x v="0"/>
    <x v="0"/>
    <x v="0"/>
    <x v="0"/>
  </r>
  <r>
    <x v="1"/>
    <n v="1"/>
    <s v="2001693"/>
    <x v="3"/>
    <s v="8075"/>
    <s v="27/02/2019 17:51"/>
    <s v="3AG876377"/>
    <s v="100037"/>
    <s v="PITSS"/>
    <s v="ASP"/>
    <x v="156"/>
    <s v="NORTE 45 NO 725"/>
    <x v="34"/>
    <n v="0"/>
    <s v="INTERIOR"/>
    <s v="  "/>
    <s v="&gt;60"/>
    <s v="Departmental Digital"/>
    <s v="A3"/>
    <s v="Ciudad principal"/>
    <s v="2-&gt;60"/>
    <n v="1"/>
    <n v="2047.5"/>
    <n v="0"/>
    <n v="5"/>
    <n v="5"/>
    <n v="1"/>
    <n v="0"/>
    <n v="0"/>
    <d v="2019-02-28T00:00:00"/>
    <d v="2019-02-28T00:00:00"/>
    <n v="0"/>
    <s v="0-1 día"/>
    <n v="0"/>
    <n v="0"/>
    <n v="0"/>
    <x v="1"/>
    <x v="0"/>
    <x v="0"/>
    <x v="0"/>
    <x v="0"/>
    <x v="0"/>
    <x v="0"/>
  </r>
  <r>
    <x v="1"/>
    <n v="1"/>
    <s v="2002041"/>
    <x v="3"/>
    <s v="3335"/>
    <s v="28/02/2019 11:06"/>
    <s v="05BT705275"/>
    <s v="800074"/>
    <s v="PITSS"/>
    <s v="ASP"/>
    <x v="100"/>
    <s v="PASEO DE ZIHUATANEJO PONIENTE LT 7 MZ 4  LOC 102"/>
    <x v="113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2-28T00:00:00"/>
    <d v="2019-02-28T00:00:00"/>
    <n v="0"/>
    <s v="0-1 día"/>
    <n v="0"/>
    <n v="0"/>
    <n v="0"/>
    <x v="1"/>
    <x v="0"/>
    <x v="0"/>
    <x v="0"/>
    <x v="0"/>
    <x v="0"/>
    <x v="0"/>
  </r>
  <r>
    <x v="1"/>
    <n v="1"/>
    <s v="2002051"/>
    <x v="3"/>
    <s v="3335"/>
    <s v="28/02/2019 11:25"/>
    <s v="05BT704973"/>
    <s v="500036"/>
    <s v="PITSS"/>
    <s v="ASP"/>
    <x v="2"/>
    <s v="PLAZA LA ENCOMIENDA LOC 5 AV JUAREZ LT 33 MZ485"/>
    <x v="56"/>
    <n v="0"/>
    <s v="INTERIOR"/>
    <s v="  "/>
    <s v="&gt;60"/>
    <s v="A4 Mono MFPs"/>
    <s v="A4"/>
    <s v="Otras"/>
    <s v="1-&gt;60"/>
    <n v="1"/>
    <n v="1072.5000000000002"/>
    <n v="0"/>
    <n v="9"/>
    <n v="9"/>
    <n v="1"/>
    <n v="0"/>
    <n v="0"/>
    <d v="2019-02-28T00:00:00"/>
    <d v="2019-02-28T00:00:00"/>
    <n v="0"/>
    <s v="0-1 día"/>
    <n v="0"/>
    <n v="0"/>
    <n v="0"/>
    <x v="1"/>
    <x v="0"/>
    <x v="0"/>
    <x v="0"/>
    <x v="0"/>
    <x v="0"/>
    <x v="0"/>
  </r>
  <r>
    <x v="0"/>
    <n v="1"/>
    <s v="1979029"/>
    <x v="0"/>
    <s v="3330"/>
    <s v="14/01/2019 12:29"/>
    <s v="09BR539128"/>
    <s v="500056"/>
    <s v="PITSS"/>
    <s v="ASP"/>
    <x v="74"/>
    <s v="CARRETERA A MONTERREY AV FOMENTO INDUSTRIAL SN"/>
    <x v="19"/>
    <n v="0"/>
    <s v="INTERIOR"/>
    <n v="192"/>
    <s v="&gt;60"/>
    <s v="Entry Mono Printers"/>
    <s v="A4"/>
    <s v="Ciudad principal"/>
    <s v="1-&gt;60"/>
    <n v="1.05"/>
    <n v="750.75000000000011"/>
    <n v="1"/>
    <n v="5.0199999999999996"/>
    <n v="5"/>
    <n v="1.004"/>
    <n v="1.0000000000000009E-3"/>
    <n v="-0.71500000000000075"/>
    <d v="2019-01-17T00:00:00"/>
    <d v="2019-01-17T00:00:00"/>
    <n v="0"/>
    <s v="0-1 día"/>
    <n v="0"/>
    <n v="0"/>
    <n v="0"/>
    <x v="0"/>
    <x v="1"/>
    <x v="0"/>
    <x v="0"/>
    <x v="0"/>
    <x v="0"/>
    <x v="0"/>
  </r>
  <r>
    <x v="0"/>
    <n v="1"/>
    <s v="1986499"/>
    <x v="0"/>
    <s v="4395"/>
    <s v="29/01/2019 09:08"/>
    <s v="0BG2953505"/>
    <s v="000207"/>
    <s v="PITSS"/>
    <s v="ASP"/>
    <x v="4"/>
    <s v="PAPNUNCIO PADILLA No 34"/>
    <x v="12"/>
    <n v="0"/>
    <s v="METRO"/>
    <n v="15"/>
    <s v="Entre 7 y 15"/>
    <s v="Light Production Digital Business"/>
    <s v="Entry Production"/>
    <s v="Ciudad principal"/>
    <s v="3-Entre 7 y 15"/>
    <n v="0.8"/>
    <n v="642.40000000000009"/>
    <n v="1"/>
    <n v="4.04"/>
    <n v="4"/>
    <n v="1.01"/>
    <n v="2.5000000000000022E-3"/>
    <n v="-2.0075000000000016"/>
    <d v="2019-01-30T00:00:00"/>
    <d v="2019-01-30T00:00:00"/>
    <n v="0"/>
    <s v="0-1 día"/>
    <n v="0"/>
    <n v="0"/>
    <n v="0"/>
    <x v="0"/>
    <x v="1"/>
    <x v="0"/>
    <x v="0"/>
    <x v="0"/>
    <x v="0"/>
    <x v="0"/>
  </r>
  <r>
    <x v="1"/>
    <n v="1"/>
    <s v="1989819"/>
    <x v="0"/>
    <s v="8055"/>
    <s v="05/02/2019 11:02"/>
    <s v="Y4X822461"/>
    <s v="500056"/>
    <s v="PITSS"/>
    <s v="ASP"/>
    <x v="59"/>
    <s v="PONIENTE 134 NUM 580 B"/>
    <x v="34"/>
    <n v="0"/>
    <s v="INTERIOR"/>
    <n v="14"/>
    <s v="Entre 7 y 15"/>
    <s v="Departmental Digital"/>
    <s v="A3"/>
    <s v="Ciudad principal"/>
    <s v="2-Entre 7 y 15"/>
    <n v="0.6"/>
    <n v="819"/>
    <n v="1"/>
    <n v="5.05"/>
    <n v="5"/>
    <n v="1.01"/>
    <n v="2.5000000000000022E-3"/>
    <n v="-3.4125000000000032"/>
    <d v="2019-02-05T00:00:00"/>
    <d v="2019-02-06T00:00:00"/>
    <n v="1"/>
    <s v="0-1 día"/>
    <n v="0"/>
    <n v="0"/>
    <n v="0"/>
    <x v="0"/>
    <x v="1"/>
    <x v="0"/>
    <x v="0"/>
    <x v="0"/>
    <x v="0"/>
    <x v="0"/>
  </r>
  <r>
    <x v="0"/>
    <n v="1"/>
    <s v="1977701"/>
    <x v="0"/>
    <s v="0551"/>
    <s v="10/01/2019 13:27"/>
    <s v="0XPN394544"/>
    <s v="000196"/>
    <s v="PITSS"/>
    <s v="ASP"/>
    <x v="4"/>
    <s v="AV HOMERO 1317"/>
    <x v="25"/>
    <n v="0"/>
    <s v="METRO"/>
    <n v="3"/>
    <s v="&lt;=3"/>
    <s v="Entry Production Color Low/Mid"/>
    <s v="Entry Production"/>
    <s v="Ciudad principal"/>
    <s v="3-&lt;=3"/>
    <n v="0"/>
    <n v="0"/>
    <n v="1"/>
    <n v="4.05"/>
    <n v="4"/>
    <n v="1.0125"/>
    <n v="3.1249999999999889E-3"/>
    <n v="-2.509374999999991"/>
    <d v="2019-01-14T00:00:00"/>
    <d v="2019-01-14T00:00:00"/>
    <n v="0"/>
    <s v="0-1 día"/>
    <n v="0"/>
    <n v="0"/>
    <n v="0"/>
    <x v="0"/>
    <x v="1"/>
    <x v="0"/>
    <x v="0"/>
    <x v="0"/>
    <x v="0"/>
    <x v="0"/>
  </r>
  <r>
    <x v="0"/>
    <n v="1"/>
    <s v="1976369"/>
    <x v="0"/>
    <s v="3657"/>
    <s v="08/01/2019 10:55"/>
    <s v="0C7X246870"/>
    <s v="100038"/>
    <s v="PITSS"/>
    <s v="ASP"/>
    <x v="21"/>
    <s v="ACUEDUCTO DEL ALTO LERMA No 3"/>
    <x v="24"/>
    <n v="0"/>
    <s v="INTERIOR"/>
    <n v="601"/>
    <s v="&gt;60"/>
    <s v="A4 Mono MFPs"/>
    <s v="A4"/>
    <s v="Ciudad principal"/>
    <s v="1-&gt;60"/>
    <n v="1.05"/>
    <n v="750.75000000000011"/>
    <n v="1"/>
    <n v="5.08"/>
    <n v="5"/>
    <n v="1.016"/>
    <n v="4.0000000000000036E-3"/>
    <n v="-2.860000000000003"/>
    <d v="2019-01-11T00:00:00"/>
    <d v="2019-01-11T00:00:00"/>
    <n v="0"/>
    <s v="0-1 día"/>
    <n v="0"/>
    <n v="0"/>
    <n v="0"/>
    <x v="0"/>
    <x v="1"/>
    <x v="0"/>
    <x v="0"/>
    <x v="0"/>
    <x v="0"/>
    <x v="0"/>
  </r>
  <r>
    <x v="0"/>
    <n v="1"/>
    <s v="1984847"/>
    <x v="0"/>
    <s v="6203"/>
    <s v="25/01/2019 08:56"/>
    <s v="0AGD461882"/>
    <s v="800188"/>
    <s v="PITSS"/>
    <s v="ASP"/>
    <x v="1"/>
    <s v="AV FAJA DE ORO 1100"/>
    <x v="48"/>
    <n v="0"/>
    <s v="INTERIOR"/>
    <n v="2"/>
    <s v="&lt;=3"/>
    <s v="WF Mono Systems and Legacy Color"/>
    <s v="WF"/>
    <s v="Ciudad principal"/>
    <s v="3-&lt;=3"/>
    <n v="0"/>
    <n v="0"/>
    <n v="1"/>
    <n v="4.07"/>
    <n v="4"/>
    <n v="1.0175000000000001"/>
    <n v="4.3750000000000178E-3"/>
    <n v="-6.8818750000000293"/>
    <d v="2019-01-29T00:00:00"/>
    <d v="2019-01-29T00:00:00"/>
    <n v="0"/>
    <s v="0-1 día"/>
    <n v="0"/>
    <n v="0"/>
    <n v="0"/>
    <x v="0"/>
    <x v="1"/>
    <x v="0"/>
    <x v="0"/>
    <x v="0"/>
    <x v="0"/>
    <x v="0"/>
  </r>
  <r>
    <x v="0"/>
    <n v="1"/>
    <s v="1980059"/>
    <x v="0"/>
    <s v="6705"/>
    <s v="16/01/2019 08:07"/>
    <s v="0A1H021939"/>
    <s v="500066"/>
    <s v="PITSS"/>
    <s v="ASP"/>
    <x v="1"/>
    <s v="AV UNIVERSIDAD 401 NORTE"/>
    <x v="36"/>
    <n v="0"/>
    <s v="INTERIOR"/>
    <n v="63"/>
    <s v="&gt;60"/>
    <s v="WF Mono Systems and Legacy Color"/>
    <s v="WF"/>
    <s v="Ciudad principal"/>
    <s v="3-&gt;60"/>
    <n v="1.1499999999999999"/>
    <n v="1808.95"/>
    <n v="1"/>
    <n v="4.08"/>
    <n v="4"/>
    <n v="1.02"/>
    <n v="5.0000000000000044E-3"/>
    <n v="-7.8650000000000082"/>
    <d v="2019-01-16T00:00:00"/>
    <d v="2019-01-16T00:00:00"/>
    <n v="0"/>
    <s v="0-1 día"/>
    <n v="0"/>
    <n v="0"/>
    <n v="0"/>
    <x v="0"/>
    <x v="1"/>
    <x v="0"/>
    <x v="0"/>
    <x v="0"/>
    <x v="0"/>
    <x v="0"/>
  </r>
  <r>
    <x v="0"/>
    <n v="1"/>
    <s v="1973761"/>
    <x v="0"/>
    <s v="8045"/>
    <s v="02/01/2019 16:48"/>
    <s v="Y4X821724"/>
    <s v="500093"/>
    <s v="PITSS"/>
    <s v="ASP"/>
    <x v="157"/>
    <s v="CARRETERA LIBRAMIENTO MEXICO 2KM 28.5 S/N"/>
    <x v="18"/>
    <n v="0"/>
    <s v="INTERIOR"/>
    <n v="36"/>
    <s v="Entre 31 y 60"/>
    <s v="Office Digital"/>
    <s v="A3"/>
    <s v="Ciudad principal"/>
    <s v="2-Entre 31 y 60"/>
    <n v="1.05"/>
    <n v="1433.25"/>
    <n v="1"/>
    <n v="5.12"/>
    <n v="5"/>
    <n v="1.024"/>
    <n v="6.0000000000000053E-3"/>
    <n v="-8.1900000000000066"/>
    <d v="2019-01-03T00:00:00"/>
    <d v="2019-01-03T00:00:00"/>
    <n v="0"/>
    <s v="0-1 día"/>
    <n v="0"/>
    <n v="0"/>
    <n v="0"/>
    <x v="0"/>
    <x v="1"/>
    <x v="0"/>
    <x v="0"/>
    <x v="0"/>
    <x v="0"/>
    <x v="0"/>
  </r>
  <r>
    <x v="0"/>
    <n v="1"/>
    <s v="1983011"/>
    <x v="0"/>
    <s v="0551"/>
    <s v="22/01/2019 07:55"/>
    <s v="0XPN394544"/>
    <s v="000195"/>
    <s v="PITSS"/>
    <s v="ASP"/>
    <x v="4"/>
    <s v="AV HOMERO 1317"/>
    <x v="25"/>
    <n v="0"/>
    <s v="METRO"/>
    <n v="12"/>
    <s v="Entre 7 y 15"/>
    <s v="Entry Production Color Low/Mid"/>
    <s v="Entry Production"/>
    <s v="Ciudad principal"/>
    <s v="3-Entre 7 y 15"/>
    <n v="0.8"/>
    <n v="642.40000000000009"/>
    <n v="1"/>
    <n v="4.0999999999999996"/>
    <n v="4"/>
    <n v="1.0249999999999999"/>
    <n v="6.2499999999999778E-3"/>
    <n v="-5.0187499999999821"/>
    <d v="2019-01-31T00:00:00"/>
    <d v="2019-01-31T00:00:00"/>
    <n v="0"/>
    <s v="0-1 día"/>
    <n v="0"/>
    <n v="0"/>
    <n v="0"/>
    <x v="0"/>
    <x v="1"/>
    <x v="0"/>
    <x v="0"/>
    <x v="0"/>
    <x v="0"/>
    <x v="0"/>
  </r>
  <r>
    <x v="0"/>
    <n v="1"/>
    <s v="1976339"/>
    <x v="0"/>
    <s v="3601"/>
    <s v="08/01/2019 10:26"/>
    <s v="0MHB903473"/>
    <s v="500066"/>
    <s v="PITSS"/>
    <s v="ASP"/>
    <x v="56"/>
    <s v="CARRETERA MIGUEL ALEMAN KM16"/>
    <x v="29"/>
    <n v="0"/>
    <s v="INTERIOR"/>
    <n v="61"/>
    <s v="&gt;60"/>
    <s v="Entry Mono Printers"/>
    <s v="A4"/>
    <s v="Otras"/>
    <s v="1-&gt;60"/>
    <n v="1.05"/>
    <n v="750.75000000000011"/>
    <n v="1"/>
    <n v="9.27"/>
    <n v="9"/>
    <n v="1.03"/>
    <n v="7.5000000000000067E-3"/>
    <n v="-5.362500000000006"/>
    <d v="2019-01-09T00:00:00"/>
    <d v="2019-01-09T00:00:00"/>
    <n v="0"/>
    <s v="0-1 día"/>
    <n v="0"/>
    <n v="0"/>
    <n v="0"/>
    <x v="0"/>
    <x v="1"/>
    <x v="0"/>
    <x v="0"/>
    <x v="0"/>
    <x v="0"/>
    <x v="0"/>
  </r>
  <r>
    <x v="0"/>
    <n v="1"/>
    <s v="1985933"/>
    <x v="0"/>
    <s v="4018"/>
    <s v="28/01/2019 12:12"/>
    <s v="4HX540628"/>
    <s v="800110"/>
    <s v="PITSS"/>
    <s v="ASP"/>
    <x v="158"/>
    <s v="AVENIDA MANUEL VILLALONGIN No 222"/>
    <x v="28"/>
    <n v="0"/>
    <s v="INTERIOR"/>
    <n v="39"/>
    <s v="Entre 31 y 60"/>
    <s v="A4 Color Laser MFPs"/>
    <s v="A4"/>
    <s v="Ciudad principal"/>
    <s v="1-Entre 31 y 60"/>
    <n v="0.8"/>
    <n v="572.00000000000011"/>
    <n v="1"/>
    <n v="5.15"/>
    <n v="5"/>
    <n v="1.03"/>
    <n v="7.5000000000000067E-3"/>
    <n v="-5.362500000000006"/>
    <d v="2019-01-28T00:00:00"/>
    <d v="2019-01-29T00:00:00"/>
    <n v="1"/>
    <s v="0-1 día"/>
    <n v="0"/>
    <n v="0"/>
    <n v="0"/>
    <x v="0"/>
    <x v="1"/>
    <x v="0"/>
    <x v="0"/>
    <x v="0"/>
    <x v="0"/>
    <x v="0"/>
  </r>
  <r>
    <x v="1"/>
    <n v="1"/>
    <s v="1997349"/>
    <x v="0"/>
    <s v="0560"/>
    <s v="19/02/2019 15:52"/>
    <s v="0XPN547501"/>
    <s v="800027"/>
    <s v="PITSS"/>
    <s v="ASP"/>
    <x v="1"/>
    <s v="AV MEREO RGZ BARRAGAN NUM 1350"/>
    <x v="13"/>
    <n v="0"/>
    <s v="INTERIOR"/>
    <n v="21"/>
    <s v="Entre 16 y 30"/>
    <s v="Entry Production Color Low/Mid"/>
    <s v="Entry Production"/>
    <s v="Ciudad principal"/>
    <s v="3-Entre 16 y 30"/>
    <n v="1.05"/>
    <n v="1651.6500000000003"/>
    <n v="1"/>
    <n v="4.13"/>
    <n v="4"/>
    <n v="1.0325"/>
    <n v="8.1249999999999933E-3"/>
    <n v="-12.780624999999992"/>
    <d v="2019-02-20T00:00:00"/>
    <d v="2019-02-20T00:00:00"/>
    <n v="0"/>
    <s v="0-1 día"/>
    <n v="0"/>
    <n v="0"/>
    <n v="0"/>
    <x v="0"/>
    <x v="1"/>
    <x v="0"/>
    <x v="0"/>
    <x v="0"/>
    <x v="0"/>
    <x v="0"/>
  </r>
  <r>
    <x v="1"/>
    <n v="1"/>
    <s v="1994467"/>
    <x v="0"/>
    <s v="0070"/>
    <s v="13/02/2019 15:04"/>
    <s v="0E2B646560"/>
    <s v="500163"/>
    <s v="PITSS"/>
    <s v="ASP"/>
    <x v="1"/>
    <s v="BLVD TAMAULIPAS NORTE No 2388"/>
    <x v="109"/>
    <n v="0"/>
    <s v="INTERIOR"/>
    <n v="30"/>
    <s v="Entre 16 y 30"/>
    <s v="Entry Production Color Low/Mid"/>
    <s v="Entry Production"/>
    <s v="Ciudad principal"/>
    <s v="3-Entre 16 y 30"/>
    <n v="1.05"/>
    <n v="1651.6500000000003"/>
    <n v="1"/>
    <n v="2.4300000000000002"/>
    <n v="4"/>
    <n v="0.60750000000000004"/>
    <n v="0"/>
    <n v="0"/>
    <d v="2019-02-14T00:00:00"/>
    <d v="2019-02-14T00:00:00"/>
    <n v="0"/>
    <s v="0-1 día"/>
    <n v="0"/>
    <n v="0"/>
    <n v="0"/>
    <x v="0"/>
    <x v="0"/>
    <x v="0"/>
    <x v="0"/>
    <x v="0"/>
    <x v="0"/>
    <x v="0"/>
  </r>
  <r>
    <x v="0"/>
    <n v="1"/>
    <s v="1974205"/>
    <x v="0"/>
    <s v="5866"/>
    <s v="03/01/2019 11:59"/>
    <s v="0EX9284392"/>
    <s v="000207"/>
    <s v="PITSS"/>
    <s v="ASP"/>
    <x v="4"/>
    <s v="SAN NICOLAS 10"/>
    <x v="14"/>
    <n v="0"/>
    <s v="METRO"/>
    <n v="36"/>
    <s v="Entre 31 y 60"/>
    <s v="Departmental Digital"/>
    <s v="A3"/>
    <s v="Ciudad principal"/>
    <s v="2-Entre 31 y 60"/>
    <n v="1.05"/>
    <n v="687.75"/>
    <n v="1"/>
    <n v="5.19"/>
    <n v="5"/>
    <n v="1.038"/>
    <n v="9.5000000000000084E-3"/>
    <n v="-6.2225000000000055"/>
    <d v="2019-01-08T00:00:00"/>
    <d v="2019-01-09T00:00:00"/>
    <n v="1"/>
    <s v="0-1 día"/>
    <n v="0"/>
    <n v="0"/>
    <n v="0"/>
    <x v="0"/>
    <x v="1"/>
    <x v="0"/>
    <x v="0"/>
    <x v="0"/>
    <x v="0"/>
    <x v="0"/>
  </r>
  <r>
    <x v="0"/>
    <n v="1"/>
    <s v="1977223"/>
    <x v="0"/>
    <s v="0070"/>
    <s v="09/01/2019 18:27"/>
    <s v="0E2B665657"/>
    <s v="500028"/>
    <s v="PITSS"/>
    <s v="ASP"/>
    <x v="4"/>
    <s v="AV JOSE ELEUTERIO GONZALEZ No 315 INT 7C"/>
    <x v="11"/>
    <n v="0"/>
    <s v="INTERIOR"/>
    <n v="44"/>
    <s v="Entre 31 y 60"/>
    <s v="Entry Production Color Low/Mid"/>
    <s v="Entry Production"/>
    <s v="Ciudad principal"/>
    <s v="3-Entre 31 y 60"/>
    <n v="1.1000000000000001"/>
    <n v="1730.3000000000004"/>
    <n v="1"/>
    <n v="4.17"/>
    <n v="4"/>
    <n v="1.0425"/>
    <n v="1.0624999999999996E-2"/>
    <n v="-16.713124999999994"/>
    <d v="2019-01-10T00:00:00"/>
    <d v="2019-01-10T00:00:00"/>
    <n v="0"/>
    <s v="0-1 día"/>
    <n v="0"/>
    <n v="0"/>
    <n v="0"/>
    <x v="0"/>
    <x v="1"/>
    <x v="0"/>
    <x v="0"/>
    <x v="0"/>
    <x v="0"/>
    <x v="0"/>
  </r>
  <r>
    <x v="0"/>
    <n v="1"/>
    <s v="1976629"/>
    <x v="0"/>
    <s v="0070"/>
    <s v="08/01/2019 15:23"/>
    <s v="0E2B661966"/>
    <s v="800142"/>
    <s v="PITSS"/>
    <s v="ASP"/>
    <x v="4"/>
    <s v="AV DR JIMENEZ CANTU NUMERO Y MZ 1"/>
    <x v="4"/>
    <n v="0"/>
    <s v="METRO"/>
    <n v="71"/>
    <s v="&gt;60"/>
    <s v="Entry Production Color Low/Mid"/>
    <s v="Entry Production"/>
    <s v="Ciudad principal"/>
    <s v="3-&gt;60"/>
    <n v="1.1499999999999999"/>
    <n v="923.44999999999993"/>
    <n v="1"/>
    <n v="4.1900000000000004"/>
    <n v="4"/>
    <n v="1.0475000000000001"/>
    <n v="1.1875000000000024E-2"/>
    <n v="-9.5356250000000191"/>
    <d v="2019-01-09T00:00:00"/>
    <d v="2019-01-09T00:00:00"/>
    <n v="0"/>
    <s v="0-1 día"/>
    <n v="0"/>
    <n v="0"/>
    <n v="0"/>
    <x v="0"/>
    <x v="1"/>
    <x v="0"/>
    <x v="0"/>
    <x v="0"/>
    <x v="0"/>
    <x v="0"/>
  </r>
  <r>
    <x v="0"/>
    <n v="1"/>
    <s v="1982667"/>
    <x v="0"/>
    <s v="5866"/>
    <s v="21/01/2019 15:15"/>
    <s v="0EX9293087"/>
    <s v="500028"/>
    <s v="PITSS"/>
    <s v="ASP"/>
    <x v="4"/>
    <s v="AV DE LAS TORRES 2498"/>
    <x v="1"/>
    <n v="0"/>
    <s v="INTERIOR"/>
    <n v="24"/>
    <s v="Entre 16 y 30"/>
    <s v="Departmental Digital"/>
    <s v="A3"/>
    <s v="Ciudad principal"/>
    <s v="2-Entre 16 y 30"/>
    <n v="0.8"/>
    <n v="1092"/>
    <n v="1"/>
    <n v="5.25"/>
    <n v="5"/>
    <n v="1.05"/>
    <n v="1.2500000000000011E-2"/>
    <n v="-17.062500000000014"/>
    <d v="2019-01-22T00:00:00"/>
    <d v="2019-01-22T00:00:00"/>
    <n v="0"/>
    <s v="0-1 día"/>
    <n v="0"/>
    <n v="0"/>
    <n v="0"/>
    <x v="0"/>
    <x v="1"/>
    <x v="0"/>
    <x v="0"/>
    <x v="0"/>
    <x v="0"/>
    <x v="0"/>
  </r>
  <r>
    <x v="1"/>
    <n v="1"/>
    <s v="1996903"/>
    <x v="0"/>
    <s v="8075"/>
    <s v="19/02/2019 08:45"/>
    <s v="03AG880179"/>
    <s v="100037"/>
    <s v="PITSS"/>
    <s v="ASP"/>
    <x v="4"/>
    <s v="LEONA VICARIO No 629"/>
    <x v="3"/>
    <n v="0"/>
    <s v="INTERIOR"/>
    <n v="76"/>
    <s v="&gt;60"/>
    <s v="Departmental Digital"/>
    <s v="A3"/>
    <s v="Ciudad principal"/>
    <s v="2-&gt;60"/>
    <n v="1.1000000000000001"/>
    <n v="1501.5000000000002"/>
    <n v="1"/>
    <n v="5.25"/>
    <n v="5"/>
    <n v="1.05"/>
    <n v="1.2500000000000011E-2"/>
    <n v="-17.062500000000014"/>
    <d v="2019-02-21T00:00:00"/>
    <d v="2019-02-21T00:00:00"/>
    <n v="0"/>
    <s v="0-1 día"/>
    <n v="0"/>
    <n v="0"/>
    <n v="0"/>
    <x v="0"/>
    <x v="1"/>
    <x v="0"/>
    <x v="0"/>
    <x v="0"/>
    <x v="0"/>
    <x v="0"/>
  </r>
  <r>
    <x v="1"/>
    <n v="1"/>
    <s v="1995251"/>
    <x v="0"/>
    <s v="3616"/>
    <s v="15/02/2019 09:01"/>
    <s v="0A2T024364"/>
    <s v="500035"/>
    <s v="PITSS"/>
    <s v="ASP"/>
    <x v="9"/>
    <s v="MONTECARLO No 801 ENTRE BLVD MADERO Y MORELIA"/>
    <x v="47"/>
    <n v="0"/>
    <s v="INTERIOR"/>
    <n v="239"/>
    <s v="&gt;60"/>
    <s v="A4 Mono MFPs"/>
    <s v="A4"/>
    <s v="Ciudad principal"/>
    <s v="1-&gt;60"/>
    <n v="1.05"/>
    <n v="750.75000000000011"/>
    <n v="1"/>
    <n v="5.26"/>
    <n v="5"/>
    <n v="1.052"/>
    <n v="1.3000000000000012E-2"/>
    <n v="-9.2950000000000106"/>
    <d v="2019-02-15T00:00:00"/>
    <d v="2019-02-18T00:00:00"/>
    <n v="1"/>
    <s v="0-1 día"/>
    <n v="0"/>
    <n v="0"/>
    <n v="0"/>
    <x v="0"/>
    <x v="1"/>
    <x v="0"/>
    <x v="0"/>
    <x v="0"/>
    <x v="0"/>
    <x v="0"/>
  </r>
  <r>
    <x v="0"/>
    <n v="1"/>
    <s v="1976245"/>
    <x v="0"/>
    <s v="4395"/>
    <s v="08/01/2019 09:17"/>
    <s v="0BG2947152"/>
    <s v="800183"/>
    <s v="PITSS"/>
    <s v="ASP"/>
    <x v="1"/>
    <s v="PATRIA 1937"/>
    <x v="0"/>
    <n v="0"/>
    <s v="INTERIOR"/>
    <n v="22"/>
    <s v="Entre 16 y 30"/>
    <s v="Light Production Digital Business"/>
    <s v="Entry Production"/>
    <s v="Ciudad principal"/>
    <s v="3-Entre 16 y 30"/>
    <n v="1.05"/>
    <n v="1651.6500000000003"/>
    <n v="1"/>
    <n v="4.22"/>
    <n v="4"/>
    <n v="1.0549999999999999"/>
    <n v="1.3749999999999984E-2"/>
    <n v="-21.628749999999979"/>
    <d v="2019-01-08T00:00:00"/>
    <d v="2019-01-08T00:00:00"/>
    <n v="0"/>
    <s v="0-1 día"/>
    <n v="0"/>
    <n v="0"/>
    <n v="0"/>
    <x v="0"/>
    <x v="1"/>
    <x v="0"/>
    <x v="0"/>
    <x v="0"/>
    <x v="0"/>
    <x v="0"/>
  </r>
  <r>
    <x v="1"/>
    <n v="1"/>
    <s v="1988965"/>
    <x v="0"/>
    <s v="4395"/>
    <s v="03/02/2019 15:25"/>
    <s v="0BG2951481"/>
    <s v="500163"/>
    <s v="PITSS"/>
    <s v="ASP"/>
    <x v="1"/>
    <s v="BLV TAMAULIPAS 2388"/>
    <x v="109"/>
    <n v="0"/>
    <s v="INTERIOR"/>
    <n v="10"/>
    <s v="Entre 7 y 15"/>
    <s v="Light Production Digital Business"/>
    <s v="Entry Production"/>
    <s v="Ciudad principal"/>
    <s v="3-Entre 7 y 15"/>
    <n v="0.8"/>
    <n v="1258.4000000000003"/>
    <n v="1"/>
    <n v="2.5"/>
    <n v="4"/>
    <n v="0.625"/>
    <n v="0"/>
    <n v="0"/>
    <d v="2019-02-06T00:00:00"/>
    <d v="2019-02-07T00:00:00"/>
    <n v="1"/>
    <s v="0-1 día"/>
    <n v="0"/>
    <n v="0"/>
    <n v="0"/>
    <x v="0"/>
    <x v="0"/>
    <x v="0"/>
    <x v="0"/>
    <x v="0"/>
    <x v="0"/>
    <x v="0"/>
  </r>
  <r>
    <x v="1"/>
    <n v="1"/>
    <s v="1990711"/>
    <x v="0"/>
    <s v="4395"/>
    <s v="06/02/2019 13:16"/>
    <s v="0BG2951666"/>
    <s v="800183"/>
    <s v="PITSS"/>
    <s v="ASP"/>
    <x v="1"/>
    <s v="AV MANUEL AVILA CAMACHO 1650"/>
    <x v="7"/>
    <n v="0"/>
    <s v="INTERIOR"/>
    <n v="16"/>
    <s v="Entre 16 y 30"/>
    <s v="Light Production Digital Business"/>
    <s v="Entry Production"/>
    <s v="Ciudad principal"/>
    <s v="3-Entre 16 y 30"/>
    <n v="1.05"/>
    <n v="1651.6500000000003"/>
    <n v="1"/>
    <n v="4.2300000000000004"/>
    <n v="4"/>
    <n v="1.0575000000000001"/>
    <n v="1.4375000000000027E-2"/>
    <n v="-22.611875000000044"/>
    <d v="2019-02-08T00:00:00"/>
    <d v="2019-02-08T00:00:00"/>
    <n v="0"/>
    <s v="0-1 día"/>
    <n v="0"/>
    <n v="0"/>
    <n v="0"/>
    <x v="0"/>
    <x v="1"/>
    <x v="0"/>
    <x v="0"/>
    <x v="0"/>
    <x v="0"/>
    <x v="0"/>
  </r>
  <r>
    <x v="0"/>
    <n v="1"/>
    <s v="1977599"/>
    <x v="0"/>
    <s v="4310"/>
    <s v="10/01/2019 11:50"/>
    <s v="0BG0971716"/>
    <s v="500036"/>
    <s v="PITSS"/>
    <s v="ASP"/>
    <x v="109"/>
    <s v="ISSAC GARZA No 1363"/>
    <x v="11"/>
    <n v="0"/>
    <s v="INTERIOR"/>
    <n v="8"/>
    <s v="Entre 7 y 15"/>
    <s v="Light Production Digital Business"/>
    <s v="Entry Production"/>
    <s v="Ciudad principal"/>
    <s v="3-Entre 7 y 15"/>
    <n v="0.8"/>
    <n v="1258.4000000000003"/>
    <n v="1"/>
    <n v="4.25"/>
    <n v="4"/>
    <n v="1.0625"/>
    <n v="1.5625E-2"/>
    <n v="-24.578125000000004"/>
    <d v="2019-01-14T00:00:00"/>
    <d v="2019-01-14T00:00:00"/>
    <n v="0"/>
    <s v="0-1 día"/>
    <n v="0"/>
    <n v="0"/>
    <n v="0"/>
    <x v="0"/>
    <x v="1"/>
    <x v="0"/>
    <x v="0"/>
    <x v="0"/>
    <x v="0"/>
    <x v="0"/>
  </r>
  <r>
    <x v="1"/>
    <n v="1"/>
    <s v="1995589"/>
    <x v="0"/>
    <s v="0551"/>
    <s v="15/02/2019 19:05"/>
    <s v="0XPN388916"/>
    <s v="800192"/>
    <s v="PITSS"/>
    <s v="ASP"/>
    <x v="4"/>
    <s v="AV GUADALUPE No 119"/>
    <x v="7"/>
    <n v="0"/>
    <s v="INTERIOR"/>
    <n v="8"/>
    <s v="Entre 7 y 15"/>
    <s v="Entry Production Color Low/Mid"/>
    <s v="Entry Production"/>
    <s v="Ciudad principal"/>
    <s v="3-Entre 7 y 15"/>
    <n v="0.8"/>
    <n v="1258.4000000000003"/>
    <n v="1"/>
    <n v="4.25"/>
    <n v="4"/>
    <n v="1.0625"/>
    <n v="1.5625E-2"/>
    <n v="-24.578125000000004"/>
    <d v="2019-02-18T00:00:00"/>
    <d v="2019-02-18T00:00:00"/>
    <n v="0"/>
    <s v="0-1 día"/>
    <n v="0"/>
    <n v="0"/>
    <n v="0"/>
    <x v="0"/>
    <x v="1"/>
    <x v="0"/>
    <x v="0"/>
    <x v="0"/>
    <x v="0"/>
    <x v="0"/>
  </r>
  <r>
    <x v="0"/>
    <n v="1"/>
    <s v="1973605"/>
    <x v="0"/>
    <s v="5867"/>
    <s v="02/01/2019 11:30"/>
    <s v="0EX7381699"/>
    <s v="500027"/>
    <s v="PITSS"/>
    <s v="ASP"/>
    <x v="11"/>
    <s v="RAFAEL PEREZ SERNA Y HENRY DUNANT"/>
    <x v="2"/>
    <n v="0"/>
    <s v="INTERIOR"/>
    <n v="12"/>
    <s v="Entre 7 y 15"/>
    <s v="Office Digital"/>
    <s v="A3"/>
    <s v="Ciudad principal"/>
    <s v="2-Entre 7 y 15"/>
    <n v="0.6"/>
    <n v="819"/>
    <n v="1"/>
    <n v="5.33"/>
    <n v="5"/>
    <n v="1.0660000000000001"/>
    <n v="1.6500000000000015E-2"/>
    <n v="-22.522500000000019"/>
    <d v="2019-01-04T00:00:00"/>
    <d v="2019-01-07T00:00:00"/>
    <n v="1"/>
    <s v="0-1 día"/>
    <n v="0"/>
    <n v="0"/>
    <n v="0"/>
    <x v="0"/>
    <x v="1"/>
    <x v="0"/>
    <x v="0"/>
    <x v="0"/>
    <x v="0"/>
    <x v="0"/>
  </r>
  <r>
    <x v="0"/>
    <n v="1"/>
    <s v="1979593"/>
    <x v="0"/>
    <s v="3326"/>
    <s v="15/01/2019 12:10"/>
    <s v="0LA6296642"/>
    <s v="500056"/>
    <s v="PITSS"/>
    <s v="ASP"/>
    <x v="6"/>
    <s v="CHIHUAHUA S/N ENTRE TLAXCALA Y DURANGO"/>
    <x v="19"/>
    <n v="0"/>
    <s v="INTERIOR"/>
    <n v="40"/>
    <s v="Entre 31 y 60"/>
    <s v="A4 Mono MFPs"/>
    <s v="A4"/>
    <s v="Ciudad principal"/>
    <s v="1-Entre 31 y 60"/>
    <n v="0.8"/>
    <n v="572.00000000000011"/>
    <n v="1"/>
    <n v="5.33"/>
    <n v="5"/>
    <n v="1.0660000000000001"/>
    <n v="1.6500000000000015E-2"/>
    <n v="-11.797500000000012"/>
    <d v="2019-01-16T00:00:00"/>
    <d v="2019-01-16T00:00:00"/>
    <n v="0"/>
    <s v="0-1 día"/>
    <n v="0"/>
    <n v="0"/>
    <n v="0"/>
    <x v="0"/>
    <x v="1"/>
    <x v="0"/>
    <x v="0"/>
    <x v="0"/>
    <x v="0"/>
    <x v="0"/>
  </r>
  <r>
    <x v="0"/>
    <n v="1"/>
    <s v="1979693"/>
    <x v="0"/>
    <s v="5945"/>
    <s v="15/01/2019 14:40"/>
    <s v="0X76373083"/>
    <s v="500028"/>
    <s v="PITSS"/>
    <s v="ASP"/>
    <x v="17"/>
    <s v="AV DE LAS FABRICAS No 5939"/>
    <x v="18"/>
    <n v="0"/>
    <s v="INTERIOR"/>
    <n v="34"/>
    <s v="Entre 31 y 60"/>
    <s v="Office Digital"/>
    <s v="A3"/>
    <s v="Ciudad principal"/>
    <s v="2-Entre 31 y 60"/>
    <n v="1.05"/>
    <n v="1433.25"/>
    <n v="1"/>
    <n v="5.33"/>
    <n v="5"/>
    <n v="1.0660000000000001"/>
    <n v="1.6500000000000015E-2"/>
    <n v="-22.522500000000019"/>
    <d v="2019-01-16T00:00:00"/>
    <d v="2019-01-16T00:00:00"/>
    <n v="0"/>
    <s v="0-1 día"/>
    <n v="0"/>
    <n v="0"/>
    <n v="0"/>
    <x v="0"/>
    <x v="1"/>
    <x v="0"/>
    <x v="0"/>
    <x v="0"/>
    <x v="0"/>
    <x v="0"/>
  </r>
  <r>
    <x v="0"/>
    <n v="1"/>
    <s v="1981783"/>
    <x v="0"/>
    <s v="5866"/>
    <s v="19/01/2019 12:10"/>
    <s v="0EX9660971"/>
    <s v="800027"/>
    <s v="PITSS"/>
    <s v="ASP"/>
    <x v="4"/>
    <s v="AV LOPEZ MATEOS SUR No 7000"/>
    <x v="40"/>
    <n v="0"/>
    <s v="INTERIOR"/>
    <n v="108"/>
    <s v="&gt;60"/>
    <s v="Departmental Digital"/>
    <s v="A3"/>
    <s v="Ciudad principal"/>
    <s v="2-&gt;60"/>
    <n v="1.1000000000000001"/>
    <n v="1501.5000000000002"/>
    <n v="1"/>
    <n v="5.33"/>
    <n v="5"/>
    <n v="1.0660000000000001"/>
    <n v="1.6500000000000015E-2"/>
    <n v="-22.522500000000019"/>
    <d v="2019-01-21T00:00:00"/>
    <d v="2019-01-21T00:00:00"/>
    <n v="0"/>
    <s v="0-1 día"/>
    <n v="0"/>
    <n v="0"/>
    <n v="0"/>
    <x v="0"/>
    <x v="1"/>
    <x v="0"/>
    <x v="0"/>
    <x v="0"/>
    <x v="0"/>
    <x v="0"/>
  </r>
  <r>
    <x v="0"/>
    <n v="1"/>
    <s v="1973589"/>
    <x v="0"/>
    <s v="4310"/>
    <s v="02/01/2019 11:18"/>
    <s v="0BG0964526"/>
    <s v="000196"/>
    <s v="PITSS"/>
    <s v="ASP"/>
    <x v="4"/>
    <s v="AV HOMERO 125"/>
    <x v="25"/>
    <n v="0"/>
    <s v="METRO"/>
    <n v="35"/>
    <s v="Entre 31 y 60"/>
    <s v="Light Production Digital Business"/>
    <s v="Entry Production"/>
    <s v="Ciudad principal"/>
    <s v="3-Entre 31 y 60"/>
    <n v="1.1000000000000001"/>
    <n v="883.30000000000007"/>
    <n v="1"/>
    <n v="4.2699999999999996"/>
    <n v="4"/>
    <n v="1.0674999999999999"/>
    <n v="1.6874999999999973E-2"/>
    <n v="-13.550624999999979"/>
    <d v="2019-01-10T00:00:00"/>
    <d v="2019-01-10T00:00:00"/>
    <n v="0"/>
    <s v="0-1 día"/>
    <n v="0"/>
    <n v="0"/>
    <n v="0"/>
    <x v="0"/>
    <x v="1"/>
    <x v="0"/>
    <x v="0"/>
    <x v="0"/>
    <x v="0"/>
    <x v="0"/>
  </r>
  <r>
    <x v="0"/>
    <n v="1"/>
    <s v="1981769"/>
    <x v="0"/>
    <s v="8075"/>
    <s v="19/01/2019 10:32"/>
    <s v="03AG880147"/>
    <s v="000195"/>
    <s v="PITSS"/>
    <s v="ASP"/>
    <x v="4"/>
    <s v="AV REVOLUCION 780"/>
    <x v="21"/>
    <n v="0"/>
    <s v="METRO"/>
    <n v="38"/>
    <s v="Entre 31 y 60"/>
    <s v="Departmental Digital"/>
    <s v="A3"/>
    <s v="Ciudad principal"/>
    <s v="2-Entre 31 y 60"/>
    <n v="1.05"/>
    <n v="687.75"/>
    <n v="1"/>
    <n v="5.35"/>
    <n v="5"/>
    <n v="1.0699999999999998"/>
    <n v="1.749999999999996E-2"/>
    <n v="-11.462499999999974"/>
    <d v="2019-01-21T00:00:00"/>
    <d v="2019-01-21T00:00:00"/>
    <n v="0"/>
    <s v="0-1 día"/>
    <n v="0"/>
    <n v="0"/>
    <n v="0"/>
    <x v="0"/>
    <x v="1"/>
    <x v="0"/>
    <x v="0"/>
    <x v="0"/>
    <x v="0"/>
    <x v="0"/>
  </r>
  <r>
    <x v="0"/>
    <n v="1"/>
    <s v="1977061"/>
    <x v="0"/>
    <s v="4005"/>
    <s v="09/01/2019 12:25"/>
    <s v="09HB347575"/>
    <s v="500163"/>
    <s v="PITSS"/>
    <s v="ASP"/>
    <x v="14"/>
    <s v="BLVD TAMAULIPAS NORTE No 1801"/>
    <x v="109"/>
    <n v="0"/>
    <s v="INTERIOR"/>
    <n v="2596"/>
    <s v="&gt;60"/>
    <s v="A4 Mono MFPs"/>
    <s v="A4"/>
    <s v="Ciudad principal"/>
    <s v="1-&gt;60"/>
    <n v="1.05"/>
    <n v="750.75000000000011"/>
    <n v="1"/>
    <n v="3.41"/>
    <n v="5"/>
    <n v="0.68200000000000005"/>
    <n v="0"/>
    <n v="0"/>
    <d v="2019-01-09T00:00:00"/>
    <d v="2019-01-10T00:00:00"/>
    <n v="1"/>
    <s v="0-1 día"/>
    <n v="0"/>
    <n v="0"/>
    <n v="0"/>
    <x v="0"/>
    <x v="0"/>
    <x v="0"/>
    <x v="0"/>
    <x v="0"/>
    <x v="0"/>
    <x v="0"/>
  </r>
  <r>
    <x v="0"/>
    <n v="1"/>
    <s v="1980119"/>
    <x v="0"/>
    <s v="5866"/>
    <s v="16/01/2019 09:44"/>
    <s v="0EX9310001"/>
    <s v="500066"/>
    <s v="PITSS"/>
    <s v="ASP"/>
    <x v="108"/>
    <s v="AV DE LOS ALAMOS No 80"/>
    <x v="82"/>
    <n v="0"/>
    <s v="INTERIOR"/>
    <n v="119"/>
    <s v="&gt;60"/>
    <s v="Departmental Digital"/>
    <s v="A3"/>
    <s v="Otras"/>
    <s v="2-&gt;60"/>
    <n v="1.1000000000000001"/>
    <n v="1501.5000000000002"/>
    <n v="1"/>
    <n v="9.65"/>
    <n v="9"/>
    <n v="1.0722222222222222"/>
    <n v="1.8055555555555547E-2"/>
    <n v="-24.645833333333321"/>
    <d v="2019-01-17T00:00:00"/>
    <d v="2019-01-17T00:00:00"/>
    <n v="0"/>
    <s v="0-1 día"/>
    <n v="0"/>
    <n v="0"/>
    <n v="0"/>
    <x v="0"/>
    <x v="1"/>
    <x v="0"/>
    <x v="0"/>
    <x v="0"/>
    <x v="0"/>
    <x v="0"/>
  </r>
  <r>
    <x v="1"/>
    <n v="1"/>
    <s v="1989817"/>
    <x v="0"/>
    <s v="5866"/>
    <s v="05/02/2019 11:01"/>
    <s v="0EX9664778"/>
    <s v="500028"/>
    <s v="PITSS"/>
    <s v="ASP"/>
    <x v="108"/>
    <s v="AV DE LOS ALAMOS No 80"/>
    <x v="82"/>
    <n v="0"/>
    <s v="INTERIOR"/>
    <n v="69"/>
    <s v="&gt;60"/>
    <s v="Departmental Digital"/>
    <s v="A3"/>
    <s v="Otras"/>
    <s v="2-&gt;60"/>
    <n v="1.1000000000000001"/>
    <n v="1501.5000000000002"/>
    <n v="1"/>
    <n v="9.65"/>
    <n v="9"/>
    <n v="1.0722222222222222"/>
    <n v="1.8055555555555547E-2"/>
    <n v="-24.645833333333321"/>
    <d v="2019-02-08T00:00:00"/>
    <d v="2019-02-08T00:00:00"/>
    <n v="0"/>
    <s v="0-1 día"/>
    <n v="0"/>
    <n v="0"/>
    <n v="0"/>
    <x v="0"/>
    <x v="1"/>
    <x v="0"/>
    <x v="0"/>
    <x v="0"/>
    <x v="0"/>
    <x v="0"/>
  </r>
  <r>
    <x v="0"/>
    <n v="1"/>
    <s v="1980759"/>
    <x v="0"/>
    <s v="4395"/>
    <s v="17/01/2019 10:42"/>
    <s v="0BG2943221"/>
    <s v="100038"/>
    <s v="PITSS"/>
    <s v="ASP"/>
    <x v="1"/>
    <s v="BLV ISIDRO FABELA SUR 600"/>
    <x v="20"/>
    <n v="0"/>
    <s v="INTERIOR"/>
    <n v="21"/>
    <s v="Entre 16 y 30"/>
    <s v="Light Production Digital Business"/>
    <s v="Entry Production"/>
    <s v="Ciudad principal"/>
    <s v="3-Entre 16 y 30"/>
    <n v="1.05"/>
    <n v="1651.6500000000003"/>
    <n v="1"/>
    <n v="4.3"/>
    <n v="4"/>
    <n v="1.075"/>
    <n v="1.8749999999999989E-2"/>
    <n v="-29.493749999999988"/>
    <d v="2019-01-17T00:00:00"/>
    <d v="2019-01-18T00:00:00"/>
    <n v="1"/>
    <s v="0-1 día"/>
    <n v="0"/>
    <n v="0"/>
    <n v="0"/>
    <x v="0"/>
    <x v="1"/>
    <x v="0"/>
    <x v="0"/>
    <x v="0"/>
    <x v="0"/>
    <x v="0"/>
  </r>
  <r>
    <x v="1"/>
    <n v="1"/>
    <s v="1994973"/>
    <x v="0"/>
    <s v="6514"/>
    <s v="14/02/2019 13:37"/>
    <s v="5AV818085"/>
    <s v="100037"/>
    <s v="PITSS"/>
    <s v="ASP"/>
    <x v="159"/>
    <s v="JUAN ALVAREZ No 514 INT 5"/>
    <x v="22"/>
    <n v="0"/>
    <s v="INTERIOR"/>
    <n v="2632"/>
    <s v="&gt;60"/>
    <s v="A4 Color Laser MFPs"/>
    <s v="A4"/>
    <s v="Ciudad principal"/>
    <s v="1-&gt;60"/>
    <n v="1.05"/>
    <n v="750.75000000000011"/>
    <n v="1"/>
    <n v="5.38"/>
    <n v="5"/>
    <n v="1.0760000000000001"/>
    <n v="1.9000000000000017E-2"/>
    <n v="-13.585000000000015"/>
    <d v="2019-02-15T00:00:00"/>
    <d v="2019-02-15T00:00:00"/>
    <n v="0"/>
    <s v="0-1 día"/>
    <n v="0"/>
    <n v="0"/>
    <n v="0"/>
    <x v="0"/>
    <x v="1"/>
    <x v="0"/>
    <x v="0"/>
    <x v="0"/>
    <x v="0"/>
    <x v="0"/>
  </r>
  <r>
    <x v="0"/>
    <n v="1"/>
    <s v="1978865"/>
    <x v="0"/>
    <s v="4603"/>
    <s v="14/01/2019 08:48"/>
    <s v="0XLT269039"/>
    <s v="500163"/>
    <s v="PITSS"/>
    <s v="ASP"/>
    <x v="108"/>
    <s v="TRANSFORMACION LT 3B MZ N SECCION II"/>
    <x v="109"/>
    <n v="0"/>
    <s v="INTERIOR"/>
    <n v="224"/>
    <s v="&gt;60"/>
    <s v="Entry Mono Printers"/>
    <s v="A4"/>
    <s v="Ciudad principal"/>
    <s v="1-&gt;60"/>
    <n v="1.05"/>
    <n v="750.75000000000011"/>
    <n v="1"/>
    <n v="3.52"/>
    <n v="5"/>
    <n v="0.70399999999999996"/>
    <n v="0"/>
    <n v="0"/>
    <d v="2019-01-14T00:00:00"/>
    <d v="2019-01-14T00:00:00"/>
    <n v="0"/>
    <s v="0-1 día"/>
    <n v="0"/>
    <n v="0"/>
    <n v="0"/>
    <x v="0"/>
    <x v="0"/>
    <x v="0"/>
    <x v="0"/>
    <x v="0"/>
    <x v="0"/>
    <x v="0"/>
  </r>
  <r>
    <x v="0"/>
    <n v="1"/>
    <s v="1974089"/>
    <x v="0"/>
    <s v="5955"/>
    <s v="03/01/2019 10:06"/>
    <s v="0X76703677"/>
    <s v="800188"/>
    <s v="PITSS"/>
    <s v="ASP"/>
    <x v="36"/>
    <s v="Av De los Insurgentes  2604 Loc B5"/>
    <x v="30"/>
    <n v="0"/>
    <s v="INTERIOR"/>
    <n v="21"/>
    <s v="Entre 16 y 30"/>
    <s v="Departmental Digital"/>
    <s v="A3"/>
    <s v="Ciudad principal"/>
    <s v="2-Entre 16 y 30"/>
    <n v="0.8"/>
    <n v="1092"/>
    <n v="1"/>
    <n v="5.4"/>
    <n v="5"/>
    <n v="1.08"/>
    <n v="2.0000000000000018E-2"/>
    <n v="-27.300000000000026"/>
    <d v="2019-01-04T00:00:00"/>
    <d v="2019-01-04T00:00:00"/>
    <n v="0"/>
    <s v="0-1 día"/>
    <n v="0"/>
    <n v="0"/>
    <n v="0"/>
    <x v="0"/>
    <x v="1"/>
    <x v="0"/>
    <x v="0"/>
    <x v="0"/>
    <x v="0"/>
    <x v="0"/>
  </r>
  <r>
    <x v="0"/>
    <n v="1"/>
    <s v="1972775"/>
    <x v="0"/>
    <s v="8075"/>
    <s v="31/12/2018 07:33"/>
    <s v="03AG873408"/>
    <s v="000207"/>
    <s v="PITSS"/>
    <s v="ASP"/>
    <x v="4"/>
    <s v="AV CHALMA 1 ESQ AUT MEXICO QRO"/>
    <x v="97"/>
    <n v="0"/>
    <s v="METRO"/>
    <n v="54"/>
    <s v="Entre 31 y 60"/>
    <s v="Departmental Digital"/>
    <s v="A3"/>
    <s v="Ciudad principal"/>
    <s v="2-Entre 31 y 60"/>
    <n v="1.05"/>
    <n v="687.75"/>
    <n v="1"/>
    <n v="5.42"/>
    <n v="5"/>
    <n v="1.0840000000000001"/>
    <n v="2.1000000000000019E-2"/>
    <n v="-13.755000000000011"/>
    <d v="2018-12-31T00:00:00"/>
    <d v="2019-01-02T00:00:00"/>
    <n v="1"/>
    <s v="0-1 día"/>
    <n v="0"/>
    <n v="0"/>
    <n v="0"/>
    <x v="0"/>
    <x v="1"/>
    <x v="0"/>
    <x v="0"/>
    <x v="0"/>
    <x v="0"/>
    <x v="0"/>
  </r>
  <r>
    <x v="0"/>
    <n v="1"/>
    <s v="1981401"/>
    <x v="0"/>
    <s v="3658"/>
    <s v="18/01/2019 12:04"/>
    <s v="0C4X008432"/>
    <s v="800147"/>
    <s v="PITSS"/>
    <s v="ASP"/>
    <x v="8"/>
    <s v="JESUS GOYTORTUA 230"/>
    <x v="13"/>
    <n v="0"/>
    <s v="INTERIOR"/>
    <n v="63"/>
    <s v="&gt;60"/>
    <s v="A4 Mono MFPs"/>
    <s v="A4"/>
    <s v="Ciudad principal"/>
    <s v="1-&gt;60"/>
    <n v="1.05"/>
    <n v="750.75000000000011"/>
    <n v="1"/>
    <n v="5.43"/>
    <n v="5"/>
    <n v="1.0859999999999999"/>
    <n v="2.1499999999999964E-2"/>
    <n v="-15.372499999999976"/>
    <d v="2019-01-21T00:00:00"/>
    <d v="2019-01-21T00:00:00"/>
    <n v="0"/>
    <s v="0-1 día"/>
    <n v="0"/>
    <n v="0"/>
    <n v="0"/>
    <x v="0"/>
    <x v="1"/>
    <x v="0"/>
    <x v="0"/>
    <x v="0"/>
    <x v="0"/>
    <x v="0"/>
  </r>
  <r>
    <x v="1"/>
    <n v="1"/>
    <s v="1992951"/>
    <x v="0"/>
    <s v="4395"/>
    <s v="11/02/2019 10:09"/>
    <s v="0BG2948878"/>
    <s v="500083"/>
    <s v="PITSS"/>
    <s v="ASP"/>
    <x v="1"/>
    <s v="AV VASCONCELOS 160"/>
    <x v="1"/>
    <n v="0"/>
    <s v="INTERIOR"/>
    <n v="7"/>
    <s v="Entre 7 y 15"/>
    <s v="Light Production Digital Business"/>
    <s v="Entry Production"/>
    <s v="Ciudad principal"/>
    <s v="3-Entre 7 y 15"/>
    <n v="0.8"/>
    <n v="1258.4000000000003"/>
    <n v="1"/>
    <n v="4.3499999999999996"/>
    <n v="4"/>
    <n v="1.0874999999999999"/>
    <n v="2.1874999999999978E-2"/>
    <n v="-34.409374999999969"/>
    <d v="2019-02-13T00:00:00"/>
    <d v="2019-02-14T00:00:00"/>
    <n v="1"/>
    <s v="0-1 día"/>
    <n v="0"/>
    <n v="0"/>
    <n v="0"/>
    <x v="0"/>
    <x v="1"/>
    <x v="0"/>
    <x v="0"/>
    <x v="0"/>
    <x v="0"/>
    <x v="0"/>
  </r>
  <r>
    <x v="0"/>
    <n v="1"/>
    <s v="1975777"/>
    <x v="0"/>
    <s v="8045"/>
    <s v="07/01/2019 12:33"/>
    <s v="Y4X821650"/>
    <s v="800186"/>
    <s v="PITSS"/>
    <s v="ASP"/>
    <x v="64"/>
    <s v="AV ANTEA No 1088 PISO 1 B"/>
    <x v="10"/>
    <n v="0"/>
    <s v="INTERIOR"/>
    <n v="4"/>
    <s v="Entre 3 y 6"/>
    <s v="Office Digital"/>
    <s v="A3"/>
    <s v="Ciudad principal"/>
    <s v="2-Entre 3 y 6"/>
    <n v="0"/>
    <n v="0"/>
    <n v="1"/>
    <n v="5.45"/>
    <n v="5"/>
    <n v="1.0900000000000001"/>
    <n v="2.250000000000002E-2"/>
    <n v="-30.712500000000027"/>
    <d v="2019-01-08T00:00:00"/>
    <d v="2019-01-08T00:00:00"/>
    <n v="0"/>
    <s v="0-1 día"/>
    <n v="0"/>
    <n v="0"/>
    <n v="0"/>
    <x v="0"/>
    <x v="1"/>
    <x v="0"/>
    <x v="0"/>
    <x v="0"/>
    <x v="0"/>
    <x v="0"/>
  </r>
  <r>
    <x v="1"/>
    <n v="1"/>
    <s v="1996329"/>
    <x v="0"/>
    <s v="6203"/>
    <s v="18/02/2019 10:13"/>
    <s v="0AGD460913"/>
    <s v="500066"/>
    <s v="PITSS"/>
    <s v="ASP"/>
    <x v="6"/>
    <s v="AV NOGALAR SUR Y CRISANTEMA 2DO PISO"/>
    <x v="36"/>
    <n v="0"/>
    <s v="INTERIOR"/>
    <n v="405"/>
    <s v="&gt;60"/>
    <s v="WF Mono Systems and Legacy Color"/>
    <s v="WF"/>
    <s v="Ciudad principal"/>
    <s v="3-&gt;60"/>
    <n v="1.1499999999999999"/>
    <n v="1808.95"/>
    <n v="1"/>
    <n v="4.3600000000000003"/>
    <n v="4"/>
    <n v="1.0900000000000001"/>
    <n v="2.250000000000002E-2"/>
    <n v="-35.392500000000034"/>
    <d v="2019-02-18T00:00:00"/>
    <d v="2019-02-19T00:00:00"/>
    <n v="1"/>
    <s v="0-1 día"/>
    <n v="0"/>
    <n v="0"/>
    <n v="0"/>
    <x v="0"/>
    <x v="1"/>
    <x v="0"/>
    <x v="0"/>
    <x v="0"/>
    <x v="0"/>
    <x v="0"/>
  </r>
  <r>
    <x v="0"/>
    <n v="1"/>
    <s v="1972789"/>
    <x v="0"/>
    <s v="5337"/>
    <s v="31/12/2018 08:36"/>
    <s v="0AE9563509"/>
    <s v="800192"/>
    <s v="PITSS"/>
    <s v="ASP"/>
    <x v="27"/>
    <s v="CARRETERA BASE AEREA No 5850-23"/>
    <x v="0"/>
    <n v="0"/>
    <s v="INTERIOR"/>
    <n v="53"/>
    <s v="Entre 31 y 60"/>
    <s v="Office Digital"/>
    <s v="A3"/>
    <s v="Ciudad principal"/>
    <s v="2-Entre 31 y 60"/>
    <n v="1.05"/>
    <n v="1433.25"/>
    <n v="1"/>
    <n v="5.47"/>
    <n v="5"/>
    <n v="1.0939999999999999"/>
    <n v="2.3499999999999965E-2"/>
    <n v="-32.077499999999951"/>
    <d v="2018-12-31T00:00:00"/>
    <d v="2019-01-02T00:00:00"/>
    <n v="1"/>
    <s v="0-1 día"/>
    <n v="0"/>
    <n v="0"/>
    <n v="0"/>
    <x v="0"/>
    <x v="1"/>
    <x v="0"/>
    <x v="0"/>
    <x v="0"/>
    <x v="0"/>
    <x v="0"/>
  </r>
  <r>
    <x v="1"/>
    <n v="1"/>
    <s v="1996229"/>
    <x v="0"/>
    <s v="4601"/>
    <s v="18/02/2019 08:17"/>
    <s v="0XLT281044"/>
    <s v="100039"/>
    <s v="PITSS"/>
    <s v="ASP"/>
    <x v="28"/>
    <s v="INDUSTRIA QUIMICA S/N"/>
    <x v="20"/>
    <n v="1"/>
    <s v="INTERIOR"/>
    <n v="189"/>
    <s v="&gt;60"/>
    <s v="Entry Mono Printers"/>
    <s v="A4"/>
    <s v="Ciudad principal"/>
    <s v="1-&gt;60"/>
    <n v="1.05"/>
    <n v="0"/>
    <n v="1"/>
    <n v="5.47"/>
    <n v="5"/>
    <n v="1.0939999999999999"/>
    <n v="2.3499999999999965E-2"/>
    <n v="-16.802499999999977"/>
    <d v="2019-02-19T00:00:00"/>
    <d v="2019-02-19T00:00:00"/>
    <n v="0"/>
    <s v="0-1 día"/>
    <n v="0"/>
    <n v="0"/>
    <n v="0"/>
    <x v="0"/>
    <x v="1"/>
    <x v="0"/>
    <x v="0"/>
    <x v="0"/>
    <x v="0"/>
    <x v="0"/>
  </r>
  <r>
    <x v="0"/>
    <n v="1"/>
    <s v="1974053"/>
    <x v="0"/>
    <s v="5865"/>
    <s v="03/01/2019 09:11"/>
    <s v="0EX9293542"/>
    <s v="500018"/>
    <s v="PITSS"/>
    <s v="ASP"/>
    <x v="1"/>
    <s v="AUTO CLUB 194-D"/>
    <x v="39"/>
    <n v="0"/>
    <s v="INTERIOR"/>
    <n v="59"/>
    <s v="Entre 31 y 60"/>
    <s v="Departmental Digital"/>
    <s v="A3"/>
    <s v="Otras"/>
    <s v="2-Entre 31 y 60"/>
    <n v="1.05"/>
    <n v="1433.25"/>
    <n v="1"/>
    <n v="9.89"/>
    <n v="9"/>
    <n v="1.098888888888889"/>
    <n v="2.4722222222222257E-2"/>
    <n v="-33.74583333333338"/>
    <d v="2019-01-04T00:00:00"/>
    <d v="2019-01-04T00:00:00"/>
    <n v="0"/>
    <s v="0-1 día"/>
    <n v="0"/>
    <n v="0"/>
    <n v="0"/>
    <x v="0"/>
    <x v="1"/>
    <x v="0"/>
    <x v="0"/>
    <x v="0"/>
    <x v="0"/>
    <x v="0"/>
  </r>
  <r>
    <x v="0"/>
    <n v="1"/>
    <s v="1974987"/>
    <x v="0"/>
    <s v="3611"/>
    <s v="05/01/2019 15:28"/>
    <s v="0A4T558378"/>
    <s v="800072"/>
    <s v="PITSS"/>
    <s v="ASP"/>
    <x v="4"/>
    <s v="AV PATRIA 1612 MZ 1 LT 30 Y 30A"/>
    <x v="0"/>
    <n v="0"/>
    <s v="INTERIOR"/>
    <n v="824"/>
    <s v="&gt;60"/>
    <s v="Entry Mono Printers"/>
    <s v="A4"/>
    <s v="Ciudad principal"/>
    <s v="1-&gt;60"/>
    <n v="1.05"/>
    <n v="750.75000000000011"/>
    <n v="1"/>
    <n v="5.5"/>
    <n v="5"/>
    <n v="1.1000000000000001"/>
    <n v="2.5000000000000022E-2"/>
    <n v="-17.875000000000018"/>
    <d v="2019-01-07T00:00:00"/>
    <d v="2019-01-07T00:00:00"/>
    <n v="0"/>
    <s v="0-1 día"/>
    <n v="0"/>
    <n v="0"/>
    <n v="0"/>
    <x v="0"/>
    <x v="1"/>
    <x v="0"/>
    <x v="0"/>
    <x v="0"/>
    <x v="0"/>
    <x v="0"/>
  </r>
  <r>
    <x v="0"/>
    <n v="1"/>
    <s v="1986211"/>
    <x v="0"/>
    <s v="8075"/>
    <s v="28/01/2019 21:14"/>
    <s v="03AG873748"/>
    <s v="000207"/>
    <s v="PITSS"/>
    <s v="ASP"/>
    <x v="4"/>
    <s v="AV CUITLAHUAC No 332"/>
    <x v="34"/>
    <n v="0"/>
    <s v="METRO"/>
    <n v="14"/>
    <s v="Entre 7 y 15"/>
    <s v="Departmental Digital"/>
    <s v="A3"/>
    <s v="Ciudad principal"/>
    <s v="2-Entre 7 y 15"/>
    <n v="0.6"/>
    <n v="393"/>
    <n v="1"/>
    <n v="5.5"/>
    <n v="5"/>
    <n v="1.1000000000000001"/>
    <n v="2.5000000000000022E-2"/>
    <n v="-16.375000000000014"/>
    <d v="2019-01-29T00:00:00"/>
    <d v="2019-01-29T00:00:00"/>
    <n v="0"/>
    <s v="0-1 día"/>
    <n v="0"/>
    <n v="0"/>
    <n v="0"/>
    <x v="0"/>
    <x v="1"/>
    <x v="0"/>
    <x v="0"/>
    <x v="0"/>
    <x v="0"/>
    <x v="0"/>
  </r>
  <r>
    <x v="1"/>
    <n v="1"/>
    <s v="1987857"/>
    <x v="0"/>
    <s v="4395"/>
    <s v="31/01/2019 11:39"/>
    <s v="0BG2951501"/>
    <s v="500163"/>
    <s v="PITSS"/>
    <s v="ASP"/>
    <x v="1"/>
    <s v="BLV TAMAULIPAS 2388"/>
    <x v="109"/>
    <n v="0"/>
    <s v="INTERIOR"/>
    <n v="1"/>
    <s v="&lt;=3"/>
    <s v="Light Production Digital Business"/>
    <s v="Entry Production"/>
    <s v="Ciudad principal"/>
    <s v="3-&lt;=3"/>
    <n v="0"/>
    <n v="0"/>
    <n v="1"/>
    <n v="2.85"/>
    <n v="4"/>
    <n v="0.71250000000000002"/>
    <n v="0"/>
    <n v="0"/>
    <d v="2019-02-05T00:00:00"/>
    <d v="2019-02-06T00:00:00"/>
    <n v="1"/>
    <s v="0-1 día"/>
    <n v="0"/>
    <n v="0"/>
    <n v="0"/>
    <x v="0"/>
    <x v="0"/>
    <x v="0"/>
    <x v="0"/>
    <x v="0"/>
    <x v="0"/>
    <x v="0"/>
  </r>
  <r>
    <x v="0"/>
    <n v="1"/>
    <s v="1978237"/>
    <x v="0"/>
    <s v="7845"/>
    <s v="11/01/2019 12:58"/>
    <s v="0MX4505031"/>
    <s v="800147"/>
    <s v="PITSS"/>
    <s v="ASP"/>
    <x v="25"/>
    <s v="CIRCUITO MEXICO No 125"/>
    <x v="13"/>
    <n v="0"/>
    <s v="INTERIOR"/>
    <n v="16"/>
    <s v="Entre 16 y 30"/>
    <s v="A3 Office Color Laser MFPs"/>
    <s v="A3"/>
    <s v="Ciudad principal"/>
    <s v="2-Entre 16 y 30"/>
    <n v="0.8"/>
    <n v="1092"/>
    <n v="1"/>
    <n v="5.53"/>
    <n v="5"/>
    <n v="1.1060000000000001"/>
    <n v="2.6500000000000024E-2"/>
    <n v="-36.172500000000035"/>
    <d v="2019-01-17T00:00:00"/>
    <d v="2019-01-17T00:00:00"/>
    <n v="0"/>
    <s v="0-1 día"/>
    <n v="0"/>
    <n v="0"/>
    <n v="0"/>
    <x v="0"/>
    <x v="1"/>
    <x v="0"/>
    <x v="1"/>
    <x v="0"/>
    <x v="0"/>
    <x v="0"/>
  </r>
  <r>
    <x v="0"/>
    <n v="1"/>
    <s v="1983705"/>
    <x v="0"/>
    <s v="4598"/>
    <s v="23/01/2019 10:34"/>
    <s v="0FBG071028"/>
    <s v="800188"/>
    <s v="PITSS"/>
    <s v="ASP"/>
    <x v="1"/>
    <s v="BLV ADOLFO LOPEZ MATEOS 1025"/>
    <x v="55"/>
    <n v="0"/>
    <s v="INTERIOR"/>
    <n v="15"/>
    <s v="Entre 7 y 15"/>
    <s v="Light Production Digital Business"/>
    <s v="Entry Production"/>
    <s v="Ciudad principal"/>
    <s v="3-Entre 7 y 15"/>
    <n v="0.8"/>
    <n v="1258.4000000000003"/>
    <n v="1"/>
    <n v="4.43"/>
    <n v="4"/>
    <n v="1.1074999999999999"/>
    <n v="2.6874999999999982E-2"/>
    <n v="-42.274374999999978"/>
    <d v="2019-01-23T00:00:00"/>
    <d v="2019-01-23T00:00:00"/>
    <n v="0"/>
    <s v="0-1 día"/>
    <n v="0"/>
    <n v="0"/>
    <n v="0"/>
    <x v="0"/>
    <x v="1"/>
    <x v="0"/>
    <x v="0"/>
    <x v="0"/>
    <x v="0"/>
    <x v="0"/>
  </r>
  <r>
    <x v="0"/>
    <n v="1"/>
    <s v="1981407"/>
    <x v="0"/>
    <s v="3658"/>
    <s v="18/01/2019 12:22"/>
    <s v="0C4X013348"/>
    <s v="800027"/>
    <s v="PITSS"/>
    <s v="ASP"/>
    <x v="89"/>
    <s v="AV PATRIA No 209"/>
    <x v="7"/>
    <n v="0"/>
    <s v="INTERIOR"/>
    <n v="2"/>
    <s v="&lt;=3"/>
    <s v="A4 Mono MFPs"/>
    <s v="A4"/>
    <s v="Ciudad principal"/>
    <s v="1-&lt;=3"/>
    <n v="0"/>
    <n v="0"/>
    <n v="1"/>
    <n v="5.55"/>
    <n v="5"/>
    <n v="1.1099999999999999"/>
    <n v="2.7499999999999969E-2"/>
    <n v="-19.66249999999998"/>
    <d v="2019-01-21T00:00:00"/>
    <d v="2019-01-21T00:00:00"/>
    <n v="0"/>
    <s v="0-1 día"/>
    <n v="0"/>
    <n v="0"/>
    <n v="0"/>
    <x v="0"/>
    <x v="1"/>
    <x v="0"/>
    <x v="0"/>
    <x v="0"/>
    <x v="0"/>
    <x v="0"/>
  </r>
  <r>
    <x v="0"/>
    <n v="1"/>
    <s v="1981351"/>
    <x v="0"/>
    <s v="4311"/>
    <s v="18/01/2019 11:15"/>
    <s v="0BG1001037"/>
    <s v="500163"/>
    <s v="PITSS"/>
    <s v="ASP"/>
    <x v="108"/>
    <s v="BLVD ADOLFO LOPEZ MATEOS No 805 PONIENTE"/>
    <x v="109"/>
    <n v="0"/>
    <s v="INTERIOR"/>
    <n v="42"/>
    <s v="Entre 31 y 60"/>
    <s v="Light Production Digital Business"/>
    <s v="Entry Production"/>
    <s v="Ciudad principal"/>
    <s v="3-Entre 31 y 60"/>
    <n v="1.1000000000000001"/>
    <n v="1730.3000000000004"/>
    <n v="1"/>
    <n v="2.92"/>
    <n v="4"/>
    <n v="0.73"/>
    <n v="0"/>
    <n v="0"/>
    <d v="2019-01-23T00:00:00"/>
    <d v="2019-01-23T00:00:00"/>
    <n v="0"/>
    <s v="0-1 día"/>
    <n v="0"/>
    <n v="0"/>
    <n v="0"/>
    <x v="0"/>
    <x v="0"/>
    <x v="0"/>
    <x v="0"/>
    <x v="0"/>
    <x v="0"/>
    <x v="0"/>
  </r>
  <r>
    <x v="0"/>
    <n v="1"/>
    <s v="1977065"/>
    <x v="0"/>
    <s v="1844"/>
    <s v="09/01/2019 12:33"/>
    <s v="0UHA002004"/>
    <s v="800192"/>
    <s v="PITSS"/>
    <s v="ASP"/>
    <x v="26"/>
    <s v="AVENIDA PERIFERICO NORTE No 940"/>
    <x v="0"/>
    <n v="0"/>
    <s v="INTERIOR"/>
    <n v="26"/>
    <s v="Entre 16 y 30"/>
    <s v="High End Cut Sheet"/>
    <s v="High Production"/>
    <s v="Ciudad principal"/>
    <s v="4-Entre 16 y 30"/>
    <n v="1.1000000000000001"/>
    <n v="2359.5"/>
    <n v="1"/>
    <n v="3.33"/>
    <n v="3"/>
    <n v="1.1100000000000001"/>
    <n v="2.7500000000000024E-2"/>
    <n v="-58.987500000000054"/>
    <d v="2019-01-11T00:00:00"/>
    <d v="2019-01-11T00:00:00"/>
    <n v="0"/>
    <s v="0-1 día"/>
    <n v="0"/>
    <n v="0"/>
    <n v="0"/>
    <x v="0"/>
    <x v="1"/>
    <x v="0"/>
    <x v="0"/>
    <x v="0"/>
    <x v="0"/>
    <x v="0"/>
  </r>
  <r>
    <x v="0"/>
    <n v="1"/>
    <s v="1972185"/>
    <x v="0"/>
    <s v="4325"/>
    <s v="28/12/2018 16:02"/>
    <s v="0BG0970947"/>
    <s v="800183"/>
    <s v="PITSS"/>
    <s v="ASP"/>
    <x v="4"/>
    <s v="AV VALLARTA 5400"/>
    <x v="0"/>
    <n v="0"/>
    <s v="INTERIOR"/>
    <n v="11"/>
    <s v="Entre 7 y 15"/>
    <s v="Light Production Digital Business"/>
    <s v="Entry Production"/>
    <s v="Ciudad principal"/>
    <s v="3-Entre 7 y 15"/>
    <n v="0.8"/>
    <n v="1258.4000000000003"/>
    <n v="1"/>
    <n v="4.47"/>
    <n v="4"/>
    <n v="1.1174999999999999"/>
    <n v="2.9374999999999984E-2"/>
    <n v="-46.206874999999982"/>
    <d v="2019-01-07T00:00:00"/>
    <d v="2019-01-07T00:00:00"/>
    <n v="0"/>
    <s v="0-1 día"/>
    <n v="0"/>
    <n v="0"/>
    <n v="0"/>
    <x v="0"/>
    <x v="1"/>
    <x v="0"/>
    <x v="0"/>
    <x v="0"/>
    <x v="0"/>
    <x v="0"/>
  </r>
  <r>
    <x v="1"/>
    <n v="1"/>
    <s v="1990721"/>
    <x v="0"/>
    <s v="3346"/>
    <s v="06/02/2019 13:43"/>
    <s v="03BT801954"/>
    <s v="500163"/>
    <s v="PITSS"/>
    <s v="ASP"/>
    <x v="6"/>
    <s v="BLVD ADOLFO LOPEZ MATEOS 898 PTE"/>
    <x v="109"/>
    <n v="0"/>
    <s v="INTERIOR"/>
    <n v="2624"/>
    <s v="&gt;60"/>
    <s v="A4 Mono MFPs"/>
    <s v="A4"/>
    <s v="Ciudad principal"/>
    <s v="1-&gt;60"/>
    <n v="1.05"/>
    <n v="750.75000000000011"/>
    <n v="1"/>
    <n v="3.78"/>
    <n v="5"/>
    <n v="0.75600000000000001"/>
    <n v="0"/>
    <n v="0"/>
    <d v="2019-02-06T00:00:00"/>
    <d v="2019-02-07T00:00:00"/>
    <n v="1"/>
    <s v="0-1 día"/>
    <n v="0"/>
    <n v="0"/>
    <n v="0"/>
    <x v="0"/>
    <x v="0"/>
    <x v="0"/>
    <x v="0"/>
    <x v="0"/>
    <x v="0"/>
    <x v="0"/>
  </r>
  <r>
    <x v="0"/>
    <n v="1"/>
    <s v="1981767"/>
    <x v="0"/>
    <s v="8075"/>
    <s v="19/01/2019 08:57"/>
    <s v="03AG880276"/>
    <s v="000207"/>
    <s v="PITSS"/>
    <s v="ASP"/>
    <x v="4"/>
    <s v="BLV ADOLFO LOPEZ MATEOS MZ 1 LT 1"/>
    <x v="4"/>
    <n v="0"/>
    <s v="METRO"/>
    <n v="15"/>
    <s v="Entre 7 y 15"/>
    <s v="Departmental Digital"/>
    <s v="A3"/>
    <s v="Ciudad principal"/>
    <s v="2-Entre 7 y 15"/>
    <n v="0.6"/>
    <n v="393"/>
    <n v="1"/>
    <n v="5.62"/>
    <n v="5"/>
    <n v="1.1240000000000001"/>
    <n v="3.1000000000000028E-2"/>
    <n v="-20.305000000000017"/>
    <d v="2019-01-21T00:00:00"/>
    <d v="2019-01-21T00:00:00"/>
    <n v="0"/>
    <s v="0-1 día"/>
    <n v="0"/>
    <n v="0"/>
    <n v="0"/>
    <x v="0"/>
    <x v="1"/>
    <x v="0"/>
    <x v="0"/>
    <x v="0"/>
    <x v="0"/>
    <x v="0"/>
  </r>
  <r>
    <x v="0"/>
    <n v="1"/>
    <s v="1982607"/>
    <x v="0"/>
    <s v="0070"/>
    <s v="21/01/2019 13:30"/>
    <s v="0E2B665621"/>
    <s v="800188"/>
    <s v="PITSS"/>
    <s v="ASP"/>
    <x v="4"/>
    <s v="PASEO IRAPUATO No 1101"/>
    <x v="30"/>
    <n v="0"/>
    <s v="INTERIOR"/>
    <n v="13"/>
    <s v="Entre 7 y 15"/>
    <s v="Entry Production Color Low/Mid"/>
    <s v="Entry Production"/>
    <s v="Ciudad principal"/>
    <s v="3-Entre 7 y 15"/>
    <n v="0.8"/>
    <n v="1258.4000000000003"/>
    <n v="1"/>
    <n v="4.5"/>
    <n v="4"/>
    <n v="1.125"/>
    <n v="3.125E-2"/>
    <n v="-49.156250000000007"/>
    <d v="2019-01-22T00:00:00"/>
    <d v="2019-01-22T00:00:00"/>
    <n v="0"/>
    <s v="0-1 día"/>
    <n v="0"/>
    <n v="0"/>
    <n v="0"/>
    <x v="0"/>
    <x v="1"/>
    <x v="0"/>
    <x v="0"/>
    <x v="0"/>
    <x v="0"/>
    <x v="0"/>
  </r>
  <r>
    <x v="0"/>
    <n v="1"/>
    <s v="1977643"/>
    <x v="0"/>
    <s v="4002"/>
    <s v="10/01/2019 12:22"/>
    <s v="9HB327687"/>
    <s v="800183"/>
    <s v="PITSS"/>
    <s v="ASP"/>
    <x v="136"/>
    <s v="AVENIDA PATRIA No 2085 INT M55"/>
    <x v="0"/>
    <n v="0"/>
    <s v="INTERIOR"/>
    <n v="2"/>
    <s v="&lt;=3"/>
    <s v="A4 Mono MFPs"/>
    <s v="A4"/>
    <s v="Ciudad principal"/>
    <s v="1-&lt;=3"/>
    <n v="0"/>
    <n v="0"/>
    <n v="1"/>
    <n v="5.63"/>
    <n v="5"/>
    <n v="1.1259999999999999"/>
    <n v="3.1499999999999972E-2"/>
    <n v="-22.522499999999983"/>
    <d v="2019-01-11T00:00:00"/>
    <d v="2019-01-11T00:00:00"/>
    <n v="0"/>
    <s v="0-1 día"/>
    <n v="0"/>
    <n v="0"/>
    <n v="0"/>
    <x v="0"/>
    <x v="1"/>
    <x v="0"/>
    <x v="0"/>
    <x v="0"/>
    <x v="0"/>
    <x v="0"/>
  </r>
  <r>
    <x v="0"/>
    <n v="1"/>
    <s v="1985909"/>
    <x v="0"/>
    <s v="5955"/>
    <s v="28/01/2019 11:52"/>
    <s v="0X76371386"/>
    <s v="500028"/>
    <s v="PITSS"/>
    <s v="ASP"/>
    <x v="91"/>
    <s v="AV RUFINO TAMAYO NO 100"/>
    <x v="1"/>
    <n v="0"/>
    <s v="INTERIOR"/>
    <n v="13"/>
    <s v="Entre 7 y 15"/>
    <s v="Departmental Digital"/>
    <s v="A3"/>
    <s v="Ciudad principal"/>
    <s v="2-Entre 7 y 15"/>
    <n v="0.6"/>
    <n v="819"/>
    <n v="1"/>
    <n v="5.63"/>
    <n v="5"/>
    <n v="1.1259999999999999"/>
    <n v="3.1499999999999972E-2"/>
    <n v="-42.99749999999996"/>
    <d v="2019-01-29T00:00:00"/>
    <d v="2019-01-29T00:00:00"/>
    <n v="0"/>
    <s v="0-1 día"/>
    <n v="0"/>
    <n v="0"/>
    <n v="0"/>
    <x v="0"/>
    <x v="1"/>
    <x v="0"/>
    <x v="0"/>
    <x v="0"/>
    <x v="0"/>
    <x v="0"/>
  </r>
  <r>
    <x v="0"/>
    <n v="1"/>
    <s v="1979171"/>
    <x v="0"/>
    <s v="0070"/>
    <s v="14/01/2019 16:25"/>
    <s v="0E2B646560"/>
    <s v="500163"/>
    <s v="PITSS"/>
    <s v="ASP"/>
    <x v="1"/>
    <s v="BLVD TAMAULIPAS NORTE No 2388"/>
    <x v="109"/>
    <n v="0"/>
    <s v="INTERIOR"/>
    <n v="144"/>
    <s v="&gt;60"/>
    <s v="Entry Production Color Low/Mid"/>
    <s v="Entry Production"/>
    <s v="Ciudad principal"/>
    <s v="3-&gt;60"/>
    <n v="1.1499999999999999"/>
    <n v="1808.95"/>
    <n v="1"/>
    <n v="3.08"/>
    <n v="4"/>
    <n v="0.77"/>
    <n v="0"/>
    <n v="0"/>
    <d v="2019-01-15T00:00:00"/>
    <d v="2019-01-15T00:00:00"/>
    <n v="0"/>
    <s v="0-1 día"/>
    <n v="0"/>
    <n v="0"/>
    <n v="0"/>
    <x v="0"/>
    <x v="0"/>
    <x v="0"/>
    <x v="0"/>
    <x v="0"/>
    <x v="0"/>
    <x v="0"/>
  </r>
  <r>
    <x v="0"/>
    <n v="1"/>
    <s v="1979091"/>
    <x v="0"/>
    <s v="4395"/>
    <s v="14/01/2019 14:21"/>
    <s v="0BG2940184"/>
    <s v="800072"/>
    <s v="PITSS"/>
    <s v="ASP"/>
    <x v="1"/>
    <s v="MANUEL J CLOUTHIER 888"/>
    <x v="0"/>
    <n v="0"/>
    <s v="INTERIOR"/>
    <n v="51"/>
    <s v="Entre 31 y 60"/>
    <s v="Light Production Digital Business"/>
    <s v="Entry Production"/>
    <s v="Ciudad principal"/>
    <s v="3-Entre 31 y 60"/>
    <n v="1.1000000000000001"/>
    <n v="1730.3000000000004"/>
    <n v="1"/>
    <n v="4.57"/>
    <n v="4"/>
    <n v="1.1425000000000001"/>
    <n v="3.5625000000000018E-2"/>
    <n v="-56.038125000000036"/>
    <d v="2019-01-16T00:00:00"/>
    <d v="2019-01-16T00:00:00"/>
    <n v="0"/>
    <s v="0-1 día"/>
    <n v="0"/>
    <n v="0"/>
    <n v="0"/>
    <x v="0"/>
    <x v="1"/>
    <x v="0"/>
    <x v="0"/>
    <x v="0"/>
    <x v="0"/>
    <x v="0"/>
  </r>
  <r>
    <x v="0"/>
    <n v="1"/>
    <s v="1983939"/>
    <x v="0"/>
    <s v="4310"/>
    <s v="23/01/2019 14:39"/>
    <s v="0BG0964535"/>
    <s v="000207"/>
    <s v="PITSS"/>
    <s v="ASP"/>
    <x v="4"/>
    <s v="MONTERREY 75"/>
    <x v="57"/>
    <n v="0"/>
    <s v="METRO"/>
    <n v="65"/>
    <s v="&gt;60"/>
    <s v="Light Production Digital Business"/>
    <s v="Entry Production"/>
    <s v="Ciudad principal"/>
    <s v="3-&gt;60"/>
    <n v="1.1499999999999999"/>
    <n v="923.44999999999993"/>
    <n v="1"/>
    <n v="4.57"/>
    <n v="4"/>
    <n v="1.1425000000000001"/>
    <n v="3.5625000000000018E-2"/>
    <n v="-28.606875000000013"/>
    <d v="2019-01-24T00:00:00"/>
    <d v="2019-01-24T00:00:00"/>
    <n v="0"/>
    <s v="0-1 día"/>
    <n v="0"/>
    <n v="0"/>
    <n v="0"/>
    <x v="0"/>
    <x v="1"/>
    <x v="0"/>
    <x v="0"/>
    <x v="0"/>
    <x v="0"/>
    <x v="0"/>
  </r>
  <r>
    <x v="0"/>
    <n v="1"/>
    <s v="1983335"/>
    <x v="0"/>
    <s v="5866"/>
    <s v="22/01/2019 13:09"/>
    <s v="0EX9285556"/>
    <s v="800142"/>
    <s v="PITSS"/>
    <s v="ASP"/>
    <x v="4"/>
    <s v="AV INSURGENTES SUR 479"/>
    <x v="57"/>
    <n v="0"/>
    <s v="METRO"/>
    <n v="6"/>
    <s v="Entre 3 y 6"/>
    <s v="Departmental Digital"/>
    <s v="A3"/>
    <s v="Ciudad principal"/>
    <s v="2-Entre 3 y 6"/>
    <n v="0"/>
    <n v="0"/>
    <n v="1"/>
    <n v="5.72"/>
    <n v="5"/>
    <n v="1.1439999999999999"/>
    <n v="3.5999999999999976E-2"/>
    <n v="-23.579999999999984"/>
    <d v="2019-01-23T00:00:00"/>
    <d v="2019-01-23T00:00:00"/>
    <n v="0"/>
    <s v="0-1 día"/>
    <n v="0"/>
    <n v="0"/>
    <n v="0"/>
    <x v="0"/>
    <x v="1"/>
    <x v="0"/>
    <x v="0"/>
    <x v="0"/>
    <x v="0"/>
    <x v="0"/>
  </r>
  <r>
    <x v="0"/>
    <n v="1"/>
    <s v="1977549"/>
    <x v="0"/>
    <s v="6203"/>
    <s v="10/01/2019 11:00"/>
    <s v="0AGD461848"/>
    <s v="800072"/>
    <s v="PITSS"/>
    <s v="ASP"/>
    <x v="1"/>
    <s v="PATRIA 1937"/>
    <x v="0"/>
    <n v="0"/>
    <s v="INTERIOR"/>
    <n v="14"/>
    <s v="Entre 7 y 15"/>
    <s v="WF Mono Systems and Legacy Color"/>
    <s v="WF"/>
    <s v="Ciudad principal"/>
    <s v="3-Entre 7 y 15"/>
    <n v="0.8"/>
    <n v="1258.4000000000003"/>
    <n v="1"/>
    <n v="4.58"/>
    <n v="4"/>
    <n v="1.145"/>
    <n v="3.6250000000000004E-2"/>
    <n v="-57.021250000000016"/>
    <d v="2019-01-14T00:00:00"/>
    <d v="2019-01-14T00:00:00"/>
    <n v="0"/>
    <s v="0-1 día"/>
    <n v="0"/>
    <n v="0"/>
    <n v="0"/>
    <x v="0"/>
    <x v="1"/>
    <x v="0"/>
    <x v="0"/>
    <x v="0"/>
    <x v="0"/>
    <x v="0"/>
  </r>
  <r>
    <x v="0"/>
    <n v="1"/>
    <s v="1979105"/>
    <x v="0"/>
    <s v="3658"/>
    <s v="14/01/2019 14:54"/>
    <s v="0C4X011068"/>
    <s v="500056"/>
    <s v="PITSS"/>
    <s v="ASP"/>
    <x v="6"/>
    <s v="PUERTO MEXICO SN"/>
    <x v="19"/>
    <n v="0"/>
    <s v="INTERIOR"/>
    <n v="42"/>
    <s v="Entre 31 y 60"/>
    <s v="A4 Mono MFPs"/>
    <s v="A4"/>
    <s v="Ciudad principal"/>
    <s v="1-Entre 31 y 60"/>
    <n v="0.8"/>
    <n v="572.00000000000011"/>
    <n v="1"/>
    <n v="5.77"/>
    <n v="5"/>
    <n v="1.1539999999999999"/>
    <n v="3.8499999999999979E-2"/>
    <n v="-27.527499999999989"/>
    <d v="2019-01-15T00:00:00"/>
    <d v="2019-01-15T00:00:00"/>
    <n v="0"/>
    <s v="0-1 día"/>
    <n v="0"/>
    <n v="0"/>
    <n v="0"/>
    <x v="0"/>
    <x v="1"/>
    <x v="0"/>
    <x v="0"/>
    <x v="0"/>
    <x v="0"/>
    <x v="0"/>
  </r>
  <r>
    <x v="1"/>
    <n v="1"/>
    <s v="1994665"/>
    <x v="0"/>
    <s v="3346"/>
    <s v="14/02/2019 09:14"/>
    <s v="03BT802283"/>
    <s v="500094"/>
    <s v="PITSS"/>
    <s v="ASP"/>
    <x v="83"/>
    <s v="CALLE D ENTRE 8 y 9 No 420"/>
    <x v="69"/>
    <n v="0"/>
    <s v="INTERIOR"/>
    <n v="106"/>
    <s v="&gt;60"/>
    <s v="A4 Mono MFPs"/>
    <s v="A4"/>
    <s v="Ciudad principal"/>
    <s v="1-&gt;60"/>
    <n v="1.05"/>
    <n v="750.75000000000011"/>
    <n v="1"/>
    <n v="5.77"/>
    <n v="5"/>
    <n v="1.1539999999999999"/>
    <n v="3.8499999999999979E-2"/>
    <n v="-27.527499999999989"/>
    <d v="2019-02-14T00:00:00"/>
    <d v="2019-02-15T00:00:00"/>
    <n v="1"/>
    <s v="0-1 día"/>
    <n v="0"/>
    <n v="0"/>
    <n v="0"/>
    <x v="0"/>
    <x v="1"/>
    <x v="0"/>
    <x v="0"/>
    <x v="0"/>
    <x v="0"/>
    <x v="0"/>
  </r>
  <r>
    <x v="1"/>
    <n v="1"/>
    <s v="1988335"/>
    <x v="0"/>
    <s v="1240"/>
    <s v="01/02/2019 10:52"/>
    <s v="0VGW626684"/>
    <s v="500083"/>
    <s v="PITSS"/>
    <s v="ASP"/>
    <x v="160"/>
    <s v="SERAFIN PE&amp;A 325 NTE"/>
    <x v="11"/>
    <n v="0"/>
    <s v="INTERIOR"/>
    <n v="52"/>
    <s v="Entre 31 y 60"/>
    <s v="Entry Production Color Low/Mid"/>
    <s v="Entry Production"/>
    <s v="Ciudad principal"/>
    <s v="3-Entre 31 y 60"/>
    <n v="1.1000000000000001"/>
    <n v="1730.3000000000004"/>
    <n v="1"/>
    <n v="4.63"/>
    <n v="4"/>
    <n v="1.1575"/>
    <n v="3.9374999999999993E-2"/>
    <n v="-61.936875000000001"/>
    <d v="2019-02-19T00:00:00"/>
    <d v="2019-02-19T00:00:00"/>
    <n v="0"/>
    <s v="0-1 día"/>
    <n v="0"/>
    <n v="0"/>
    <n v="0"/>
    <x v="0"/>
    <x v="1"/>
    <x v="0"/>
    <x v="0"/>
    <x v="0"/>
    <x v="0"/>
    <x v="0"/>
  </r>
  <r>
    <x v="1"/>
    <n v="1"/>
    <s v="1987327"/>
    <x v="0"/>
    <s v="0070"/>
    <s v="30/01/2019 12:51"/>
    <s v="0E2B662000"/>
    <s v="000195"/>
    <s v="PITSS"/>
    <s v="ASP"/>
    <x v="4"/>
    <s v="AV CONTRERAS 300"/>
    <x v="70"/>
    <n v="0"/>
    <s v="METRO"/>
    <n v="113"/>
    <s v="&gt;60"/>
    <s v="Entry Production Color Low/Mid"/>
    <s v="Entry Production"/>
    <s v="Ciudad principal"/>
    <s v="3-&gt;60"/>
    <n v="1.1499999999999999"/>
    <n v="923.44999999999993"/>
    <n v="1"/>
    <n v="4.6500000000000004"/>
    <n v="4"/>
    <n v="1.1625000000000001"/>
    <n v="4.0625000000000022E-2"/>
    <n v="-32.621875000000017"/>
    <d v="2019-02-01T00:00:00"/>
    <d v="2019-02-01T00:00:00"/>
    <n v="0"/>
    <s v="0-1 día"/>
    <n v="0"/>
    <n v="0"/>
    <n v="0"/>
    <x v="0"/>
    <x v="1"/>
    <x v="0"/>
    <x v="0"/>
    <x v="0"/>
    <x v="0"/>
    <x v="0"/>
  </r>
  <r>
    <x v="0"/>
    <n v="1"/>
    <s v="1974419"/>
    <x v="0"/>
    <s v="3611"/>
    <s v="03/01/2019 20:18"/>
    <s v="0A4T558379"/>
    <s v="800027"/>
    <s v="PITSS"/>
    <s v="ASP"/>
    <x v="4"/>
    <s v="AV VALLE DE SAN ISIDRO 530"/>
    <x v="0"/>
    <n v="0"/>
    <s v="INTERIOR"/>
    <n v="126"/>
    <s v="&gt;60"/>
    <s v="Entry Mono Printers"/>
    <s v="A4"/>
    <s v="Ciudad principal"/>
    <s v="1-&gt;60"/>
    <n v="1.05"/>
    <n v="750.75000000000011"/>
    <n v="1"/>
    <n v="5.82"/>
    <n v="5"/>
    <n v="1.1640000000000001"/>
    <n v="4.1000000000000036E-2"/>
    <n v="-29.31500000000003"/>
    <d v="2019-01-04T00:00:00"/>
    <d v="2019-01-04T00:00:00"/>
    <n v="0"/>
    <s v="0-1 día"/>
    <n v="0"/>
    <n v="0"/>
    <n v="0"/>
    <x v="0"/>
    <x v="1"/>
    <x v="0"/>
    <x v="0"/>
    <x v="0"/>
    <x v="0"/>
    <x v="0"/>
  </r>
  <r>
    <x v="0"/>
    <n v="1"/>
    <s v="1978111"/>
    <x v="0"/>
    <s v="0070"/>
    <s v="11/01/2019 09:55"/>
    <s v="0E2B107354"/>
    <s v="500056"/>
    <s v="PITSS"/>
    <s v="ASP"/>
    <x v="4"/>
    <s v="BLV HIDALGO Y FUENTE DE DIANA SN"/>
    <x v="19"/>
    <n v="0"/>
    <s v="INTERIOR"/>
    <n v="109"/>
    <s v="&gt;60"/>
    <s v="Entry Production Color Low/Mid"/>
    <s v="Entry Production"/>
    <s v="Ciudad principal"/>
    <s v="3-&gt;60"/>
    <n v="1.1499999999999999"/>
    <n v="1808.95"/>
    <n v="1"/>
    <n v="4.66"/>
    <n v="4"/>
    <n v="1.165"/>
    <n v="4.1250000000000009E-2"/>
    <n v="-64.886250000000018"/>
    <d v="2019-01-11T00:00:00"/>
    <d v="2019-01-11T00:00:00"/>
    <n v="0"/>
    <s v="0-1 día"/>
    <n v="0"/>
    <n v="0"/>
    <n v="0"/>
    <x v="0"/>
    <x v="1"/>
    <x v="0"/>
    <x v="0"/>
    <x v="0"/>
    <x v="0"/>
    <x v="0"/>
  </r>
  <r>
    <x v="1"/>
    <n v="1"/>
    <s v="1986667"/>
    <x v="0"/>
    <s v="5774"/>
    <s v="29/01/2019 12:27"/>
    <s v="0XEL562732"/>
    <s v="800074"/>
    <s v="PITSS"/>
    <s v="ASP"/>
    <x v="1"/>
    <s v="AV LAS PALMAS 1559 LOC SA-01"/>
    <x v="37"/>
    <n v="0"/>
    <s v="INTERIOR"/>
    <n v="1"/>
    <s v="&lt;=3"/>
    <s v="Departmental Digital"/>
    <s v="A3"/>
    <s v="Otras"/>
    <s v="2-&lt;=3"/>
    <n v="0"/>
    <n v="0"/>
    <n v="1"/>
    <n v="10.55"/>
    <n v="9"/>
    <n v="1.1722222222222223"/>
    <n v="4.3055555555555569E-2"/>
    <n v="-58.77083333333335"/>
    <d v="2019-02-05T00:00:00"/>
    <d v="2019-02-06T00:00:00"/>
    <n v="1"/>
    <s v="0-1 día"/>
    <n v="0"/>
    <n v="0"/>
    <n v="0"/>
    <x v="0"/>
    <x v="1"/>
    <x v="0"/>
    <x v="0"/>
    <x v="0"/>
    <x v="0"/>
    <x v="0"/>
  </r>
  <r>
    <x v="0"/>
    <n v="1"/>
    <s v="1972787"/>
    <x v="0"/>
    <s v="3611"/>
    <s v="31/12/2018 08:34"/>
    <s v="0A4T557607"/>
    <s v="800192"/>
    <s v="PITSS"/>
    <s v="ASP"/>
    <x v="27"/>
    <s v="CARRETERA BASE AEREA No 5850-23"/>
    <x v="0"/>
    <n v="0"/>
    <s v="INTERIOR"/>
    <n v="54"/>
    <s v="Entre 31 y 60"/>
    <s v="Entry Mono Printers"/>
    <s v="A4"/>
    <s v="Ciudad principal"/>
    <s v="1-Entre 31 y 60"/>
    <n v="0.8"/>
    <n v="572.00000000000011"/>
    <n v="1"/>
    <n v="5.87"/>
    <n v="5"/>
    <n v="1.1739999999999999"/>
    <n v="4.3499999999999983E-2"/>
    <n v="-31.102499999999992"/>
    <d v="2018-12-31T00:00:00"/>
    <d v="2019-01-02T00:00:00"/>
    <n v="1"/>
    <s v="0-1 día"/>
    <n v="0"/>
    <n v="0"/>
    <n v="0"/>
    <x v="0"/>
    <x v="1"/>
    <x v="0"/>
    <x v="0"/>
    <x v="0"/>
    <x v="0"/>
    <x v="0"/>
  </r>
  <r>
    <x v="1"/>
    <n v="1"/>
    <s v="1986475"/>
    <x v="0"/>
    <s v="4395"/>
    <s v="29/01/2019 08:13"/>
    <s v="0BG2949280"/>
    <s v="800192"/>
    <s v="PITSS"/>
    <s v="ASP"/>
    <x v="1"/>
    <s v="AV MAIZ 1300"/>
    <x v="0"/>
    <n v="0"/>
    <s v="INTERIOR"/>
    <n v="10"/>
    <s v="Entre 7 y 15"/>
    <s v="Light Production Digital Business"/>
    <s v="Entry Production"/>
    <s v="Ciudad principal"/>
    <s v="3-Entre 7 y 15"/>
    <n v="0.8"/>
    <n v="1258.4000000000003"/>
    <n v="1"/>
    <n v="4.7"/>
    <n v="4"/>
    <n v="1.175"/>
    <n v="4.3750000000000011E-2"/>
    <n v="-68.818750000000023"/>
    <d v="2019-01-31T00:00:00"/>
    <d v="2019-02-01T00:00:00"/>
    <n v="1"/>
    <s v="0-1 día"/>
    <n v="0"/>
    <n v="0"/>
    <n v="0"/>
    <x v="0"/>
    <x v="1"/>
    <x v="0"/>
    <x v="0"/>
    <x v="0"/>
    <x v="0"/>
    <x v="0"/>
  </r>
  <r>
    <x v="0"/>
    <n v="1"/>
    <s v="1981807"/>
    <x v="0"/>
    <s v="5774"/>
    <s v="19/01/2019 17:08"/>
    <s v="0XEL561956"/>
    <s v="800074"/>
    <s v="PITSS"/>
    <s v="ASP"/>
    <x v="1"/>
    <s v="AV FRANCISCO I MADERO 2001"/>
    <x v="117"/>
    <n v="0"/>
    <s v="INTERIOR"/>
    <n v="162"/>
    <s v="&gt;60"/>
    <s v="Departmental Digital"/>
    <s v="A3"/>
    <s v="Ciudad principal"/>
    <s v="2-&gt;60"/>
    <n v="1.1000000000000001"/>
    <n v="1501.5000000000002"/>
    <n v="1"/>
    <n v="5.92"/>
    <n v="5"/>
    <n v="1.1839999999999999"/>
    <n v="4.5999999999999985E-2"/>
    <n v="-62.789999999999978"/>
    <d v="2019-01-21T00:00:00"/>
    <d v="2019-01-21T00:00:00"/>
    <n v="0"/>
    <s v="0-1 día"/>
    <n v="0"/>
    <n v="0"/>
    <n v="0"/>
    <x v="0"/>
    <x v="1"/>
    <x v="0"/>
    <x v="0"/>
    <x v="0"/>
    <x v="0"/>
    <x v="0"/>
  </r>
  <r>
    <x v="0"/>
    <n v="1"/>
    <s v="1978861"/>
    <x v="0"/>
    <s v="4603"/>
    <s v="14/01/2019 08:47"/>
    <s v="0XLT269172"/>
    <s v="500163"/>
    <s v="PITSS"/>
    <s v="ASP"/>
    <x v="108"/>
    <s v="TRANSFORMACION LT 3B MZ N SECCION II"/>
    <x v="109"/>
    <n v="0"/>
    <s v="INTERIOR"/>
    <n v="31"/>
    <s v="Entre 31 y 60"/>
    <s v="Entry Mono Printers"/>
    <s v="A4"/>
    <s v="Ciudad principal"/>
    <s v="1-Entre 31 y 60"/>
    <n v="0.8"/>
    <n v="572.00000000000011"/>
    <n v="1"/>
    <n v="4.1399999999999997"/>
    <n v="5"/>
    <n v="0.82799999999999996"/>
    <n v="0"/>
    <n v="0"/>
    <d v="2019-01-14T00:00:00"/>
    <d v="2019-01-14T00:00:00"/>
    <n v="0"/>
    <s v="0-1 día"/>
    <n v="0"/>
    <n v="0"/>
    <n v="0"/>
    <x v="0"/>
    <x v="0"/>
    <x v="0"/>
    <x v="0"/>
    <x v="0"/>
    <x v="0"/>
    <x v="0"/>
  </r>
  <r>
    <x v="0"/>
    <n v="1"/>
    <s v="1986215"/>
    <x v="0"/>
    <s v="0070"/>
    <s v="28/01/2019 21:20"/>
    <s v="0E2B665624"/>
    <s v="000196"/>
    <s v="PITSS"/>
    <s v="ASP"/>
    <x v="4"/>
    <s v="AV CUITLAHUAC No 332"/>
    <x v="34"/>
    <n v="0"/>
    <s v="METRO"/>
    <n v="82"/>
    <s v="&gt;60"/>
    <s v="Entry Production Color Low/Mid"/>
    <s v="Entry Production"/>
    <s v="Ciudad principal"/>
    <s v="3-&gt;60"/>
    <n v="1.1499999999999999"/>
    <n v="923.44999999999993"/>
    <n v="1"/>
    <n v="4.75"/>
    <n v="4"/>
    <n v="1.1875"/>
    <n v="4.6875E-2"/>
    <n v="-37.640625"/>
    <d v="2019-01-29T00:00:00"/>
    <d v="2019-01-29T00:00:00"/>
    <n v="0"/>
    <s v="0-1 día"/>
    <n v="0"/>
    <n v="0"/>
    <n v="0"/>
    <x v="0"/>
    <x v="1"/>
    <x v="0"/>
    <x v="0"/>
    <x v="0"/>
    <x v="0"/>
    <x v="0"/>
  </r>
  <r>
    <x v="1"/>
    <n v="1"/>
    <s v="1997201"/>
    <x v="3"/>
    <s v="6514"/>
    <s v="19/02/2019 12:43"/>
    <s v="5AV820023"/>
    <s v="500163"/>
    <s v="PITSS"/>
    <s v="ASP"/>
    <x v="2"/>
    <s v="AV LAS FABRICAS No 5838"/>
    <x v="18"/>
    <n v="0"/>
    <s v="INTERIOR"/>
    <s v="  "/>
    <s v="&gt;60"/>
    <s v="A4 Color Laser MFPs"/>
    <s v="A4"/>
    <s v="Ciudad principal"/>
    <s v="1-&gt;60"/>
    <n v="1"/>
    <n v="1072.5000000000002"/>
    <n v="0"/>
    <n v="5"/>
    <n v="5"/>
    <n v="1"/>
    <n v="0"/>
    <n v="0"/>
    <d v="2019-02-19T00:00:00"/>
    <d v="2019-02-20T00:00:00"/>
    <n v="1"/>
    <s v="0-1 día"/>
    <n v="0"/>
    <n v="0"/>
    <n v="0"/>
    <x v="1"/>
    <x v="0"/>
    <x v="0"/>
    <x v="0"/>
    <x v="0"/>
    <x v="0"/>
    <x v="0"/>
  </r>
  <r>
    <x v="1"/>
    <n v="1"/>
    <s v="1989901"/>
    <x v="0"/>
    <s v="5329"/>
    <s v="05/02/2019 12:02"/>
    <s v="0AE9579680"/>
    <s v="800188"/>
    <s v="PITSS"/>
    <s v="ASP"/>
    <x v="161"/>
    <s v="DONALD G NORRIS No 672"/>
    <x v="30"/>
    <n v="0"/>
    <s v="INTERIOR"/>
    <n v="146"/>
    <s v="&gt;60"/>
    <s v="Office Digital"/>
    <s v="A3"/>
    <s v="Ciudad principal"/>
    <s v="2-&gt;60"/>
    <n v="1.1000000000000001"/>
    <n v="1501.5000000000002"/>
    <n v="1"/>
    <n v="5.97"/>
    <n v="5"/>
    <n v="1.194"/>
    <n v="4.8499999999999988E-2"/>
    <n v="-66.202499999999986"/>
    <d v="2019-02-06T00:00:00"/>
    <d v="2019-02-06T00:00:00"/>
    <n v="0"/>
    <s v="0-1 día"/>
    <n v="0"/>
    <n v="0"/>
    <n v="0"/>
    <x v="0"/>
    <x v="1"/>
    <x v="0"/>
    <x v="0"/>
    <x v="0"/>
    <x v="0"/>
    <x v="0"/>
  </r>
  <r>
    <x v="0"/>
    <n v="1"/>
    <s v="1983227"/>
    <x v="0"/>
    <s v="4325"/>
    <s v="22/01/2019 11:13"/>
    <s v="0BG0970947"/>
    <s v="800183"/>
    <s v="PITSS"/>
    <s v="ASP"/>
    <x v="4"/>
    <s v="AV VALLARTA 5400"/>
    <x v="0"/>
    <n v="0"/>
    <s v="INTERIOR"/>
    <n v="25"/>
    <s v="Entre 16 y 30"/>
    <s v="Light Production Digital Business"/>
    <s v="Entry Production"/>
    <s v="Ciudad principal"/>
    <s v="3-Entre 16 y 30"/>
    <n v="1.05"/>
    <n v="1651.6500000000003"/>
    <n v="1"/>
    <n v="4.78"/>
    <n v="4"/>
    <n v="1.1950000000000001"/>
    <n v="4.8750000000000016E-2"/>
    <n v="-76.683750000000032"/>
    <d v="2019-01-22T00:00:00"/>
    <d v="2019-01-22T00:00:00"/>
    <n v="0"/>
    <s v="0-1 día"/>
    <n v="0"/>
    <n v="0"/>
    <n v="0"/>
    <x v="0"/>
    <x v="1"/>
    <x v="0"/>
    <x v="0"/>
    <x v="0"/>
    <x v="0"/>
    <x v="0"/>
  </r>
  <r>
    <x v="0"/>
    <n v="1"/>
    <s v="1973667"/>
    <x v="0"/>
    <s v="4310"/>
    <s v="02/01/2019 12:38"/>
    <s v="0BG0971716"/>
    <s v="500083"/>
    <s v="PITSS"/>
    <s v="ASP"/>
    <x v="109"/>
    <s v="ISSAC GARZA No 1363"/>
    <x v="11"/>
    <n v="0"/>
    <s v="INTERIOR"/>
    <n v="7"/>
    <s v="Entre 7 y 15"/>
    <s v="Light Production Digital Business"/>
    <s v="Entry Production"/>
    <s v="Ciudad principal"/>
    <s v="3-Entre 7 y 15"/>
    <n v="0.8"/>
    <n v="1258.4000000000003"/>
    <n v="1"/>
    <n v="4.87"/>
    <n v="4"/>
    <n v="1.2175"/>
    <n v="5.4375000000000007E-2"/>
    <n v="-85.531875000000028"/>
    <d v="2019-01-08T00:00:00"/>
    <d v="2019-01-08T00:00:00"/>
    <n v="0"/>
    <s v="0-1 día"/>
    <n v="0"/>
    <n v="0"/>
    <n v="0"/>
    <x v="0"/>
    <x v="1"/>
    <x v="0"/>
    <x v="0"/>
    <x v="0"/>
    <x v="0"/>
    <x v="0"/>
  </r>
  <r>
    <x v="0"/>
    <n v="1"/>
    <s v="1981023"/>
    <x v="0"/>
    <s v="4310"/>
    <s v="17/01/2019 17:08"/>
    <s v="0BG0966721"/>
    <s v="800188"/>
    <s v="PITSS"/>
    <s v="ASP"/>
    <x v="1"/>
    <s v="AV. FAJA DE ORO NO. 1100"/>
    <x v="48"/>
    <n v="0"/>
    <s v="INTERIOR"/>
    <n v="10"/>
    <s v="Entre 7 y 15"/>
    <s v="Light Production Digital Business"/>
    <s v="Entry Production"/>
    <s v="Ciudad principal"/>
    <s v="3-Entre 7 y 15"/>
    <n v="0.8"/>
    <n v="1258.4000000000003"/>
    <n v="1"/>
    <n v="4.87"/>
    <n v="4"/>
    <n v="1.2175"/>
    <n v="5.4375000000000007E-2"/>
    <n v="-85.531875000000028"/>
    <d v="2019-01-18T00:00:00"/>
    <d v="2019-01-18T00:00:00"/>
    <n v="0"/>
    <s v="0-1 día"/>
    <n v="0"/>
    <n v="0"/>
    <n v="0"/>
    <x v="0"/>
    <x v="1"/>
    <x v="0"/>
    <x v="0"/>
    <x v="0"/>
    <x v="0"/>
    <x v="0"/>
  </r>
  <r>
    <x v="0"/>
    <n v="1"/>
    <s v="1977205"/>
    <x v="0"/>
    <s v="4395"/>
    <s v="09/01/2019 17:02"/>
    <s v="0BG2951676"/>
    <s v="500071"/>
    <s v="PITSS"/>
    <s v="ASP"/>
    <x v="1"/>
    <s v="BLV MIGUEL HIDALGO 155"/>
    <x v="19"/>
    <n v="0"/>
    <s v="INTERIOR"/>
    <n v="44"/>
    <s v="Entre 31 y 60"/>
    <s v="Light Production Digital Business"/>
    <s v="Entry Production"/>
    <s v="Ciudad principal"/>
    <s v="3-Entre 31 y 60"/>
    <n v="1.1000000000000001"/>
    <n v="1730.3000000000004"/>
    <n v="1"/>
    <n v="4.8899999999999997"/>
    <n v="4"/>
    <n v="1.2224999999999999"/>
    <n v="5.562499999999998E-2"/>
    <n v="-87.498124999999987"/>
    <d v="2019-01-14T00:00:00"/>
    <d v="2019-01-15T00:00:00"/>
    <n v="1"/>
    <s v="0-1 día"/>
    <n v="0"/>
    <n v="0"/>
    <n v="0"/>
    <x v="0"/>
    <x v="1"/>
    <x v="0"/>
    <x v="0"/>
    <x v="0"/>
    <x v="0"/>
    <x v="0"/>
  </r>
  <r>
    <x v="0"/>
    <n v="1"/>
    <s v="1983005"/>
    <x v="0"/>
    <s v="8075"/>
    <s v="22/01/2019 07:48"/>
    <s v="03AG877770"/>
    <s v="000195"/>
    <s v="PITSS"/>
    <s v="ASP"/>
    <x v="4"/>
    <s v="HOMERO 1317"/>
    <x v="25"/>
    <n v="0"/>
    <s v="METRO"/>
    <n v="20"/>
    <s v="Entre 16 y 30"/>
    <s v="Departmental Digital"/>
    <s v="A3"/>
    <s v="Ciudad principal"/>
    <s v="2-Entre 16 y 30"/>
    <n v="0.8"/>
    <n v="524"/>
    <n v="1"/>
    <n v="6.17"/>
    <n v="5"/>
    <n v="1.234"/>
    <n v="5.8499999999999996E-2"/>
    <n v="-38.317499999999995"/>
    <d v="2019-01-24T00:00:00"/>
    <d v="2019-01-24T00:00:00"/>
    <n v="0"/>
    <s v="0-1 día"/>
    <n v="0"/>
    <n v="0"/>
    <n v="0"/>
    <x v="0"/>
    <x v="1"/>
    <x v="0"/>
    <x v="0"/>
    <x v="0"/>
    <x v="0"/>
    <x v="0"/>
  </r>
  <r>
    <x v="1"/>
    <n v="1"/>
    <s v="1988353"/>
    <x v="0"/>
    <s v="3611"/>
    <s v="01/02/2019 11:19"/>
    <s v="0A4T558169"/>
    <s v="000207"/>
    <s v="PITSS"/>
    <s v="ASP"/>
    <x v="4"/>
    <s v="AV CHALMA 1 ESQ AUT MEXICO QRO"/>
    <x v="97"/>
    <n v="0"/>
    <s v="METRO"/>
    <n v="210"/>
    <s v="&gt;60"/>
    <s v="Entry Mono Printers"/>
    <s v="A4"/>
    <s v="Ciudad principal"/>
    <s v="1-&gt;60"/>
    <n v="1.05"/>
    <n v="491.40000000000003"/>
    <n v="1"/>
    <n v="6.18"/>
    <n v="5"/>
    <n v="1.236"/>
    <n v="5.8999999999999997E-2"/>
    <n v="-27.611999999999998"/>
    <d v="2019-02-13T00:00:00"/>
    <d v="2019-02-14T00:00:00"/>
    <n v="1"/>
    <s v="0-1 día"/>
    <n v="0"/>
    <n v="0"/>
    <n v="0"/>
    <x v="0"/>
    <x v="1"/>
    <x v="0"/>
    <x v="0"/>
    <x v="0"/>
    <x v="0"/>
    <x v="0"/>
  </r>
  <r>
    <x v="0"/>
    <n v="1"/>
    <s v="1975779"/>
    <x v="0"/>
    <s v="6705"/>
    <s v="07/01/2019 12:32"/>
    <s v="0A1H020708"/>
    <s v="800147"/>
    <s v="PITSS"/>
    <s v="ASP"/>
    <x v="1"/>
    <s v="BLV MANUEL J CLOUTHIER SN"/>
    <x v="17"/>
    <n v="0"/>
    <s v="INTERIOR"/>
    <n v="4"/>
    <s v="Entre 3 y 6"/>
    <s v="WF Mono Systems and Legacy Color"/>
    <s v="WF"/>
    <s v="Ciudad principal"/>
    <s v="3-Entre 3 y 6"/>
    <n v="0.6"/>
    <n v="943.80000000000007"/>
    <n v="1"/>
    <n v="4.97"/>
    <n v="4"/>
    <n v="1.2424999999999999"/>
    <n v="6.0624999999999984E-2"/>
    <n v="-95.363124999999982"/>
    <d v="2019-01-09T00:00:00"/>
    <d v="2019-01-10T00:00:00"/>
    <n v="1"/>
    <s v="0-1 día"/>
    <n v="0"/>
    <n v="0"/>
    <n v="0"/>
    <x v="0"/>
    <x v="1"/>
    <x v="0"/>
    <x v="0"/>
    <x v="0"/>
    <x v="0"/>
    <x v="0"/>
  </r>
  <r>
    <x v="0"/>
    <n v="1"/>
    <s v="1981805"/>
    <x v="0"/>
    <s v="4598"/>
    <s v="19/01/2019 17:05"/>
    <s v="0FBG480321"/>
    <s v="800074"/>
    <s v="PITSS"/>
    <s v="ASP"/>
    <x v="1"/>
    <s v="AV FRANCISCO I MADERO 2001"/>
    <x v="117"/>
    <n v="0"/>
    <s v="INTERIOR"/>
    <n v="12"/>
    <s v="Entre 7 y 15"/>
    <s v="Light Production Digital Business"/>
    <s v="Entry Production"/>
    <s v="Ciudad principal"/>
    <s v="3-Entre 7 y 15"/>
    <n v="0.8"/>
    <n v="1258.4000000000003"/>
    <n v="1"/>
    <n v="5"/>
    <n v="4"/>
    <n v="1.25"/>
    <n v="6.25E-2"/>
    <n v="-98.312500000000014"/>
    <d v="2019-01-21T00:00:00"/>
    <d v="2019-01-21T00:00:00"/>
    <n v="0"/>
    <s v="0-1 día"/>
    <n v="0"/>
    <n v="0"/>
    <n v="0"/>
    <x v="0"/>
    <x v="1"/>
    <x v="0"/>
    <x v="0"/>
    <x v="0"/>
    <x v="0"/>
    <x v="0"/>
  </r>
  <r>
    <x v="1"/>
    <n v="1"/>
    <s v="1988033"/>
    <x v="0"/>
    <s v="8070"/>
    <s v="31/01/2019 15:45"/>
    <s v="06TB445743"/>
    <s v="000196"/>
    <s v="PITSS"/>
    <s v="ASP"/>
    <x v="15"/>
    <s v="PASEO DE LA REFORMA No 295 P 2"/>
    <x v="57"/>
    <n v="1"/>
    <s v="METRO"/>
    <n v="79"/>
    <s v="&gt;60"/>
    <s v="A3 Office Color Laser MFPs"/>
    <s v="A3"/>
    <s v="Ciudad principal"/>
    <s v="2-&gt;60"/>
    <n v="1.1000000000000001"/>
    <n v="0"/>
    <n v="1"/>
    <n v="6.25"/>
    <n v="5"/>
    <n v="1.25"/>
    <n v="6.25E-2"/>
    <n v="0"/>
    <d v="2019-02-01T00:00:00"/>
    <d v="2019-02-01T00:00:00"/>
    <n v="0"/>
    <s v="0-1 día"/>
    <n v="0"/>
    <n v="0"/>
    <n v="0"/>
    <x v="0"/>
    <x v="1"/>
    <x v="0"/>
    <x v="0"/>
    <x v="0"/>
    <x v="0"/>
    <x v="0"/>
  </r>
  <r>
    <x v="1"/>
    <n v="1"/>
    <s v="1988351"/>
    <x v="0"/>
    <s v="3611"/>
    <s v="01/02/2019 11:15"/>
    <s v="0A4T558164"/>
    <s v="000207"/>
    <s v="PITSS"/>
    <s v="ASP"/>
    <x v="4"/>
    <s v="AV CHALMA 1 ESQ AUT MEXICO QRO"/>
    <x v="97"/>
    <n v="0"/>
    <s v="METRO"/>
    <n v="106"/>
    <s v="&gt;60"/>
    <s v="Entry Mono Printers"/>
    <s v="A4"/>
    <s v="Ciudad principal"/>
    <s v="1-&gt;60"/>
    <n v="1.05"/>
    <n v="491.40000000000003"/>
    <n v="1"/>
    <n v="6.25"/>
    <n v="5"/>
    <n v="1.25"/>
    <n v="6.25E-2"/>
    <n v="-29.25"/>
    <d v="2019-02-07T00:00:00"/>
    <d v="2019-02-07T00:00:00"/>
    <n v="0"/>
    <s v="0-1 día"/>
    <n v="0"/>
    <n v="0"/>
    <n v="0"/>
    <x v="0"/>
    <x v="1"/>
    <x v="0"/>
    <x v="0"/>
    <x v="0"/>
    <x v="0"/>
    <x v="0"/>
  </r>
  <r>
    <x v="1"/>
    <n v="1"/>
    <s v="1999837"/>
    <x v="0"/>
    <s v="4395"/>
    <s v="25/02/2019 08:10"/>
    <s v="0BG2940928"/>
    <s v="800183"/>
    <s v="PITSS"/>
    <s v="ASP"/>
    <x v="1"/>
    <s v="AV CIRCUNVALACION OBLATOS 2700"/>
    <x v="7"/>
    <n v="0"/>
    <s v="INTERIOR"/>
    <n v="28"/>
    <s v="Entre 16 y 30"/>
    <s v="Light Production Digital Business"/>
    <s v="Entry Production"/>
    <s v="Ciudad principal"/>
    <s v="3-Entre 16 y 30"/>
    <n v="1.05"/>
    <n v="1651.6500000000003"/>
    <n v="1"/>
    <n v="5"/>
    <n v="4"/>
    <n v="1.25"/>
    <n v="6.25E-2"/>
    <n v="-98.312500000000014"/>
    <d v="2019-02-25T00:00:00"/>
    <d v="2019-02-25T00:00:00"/>
    <n v="0"/>
    <s v="0-1 día"/>
    <n v="0"/>
    <n v="0"/>
    <n v="0"/>
    <x v="0"/>
    <x v="1"/>
    <x v="0"/>
    <x v="0"/>
    <x v="0"/>
    <x v="0"/>
    <x v="0"/>
  </r>
  <r>
    <x v="0"/>
    <n v="1"/>
    <s v="1971753"/>
    <x v="0"/>
    <s v="3616"/>
    <s v="27/12/2018 12:13"/>
    <s v="0A2T201030"/>
    <s v="800183"/>
    <s v="PITSS"/>
    <s v="ASP"/>
    <x v="36"/>
    <s v="AV NI&amp;OS HEROES No 1555 LOTE 105"/>
    <x v="7"/>
    <n v="0"/>
    <s v="INTERIOR"/>
    <n v="21"/>
    <s v="Entre 16 y 30"/>
    <s v="A4 Mono MFPs"/>
    <s v="A4"/>
    <s v="Ciudad principal"/>
    <s v="1-Entre 16 y 30"/>
    <n v="0.6"/>
    <n v="429.00000000000006"/>
    <n v="1"/>
    <n v="6.28"/>
    <n v="5"/>
    <n v="1.256"/>
    <n v="6.4000000000000001E-2"/>
    <n v="-45.760000000000005"/>
    <d v="2019-01-08T00:00:00"/>
    <d v="2019-01-08T00:00:00"/>
    <n v="0"/>
    <s v="0-1 día"/>
    <n v="0"/>
    <n v="0"/>
    <n v="0"/>
    <x v="0"/>
    <x v="1"/>
    <x v="0"/>
    <x v="0"/>
    <x v="0"/>
    <x v="0"/>
    <x v="0"/>
  </r>
  <r>
    <x v="1"/>
    <n v="1"/>
    <s v="1983051"/>
    <x v="0"/>
    <s v="8572"/>
    <s v="22/01/2019 08:40"/>
    <s v="0XFN041542"/>
    <s v="500163"/>
    <s v="PITSS"/>
    <s v="ASP"/>
    <x v="108"/>
    <s v="TRANSFORMACION LT 3B MZ N SECCION II"/>
    <x v="109"/>
    <n v="0"/>
    <s v="INTERIOR"/>
    <n v="84"/>
    <s v="&gt;60"/>
    <s v="Color Solid Ink Printers"/>
    <s v="A4"/>
    <s v="Ciudad principal"/>
    <s v="1-&gt;60"/>
    <n v="1.05"/>
    <n v="750.75000000000011"/>
    <n v="1"/>
    <n v="5.5"/>
    <n v="5"/>
    <n v="1.1000000000000001"/>
    <n v="2.5000000000000022E-2"/>
    <n v="-17.875000000000018"/>
    <d v="2019-02-11T00:00:00"/>
    <d v="2019-02-11T00:00:00"/>
    <n v="0"/>
    <s v="0-1 día"/>
    <n v="0"/>
    <n v="0"/>
    <n v="0"/>
    <x v="0"/>
    <x v="1"/>
    <x v="0"/>
    <x v="0"/>
    <x v="0"/>
    <x v="0"/>
    <x v="0"/>
  </r>
  <r>
    <x v="1"/>
    <n v="1"/>
    <s v="1989933"/>
    <x v="0"/>
    <s v="0070"/>
    <s v="05/02/2019 12:27"/>
    <s v="0E2B661828"/>
    <s v="000207"/>
    <s v="PITSS"/>
    <s v="ASP"/>
    <x v="4"/>
    <s v="SAN NICOLAS 10"/>
    <x v="14"/>
    <n v="0"/>
    <s v="METRO"/>
    <n v="12"/>
    <s v="Entre 7 y 15"/>
    <s v="Entry Production Color Low/Mid"/>
    <s v="Entry Production"/>
    <s v="Ciudad principal"/>
    <s v="3-Entre 7 y 15"/>
    <n v="0.8"/>
    <n v="642.40000000000009"/>
    <n v="1"/>
    <n v="5.05"/>
    <n v="4"/>
    <n v="1.2625"/>
    <n v="6.5624999999999989E-2"/>
    <n v="-52.696874999999991"/>
    <d v="2019-02-06T00:00:00"/>
    <d v="2019-02-06T00:00:00"/>
    <n v="0"/>
    <s v="0-1 día"/>
    <n v="0"/>
    <n v="0"/>
    <n v="0"/>
    <x v="0"/>
    <x v="1"/>
    <x v="0"/>
    <x v="0"/>
    <x v="0"/>
    <x v="0"/>
    <x v="0"/>
  </r>
  <r>
    <x v="0"/>
    <n v="1"/>
    <s v="1983049"/>
    <x v="0"/>
    <s v="8581"/>
    <s v="22/01/2019 08:37"/>
    <s v="0T2B053778"/>
    <s v="500163"/>
    <s v="PITSS"/>
    <s v="ASP"/>
    <x v="108"/>
    <s v="TRANSFORMACION LT 3B MZ N SECCION II"/>
    <x v="109"/>
    <n v="0"/>
    <s v="INTERIOR"/>
    <n v="587"/>
    <s v="&gt;60"/>
    <s v="Color Solid Ink Printers"/>
    <s v="A4"/>
    <s v="Ciudad principal"/>
    <s v="1-&gt;60"/>
    <n v="1.05"/>
    <n v="750.75000000000011"/>
    <n v="1"/>
    <n v="6.4"/>
    <n v="5"/>
    <n v="1.28"/>
    <n v="7.0000000000000007E-2"/>
    <n v="-50.050000000000011"/>
    <d v="2019-01-22T00:00:00"/>
    <d v="2019-01-22T00:00:00"/>
    <n v="0"/>
    <s v="0-1 día"/>
    <n v="0"/>
    <n v="0"/>
    <n v="0"/>
    <x v="0"/>
    <x v="1"/>
    <x v="0"/>
    <x v="0"/>
    <x v="0"/>
    <x v="0"/>
    <x v="0"/>
  </r>
  <r>
    <x v="0"/>
    <n v="1"/>
    <s v="1982637"/>
    <x v="0"/>
    <s v="4598"/>
    <s v="21/01/2019 13:55"/>
    <s v="0FBG482593"/>
    <s v="500083"/>
    <s v="PITSS"/>
    <s v="ASP"/>
    <x v="1"/>
    <s v="PERIFERICO LUIS ECHEVERRIA ALVAREZ 1474"/>
    <x v="44"/>
    <n v="0"/>
    <s v="INTERIOR"/>
    <n v="84"/>
    <s v="&gt;60"/>
    <s v="Light Production Digital Business"/>
    <s v="Entry Production"/>
    <s v="Ciudad principal"/>
    <s v="3-&gt;60"/>
    <n v="1.1499999999999999"/>
    <n v="1808.95"/>
    <n v="1"/>
    <n v="5.08"/>
    <n v="4"/>
    <n v="1.27"/>
    <n v="6.7500000000000004E-2"/>
    <n v="-106.17750000000002"/>
    <d v="2019-01-22T00:00:00"/>
    <d v="2019-01-22T00:00:00"/>
    <n v="0"/>
    <s v="0-1 día"/>
    <n v="0"/>
    <n v="0"/>
    <n v="0"/>
    <x v="0"/>
    <x v="1"/>
    <x v="0"/>
    <x v="0"/>
    <x v="0"/>
    <x v="0"/>
    <x v="0"/>
  </r>
  <r>
    <x v="0"/>
    <n v="1"/>
    <s v="1983681"/>
    <x v="0"/>
    <s v="3616"/>
    <s v="23/01/2019 10:01"/>
    <s v="0A2T199736"/>
    <s v="800074"/>
    <s v="PITSS"/>
    <s v="ASP"/>
    <x v="12"/>
    <s v="AV MARINA NACIONAL 71 D Y E"/>
    <x v="99"/>
    <n v="0"/>
    <s v="INTERIOR"/>
    <n v="947"/>
    <s v="&gt;60"/>
    <s v="A4 Mono MFPs"/>
    <s v="A4"/>
    <s v="Otras"/>
    <s v="1-&gt;60"/>
    <n v="1.05"/>
    <n v="750.75000000000011"/>
    <n v="1"/>
    <n v="11.48"/>
    <n v="9"/>
    <n v="1.2755555555555556"/>
    <n v="6.8888888888888888E-2"/>
    <n v="-49.25555555555556"/>
    <d v="2019-01-31T00:00:00"/>
    <d v="2019-01-31T00:00:00"/>
    <n v="0"/>
    <s v="0-1 día"/>
    <n v="0"/>
    <n v="0"/>
    <n v="0"/>
    <x v="0"/>
    <x v="1"/>
    <x v="0"/>
    <x v="0"/>
    <x v="0"/>
    <x v="0"/>
    <x v="0"/>
  </r>
  <r>
    <x v="0"/>
    <n v="1"/>
    <s v="1972777"/>
    <x v="0"/>
    <s v="0070"/>
    <s v="31/12/2018 07:35"/>
    <s v="0E2B661950"/>
    <s v="000207"/>
    <s v="PITSS"/>
    <s v="ASP"/>
    <x v="4"/>
    <s v="AV CHALMA 1 ESQ AUT MEXICO QRO"/>
    <x v="97"/>
    <n v="0"/>
    <s v="METRO"/>
    <n v="42"/>
    <s v="Entre 31 y 60"/>
    <s v="Entry Production Color Low/Mid"/>
    <s v="Entry Production"/>
    <s v="Ciudad principal"/>
    <s v="3-Entre 31 y 60"/>
    <n v="1.1000000000000001"/>
    <n v="883.30000000000007"/>
    <n v="1"/>
    <n v="5.12"/>
    <n v="4"/>
    <n v="1.28"/>
    <n v="7.0000000000000007E-2"/>
    <n v="-56.210000000000008"/>
    <d v="2018-12-31T00:00:00"/>
    <d v="2019-01-02T00:00:00"/>
    <n v="1"/>
    <s v="0-1 día"/>
    <n v="0"/>
    <n v="0"/>
    <n v="0"/>
    <x v="0"/>
    <x v="1"/>
    <x v="0"/>
    <x v="0"/>
    <x v="0"/>
    <x v="0"/>
    <x v="0"/>
  </r>
  <r>
    <x v="0"/>
    <n v="1"/>
    <s v="1983055"/>
    <x v="0"/>
    <s v="8572"/>
    <s v="22/01/2019 08:43"/>
    <s v="0XFN041395"/>
    <s v="500163"/>
    <s v="PITSS"/>
    <s v="ASP"/>
    <x v="108"/>
    <s v="TRANSFORMACION LT 3B MZ N SECCION II"/>
    <x v="109"/>
    <n v="0"/>
    <s v="INTERIOR"/>
    <n v="8"/>
    <s v="Entre 7 y 15"/>
    <s v="Color Solid Ink Printers"/>
    <s v="A4"/>
    <s v="Ciudad principal"/>
    <s v="1-Entre 7 y 15"/>
    <n v="0"/>
    <n v="0"/>
    <n v="1"/>
    <n v="6.45"/>
    <n v="5"/>
    <n v="1.29"/>
    <n v="7.2500000000000009E-2"/>
    <n v="-51.837500000000013"/>
    <d v="2019-01-25T00:00:00"/>
    <d v="2019-01-25T00:00:00"/>
    <n v="0"/>
    <s v="0-1 día"/>
    <n v="0"/>
    <n v="0"/>
    <n v="0"/>
    <x v="0"/>
    <x v="1"/>
    <x v="0"/>
    <x v="0"/>
    <x v="0"/>
    <x v="0"/>
    <x v="0"/>
  </r>
  <r>
    <x v="0"/>
    <n v="1"/>
    <s v="1983089"/>
    <x v="0"/>
    <s v="8075"/>
    <s v="22/01/2019 09:05"/>
    <s v="03AG877829"/>
    <s v="800142"/>
    <s v="PITSS"/>
    <s v="ASP"/>
    <x v="4"/>
    <s v="AV DR JIMENEZ CANTU NUMERO Y MZ 1"/>
    <x v="4"/>
    <n v="0"/>
    <s v="METRO"/>
    <n v="13"/>
    <s v="Entre 7 y 15"/>
    <s v="Departmental Digital"/>
    <s v="A3"/>
    <s v="Ciudad principal"/>
    <s v="2-Entre 7 y 15"/>
    <n v="0.6"/>
    <n v="393"/>
    <n v="1"/>
    <n v="6.42"/>
    <n v="5"/>
    <n v="1.284"/>
    <n v="7.1000000000000008E-2"/>
    <n v="-46.505000000000003"/>
    <d v="2019-01-22T00:00:00"/>
    <d v="2019-01-22T00:00:00"/>
    <n v="0"/>
    <s v="0-1 día"/>
    <n v="0"/>
    <n v="0"/>
    <n v="0"/>
    <x v="0"/>
    <x v="1"/>
    <x v="0"/>
    <x v="0"/>
    <x v="0"/>
    <x v="0"/>
    <x v="0"/>
  </r>
  <r>
    <x v="0"/>
    <n v="1"/>
    <s v="1982617"/>
    <x v="0"/>
    <s v="5866"/>
    <s v="21/01/2019 13:33"/>
    <s v="0EX9293387"/>
    <s v="800188"/>
    <s v="PITSS"/>
    <s v="ASP"/>
    <x v="4"/>
    <s v="PASEO IRAPUATO 1101"/>
    <x v="30"/>
    <n v="0"/>
    <s v="INTERIOR"/>
    <n v="97"/>
    <s v="&gt;60"/>
    <s v="Departmental Digital"/>
    <s v="A3"/>
    <s v="Ciudad principal"/>
    <s v="2-&gt;60"/>
    <n v="1.1000000000000001"/>
    <n v="1501.5000000000002"/>
    <n v="1"/>
    <n v="6.45"/>
    <n v="5"/>
    <n v="1.29"/>
    <n v="7.2500000000000009E-2"/>
    <n v="-98.962500000000006"/>
    <d v="2019-01-24T00:00:00"/>
    <d v="2019-01-24T00:00:00"/>
    <n v="0"/>
    <s v="0-1 día"/>
    <n v="0"/>
    <n v="0"/>
    <n v="0"/>
    <x v="0"/>
    <x v="1"/>
    <x v="0"/>
    <x v="0"/>
    <x v="0"/>
    <x v="0"/>
    <x v="0"/>
  </r>
  <r>
    <x v="1"/>
    <n v="1"/>
    <s v="1989863"/>
    <x v="0"/>
    <s v="3657"/>
    <s v="05/02/2019 11:39"/>
    <s v="0C7X236617"/>
    <s v="500167"/>
    <s v="PITSS"/>
    <s v="ASP"/>
    <x v="2"/>
    <s v="AV TECNOLOGICO Y JUAN KEPLER 6915"/>
    <x v="2"/>
    <n v="0"/>
    <s v="INTERIOR"/>
    <n v="89"/>
    <s v="&gt;60"/>
    <s v="A4 Mono MFPs"/>
    <s v="A4"/>
    <s v="Ciudad principal"/>
    <s v="1-&gt;60"/>
    <n v="1.05"/>
    <n v="750.75000000000011"/>
    <n v="1"/>
    <n v="0.35"/>
    <n v="5"/>
    <n v="6.9999999999999993E-2"/>
    <n v="0"/>
    <n v="0"/>
    <d v="2019-02-06T00:00:00"/>
    <d v="2019-02-06T00:00:00"/>
    <n v="0"/>
    <s v="0-1 día"/>
    <n v="0"/>
    <n v="0"/>
    <n v="0"/>
    <x v="0"/>
    <x v="0"/>
    <x v="0"/>
    <x v="0"/>
    <x v="1"/>
    <x v="2"/>
    <x v="8"/>
  </r>
  <r>
    <x v="0"/>
    <n v="1"/>
    <s v="1976239"/>
    <x v="0"/>
    <s v="0070"/>
    <s v="08/01/2019 09:04"/>
    <s v="0E2B661964"/>
    <s v="800142"/>
    <s v="PITSS"/>
    <s v="ASP"/>
    <x v="4"/>
    <s v="BLVD MANUEL AVILA CAMACHO No 890 LOTE 6"/>
    <x v="12"/>
    <n v="0"/>
    <s v="METRO"/>
    <n v="154"/>
    <s v="&gt;60"/>
    <s v="Entry Production Color Low/Mid"/>
    <s v="Entry Production"/>
    <s v="Ciudad principal"/>
    <s v="3-&gt;60"/>
    <n v="1.1499999999999999"/>
    <n v="923.44999999999993"/>
    <n v="1"/>
    <n v="5.18"/>
    <n v="4"/>
    <n v="1.2949999999999999"/>
    <n v="7.3749999999999982E-2"/>
    <n v="-59.221249999999984"/>
    <d v="2019-01-08T00:00:00"/>
    <d v="2019-01-08T00:00:00"/>
    <n v="0"/>
    <s v="0-1 día"/>
    <n v="0"/>
    <n v="0"/>
    <n v="0"/>
    <x v="0"/>
    <x v="1"/>
    <x v="0"/>
    <x v="0"/>
    <x v="0"/>
    <x v="0"/>
    <x v="0"/>
  </r>
  <r>
    <x v="0"/>
    <n v="1"/>
    <s v="1983765"/>
    <x v="2"/>
    <s v="8045"/>
    <s v="23/01/2019 11:18"/>
    <s v="0Y4X843700"/>
    <s v="500167"/>
    <s v="PITSS"/>
    <s v="ASP"/>
    <x v="2"/>
    <s v="AV HERMANOS ESCOBAR 5756"/>
    <x v="2"/>
    <n v="1"/>
    <s v="INTERIOR"/>
    <s v="  "/>
    <s v="&gt;60"/>
    <s v="Office Digital"/>
    <s v="A3"/>
    <s v="Ciudad principal"/>
    <s v="2-&gt;60"/>
    <n v="1"/>
    <n v="0"/>
    <n v="1"/>
    <n v="0.53"/>
    <n v="5"/>
    <n v="0.10600000000000001"/>
    <n v="0"/>
    <n v="0"/>
    <d v="2019-01-23T00:00:00"/>
    <d v="2019-01-29T00:00:00"/>
    <n v="4"/>
    <s v="4-5 días"/>
    <n v="0.5"/>
    <n v="-682.5"/>
    <n v="0"/>
    <x v="1"/>
    <x v="0"/>
    <x v="0"/>
    <x v="0"/>
    <x v="1"/>
    <x v="2"/>
    <x v="8"/>
  </r>
  <r>
    <x v="0"/>
    <n v="1"/>
    <s v="1983763"/>
    <x v="0"/>
    <s v="6203"/>
    <s v="23/01/2019 11:17"/>
    <s v="0AGD461882"/>
    <s v="800147"/>
    <s v="PITSS"/>
    <s v="ASP"/>
    <x v="1"/>
    <s v="AV FAJA DE ORO 1100"/>
    <x v="48"/>
    <n v="0"/>
    <s v="INTERIOR"/>
    <n v="2"/>
    <s v="&lt;=3"/>
    <s v="WF Mono Systems and Legacy Color"/>
    <s v="WF"/>
    <s v="Ciudad principal"/>
    <s v="3-&lt;=3"/>
    <n v="0"/>
    <n v="0"/>
    <n v="1"/>
    <n v="5.22"/>
    <n v="4"/>
    <n v="1.3049999999999999"/>
    <n v="7.6249999999999984E-2"/>
    <n v="-119.94125"/>
    <d v="2019-01-23T00:00:00"/>
    <d v="2019-01-23T00:00:00"/>
    <n v="0"/>
    <s v="0-1 día"/>
    <n v="0"/>
    <n v="0"/>
    <n v="0"/>
    <x v="0"/>
    <x v="1"/>
    <x v="0"/>
    <x v="0"/>
    <x v="0"/>
    <x v="0"/>
    <x v="0"/>
  </r>
  <r>
    <x v="0"/>
    <n v="1"/>
    <s v="1974407"/>
    <x v="0"/>
    <s v="4326"/>
    <s v="03/01/2019 18:43"/>
    <s v="0BG1001410"/>
    <s v="000207"/>
    <s v="PITSS"/>
    <s v="ASP"/>
    <x v="4"/>
    <s v="PROLONGACION JUAREZ 197"/>
    <x v="35"/>
    <n v="0"/>
    <s v="METRO"/>
    <n v="86"/>
    <s v="&gt;60"/>
    <s v="Light Production Digital Business"/>
    <s v="Entry Production"/>
    <s v="Ciudad principal"/>
    <s v="3-&gt;60"/>
    <n v="1.1499999999999999"/>
    <n v="923.44999999999993"/>
    <n v="1"/>
    <n v="5.25"/>
    <n v="4"/>
    <n v="1.3125"/>
    <n v="7.8125E-2"/>
    <n v="-62.734375"/>
    <d v="2019-01-04T00:00:00"/>
    <d v="2019-01-04T00:00:00"/>
    <n v="0"/>
    <s v="0-1 día"/>
    <n v="0"/>
    <n v="0"/>
    <n v="0"/>
    <x v="0"/>
    <x v="1"/>
    <x v="0"/>
    <x v="0"/>
    <x v="0"/>
    <x v="0"/>
    <x v="0"/>
  </r>
  <r>
    <x v="0"/>
    <n v="1"/>
    <s v="1983107"/>
    <x v="0"/>
    <s v="8075"/>
    <s v="22/01/2019 09:24"/>
    <s v="03AG877722"/>
    <s v="000207"/>
    <s v="PITSS"/>
    <s v="ASP"/>
    <x v="4"/>
    <s v="CARRETERA MEXICO PACHUCA KM 36.5"/>
    <x v="101"/>
    <n v="0"/>
    <s v="METRO"/>
    <n v="43"/>
    <s v="Entre 31 y 60"/>
    <s v="Departmental Digital"/>
    <s v="A3"/>
    <s v="Ciudad principal"/>
    <s v="2-Entre 31 y 60"/>
    <n v="1.05"/>
    <n v="687.75"/>
    <n v="1"/>
    <n v="6.57"/>
    <n v="5"/>
    <n v="1.3140000000000001"/>
    <n v="7.8500000000000014E-2"/>
    <n v="-51.417500000000011"/>
    <d v="2019-01-22T00:00:00"/>
    <d v="2019-01-23T00:00:00"/>
    <n v="1"/>
    <s v="0-1 día"/>
    <n v="0"/>
    <n v="0"/>
    <n v="0"/>
    <x v="0"/>
    <x v="1"/>
    <x v="0"/>
    <x v="0"/>
    <x v="0"/>
    <x v="0"/>
    <x v="0"/>
  </r>
  <r>
    <x v="1"/>
    <n v="1"/>
    <s v="1990569"/>
    <x v="0"/>
    <s v="4002"/>
    <s v="06/02/2019 11:18"/>
    <s v="09HB320750"/>
    <s v="500035"/>
    <s v="PITSS"/>
    <s v="ASP"/>
    <x v="6"/>
    <s v="HIDALGO 304 NTE"/>
    <x v="47"/>
    <n v="0"/>
    <s v="INTERIOR"/>
    <n v="65"/>
    <s v="&gt;60"/>
    <s v="A4 Mono MFPs"/>
    <s v="A4"/>
    <s v="Ciudad principal"/>
    <s v="1-&gt;60"/>
    <n v="1.05"/>
    <n v="750.75000000000011"/>
    <n v="1"/>
    <n v="6.57"/>
    <n v="5"/>
    <n v="1.3140000000000001"/>
    <n v="7.8500000000000014E-2"/>
    <n v="-56.127500000000019"/>
    <d v="2019-02-11T00:00:00"/>
    <d v="2019-02-12T00:00:00"/>
    <n v="1"/>
    <s v="0-1 día"/>
    <n v="0"/>
    <n v="0"/>
    <n v="0"/>
    <x v="0"/>
    <x v="1"/>
    <x v="0"/>
    <x v="0"/>
    <x v="0"/>
    <x v="0"/>
    <x v="0"/>
  </r>
  <r>
    <x v="0"/>
    <n v="1"/>
    <s v="1978569"/>
    <x v="0"/>
    <s v="6204"/>
    <s v="13/01/2019 14:01"/>
    <s v="0AGF424462"/>
    <s v="000207"/>
    <s v="PITSS"/>
    <s v="ASP"/>
    <x v="4"/>
    <s v="SAN NICOLAS 10"/>
    <x v="14"/>
    <n v="0"/>
    <s v="METRO"/>
    <n v="181"/>
    <s v="&gt;60"/>
    <s v="WF Mono Systems and Legacy Color"/>
    <s v="WF"/>
    <s v="Ciudad principal"/>
    <s v="3-&gt;60"/>
    <n v="1.1499999999999999"/>
    <n v="923.44999999999993"/>
    <n v="1"/>
    <n v="5.28"/>
    <n v="4"/>
    <n v="1.32"/>
    <n v="8.0000000000000016E-2"/>
    <n v="-64.240000000000009"/>
    <d v="2019-01-14T00:00:00"/>
    <d v="2019-01-15T00:00:00"/>
    <n v="1"/>
    <s v="0-1 día"/>
    <n v="0"/>
    <n v="0"/>
    <n v="0"/>
    <x v="0"/>
    <x v="1"/>
    <x v="0"/>
    <x v="0"/>
    <x v="0"/>
    <x v="0"/>
    <x v="0"/>
  </r>
  <r>
    <x v="0"/>
    <n v="1"/>
    <s v="1973687"/>
    <x v="0"/>
    <s v="4002"/>
    <s v="02/01/2019 13:01"/>
    <s v="09HB331978"/>
    <s v="800185"/>
    <s v="PITSS"/>
    <s v="ASP"/>
    <x v="0"/>
    <s v="AV MANZANILLO No 1"/>
    <x v="41"/>
    <n v="1"/>
    <s v="INTERIOR"/>
    <n v="58"/>
    <s v="Entre 31 y 60"/>
    <s v="A4 Mono MFPs"/>
    <s v="A4"/>
    <s v="Ciudad principal"/>
    <s v="1-Entre 31 y 60"/>
    <n v="0.8"/>
    <n v="0"/>
    <n v="1"/>
    <n v="6.65"/>
    <n v="5"/>
    <n v="1.33"/>
    <n v="8.2500000000000018E-2"/>
    <n v="0"/>
    <d v="2019-01-03T00:00:00"/>
    <d v="2019-01-03T00:00:00"/>
    <n v="0"/>
    <s v="0-1 día"/>
    <n v="0"/>
    <n v="0"/>
    <n v="0"/>
    <x v="0"/>
    <x v="1"/>
    <x v="0"/>
    <x v="0"/>
    <x v="0"/>
    <x v="0"/>
    <x v="0"/>
  </r>
  <r>
    <x v="0"/>
    <n v="1"/>
    <s v="1986195"/>
    <x v="0"/>
    <s v="3611"/>
    <s v="28/01/2019 19:18"/>
    <s v="0A4T558080"/>
    <s v="000195"/>
    <s v="PITSS"/>
    <s v="ASP"/>
    <x v="4"/>
    <s v="AV DE IMAN 151"/>
    <x v="16"/>
    <n v="0"/>
    <s v="METRO"/>
    <n v="252"/>
    <s v="&gt;60"/>
    <s v="Entry Mono Printers"/>
    <s v="A4"/>
    <s v="Ciudad principal"/>
    <s v="1-&gt;60"/>
    <n v="1.05"/>
    <n v="491.40000000000003"/>
    <n v="1"/>
    <n v="6.68"/>
    <n v="5"/>
    <n v="1.3359999999999999"/>
    <n v="8.3999999999999964E-2"/>
    <n v="-39.311999999999983"/>
    <d v="2019-01-29T00:00:00"/>
    <d v="2019-01-29T00:00:00"/>
    <n v="0"/>
    <s v="0-1 día"/>
    <n v="0"/>
    <n v="0"/>
    <n v="0"/>
    <x v="0"/>
    <x v="1"/>
    <x v="0"/>
    <x v="0"/>
    <x v="0"/>
    <x v="0"/>
    <x v="0"/>
  </r>
  <r>
    <x v="1"/>
    <n v="1"/>
    <s v="1986613"/>
    <x v="0"/>
    <s v="1262"/>
    <s v="29/01/2019 11:33"/>
    <s v="0DUX272492"/>
    <s v="800192"/>
    <s v="PITSS"/>
    <s v="ASP"/>
    <x v="4"/>
    <s v="AV VALLE DE SAN ISIDRO 530"/>
    <x v="0"/>
    <n v="0"/>
    <s v="INTERIOR"/>
    <n v="13"/>
    <s v="Entre 7 y 15"/>
    <s v="Entry Production Color Low/Mid"/>
    <s v="Entry Production"/>
    <s v="Ciudad principal"/>
    <s v="3-Entre 7 y 15"/>
    <n v="0.8"/>
    <n v="1258.4000000000003"/>
    <n v="1"/>
    <n v="5.35"/>
    <n v="4"/>
    <n v="1.3374999999999999"/>
    <n v="8.4374999999999978E-2"/>
    <n v="-132.72187499999998"/>
    <d v="2019-02-05T00:00:00"/>
    <d v="2019-02-06T00:00:00"/>
    <n v="1"/>
    <s v="0-1 día"/>
    <n v="0"/>
    <n v="0"/>
    <n v="0"/>
    <x v="0"/>
    <x v="1"/>
    <x v="0"/>
    <x v="0"/>
    <x v="0"/>
    <x v="0"/>
    <x v="0"/>
  </r>
  <r>
    <x v="0"/>
    <n v="1"/>
    <s v="1977851"/>
    <x v="0"/>
    <s v="3658"/>
    <s v="10/01/2019 18:21"/>
    <s v="0C4X011100"/>
    <s v="800186"/>
    <s v="PITSS"/>
    <s v="ASP"/>
    <x v="8"/>
    <s v="AV REVOLUCION 81"/>
    <x v="10"/>
    <n v="0"/>
    <s v="INTERIOR"/>
    <n v="209"/>
    <s v="&gt;60"/>
    <s v="A4 Mono MFPs"/>
    <s v="A4"/>
    <s v="Ciudad principal"/>
    <s v="1-&gt;60"/>
    <n v="1.05"/>
    <n v="750.75000000000011"/>
    <n v="1"/>
    <n v="6.73"/>
    <n v="5"/>
    <n v="1.3460000000000001"/>
    <n v="8.6500000000000021E-2"/>
    <n v="-61.847500000000025"/>
    <d v="2019-01-11T00:00:00"/>
    <d v="2019-01-11T00:00:00"/>
    <n v="0"/>
    <s v="0-1 día"/>
    <n v="0"/>
    <n v="0"/>
    <n v="0"/>
    <x v="0"/>
    <x v="1"/>
    <x v="0"/>
    <x v="0"/>
    <x v="0"/>
    <x v="0"/>
    <x v="0"/>
  </r>
  <r>
    <x v="0"/>
    <n v="1"/>
    <s v="1976627"/>
    <x v="0"/>
    <s v="4310"/>
    <s v="08/01/2019 15:20"/>
    <s v="0BG0975043"/>
    <s v="000196"/>
    <s v="PITSS"/>
    <s v="ASP"/>
    <x v="4"/>
    <s v="AV DR JIMENEZ CANTU NUMERO Y MZ 1"/>
    <x v="4"/>
    <n v="0"/>
    <s v="METRO"/>
    <n v="99"/>
    <s v="&gt;60"/>
    <s v="Light Production Digital Business"/>
    <s v="Entry Production"/>
    <s v="Ciudad principal"/>
    <s v="3-&gt;60"/>
    <n v="1.1499999999999999"/>
    <n v="923.44999999999993"/>
    <n v="1"/>
    <n v="5.4"/>
    <n v="4"/>
    <n v="1.35"/>
    <n v="8.7500000000000022E-2"/>
    <n v="-70.262500000000017"/>
    <d v="2019-01-09T00:00:00"/>
    <d v="2019-01-09T00:00:00"/>
    <n v="0"/>
    <s v="0-1 día"/>
    <n v="0"/>
    <n v="0"/>
    <n v="0"/>
    <x v="0"/>
    <x v="1"/>
    <x v="0"/>
    <x v="0"/>
    <x v="0"/>
    <x v="0"/>
    <x v="0"/>
  </r>
  <r>
    <x v="1"/>
    <n v="1"/>
    <s v="1998477"/>
    <x v="0"/>
    <s v="6705"/>
    <s v="21/02/2019 11:56"/>
    <s v="0A1H020675"/>
    <s v="500094"/>
    <s v="PITSS"/>
    <s v="ASP"/>
    <x v="1"/>
    <s v="AV HIDALGO 5309"/>
    <x v="69"/>
    <n v="0"/>
    <s v="INTERIOR"/>
    <n v="10"/>
    <s v="Entre 7 y 15"/>
    <s v="WF Mono Systems and Legacy Color"/>
    <s v="WF"/>
    <s v="Ciudad principal"/>
    <s v="3-Entre 7 y 15"/>
    <n v="0.8"/>
    <n v="1258.4000000000003"/>
    <n v="1"/>
    <n v="5.4"/>
    <n v="4"/>
    <n v="1.35"/>
    <n v="8.7500000000000022E-2"/>
    <n v="-137.63750000000005"/>
    <d v="2019-02-21T00:00:00"/>
    <d v="2019-02-22T00:00:00"/>
    <n v="1"/>
    <s v="0-1 día"/>
    <n v="0"/>
    <n v="0"/>
    <n v="0"/>
    <x v="0"/>
    <x v="1"/>
    <x v="0"/>
    <x v="0"/>
    <x v="0"/>
    <x v="0"/>
    <x v="0"/>
  </r>
  <r>
    <x v="0"/>
    <n v="1"/>
    <s v="1976243"/>
    <x v="0"/>
    <s v="5866"/>
    <s v="08/01/2019 09:14"/>
    <s v="0EX9295738"/>
    <s v="800183"/>
    <s v="PITSS"/>
    <s v="ASP"/>
    <x v="1"/>
    <s v="AV. PATRIA NO 1937"/>
    <x v="0"/>
    <n v="0"/>
    <s v="INTERIOR"/>
    <n v="57"/>
    <s v="Entre 31 y 60"/>
    <s v="Departmental Digital"/>
    <s v="A3"/>
    <s v="Ciudad principal"/>
    <s v="2-Entre 31 y 60"/>
    <n v="1.05"/>
    <n v="1433.25"/>
    <n v="1"/>
    <n v="6.77"/>
    <n v="5"/>
    <n v="1.3539999999999999"/>
    <n v="8.8499999999999968E-2"/>
    <n v="-120.80249999999995"/>
    <d v="2019-01-08T00:00:00"/>
    <d v="2019-01-08T00:00:00"/>
    <n v="0"/>
    <s v="0-1 día"/>
    <n v="0"/>
    <n v="0"/>
    <n v="0"/>
    <x v="0"/>
    <x v="1"/>
    <x v="0"/>
    <x v="0"/>
    <x v="0"/>
    <x v="0"/>
    <x v="0"/>
  </r>
  <r>
    <x v="0"/>
    <n v="1"/>
    <s v="1985373"/>
    <x v="0"/>
    <s v="6705"/>
    <s v="27/01/2019 15:03"/>
    <s v="0A1H020703"/>
    <s v="800185"/>
    <s v="PITSS"/>
    <s v="ASP"/>
    <x v="1"/>
    <s v="BLVD MIGUEL DE LA MADRID 8717"/>
    <x v="41"/>
    <n v="1"/>
    <s v="INTERIOR"/>
    <n v="15"/>
    <s v="Entre 7 y 15"/>
    <s v="WF Mono Systems and Legacy Color"/>
    <s v="WF"/>
    <s v="Ciudad principal"/>
    <s v="3-Entre 7 y 15"/>
    <n v="0.8"/>
    <n v="0"/>
    <n v="1"/>
    <n v="5.42"/>
    <n v="4"/>
    <n v="1.355"/>
    <n v="8.8749999999999996E-2"/>
    <n v="-139.60375000000002"/>
    <d v="2019-01-28T00:00:00"/>
    <d v="2019-01-28T00:00:00"/>
    <n v="0"/>
    <s v="0-1 día"/>
    <n v="0"/>
    <n v="0"/>
    <n v="0"/>
    <x v="0"/>
    <x v="1"/>
    <x v="0"/>
    <x v="0"/>
    <x v="0"/>
    <x v="0"/>
    <x v="0"/>
  </r>
  <r>
    <x v="0"/>
    <n v="1"/>
    <s v="1981285"/>
    <x v="0"/>
    <s v="4395"/>
    <s v="18/01/2019 10:04"/>
    <s v="0BG2939652"/>
    <s v="800183"/>
    <s v="PITSS"/>
    <s v="ASP"/>
    <x v="1"/>
    <s v="PATRIA 1937"/>
    <x v="0"/>
    <n v="0"/>
    <s v="INTERIOR"/>
    <n v="31"/>
    <s v="Entre 31 y 60"/>
    <s v="Light Production Digital Business"/>
    <s v="Entry Production"/>
    <s v="Ciudad principal"/>
    <s v="3-Entre 31 y 60"/>
    <n v="1.1000000000000001"/>
    <n v="1730.3000000000004"/>
    <n v="1"/>
    <n v="5.43"/>
    <n v="4"/>
    <n v="1.3574999999999999"/>
    <n v="8.9374999999999982E-2"/>
    <n v="-140.58687499999999"/>
    <d v="2019-01-18T00:00:00"/>
    <d v="2019-01-21T00:00:00"/>
    <n v="1"/>
    <s v="0-1 día"/>
    <n v="0"/>
    <n v="0"/>
    <n v="0"/>
    <x v="0"/>
    <x v="1"/>
    <x v="0"/>
    <x v="0"/>
    <x v="0"/>
    <x v="0"/>
    <x v="0"/>
  </r>
  <r>
    <x v="0"/>
    <n v="1"/>
    <s v="1976705"/>
    <x v="0"/>
    <s v="8045"/>
    <s v="08/01/2019 17:22"/>
    <s v="0Y4X842995"/>
    <s v="500027"/>
    <s v="PITSS"/>
    <s v="ASP"/>
    <x v="20"/>
    <s v="DURANGO No 2751"/>
    <x v="2"/>
    <n v="1"/>
    <s v="INTERIOR"/>
    <n v="139"/>
    <s v="&gt;60"/>
    <s v="Office Digital"/>
    <s v="A3"/>
    <s v="Ciudad principal"/>
    <s v="2-&gt;60"/>
    <n v="1.1000000000000001"/>
    <n v="0"/>
    <n v="1"/>
    <n v="6.8"/>
    <n v="5"/>
    <n v="1.3599999999999999"/>
    <n v="8.9999999999999969E-2"/>
    <n v="-122.84999999999995"/>
    <d v="2019-01-09T00:00:00"/>
    <d v="2019-01-10T00:00:00"/>
    <n v="1"/>
    <s v="0-1 día"/>
    <n v="0"/>
    <n v="0"/>
    <n v="0"/>
    <x v="0"/>
    <x v="1"/>
    <x v="0"/>
    <x v="0"/>
    <x v="0"/>
    <x v="0"/>
    <x v="0"/>
  </r>
  <r>
    <x v="0"/>
    <n v="1"/>
    <s v="1978205"/>
    <x v="0"/>
    <s v="3658"/>
    <s v="11/01/2019 12:11"/>
    <s v="0C4X008104"/>
    <s v="800074"/>
    <s v="PITSS"/>
    <s v="ASP"/>
    <x v="8"/>
    <s v="AV JUAN PABLO II PLAZA GALERIAS DEL RIO NO 901 LOC"/>
    <x v="118"/>
    <n v="0"/>
    <s v="INTERIOR"/>
    <n v="203"/>
    <s v="&gt;60"/>
    <s v="A4 Mono MFPs"/>
    <s v="A4"/>
    <s v="Ciudad principal"/>
    <s v="1-&gt;60"/>
    <n v="1.05"/>
    <n v="750.75000000000011"/>
    <n v="1"/>
    <n v="6.82"/>
    <n v="5"/>
    <n v="1.3640000000000001"/>
    <n v="9.1000000000000025E-2"/>
    <n v="-65.065000000000026"/>
    <d v="2019-01-14T00:00:00"/>
    <d v="2019-01-14T00:00:00"/>
    <n v="0"/>
    <s v="0-1 día"/>
    <n v="0"/>
    <n v="0"/>
    <n v="0"/>
    <x v="0"/>
    <x v="1"/>
    <x v="0"/>
    <x v="0"/>
    <x v="0"/>
    <x v="0"/>
    <x v="0"/>
  </r>
  <r>
    <x v="0"/>
    <n v="1"/>
    <s v="1983737"/>
    <x v="0"/>
    <s v="4598"/>
    <s v="23/01/2019 11:02"/>
    <s v="0FBG111597"/>
    <s v="800188"/>
    <s v="PITSS"/>
    <s v="ASP"/>
    <x v="1"/>
    <s v="TORRES LANDA 103 A"/>
    <x v="55"/>
    <n v="0"/>
    <s v="INTERIOR"/>
    <n v="28"/>
    <s v="Entre 16 y 30"/>
    <s v="Light Production Digital Business"/>
    <s v="Entry Production"/>
    <s v="Ciudad principal"/>
    <s v="3-Entre 16 y 30"/>
    <n v="1.05"/>
    <n v="1651.6500000000003"/>
    <n v="1"/>
    <n v="5.47"/>
    <n v="4"/>
    <n v="1.3674999999999999"/>
    <n v="9.1874999999999984E-2"/>
    <n v="-144.519375"/>
    <d v="2019-01-23T00:00:00"/>
    <d v="2019-01-23T00:00:00"/>
    <n v="0"/>
    <s v="0-1 día"/>
    <n v="0"/>
    <n v="0"/>
    <n v="0"/>
    <x v="0"/>
    <x v="1"/>
    <x v="0"/>
    <x v="0"/>
    <x v="0"/>
    <x v="0"/>
    <x v="0"/>
  </r>
  <r>
    <x v="1"/>
    <n v="1"/>
    <s v="1991141"/>
    <x v="0"/>
    <s v="8680"/>
    <s v="07/02/2019 10:01"/>
    <s v="0B2R090061"/>
    <s v="500083"/>
    <s v="PITSS"/>
    <s v="ASP"/>
    <x v="138"/>
    <s v="CARLOS SALAZAR No 729"/>
    <x v="11"/>
    <n v="0"/>
    <s v="INTERIOR"/>
    <n v="35"/>
    <s v="Entre 31 y 60"/>
    <s v="Entry Production Color Low/Mid"/>
    <s v="Entry Production"/>
    <s v="Ciudad principal"/>
    <s v="3-Entre 31 y 60"/>
    <n v="1.1000000000000001"/>
    <n v="1730.3000000000004"/>
    <n v="1"/>
    <n v="5.48"/>
    <n v="4"/>
    <n v="1.37"/>
    <n v="9.2500000000000027E-2"/>
    <n v="-145.50250000000005"/>
    <d v="2019-02-07T00:00:00"/>
    <d v="2019-02-07T00:00:00"/>
    <n v="0"/>
    <s v="0-1 día"/>
    <n v="0"/>
    <n v="0"/>
    <n v="0"/>
    <x v="0"/>
    <x v="1"/>
    <x v="0"/>
    <x v="0"/>
    <x v="0"/>
    <x v="0"/>
    <x v="0"/>
  </r>
  <r>
    <x v="0"/>
    <n v="1"/>
    <s v="1975439"/>
    <x v="0"/>
    <s v="4395"/>
    <s v="07/01/2019 07:11"/>
    <s v="0BG2948808"/>
    <s v="100038"/>
    <s v="PITSS"/>
    <s v="ASP"/>
    <x v="1"/>
    <s v="BLV ALFREDO DEL MAZO 805"/>
    <x v="20"/>
    <n v="0"/>
    <s v="INTERIOR"/>
    <n v="24"/>
    <s v="Entre 16 y 30"/>
    <s v="Light Production Digital Business"/>
    <s v="Entry Production"/>
    <s v="Ciudad principal"/>
    <s v="3-Entre 16 y 30"/>
    <n v="1.05"/>
    <n v="1651.6500000000003"/>
    <n v="1"/>
    <n v="5.5"/>
    <n v="4"/>
    <n v="1.375"/>
    <n v="9.375E-2"/>
    <n v="-147.46875000000003"/>
    <d v="2019-01-10T00:00:00"/>
    <d v="2019-01-10T00:00:00"/>
    <n v="0"/>
    <s v="0-1 día"/>
    <n v="0"/>
    <n v="0"/>
    <n v="0"/>
    <x v="0"/>
    <x v="1"/>
    <x v="0"/>
    <x v="0"/>
    <x v="0"/>
    <x v="0"/>
    <x v="0"/>
  </r>
  <r>
    <x v="1"/>
    <n v="1"/>
    <s v="1989667"/>
    <x v="0"/>
    <s v="4395"/>
    <s v="05/02/2019 08:17"/>
    <s v="0BG2951552"/>
    <s v="500083"/>
    <s v="PITSS"/>
    <s v="ASP"/>
    <x v="1"/>
    <s v="AV ROMULO GARZA SN"/>
    <x v="36"/>
    <n v="0"/>
    <s v="INTERIOR"/>
    <n v="11"/>
    <s v="Entre 7 y 15"/>
    <s v="Light Production Digital Business"/>
    <s v="Entry Production"/>
    <s v="Ciudad principal"/>
    <s v="3-Entre 7 y 15"/>
    <n v="0.8"/>
    <n v="1258.4000000000003"/>
    <n v="1"/>
    <n v="5.5"/>
    <n v="4"/>
    <n v="1.375"/>
    <n v="9.375E-2"/>
    <n v="-147.46875000000003"/>
    <d v="2019-02-08T00:00:00"/>
    <d v="2019-02-08T00:00:00"/>
    <n v="0"/>
    <s v="0-1 día"/>
    <n v="0"/>
    <n v="0"/>
    <n v="0"/>
    <x v="0"/>
    <x v="1"/>
    <x v="0"/>
    <x v="0"/>
    <x v="0"/>
    <x v="0"/>
    <x v="0"/>
  </r>
  <r>
    <x v="0"/>
    <n v="1"/>
    <s v="1979575"/>
    <x v="0"/>
    <s v="4395"/>
    <s v="15/01/2019 11:59"/>
    <s v="0BG2948440"/>
    <s v="800187"/>
    <s v="PITSS"/>
    <s v="ASP"/>
    <x v="1"/>
    <s v="PASEO CENTRAL 131"/>
    <x v="45"/>
    <n v="0"/>
    <s v="INTERIOR"/>
    <n v="46"/>
    <s v="Entre 31 y 60"/>
    <s v="Light Production Digital Business"/>
    <s v="Entry Production"/>
    <s v="Ciudad principal"/>
    <s v="3-Entre 31 y 60"/>
    <n v="1.1000000000000001"/>
    <n v="1730.3000000000004"/>
    <n v="1"/>
    <n v="5.52"/>
    <n v="4"/>
    <n v="1.38"/>
    <n v="9.4999999999999973E-2"/>
    <n v="-149.43499999999997"/>
    <d v="2019-01-18T00:00:00"/>
    <d v="2019-01-18T00:00:00"/>
    <n v="0"/>
    <s v="0-1 día"/>
    <n v="0"/>
    <n v="0"/>
    <n v="0"/>
    <x v="0"/>
    <x v="1"/>
    <x v="0"/>
    <x v="0"/>
    <x v="0"/>
    <x v="0"/>
    <x v="0"/>
  </r>
  <r>
    <x v="1"/>
    <n v="1"/>
    <s v="1995043"/>
    <x v="0"/>
    <s v="0560"/>
    <s v="14/02/2019 14:56"/>
    <s v="0XPN546792"/>
    <s v="500167"/>
    <s v="PITSS"/>
    <s v="ASP"/>
    <x v="1"/>
    <s v="AV PASEO TRIUNFO LA REP 6321"/>
    <x v="2"/>
    <n v="0"/>
    <s v="INTERIOR"/>
    <n v="1"/>
    <s v="&lt;=3"/>
    <s v="Entry Production Color Low/Mid"/>
    <s v="Entry Production"/>
    <s v="Ciudad principal"/>
    <s v="3-&lt;=3"/>
    <n v="0"/>
    <n v="0"/>
    <n v="1"/>
    <n v="0.56999999999999995"/>
    <n v="4"/>
    <n v="0.14249999999999999"/>
    <n v="0"/>
    <n v="0"/>
    <d v="2019-02-18T00:00:00"/>
    <d v="2019-02-19T00:00:00"/>
    <n v="1"/>
    <s v="0-1 día"/>
    <n v="0"/>
    <n v="0"/>
    <n v="0"/>
    <x v="0"/>
    <x v="0"/>
    <x v="0"/>
    <x v="0"/>
    <x v="1"/>
    <x v="2"/>
    <x v="8"/>
  </r>
  <r>
    <x v="1"/>
    <n v="1"/>
    <s v="1989365"/>
    <x v="0"/>
    <s v="5866"/>
    <s v="04/02/2019 19:39"/>
    <s v="0EX9286994"/>
    <s v="000196"/>
    <s v="PITSS"/>
    <s v="ASP"/>
    <x v="4"/>
    <s v="COFRE DE PEROTE 110 ESQ PALMAS"/>
    <x v="25"/>
    <n v="0"/>
    <s v="METRO"/>
    <n v="56"/>
    <s v="Entre 31 y 60"/>
    <s v="Departmental Digital"/>
    <s v="A3"/>
    <s v="Ciudad principal"/>
    <s v="2-Entre 31 y 60"/>
    <n v="1.05"/>
    <n v="687.75"/>
    <n v="1"/>
    <n v="6.97"/>
    <n v="5"/>
    <n v="1.3939999999999999"/>
    <n v="9.8499999999999976E-2"/>
    <n v="-64.517499999999984"/>
    <d v="2019-02-05T00:00:00"/>
    <d v="2019-02-06T00:00:00"/>
    <n v="1"/>
    <s v="0-1 día"/>
    <n v="0"/>
    <n v="0"/>
    <n v="0"/>
    <x v="0"/>
    <x v="1"/>
    <x v="0"/>
    <x v="0"/>
    <x v="0"/>
    <x v="0"/>
    <x v="0"/>
  </r>
  <r>
    <x v="0"/>
    <n v="1"/>
    <s v="1981555"/>
    <x v="0"/>
    <s v="5866"/>
    <s v="18/01/2019 17:36"/>
    <s v="0EX9293515"/>
    <s v="800183"/>
    <s v="PITSS"/>
    <s v="ASP"/>
    <x v="4"/>
    <s v="AV PATRIA 1612 MZ 1 LT 30 Y 30A"/>
    <x v="0"/>
    <n v="0"/>
    <s v="INTERIOR"/>
    <n v="2"/>
    <s v="&lt;=3"/>
    <s v="Departmental Digital"/>
    <s v="A3"/>
    <s v="Ciudad principal"/>
    <s v="2-&lt;=3"/>
    <n v="0"/>
    <n v="0"/>
    <n v="1"/>
    <n v="7"/>
    <n v="5"/>
    <n v="1.4"/>
    <n v="9.9999999999999978E-2"/>
    <n v="-136.49999999999997"/>
    <d v="2019-01-21T00:00:00"/>
    <d v="2019-01-21T00:00:00"/>
    <n v="0"/>
    <s v="0-1 día"/>
    <n v="0"/>
    <n v="0"/>
    <n v="0"/>
    <x v="0"/>
    <x v="1"/>
    <x v="0"/>
    <x v="0"/>
    <x v="0"/>
    <x v="0"/>
    <x v="0"/>
  </r>
  <r>
    <x v="1"/>
    <n v="1"/>
    <s v="1992871"/>
    <x v="0"/>
    <s v="4395"/>
    <s v="11/02/2019 08:22"/>
    <s v="0BG2951638"/>
    <s v="800027"/>
    <s v="PITSS"/>
    <s v="ASP"/>
    <x v="1"/>
    <s v="AV LOPEZ MATEOS SUR 1299"/>
    <x v="40"/>
    <n v="0"/>
    <s v="INTERIOR"/>
    <n v="21"/>
    <s v="Entre 16 y 30"/>
    <s v="Light Production Digital Business"/>
    <s v="Entry Production"/>
    <s v="Ciudad principal"/>
    <s v="3-Entre 16 y 30"/>
    <n v="1.05"/>
    <n v="1651.6500000000003"/>
    <n v="1"/>
    <n v="5.6"/>
    <n v="4"/>
    <n v="1.4"/>
    <n v="9.9999999999999978E-2"/>
    <n v="-157.29999999999998"/>
    <d v="2019-02-11T00:00:00"/>
    <d v="2019-02-11T00:00:00"/>
    <n v="0"/>
    <s v="0-1 día"/>
    <n v="0"/>
    <n v="0"/>
    <n v="0"/>
    <x v="0"/>
    <x v="1"/>
    <x v="0"/>
    <x v="0"/>
    <x v="0"/>
    <x v="0"/>
    <x v="0"/>
  </r>
  <r>
    <x v="1"/>
    <n v="1"/>
    <s v="1990625"/>
    <x v="0"/>
    <s v="5757"/>
    <s v="06/02/2019 11:52"/>
    <s v="0XEH805786"/>
    <s v="500167"/>
    <s v="PITSS"/>
    <s v="ASP"/>
    <x v="162"/>
    <s v="EL CID 7830"/>
    <x v="2"/>
    <n v="0"/>
    <s v="INTERIOR"/>
    <n v="133"/>
    <s v="&gt;60"/>
    <s v="Departmental Digital"/>
    <s v="A3"/>
    <s v="Ciudad principal"/>
    <s v="2-&gt;60"/>
    <n v="1.1000000000000001"/>
    <n v="1501.5000000000002"/>
    <n v="1"/>
    <n v="0.96"/>
    <n v="5"/>
    <n v="0.192"/>
    <n v="0"/>
    <n v="0"/>
    <d v="2019-02-06T00:00:00"/>
    <d v="2019-02-07T00:00:00"/>
    <n v="1"/>
    <s v="0-1 día"/>
    <n v="0"/>
    <n v="0"/>
    <n v="0"/>
    <x v="0"/>
    <x v="0"/>
    <x v="0"/>
    <x v="0"/>
    <x v="1"/>
    <x v="2"/>
    <x v="8"/>
  </r>
  <r>
    <x v="0"/>
    <n v="1"/>
    <s v="1982577"/>
    <x v="0"/>
    <s v="3658"/>
    <s v="21/01/2019 12:58"/>
    <s v="0C4X007549"/>
    <s v="100038"/>
    <s v="PITSS"/>
    <s v="ASP"/>
    <x v="10"/>
    <s v="CARRETERA IXTAPAN CRUCERO S/N"/>
    <x v="32"/>
    <n v="0"/>
    <s v="INTERIOR"/>
    <n v="2608"/>
    <s v="&gt;60"/>
    <s v="A4 Mono MFPs"/>
    <s v="A4"/>
    <s v="Ciudad principal"/>
    <s v="1-&gt;60"/>
    <n v="1.05"/>
    <n v="750.75000000000011"/>
    <n v="1"/>
    <n v="7.03"/>
    <n v="5"/>
    <n v="1.4060000000000001"/>
    <n v="0.10150000000000003"/>
    <n v="-72.572500000000034"/>
    <d v="2019-01-22T00:00:00"/>
    <d v="2019-01-22T00:00:00"/>
    <n v="0"/>
    <s v="0-1 día"/>
    <n v="0"/>
    <n v="0"/>
    <n v="0"/>
    <x v="0"/>
    <x v="1"/>
    <x v="0"/>
    <x v="0"/>
    <x v="0"/>
    <x v="0"/>
    <x v="0"/>
  </r>
  <r>
    <x v="0"/>
    <n v="1"/>
    <s v="1975697"/>
    <x v="0"/>
    <s v="4000"/>
    <s v="07/01/2019 10:55"/>
    <s v="06HB012397"/>
    <s v="100037"/>
    <s v="PITSS"/>
    <s v="ASP"/>
    <x v="14"/>
    <s v="AV LEONA VICARIO 501 ESQ JOSE MA MORELOS Y PAVON"/>
    <x v="3"/>
    <n v="0"/>
    <s v="INTERIOR"/>
    <n v="284"/>
    <s v="&gt;60"/>
    <s v="Entry Mono Printers"/>
    <s v="A4"/>
    <s v="Ciudad principal"/>
    <s v="1-&gt;60"/>
    <n v="1.05"/>
    <n v="750.75000000000011"/>
    <n v="1"/>
    <n v="7.08"/>
    <n v="5"/>
    <n v="1.4159999999999999"/>
    <n v="0.10399999999999998"/>
    <n v="-74.36"/>
    <d v="2019-01-08T00:00:00"/>
    <d v="2019-01-08T00:00:00"/>
    <n v="0"/>
    <s v="0-1 día"/>
    <n v="0"/>
    <n v="0"/>
    <n v="0"/>
    <x v="0"/>
    <x v="1"/>
    <x v="0"/>
    <x v="0"/>
    <x v="0"/>
    <x v="0"/>
    <x v="0"/>
  </r>
  <r>
    <x v="0"/>
    <n v="1"/>
    <s v="1976963"/>
    <x v="2"/>
    <s v="4326"/>
    <s v="09/01/2019 10:50"/>
    <s v="0BG1001410"/>
    <s v="000196"/>
    <s v="PITSS"/>
    <s v="ASP"/>
    <x v="4"/>
    <s v="PROLONGACION JUAREZ 197"/>
    <x v="35"/>
    <n v="0"/>
    <s v="METRO"/>
    <s v="  "/>
    <s v="&gt;60"/>
    <s v="Light Production Digital Business"/>
    <s v="Entry Production"/>
    <s v="Ciudad principal"/>
    <s v="3-&gt;60"/>
    <n v="1"/>
    <n v="803"/>
    <n v="1"/>
    <n v="5.67"/>
    <n v="4"/>
    <n v="1.4175"/>
    <n v="0.104375"/>
    <n v="-83.813124999999999"/>
    <d v="2019-01-22T00:00:00"/>
    <d v="2019-01-22T00:00:00"/>
    <n v="0"/>
    <s v="0-1 día"/>
    <n v="0"/>
    <n v="0"/>
    <n v="0"/>
    <x v="1"/>
    <x v="1"/>
    <x v="0"/>
    <x v="0"/>
    <x v="0"/>
    <x v="0"/>
    <x v="0"/>
  </r>
  <r>
    <x v="1"/>
    <n v="1"/>
    <s v="1994521"/>
    <x v="0"/>
    <s v="7025"/>
    <s v="13/02/2019 17:57"/>
    <s v="07CX042372"/>
    <s v="800192"/>
    <s v="PITSS"/>
    <s v="ASP"/>
    <x v="133"/>
    <s v="CARRETERA GUADALAJARA EL SALTO No 3000"/>
    <x v="5"/>
    <n v="0"/>
    <s v="INTERIOR"/>
    <n v="303"/>
    <s v="&gt;60"/>
    <s v="Office Digital"/>
    <s v="A3"/>
    <s v="Ciudad principal"/>
    <s v="2-&gt;60"/>
    <n v="1.1000000000000001"/>
    <n v="1501.5000000000002"/>
    <n v="1"/>
    <n v="7.1"/>
    <n v="5"/>
    <n v="1.42"/>
    <n v="0.10499999999999998"/>
    <n v="-143.32499999999999"/>
    <d v="2019-02-15T00:00:00"/>
    <d v="2019-02-15T00:00:00"/>
    <n v="0"/>
    <s v="0-1 día"/>
    <n v="0"/>
    <n v="0"/>
    <n v="0"/>
    <x v="0"/>
    <x v="1"/>
    <x v="0"/>
    <x v="0"/>
    <x v="0"/>
    <x v="0"/>
    <x v="0"/>
  </r>
  <r>
    <x v="0"/>
    <n v="1"/>
    <s v="1972091"/>
    <x v="0"/>
    <s v="3658"/>
    <s v="28/12/2018 11:37"/>
    <s v="0C4X165509"/>
    <s v="800188"/>
    <s v="PITSS"/>
    <s v="ASP"/>
    <x v="8"/>
    <s v="BLVD DIAZ ORDAZ 136-B"/>
    <x v="30"/>
    <n v="0"/>
    <s v="INTERIOR"/>
    <n v="352"/>
    <s v="&gt;60"/>
    <s v="A4 Mono MFPs"/>
    <s v="A4"/>
    <s v="Ciudad principal"/>
    <s v="1-&gt;60"/>
    <n v="1.05"/>
    <n v="750.75000000000011"/>
    <n v="1"/>
    <n v="7.13"/>
    <n v="5"/>
    <n v="1.4259999999999999"/>
    <n v="0.10649999999999998"/>
    <n v="-76.147499999999994"/>
    <d v="2019-01-03T00:00:00"/>
    <d v="2019-01-03T00:00:00"/>
    <n v="0"/>
    <s v="0-1 día"/>
    <n v="0"/>
    <n v="0"/>
    <n v="0"/>
    <x v="0"/>
    <x v="1"/>
    <x v="0"/>
    <x v="0"/>
    <x v="0"/>
    <x v="0"/>
    <x v="0"/>
  </r>
  <r>
    <x v="0"/>
    <n v="1"/>
    <s v="1970779"/>
    <x v="0"/>
    <s v="4395"/>
    <s v="23/12/2018 16:30"/>
    <s v="0BG2947906"/>
    <s v="800185"/>
    <s v="PITSS"/>
    <s v="ASP"/>
    <x v="1"/>
    <s v="MIGUEL DE LA MADRID 9"/>
    <x v="41"/>
    <n v="1"/>
    <s v="INTERIOR"/>
    <n v="20"/>
    <s v="Entre 16 y 30"/>
    <s v="Light Production Digital Business"/>
    <s v="Entry Production"/>
    <s v="Ciudad principal"/>
    <s v="3-Entre 16 y 30"/>
    <n v="1.05"/>
    <n v="0"/>
    <n v="1"/>
    <n v="5.73"/>
    <n v="4"/>
    <n v="1.4325000000000001"/>
    <n v="0.10812500000000003"/>
    <n v="-170.08062500000005"/>
    <d v="2019-01-02T00:00:00"/>
    <d v="2019-01-02T00:00:00"/>
    <n v="0"/>
    <s v="0-1 día"/>
    <n v="0"/>
    <n v="0"/>
    <n v="0"/>
    <x v="0"/>
    <x v="1"/>
    <x v="0"/>
    <x v="0"/>
    <x v="0"/>
    <x v="0"/>
    <x v="0"/>
  </r>
  <r>
    <x v="0"/>
    <n v="1"/>
    <s v="1982373"/>
    <x v="0"/>
    <s v="4310"/>
    <s v="21/01/2019 10:22"/>
    <s v="0BG0963897"/>
    <s v="000195"/>
    <s v="PITSS"/>
    <s v="ASP"/>
    <x v="4"/>
    <s v="AV CONTRERAS 300"/>
    <x v="70"/>
    <n v="0"/>
    <s v="METRO"/>
    <n v="18"/>
    <s v="Entre 16 y 30"/>
    <s v="Light Production Digital Business"/>
    <s v="Entry Production"/>
    <s v="Ciudad principal"/>
    <s v="3-Entre 16 y 30"/>
    <n v="1.05"/>
    <n v="843.15000000000009"/>
    <n v="1"/>
    <n v="5.75"/>
    <n v="4"/>
    <n v="1.4375"/>
    <n v="0.109375"/>
    <n v="-87.828125"/>
    <d v="2019-01-24T00:00:00"/>
    <d v="2019-01-24T00:00:00"/>
    <n v="0"/>
    <s v="0-1 día"/>
    <n v="0"/>
    <n v="0"/>
    <n v="0"/>
    <x v="0"/>
    <x v="1"/>
    <x v="0"/>
    <x v="0"/>
    <x v="0"/>
    <x v="0"/>
    <x v="0"/>
  </r>
  <r>
    <x v="1"/>
    <n v="1"/>
    <s v="1991213"/>
    <x v="0"/>
    <s v="0070"/>
    <s v="07/02/2019 11:45"/>
    <s v="0E2B665653"/>
    <s v="800183"/>
    <s v="PITSS"/>
    <s v="ASP"/>
    <x v="4"/>
    <s v="AV DE LAS ROSAS 110"/>
    <x v="0"/>
    <n v="0"/>
    <s v="INTERIOR"/>
    <n v="47"/>
    <s v="Entre 31 y 60"/>
    <s v="Entry Production Color Low/Mid"/>
    <s v="Entry Production"/>
    <s v="Ciudad principal"/>
    <s v="3-Entre 31 y 60"/>
    <n v="1.1000000000000001"/>
    <n v="1730.3000000000004"/>
    <n v="1"/>
    <n v="5.75"/>
    <n v="4"/>
    <n v="1.4375"/>
    <n v="0.109375"/>
    <n v="-172.04687500000003"/>
    <d v="2019-02-08T00:00:00"/>
    <d v="2019-02-08T00:00:00"/>
    <n v="0"/>
    <s v="0-1 día"/>
    <n v="0"/>
    <n v="0"/>
    <n v="0"/>
    <x v="0"/>
    <x v="1"/>
    <x v="0"/>
    <x v="0"/>
    <x v="0"/>
    <x v="0"/>
    <x v="0"/>
  </r>
  <r>
    <x v="0"/>
    <n v="1"/>
    <s v="1971407"/>
    <x v="0"/>
    <s v="6705"/>
    <s v="26/12/2018 14:04"/>
    <s v="0A1H021228"/>
    <s v="800146"/>
    <s v="PITSS"/>
    <s v="ASP"/>
    <x v="1"/>
    <s v="AV BENITO JUAREZ 1965"/>
    <x v="13"/>
    <n v="0"/>
    <s v="INTERIOR"/>
    <n v="22"/>
    <s v="Entre 16 y 30"/>
    <s v="WF Mono Systems and Legacy Color"/>
    <s v="WF"/>
    <s v="Ciudad principal"/>
    <s v="3-Entre 16 y 30"/>
    <n v="1.05"/>
    <n v="1651.6500000000003"/>
    <n v="1"/>
    <n v="5.76"/>
    <n v="4"/>
    <n v="1.44"/>
    <n v="0.10999999999999999"/>
    <n v="-173.03"/>
    <d v="2019-01-02T00:00:00"/>
    <d v="2019-01-02T00:00:00"/>
    <n v="0"/>
    <s v="0-1 día"/>
    <n v="0"/>
    <n v="0"/>
    <n v="0"/>
    <x v="0"/>
    <x v="1"/>
    <x v="0"/>
    <x v="0"/>
    <x v="0"/>
    <x v="0"/>
    <x v="0"/>
  </r>
  <r>
    <x v="1"/>
    <n v="1"/>
    <s v="1995591"/>
    <x v="0"/>
    <s v="4310"/>
    <s v="15/02/2019 19:08"/>
    <s v="0BG0972374"/>
    <s v="800192"/>
    <s v="PITSS"/>
    <s v="ASP"/>
    <x v="4"/>
    <s v="AV DE LA ROSAS No 119"/>
    <x v="7"/>
    <n v="0"/>
    <s v="INTERIOR"/>
    <n v="43"/>
    <s v="Entre 31 y 60"/>
    <s v="Light Production Digital Business"/>
    <s v="Entry Production"/>
    <s v="Ciudad principal"/>
    <s v="3-Entre 31 y 60"/>
    <n v="1.1000000000000001"/>
    <n v="1730.3000000000004"/>
    <n v="1"/>
    <n v="5.78"/>
    <n v="4"/>
    <n v="1.4450000000000001"/>
    <n v="0.11125000000000002"/>
    <n v="-174.99625000000006"/>
    <d v="2019-02-19T00:00:00"/>
    <d v="2019-02-19T00:00:00"/>
    <n v="0"/>
    <s v="0-1 día"/>
    <n v="0"/>
    <n v="0"/>
    <n v="0"/>
    <x v="0"/>
    <x v="1"/>
    <x v="0"/>
    <x v="0"/>
    <x v="0"/>
    <x v="0"/>
    <x v="0"/>
  </r>
  <r>
    <x v="0"/>
    <n v="1"/>
    <s v="1983691"/>
    <x v="0"/>
    <s v="8075"/>
    <s v="23/01/2019 10:15"/>
    <s v="03AG879893"/>
    <s v="000207"/>
    <s v="PITSS"/>
    <s v="ASP"/>
    <x v="4"/>
    <s v="AV 1 DE MAYO Y AV CENTRAL MZ 4 LT 1"/>
    <x v="60"/>
    <n v="0"/>
    <s v="METRO"/>
    <n v="147"/>
    <s v="&gt;60"/>
    <s v="Departmental Digital"/>
    <s v="A3"/>
    <s v="Ciudad principal"/>
    <s v="2-&gt;60"/>
    <n v="1.1000000000000001"/>
    <n v="720.50000000000011"/>
    <n v="1"/>
    <n v="7.25"/>
    <n v="5"/>
    <n v="1.45"/>
    <n v="0.11249999999999999"/>
    <n v="-73.687499999999986"/>
    <d v="2019-01-23T00:00:00"/>
    <d v="2019-01-24T00:00:00"/>
    <n v="1"/>
    <s v="0-1 día"/>
    <n v="0"/>
    <n v="0"/>
    <n v="0"/>
    <x v="0"/>
    <x v="1"/>
    <x v="0"/>
    <x v="0"/>
    <x v="0"/>
    <x v="0"/>
    <x v="0"/>
  </r>
  <r>
    <x v="0"/>
    <n v="1"/>
    <s v="1985005"/>
    <x v="0"/>
    <s v="5329"/>
    <s v="25/01/2019 13:05"/>
    <s v="0AE9572681"/>
    <s v="800072"/>
    <s v="PITSS"/>
    <s v="ASP"/>
    <x v="25"/>
    <s v="CIRCUITO MEXICO No 125"/>
    <x v="13"/>
    <n v="0"/>
    <s v="INTERIOR"/>
    <n v="98"/>
    <s v="&gt;60"/>
    <s v="Office Digital"/>
    <s v="A3"/>
    <s v="Ciudad principal"/>
    <s v="2-&gt;60"/>
    <n v="1.1000000000000001"/>
    <n v="1501.5000000000002"/>
    <n v="1"/>
    <n v="7.25"/>
    <n v="5"/>
    <n v="1.45"/>
    <n v="0.11249999999999999"/>
    <n v="-153.56249999999997"/>
    <d v="2019-01-28T00:00:00"/>
    <d v="2019-01-28T00:00:00"/>
    <n v="0"/>
    <s v="0-1 día"/>
    <n v="0"/>
    <n v="0"/>
    <n v="0"/>
    <x v="0"/>
    <x v="1"/>
    <x v="0"/>
    <x v="1"/>
    <x v="0"/>
    <x v="0"/>
    <x v="0"/>
  </r>
  <r>
    <x v="1"/>
    <n v="1"/>
    <s v="1995471"/>
    <x v="0"/>
    <s v="3616"/>
    <s v="15/02/2019 13:25"/>
    <s v="0A2T201140"/>
    <s v="500066"/>
    <s v="PITSS"/>
    <s v="ASP"/>
    <x v="12"/>
    <s v="AV CRISTOBAL COLON No 100"/>
    <x v="43"/>
    <n v="0"/>
    <s v="INTERIOR"/>
    <n v="2633"/>
    <s v="&gt;60"/>
    <s v="A4 Mono MFPs"/>
    <s v="A4"/>
    <s v="Otras"/>
    <s v="1-&gt;60"/>
    <n v="1.05"/>
    <n v="750.75000000000011"/>
    <n v="1"/>
    <n v="13.08"/>
    <n v="9"/>
    <n v="1.4533333333333334"/>
    <n v="0.11333333333333334"/>
    <n v="-81.033333333333346"/>
    <d v="2019-02-18T00:00:00"/>
    <d v="2019-02-19T00:00:00"/>
    <n v="1"/>
    <s v="0-1 día"/>
    <n v="0"/>
    <n v="0"/>
    <n v="0"/>
    <x v="0"/>
    <x v="1"/>
    <x v="0"/>
    <x v="0"/>
    <x v="0"/>
    <x v="0"/>
    <x v="0"/>
  </r>
  <r>
    <x v="1"/>
    <n v="1"/>
    <s v="1998979"/>
    <x v="0"/>
    <s v="6705"/>
    <s v="22/02/2019 10:35"/>
    <s v="0A1H020703"/>
    <s v="800185"/>
    <s v="PITSS"/>
    <s v="ASP"/>
    <x v="1"/>
    <s v="BLVD MIGUEL DE LA MADRID 8717"/>
    <x v="41"/>
    <n v="1"/>
    <s v="INTERIOR"/>
    <n v="9"/>
    <s v="Entre 7 y 15"/>
    <s v="WF Mono Systems and Legacy Color"/>
    <s v="WF"/>
    <s v="Ciudad principal"/>
    <s v="3-Entre 7 y 15"/>
    <n v="0.8"/>
    <n v="0"/>
    <n v="1"/>
    <n v="5.87"/>
    <n v="4"/>
    <n v="1.4675"/>
    <n v="0.11687500000000001"/>
    <n v="-183.84437500000004"/>
    <d v="2019-02-26T00:00:00"/>
    <d v="2019-02-26T00:00:00"/>
    <n v="0"/>
    <s v="0-1 día"/>
    <n v="0"/>
    <n v="0"/>
    <n v="0"/>
    <x v="0"/>
    <x v="1"/>
    <x v="0"/>
    <x v="0"/>
    <x v="0"/>
    <x v="0"/>
    <x v="0"/>
  </r>
  <r>
    <x v="1"/>
    <n v="1"/>
    <s v="1988321"/>
    <x v="0"/>
    <s v="4395"/>
    <s v="01/02/2019 10:27"/>
    <s v="0BG2949219"/>
    <s v="800185"/>
    <s v="PITSS"/>
    <s v="ASP"/>
    <x v="1"/>
    <s v="FELIPE SEVILLA DEL RIO 115"/>
    <x v="50"/>
    <n v="1"/>
    <s v="INTERIOR"/>
    <n v="10"/>
    <s v="Entre 7 y 15"/>
    <s v="Light Production Digital Business"/>
    <s v="Entry Production"/>
    <s v="Ciudad principal"/>
    <s v="3-Entre 7 y 15"/>
    <n v="0.8"/>
    <n v="0"/>
    <n v="1"/>
    <n v="5.95"/>
    <n v="4"/>
    <n v="1.4875"/>
    <n v="0.12187500000000001"/>
    <n v="-191.70937500000005"/>
    <d v="2019-02-06T00:00:00"/>
    <d v="2019-02-06T00:00:00"/>
    <n v="0"/>
    <s v="0-1 día"/>
    <n v="0"/>
    <n v="0"/>
    <n v="0"/>
    <x v="0"/>
    <x v="1"/>
    <x v="0"/>
    <x v="0"/>
    <x v="0"/>
    <x v="0"/>
    <x v="0"/>
  </r>
  <r>
    <x v="1"/>
    <n v="1"/>
    <s v="1989771"/>
    <x v="0"/>
    <s v="4395"/>
    <s v="05/02/2019 10:03"/>
    <s v="0BG2951121"/>
    <s v="500083"/>
    <s v="PITSS"/>
    <s v="ASP"/>
    <x v="1"/>
    <s v="AV UNIVERSIDAD 401 NORTE"/>
    <x v="36"/>
    <n v="0"/>
    <s v="INTERIOR"/>
    <n v="74"/>
    <s v="&gt;60"/>
    <s v="Light Production Digital Business"/>
    <s v="Entry Production"/>
    <s v="Ciudad principal"/>
    <s v="3-&gt;60"/>
    <n v="1.1499999999999999"/>
    <n v="1808.95"/>
    <n v="1"/>
    <n v="5.95"/>
    <n v="4"/>
    <n v="1.4875"/>
    <n v="0.12187500000000001"/>
    <n v="-191.70937500000005"/>
    <d v="2019-02-05T00:00:00"/>
    <d v="2019-02-06T00:00:00"/>
    <n v="1"/>
    <s v="0-1 día"/>
    <n v="0"/>
    <n v="0"/>
    <n v="0"/>
    <x v="0"/>
    <x v="1"/>
    <x v="0"/>
    <x v="0"/>
    <x v="0"/>
    <x v="0"/>
    <x v="0"/>
  </r>
  <r>
    <x v="1"/>
    <n v="1"/>
    <s v="1986519"/>
    <x v="0"/>
    <s v="8075"/>
    <s v="29/01/2019 09:35"/>
    <s v="03AG880355"/>
    <s v="800113"/>
    <s v="PITSS"/>
    <s v="ASP"/>
    <x v="4"/>
    <s v="AV MEXICO 3370"/>
    <x v="0"/>
    <n v="0"/>
    <s v="INTERIOR"/>
    <n v="4"/>
    <s v="Entre 3 y 6"/>
    <s v="Departmental Digital"/>
    <s v="A3"/>
    <s v="Ciudad principal"/>
    <s v="2-Entre 3 y 6"/>
    <n v="0"/>
    <n v="0"/>
    <n v="1"/>
    <n v="7.44"/>
    <n v="5"/>
    <n v="1.488"/>
    <n v="0.122"/>
    <n v="-166.53"/>
    <d v="2019-02-01T00:00:00"/>
    <d v="2019-02-05T00:00:00"/>
    <n v="1"/>
    <s v="0-1 día"/>
    <n v="0"/>
    <n v="0"/>
    <n v="0"/>
    <x v="0"/>
    <x v="1"/>
    <x v="0"/>
    <x v="0"/>
    <x v="0"/>
    <x v="0"/>
    <x v="0"/>
  </r>
  <r>
    <x v="0"/>
    <n v="1"/>
    <s v="1979751"/>
    <x v="0"/>
    <s v="7845"/>
    <s v="15/01/2019 16:55"/>
    <s v="0MX4316572"/>
    <s v="500167"/>
    <s v="PITSS"/>
    <s v="ASP"/>
    <x v="25"/>
    <s v="8102 AV MIGUEL DE LA MADRID"/>
    <x v="27"/>
    <n v="0"/>
    <s v="INTERIOR"/>
    <n v="6"/>
    <s v="Entre 3 y 6"/>
    <s v="A3 Office Color Laser MFPs"/>
    <s v="A3"/>
    <s v="Ciudad principal"/>
    <s v="2-Entre 3 y 6"/>
    <n v="0"/>
    <n v="0"/>
    <n v="1"/>
    <n v="1.25"/>
    <n v="5"/>
    <n v="0.25"/>
    <n v="0"/>
    <n v="0"/>
    <d v="2019-01-16T00:00:00"/>
    <d v="2019-01-16T00:00:00"/>
    <n v="0"/>
    <s v="0-1 día"/>
    <n v="0"/>
    <n v="0"/>
    <n v="0"/>
    <x v="0"/>
    <x v="0"/>
    <x v="0"/>
    <x v="1"/>
    <x v="1"/>
    <x v="2"/>
    <x v="8"/>
  </r>
  <r>
    <x v="0"/>
    <n v="1"/>
    <s v="1983077"/>
    <x v="0"/>
    <s v="1262"/>
    <s v="22/01/2019 08:59"/>
    <s v="0DUX196280"/>
    <s v="800188"/>
    <s v="PITSS"/>
    <s v="ASP"/>
    <x v="4"/>
    <s v="PASEO IRAPUATO No 1101"/>
    <x v="30"/>
    <n v="0"/>
    <s v="INTERIOR"/>
    <n v="117"/>
    <s v="&gt;60"/>
    <s v="Entry Production Color Low/Mid"/>
    <s v="Entry Production"/>
    <s v="Ciudad principal"/>
    <s v="3-&gt;60"/>
    <n v="1.1499999999999999"/>
    <n v="1808.95"/>
    <n v="1"/>
    <n v="6.02"/>
    <n v="4"/>
    <n v="1.5049999999999999"/>
    <n v="0.12624999999999997"/>
    <n v="-198.59124999999997"/>
    <d v="2019-01-24T00:00:00"/>
    <d v="2019-01-24T00:00:00"/>
    <n v="0"/>
    <s v="0-1 día"/>
    <n v="0"/>
    <n v="0"/>
    <n v="0"/>
    <x v="0"/>
    <x v="1"/>
    <x v="0"/>
    <x v="0"/>
    <x v="0"/>
    <x v="0"/>
    <x v="0"/>
  </r>
  <r>
    <x v="1"/>
    <n v="1"/>
    <s v="1990125"/>
    <x v="0"/>
    <s v="0070"/>
    <s v="05/02/2019 17:28"/>
    <s v="0E2B646633"/>
    <s v="500056"/>
    <s v="PITSS"/>
    <s v="ASP"/>
    <x v="1"/>
    <s v="BLV MIGUEL HIDALGO 155"/>
    <x v="19"/>
    <n v="0"/>
    <s v="INTERIOR"/>
    <n v="176"/>
    <s v="&gt;60"/>
    <s v="Entry Production Color Low/Mid"/>
    <s v="Entry Production"/>
    <s v="Ciudad principal"/>
    <s v="3-&gt;60"/>
    <n v="1.1499999999999999"/>
    <n v="1808.95"/>
    <n v="1"/>
    <n v="6.03"/>
    <n v="4"/>
    <n v="1.5075000000000001"/>
    <n v="0.12687500000000002"/>
    <n v="-199.57437500000006"/>
    <d v="2019-02-15T00:00:00"/>
    <d v="2019-02-15T00:00:00"/>
    <n v="0"/>
    <s v="0-1 día"/>
    <n v="0"/>
    <n v="0"/>
    <n v="0"/>
    <x v="0"/>
    <x v="1"/>
    <x v="0"/>
    <x v="0"/>
    <x v="0"/>
    <x v="0"/>
    <x v="0"/>
  </r>
  <r>
    <x v="0"/>
    <n v="1"/>
    <s v="1981785"/>
    <x v="0"/>
    <s v="5866"/>
    <s v="19/01/2019 12:13"/>
    <s v="0EX9662181"/>
    <s v="800027"/>
    <s v="PITSS"/>
    <s v="ASP"/>
    <x v="4"/>
    <s v="AV LOPEZ MATEOS SUR No 7000"/>
    <x v="40"/>
    <n v="0"/>
    <s v="INTERIOR"/>
    <n v="192"/>
    <s v="&gt;60"/>
    <s v="Departmental Digital"/>
    <s v="A3"/>
    <s v="Ciudad principal"/>
    <s v="2-&gt;60"/>
    <n v="1.1000000000000001"/>
    <n v="1501.5000000000002"/>
    <n v="1"/>
    <n v="7.58"/>
    <n v="5"/>
    <n v="1.516"/>
    <n v="0.129"/>
    <n v="-176.08500000000001"/>
    <d v="2019-01-21T00:00:00"/>
    <d v="2019-01-21T00:00:00"/>
    <n v="0"/>
    <s v="0-1 día"/>
    <n v="0"/>
    <n v="0"/>
    <n v="0"/>
    <x v="0"/>
    <x v="1"/>
    <x v="0"/>
    <x v="0"/>
    <x v="0"/>
    <x v="0"/>
    <x v="0"/>
  </r>
  <r>
    <x v="0"/>
    <n v="1"/>
    <s v="1980391"/>
    <x v="0"/>
    <s v="1262"/>
    <s v="16/01/2019 16:05"/>
    <s v="0DUX272492"/>
    <s v="800027"/>
    <s v="PITSS"/>
    <s v="ASP"/>
    <x v="4"/>
    <s v="AV VALLE DE SAN ISIDRO 530"/>
    <x v="0"/>
    <n v="0"/>
    <s v="INTERIOR"/>
    <n v="51"/>
    <s v="Entre 31 y 60"/>
    <s v="Entry Production Color Low/Mid"/>
    <s v="Entry Production"/>
    <s v="Ciudad principal"/>
    <s v="3-Entre 31 y 60"/>
    <n v="1.1000000000000001"/>
    <n v="1730.3000000000004"/>
    <n v="1"/>
    <n v="6.09"/>
    <n v="4"/>
    <n v="1.5225"/>
    <n v="0.13062499999999999"/>
    <n v="-205.47312500000001"/>
    <d v="2019-01-18T00:00:00"/>
    <d v="2019-01-21T00:00:00"/>
    <n v="1"/>
    <s v="0-1 día"/>
    <n v="0"/>
    <n v="0"/>
    <n v="0"/>
    <x v="0"/>
    <x v="1"/>
    <x v="0"/>
    <x v="0"/>
    <x v="0"/>
    <x v="0"/>
    <x v="0"/>
  </r>
  <r>
    <x v="0"/>
    <n v="1"/>
    <s v="1983097"/>
    <x v="0"/>
    <s v="4395"/>
    <s v="22/01/2019 09:19"/>
    <s v="0BG2951615"/>
    <s v="800185"/>
    <s v="PITSS"/>
    <s v="ASP"/>
    <x v="1"/>
    <s v="FELIPE SEVILLA DEL RIO 115"/>
    <x v="50"/>
    <n v="1"/>
    <s v="INTERIOR"/>
    <n v="15"/>
    <s v="Entre 7 y 15"/>
    <s v="Light Production Digital Business"/>
    <s v="Entry Production"/>
    <s v="Ciudad principal"/>
    <s v="3-Entre 7 y 15"/>
    <n v="0.8"/>
    <n v="0"/>
    <n v="1"/>
    <n v="6.11"/>
    <n v="4"/>
    <n v="1.5275000000000001"/>
    <n v="0.13187500000000002"/>
    <n v="-207.43937500000007"/>
    <d v="2019-01-24T00:00:00"/>
    <d v="2019-01-24T00:00:00"/>
    <n v="0"/>
    <s v="0-1 día"/>
    <n v="0"/>
    <n v="0"/>
    <n v="0"/>
    <x v="0"/>
    <x v="1"/>
    <x v="0"/>
    <x v="0"/>
    <x v="0"/>
    <x v="0"/>
    <x v="0"/>
  </r>
  <r>
    <x v="0"/>
    <n v="1"/>
    <s v="1974311"/>
    <x v="0"/>
    <s v="5024"/>
    <s v="03/01/2019 14:39"/>
    <s v="G7B294401"/>
    <s v="800110"/>
    <s v="PITSS"/>
    <s v="ASP"/>
    <x v="55"/>
    <s v="JOSE GUADALUPE ARTIGAS No 41"/>
    <x v="54"/>
    <n v="0"/>
    <s v="INTERIOR"/>
    <n v="56"/>
    <s v="Entre 31 y 60"/>
    <s v="Office Digital"/>
    <s v="A3"/>
    <s v="Otras"/>
    <s v="2-Entre 31 y 60"/>
    <n v="1.05"/>
    <n v="1433.25"/>
    <n v="1"/>
    <n v="13.75"/>
    <n v="9"/>
    <n v="1.5277777777777777"/>
    <n v="0.13194444444444442"/>
    <n v="-180.10416666666663"/>
    <d v="2019-01-07T00:00:00"/>
    <d v="2019-01-07T00:00:00"/>
    <n v="0"/>
    <s v="0-1 día"/>
    <n v="0"/>
    <n v="0"/>
    <n v="0"/>
    <x v="0"/>
    <x v="1"/>
    <x v="0"/>
    <x v="0"/>
    <x v="0"/>
    <x v="0"/>
    <x v="0"/>
  </r>
  <r>
    <x v="0"/>
    <n v="1"/>
    <s v="1982473"/>
    <x v="0"/>
    <s v="7845"/>
    <s v="21/01/2019 11:37"/>
    <s v="0MX4766757"/>
    <s v="500167"/>
    <s v="PITSS"/>
    <s v="ASP"/>
    <x v="25"/>
    <s v="AV PARQUE INDUSTRIAL JUAREZ 3328"/>
    <x v="2"/>
    <n v="0"/>
    <s v="INTERIOR"/>
    <n v="24"/>
    <s v="Entre 16 y 30"/>
    <s v="A3 Office Color Laser MFPs"/>
    <s v="A3"/>
    <s v="Ciudad principal"/>
    <s v="2-Entre 16 y 30"/>
    <n v="0.8"/>
    <n v="1092"/>
    <n v="1"/>
    <n v="1.66"/>
    <n v="5"/>
    <n v="0.33199999999999996"/>
    <n v="0"/>
    <n v="0"/>
    <d v="2019-01-22T00:00:00"/>
    <d v="2019-01-23T00:00:00"/>
    <n v="1"/>
    <s v="0-1 día"/>
    <n v="0"/>
    <n v="0"/>
    <n v="0"/>
    <x v="0"/>
    <x v="0"/>
    <x v="0"/>
    <x v="1"/>
    <x v="1"/>
    <x v="2"/>
    <x v="8"/>
  </r>
  <r>
    <x v="0"/>
    <n v="1"/>
    <s v="1974073"/>
    <x v="0"/>
    <s v="3336"/>
    <s v="03/01/2019 09:49"/>
    <s v="5BT727629"/>
    <s v="500018"/>
    <s v="PITSS"/>
    <s v="ASP"/>
    <x v="163"/>
    <s v="CRISANTEMOS No 709"/>
    <x v="119"/>
    <n v="0"/>
    <s v="INTERIOR"/>
    <n v="6"/>
    <s v="Entre 3 y 6"/>
    <s v="A4 Mono MFPs"/>
    <s v="A4"/>
    <s v="Ciudad principal"/>
    <s v="1-Entre 3 y 6"/>
    <n v="0"/>
    <n v="0"/>
    <n v="1"/>
    <n v="7.68"/>
    <n v="5"/>
    <n v="1.536"/>
    <n v="0.13400000000000001"/>
    <n v="-95.810000000000016"/>
    <d v="2019-01-09T00:00:00"/>
    <d v="2019-01-10T00:00:00"/>
    <n v="1"/>
    <s v="0-1 día"/>
    <n v="0"/>
    <n v="0"/>
    <n v="0"/>
    <x v="0"/>
    <x v="1"/>
    <x v="0"/>
    <x v="0"/>
    <x v="0"/>
    <x v="0"/>
    <x v="0"/>
  </r>
  <r>
    <x v="0"/>
    <n v="1"/>
    <s v="1974195"/>
    <x v="0"/>
    <s v="3611"/>
    <s v="03/01/2019 11:51"/>
    <s v="0A4T037906"/>
    <s v="800110"/>
    <s v="PITSS"/>
    <s v="ASP"/>
    <x v="12"/>
    <s v="Eje Oriente No 525"/>
    <x v="28"/>
    <n v="0"/>
    <s v="INTERIOR"/>
    <n v="1210"/>
    <s v="&gt;60"/>
    <s v="Entry Mono Printers"/>
    <s v="A4"/>
    <s v="Ciudad principal"/>
    <s v="1-&gt;60"/>
    <n v="1.05"/>
    <n v="750.75000000000011"/>
    <n v="1"/>
    <n v="7.72"/>
    <n v="5"/>
    <n v="1.544"/>
    <n v="0.13600000000000001"/>
    <n v="-97.240000000000023"/>
    <d v="2019-01-09T00:00:00"/>
    <d v="2019-01-10T00:00:00"/>
    <n v="1"/>
    <s v="0-1 día"/>
    <n v="0"/>
    <n v="0"/>
    <n v="0"/>
    <x v="0"/>
    <x v="1"/>
    <x v="0"/>
    <x v="0"/>
    <x v="0"/>
    <x v="0"/>
    <x v="0"/>
  </r>
  <r>
    <x v="0"/>
    <n v="1"/>
    <s v="1983669"/>
    <x v="0"/>
    <s v="4310"/>
    <s v="23/01/2019 09:45"/>
    <s v="0BG0964536"/>
    <s v="000195"/>
    <s v="PITSS"/>
    <s v="ASP"/>
    <x v="4"/>
    <s v="BLV CATARATAS 29"/>
    <x v="16"/>
    <n v="0"/>
    <s v="METRO"/>
    <n v="8"/>
    <s v="Entre 7 y 15"/>
    <s v="Light Production Digital Business"/>
    <s v="Entry Production"/>
    <s v="Ciudad principal"/>
    <s v="3-Entre 7 y 15"/>
    <n v="0.8"/>
    <n v="642.40000000000009"/>
    <n v="1"/>
    <n v="6.2"/>
    <n v="4"/>
    <n v="1.55"/>
    <n v="0.13750000000000001"/>
    <n v="-110.41250000000001"/>
    <d v="2019-01-23T00:00:00"/>
    <d v="2019-01-23T00:00:00"/>
    <n v="0"/>
    <s v="0-1 día"/>
    <n v="0"/>
    <n v="0"/>
    <n v="0"/>
    <x v="0"/>
    <x v="1"/>
    <x v="0"/>
    <x v="0"/>
    <x v="0"/>
    <x v="0"/>
    <x v="0"/>
  </r>
  <r>
    <x v="0"/>
    <n v="1"/>
    <s v="1984453"/>
    <x v="0"/>
    <s v="4395"/>
    <s v="24/01/2019 12:27"/>
    <s v="0BG2941133"/>
    <s v="500035"/>
    <s v="PITSS"/>
    <s v="ASP"/>
    <x v="1"/>
    <s v="BLV 15 DE SEP 4243"/>
    <x v="18"/>
    <n v="0"/>
    <s v="INTERIOR"/>
    <n v="80"/>
    <s v="&gt;60"/>
    <s v="Light Production Digital Business"/>
    <s v="Entry Production"/>
    <s v="Ciudad principal"/>
    <s v="3-&gt;60"/>
    <n v="1.1499999999999999"/>
    <n v="1808.95"/>
    <n v="1"/>
    <n v="6.22"/>
    <n v="4"/>
    <n v="1.5549999999999999"/>
    <n v="0.13874999999999998"/>
    <n v="-218.25375"/>
    <d v="2019-01-29T00:00:00"/>
    <d v="2019-01-29T00:00:00"/>
    <n v="0"/>
    <s v="0-1 día"/>
    <n v="0"/>
    <n v="0"/>
    <n v="0"/>
    <x v="0"/>
    <x v="1"/>
    <x v="0"/>
    <x v="0"/>
    <x v="0"/>
    <x v="0"/>
    <x v="0"/>
  </r>
  <r>
    <x v="0"/>
    <n v="1"/>
    <s v="1981787"/>
    <x v="0"/>
    <s v="0070"/>
    <s v="19/01/2019 12:15"/>
    <s v="0E2B659015"/>
    <s v="800027"/>
    <s v="PITSS"/>
    <s v="ASP"/>
    <x v="4"/>
    <s v="AV LOPEZ MATEOS SUR No 7000"/>
    <x v="40"/>
    <n v="0"/>
    <s v="INTERIOR"/>
    <n v="108"/>
    <s v="&gt;60"/>
    <s v="Entry Production Color Low/Mid"/>
    <s v="Entry Production"/>
    <s v="Ciudad principal"/>
    <s v="3-&gt;60"/>
    <n v="1.1499999999999999"/>
    <n v="1808.95"/>
    <n v="1"/>
    <n v="6.25"/>
    <n v="4"/>
    <n v="1.5625"/>
    <n v="0.140625"/>
    <n v="-221.20312500000003"/>
    <d v="2019-01-23T00:00:00"/>
    <d v="2019-01-23T00:00:00"/>
    <n v="0"/>
    <s v="0-1 día"/>
    <n v="0"/>
    <n v="0"/>
    <n v="0"/>
    <x v="0"/>
    <x v="1"/>
    <x v="0"/>
    <x v="0"/>
    <x v="0"/>
    <x v="0"/>
    <x v="0"/>
  </r>
  <r>
    <x v="0"/>
    <n v="1"/>
    <s v="1983457"/>
    <x v="0"/>
    <s v="8090"/>
    <s v="22/01/2019 16:56"/>
    <s v="03AG876239"/>
    <s v="000207"/>
    <s v="PITSS"/>
    <s v="ASP"/>
    <x v="164"/>
    <s v="ALFONSO REYES No 115"/>
    <x v="57"/>
    <n v="0"/>
    <s v="METRO"/>
    <n v="47"/>
    <s v="Entre 31 y 60"/>
    <s v="Departmental Digital"/>
    <s v="A3"/>
    <s v="Ciudad principal"/>
    <s v="2-Entre 31 y 60"/>
    <n v="1.05"/>
    <n v="687.75"/>
    <n v="1"/>
    <n v="7.82"/>
    <n v="5"/>
    <n v="1.5640000000000001"/>
    <n v="0.14100000000000001"/>
    <n v="-92.355000000000004"/>
    <d v="2019-01-23T00:00:00"/>
    <d v="2019-01-23T00:00:00"/>
    <n v="0"/>
    <s v="0-1 día"/>
    <n v="0"/>
    <n v="0"/>
    <n v="0"/>
    <x v="0"/>
    <x v="1"/>
    <x v="0"/>
    <x v="0"/>
    <x v="0"/>
    <x v="0"/>
    <x v="0"/>
  </r>
  <r>
    <x v="0"/>
    <n v="1"/>
    <s v="1983615"/>
    <x v="0"/>
    <s v="5866"/>
    <s v="23/01/2019 08:12"/>
    <s v="0EX9296094"/>
    <s v="800147"/>
    <s v="PITSS"/>
    <s v="ASP"/>
    <x v="1"/>
    <s v="AV. FAJA DE ORO NO. 1100"/>
    <x v="48"/>
    <n v="0"/>
    <s v="INTERIOR"/>
    <n v="27"/>
    <s v="Entre 16 y 30"/>
    <s v="Departmental Digital"/>
    <s v="A3"/>
    <s v="Ciudad principal"/>
    <s v="2-Entre 16 y 30"/>
    <n v="0.8"/>
    <n v="1092"/>
    <n v="1"/>
    <n v="7.83"/>
    <n v="5"/>
    <n v="1.5660000000000001"/>
    <n v="0.14150000000000001"/>
    <n v="-193.14750000000001"/>
    <d v="2019-01-23T00:00:00"/>
    <d v="2019-01-23T00:00:00"/>
    <n v="0"/>
    <s v="0-1 día"/>
    <n v="0"/>
    <n v="0"/>
    <n v="0"/>
    <x v="0"/>
    <x v="1"/>
    <x v="0"/>
    <x v="0"/>
    <x v="0"/>
    <x v="0"/>
    <x v="0"/>
  </r>
  <r>
    <x v="0"/>
    <n v="1"/>
    <s v="1972145"/>
    <x v="0"/>
    <s v="8045"/>
    <s v="28/12/2018 12:53"/>
    <s v="0Y4X848866"/>
    <s v="000196"/>
    <s v="PITSS"/>
    <s v="ASP"/>
    <x v="15"/>
    <s v="PASEO DE LA REFORMA No 295 P 2"/>
    <x v="57"/>
    <n v="1"/>
    <s v="METRO"/>
    <n v="65"/>
    <s v="&gt;60"/>
    <s v="Office Digital"/>
    <s v="A3"/>
    <s v="Ciudad principal"/>
    <s v="2-&gt;60"/>
    <n v="1.1000000000000001"/>
    <n v="0"/>
    <n v="1"/>
    <n v="7.94"/>
    <n v="5"/>
    <n v="1.5880000000000001"/>
    <n v="0.14700000000000002"/>
    <n v="0"/>
    <d v="2018-12-31T00:00:00"/>
    <d v="2019-01-02T00:00:00"/>
    <n v="1"/>
    <s v="0-1 día"/>
    <n v="0"/>
    <n v="0"/>
    <n v="0"/>
    <x v="0"/>
    <x v="1"/>
    <x v="0"/>
    <x v="0"/>
    <x v="0"/>
    <x v="0"/>
    <x v="0"/>
  </r>
  <r>
    <x v="0"/>
    <n v="1"/>
    <s v="1975565"/>
    <x v="0"/>
    <s v="5866"/>
    <s v="07/01/2019 09:30"/>
    <s v="0EX9297593"/>
    <s v="800084"/>
    <s v="PITSS"/>
    <s v="ASP"/>
    <x v="1"/>
    <s v="AV HEROICO COLEGIO MILITAR 114"/>
    <x v="79"/>
    <n v="0"/>
    <s v="INTERIOR"/>
    <n v="27"/>
    <s v="Entre 16 y 30"/>
    <s v="Departmental Digital"/>
    <s v="A3"/>
    <s v="Ciudad principal"/>
    <s v="2-Entre 16 y 30"/>
    <n v="0.8"/>
    <n v="1092"/>
    <n v="1"/>
    <n v="8"/>
    <n v="5"/>
    <n v="1.6"/>
    <n v="0.15000000000000002"/>
    <n v="-204.75000000000003"/>
    <d v="2019-01-10T00:00:00"/>
    <d v="2019-01-10T00:00:00"/>
    <n v="0"/>
    <s v="0-1 día"/>
    <n v="0"/>
    <n v="0"/>
    <n v="0"/>
    <x v="0"/>
    <x v="1"/>
    <x v="0"/>
    <x v="0"/>
    <x v="0"/>
    <x v="0"/>
    <x v="0"/>
  </r>
  <r>
    <x v="0"/>
    <n v="1"/>
    <s v="1968217"/>
    <x v="0"/>
    <s v="4598"/>
    <s v="17/12/2018 15:20"/>
    <s v="0FBG479583"/>
    <s v="500083"/>
    <s v="PITSS"/>
    <s v="ASP"/>
    <x v="1"/>
    <s v="AV INDUSTRIALES DEL PONIENTE 1050"/>
    <x v="43"/>
    <n v="0"/>
    <s v="INTERIOR"/>
    <n v="18"/>
    <s v="Entre 16 y 30"/>
    <s v="Light Production Digital Business"/>
    <s v="Entry Production"/>
    <s v="Otras"/>
    <s v="3-Entre 16 y 30"/>
    <n v="1.05"/>
    <n v="1651.6500000000003"/>
    <n v="1"/>
    <n v="9.67"/>
    <n v="6"/>
    <n v="1.6116666666666666"/>
    <n v="0.15291666666666665"/>
    <n v="-240.53791666666666"/>
    <d v="2019-01-04T00:00:00"/>
    <d v="2019-01-04T00:00:00"/>
    <n v="0"/>
    <s v="0-1 día"/>
    <n v="0"/>
    <n v="0"/>
    <n v="0"/>
    <x v="0"/>
    <x v="1"/>
    <x v="0"/>
    <x v="0"/>
    <x v="0"/>
    <x v="0"/>
    <x v="0"/>
  </r>
  <r>
    <x v="1"/>
    <n v="1"/>
    <s v="1989339"/>
    <x v="0"/>
    <s v="6705"/>
    <s v="04/02/2019 15:37"/>
    <s v="0A1H020685"/>
    <s v="800188"/>
    <s v="PITSS"/>
    <s v="ASP"/>
    <x v="1"/>
    <s v="TORRES LANDA 103 A"/>
    <x v="55"/>
    <n v="0"/>
    <s v="INTERIOR"/>
    <n v="38"/>
    <s v="Entre 31 y 60"/>
    <s v="WF Mono Systems and Legacy Color"/>
    <s v="WF"/>
    <s v="Ciudad principal"/>
    <s v="3-Entre 31 y 60"/>
    <n v="1.1000000000000001"/>
    <n v="1730.3000000000004"/>
    <n v="1"/>
    <n v="6.5"/>
    <n v="4"/>
    <n v="1.625"/>
    <n v="0.15625"/>
    <n v="-245.78125000000003"/>
    <d v="2019-02-05T00:00:00"/>
    <d v="2019-02-06T00:00:00"/>
    <n v="1"/>
    <s v="0-1 día"/>
    <n v="0"/>
    <n v="0"/>
    <n v="0"/>
    <x v="0"/>
    <x v="1"/>
    <x v="0"/>
    <x v="0"/>
    <x v="0"/>
    <x v="0"/>
    <x v="0"/>
  </r>
  <r>
    <x v="1"/>
    <n v="1"/>
    <s v="1993499"/>
    <x v="0"/>
    <s v="6705"/>
    <s v="12/02/2019 09:59"/>
    <s v="0A1H020579"/>
    <s v="800074"/>
    <s v="PITSS"/>
    <s v="ASP"/>
    <x v="1"/>
    <s v="PASEO LAZARO CARDENAS 1655"/>
    <x v="71"/>
    <n v="0"/>
    <s v="INTERIOR"/>
    <n v="2"/>
    <s v="&lt;=3"/>
    <s v="WF Mono Systems and Legacy Color"/>
    <s v="WF"/>
    <s v="Ciudad principal"/>
    <s v="3-&lt;=3"/>
    <n v="0"/>
    <n v="0"/>
    <n v="1"/>
    <n v="6.52"/>
    <n v="4"/>
    <n v="1.63"/>
    <n v="0.15749999999999997"/>
    <n v="-247.7475"/>
    <d v="2019-02-12T00:00:00"/>
    <d v="2019-02-13T00:00:00"/>
    <n v="1"/>
    <s v="0-1 día"/>
    <n v="0"/>
    <n v="0"/>
    <n v="0"/>
    <x v="0"/>
    <x v="1"/>
    <x v="0"/>
    <x v="0"/>
    <x v="0"/>
    <x v="0"/>
    <x v="0"/>
  </r>
  <r>
    <x v="1"/>
    <n v="1"/>
    <s v="1996265"/>
    <x v="0"/>
    <s v="4395"/>
    <s v="18/02/2019 09:11"/>
    <s v="0BG2951615"/>
    <s v="800185"/>
    <s v="PITSS"/>
    <s v="ASP"/>
    <x v="1"/>
    <s v="FELIPE SEVILLA DEL RIO 115"/>
    <x v="50"/>
    <n v="1"/>
    <s v="INTERIOR"/>
    <n v="11"/>
    <s v="Entre 7 y 15"/>
    <s v="Light Production Digital Business"/>
    <s v="Entry Production"/>
    <s v="Ciudad principal"/>
    <s v="3-Entre 7 y 15"/>
    <n v="0.8"/>
    <n v="0"/>
    <n v="1"/>
    <n v="6.52"/>
    <n v="4"/>
    <n v="1.63"/>
    <n v="0.15749999999999997"/>
    <n v="-247.7475"/>
    <d v="2019-02-18T00:00:00"/>
    <d v="2019-02-18T00:00:00"/>
    <n v="0"/>
    <s v="0-1 día"/>
    <n v="0"/>
    <n v="0"/>
    <n v="0"/>
    <x v="0"/>
    <x v="1"/>
    <x v="0"/>
    <x v="0"/>
    <x v="0"/>
    <x v="0"/>
    <x v="0"/>
  </r>
  <r>
    <x v="1"/>
    <n v="1"/>
    <s v="1996939"/>
    <x v="9"/>
    <s v="4626"/>
    <s v="19/02/2019 09:20"/>
    <s v="0D6X464217"/>
    <s v="100037"/>
    <s v="PITSS"/>
    <s v="ASP"/>
    <x v="81"/>
    <s v="RODOLFO PADRON No 9"/>
    <x v="59"/>
    <n v="0"/>
    <s v="INTERIOR"/>
    <s v="  "/>
    <s v="&gt;60"/>
    <s v="Entry Mono Printers"/>
    <s v="A4"/>
    <s v="Ciudad principal"/>
    <s v="1-&gt;60"/>
    <n v="1"/>
    <n v="715.00000000000011"/>
    <n v="1"/>
    <n v="8.17"/>
    <n v="5"/>
    <n v="1.6339999999999999"/>
    <n v="0.15849999999999997"/>
    <n v="-113.3275"/>
    <d v="2019-02-20T00:00:00"/>
    <d v="2019-02-24T00:00:00"/>
    <n v="2"/>
    <s v="2-3 días"/>
    <n v="0.25"/>
    <n v="-178.75000000000003"/>
    <n v="0"/>
    <x v="1"/>
    <x v="1"/>
    <x v="0"/>
    <x v="0"/>
    <x v="0"/>
    <x v="0"/>
    <x v="0"/>
  </r>
  <r>
    <x v="0"/>
    <n v="1"/>
    <s v="1979321"/>
    <x v="0"/>
    <s v="4395"/>
    <s v="15/01/2019 07:29"/>
    <s v="0BG2940910"/>
    <s v="800192"/>
    <s v="PITSS"/>
    <s v="ASP"/>
    <x v="1"/>
    <s v="AV MAIZ 1300"/>
    <x v="0"/>
    <n v="0"/>
    <s v="INTERIOR"/>
    <n v="142"/>
    <s v="&gt;60"/>
    <s v="Light Production Digital Business"/>
    <s v="Entry Production"/>
    <s v="Ciudad principal"/>
    <s v="3-&gt;60"/>
    <n v="1.1499999999999999"/>
    <n v="1808.95"/>
    <n v="1"/>
    <n v="6.6"/>
    <n v="4"/>
    <n v="1.65"/>
    <n v="0.16249999999999998"/>
    <n v="-255.61250000000001"/>
    <d v="2019-01-15T00:00:00"/>
    <d v="2019-01-15T00:00:00"/>
    <n v="0"/>
    <s v="0-1 día"/>
    <n v="0"/>
    <n v="0"/>
    <n v="0"/>
    <x v="0"/>
    <x v="1"/>
    <x v="0"/>
    <x v="0"/>
    <x v="0"/>
    <x v="0"/>
    <x v="0"/>
  </r>
  <r>
    <x v="0"/>
    <n v="1"/>
    <s v="1975525"/>
    <x v="0"/>
    <s v="4395"/>
    <s v="07/01/2019 08:50"/>
    <s v="0BG2949280"/>
    <s v="800183"/>
    <s v="PITSS"/>
    <s v="ASP"/>
    <x v="1"/>
    <s v="AV MAIZ 1300"/>
    <x v="0"/>
    <n v="0"/>
    <s v="INTERIOR"/>
    <n v="81"/>
    <s v="&gt;60"/>
    <s v="Light Production Digital Business"/>
    <s v="Entry Production"/>
    <s v="Ciudad principal"/>
    <s v="3-&gt;60"/>
    <n v="1.1499999999999999"/>
    <n v="1808.95"/>
    <n v="1"/>
    <n v="6.67"/>
    <n v="4"/>
    <n v="1.6675"/>
    <n v="0.166875"/>
    <n v="-262.49437500000005"/>
    <d v="2019-01-07T00:00:00"/>
    <d v="2019-01-07T00:00:00"/>
    <n v="0"/>
    <s v="0-1 día"/>
    <n v="0"/>
    <n v="0"/>
    <n v="0"/>
    <x v="0"/>
    <x v="1"/>
    <x v="0"/>
    <x v="0"/>
    <x v="0"/>
    <x v="0"/>
    <x v="0"/>
  </r>
  <r>
    <x v="0"/>
    <n v="1"/>
    <s v="1984457"/>
    <x v="0"/>
    <s v="4395"/>
    <s v="24/01/2019 12:33"/>
    <s v="0BG2951627"/>
    <s v="500035"/>
    <s v="PITSS"/>
    <s v="ASP"/>
    <x v="1"/>
    <s v="AV REFORMA 4243"/>
    <x v="18"/>
    <n v="0"/>
    <s v="INTERIOR"/>
    <n v="8"/>
    <s v="Entre 7 y 15"/>
    <s v="Light Production Digital Business"/>
    <s v="Entry Production"/>
    <s v="Ciudad principal"/>
    <s v="3-Entre 7 y 15"/>
    <n v="0.8"/>
    <n v="1258.4000000000003"/>
    <n v="1"/>
    <n v="6.7"/>
    <n v="4"/>
    <n v="1.675"/>
    <n v="0.16875000000000001"/>
    <n v="-265.44375000000008"/>
    <d v="2019-01-25T00:00:00"/>
    <d v="2019-01-25T00:00:00"/>
    <n v="0"/>
    <s v="0-1 día"/>
    <n v="0"/>
    <n v="0"/>
    <n v="0"/>
    <x v="0"/>
    <x v="1"/>
    <x v="0"/>
    <x v="0"/>
    <x v="0"/>
    <x v="0"/>
    <x v="0"/>
  </r>
  <r>
    <x v="0"/>
    <n v="1"/>
    <s v="1978951"/>
    <x v="0"/>
    <s v="0551"/>
    <s v="14/01/2019 10:46"/>
    <s v="0XPN398119"/>
    <s v="800187"/>
    <s v="PITSS"/>
    <s v="ASP"/>
    <x v="4"/>
    <s v="BLV ECUESTRE SN"/>
    <x v="10"/>
    <n v="0"/>
    <s v="INTERIOR"/>
    <n v="171"/>
    <s v="&gt;60"/>
    <s v="Entry Production Color Low/Mid"/>
    <s v="Entry Production"/>
    <s v="Ciudad principal"/>
    <s v="3-&gt;60"/>
    <n v="1.1499999999999999"/>
    <n v="1808.95"/>
    <n v="1"/>
    <n v="6.73"/>
    <n v="4"/>
    <n v="1.6825000000000001"/>
    <n v="0.17062500000000003"/>
    <n v="-268.39312500000005"/>
    <d v="2019-01-16T00:00:00"/>
    <d v="2019-01-16T00:00:00"/>
    <n v="0"/>
    <s v="0-1 día"/>
    <n v="0"/>
    <n v="0"/>
    <n v="0"/>
    <x v="0"/>
    <x v="1"/>
    <x v="0"/>
    <x v="0"/>
    <x v="0"/>
    <x v="0"/>
    <x v="0"/>
  </r>
  <r>
    <x v="1"/>
    <n v="1"/>
    <s v="1976263"/>
    <x v="0"/>
    <s v="7010"/>
    <s v="08/01/2019 09:29"/>
    <s v="7TX138507"/>
    <s v="800183"/>
    <s v="PITSS"/>
    <s v="ASP"/>
    <x v="53"/>
    <s v="CARRETERA A CHAPALA KM 17.8CARRETERA JACARANDAS"/>
    <x v="40"/>
    <n v="0"/>
    <s v="INTERIOR"/>
    <n v="4"/>
    <s v="Entre 3 y 6"/>
    <s v="A3 Office Color Laser MFPs"/>
    <s v="A3"/>
    <s v="Ciudad principal"/>
    <s v="2-Entre 3 y 6"/>
    <n v="0"/>
    <n v="0"/>
    <n v="1"/>
    <n v="8.52"/>
    <n v="5"/>
    <n v="1.704"/>
    <n v="0.17599999999999999"/>
    <n v="-240.23999999999998"/>
    <d v="2019-01-31T00:00:00"/>
    <d v="2019-02-01T00:00:00"/>
    <n v="1"/>
    <s v="0-1 día"/>
    <n v="0"/>
    <n v="0"/>
    <n v="0"/>
    <x v="0"/>
    <x v="1"/>
    <x v="0"/>
    <x v="0"/>
    <x v="0"/>
    <x v="0"/>
    <x v="0"/>
  </r>
  <r>
    <x v="0"/>
    <n v="1"/>
    <s v="1983095"/>
    <x v="0"/>
    <s v="4395"/>
    <s v="22/01/2019 09:15"/>
    <s v="0BG2949219"/>
    <s v="800185"/>
    <s v="PITSS"/>
    <s v="ASP"/>
    <x v="1"/>
    <s v="FELIPE SEVILLA DEL RIO 115"/>
    <x v="50"/>
    <n v="1"/>
    <s v="INTERIOR"/>
    <n v="116"/>
    <s v="&gt;60"/>
    <s v="Light Production Digital Business"/>
    <s v="Entry Production"/>
    <s v="Ciudad principal"/>
    <s v="3-&gt;60"/>
    <n v="1.1499999999999999"/>
    <n v="0"/>
    <n v="1"/>
    <n v="6.82"/>
    <n v="4"/>
    <n v="1.7050000000000001"/>
    <n v="0.17625000000000002"/>
    <n v="-277.24125000000009"/>
    <d v="2019-01-24T00:00:00"/>
    <d v="2019-01-24T00:00:00"/>
    <n v="0"/>
    <s v="0-1 día"/>
    <n v="0"/>
    <n v="0"/>
    <n v="0"/>
    <x v="0"/>
    <x v="1"/>
    <x v="0"/>
    <x v="0"/>
    <x v="0"/>
    <x v="0"/>
    <x v="0"/>
  </r>
  <r>
    <x v="0"/>
    <n v="1"/>
    <s v="1982673"/>
    <x v="0"/>
    <s v="0070"/>
    <s v="21/01/2019 15:19"/>
    <s v="0E2B658299"/>
    <s v="500028"/>
    <s v="PITSS"/>
    <s v="ASP"/>
    <x v="4"/>
    <s v="AV DE LAS TORRES No 2498"/>
    <x v="1"/>
    <n v="0"/>
    <s v="INTERIOR"/>
    <n v="18"/>
    <s v="Entre 16 y 30"/>
    <s v="Entry Production Color Low/Mid"/>
    <s v="Entry Production"/>
    <s v="Ciudad principal"/>
    <s v="3-Entre 16 y 30"/>
    <n v="1.05"/>
    <n v="1651.6500000000003"/>
    <n v="1"/>
    <n v="6.85"/>
    <n v="4"/>
    <n v="1.7124999999999999"/>
    <n v="0.17812499999999998"/>
    <n v="-280.19062500000001"/>
    <d v="2019-01-22T00:00:00"/>
    <d v="2019-01-22T00:00:00"/>
    <n v="0"/>
    <s v="0-1 día"/>
    <n v="0"/>
    <n v="0"/>
    <n v="0"/>
    <x v="0"/>
    <x v="1"/>
    <x v="0"/>
    <x v="0"/>
    <x v="0"/>
    <x v="0"/>
    <x v="0"/>
  </r>
  <r>
    <x v="0"/>
    <n v="1"/>
    <s v="1976475"/>
    <x v="0"/>
    <s v="8045"/>
    <s v="08/01/2019 12:38"/>
    <s v="Y4X821724"/>
    <s v="500093"/>
    <s v="PITSS"/>
    <s v="ASP"/>
    <x v="157"/>
    <s v="CARRETERA LIBRAMIENTO MEXICO 2KM 28.5 S/N"/>
    <x v="18"/>
    <n v="0"/>
    <s v="INTERIOR"/>
    <n v="6"/>
    <s v="Entre 3 y 6"/>
    <s v="Office Digital"/>
    <s v="A3"/>
    <s v="Ciudad principal"/>
    <s v="2-Entre 3 y 6"/>
    <n v="0"/>
    <n v="0"/>
    <n v="1"/>
    <n v="8.57"/>
    <n v="5"/>
    <n v="1.714"/>
    <n v="0.17849999999999999"/>
    <n v="-243.65249999999997"/>
    <d v="2019-01-09T00:00:00"/>
    <d v="2019-01-09T00:00:00"/>
    <n v="0"/>
    <s v="0-1 día"/>
    <n v="0"/>
    <n v="0"/>
    <n v="0"/>
    <x v="0"/>
    <x v="1"/>
    <x v="0"/>
    <x v="0"/>
    <x v="0"/>
    <x v="0"/>
    <x v="0"/>
  </r>
  <r>
    <x v="0"/>
    <n v="1"/>
    <s v="1978841"/>
    <x v="0"/>
    <s v="4395"/>
    <s v="14/01/2019 08:09"/>
    <s v="0BG2950141"/>
    <s v="800192"/>
    <s v="PITSS"/>
    <s v="ASP"/>
    <x v="1"/>
    <s v="AV LOPEZ MATEOS SUR 1299"/>
    <x v="40"/>
    <n v="0"/>
    <s v="INTERIOR"/>
    <n v="5"/>
    <s v="Entre 3 y 6"/>
    <s v="Light Production Digital Business"/>
    <s v="Entry Production"/>
    <s v="Ciudad principal"/>
    <s v="3-Entre 3 y 6"/>
    <n v="0.6"/>
    <n v="943.80000000000007"/>
    <n v="1"/>
    <n v="6.9"/>
    <n v="4"/>
    <n v="1.7250000000000001"/>
    <n v="0.18125000000000002"/>
    <n v="-285.1062500000001"/>
    <d v="2019-01-14T00:00:00"/>
    <d v="2019-01-15T00:00:00"/>
    <n v="1"/>
    <s v="0-1 día"/>
    <n v="0"/>
    <n v="0"/>
    <n v="0"/>
    <x v="0"/>
    <x v="1"/>
    <x v="0"/>
    <x v="0"/>
    <x v="0"/>
    <x v="0"/>
    <x v="0"/>
  </r>
  <r>
    <x v="0"/>
    <n v="1"/>
    <s v="1973731"/>
    <x v="0"/>
    <s v="4002"/>
    <s v="02/01/2019 15:15"/>
    <s v="09HB325911"/>
    <s v="800192"/>
    <s v="PITSS"/>
    <s v="ASP"/>
    <x v="14"/>
    <s v="JUAREZ 91"/>
    <x v="26"/>
    <n v="0"/>
    <s v="INTERIOR"/>
    <n v="2589"/>
    <s v="&gt;60"/>
    <s v="A4 Mono MFPs"/>
    <s v="A4"/>
    <s v="Ciudad principal"/>
    <s v="1-&gt;60"/>
    <n v="1.05"/>
    <n v="750.75000000000011"/>
    <n v="1"/>
    <n v="8.68"/>
    <n v="5"/>
    <n v="1.736"/>
    <n v="0.184"/>
    <n v="-131.56000000000003"/>
    <d v="2019-01-07T00:00:00"/>
    <d v="2019-01-07T00:00:00"/>
    <n v="0"/>
    <s v="0-1 día"/>
    <n v="0"/>
    <n v="0"/>
    <n v="0"/>
    <x v="0"/>
    <x v="1"/>
    <x v="0"/>
    <x v="0"/>
    <x v="0"/>
    <x v="0"/>
    <x v="0"/>
  </r>
  <r>
    <x v="0"/>
    <n v="1"/>
    <s v="1983611"/>
    <x v="0"/>
    <s v="4310"/>
    <s v="23/01/2019 08:06"/>
    <s v="0BG0966721"/>
    <s v="800147"/>
    <s v="PITSS"/>
    <s v="ASP"/>
    <x v="1"/>
    <s v="AV. FAJA DE ORO NO. 1100"/>
    <x v="48"/>
    <n v="0"/>
    <s v="INTERIOR"/>
    <n v="6"/>
    <s v="Entre 3 y 6"/>
    <s v="Light Production Digital Business"/>
    <s v="Entry Production"/>
    <s v="Ciudad principal"/>
    <s v="3-Entre 3 y 6"/>
    <n v="0.6"/>
    <n v="943.80000000000007"/>
    <n v="1"/>
    <n v="7"/>
    <n v="4"/>
    <n v="1.75"/>
    <n v="0.1875"/>
    <n v="-294.93750000000006"/>
    <d v="2019-01-23T00:00:00"/>
    <d v="2019-01-23T00:00:00"/>
    <n v="0"/>
    <s v="0-1 día"/>
    <n v="0"/>
    <n v="0"/>
    <n v="0"/>
    <x v="0"/>
    <x v="1"/>
    <x v="0"/>
    <x v="0"/>
    <x v="0"/>
    <x v="0"/>
    <x v="0"/>
  </r>
  <r>
    <x v="1"/>
    <n v="1"/>
    <s v="1987993"/>
    <x v="0"/>
    <s v="3658"/>
    <s v="31/01/2019 14:20"/>
    <s v="0C4X003927"/>
    <s v="500167"/>
    <s v="PITSS"/>
    <s v="ASP"/>
    <x v="8"/>
    <s v="HERMANOS ESCOBAR 3515"/>
    <x v="2"/>
    <n v="0"/>
    <s v="INTERIOR"/>
    <n v="337"/>
    <s v="&gt;60"/>
    <s v="A4 Mono MFPs"/>
    <s v="A4"/>
    <s v="Ciudad principal"/>
    <s v="1-&gt;60"/>
    <n v="1.05"/>
    <n v="750.75000000000011"/>
    <n v="1"/>
    <n v="1.67"/>
    <n v="5"/>
    <n v="0.33399999999999996"/>
    <n v="0"/>
    <n v="0"/>
    <d v="2019-01-31T00:00:00"/>
    <d v="2019-02-01T00:00:00"/>
    <n v="1"/>
    <s v="0-1 día"/>
    <n v="0"/>
    <n v="0"/>
    <n v="0"/>
    <x v="0"/>
    <x v="0"/>
    <x v="0"/>
    <x v="0"/>
    <x v="1"/>
    <x v="2"/>
    <x v="8"/>
  </r>
  <r>
    <x v="0"/>
    <n v="1"/>
    <s v="1983151"/>
    <x v="0"/>
    <s v="0560"/>
    <s v="22/01/2019 10:06"/>
    <s v="0XPN395024"/>
    <s v="800192"/>
    <s v="PITSS"/>
    <s v="ASP"/>
    <x v="1"/>
    <s v="MANUEL J CLOUTHIER 888"/>
    <x v="0"/>
    <n v="0"/>
    <s v="INTERIOR"/>
    <n v="55"/>
    <s v="Entre 31 y 60"/>
    <s v="Entry Production Color Low/Mid"/>
    <s v="Entry Production"/>
    <s v="Ciudad principal"/>
    <s v="3-Entre 31 y 60"/>
    <n v="1.1000000000000001"/>
    <n v="1730.3000000000004"/>
    <n v="1"/>
    <n v="7.12"/>
    <n v="4"/>
    <n v="1.78"/>
    <n v="0.19500000000000001"/>
    <n v="-306.73500000000007"/>
    <d v="2019-01-25T00:00:00"/>
    <d v="2019-01-25T00:00:00"/>
    <n v="0"/>
    <s v="0-1 día"/>
    <n v="0"/>
    <n v="0"/>
    <n v="0"/>
    <x v="0"/>
    <x v="1"/>
    <x v="0"/>
    <x v="0"/>
    <x v="0"/>
    <x v="0"/>
    <x v="0"/>
  </r>
  <r>
    <x v="0"/>
    <n v="1"/>
    <s v="1981563"/>
    <x v="0"/>
    <s v="5335"/>
    <s v="18/01/2019 17:46"/>
    <s v="0AE7174784"/>
    <s v="500028"/>
    <s v="PITSS"/>
    <s v="ASP"/>
    <x v="10"/>
    <s v="AV GUERRERO NORTE 151"/>
    <x v="36"/>
    <n v="0"/>
    <s v="INTERIOR"/>
    <n v="87"/>
    <s v="&gt;60"/>
    <s v="Office Digital"/>
    <s v="A3"/>
    <s v="Ciudad principal"/>
    <s v="2-&gt;60"/>
    <n v="1.1000000000000001"/>
    <n v="1501.5000000000002"/>
    <n v="1"/>
    <n v="9"/>
    <n v="5"/>
    <n v="1.8"/>
    <n v="0.2"/>
    <n v="-273"/>
    <d v="2019-01-22T00:00:00"/>
    <d v="2019-01-22T00:00:00"/>
    <n v="0"/>
    <s v="0-1 día"/>
    <n v="0"/>
    <n v="0"/>
    <n v="0"/>
    <x v="0"/>
    <x v="1"/>
    <x v="0"/>
    <x v="0"/>
    <x v="0"/>
    <x v="0"/>
    <x v="0"/>
  </r>
  <r>
    <x v="1"/>
    <n v="1"/>
    <s v="2000357"/>
    <x v="0"/>
    <s v="0605"/>
    <s v="25/02/2019 19:52"/>
    <s v="03XB458237"/>
    <s v="800146"/>
    <s v="PITSS"/>
    <s v="ASP"/>
    <x v="82"/>
    <s v="BLVD ADOLFO LOPEZ MATEOS No 2540"/>
    <x v="17"/>
    <n v="0"/>
    <s v="INTERIOR"/>
    <n v="248"/>
    <s v="&gt;60"/>
    <s v="Entry Mono Printers"/>
    <s v="A4"/>
    <s v="Ciudad principal"/>
    <s v="1-&gt;60"/>
    <n v="1.05"/>
    <n v="750.75000000000011"/>
    <n v="1"/>
    <n v="9"/>
    <n v="5"/>
    <n v="1.8"/>
    <n v="0.2"/>
    <n v="-143.00000000000003"/>
    <d v="2019-02-27T00:00:00"/>
    <d v="2019-02-27T00:00:00"/>
    <n v="0"/>
    <s v="0-1 día"/>
    <n v="0"/>
    <n v="0"/>
    <n v="0"/>
    <x v="0"/>
    <x v="1"/>
    <x v="0"/>
    <x v="0"/>
    <x v="0"/>
    <x v="0"/>
    <x v="0"/>
  </r>
  <r>
    <x v="0"/>
    <n v="1"/>
    <s v="1974653"/>
    <x v="0"/>
    <s v="0551"/>
    <s v="04/01/2019 08:12"/>
    <s v="0XPN396544"/>
    <s v="800027"/>
    <s v="PITSS"/>
    <s v="ASP"/>
    <x v="4"/>
    <s v="AV VALLE DE SAN ISIDRO 530"/>
    <x v="0"/>
    <n v="0"/>
    <s v="INTERIOR"/>
    <n v="39"/>
    <s v="Entre 31 y 60"/>
    <s v="Entry Production Color Low/Mid"/>
    <s v="Entry Production"/>
    <s v="Ciudad principal"/>
    <s v="3-Entre 31 y 60"/>
    <n v="1.1000000000000001"/>
    <n v="1730.3000000000004"/>
    <n v="1"/>
    <n v="7.25"/>
    <n v="4"/>
    <n v="1.8125"/>
    <n v="0.203125"/>
    <n v="-319.51562500000006"/>
    <d v="2019-01-04T00:00:00"/>
    <d v="2019-01-07T00:00:00"/>
    <n v="1"/>
    <s v="0-1 día"/>
    <n v="0"/>
    <n v="0"/>
    <n v="0"/>
    <x v="0"/>
    <x v="1"/>
    <x v="0"/>
    <x v="0"/>
    <x v="0"/>
    <x v="0"/>
    <x v="0"/>
  </r>
  <r>
    <x v="1"/>
    <n v="1"/>
    <s v="1990519"/>
    <x v="0"/>
    <s v="1262"/>
    <s v="06/02/2019 10:09"/>
    <s v="0DUX196197"/>
    <s v="800027"/>
    <s v="PITSS"/>
    <s v="ASP"/>
    <x v="103"/>
    <s v="INDUSTRIA VINICOLA 304"/>
    <x v="0"/>
    <n v="0"/>
    <s v="INTERIOR"/>
    <n v="110"/>
    <s v="&gt;60"/>
    <s v="Entry Production Color Low/Mid"/>
    <s v="Entry Production"/>
    <s v="Ciudad principal"/>
    <s v="3-&gt;60"/>
    <n v="1.1499999999999999"/>
    <n v="1808.95"/>
    <n v="1"/>
    <n v="7.35"/>
    <n v="4"/>
    <n v="1.8374999999999999"/>
    <n v="0.20937499999999998"/>
    <n v="-329.34687500000001"/>
    <d v="2019-02-13T00:00:00"/>
    <d v="2019-02-14T00:00:00"/>
    <n v="1"/>
    <s v="0-1 día"/>
    <n v="0"/>
    <n v="0"/>
    <n v="0"/>
    <x v="0"/>
    <x v="1"/>
    <x v="0"/>
    <x v="0"/>
    <x v="0"/>
    <x v="0"/>
    <x v="0"/>
  </r>
  <r>
    <x v="1"/>
    <n v="1"/>
    <s v="1989905"/>
    <x v="0"/>
    <s v="4395"/>
    <s v="05/02/2019 12:06"/>
    <s v="0BG2947926"/>
    <s v="500066"/>
    <s v="PITSS"/>
    <s v="ASP"/>
    <x v="1"/>
    <s v="AV PASEO DE LOS LEONES 1388 L 2-3"/>
    <x v="11"/>
    <n v="0"/>
    <s v="INTERIOR"/>
    <n v="26"/>
    <s v="Entre 16 y 30"/>
    <s v="Light Production Digital Business"/>
    <s v="Entry Production"/>
    <s v="Ciudad principal"/>
    <s v="3-Entre 16 y 30"/>
    <n v="1.05"/>
    <n v="1651.6500000000003"/>
    <n v="1"/>
    <n v="7.37"/>
    <n v="4"/>
    <n v="1.8425"/>
    <n v="0.21062500000000001"/>
    <n v="-331.31312500000007"/>
    <d v="2019-02-06T00:00:00"/>
    <d v="2019-02-06T00:00:00"/>
    <n v="0"/>
    <s v="0-1 día"/>
    <n v="0"/>
    <n v="0"/>
    <n v="0"/>
    <x v="0"/>
    <x v="1"/>
    <x v="0"/>
    <x v="0"/>
    <x v="0"/>
    <x v="0"/>
    <x v="0"/>
  </r>
  <r>
    <x v="0"/>
    <n v="1"/>
    <s v="1985725"/>
    <x v="0"/>
    <s v="1844"/>
    <s v="28/01/2019 09:23"/>
    <s v="0UHA001710"/>
    <s v="500083"/>
    <s v="PITSS"/>
    <s v="ASP"/>
    <x v="147"/>
    <s v="AV VICENTE GUERRERO NTE 3240"/>
    <x v="11"/>
    <n v="0"/>
    <s v="INTERIOR"/>
    <n v="17"/>
    <s v="Entre 16 y 30"/>
    <s v="High End Cut Sheet"/>
    <s v="High Production"/>
    <s v="Ciudad principal"/>
    <s v="4-Entre 16 y 30"/>
    <n v="1.1000000000000001"/>
    <n v="2359.5"/>
    <n v="1"/>
    <n v="5.62"/>
    <n v="3"/>
    <n v="1.8733333333333333"/>
    <n v="0.21833333333333332"/>
    <n v="-468.32499999999999"/>
    <d v="2019-01-28T00:00:00"/>
    <d v="2019-01-29T00:00:00"/>
    <n v="1"/>
    <s v="0-1 día"/>
    <n v="0"/>
    <n v="0"/>
    <n v="0"/>
    <x v="0"/>
    <x v="1"/>
    <x v="0"/>
    <x v="0"/>
    <x v="0"/>
    <x v="0"/>
    <x v="0"/>
  </r>
  <r>
    <x v="1"/>
    <n v="1"/>
    <s v="1987535"/>
    <x v="0"/>
    <s v="6705"/>
    <s v="30/01/2019 20:51"/>
    <s v="0A1H021488"/>
    <s v="800027"/>
    <s v="PITSS"/>
    <s v="ASP"/>
    <x v="1"/>
    <s v="CENTRO COMERCIAL REAL CENTER AV SANTA MARGARITA No"/>
    <x v="0"/>
    <n v="0"/>
    <s v="INTERIOR"/>
    <n v="27"/>
    <s v="Entre 16 y 30"/>
    <s v="WF Mono Systems and Legacy Color"/>
    <s v="WF"/>
    <s v="Ciudad principal"/>
    <s v="3-Entre 16 y 30"/>
    <n v="1.05"/>
    <n v="1651.6500000000003"/>
    <n v="1"/>
    <n v="7.5"/>
    <n v="4"/>
    <n v="1.875"/>
    <n v="0.21875"/>
    <n v="-344.09375000000006"/>
    <d v="2019-02-05T00:00:00"/>
    <d v="2019-02-06T00:00:00"/>
    <n v="1"/>
    <s v="0-1 día"/>
    <n v="0"/>
    <n v="0"/>
    <n v="0"/>
    <x v="0"/>
    <x v="1"/>
    <x v="0"/>
    <x v="0"/>
    <x v="0"/>
    <x v="0"/>
    <x v="0"/>
  </r>
  <r>
    <x v="1"/>
    <n v="1"/>
    <s v="1992377"/>
    <x v="0"/>
    <s v="7142"/>
    <s v="09/02/2019 16:02"/>
    <s v="0PW4792154"/>
    <s v="800183"/>
    <s v="PITSS"/>
    <s v="ASP"/>
    <x v="1"/>
    <s v="NEREO RODRIGUEZ BARRAGAN 1350"/>
    <x v="13"/>
    <n v="0"/>
    <s v="INTERIOR"/>
    <n v="16"/>
    <s v="Entre 16 y 30"/>
    <s v="WF Mono Systems and Legacy Color"/>
    <s v="WF"/>
    <s v="Ciudad principal"/>
    <s v="3-Entre 16 y 30"/>
    <n v="1.05"/>
    <n v="1651.6500000000003"/>
    <n v="1"/>
    <n v="7.5"/>
    <n v="4"/>
    <n v="1.875"/>
    <n v="0.21875"/>
    <n v="-344.09375000000006"/>
    <d v="2019-02-22T00:00:00"/>
    <d v="2019-02-22T00:00:00"/>
    <n v="0"/>
    <s v="0-1 día"/>
    <n v="0"/>
    <n v="0"/>
    <n v="0"/>
    <x v="0"/>
    <x v="1"/>
    <x v="0"/>
    <x v="0"/>
    <x v="0"/>
    <x v="0"/>
    <x v="0"/>
  </r>
  <r>
    <x v="0"/>
    <n v="1"/>
    <s v="1976231"/>
    <x v="0"/>
    <s v="1844"/>
    <s v="08/01/2019 08:58"/>
    <s v="0UHA002009"/>
    <s v="800192"/>
    <s v="PITSS"/>
    <s v="ASP"/>
    <x v="103"/>
    <s v="INDUSTRIA VINICOLA 304"/>
    <x v="0"/>
    <n v="0"/>
    <s v="INTERIOR"/>
    <n v="54"/>
    <s v="Entre 31 y 60"/>
    <s v="High End Cut Sheet"/>
    <s v="High Production"/>
    <s v="Ciudad principal"/>
    <s v="4-Entre 31 y 60"/>
    <n v="1.1499999999999999"/>
    <n v="2466.75"/>
    <n v="1"/>
    <n v="5.63"/>
    <n v="3"/>
    <n v="1.8766666666666667"/>
    <n v="0.21916666666666668"/>
    <n v="-470.11250000000001"/>
    <d v="2019-01-14T00:00:00"/>
    <d v="2019-01-14T00:00:00"/>
    <n v="0"/>
    <s v="0-1 día"/>
    <n v="0"/>
    <n v="0"/>
    <n v="0"/>
    <x v="0"/>
    <x v="1"/>
    <x v="0"/>
    <x v="0"/>
    <x v="0"/>
    <x v="0"/>
    <x v="0"/>
  </r>
  <r>
    <x v="1"/>
    <n v="1"/>
    <s v="1994455"/>
    <x v="0"/>
    <s v="6705"/>
    <s v="13/02/2019 15:10"/>
    <s v="0A1H020703"/>
    <s v="800185"/>
    <s v="PITSS"/>
    <s v="ASP"/>
    <x v="1"/>
    <s v="BLVD MIGUEL DE LA MADRID 8717"/>
    <x v="41"/>
    <n v="1"/>
    <s v="INTERIOR"/>
    <n v="17"/>
    <s v="Entre 16 y 30"/>
    <s v="WF Mono Systems and Legacy Color"/>
    <s v="WF"/>
    <s v="Ciudad principal"/>
    <s v="3-Entre 16 y 30"/>
    <n v="1.05"/>
    <n v="0"/>
    <n v="1"/>
    <n v="7.53"/>
    <n v="4"/>
    <n v="1.8825000000000001"/>
    <n v="0.22062500000000002"/>
    <n v="-347.04312500000009"/>
    <d v="2019-02-14T00:00:00"/>
    <d v="2019-02-14T00:00:00"/>
    <n v="0"/>
    <s v="0-1 día"/>
    <n v="0"/>
    <n v="0"/>
    <n v="0"/>
    <x v="0"/>
    <x v="1"/>
    <x v="0"/>
    <x v="0"/>
    <x v="0"/>
    <x v="0"/>
    <x v="0"/>
  </r>
  <r>
    <x v="1"/>
    <n v="1"/>
    <s v="1990127"/>
    <x v="0"/>
    <s v="4395"/>
    <s v="05/02/2019 17:32"/>
    <s v="0BG2951676"/>
    <s v="500056"/>
    <s v="PITSS"/>
    <s v="ASP"/>
    <x v="1"/>
    <s v="BLV MIGUEL HIDALGO 155"/>
    <x v="19"/>
    <n v="0"/>
    <s v="INTERIOR"/>
    <n v="6"/>
    <s v="Entre 3 y 6"/>
    <s v="Light Production Digital Business"/>
    <s v="Entry Production"/>
    <s v="Ciudad principal"/>
    <s v="3-Entre 3 y 6"/>
    <n v="0.6"/>
    <n v="943.80000000000007"/>
    <n v="1"/>
    <n v="7.58"/>
    <n v="4"/>
    <n v="1.895"/>
    <n v="0.22375"/>
    <n v="-351.95875000000007"/>
    <d v="2019-02-12T00:00:00"/>
    <d v="2019-02-12T00:00:00"/>
    <n v="0"/>
    <s v="0-1 día"/>
    <n v="0"/>
    <n v="0"/>
    <n v="0"/>
    <x v="0"/>
    <x v="1"/>
    <x v="0"/>
    <x v="0"/>
    <x v="0"/>
    <x v="0"/>
    <x v="0"/>
  </r>
  <r>
    <x v="0"/>
    <n v="1"/>
    <s v="1967937"/>
    <x v="0"/>
    <s v="4395"/>
    <s v="17/12/2018 09:54"/>
    <s v="0BG2945237"/>
    <s v="500094"/>
    <s v="PITSS"/>
    <s v="ASP"/>
    <x v="1"/>
    <s v="AV HIDALGO 5309"/>
    <x v="69"/>
    <n v="0"/>
    <s v="INTERIOR"/>
    <n v="25"/>
    <s v="Entre 16 y 30"/>
    <s v="Light Production Digital Business"/>
    <s v="Entry Production"/>
    <s v="Ciudad principal"/>
    <s v="3-Entre 16 y 30"/>
    <n v="1.05"/>
    <n v="1651.6500000000003"/>
    <n v="1"/>
    <n v="7.6"/>
    <n v="4"/>
    <n v="1.9"/>
    <n v="0.22499999999999998"/>
    <n v="-353.92500000000001"/>
    <d v="2019-01-04T00:00:00"/>
    <d v="2019-01-07T00:00:00"/>
    <n v="1"/>
    <s v="0-1 día"/>
    <n v="0"/>
    <n v="0"/>
    <n v="0"/>
    <x v="0"/>
    <x v="1"/>
    <x v="0"/>
    <x v="0"/>
    <x v="0"/>
    <x v="0"/>
    <x v="0"/>
  </r>
  <r>
    <x v="0"/>
    <n v="1"/>
    <s v="1973737"/>
    <x v="0"/>
    <s v="4395"/>
    <s v="02/01/2019 15:23"/>
    <s v="0BG2951480"/>
    <s v="800186"/>
    <s v="PITSS"/>
    <s v="ASP"/>
    <x v="1"/>
    <s v="AV BENITO JUAREZ 1965"/>
    <x v="13"/>
    <n v="0"/>
    <s v="INTERIOR"/>
    <n v="86"/>
    <s v="&gt;60"/>
    <s v="Light Production Digital Business"/>
    <s v="Entry Production"/>
    <s v="Ciudad principal"/>
    <s v="3-&gt;60"/>
    <n v="1.1499999999999999"/>
    <n v="1808.95"/>
    <n v="1"/>
    <n v="7.62"/>
    <n v="4"/>
    <n v="1.905"/>
    <n v="0.22625000000000001"/>
    <n v="-355.89125000000007"/>
    <d v="2019-01-03T00:00:00"/>
    <d v="2019-01-04T00:00:00"/>
    <n v="1"/>
    <s v="0-1 día"/>
    <n v="0"/>
    <n v="0"/>
    <n v="0"/>
    <x v="0"/>
    <x v="1"/>
    <x v="0"/>
    <x v="0"/>
    <x v="0"/>
    <x v="0"/>
    <x v="0"/>
  </r>
  <r>
    <x v="0"/>
    <n v="1"/>
    <s v="1982513"/>
    <x v="0"/>
    <s v="4395"/>
    <s v="21/01/2019 12:02"/>
    <s v="0BG2951666"/>
    <s v="800192"/>
    <s v="PITSS"/>
    <s v="ASP"/>
    <x v="1"/>
    <s v="AV MANUEL AVILA CAMACHO 1650"/>
    <x v="7"/>
    <n v="0"/>
    <s v="INTERIOR"/>
    <n v="31"/>
    <s v="Entre 31 y 60"/>
    <s v="Light Production Digital Business"/>
    <s v="Entry Production"/>
    <s v="Ciudad principal"/>
    <s v="3-Entre 31 y 60"/>
    <n v="1.1000000000000001"/>
    <n v="1730.3000000000004"/>
    <n v="1"/>
    <n v="7.75"/>
    <n v="4"/>
    <n v="1.9375"/>
    <n v="0.234375"/>
    <n v="-368.67187500000006"/>
    <d v="2019-01-22T00:00:00"/>
    <d v="2019-01-22T00:00:00"/>
    <n v="0"/>
    <s v="0-1 día"/>
    <n v="0"/>
    <n v="0"/>
    <n v="0"/>
    <x v="0"/>
    <x v="1"/>
    <x v="0"/>
    <x v="0"/>
    <x v="0"/>
    <x v="0"/>
    <x v="0"/>
  </r>
  <r>
    <x v="0"/>
    <n v="1"/>
    <s v="1973677"/>
    <x v="0"/>
    <s v="4002"/>
    <s v="02/01/2019 12:55"/>
    <s v="09HB331670"/>
    <s v="000207"/>
    <s v="PITSS"/>
    <s v="ASP"/>
    <x v="0"/>
    <s v="AV TLATILCO No 239"/>
    <x v="34"/>
    <n v="1"/>
    <s v="METRO"/>
    <n v="13"/>
    <s v="Entre 7 y 15"/>
    <s v="A4 Mono MFPs"/>
    <s v="A4"/>
    <s v="Ciudad principal"/>
    <s v="1-Entre 7 y 15"/>
    <n v="0"/>
    <n v="0"/>
    <n v="1"/>
    <n v="9.75"/>
    <n v="5"/>
    <n v="1.95"/>
    <n v="0.23749999999999999"/>
    <n v="0"/>
    <d v="2019-01-03T00:00:00"/>
    <d v="2019-01-03T00:00:00"/>
    <n v="0"/>
    <s v="0-1 día"/>
    <n v="0"/>
    <n v="0"/>
    <n v="0"/>
    <x v="0"/>
    <x v="1"/>
    <x v="0"/>
    <x v="0"/>
    <x v="0"/>
    <x v="0"/>
    <x v="0"/>
  </r>
  <r>
    <x v="0"/>
    <n v="1"/>
    <s v="1983339"/>
    <x v="0"/>
    <s v="4310"/>
    <s v="22/01/2019 13:11"/>
    <s v="0BG0964465"/>
    <s v="800142"/>
    <s v="PITSS"/>
    <s v="ASP"/>
    <x v="4"/>
    <s v="AV INSURGENTES SUR 479"/>
    <x v="57"/>
    <n v="0"/>
    <s v="METRO"/>
    <n v="5"/>
    <s v="Entre 3 y 6"/>
    <s v="Light Production Digital Business"/>
    <s v="Entry Production"/>
    <s v="Ciudad principal"/>
    <s v="3-Entre 3 y 6"/>
    <n v="0.6"/>
    <n v="481.79999999999995"/>
    <n v="1"/>
    <n v="7.8"/>
    <n v="4"/>
    <n v="1.95"/>
    <n v="0.23749999999999999"/>
    <n v="-190.71249999999998"/>
    <d v="2019-01-24T00:00:00"/>
    <d v="2019-01-24T00:00:00"/>
    <n v="0"/>
    <s v="0-1 día"/>
    <n v="0"/>
    <n v="0"/>
    <n v="0"/>
    <x v="0"/>
    <x v="1"/>
    <x v="0"/>
    <x v="0"/>
    <x v="0"/>
    <x v="0"/>
    <x v="0"/>
  </r>
  <r>
    <x v="1"/>
    <n v="1"/>
    <s v="1986665"/>
    <x v="0"/>
    <s v="4395"/>
    <s v="29/01/2019 12:21"/>
    <s v="0BG2939661"/>
    <s v="800074"/>
    <s v="PITSS"/>
    <s v="ASP"/>
    <x v="1"/>
    <s v="AV LAS PALMAS 1559 LOC SA-01"/>
    <x v="37"/>
    <n v="0"/>
    <s v="INTERIOR"/>
    <n v="8"/>
    <s v="Entre 7 y 15"/>
    <s v="Light Production Digital Business"/>
    <s v="Entry Production"/>
    <s v="Otras"/>
    <s v="3-Entre 7 y 15"/>
    <n v="0.8"/>
    <n v="1258.4000000000003"/>
    <n v="1"/>
    <n v="11.73"/>
    <n v="6"/>
    <n v="1.9550000000000001"/>
    <n v="0.23875000000000002"/>
    <n v="-375.55375000000009"/>
    <d v="2019-02-05T00:00:00"/>
    <d v="2019-02-06T00:00:00"/>
    <n v="1"/>
    <s v="0-1 día"/>
    <n v="0"/>
    <n v="0"/>
    <n v="0"/>
    <x v="0"/>
    <x v="1"/>
    <x v="0"/>
    <x v="0"/>
    <x v="0"/>
    <x v="0"/>
    <x v="0"/>
  </r>
  <r>
    <x v="1"/>
    <n v="1"/>
    <s v="1991701"/>
    <x v="0"/>
    <s v="6227"/>
    <s v="08/02/2019 09:28"/>
    <s v="0P7A319211"/>
    <s v="800187"/>
    <s v="PITSS"/>
    <s v="ASP"/>
    <x v="165"/>
    <s v="AVENIDA PE&amp;UELAS No 99 INT 4 A"/>
    <x v="10"/>
    <n v="0"/>
    <s v="INTERIOR"/>
    <n v="73"/>
    <s v="&gt;60"/>
    <s v="A4 Color Laser MFPs"/>
    <s v="A4"/>
    <s v="Ciudad principal"/>
    <s v="1-&gt;60"/>
    <n v="1.05"/>
    <n v="750.75000000000011"/>
    <n v="1"/>
    <n v="9.7799999999999994"/>
    <n v="5"/>
    <n v="1.956"/>
    <n v="0.23899999999999999"/>
    <n v="-170.88500000000002"/>
    <d v="2019-02-25T00:00:00"/>
    <d v="2019-02-26T00:00:00"/>
    <n v="1"/>
    <s v="0-1 día"/>
    <n v="0"/>
    <n v="0"/>
    <n v="0"/>
    <x v="0"/>
    <x v="1"/>
    <x v="0"/>
    <x v="0"/>
    <x v="0"/>
    <x v="0"/>
    <x v="0"/>
  </r>
  <r>
    <x v="1"/>
    <n v="1"/>
    <s v="1995433"/>
    <x v="0"/>
    <s v="4002"/>
    <s v="15/02/2019 12:12"/>
    <s v="09HB331752"/>
    <s v="000195"/>
    <s v="PITSS"/>
    <s v="ASP"/>
    <x v="90"/>
    <s v="TEMISTOCLES No 210"/>
    <x v="25"/>
    <n v="1"/>
    <s v="METRO"/>
    <n v="2633"/>
    <s v="&gt;60"/>
    <s v="A4 Mono MFPs"/>
    <s v="A4"/>
    <s v="Ciudad principal"/>
    <s v="1-&gt;60"/>
    <n v="1.05"/>
    <n v="0"/>
    <n v="1"/>
    <n v="9.8000000000000007"/>
    <n v="5"/>
    <n v="1.9600000000000002"/>
    <n v="0.24000000000000005"/>
    <n v="0"/>
    <d v="2019-02-19T00:00:00"/>
    <d v="2019-02-19T00:00:00"/>
    <n v="0"/>
    <s v="0-1 día"/>
    <n v="0"/>
    <n v="0"/>
    <n v="0"/>
    <x v="0"/>
    <x v="1"/>
    <x v="0"/>
    <x v="0"/>
    <x v="0"/>
    <x v="0"/>
    <x v="0"/>
  </r>
  <r>
    <x v="1"/>
    <n v="1"/>
    <s v="1996947"/>
    <x v="9"/>
    <s v="7845"/>
    <s v="19/02/2019 09:26"/>
    <s v="0MX4770329"/>
    <s v="100037"/>
    <s v="PITSS"/>
    <s v="ASP"/>
    <x v="81"/>
    <s v="RODOLFO PADRON No 9"/>
    <x v="59"/>
    <n v="0"/>
    <s v="INTERIOR"/>
    <s v="  "/>
    <s v="&gt;60"/>
    <s v="A3 Office Color Laser MFPs"/>
    <s v="A3"/>
    <s v="Ciudad principal"/>
    <s v="2-&gt;60"/>
    <n v="1"/>
    <n v="1365"/>
    <n v="1"/>
    <n v="9.85"/>
    <n v="5"/>
    <n v="1.97"/>
    <n v="0.24249999999999999"/>
    <n v="-331.01249999999999"/>
    <d v="2019-02-20T00:00:00"/>
    <d v="2019-02-21T00:00:00"/>
    <n v="1"/>
    <s v="0-1 día"/>
    <n v="0"/>
    <n v="0"/>
    <n v="0"/>
    <x v="1"/>
    <x v="1"/>
    <x v="0"/>
    <x v="0"/>
    <x v="0"/>
    <x v="0"/>
    <x v="0"/>
  </r>
  <r>
    <x v="0"/>
    <n v="1"/>
    <s v="1974061"/>
    <x v="0"/>
    <s v="6705"/>
    <s v="03/01/2019 09:34"/>
    <s v="0A1H020673"/>
    <s v="800110"/>
    <s v="PITSS"/>
    <s v="ASP"/>
    <x v="1"/>
    <s v="AV CAMELINAS 2650"/>
    <x v="28"/>
    <n v="0"/>
    <s v="INTERIOR"/>
    <n v="100"/>
    <s v="&gt;60"/>
    <s v="WF Mono Systems and Legacy Color"/>
    <s v="WF"/>
    <s v="Ciudad principal"/>
    <s v="3-&gt;60"/>
    <n v="1.1499999999999999"/>
    <n v="1808.95"/>
    <n v="1"/>
    <n v="7.93"/>
    <n v="4"/>
    <n v="1.9824999999999999"/>
    <n v="0.24562499999999998"/>
    <n v="-386.36812500000002"/>
    <d v="2019-01-07T00:00:00"/>
    <d v="2019-01-08T00:00:00"/>
    <n v="1"/>
    <s v="0-1 día"/>
    <n v="0"/>
    <n v="0"/>
    <n v="0"/>
    <x v="0"/>
    <x v="1"/>
    <x v="0"/>
    <x v="0"/>
    <x v="0"/>
    <x v="0"/>
    <x v="0"/>
  </r>
  <r>
    <x v="0"/>
    <n v="1"/>
    <s v="1982631"/>
    <x v="0"/>
    <s v="6440"/>
    <s v="21/01/2019 13:42"/>
    <s v="0D64000592"/>
    <s v="800027"/>
    <s v="PITSS"/>
    <s v="ASP"/>
    <x v="116"/>
    <s v="HIDALGO No 44"/>
    <x v="5"/>
    <n v="0"/>
    <s v="INTERIOR"/>
    <n v="2608"/>
    <s v="&gt;60"/>
    <s v="3rd Party Equipment &amp; Software"/>
    <s v="A4"/>
    <s v="Ciudad principal"/>
    <s v="1-&gt;60"/>
    <n v="1.05"/>
    <n v="750.75000000000011"/>
    <n v="1"/>
    <n v="9.9700000000000006"/>
    <n v="5"/>
    <n v="1.9940000000000002"/>
    <n v="0.24850000000000005"/>
    <n v="-177.67750000000007"/>
    <d v="2019-01-22T00:00:00"/>
    <d v="2019-01-22T00:00:00"/>
    <n v="0"/>
    <s v="0-1 día"/>
    <n v="0"/>
    <n v="0"/>
    <n v="0"/>
    <x v="0"/>
    <x v="1"/>
    <x v="0"/>
    <x v="0"/>
    <x v="0"/>
    <x v="0"/>
    <x v="0"/>
  </r>
  <r>
    <x v="0"/>
    <n v="1"/>
    <s v="1980433"/>
    <x v="0"/>
    <s v="5867"/>
    <s v="16/01/2019 17:30"/>
    <s v="0EX7407896"/>
    <s v="500035"/>
    <s v="PITSS"/>
    <s v="ASP"/>
    <x v="10"/>
    <s v="CARR NUEVO LAREDO -PIEDRAS NEGRAS KM 14.2"/>
    <x v="18"/>
    <n v="0"/>
    <s v="INTERIOR"/>
    <n v="359"/>
    <s v="&gt;60"/>
    <s v="Office Digital"/>
    <s v="A3"/>
    <s v="Ciudad principal"/>
    <s v="2-&gt;60"/>
    <n v="1.1000000000000001"/>
    <n v="1501.5000000000002"/>
    <n v="1"/>
    <n v="10"/>
    <n v="5"/>
    <n v="2"/>
    <n v="0.25"/>
    <n v="-341.25"/>
    <d v="2019-01-18T00:00:00"/>
    <d v="2019-01-18T00:00:00"/>
    <n v="0"/>
    <s v="0-1 día"/>
    <n v="0"/>
    <n v="0"/>
    <n v="0"/>
    <x v="0"/>
    <x v="1"/>
    <x v="0"/>
    <x v="0"/>
    <x v="0"/>
    <x v="0"/>
    <x v="0"/>
  </r>
  <r>
    <x v="0"/>
    <n v="1"/>
    <s v="1984561"/>
    <x v="0"/>
    <s v="8075"/>
    <s v="24/01/2019 16:18"/>
    <s v="3AG871938"/>
    <s v="800142"/>
    <s v="PITSS"/>
    <s v="ASP"/>
    <x v="59"/>
    <s v="PONIENTE 134 NUM 580 B"/>
    <x v="34"/>
    <n v="0"/>
    <s v="METRO"/>
    <n v="87"/>
    <s v="&gt;60"/>
    <s v="Departmental Digital"/>
    <s v="A3"/>
    <s v="Ciudad principal"/>
    <s v="2-&gt;60"/>
    <n v="1.1000000000000001"/>
    <n v="720.50000000000011"/>
    <n v="1"/>
    <n v="10.199999999999999"/>
    <n v="5"/>
    <n v="2.04"/>
    <n v="0.26"/>
    <n v="-170.3"/>
    <d v="2019-01-28T00:00:00"/>
    <d v="2019-01-28T00:00:00"/>
    <n v="0"/>
    <s v="0-1 día"/>
    <n v="0"/>
    <n v="0"/>
    <n v="0"/>
    <x v="0"/>
    <x v="3"/>
    <x v="0"/>
    <x v="0"/>
    <x v="0"/>
    <x v="0"/>
    <x v="0"/>
  </r>
  <r>
    <x v="0"/>
    <n v="1"/>
    <s v="1982221"/>
    <x v="0"/>
    <s v="5945"/>
    <s v="21/01/2019 07:22"/>
    <s v="0X76372774"/>
    <s v="500035"/>
    <s v="PITSS"/>
    <s v="ASP"/>
    <x v="17"/>
    <s v="AV DE LAS FABRICAS No 5939"/>
    <x v="18"/>
    <n v="0"/>
    <s v="INTERIOR"/>
    <n v="47"/>
    <s v="Entre 31 y 60"/>
    <s v="Office Digital"/>
    <s v="A3"/>
    <s v="Ciudad principal"/>
    <s v="2-Entre 31 y 60"/>
    <n v="1.05"/>
    <n v="1433.25"/>
    <n v="1"/>
    <n v="10.47"/>
    <n v="5"/>
    <n v="2.0940000000000003"/>
    <n v="0.27350000000000008"/>
    <n v="-373.3275000000001"/>
    <d v="2019-01-22T00:00:00"/>
    <d v="2019-01-22T00:00:00"/>
    <n v="0"/>
    <s v="0-1 día"/>
    <n v="0"/>
    <n v="0"/>
    <n v="0"/>
    <x v="0"/>
    <x v="3"/>
    <x v="0"/>
    <x v="0"/>
    <x v="0"/>
    <x v="0"/>
    <x v="0"/>
  </r>
  <r>
    <x v="1"/>
    <n v="1"/>
    <s v="1988333"/>
    <x v="0"/>
    <s v="3636"/>
    <s v="01/02/2019 10:48"/>
    <s v="0BB1555570"/>
    <s v="500071"/>
    <s v="PITSS"/>
    <s v="ASP"/>
    <x v="45"/>
    <s v="CARR REYNOSA-MATAMOROS KM 3"/>
    <x v="19"/>
    <n v="0"/>
    <s v="INTERIOR"/>
    <n v="959"/>
    <s v="&gt;60"/>
    <s v="A4 Mono MFPs"/>
    <s v="A4"/>
    <s v="Ciudad principal"/>
    <s v="1-&gt;60"/>
    <n v="1.05"/>
    <n v="750.75000000000011"/>
    <n v="1"/>
    <n v="10.7"/>
    <n v="5"/>
    <n v="2.1399999999999997"/>
    <n v="0.28499999999999992"/>
    <n v="-203.77499999999998"/>
    <d v="2019-02-12T00:00:00"/>
    <d v="2019-02-12T00:00:00"/>
    <n v="0"/>
    <s v="0-1 día"/>
    <n v="0"/>
    <n v="0"/>
    <n v="0"/>
    <x v="0"/>
    <x v="3"/>
    <x v="0"/>
    <x v="0"/>
    <x v="0"/>
    <x v="0"/>
    <x v="0"/>
  </r>
  <r>
    <x v="0"/>
    <n v="1"/>
    <s v="1982295"/>
    <x v="0"/>
    <s v="4395"/>
    <s v="21/01/2019 09:18"/>
    <s v="0BG2950141"/>
    <s v="800183"/>
    <s v="PITSS"/>
    <s v="ASP"/>
    <x v="1"/>
    <s v="AV LOPEZ MATEOS SUR 1299"/>
    <x v="40"/>
    <n v="0"/>
    <s v="INTERIOR"/>
    <n v="7"/>
    <s v="Entre 7 y 15"/>
    <s v="Light Production Digital Business"/>
    <s v="Entry Production"/>
    <s v="Ciudad principal"/>
    <s v="3-Entre 7 y 15"/>
    <n v="0.8"/>
    <n v="1258.4000000000003"/>
    <n v="1"/>
    <n v="8.6999999999999993"/>
    <n v="4"/>
    <n v="2.1749999999999998"/>
    <n v="0.29374999999999996"/>
    <n v="-462.06875000000002"/>
    <d v="2019-01-24T00:00:00"/>
    <d v="2019-01-24T00:00:00"/>
    <n v="0"/>
    <s v="0-1 día"/>
    <n v="0"/>
    <n v="0"/>
    <n v="0"/>
    <x v="0"/>
    <x v="3"/>
    <x v="0"/>
    <x v="0"/>
    <x v="0"/>
    <x v="0"/>
    <x v="0"/>
  </r>
  <r>
    <x v="0"/>
    <n v="1"/>
    <s v="1978859"/>
    <x v="0"/>
    <s v="6705"/>
    <s v="14/01/2019 08:47"/>
    <s v="0A1H020591"/>
    <s v="800074"/>
    <s v="PITSS"/>
    <s v="ASP"/>
    <x v="1"/>
    <s v="CALZ DE LA HUERTA 2799"/>
    <x v="28"/>
    <n v="0"/>
    <s v="INTERIOR"/>
    <n v="136"/>
    <s v="&gt;60"/>
    <s v="WF Mono Systems and Legacy Color"/>
    <s v="WF"/>
    <s v="Ciudad principal"/>
    <s v="3-&gt;60"/>
    <n v="1.1499999999999999"/>
    <n v="1808.95"/>
    <n v="1"/>
    <n v="8.7200000000000006"/>
    <n v="4"/>
    <n v="2.1800000000000002"/>
    <n v="0.29500000000000004"/>
    <n v="-464.03500000000014"/>
    <d v="2019-01-15T00:00:00"/>
    <d v="2019-01-15T00:00:00"/>
    <n v="0"/>
    <s v="0-1 día"/>
    <n v="0"/>
    <n v="0"/>
    <n v="0"/>
    <x v="0"/>
    <x v="3"/>
    <x v="0"/>
    <x v="0"/>
    <x v="0"/>
    <x v="0"/>
    <x v="0"/>
  </r>
  <r>
    <x v="0"/>
    <n v="1"/>
    <s v="1982271"/>
    <x v="0"/>
    <s v="4395"/>
    <s v="21/01/2019 08:46"/>
    <s v="0BG2947152"/>
    <s v="800192"/>
    <s v="PITSS"/>
    <s v="ASP"/>
    <x v="1"/>
    <s v="PATRIA 1937"/>
    <x v="0"/>
    <n v="0"/>
    <s v="INTERIOR"/>
    <n v="3"/>
    <s v="&lt;=3"/>
    <s v="Light Production Digital Business"/>
    <s v="Entry Production"/>
    <s v="Ciudad principal"/>
    <s v="3-&lt;=3"/>
    <n v="0"/>
    <n v="0"/>
    <n v="1"/>
    <n v="8.73"/>
    <n v="4"/>
    <n v="2.1825000000000001"/>
    <n v="0.29562500000000003"/>
    <n v="-465.01812500000011"/>
    <d v="2019-01-22T00:00:00"/>
    <d v="2019-01-22T00:00:00"/>
    <n v="0"/>
    <s v="0-1 día"/>
    <n v="0"/>
    <n v="0"/>
    <n v="0"/>
    <x v="0"/>
    <x v="3"/>
    <x v="0"/>
    <x v="0"/>
    <x v="0"/>
    <x v="0"/>
    <x v="0"/>
  </r>
  <r>
    <x v="0"/>
    <n v="1"/>
    <s v="1986101"/>
    <x v="0"/>
    <s v="5774"/>
    <s v="28/01/2019 15:53"/>
    <s v="0XEL569396"/>
    <s v="800074"/>
    <s v="PITSS"/>
    <s v="ASP"/>
    <x v="1"/>
    <s v="PASEO LAZARO CARDENAS 1655"/>
    <x v="71"/>
    <n v="0"/>
    <s v="INTERIOR"/>
    <n v="68"/>
    <s v="&gt;60"/>
    <s v="Departmental Digital"/>
    <s v="A3"/>
    <s v="Ciudad principal"/>
    <s v="2-&gt;60"/>
    <n v="1.1000000000000001"/>
    <n v="1501.5000000000002"/>
    <n v="1"/>
    <n v="11.12"/>
    <n v="5"/>
    <n v="2.2239999999999998"/>
    <n v="0.30599999999999994"/>
    <n v="-417.68999999999994"/>
    <d v="2019-01-30T00:00:00"/>
    <d v="2019-01-30T00:00:00"/>
    <n v="0"/>
    <s v="0-1 día"/>
    <n v="0"/>
    <n v="0"/>
    <n v="0"/>
    <x v="0"/>
    <x v="3"/>
    <x v="0"/>
    <x v="0"/>
    <x v="0"/>
    <x v="0"/>
    <x v="0"/>
  </r>
  <r>
    <x v="0"/>
    <n v="1"/>
    <s v="1975167"/>
    <x v="0"/>
    <s v="4395"/>
    <s v="06/01/2019 13:21"/>
    <s v="0BG2947123"/>
    <s v="800147"/>
    <s v="PITSS"/>
    <s v="ASP"/>
    <x v="1"/>
    <s v="AV BENITO JUAREZ 1965"/>
    <x v="13"/>
    <n v="0"/>
    <s v="INTERIOR"/>
    <n v="33"/>
    <s v="Entre 31 y 60"/>
    <s v="Light Production Digital Business"/>
    <s v="Entry Production"/>
    <s v="Ciudad principal"/>
    <s v="3-Entre 31 y 60"/>
    <n v="1.1000000000000001"/>
    <n v="1730.3000000000004"/>
    <n v="1"/>
    <n v="8.93"/>
    <n v="4"/>
    <n v="2.2324999999999999"/>
    <n v="0.30812499999999998"/>
    <n v="-484.68062500000002"/>
    <d v="2019-01-07T00:00:00"/>
    <d v="2019-01-08T00:00:00"/>
    <n v="1"/>
    <s v="0-1 día"/>
    <n v="0"/>
    <n v="0"/>
    <n v="0"/>
    <x v="0"/>
    <x v="3"/>
    <x v="0"/>
    <x v="0"/>
    <x v="0"/>
    <x v="0"/>
    <x v="0"/>
  </r>
  <r>
    <x v="0"/>
    <n v="1"/>
    <s v="1975875"/>
    <x v="0"/>
    <s v="4395"/>
    <s v="07/01/2019 14:45"/>
    <s v="0BG2947925"/>
    <s v="800146"/>
    <s v="PITSS"/>
    <s v="ASP"/>
    <x v="1"/>
    <s v="BLV A L MATEOS SN ESQ CHIMALPOPOC"/>
    <x v="17"/>
    <n v="0"/>
    <s v="INTERIOR"/>
    <n v="31"/>
    <s v="Entre 31 y 60"/>
    <s v="Light Production Digital Business"/>
    <s v="Entry Production"/>
    <s v="Ciudad principal"/>
    <s v="3-Entre 31 y 60"/>
    <n v="1.1000000000000001"/>
    <n v="1730.3000000000004"/>
    <n v="1"/>
    <n v="9"/>
    <n v="4"/>
    <n v="2.25"/>
    <n v="0.3125"/>
    <n v="-491.56250000000006"/>
    <d v="2019-01-08T00:00:00"/>
    <d v="2019-01-08T00:00:00"/>
    <n v="0"/>
    <s v="0-1 día"/>
    <n v="0"/>
    <n v="0"/>
    <n v="0"/>
    <x v="0"/>
    <x v="3"/>
    <x v="0"/>
    <x v="0"/>
    <x v="0"/>
    <x v="0"/>
    <x v="0"/>
  </r>
  <r>
    <x v="0"/>
    <n v="1"/>
    <s v="1971495"/>
    <x v="0"/>
    <s v="4395"/>
    <s v="26/12/2018 18:32"/>
    <s v="0BG2943277"/>
    <s v="800146"/>
    <s v="PITSS"/>
    <s v="ASP"/>
    <x v="1"/>
    <s v="NEREO RODRIGUEZ BARRAGAN 1350"/>
    <x v="13"/>
    <n v="0"/>
    <s v="INTERIOR"/>
    <n v="73"/>
    <s v="&gt;60"/>
    <s v="Light Production Digital Business"/>
    <s v="Entry Production"/>
    <s v="Ciudad principal"/>
    <s v="3-&gt;60"/>
    <n v="1.1499999999999999"/>
    <n v="1808.95"/>
    <n v="1"/>
    <n v="9"/>
    <n v="4"/>
    <n v="2.25"/>
    <n v="0.3125"/>
    <n v="-491.56250000000006"/>
    <d v="2019-01-15T00:00:00"/>
    <d v="2019-01-15T00:00:00"/>
    <n v="0"/>
    <s v="0-1 día"/>
    <n v="0"/>
    <n v="0"/>
    <n v="0"/>
    <x v="0"/>
    <x v="3"/>
    <x v="0"/>
    <x v="0"/>
    <x v="0"/>
    <x v="0"/>
    <x v="0"/>
  </r>
  <r>
    <x v="0"/>
    <n v="1"/>
    <s v="1978853"/>
    <x v="0"/>
    <s v="4395"/>
    <s v="14/01/2019 08:30"/>
    <s v="0BG2948799"/>
    <s v="800071"/>
    <s v="PITSS"/>
    <s v="ASP"/>
    <x v="1"/>
    <s v="AV CIRCUNVALACION No 2700 LOC SA01"/>
    <x v="7"/>
    <n v="0"/>
    <s v="INTERIOR"/>
    <n v="58"/>
    <s v="Entre 31 y 60"/>
    <s v="Light Production Digital Business"/>
    <s v="Entry Production"/>
    <s v="Ciudad principal"/>
    <s v="3-Entre 31 y 60"/>
    <n v="1.1000000000000001"/>
    <n v="1730.3000000000004"/>
    <n v="1"/>
    <n v="9"/>
    <n v="4"/>
    <n v="2.25"/>
    <n v="0.3125"/>
    <n v="-491.56250000000006"/>
    <d v="2019-01-15T00:00:00"/>
    <d v="2019-01-15T00:00:00"/>
    <n v="0"/>
    <s v="0-1 día"/>
    <n v="0"/>
    <n v="0"/>
    <n v="0"/>
    <x v="0"/>
    <x v="3"/>
    <x v="0"/>
    <x v="0"/>
    <x v="0"/>
    <x v="0"/>
    <x v="0"/>
  </r>
  <r>
    <x v="0"/>
    <n v="1"/>
    <s v="1985767"/>
    <x v="0"/>
    <s v="3657"/>
    <s v="28/01/2019 10:07"/>
    <s v="0C7X246778"/>
    <s v="800186"/>
    <s v="PITSS"/>
    <s v="ASP"/>
    <x v="49"/>
    <s v="AV 5 DE FEBRERO 1351"/>
    <x v="10"/>
    <n v="0"/>
    <s v="INTERIOR"/>
    <n v="42"/>
    <s v="Entre 31 y 60"/>
    <s v="A4 Mono MFPs"/>
    <s v="A4"/>
    <s v="Ciudad principal"/>
    <s v="1-Entre 31 y 60"/>
    <n v="0.8"/>
    <n v="572.00000000000011"/>
    <n v="1"/>
    <n v="11.3"/>
    <n v="5"/>
    <n v="2.2600000000000002"/>
    <n v="0.31500000000000006"/>
    <n v="-225.22500000000008"/>
    <d v="2019-01-29T00:00:00"/>
    <d v="2019-01-29T00:00:00"/>
    <n v="0"/>
    <s v="0-1 día"/>
    <n v="0"/>
    <n v="0"/>
    <n v="0"/>
    <x v="0"/>
    <x v="3"/>
    <x v="0"/>
    <x v="0"/>
    <x v="0"/>
    <x v="0"/>
    <x v="0"/>
  </r>
  <r>
    <x v="1"/>
    <n v="1"/>
    <s v="1991407"/>
    <x v="0"/>
    <s v="5757"/>
    <s v="07/02/2019 16:28"/>
    <s v="0XEH805610"/>
    <s v="500167"/>
    <s v="PITSS"/>
    <s v="ASP"/>
    <x v="162"/>
    <s v="EL CID 7830"/>
    <x v="2"/>
    <n v="0"/>
    <s v="INTERIOR"/>
    <n v="49"/>
    <s v="Entre 31 y 60"/>
    <s v="Departmental Digital"/>
    <s v="A3"/>
    <s v="Ciudad principal"/>
    <s v="2-Entre 31 y 60"/>
    <n v="1.05"/>
    <n v="1433.25"/>
    <n v="1"/>
    <n v="1.68"/>
    <n v="5"/>
    <n v="0.33599999999999997"/>
    <n v="0"/>
    <n v="0"/>
    <d v="2019-02-08T00:00:00"/>
    <d v="2019-02-08T00:00:00"/>
    <n v="0"/>
    <s v="0-1 día"/>
    <n v="0"/>
    <n v="0"/>
    <n v="0"/>
    <x v="0"/>
    <x v="0"/>
    <x v="0"/>
    <x v="0"/>
    <x v="1"/>
    <x v="2"/>
    <x v="8"/>
  </r>
  <r>
    <x v="0"/>
    <n v="1"/>
    <s v="1970225"/>
    <x v="0"/>
    <s v="5866"/>
    <s v="21/12/2018 15:35"/>
    <s v="0EX9287132"/>
    <s v="000202"/>
    <s v="PITSS"/>
    <s v="ASP"/>
    <x v="4"/>
    <s v="CARR MEXICO-PACHUCA KM 36.5"/>
    <x v="81"/>
    <n v="0"/>
    <s v="METRO"/>
    <n v="27"/>
    <s v="Entre 16 y 30"/>
    <s v="Departmental Digital"/>
    <s v="A3"/>
    <s v="Ciudad principal"/>
    <s v="2-Entre 16 y 30"/>
    <n v="0.8"/>
    <n v="524"/>
    <n v="1"/>
    <n v="11.42"/>
    <n v="5"/>
    <n v="2.2839999999999998"/>
    <n v="0.32099999999999995"/>
    <n v="-210.25499999999997"/>
    <d v="2018-12-28T00:00:00"/>
    <d v="2019-01-02T00:00:00"/>
    <n v="2"/>
    <s v="2-3 días"/>
    <n v="0.25"/>
    <n v="-163.75"/>
    <n v="0"/>
    <x v="0"/>
    <x v="3"/>
    <x v="0"/>
    <x v="0"/>
    <x v="0"/>
    <x v="0"/>
    <x v="0"/>
  </r>
  <r>
    <x v="0"/>
    <n v="1"/>
    <s v="1982783"/>
    <x v="0"/>
    <s v="3658"/>
    <s v="21/01/2019 20:24"/>
    <s v="0C4X011804"/>
    <s v="800074"/>
    <s v="PITSS"/>
    <s v="ASP"/>
    <x v="8"/>
    <s v="AV MONTA&amp;A MONARCA 1000 LOC 1N5A"/>
    <x v="67"/>
    <n v="0"/>
    <s v="INTERIOR"/>
    <n v="210"/>
    <s v="&gt;60"/>
    <s v="A4 Mono MFPs"/>
    <s v="A4"/>
    <s v="Ciudad principal"/>
    <s v="1-&gt;60"/>
    <n v="1.05"/>
    <n v="750.75000000000011"/>
    <n v="1"/>
    <n v="11.5"/>
    <n v="5"/>
    <n v="2.2999999999999998"/>
    <n v="0.32499999999999996"/>
    <n v="-232.375"/>
    <d v="2019-01-24T00:00:00"/>
    <d v="2019-01-24T00:00:00"/>
    <n v="0"/>
    <s v="0-1 día"/>
    <n v="0"/>
    <n v="0"/>
    <n v="0"/>
    <x v="0"/>
    <x v="3"/>
    <x v="0"/>
    <x v="0"/>
    <x v="0"/>
    <x v="0"/>
    <x v="0"/>
  </r>
  <r>
    <x v="0"/>
    <n v="1"/>
    <s v="1976605"/>
    <x v="0"/>
    <s v="4002"/>
    <s v="08/01/2019 14:57"/>
    <s v="09HB331541"/>
    <s v="800196"/>
    <s v="PITSS"/>
    <s v="ASP"/>
    <x v="101"/>
    <s v="JUAN DE LA BARRERA No 3609 INT 2"/>
    <x v="7"/>
    <n v="1"/>
    <s v="INTERIOR"/>
    <n v="63"/>
    <s v="&gt;60"/>
    <s v="A4 Mono MFPs"/>
    <s v="A4"/>
    <s v="Ciudad principal"/>
    <s v="1-&gt;60"/>
    <n v="1.05"/>
    <n v="0"/>
    <n v="1"/>
    <n v="11.55"/>
    <n v="5"/>
    <n v="2.31"/>
    <n v="0.32750000000000001"/>
    <n v="0"/>
    <d v="2019-01-09T00:00:00"/>
    <d v="2019-01-09T00:00:00"/>
    <n v="0"/>
    <s v="0-1 día"/>
    <n v="0"/>
    <n v="0"/>
    <n v="0"/>
    <x v="0"/>
    <x v="3"/>
    <x v="0"/>
    <x v="0"/>
    <x v="0"/>
    <x v="0"/>
    <x v="0"/>
  </r>
  <r>
    <x v="0"/>
    <n v="1"/>
    <s v="1974795"/>
    <x v="0"/>
    <s v="4002"/>
    <s v="04/01/2019 13:18"/>
    <s v="09HB325888"/>
    <s v="800186"/>
    <s v="PITSS"/>
    <s v="ASP"/>
    <x v="14"/>
    <s v="AV CHAPULTEPEC 1200 LOC A2 ESQ PROL PERIFERICO A."/>
    <x v="13"/>
    <n v="0"/>
    <s v="INTERIOR"/>
    <n v="30"/>
    <s v="Entre 16 y 30"/>
    <s v="A4 Mono MFPs"/>
    <s v="A4"/>
    <s v="Ciudad principal"/>
    <s v="1-Entre 16 y 30"/>
    <n v="0.6"/>
    <n v="429.00000000000006"/>
    <n v="1"/>
    <n v="11.7"/>
    <n v="5"/>
    <n v="2.34"/>
    <n v="0.33499999999999996"/>
    <n v="-239.52500000000001"/>
    <d v="2019-01-07T00:00:00"/>
    <d v="2019-01-08T00:00:00"/>
    <n v="1"/>
    <s v="0-1 día"/>
    <n v="0"/>
    <n v="0"/>
    <n v="0"/>
    <x v="0"/>
    <x v="3"/>
    <x v="0"/>
    <x v="0"/>
    <x v="0"/>
    <x v="0"/>
    <x v="0"/>
  </r>
  <r>
    <x v="0"/>
    <n v="1"/>
    <s v="1981543"/>
    <x v="2"/>
    <s v="4310"/>
    <s v="18/01/2019 16:36"/>
    <s v="0BG0971716"/>
    <s v="500083"/>
    <s v="PITSS"/>
    <s v="ASP"/>
    <x v="109"/>
    <s v="ISSAC GARZA No 1363"/>
    <x v="11"/>
    <n v="0"/>
    <s v="INTERIOR"/>
    <s v="  "/>
    <s v="&gt;60"/>
    <s v="Light Production Digital Business"/>
    <s v="Entry Production"/>
    <s v="Ciudad principal"/>
    <s v="3-&gt;60"/>
    <n v="1"/>
    <n v="1573.0000000000002"/>
    <n v="1"/>
    <n v="9.4"/>
    <n v="4"/>
    <n v="2.35"/>
    <n v="0.33750000000000002"/>
    <n v="-530.88750000000016"/>
    <d v="2019-01-21T00:00:00"/>
    <d v="2019-01-22T00:00:00"/>
    <n v="1"/>
    <s v="0-1 día"/>
    <n v="0"/>
    <n v="0"/>
    <n v="0"/>
    <x v="1"/>
    <x v="3"/>
    <x v="0"/>
    <x v="0"/>
    <x v="0"/>
    <x v="0"/>
    <x v="0"/>
  </r>
  <r>
    <x v="0"/>
    <n v="1"/>
    <s v="1979115"/>
    <x v="0"/>
    <s v="5552"/>
    <s v="14/01/2019 15:08"/>
    <s v="0KPA027018"/>
    <s v="500028"/>
    <s v="PITSS"/>
    <s v="ASP"/>
    <x v="17"/>
    <s v="ITURBIDE No 6970"/>
    <x v="18"/>
    <n v="0"/>
    <s v="INTERIOR"/>
    <n v="676"/>
    <s v="&gt;60"/>
    <s v="Entry Mono Printers"/>
    <s v="A4"/>
    <s v="Ciudad principal"/>
    <s v="1-&gt;60"/>
    <n v="1.05"/>
    <n v="750.75000000000011"/>
    <n v="1"/>
    <n v="11.87"/>
    <n v="5"/>
    <n v="2.3739999999999997"/>
    <n v="0.34349999999999992"/>
    <n v="-245.60249999999999"/>
    <d v="2019-01-18T00:00:00"/>
    <d v="2019-01-18T00:00:00"/>
    <n v="0"/>
    <s v="0-1 día"/>
    <n v="0"/>
    <n v="0"/>
    <n v="0"/>
    <x v="0"/>
    <x v="3"/>
    <x v="0"/>
    <x v="0"/>
    <x v="0"/>
    <x v="0"/>
    <x v="0"/>
  </r>
  <r>
    <x v="1"/>
    <n v="1"/>
    <s v="1996333"/>
    <x v="0"/>
    <s v="4395"/>
    <s v="18/02/2019 10:14"/>
    <s v="0BG2947153"/>
    <s v="500167"/>
    <s v="PITSS"/>
    <s v="ASP"/>
    <x v="1"/>
    <s v="AV PASEO TRIUNFO LA REP 6321"/>
    <x v="2"/>
    <n v="0"/>
    <s v="INTERIOR"/>
    <n v="26"/>
    <s v="Entre 16 y 30"/>
    <s v="Light Production Digital Business"/>
    <s v="Entry Production"/>
    <s v="Ciudad principal"/>
    <s v="3-Entre 16 y 30"/>
    <n v="1.05"/>
    <n v="1651.6500000000003"/>
    <n v="1"/>
    <n v="1.85"/>
    <n v="4"/>
    <n v="0.46250000000000002"/>
    <n v="0"/>
    <n v="0"/>
    <d v="2019-02-18T00:00:00"/>
    <d v="2019-02-19T00:00:00"/>
    <n v="1"/>
    <s v="0-1 día"/>
    <n v="0"/>
    <n v="0"/>
    <n v="0"/>
    <x v="0"/>
    <x v="0"/>
    <x v="0"/>
    <x v="0"/>
    <x v="1"/>
    <x v="2"/>
    <x v="8"/>
  </r>
  <r>
    <x v="0"/>
    <n v="1"/>
    <s v="1978899"/>
    <x v="0"/>
    <s v="4395"/>
    <s v="14/01/2019 09:46"/>
    <s v="0BG2940387"/>
    <s v="800074"/>
    <s v="PITSS"/>
    <s v="ASP"/>
    <x v="1"/>
    <s v="BLV CAMELIA 2658"/>
    <x v="28"/>
    <n v="0"/>
    <s v="INTERIOR"/>
    <n v="54"/>
    <s v="Entre 31 y 60"/>
    <s v="Light Production Digital Business"/>
    <s v="Entry Production"/>
    <s v="Ciudad principal"/>
    <s v="3-Entre 31 y 60"/>
    <n v="1.1000000000000001"/>
    <n v="1730.3000000000004"/>
    <n v="1"/>
    <n v="9.56"/>
    <n v="4"/>
    <n v="2.39"/>
    <n v="0.34750000000000003"/>
    <n v="-546.61750000000018"/>
    <d v="2019-01-15T00:00:00"/>
    <d v="2019-01-15T00:00:00"/>
    <n v="0"/>
    <s v="0-1 día"/>
    <n v="0"/>
    <n v="0"/>
    <n v="0"/>
    <x v="0"/>
    <x v="3"/>
    <x v="0"/>
    <x v="0"/>
    <x v="0"/>
    <x v="0"/>
    <x v="0"/>
  </r>
  <r>
    <x v="0"/>
    <n v="1"/>
    <s v="1982739"/>
    <x v="0"/>
    <s v="1263"/>
    <s v="21/01/2019 16:56"/>
    <s v="0DRB131260"/>
    <s v="800192"/>
    <s v="PITSS"/>
    <s v="ASP"/>
    <x v="5"/>
    <s v="KM 9 CARRETERA A EL CASTILLO"/>
    <x v="5"/>
    <n v="0"/>
    <s v="INTERIOR"/>
    <n v="101"/>
    <s v="&gt;60"/>
    <s v="Entry Production Color Low/Mid"/>
    <s v="Entry Production"/>
    <s v="Ciudad principal"/>
    <s v="3-&gt;60"/>
    <n v="1.1499999999999999"/>
    <n v="1808.95"/>
    <n v="1"/>
    <n v="9.57"/>
    <n v="4"/>
    <n v="2.3925000000000001"/>
    <n v="0.34812500000000002"/>
    <n v="-547.60062500000015"/>
    <d v="2019-01-24T00:00:00"/>
    <d v="2019-01-24T00:00:00"/>
    <n v="0"/>
    <s v="0-1 día"/>
    <n v="0"/>
    <n v="0"/>
    <n v="0"/>
    <x v="0"/>
    <x v="3"/>
    <x v="0"/>
    <x v="0"/>
    <x v="0"/>
    <x v="0"/>
    <x v="0"/>
  </r>
  <r>
    <x v="0"/>
    <n v="1"/>
    <s v="1978919"/>
    <x v="0"/>
    <s v="3658"/>
    <s v="14/01/2019 10:01"/>
    <s v="0C4X008011"/>
    <s v="800074"/>
    <s v="PITSS"/>
    <s v="ASP"/>
    <x v="7"/>
    <s v="CAMINO A JESUS DEL MONTE S/N KM 2"/>
    <x v="67"/>
    <n v="0"/>
    <s v="INTERIOR"/>
    <n v="432"/>
    <s v="&gt;60"/>
    <s v="A4 Mono MFPs"/>
    <s v="A4"/>
    <s v="Ciudad principal"/>
    <s v="1-&gt;60"/>
    <n v="1.05"/>
    <n v="750.75000000000011"/>
    <n v="1"/>
    <n v="11.98"/>
    <n v="5"/>
    <n v="2.3959999999999999"/>
    <n v="0.34899999999999998"/>
    <n v="-249.53500000000003"/>
    <d v="2019-01-16T00:00:00"/>
    <d v="2019-01-17T00:00:00"/>
    <n v="1"/>
    <s v="0-1 día"/>
    <n v="0"/>
    <n v="0"/>
    <n v="0"/>
    <x v="0"/>
    <x v="3"/>
    <x v="0"/>
    <x v="0"/>
    <x v="0"/>
    <x v="0"/>
    <x v="0"/>
  </r>
  <r>
    <x v="1"/>
    <n v="1"/>
    <s v="1991721"/>
    <x v="0"/>
    <s v="5552"/>
    <s v="08/02/2019 09:49"/>
    <s v="0KPA026855"/>
    <s v="500018"/>
    <s v="PITSS"/>
    <s v="ASP"/>
    <x v="2"/>
    <s v="AV MARTIRES DE SONORA 1006"/>
    <x v="23"/>
    <n v="0"/>
    <s v="INTERIOR"/>
    <n v="32"/>
    <s v="Entre 31 y 60"/>
    <s v="Entry Mono Printers"/>
    <s v="A4"/>
    <s v="Ciudad principal"/>
    <s v="1-Entre 31 y 60"/>
    <n v="0.8"/>
    <n v="572.00000000000011"/>
    <n v="1"/>
    <n v="12.05"/>
    <n v="5"/>
    <n v="2.41"/>
    <n v="0.35250000000000004"/>
    <n v="-252.03750000000008"/>
    <d v="2019-02-11T00:00:00"/>
    <d v="2019-02-11T00:00:00"/>
    <n v="0"/>
    <s v="0-1 día"/>
    <n v="0"/>
    <n v="0"/>
    <n v="0"/>
    <x v="0"/>
    <x v="3"/>
    <x v="0"/>
    <x v="0"/>
    <x v="0"/>
    <x v="0"/>
    <x v="0"/>
  </r>
  <r>
    <x v="0"/>
    <n v="1"/>
    <s v="1978835"/>
    <x v="0"/>
    <s v="4395"/>
    <s v="14/01/2019 07:53"/>
    <s v="0BG2951472"/>
    <s v="800192"/>
    <s v="PITSS"/>
    <s v="ASP"/>
    <x v="1"/>
    <s v="AMERICAS 655"/>
    <x v="7"/>
    <n v="0"/>
    <s v="INTERIOR"/>
    <n v="6"/>
    <s v="Entre 3 y 6"/>
    <s v="Light Production Digital Business"/>
    <s v="Entry Production"/>
    <s v="Ciudad principal"/>
    <s v="3-Entre 3 y 6"/>
    <n v="0.6"/>
    <n v="943.80000000000007"/>
    <n v="1"/>
    <n v="9.68"/>
    <n v="4"/>
    <n v="2.42"/>
    <n v="0.35499999999999998"/>
    <n v="-558.41500000000008"/>
    <d v="2019-01-15T00:00:00"/>
    <d v="2019-01-15T00:00:00"/>
    <n v="0"/>
    <s v="0-1 día"/>
    <n v="0"/>
    <n v="0"/>
    <n v="0"/>
    <x v="0"/>
    <x v="3"/>
    <x v="0"/>
    <x v="0"/>
    <x v="0"/>
    <x v="0"/>
    <x v="0"/>
  </r>
  <r>
    <x v="0"/>
    <n v="1"/>
    <s v="1976845"/>
    <x v="0"/>
    <s v="6705"/>
    <s v="09/01/2019 08:37"/>
    <s v="0A1H020683"/>
    <s v="800146"/>
    <s v="PITSS"/>
    <s v="ASP"/>
    <x v="1"/>
    <s v="BLV A L MATEOS SN ESQ CHIMALPOPOC"/>
    <x v="17"/>
    <n v="0"/>
    <s v="INTERIOR"/>
    <n v="394"/>
    <s v="&gt;60"/>
    <s v="WF Mono Systems and Legacy Color"/>
    <s v="WF"/>
    <s v="Ciudad principal"/>
    <s v="3-&gt;60"/>
    <n v="1.1499999999999999"/>
    <n v="1808.95"/>
    <n v="1"/>
    <n v="9.8800000000000008"/>
    <n v="4"/>
    <n v="2.4700000000000002"/>
    <n v="0.36750000000000005"/>
    <n v="-578.07750000000021"/>
    <d v="2019-01-16T00:00:00"/>
    <d v="2019-01-16T00:00:00"/>
    <n v="0"/>
    <s v="0-1 día"/>
    <n v="0"/>
    <n v="0"/>
    <n v="0"/>
    <x v="0"/>
    <x v="3"/>
    <x v="0"/>
    <x v="0"/>
    <x v="0"/>
    <x v="0"/>
    <x v="0"/>
  </r>
  <r>
    <x v="0"/>
    <n v="1"/>
    <s v="1975873"/>
    <x v="0"/>
    <s v="0070"/>
    <s v="07/01/2019 14:45"/>
    <s v="0E2B657278"/>
    <s v="800146"/>
    <s v="PITSS"/>
    <s v="ASP"/>
    <x v="4"/>
    <s v="BLV ADOLFO LOPEZ MATEOS 2009-B"/>
    <x v="17"/>
    <n v="0"/>
    <s v="INTERIOR"/>
    <n v="489"/>
    <s v="&gt;60"/>
    <s v="Entry Production Color Low/Mid"/>
    <s v="Entry Production"/>
    <s v="Ciudad principal"/>
    <s v="3-&gt;60"/>
    <n v="1.1499999999999999"/>
    <n v="1808.95"/>
    <n v="1"/>
    <n v="9.92"/>
    <n v="4"/>
    <n v="2.48"/>
    <n v="0.37"/>
    <n v="-582.0100000000001"/>
    <d v="2019-01-08T00:00:00"/>
    <d v="2019-01-08T00:00:00"/>
    <n v="0"/>
    <s v="0-1 día"/>
    <n v="0"/>
    <n v="0"/>
    <n v="0"/>
    <x v="0"/>
    <x v="3"/>
    <x v="0"/>
    <x v="0"/>
    <x v="0"/>
    <x v="0"/>
    <x v="0"/>
  </r>
  <r>
    <x v="0"/>
    <n v="1"/>
    <s v="1977007"/>
    <x v="0"/>
    <s v="4002"/>
    <s v="09/01/2019 11:30"/>
    <s v="09HB331778"/>
    <s v="000196"/>
    <s v="PITSS"/>
    <s v="ASP"/>
    <x v="0"/>
    <s v="SONORA No 62"/>
    <x v="57"/>
    <n v="1"/>
    <s v="METRO"/>
    <n v="2596"/>
    <s v="&gt;60"/>
    <s v="A4 Mono MFPs"/>
    <s v="A4"/>
    <s v="Ciudad principal"/>
    <s v="1-&gt;60"/>
    <n v="1.05"/>
    <n v="0"/>
    <n v="1"/>
    <n v="12.5"/>
    <n v="5"/>
    <n v="2.5"/>
    <n v="0.375"/>
    <n v="0"/>
    <d v="2019-01-10T00:00:00"/>
    <d v="2019-01-10T00:00:00"/>
    <n v="0"/>
    <s v="0-1 día"/>
    <n v="0"/>
    <n v="0"/>
    <n v="0"/>
    <x v="0"/>
    <x v="3"/>
    <x v="0"/>
    <x v="0"/>
    <x v="0"/>
    <x v="0"/>
    <x v="0"/>
  </r>
  <r>
    <x v="0"/>
    <n v="1"/>
    <s v="1982645"/>
    <x v="0"/>
    <s v="4395"/>
    <s v="21/01/2019 14:23"/>
    <s v="0BG2947978"/>
    <s v="800192"/>
    <s v="PITSS"/>
    <s v="ASP"/>
    <x v="1"/>
    <s v="MANUEL J CLOUTHIER 888"/>
    <x v="0"/>
    <n v="0"/>
    <s v="INTERIOR"/>
    <n v="7"/>
    <s v="Entre 7 y 15"/>
    <s v="Light Production Digital Business"/>
    <s v="Entry Production"/>
    <s v="Ciudad principal"/>
    <s v="3-Entre 7 y 15"/>
    <n v="0.8"/>
    <n v="1258.4000000000003"/>
    <n v="1"/>
    <n v="10.09"/>
    <n v="4"/>
    <n v="2.5225"/>
    <n v="0.38062499999999999"/>
    <n v="-598.7231250000001"/>
    <d v="2019-01-22T00:00:00"/>
    <d v="2019-01-23T00:00:00"/>
    <n v="1"/>
    <s v="0-1 día"/>
    <n v="0"/>
    <n v="0"/>
    <n v="0"/>
    <x v="0"/>
    <x v="3"/>
    <x v="0"/>
    <x v="0"/>
    <x v="0"/>
    <x v="0"/>
    <x v="0"/>
  </r>
  <r>
    <x v="0"/>
    <n v="1"/>
    <s v="1978271"/>
    <x v="0"/>
    <s v="5866"/>
    <s v="11/01/2019 13:51"/>
    <s v="0EX9293483"/>
    <s v="800147"/>
    <s v="PITSS"/>
    <s v="ASP"/>
    <x v="4"/>
    <s v="AV VENUSTIANO CARRANZA 2301"/>
    <x v="13"/>
    <n v="0"/>
    <s v="INTERIOR"/>
    <n v="39"/>
    <s v="Entre 31 y 60"/>
    <s v="Departmental Digital"/>
    <s v="A3"/>
    <s v="Ciudad principal"/>
    <s v="2-Entre 31 y 60"/>
    <n v="1.05"/>
    <n v="1433.25"/>
    <n v="1"/>
    <n v="12.65"/>
    <n v="5"/>
    <n v="2.5300000000000002"/>
    <n v="0.38250000000000006"/>
    <n v="-522.11250000000007"/>
    <d v="2019-01-16T00:00:00"/>
    <d v="2019-01-16T00:00:00"/>
    <n v="0"/>
    <s v="0-1 día"/>
    <n v="0"/>
    <n v="0"/>
    <n v="0"/>
    <x v="0"/>
    <x v="3"/>
    <x v="0"/>
    <x v="0"/>
    <x v="0"/>
    <x v="0"/>
    <x v="0"/>
  </r>
  <r>
    <x v="1"/>
    <n v="1"/>
    <s v="1996943"/>
    <x v="9"/>
    <s v="4620"/>
    <s v="19/02/2019 09:23"/>
    <s v="0XLV459278"/>
    <s v="100037"/>
    <s v="PITSS"/>
    <s v="ASP"/>
    <x v="81"/>
    <s v="RODOLFO PADRON No 9"/>
    <x v="59"/>
    <n v="0"/>
    <s v="INTERIOR"/>
    <s v="  "/>
    <s v="&gt;60"/>
    <s v="Entry Mono Printers"/>
    <s v="A4"/>
    <s v="Ciudad principal"/>
    <s v="1-&gt;60"/>
    <n v="1"/>
    <n v="715.00000000000011"/>
    <n v="1"/>
    <n v="13.12"/>
    <n v="5"/>
    <n v="2.6239999999999997"/>
    <n v="0.40599999999999992"/>
    <n v="-290.28999999999996"/>
    <d v="2019-02-20T00:00:00"/>
    <d v="2019-02-21T00:00:00"/>
    <n v="1"/>
    <s v="0-1 día"/>
    <n v="0"/>
    <n v="0"/>
    <n v="0"/>
    <x v="1"/>
    <x v="3"/>
    <x v="0"/>
    <x v="0"/>
    <x v="0"/>
    <x v="0"/>
    <x v="0"/>
  </r>
  <r>
    <x v="0"/>
    <n v="1"/>
    <s v="1982377"/>
    <x v="0"/>
    <s v="6705"/>
    <s v="21/01/2019 10:30"/>
    <s v="0A1H021228"/>
    <s v="800147"/>
    <s v="PITSS"/>
    <s v="ASP"/>
    <x v="1"/>
    <s v="AV BENITO JUAREZ 1965"/>
    <x v="13"/>
    <n v="0"/>
    <s v="INTERIOR"/>
    <n v="12"/>
    <s v="Entre 7 y 15"/>
    <s v="WF Mono Systems and Legacy Color"/>
    <s v="WF"/>
    <s v="Ciudad principal"/>
    <s v="3-Entre 7 y 15"/>
    <n v="0.8"/>
    <n v="1258.4000000000003"/>
    <n v="1"/>
    <n v="10.5"/>
    <n v="4"/>
    <n v="2.625"/>
    <n v="0.40625"/>
    <n v="-639.03125000000011"/>
    <d v="2019-01-22T00:00:00"/>
    <d v="2019-01-22T00:00:00"/>
    <n v="0"/>
    <s v="0-1 día"/>
    <n v="0"/>
    <n v="0"/>
    <n v="0"/>
    <x v="0"/>
    <x v="3"/>
    <x v="0"/>
    <x v="0"/>
    <x v="0"/>
    <x v="0"/>
    <x v="0"/>
  </r>
  <r>
    <x v="0"/>
    <n v="1"/>
    <s v="1982297"/>
    <x v="0"/>
    <s v="4395"/>
    <s v="21/01/2019 09:22"/>
    <s v="0BG2951638"/>
    <s v="800183"/>
    <s v="PITSS"/>
    <s v="ASP"/>
    <x v="1"/>
    <s v="AV LOPEZ MATEOS SUR 1299"/>
    <x v="40"/>
    <n v="0"/>
    <s v="INTERIOR"/>
    <n v="54"/>
    <s v="Entre 31 y 60"/>
    <s v="Light Production Digital Business"/>
    <s v="Entry Production"/>
    <s v="Ciudad principal"/>
    <s v="3-Entre 31 y 60"/>
    <n v="1.1000000000000001"/>
    <n v="1730.3000000000004"/>
    <n v="1"/>
    <n v="10.63"/>
    <n v="4"/>
    <n v="2.6575000000000002"/>
    <n v="0.41437500000000005"/>
    <n v="-651.81187500000021"/>
    <d v="2019-01-24T00:00:00"/>
    <d v="2019-01-24T00:00:00"/>
    <n v="0"/>
    <s v="0-1 día"/>
    <n v="0"/>
    <n v="0"/>
    <n v="0"/>
    <x v="0"/>
    <x v="3"/>
    <x v="0"/>
    <x v="0"/>
    <x v="0"/>
    <x v="0"/>
    <x v="0"/>
  </r>
  <r>
    <x v="0"/>
    <n v="1"/>
    <s v="1978837"/>
    <x v="0"/>
    <s v="4395"/>
    <s v="14/01/2019 07:55"/>
    <s v="0BG2940374"/>
    <s v="800192"/>
    <s v="PITSS"/>
    <s v="ASP"/>
    <x v="1"/>
    <s v="AMERICAS 655"/>
    <x v="7"/>
    <n v="0"/>
    <s v="INTERIOR"/>
    <n v="33"/>
    <s v="Entre 31 y 60"/>
    <s v="Light Production Digital Business"/>
    <s v="Entry Production"/>
    <s v="Ciudad principal"/>
    <s v="3-Entre 31 y 60"/>
    <n v="1.1000000000000001"/>
    <n v="1730.3000000000004"/>
    <n v="1"/>
    <n v="10.7"/>
    <n v="4"/>
    <n v="2.6749999999999998"/>
    <n v="0.41874999999999996"/>
    <n v="-658.69375000000002"/>
    <d v="2019-01-17T00:00:00"/>
    <d v="2019-01-18T00:00:00"/>
    <n v="1"/>
    <s v="0-1 día"/>
    <n v="0"/>
    <n v="0"/>
    <n v="0"/>
    <x v="0"/>
    <x v="3"/>
    <x v="0"/>
    <x v="0"/>
    <x v="0"/>
    <x v="0"/>
    <x v="0"/>
  </r>
  <r>
    <x v="0"/>
    <n v="1"/>
    <s v="1979657"/>
    <x v="9"/>
    <s v="7845"/>
    <s v="15/01/2019 13:03"/>
    <s v="0MX4505031"/>
    <s v="800147"/>
    <s v="PITSS"/>
    <s v="ASP"/>
    <x v="25"/>
    <s v="CIRCUITO MEXICO No 125"/>
    <x v="13"/>
    <n v="0"/>
    <s v="INTERIOR"/>
    <s v="  "/>
    <s v="&gt;60"/>
    <s v="A3 Office Color Laser MFPs"/>
    <s v="A3"/>
    <s v="Ciudad principal"/>
    <s v="2-&gt;60"/>
    <n v="1"/>
    <n v="1365"/>
    <n v="1"/>
    <n v="13.45"/>
    <n v="5"/>
    <n v="2.69"/>
    <n v="0.42249999999999999"/>
    <n v="-576.71249999999998"/>
    <d v="2019-01-17T00:00:00"/>
    <d v="2019-01-18T00:00:00"/>
    <n v="1"/>
    <s v="0-1 día"/>
    <n v="0"/>
    <n v="0"/>
    <n v="0"/>
    <x v="1"/>
    <x v="3"/>
    <x v="0"/>
    <x v="1"/>
    <x v="0"/>
    <x v="0"/>
    <x v="0"/>
  </r>
  <r>
    <x v="0"/>
    <n v="1"/>
    <s v="1976883"/>
    <x v="0"/>
    <s v="4495"/>
    <s v="09/01/2019 09:25"/>
    <s v="0BPB110617"/>
    <s v="800192"/>
    <s v="PITSS"/>
    <s v="ASP"/>
    <x v="5"/>
    <s v="KM 9 CARRETERA A EL CASTILLO"/>
    <x v="5"/>
    <n v="0"/>
    <s v="INTERIOR"/>
    <n v="28"/>
    <s v="Entre 16 y 30"/>
    <s v="CF Mono"/>
    <s v="High Production"/>
    <s v="Ciudad principal"/>
    <s v="4-Entre 16 y 30"/>
    <n v="1.1000000000000001"/>
    <n v="2359.5"/>
    <n v="1"/>
    <n v="8.08"/>
    <n v="3"/>
    <n v="2.6933333333333334"/>
    <n v="0.42333333333333334"/>
    <n v="-908.05000000000007"/>
    <d v="2019-01-18T00:00:00"/>
    <d v="2019-01-21T00:00:00"/>
    <n v="1"/>
    <s v="0-1 día"/>
    <n v="0"/>
    <n v="0"/>
    <n v="0"/>
    <x v="0"/>
    <x v="3"/>
    <x v="0"/>
    <x v="0"/>
    <x v="0"/>
    <x v="0"/>
    <x v="0"/>
  </r>
  <r>
    <x v="1"/>
    <n v="1"/>
    <s v="1994143"/>
    <x v="0"/>
    <s v="4395"/>
    <s v="13/02/2019 09:12"/>
    <s v="0BG2951511"/>
    <s v="800192"/>
    <s v="PITSS"/>
    <s v="ASP"/>
    <x v="1"/>
    <s v="AV. MANUEL J. CLOUTHIER NO 888 ESQ. AV PATRIA"/>
    <x v="0"/>
    <n v="0"/>
    <s v="INTERIOR"/>
    <n v="15"/>
    <s v="Entre 7 y 15"/>
    <s v="Light Production Digital Business"/>
    <s v="Entry Production"/>
    <s v="Ciudad principal"/>
    <s v="3-Entre 7 y 15"/>
    <n v="0.8"/>
    <n v="1258.4000000000003"/>
    <n v="1"/>
    <n v="10.97"/>
    <n v="4"/>
    <n v="2.7425000000000002"/>
    <n v="0.43562500000000004"/>
    <n v="-685.2381250000002"/>
    <d v="2019-02-15T00:00:00"/>
    <d v="2019-02-15T00:00:00"/>
    <n v="0"/>
    <s v="0-1 día"/>
    <n v="0"/>
    <n v="0"/>
    <n v="0"/>
    <x v="0"/>
    <x v="3"/>
    <x v="0"/>
    <x v="0"/>
    <x v="0"/>
    <x v="0"/>
    <x v="0"/>
  </r>
  <r>
    <x v="0"/>
    <n v="1"/>
    <s v="1968573"/>
    <x v="0"/>
    <s v="6655"/>
    <s v="18/12/2018 10:57"/>
    <s v="0E1B972376"/>
    <s v="800027"/>
    <s v="PITSS"/>
    <s v="ASP"/>
    <x v="116"/>
    <s v="AV MANUEL ACU&amp;A No 2937 PISO 1"/>
    <x v="7"/>
    <n v="0"/>
    <s v="INTERIOR"/>
    <n v="2574"/>
    <s v="&gt;60"/>
    <s v="A4 Color Laser MFPs"/>
    <s v="A4"/>
    <s v="Ciudad principal"/>
    <s v="1-&gt;60"/>
    <n v="1.05"/>
    <n v="750.75000000000011"/>
    <n v="1"/>
    <n v="13.8"/>
    <n v="5"/>
    <n v="2.7600000000000002"/>
    <n v="0.44000000000000006"/>
    <n v="-314.60000000000008"/>
    <d v="2019-01-03T00:00:00"/>
    <d v="2019-01-03T00:00:00"/>
    <n v="0"/>
    <s v="0-1 día"/>
    <n v="0"/>
    <n v="0"/>
    <n v="0"/>
    <x v="0"/>
    <x v="3"/>
    <x v="0"/>
    <x v="0"/>
    <x v="0"/>
    <x v="0"/>
    <x v="0"/>
  </r>
  <r>
    <x v="1"/>
    <n v="1"/>
    <s v="1990187"/>
    <x v="0"/>
    <s v="4495"/>
    <s v="05/02/2019 18:03"/>
    <s v="0BPB110653"/>
    <s v="800192"/>
    <s v="PITSS"/>
    <s v="ASP"/>
    <x v="5"/>
    <s v="KM 9 CARRETERA A EL CASTILLO"/>
    <x v="5"/>
    <n v="0"/>
    <s v="INTERIOR"/>
    <n v="13"/>
    <s v="Entre 7 y 15"/>
    <s v="CF Mono"/>
    <s v="High Production"/>
    <s v="Ciudad principal"/>
    <s v="4-Entre 7 y 15"/>
    <n v="1.05"/>
    <n v="2252.25"/>
    <n v="1"/>
    <n v="8.43"/>
    <n v="3"/>
    <n v="2.81"/>
    <n v="0.45250000000000001"/>
    <n v="-970.61250000000007"/>
    <d v="2019-02-15T00:00:00"/>
    <d v="2019-02-18T00:00:00"/>
    <n v="1"/>
    <s v="0-1 día"/>
    <n v="0"/>
    <n v="0"/>
    <n v="0"/>
    <x v="0"/>
    <x v="3"/>
    <x v="0"/>
    <x v="0"/>
    <x v="0"/>
    <x v="0"/>
    <x v="0"/>
  </r>
  <r>
    <x v="0"/>
    <n v="1"/>
    <s v="1977067"/>
    <x v="0"/>
    <s v="3657"/>
    <s v="09/01/2019 12:34"/>
    <s v="0C7X268487"/>
    <s v="500028"/>
    <s v="PITSS"/>
    <s v="ASP"/>
    <x v="108"/>
    <s v="AV DE LOS ALAMOS No 80"/>
    <x v="82"/>
    <n v="0"/>
    <s v="INTERIOR"/>
    <n v="197"/>
    <s v="&gt;60"/>
    <s v="A4 Mono MFPs"/>
    <s v="A4"/>
    <s v="Otras"/>
    <s v="1-&gt;60"/>
    <n v="1.05"/>
    <n v="750.75000000000011"/>
    <n v="1"/>
    <n v="25.43"/>
    <n v="9"/>
    <n v="2.8255555555555554"/>
    <n v="0.45638888888888884"/>
    <n v="-326.31805555555559"/>
    <d v="2019-01-14T00:00:00"/>
    <d v="2019-01-14T00:00:00"/>
    <n v="0"/>
    <s v="0-1 día"/>
    <n v="0"/>
    <n v="0"/>
    <n v="0"/>
    <x v="0"/>
    <x v="3"/>
    <x v="0"/>
    <x v="0"/>
    <x v="0"/>
    <x v="0"/>
    <x v="0"/>
  </r>
  <r>
    <x v="0"/>
    <n v="1"/>
    <s v="1982379"/>
    <x v="0"/>
    <s v="4395"/>
    <s v="21/01/2019 10:32"/>
    <s v="0BG2947123"/>
    <s v="800147"/>
    <s v="PITSS"/>
    <s v="ASP"/>
    <x v="1"/>
    <s v="AV BENITO JUAREZ 1965"/>
    <x v="13"/>
    <n v="0"/>
    <s v="INTERIOR"/>
    <n v="15"/>
    <s v="Entre 7 y 15"/>
    <s v="Light Production Digital Business"/>
    <s v="Entry Production"/>
    <s v="Ciudad principal"/>
    <s v="3-Entre 7 y 15"/>
    <n v="0.8"/>
    <n v="1258.4000000000003"/>
    <n v="1"/>
    <n v="11.6"/>
    <n v="4"/>
    <n v="2.9"/>
    <n v="0.47499999999999998"/>
    <n v="-747.17500000000007"/>
    <d v="2019-01-30T00:00:00"/>
    <d v="2019-01-30T00:00:00"/>
    <n v="0"/>
    <s v="0-1 día"/>
    <n v="0"/>
    <n v="0"/>
    <n v="0"/>
    <x v="0"/>
    <x v="3"/>
    <x v="0"/>
    <x v="0"/>
    <x v="0"/>
    <x v="0"/>
    <x v="0"/>
  </r>
  <r>
    <x v="0"/>
    <n v="1"/>
    <s v="1974429"/>
    <x v="0"/>
    <s v="4310"/>
    <s v="03/01/2019 21:04"/>
    <s v="0BG0972374"/>
    <s v="800192"/>
    <s v="PITSS"/>
    <s v="ASP"/>
    <x v="4"/>
    <s v="AV DE LA ROSAS No 119"/>
    <x v="7"/>
    <n v="0"/>
    <s v="INTERIOR"/>
    <n v="165"/>
    <s v="&gt;60"/>
    <s v="Light Production Digital Business"/>
    <s v="Entry Production"/>
    <s v="Ciudad principal"/>
    <s v="3-&gt;60"/>
    <n v="1.1499999999999999"/>
    <n v="1808.95"/>
    <n v="1"/>
    <n v="11.63"/>
    <n v="4"/>
    <n v="2.9075000000000002"/>
    <n v="0.47687500000000005"/>
    <n v="-750.12437500000021"/>
    <d v="2019-01-07T00:00:00"/>
    <d v="2019-01-07T00:00:00"/>
    <n v="0"/>
    <s v="0-1 día"/>
    <n v="0"/>
    <n v="0"/>
    <n v="0"/>
    <x v="0"/>
    <x v="3"/>
    <x v="0"/>
    <x v="0"/>
    <x v="0"/>
    <x v="0"/>
    <x v="0"/>
  </r>
  <r>
    <x v="1"/>
    <n v="1"/>
    <s v="1996945"/>
    <x v="9"/>
    <s v="3657"/>
    <s v="19/02/2019 09:25"/>
    <s v="0C7X370353"/>
    <s v="100037"/>
    <s v="PITSS"/>
    <s v="ASP"/>
    <x v="81"/>
    <s v="RODOLFO PADRON No 9"/>
    <x v="59"/>
    <n v="0"/>
    <s v="INTERIOR"/>
    <s v="  "/>
    <s v="&gt;60"/>
    <s v="A4 Mono MFPs"/>
    <s v="A4"/>
    <s v="Ciudad principal"/>
    <s v="1-&gt;60"/>
    <n v="1"/>
    <n v="715.00000000000011"/>
    <n v="1"/>
    <n v="14.58"/>
    <n v="5"/>
    <n v="2.9159999999999999"/>
    <n v="0.47899999999999998"/>
    <n v="-342.48500000000001"/>
    <d v="2019-02-20T00:00:00"/>
    <d v="2019-02-21T00:00:00"/>
    <n v="1"/>
    <s v="0-1 día"/>
    <n v="0"/>
    <n v="0"/>
    <n v="0"/>
    <x v="1"/>
    <x v="3"/>
    <x v="0"/>
    <x v="0"/>
    <x v="0"/>
    <x v="0"/>
    <x v="0"/>
  </r>
  <r>
    <x v="0"/>
    <n v="1"/>
    <s v="1979493"/>
    <x v="0"/>
    <s v="8046"/>
    <s v="15/01/2019 11:03"/>
    <s v="08TB591960"/>
    <s v="500036"/>
    <s v="PITSS"/>
    <s v="ASP"/>
    <x v="166"/>
    <s v="LIC. GUSTAVO DIAZ ORDAZ No 130 PISO 17, 18, 19 Y 2"/>
    <x v="11"/>
    <n v="0"/>
    <s v="INTERIOR"/>
    <n v="2602"/>
    <s v="&gt;60"/>
    <s v="A3 Office Color Laser MFPs"/>
    <s v="A3"/>
    <s v="Ciudad principal"/>
    <s v="2-&gt;60"/>
    <n v="1.1000000000000001"/>
    <n v="1501.5000000000002"/>
    <n v="1"/>
    <n v="15.45"/>
    <n v="5"/>
    <n v="3.09"/>
    <n v="1"/>
    <n v="-1365"/>
    <d v="2019-01-17T00:00:00"/>
    <d v="2019-01-17T00:00:00"/>
    <n v="0"/>
    <s v="0-1 día"/>
    <n v="0"/>
    <n v="0"/>
    <n v="0"/>
    <x v="0"/>
    <x v="2"/>
    <x v="0"/>
    <x v="0"/>
    <x v="0"/>
    <x v="0"/>
    <x v="0"/>
  </r>
  <r>
    <x v="0"/>
    <n v="1"/>
    <s v="1977565"/>
    <x v="0"/>
    <s v="0070"/>
    <s v="10/01/2019 11:22"/>
    <s v="0E2B661834"/>
    <s v="800142"/>
    <s v="PITSS"/>
    <s v="ASP"/>
    <x v="4"/>
    <s v="CAMINO AL OLIVO 22"/>
    <x v="35"/>
    <n v="0"/>
    <s v="METRO"/>
    <n v="57"/>
    <s v="Entre 31 y 60"/>
    <s v="Entry Production Color Low/Mid"/>
    <s v="Entry Production"/>
    <s v="Ciudad principal"/>
    <s v="3-Entre 31 y 60"/>
    <n v="1.1000000000000001"/>
    <n v="883.30000000000007"/>
    <n v="1"/>
    <n v="13.06"/>
    <n v="4"/>
    <n v="3.2650000000000001"/>
    <n v="1"/>
    <n v="-803"/>
    <d v="2019-01-11T00:00:00"/>
    <d v="2019-01-11T00:00:00"/>
    <n v="0"/>
    <s v="0-1 día"/>
    <n v="0"/>
    <n v="0"/>
    <n v="0"/>
    <x v="0"/>
    <x v="2"/>
    <x v="0"/>
    <x v="0"/>
    <x v="0"/>
    <x v="0"/>
    <x v="0"/>
  </r>
  <r>
    <x v="1"/>
    <n v="1"/>
    <s v="1996999"/>
    <x v="0"/>
    <s v="8055"/>
    <s v="19/02/2019 10:02"/>
    <s v="Y4X844943"/>
    <s v="800147"/>
    <s v="PITSS"/>
    <s v="ASP"/>
    <x v="65"/>
    <s v="BLVD HERMANOS ALDAMA No 3725"/>
    <x v="17"/>
    <n v="0"/>
    <s v="INTERIOR"/>
    <n v="46"/>
    <s v="Entre 31 y 60"/>
    <s v="Departmental Digital"/>
    <s v="A3"/>
    <s v="Ciudad principal"/>
    <s v="2-Entre 31 y 60"/>
    <n v="1.05"/>
    <n v="1433.25"/>
    <n v="1"/>
    <n v="17.3"/>
    <n v="5"/>
    <n v="3.46"/>
    <n v="1"/>
    <n v="-1365"/>
    <d v="2019-02-21T00:00:00"/>
    <d v="2019-02-21T00:00:00"/>
    <n v="0"/>
    <s v="0-1 día"/>
    <n v="0"/>
    <n v="0"/>
    <n v="0"/>
    <x v="0"/>
    <x v="2"/>
    <x v="0"/>
    <x v="0"/>
    <x v="0"/>
    <x v="0"/>
    <x v="0"/>
  </r>
  <r>
    <x v="0"/>
    <n v="1"/>
    <s v="1972189"/>
    <x v="0"/>
    <s v="4310"/>
    <s v="28/12/2018 16:37"/>
    <s v="0BG0973687"/>
    <s v="500083"/>
    <s v="PITSS"/>
    <s v="ASP"/>
    <x v="4"/>
    <s v="AV JOSE ELEUTERIO GONZALEZ No 315 INT 7C"/>
    <x v="11"/>
    <n v="0"/>
    <s v="INTERIOR"/>
    <n v="10"/>
    <s v="Entre 7 y 15"/>
    <s v="Light Production Digital Business"/>
    <s v="Entry Production"/>
    <s v="Ciudad principal"/>
    <s v="3-Entre 7 y 15"/>
    <n v="0.8"/>
    <n v="1258.4000000000003"/>
    <n v="1"/>
    <n v="13.88"/>
    <n v="4"/>
    <n v="3.47"/>
    <n v="1"/>
    <n v="-1573.0000000000002"/>
    <d v="2019-01-02T00:00:00"/>
    <d v="2019-01-02T00:00:00"/>
    <n v="0"/>
    <s v="0-1 día"/>
    <n v="0"/>
    <n v="0"/>
    <n v="0"/>
    <x v="0"/>
    <x v="2"/>
    <x v="0"/>
    <x v="0"/>
    <x v="0"/>
    <x v="0"/>
    <x v="0"/>
  </r>
  <r>
    <x v="0"/>
    <n v="1"/>
    <s v="1976887"/>
    <x v="0"/>
    <s v="4495"/>
    <s v="09/01/2019 09:28"/>
    <s v="0BPB110653"/>
    <s v="800192"/>
    <s v="PITSS"/>
    <s v="ASP"/>
    <x v="5"/>
    <s v="KM 9 CARRETERA A EL CASTILLO"/>
    <x v="5"/>
    <n v="0"/>
    <s v="INTERIOR"/>
    <n v="28"/>
    <s v="Entre 16 y 30"/>
    <s v="CF Mono"/>
    <s v="High Production"/>
    <s v="Ciudad principal"/>
    <s v="4-Entre 16 y 30"/>
    <n v="1.1000000000000001"/>
    <n v="2359.5"/>
    <n v="1"/>
    <n v="10.58"/>
    <n v="3"/>
    <n v="3.5266666666666668"/>
    <n v="1"/>
    <n v="-2145"/>
    <d v="2019-01-10T00:00:00"/>
    <d v="2019-01-10T00:00:00"/>
    <n v="0"/>
    <s v="0-1 día"/>
    <n v="0"/>
    <n v="0"/>
    <n v="0"/>
    <x v="0"/>
    <x v="2"/>
    <x v="0"/>
    <x v="0"/>
    <x v="0"/>
    <x v="0"/>
    <x v="0"/>
  </r>
  <r>
    <x v="0"/>
    <n v="1"/>
    <s v="1985869"/>
    <x v="0"/>
    <s v="5955"/>
    <s v="28/01/2019 11:28"/>
    <s v="0X76703816"/>
    <s v="500167"/>
    <s v="PITSS"/>
    <s v="ASP"/>
    <x v="167"/>
    <s v="BLVD INDEPENDENCIA 4240"/>
    <x v="2"/>
    <n v="0"/>
    <s v="INTERIOR"/>
    <n v="103"/>
    <s v="&gt;60"/>
    <s v="Departmental Digital"/>
    <s v="A3"/>
    <s v="Ciudad principal"/>
    <s v="2-&gt;60"/>
    <n v="1.1000000000000001"/>
    <n v="1501.5000000000002"/>
    <n v="1"/>
    <n v="3.25"/>
    <n v="5"/>
    <n v="0.65"/>
    <n v="0"/>
    <n v="0"/>
    <d v="2019-01-28T00:00:00"/>
    <d v="2019-01-29T00:00:00"/>
    <n v="1"/>
    <s v="0-1 día"/>
    <n v="0"/>
    <n v="0"/>
    <n v="0"/>
    <x v="0"/>
    <x v="0"/>
    <x v="0"/>
    <x v="0"/>
    <x v="1"/>
    <x v="2"/>
    <x v="8"/>
  </r>
  <r>
    <x v="1"/>
    <n v="1"/>
    <s v="1987313"/>
    <x v="0"/>
    <s v="5945"/>
    <s v="30/01/2019 12:46"/>
    <s v="0X76373083"/>
    <s v="500035"/>
    <s v="PITSS"/>
    <s v="ASP"/>
    <x v="17"/>
    <s v="AV DE LAS FABRICAS No 5939"/>
    <x v="18"/>
    <n v="0"/>
    <s v="INTERIOR"/>
    <n v="12"/>
    <s v="Entre 7 y 15"/>
    <s v="Office Digital"/>
    <s v="A3"/>
    <s v="Ciudad principal"/>
    <s v="2-Entre 7 y 15"/>
    <n v="0.6"/>
    <n v="819"/>
    <n v="1"/>
    <n v="19.73"/>
    <n v="5"/>
    <n v="3.9460000000000002"/>
    <n v="1"/>
    <n v="-1365"/>
    <d v="2019-02-01T00:00:00"/>
    <d v="2019-02-05T00:00:00"/>
    <n v="1"/>
    <s v="0-1 día"/>
    <n v="0"/>
    <n v="0"/>
    <n v="0"/>
    <x v="0"/>
    <x v="2"/>
    <x v="0"/>
    <x v="0"/>
    <x v="0"/>
    <x v="0"/>
    <x v="0"/>
  </r>
  <r>
    <x v="0"/>
    <n v="1"/>
    <s v="1973439"/>
    <x v="0"/>
    <s v="4395"/>
    <s v="02/01/2019 08:55"/>
    <s v="0BG2941143"/>
    <s v="500093"/>
    <s v="PITSS"/>
    <s v="ASP"/>
    <x v="1"/>
    <s v="BLV 15 DE SEP 4243"/>
    <x v="18"/>
    <n v="0"/>
    <s v="INTERIOR"/>
    <n v="64"/>
    <s v="&gt;60"/>
    <s v="Light Production Digital Business"/>
    <s v="Entry Production"/>
    <s v="Ciudad principal"/>
    <s v="3-&gt;60"/>
    <n v="1.1499999999999999"/>
    <n v="1808.95"/>
    <n v="1"/>
    <n v="16.48"/>
    <n v="4"/>
    <n v="4.12"/>
    <n v="1"/>
    <n v="-1573.0000000000002"/>
    <d v="2019-01-11T00:00:00"/>
    <d v="2019-01-11T00:00:00"/>
    <n v="0"/>
    <s v="0-1 día"/>
    <n v="0"/>
    <n v="0"/>
    <n v="0"/>
    <x v="0"/>
    <x v="2"/>
    <x v="0"/>
    <x v="0"/>
    <x v="0"/>
    <x v="0"/>
    <x v="0"/>
  </r>
  <r>
    <x v="0"/>
    <n v="1"/>
    <s v="1975963"/>
    <x v="0"/>
    <s v="4598"/>
    <s v="07/01/2019 18:38"/>
    <s v="0FBG480321"/>
    <s v="800074"/>
    <s v="PITSS"/>
    <s v="ASP"/>
    <x v="1"/>
    <s v="AV FRANCISCO I MADERO 2001"/>
    <x v="117"/>
    <n v="0"/>
    <s v="INTERIOR"/>
    <n v="15"/>
    <s v="Entre 7 y 15"/>
    <s v="Light Production Digital Business"/>
    <s v="Entry Production"/>
    <s v="Ciudad principal"/>
    <s v="3-Entre 7 y 15"/>
    <n v="0.8"/>
    <n v="1258.4000000000003"/>
    <n v="1"/>
    <n v="17"/>
    <n v="4"/>
    <n v="4.25"/>
    <n v="1"/>
    <n v="-1573.0000000000002"/>
    <d v="2019-01-09T00:00:00"/>
    <d v="2019-01-10T00:00:00"/>
    <n v="1"/>
    <s v="0-1 día"/>
    <n v="0"/>
    <n v="0"/>
    <n v="0"/>
    <x v="0"/>
    <x v="2"/>
    <x v="0"/>
    <x v="0"/>
    <x v="0"/>
    <x v="0"/>
    <x v="0"/>
  </r>
  <r>
    <x v="0"/>
    <n v="1"/>
    <s v="1978863"/>
    <x v="0"/>
    <s v="4395"/>
    <s v="14/01/2019 08:45"/>
    <s v="0BG2940928"/>
    <s v="800183"/>
    <s v="PITSS"/>
    <s v="ASP"/>
    <x v="1"/>
    <s v="AV CIRCUNVALACION OBLATOS 2700"/>
    <x v="7"/>
    <n v="0"/>
    <s v="INTERIOR"/>
    <n v="24"/>
    <s v="Entre 16 y 30"/>
    <s v="Light Production Digital Business"/>
    <s v="Entry Production"/>
    <s v="Ciudad principal"/>
    <s v="3-Entre 16 y 30"/>
    <n v="1.05"/>
    <n v="1651.6500000000003"/>
    <n v="1"/>
    <n v="17.75"/>
    <n v="4"/>
    <n v="4.4375"/>
    <n v="1"/>
    <n v="-1573.0000000000002"/>
    <d v="2019-01-16T00:00:00"/>
    <d v="2019-01-16T00:00:00"/>
    <n v="0"/>
    <s v="0-1 día"/>
    <n v="0"/>
    <n v="0"/>
    <n v="0"/>
    <x v="0"/>
    <x v="2"/>
    <x v="0"/>
    <x v="0"/>
    <x v="0"/>
    <x v="0"/>
    <x v="0"/>
  </r>
  <r>
    <x v="1"/>
    <n v="1"/>
    <s v="1986527"/>
    <x v="0"/>
    <s v="8045"/>
    <s v="29/01/2019 09:40"/>
    <s v="0Y4X842983"/>
    <s v="500027"/>
    <s v="PITSS"/>
    <s v="ASP"/>
    <x v="20"/>
    <s v="AV DE LAS TORRES No 7125"/>
    <x v="2"/>
    <n v="1"/>
    <s v="INTERIOR"/>
    <n v="40"/>
    <s v="Entre 31 y 60"/>
    <s v="Office Digital"/>
    <s v="A3"/>
    <s v="Ciudad principal"/>
    <s v="2-Entre 31 y 60"/>
    <n v="1.05"/>
    <n v="0"/>
    <n v="1"/>
    <n v="22.23"/>
    <n v="5"/>
    <n v="4.4459999999999997"/>
    <n v="1"/>
    <n v="-1365"/>
    <d v="2019-01-31T00:00:00"/>
    <d v="2019-02-01T00:00:00"/>
    <n v="1"/>
    <s v="0-1 día"/>
    <n v="0"/>
    <n v="0"/>
    <n v="0"/>
    <x v="0"/>
    <x v="2"/>
    <x v="0"/>
    <x v="0"/>
    <x v="0"/>
    <x v="0"/>
    <x v="0"/>
  </r>
  <r>
    <x v="0"/>
    <n v="1"/>
    <s v="1983755"/>
    <x v="1"/>
    <s v="8045"/>
    <s v="23/01/2019 11:18"/>
    <s v="0Y4X837755"/>
    <s v="500167"/>
    <s v="PITSS"/>
    <s v="ASP"/>
    <x v="2"/>
    <s v="FRESNEL Y FARENHEIT 8525"/>
    <x v="2"/>
    <n v="1"/>
    <s v="INTERIOR"/>
    <s v="  "/>
    <s v="&gt;60"/>
    <s v="Office Digital"/>
    <s v="A3"/>
    <s v="Ciudad principal"/>
    <s v="2-&gt;60"/>
    <n v="1"/>
    <n v="0"/>
    <n v="0"/>
    <n v="5"/>
    <n v="5"/>
    <n v="1"/>
    <n v="0"/>
    <n v="0"/>
    <d v="2019-01-23T00:00:00"/>
    <d v="2019-01-25T00:00:00"/>
    <n v="2"/>
    <s v="2-3 días"/>
    <n v="0"/>
    <n v="0"/>
    <n v="0"/>
    <x v="1"/>
    <x v="0"/>
    <x v="0"/>
    <x v="0"/>
    <x v="1"/>
    <x v="2"/>
    <x v="8"/>
  </r>
  <r>
    <x v="0"/>
    <n v="1"/>
    <s v="1974879"/>
    <x v="0"/>
    <s v="8055"/>
    <s v="04/01/2019 16:58"/>
    <s v="0Y4X845174"/>
    <s v="500027"/>
    <s v="PITSS"/>
    <s v="ASP"/>
    <x v="20"/>
    <s v="DURANGO No 2751"/>
    <x v="2"/>
    <n v="1"/>
    <s v="INTERIOR"/>
    <n v="2591"/>
    <s v="&gt;60"/>
    <s v="Departmental Digital"/>
    <s v="A3"/>
    <s v="Ciudad principal"/>
    <s v="2-&gt;60"/>
    <n v="1.1000000000000001"/>
    <n v="0"/>
    <n v="1"/>
    <n v="27.53"/>
    <n v="5"/>
    <n v="5.5060000000000002"/>
    <n v="1"/>
    <n v="-1365"/>
    <d v="2019-01-10T00:00:00"/>
    <d v="2019-01-10T00:00:00"/>
    <n v="0"/>
    <s v="0-1 día"/>
    <n v="0"/>
    <n v="0"/>
    <n v="0"/>
    <x v="0"/>
    <x v="2"/>
    <x v="0"/>
    <x v="0"/>
    <x v="0"/>
    <x v="0"/>
    <x v="0"/>
  </r>
  <r>
    <x v="1"/>
    <n v="1"/>
    <s v="1983431"/>
    <x v="0"/>
    <s v="7120"/>
    <s v="22/01/2019 16:15"/>
    <s v="0XMK103806"/>
    <s v="500066"/>
    <s v="PITSS"/>
    <s v="ASP"/>
    <x v="44"/>
    <s v="AVENIDA NAFTA NO 750"/>
    <x v="29"/>
    <n v="0"/>
    <s v="INTERIOR"/>
    <n v="47"/>
    <s v="Entre 31 y 60"/>
    <s v="A3 Office Color Laser MFPs"/>
    <s v="A3"/>
    <s v="Otras"/>
    <s v="2-Entre 31 y 60"/>
    <n v="1.05"/>
    <n v="1433.25"/>
    <n v="1"/>
    <n v="66.62"/>
    <n v="9"/>
    <n v="7.4022222222222229"/>
    <n v="1"/>
    <n v="-1365"/>
    <d v="2019-02-01T00:00:00"/>
    <d v="2019-02-06T00:00:00"/>
    <n v="2"/>
    <s v="2-3 días"/>
    <n v="0.25"/>
    <n v="-341.25"/>
    <n v="0"/>
    <x v="0"/>
    <x v="2"/>
    <x v="0"/>
    <x v="0"/>
    <x v="0"/>
    <x v="0"/>
    <x v="0"/>
  </r>
  <r>
    <x v="0"/>
    <n v="1"/>
    <s v="1971409"/>
    <x v="0"/>
    <s v="3616"/>
    <s v="26/12/2018 14:14"/>
    <s v="0A2T200388"/>
    <s v="800186"/>
    <s v="PITSS"/>
    <s v="ASP"/>
    <x v="12"/>
    <s v="Carretera a Mexico  Km. 57 P, 466, Z1 P2 No 8101"/>
    <x v="13"/>
    <n v="0"/>
    <s v="INTERIOR"/>
    <n v="317"/>
    <s v="&gt;60"/>
    <s v="A4 Mono MFPs"/>
    <s v="A4"/>
    <s v="Ciudad principal"/>
    <s v="1-&gt;60"/>
    <n v="1.05"/>
    <n v="750.75000000000011"/>
    <n v="1"/>
    <n v="42.92"/>
    <n v="5"/>
    <n v="8.5839999999999996"/>
    <n v="1"/>
    <n v="-715.00000000000011"/>
    <d v="2019-01-07T00:00:00"/>
    <d v="2019-01-07T00:00:00"/>
    <n v="0"/>
    <s v="0-1 día"/>
    <n v="0"/>
    <n v="0"/>
    <n v="0"/>
    <x v="0"/>
    <x v="2"/>
    <x v="0"/>
    <x v="0"/>
    <x v="0"/>
    <x v="0"/>
    <x v="0"/>
  </r>
  <r>
    <x v="1"/>
    <n v="1"/>
    <s v="1990733"/>
    <x v="0"/>
    <s v="0570"/>
    <s v="06/02/2019 14:21"/>
    <s v="0XPN547582"/>
    <s v="800147"/>
    <s v="PITSS"/>
    <s v="ASP"/>
    <x v="4"/>
    <s v="AV VENUSTIANO CARRANZA 2301"/>
    <x v="13"/>
    <n v="0"/>
    <s v="INTERIOR"/>
    <n v="57"/>
    <s v="Entre 31 y 60"/>
    <s v="Entry Production Color Low/Mid"/>
    <s v="Entry Production"/>
    <s v="Ciudad principal"/>
    <s v="3-Entre 31 y 60"/>
    <n v="1.1000000000000001"/>
    <n v="1730.3000000000004"/>
    <n v="1"/>
    <n v="59.15"/>
    <n v="4"/>
    <n v="14.7875"/>
    <n v="1"/>
    <n v="-1573.0000000000002"/>
    <d v="2019-02-15T00:00:00"/>
    <d v="2019-02-15T00:00:00"/>
    <n v="0"/>
    <s v="0-1 día"/>
    <n v="0"/>
    <n v="0"/>
    <n v="0"/>
    <x v="0"/>
    <x v="2"/>
    <x v="0"/>
    <x v="0"/>
    <x v="0"/>
    <x v="0"/>
    <x v="0"/>
  </r>
  <r>
    <x v="1"/>
    <n v="1"/>
    <s v="1987919"/>
    <x v="0"/>
    <s v="4310"/>
    <s v="31/01/2019 12:46"/>
    <s v="0BG0963587"/>
    <s v="000196"/>
    <s v="PITSS"/>
    <s v="ASP"/>
    <x v="4"/>
    <s v="AV DE IMAN 151"/>
    <x v="16"/>
    <n v="0"/>
    <s v="METRO"/>
    <n v="1"/>
    <s v="&lt;=3"/>
    <s v="Light Production Digital Business"/>
    <s v="Entry Production"/>
    <s v="Ciudad principal"/>
    <s v="3-&lt;=3"/>
    <n v="0"/>
    <n v="0"/>
    <n v="1"/>
    <n v="161.72999999999999"/>
    <n v="4"/>
    <n v="40.432499999999997"/>
    <n v="1"/>
    <n v="-803"/>
    <d v="2019-02-27T00:00:00"/>
    <d v="2019-02-28T00:00:00"/>
    <n v="1"/>
    <s v="0-1 día"/>
    <n v="0"/>
    <n v="0"/>
    <n v="0"/>
    <x v="0"/>
    <x v="2"/>
    <x v="0"/>
    <x v="0"/>
    <x v="0"/>
    <x v="0"/>
    <x v="0"/>
  </r>
  <r>
    <x v="2"/>
    <n v="1"/>
    <s v="1991095"/>
    <x v="0"/>
    <s v="8900"/>
    <s v="07/02/2019 09:04"/>
    <s v="0DA4112548"/>
    <s v="500161"/>
    <s v="PITSS"/>
    <s v="ASP"/>
    <x v="11"/>
    <s v="CARRETERA PANAMERICANA KM 1588"/>
    <x v="93"/>
    <n v="0"/>
    <s v="INTERIOR"/>
    <n v="28"/>
    <s v="Entre 16 y 30"/>
    <s v="A4 Color Solid Ink MFPs"/>
    <s v="A4"/>
    <s v="Otras"/>
    <s v="1-Entre 16 y 30"/>
    <n v="0.6"/>
    <n v="429.00000000000006"/>
    <n v="1"/>
    <n v="3.43"/>
    <n v="9"/>
    <n v="0.38111111111111112"/>
    <n v="0"/>
    <n v="0"/>
    <d v="2019-03-05T00:00:00"/>
    <d v="2019-03-06T00:00:00"/>
    <n v="1"/>
    <s v="0-1 día"/>
    <n v="0"/>
    <n v="0"/>
    <n v="0"/>
    <x v="0"/>
    <x v="0"/>
    <x v="0"/>
    <x v="0"/>
    <x v="0"/>
    <x v="1"/>
    <x v="7"/>
  </r>
  <r>
    <x v="2"/>
    <n v="1"/>
    <s v="1992885"/>
    <x v="0"/>
    <s v="4395"/>
    <s v="11/02/2019 08:40"/>
    <s v="0BG2947501"/>
    <s v="800110"/>
    <s v="PITSS"/>
    <s v="ASP"/>
    <x v="1"/>
    <s v="CALZ DE LA HUERTA 2799"/>
    <x v="28"/>
    <n v="0"/>
    <s v="INTERIOR"/>
    <n v="66"/>
    <s v="&gt;60"/>
    <s v="Light Production Digital Business"/>
    <s v="Entry Production"/>
    <s v="Ciudad principal"/>
    <s v="3-&gt;60"/>
    <n v="1.1499999999999999"/>
    <n v="1808.95"/>
    <n v="1"/>
    <n v="2.2999999999999998"/>
    <n v="4"/>
    <n v="0.57499999999999996"/>
    <n v="0"/>
    <n v="0"/>
    <d v="2019-03-05T00:00:00"/>
    <d v="2019-03-06T00:00:00"/>
    <n v="1"/>
    <s v="0-1 día"/>
    <n v="0"/>
    <n v="0"/>
    <n v="0"/>
    <x v="0"/>
    <x v="0"/>
    <x v="0"/>
    <x v="0"/>
    <x v="0"/>
    <x v="0"/>
    <x v="0"/>
  </r>
  <r>
    <x v="2"/>
    <n v="1"/>
    <s v="1993927"/>
    <x v="0"/>
    <s v="3658"/>
    <s v="12/02/2019 18:58"/>
    <s v="0C4X008528"/>
    <s v="500018"/>
    <s v="PITSS"/>
    <s v="ASP"/>
    <x v="8"/>
    <s v="BLVD DOMINGO ARRIETA No 601 CHEDRAUI LOCAL SA 2"/>
    <x v="23"/>
    <n v="0"/>
    <s v="INTERIOR"/>
    <n v="889"/>
    <s v="&gt;60"/>
    <s v="A4 Mono MFPs"/>
    <s v="A4"/>
    <s v="Ciudad principal"/>
    <s v="1-&gt;60"/>
    <n v="1.05"/>
    <n v="750.75000000000011"/>
    <n v="1"/>
    <n v="1.5"/>
    <n v="5"/>
    <n v="0.3"/>
    <n v="0"/>
    <n v="0"/>
    <d v="2019-02-27T00:00:00"/>
    <d v="2019-03-01T00:00:00"/>
    <n v="2"/>
    <s v="2-3 días"/>
    <n v="0.25"/>
    <n v="-178.75000000000003"/>
    <n v="0"/>
    <x v="0"/>
    <x v="0"/>
    <x v="0"/>
    <x v="0"/>
    <x v="0"/>
    <x v="0"/>
    <x v="0"/>
  </r>
  <r>
    <x v="2"/>
    <n v="1"/>
    <s v="1994709"/>
    <x v="0"/>
    <s v="1844"/>
    <s v="14/02/2019 09:58"/>
    <s v="0UHA002004"/>
    <s v="800192"/>
    <s v="PITSS"/>
    <s v="ASP"/>
    <x v="26"/>
    <s v="AVENIDA PERIFERICO NORTE No 940"/>
    <x v="0"/>
    <n v="0"/>
    <s v="INTERIOR"/>
    <n v="36"/>
    <s v="Entre 31 y 60"/>
    <s v="High End Cut Sheet"/>
    <s v="High Production"/>
    <s v="Ciudad principal"/>
    <s v="4-Entre 31 y 60"/>
    <n v="1.1499999999999999"/>
    <n v="2466.75"/>
    <n v="1"/>
    <n v="1.46"/>
    <n v="3"/>
    <n v="0.48666666666666664"/>
    <n v="0"/>
    <n v="0"/>
    <d v="2019-02-28T00:00:00"/>
    <d v="2019-03-01T00:00:00"/>
    <n v="1"/>
    <s v="0-1 día"/>
    <n v="0"/>
    <n v="0"/>
    <n v="0"/>
    <x v="0"/>
    <x v="0"/>
    <x v="0"/>
    <x v="0"/>
    <x v="0"/>
    <x v="0"/>
    <x v="0"/>
  </r>
  <r>
    <x v="2"/>
    <n v="1"/>
    <s v="1995077"/>
    <x v="0"/>
    <s v="4310"/>
    <s v="14/02/2019 16:10"/>
    <s v="0BG0973607"/>
    <s v="100038"/>
    <s v="PITSS"/>
    <s v="ASP"/>
    <x v="4"/>
    <s v="LEONA VICARIO No 629"/>
    <x v="3"/>
    <n v="0"/>
    <s v="INTERIOR"/>
    <n v="71"/>
    <s v="&gt;60"/>
    <s v="Light Production Digital Business"/>
    <s v="Entry Production"/>
    <s v="Ciudad principal"/>
    <s v="3-&gt;60"/>
    <n v="1.1499999999999999"/>
    <n v="1808.95"/>
    <n v="1"/>
    <n v="1.33"/>
    <n v="4"/>
    <n v="0.33250000000000002"/>
    <n v="0"/>
    <n v="0"/>
    <d v="2019-03-15T00:00:00"/>
    <d v="2019-03-19T00:00:00"/>
    <n v="1"/>
    <s v="0-1 día"/>
    <n v="0"/>
    <n v="0"/>
    <n v="0"/>
    <x v="0"/>
    <x v="0"/>
    <x v="0"/>
    <x v="0"/>
    <x v="0"/>
    <x v="0"/>
    <x v="0"/>
  </r>
  <r>
    <x v="2"/>
    <n v="1"/>
    <s v="1995415"/>
    <x v="0"/>
    <s v="0560"/>
    <s v="15/02/2019 11:52"/>
    <s v="0XPN399456"/>
    <s v="100037"/>
    <s v="PITSS"/>
    <s v="ASP"/>
    <x v="1"/>
    <s v="BLV ALFREDO DEL MAZO 805"/>
    <x v="20"/>
    <n v="0"/>
    <s v="INTERIOR"/>
    <n v="92"/>
    <s v="&gt;60"/>
    <s v="Entry Production Color Low/Mid"/>
    <s v="Entry Production"/>
    <s v="Ciudad principal"/>
    <s v="3-&gt;60"/>
    <n v="1.1499999999999999"/>
    <n v="1808.95"/>
    <n v="1"/>
    <n v="1.63"/>
    <n v="4"/>
    <n v="0.40749999999999997"/>
    <n v="0"/>
    <n v="0"/>
    <d v="2019-03-06T00:00:00"/>
    <d v="2019-03-06T00:00:00"/>
    <n v="0"/>
    <s v="0-1 día"/>
    <n v="0"/>
    <n v="0"/>
    <n v="0"/>
    <x v="0"/>
    <x v="0"/>
    <x v="0"/>
    <x v="0"/>
    <x v="0"/>
    <x v="0"/>
    <x v="0"/>
  </r>
  <r>
    <x v="2"/>
    <n v="1"/>
    <s v="1996219"/>
    <x v="0"/>
    <s v="0070"/>
    <s v="18/02/2019 08:08"/>
    <s v="0E2B658299"/>
    <s v="500066"/>
    <s v="PITSS"/>
    <s v="ASP"/>
    <x v="4"/>
    <s v="AV DE LAS TORRES No 2498"/>
    <x v="1"/>
    <n v="0"/>
    <s v="INTERIOR"/>
    <n v="10"/>
    <s v="Entre 7 y 15"/>
    <s v="Entry Production Color Low/Mid"/>
    <s v="Entry Production"/>
    <s v="Ciudad principal"/>
    <s v="3-Entre 7 y 15"/>
    <n v="0.8"/>
    <n v="1258.4000000000003"/>
    <n v="1"/>
    <n v="5.37"/>
    <n v="4"/>
    <n v="1.3425"/>
    <n v="8.5625000000000007E-2"/>
    <n v="-134.68812500000004"/>
    <d v="2019-02-28T00:00:00"/>
    <d v="2019-03-01T00:00:00"/>
    <n v="1"/>
    <s v="0-1 día"/>
    <n v="0"/>
    <n v="0"/>
    <n v="0"/>
    <x v="0"/>
    <x v="1"/>
    <x v="0"/>
    <x v="0"/>
    <x v="0"/>
    <x v="0"/>
    <x v="0"/>
  </r>
  <r>
    <x v="2"/>
    <n v="1"/>
    <s v="1996569"/>
    <x v="0"/>
    <s v="7222"/>
    <s v="18/02/2019 14:18"/>
    <s v="0LX5697786"/>
    <s v="100037"/>
    <s v="PITSS"/>
    <s v="ASP"/>
    <x v="145"/>
    <s v="Calle 4 Norte 101"/>
    <x v="59"/>
    <n v="0"/>
    <s v="INTERIOR"/>
    <n v="4"/>
    <s v="Entre 3 y 6"/>
    <s v="A3 Office Color Laser MFPs"/>
    <s v="A3"/>
    <s v="Ciudad principal"/>
    <s v="2-Entre 3 y 6"/>
    <n v="0"/>
    <n v="0"/>
    <n v="1"/>
    <n v="3.2"/>
    <n v="5"/>
    <n v="0.64"/>
    <n v="0"/>
    <n v="0"/>
    <d v="2019-02-28T00:00:00"/>
    <d v="2019-03-01T00:00:00"/>
    <n v="1"/>
    <s v="0-1 día"/>
    <n v="0"/>
    <n v="0"/>
    <n v="0"/>
    <x v="0"/>
    <x v="0"/>
    <x v="0"/>
    <x v="0"/>
    <x v="0"/>
    <x v="0"/>
    <x v="0"/>
  </r>
  <r>
    <x v="2"/>
    <n v="1"/>
    <s v="1996655"/>
    <x v="0"/>
    <s v="0800"/>
    <s v="18/02/2019 16:48"/>
    <s v="0WXP007551"/>
    <s v="800187"/>
    <s v="PITSS"/>
    <s v="ASP"/>
    <x v="168"/>
    <s v="BLV DE LAS AMERICAS 32"/>
    <x v="10"/>
    <n v="0"/>
    <s v="INTERIOR"/>
    <n v="96"/>
    <s v="&gt;60"/>
    <s v="Xerox Color Press"/>
    <s v="High Production"/>
    <s v="Ciudad principal"/>
    <s v="4-&gt;60"/>
    <n v="1.2"/>
    <n v="2574"/>
    <n v="1"/>
    <n v="1.2"/>
    <n v="3"/>
    <n v="0.39999999999999997"/>
    <n v="0"/>
    <n v="0"/>
    <d v="2019-02-28T00:00:00"/>
    <d v="2019-03-01T00:00:00"/>
    <n v="1"/>
    <s v="0-1 día"/>
    <n v="0"/>
    <n v="0"/>
    <n v="0"/>
    <x v="0"/>
    <x v="0"/>
    <x v="0"/>
    <x v="0"/>
    <x v="0"/>
    <x v="0"/>
    <x v="0"/>
  </r>
  <r>
    <x v="2"/>
    <n v="1"/>
    <s v="1996739"/>
    <x v="0"/>
    <s v="7142"/>
    <s v="18/02/2019 21:03"/>
    <s v="0PW4152292"/>
    <s v="800072"/>
    <s v="PITSS"/>
    <s v="ASP"/>
    <x v="1"/>
    <s v="MANUEL J CLOUTHIER 888"/>
    <x v="0"/>
    <n v="0"/>
    <s v="INTERIOR"/>
    <n v="7"/>
    <s v="Entre 7 y 15"/>
    <s v="WF Mono Systems and Legacy Color"/>
    <s v="WF"/>
    <s v="Ciudad principal"/>
    <s v="3-Entre 7 y 15"/>
    <n v="0.8"/>
    <n v="1258.4000000000003"/>
    <n v="1"/>
    <n v="0.33"/>
    <n v="4"/>
    <n v="8.2500000000000004E-2"/>
    <n v="0"/>
    <n v="0"/>
    <d v="2019-02-19T00:00:00"/>
    <d v="2019-03-04T00:00:00"/>
    <n v="9"/>
    <s v="6-10 días"/>
    <n v="1"/>
    <n v="-1573.0000000000002"/>
    <n v="0"/>
    <x v="0"/>
    <x v="0"/>
    <x v="0"/>
    <x v="0"/>
    <x v="0"/>
    <x v="0"/>
    <x v="0"/>
  </r>
  <r>
    <x v="2"/>
    <n v="1"/>
    <s v="1997243"/>
    <x v="0"/>
    <s v="1026"/>
    <s v="19/02/2019 13:18"/>
    <s v="AAQ100733"/>
    <s v="800074"/>
    <s v="PITSS"/>
    <s v="ASP"/>
    <x v="132"/>
    <s v="VALLALODID No 62"/>
    <x v="54"/>
    <n v="0"/>
    <s v="INTERIOR"/>
    <n v="8"/>
    <s v="Entre 7 y 15"/>
    <s v="Office Digital"/>
    <s v="A3"/>
    <s v="Otras"/>
    <s v="2-Entre 7 y 15"/>
    <n v="0.6"/>
    <n v="819"/>
    <n v="1"/>
    <n v="9.3699999999999992"/>
    <n v="9"/>
    <n v="1.0411111111111111"/>
    <n v="1.0277777777777775E-2"/>
    <n v="-14.029166666666661"/>
    <d v="2019-03-07T00:00:00"/>
    <d v="2019-03-07T00:00:00"/>
    <n v="0"/>
    <s v="0-1 día"/>
    <n v="0"/>
    <n v="0"/>
    <n v="0"/>
    <x v="0"/>
    <x v="1"/>
    <x v="0"/>
    <x v="0"/>
    <x v="0"/>
    <x v="0"/>
    <x v="0"/>
  </r>
  <r>
    <x v="2"/>
    <n v="1"/>
    <s v="1997827"/>
    <x v="0"/>
    <s v="3315"/>
    <s v="20/02/2019 12:24"/>
    <s v="0LA4224759"/>
    <s v="500089"/>
    <s v="PITSS"/>
    <s v="ASP"/>
    <x v="11"/>
    <s v="AV ESCOBAR HERMANOS 5756"/>
    <x v="2"/>
    <n v="1"/>
    <s v="INTERIOR"/>
    <n v="78"/>
    <s v="&gt;60"/>
    <s v="A4 Mono MFPs"/>
    <s v="A4"/>
    <s v="Ciudad principal"/>
    <s v="1-&gt;60"/>
    <n v="1.05"/>
    <n v="0"/>
    <n v="1"/>
    <n v="0"/>
    <n v="5"/>
    <n v="0"/>
    <n v="0"/>
    <n v="0"/>
    <d v="2019-03-13T00:00:00"/>
    <d v="2019-03-14T00:00:00"/>
    <n v="1"/>
    <s v="0-1 día"/>
    <n v="0"/>
    <n v="0"/>
    <n v="0"/>
    <x v="0"/>
    <x v="0"/>
    <x v="0"/>
    <x v="0"/>
    <x v="0"/>
    <x v="0"/>
    <x v="0"/>
  </r>
  <r>
    <x v="2"/>
    <n v="1"/>
    <s v="1997917"/>
    <x v="0"/>
    <s v="1844"/>
    <s v="20/02/2019 14:16"/>
    <s v="0UHA001710"/>
    <s v="500035"/>
    <s v="PITSS"/>
    <s v="ASP"/>
    <x v="147"/>
    <s v="AV VICENTE GUERRERO NTE 3240"/>
    <x v="11"/>
    <n v="0"/>
    <s v="INTERIOR"/>
    <n v="7"/>
    <s v="Entre 7 y 15"/>
    <s v="High End Cut Sheet"/>
    <s v="High Production"/>
    <s v="Ciudad principal"/>
    <s v="4-Entre 7 y 15"/>
    <n v="1.05"/>
    <n v="2252.25"/>
    <n v="1"/>
    <n v="1.63"/>
    <n v="3"/>
    <n v="0.54333333333333333"/>
    <n v="0"/>
    <n v="0"/>
    <d v="2019-03-07T00:00:00"/>
    <d v="2019-03-07T00:00:00"/>
    <n v="0"/>
    <s v="0-1 día"/>
    <n v="0"/>
    <n v="0"/>
    <n v="0"/>
    <x v="0"/>
    <x v="0"/>
    <x v="0"/>
    <x v="0"/>
    <x v="0"/>
    <x v="0"/>
    <x v="0"/>
  </r>
  <r>
    <x v="2"/>
    <n v="1"/>
    <s v="1998047"/>
    <x v="0"/>
    <s v="0700"/>
    <s v="20/02/2019 19:08"/>
    <s v="0MAV779656"/>
    <s v="800072"/>
    <s v="PITSS"/>
    <s v="ASP"/>
    <x v="1"/>
    <s v="MANUEL J CLOUTHIER 888"/>
    <x v="0"/>
    <n v="0"/>
    <s v="INTERIOR"/>
    <n v="29"/>
    <s v="Entre 16 y 30"/>
    <s v="Entry Production Color Low/Mid"/>
    <s v="Entry Production"/>
    <s v="Ciudad principal"/>
    <s v="3-Entre 16 y 30"/>
    <n v="1.05"/>
    <n v="1651.6500000000003"/>
    <n v="1"/>
    <n v="2.17"/>
    <n v="4"/>
    <n v="0.54249999999999998"/>
    <n v="0"/>
    <n v="0"/>
    <d v="2019-03-01T00:00:00"/>
    <d v="2019-03-04T00:00:00"/>
    <n v="1"/>
    <s v="0-1 día"/>
    <n v="0"/>
    <n v="0"/>
    <n v="0"/>
    <x v="0"/>
    <x v="0"/>
    <x v="0"/>
    <x v="0"/>
    <x v="0"/>
    <x v="0"/>
    <x v="0"/>
  </r>
  <r>
    <x v="2"/>
    <n v="1"/>
    <s v="1998089"/>
    <x v="0"/>
    <s v="4120"/>
    <s v="20/02/2019 23:41"/>
    <s v="0GXV896042"/>
    <s v="100038"/>
    <s v="PITSS"/>
    <s v="ASP"/>
    <x v="139"/>
    <s v="AV AGRIPIN GARCIA ESTRADA 1308"/>
    <x v="68"/>
    <n v="0"/>
    <s v="INTERIOR"/>
    <n v="71"/>
    <s v="&gt;60"/>
    <s v="Light Production Digital Business"/>
    <s v="Entry Production"/>
    <s v="Ciudad principal"/>
    <s v="3-&gt;60"/>
    <n v="1.1499999999999999"/>
    <n v="1808.95"/>
    <n v="1"/>
    <n v="1.83"/>
    <n v="4"/>
    <n v="0.45750000000000002"/>
    <n v="0"/>
    <n v="0"/>
    <d v="2019-03-05T00:00:00"/>
    <d v="2019-03-06T00:00:00"/>
    <n v="1"/>
    <s v="0-1 día"/>
    <n v="0"/>
    <n v="0"/>
    <n v="0"/>
    <x v="0"/>
    <x v="0"/>
    <x v="0"/>
    <x v="0"/>
    <x v="0"/>
    <x v="0"/>
    <x v="0"/>
  </r>
  <r>
    <x v="2"/>
    <n v="1"/>
    <s v="1998629"/>
    <x v="0"/>
    <s v="0560"/>
    <s v="21/02/2019 14:27"/>
    <s v="0XPN553109"/>
    <s v="500056"/>
    <s v="PITSS"/>
    <s v="ASP"/>
    <x v="1"/>
    <s v="BLV MIGUEL HIDALGO 155"/>
    <x v="19"/>
    <n v="0"/>
    <s v="INTERIOR"/>
    <n v="141"/>
    <s v="&gt;60"/>
    <s v="Entry Production Color Low/Mid"/>
    <s v="Entry Production"/>
    <s v="Ciudad principal"/>
    <s v="3-&gt;60"/>
    <n v="1.1499999999999999"/>
    <n v="1808.95"/>
    <n v="1"/>
    <n v="3.05"/>
    <n v="4"/>
    <n v="0.76249999999999996"/>
    <n v="0"/>
    <n v="0"/>
    <d v="2019-03-04T00:00:00"/>
    <d v="2019-03-04T00:00:00"/>
    <n v="0"/>
    <s v="0-1 día"/>
    <n v="0"/>
    <n v="0"/>
    <n v="0"/>
    <x v="0"/>
    <x v="0"/>
    <x v="0"/>
    <x v="0"/>
    <x v="0"/>
    <x v="0"/>
    <x v="0"/>
  </r>
  <r>
    <x v="2"/>
    <n v="1"/>
    <s v="1998705"/>
    <x v="0"/>
    <s v="4395"/>
    <s v="21/02/2019 16:28"/>
    <s v="0BG2943221"/>
    <s v="100038"/>
    <s v="PITSS"/>
    <s v="ASP"/>
    <x v="1"/>
    <s v="BLV ISIDRO FABELA SUR 600"/>
    <x v="20"/>
    <n v="0"/>
    <s v="INTERIOR"/>
    <n v="24"/>
    <s v="Entre 16 y 30"/>
    <s v="Light Production Digital Business"/>
    <s v="Entry Production"/>
    <s v="Ciudad principal"/>
    <s v="3-Entre 16 y 30"/>
    <n v="1.05"/>
    <n v="1651.6500000000003"/>
    <n v="1"/>
    <n v="1.03"/>
    <n v="4"/>
    <n v="0.25750000000000001"/>
    <n v="0"/>
    <n v="0"/>
    <d v="2019-03-01T00:00:00"/>
    <d v="2019-03-04T00:00:00"/>
    <n v="1"/>
    <s v="0-1 día"/>
    <n v="0"/>
    <n v="0"/>
    <n v="0"/>
    <x v="0"/>
    <x v="0"/>
    <x v="0"/>
    <x v="0"/>
    <x v="0"/>
    <x v="0"/>
    <x v="0"/>
  </r>
  <r>
    <x v="2"/>
    <n v="1"/>
    <s v="1998721"/>
    <x v="0"/>
    <s v="0700"/>
    <s v="21/02/2019 17:00"/>
    <s v="0MAV779133"/>
    <s v="800185"/>
    <s v="PITSS"/>
    <s v="ASP"/>
    <x v="60"/>
    <s v="GABINO BARREDA No 267 B"/>
    <x v="50"/>
    <n v="1"/>
    <s v="INTERIOR"/>
    <n v="37"/>
    <s v="Entre 31 y 60"/>
    <s v="Entry Production Color Low/Mid"/>
    <s v="Entry Production"/>
    <s v="Ciudad principal"/>
    <s v="3-Entre 31 y 60"/>
    <n v="1.1000000000000001"/>
    <n v="0"/>
    <n v="1"/>
    <n v="0.88"/>
    <n v="4"/>
    <n v="0.22"/>
    <n v="0"/>
    <n v="0"/>
    <d v="2019-03-04T00:00:00"/>
    <d v="2019-03-05T00:00:00"/>
    <n v="1"/>
    <s v="0-1 día"/>
    <n v="0"/>
    <n v="0"/>
    <n v="0"/>
    <x v="0"/>
    <x v="0"/>
    <x v="0"/>
    <x v="0"/>
    <x v="0"/>
    <x v="0"/>
    <x v="0"/>
  </r>
  <r>
    <x v="2"/>
    <n v="1"/>
    <s v="1998723"/>
    <x v="2"/>
    <s v="4018"/>
    <s v="21/02/2019 17:11"/>
    <s v="04HX548855"/>
    <s v="500066"/>
    <s v="PITSS"/>
    <s v="ASP"/>
    <x v="44"/>
    <s v="AVENIDA NAFTA NO 750"/>
    <x v="29"/>
    <n v="0"/>
    <s v="INTERIOR"/>
    <s v="  "/>
    <s v="&gt;60"/>
    <s v="A4 Color Laser MFPs"/>
    <s v="A4"/>
    <s v="Otras"/>
    <s v="1-&gt;60"/>
    <n v="1"/>
    <n v="715.00000000000011"/>
    <n v="1"/>
    <n v="0.24"/>
    <n v="9"/>
    <n v="2.6666666666666665E-2"/>
    <n v="0"/>
    <n v="0"/>
    <d v="2019-02-28T00:00:00"/>
    <d v="2019-03-04T00:00:00"/>
    <n v="2"/>
    <s v="2-3 días"/>
    <n v="0.25"/>
    <n v="-178.75000000000003"/>
    <n v="0"/>
    <x v="1"/>
    <x v="0"/>
    <x v="0"/>
    <x v="0"/>
    <x v="0"/>
    <x v="0"/>
    <x v="0"/>
  </r>
  <r>
    <x v="2"/>
    <n v="1"/>
    <s v="1998767"/>
    <x v="3"/>
    <s v="3335"/>
    <s v="22/02/2019 01:48"/>
    <s v="05BT705108"/>
    <s v="500035"/>
    <s v="PITSS"/>
    <s v="ASP"/>
    <x v="100"/>
    <s v="JUAN IGNACIO RAMON No 102"/>
    <x v="114"/>
    <n v="0"/>
    <s v="INTERIOR"/>
    <s v="  "/>
    <s v="&gt;60"/>
    <s v="A4 Mono MFPs"/>
    <s v="A4"/>
    <s v="Otras"/>
    <s v="1-&gt;60"/>
    <n v="1"/>
    <n v="1072.5000000000002"/>
    <n v="0"/>
    <n v="9"/>
    <n v="9"/>
    <n v="1"/>
    <n v="0"/>
    <n v="0"/>
    <d v="2019-02-22T00:00:00"/>
    <d v="2019-03-22T00:00:00"/>
    <n v="19"/>
    <s v="&gt;10 días"/>
    <n v="0"/>
    <n v="0"/>
    <n v="0"/>
    <x v="1"/>
    <x v="0"/>
    <x v="0"/>
    <x v="0"/>
    <x v="0"/>
    <x v="0"/>
    <x v="0"/>
  </r>
  <r>
    <x v="2"/>
    <n v="1"/>
    <s v="1999223"/>
    <x v="0"/>
    <s v="5867"/>
    <s v="22/02/2019 17:47"/>
    <s v="0EX7397413"/>
    <s v="800074"/>
    <s v="PITSS"/>
    <s v="ASP"/>
    <x v="10"/>
    <s v="MELCHOR OCAMPO 14 P 3 -301"/>
    <x v="37"/>
    <n v="0"/>
    <s v="INTERIOR"/>
    <n v="157"/>
    <s v="&gt;60"/>
    <s v="Office Digital"/>
    <s v="A3"/>
    <s v="Otras"/>
    <s v="2-&gt;60"/>
    <n v="1.1000000000000001"/>
    <n v="1501.5000000000002"/>
    <n v="1"/>
    <n v="12.5"/>
    <n v="9"/>
    <n v="1.3888888888888888"/>
    <n v="9.722222222222221E-2"/>
    <n v="-132.70833333333331"/>
    <d v="2019-02-28T00:00:00"/>
    <d v="2019-03-01T00:00:00"/>
    <n v="1"/>
    <s v="0-1 día"/>
    <n v="0"/>
    <n v="0"/>
    <n v="0"/>
    <x v="0"/>
    <x v="1"/>
    <x v="0"/>
    <x v="0"/>
    <x v="0"/>
    <x v="0"/>
    <x v="0"/>
  </r>
  <r>
    <x v="2"/>
    <n v="1"/>
    <s v="2000221"/>
    <x v="0"/>
    <s v="4603"/>
    <s v="25/02/2019 13:59"/>
    <s v="0XLT270174"/>
    <s v="100039"/>
    <s v="PITSS"/>
    <s v="ASP"/>
    <x v="28"/>
    <s v="INDUSTRIA QUIMICA S/N"/>
    <x v="20"/>
    <n v="1"/>
    <s v="INTERIOR"/>
    <n v="819"/>
    <s v="&gt;60"/>
    <s v="Entry Mono Printers"/>
    <s v="A4"/>
    <s v="Ciudad principal"/>
    <s v="1-&gt;60"/>
    <n v="1.05"/>
    <n v="0"/>
    <n v="1"/>
    <n v="0.39"/>
    <n v="5"/>
    <n v="7.8E-2"/>
    <n v="0"/>
    <n v="0"/>
    <d v="2019-03-06T00:00:00"/>
    <d v="2019-03-06T00:00:00"/>
    <n v="0"/>
    <s v="0-1 día"/>
    <n v="0"/>
    <n v="0"/>
    <n v="0"/>
    <x v="0"/>
    <x v="0"/>
    <x v="0"/>
    <x v="0"/>
    <x v="0"/>
    <x v="0"/>
    <x v="0"/>
  </r>
  <r>
    <x v="2"/>
    <n v="1"/>
    <s v="2000349"/>
    <x v="0"/>
    <s v="0560"/>
    <s v="25/02/2019 18:35"/>
    <s v="0XPN551901"/>
    <s v="500028"/>
    <s v="PITSS"/>
    <s v="ASP"/>
    <x v="1"/>
    <s v="AV REVOLUCION 2703, LOC SA-01"/>
    <x v="11"/>
    <n v="0"/>
    <s v="INTERIOR"/>
    <n v="14"/>
    <s v="Entre 7 y 15"/>
    <s v="Entry Production Color Low/Mid"/>
    <s v="Entry Production"/>
    <s v="Ciudad principal"/>
    <s v="3-Entre 7 y 15"/>
    <n v="0.8"/>
    <n v="1258.4000000000003"/>
    <n v="1"/>
    <n v="1.25"/>
    <n v="4"/>
    <n v="0.3125"/>
    <n v="0"/>
    <n v="0"/>
    <d v="2019-02-28T00:00:00"/>
    <d v="2019-03-01T00:00:00"/>
    <n v="1"/>
    <s v="0-1 día"/>
    <n v="0"/>
    <n v="0"/>
    <n v="0"/>
    <x v="0"/>
    <x v="0"/>
    <x v="0"/>
    <x v="0"/>
    <x v="0"/>
    <x v="0"/>
    <x v="0"/>
  </r>
  <r>
    <x v="2"/>
    <n v="1"/>
    <s v="2000603"/>
    <x v="0"/>
    <s v="4626"/>
    <s v="26/02/2019 07:39"/>
    <s v="0D6X468426"/>
    <s v="800071"/>
    <s v="PITSS"/>
    <s v="ASP"/>
    <x v="33"/>
    <s v="CARRETERA BASE AEREA No 5850 INT 4"/>
    <x v="0"/>
    <n v="0"/>
    <s v="INTERIOR"/>
    <n v="280"/>
    <s v="&gt;60"/>
    <s v="Entry Mono Printers"/>
    <s v="A4"/>
    <s v="Ciudad principal"/>
    <s v="1-&gt;60"/>
    <n v="1.05"/>
    <n v="750.75000000000011"/>
    <n v="1"/>
    <n v="1.5"/>
    <n v="5"/>
    <n v="0.3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0705"/>
    <x v="0"/>
    <s v="4395"/>
    <s v="26/02/2019 10:53"/>
    <s v="0BG2941143"/>
    <s v="500093"/>
    <s v="PITSS"/>
    <s v="ASP"/>
    <x v="1"/>
    <s v="BLV 15 DE SEP 4243"/>
    <x v="18"/>
    <n v="0"/>
    <s v="INTERIOR"/>
    <n v="55"/>
    <s v="Entre 31 y 60"/>
    <s v="Light Production Digital Business"/>
    <s v="Entry Production"/>
    <s v="Ciudad principal"/>
    <s v="3-Entre 31 y 60"/>
    <n v="1.1000000000000001"/>
    <n v="1730.3000000000004"/>
    <n v="1"/>
    <n v="2.4700000000000002"/>
    <n v="4"/>
    <n v="0.61750000000000005"/>
    <n v="0"/>
    <n v="0"/>
    <d v="2019-02-28T00:00:00"/>
    <d v="2019-03-01T00:00:00"/>
    <n v="1"/>
    <s v="0-1 día"/>
    <n v="0"/>
    <n v="0"/>
    <n v="0"/>
    <x v="0"/>
    <x v="0"/>
    <x v="0"/>
    <x v="0"/>
    <x v="0"/>
    <x v="0"/>
    <x v="0"/>
  </r>
  <r>
    <x v="2"/>
    <n v="1"/>
    <s v="2000773"/>
    <x v="0"/>
    <s v="5866"/>
    <s v="26/02/2019 12:07"/>
    <s v="0EX9664404"/>
    <s v="800183"/>
    <s v="PITSS"/>
    <s v="ASP"/>
    <x v="4"/>
    <s v="AV PATRIA 1612 MZ 1 LT 30 Y 30A"/>
    <x v="0"/>
    <n v="0"/>
    <s v="INTERIOR"/>
    <n v="36"/>
    <s v="Entre 31 y 60"/>
    <s v="Departmental Digital"/>
    <s v="A3"/>
    <s v="Ciudad principal"/>
    <s v="2-Entre 31 y 60"/>
    <n v="1.05"/>
    <n v="1433.25"/>
    <n v="1"/>
    <n v="3.38"/>
    <n v="5"/>
    <n v="0.67599999999999993"/>
    <n v="0"/>
    <n v="0"/>
    <d v="2019-02-28T00:00:00"/>
    <d v="2019-03-01T00:00:00"/>
    <n v="1"/>
    <s v="0-1 día"/>
    <n v="0"/>
    <n v="0"/>
    <n v="0"/>
    <x v="0"/>
    <x v="0"/>
    <x v="0"/>
    <x v="0"/>
    <x v="0"/>
    <x v="0"/>
    <x v="0"/>
  </r>
  <r>
    <x v="2"/>
    <n v="1"/>
    <s v="2000795"/>
    <x v="0"/>
    <s v="1844"/>
    <s v="26/02/2019 12:36"/>
    <s v="0UHA002016"/>
    <s v="500083"/>
    <s v="PITSS"/>
    <s v="ASP"/>
    <x v="112"/>
    <s v="RAYON SUR 480"/>
    <x v="11"/>
    <n v="0"/>
    <s v="INTERIOR"/>
    <n v="27"/>
    <s v="Entre 16 y 30"/>
    <s v="High End Cut Sheet"/>
    <s v="High Production"/>
    <s v="Ciudad principal"/>
    <s v="4-Entre 16 y 30"/>
    <n v="1.1000000000000001"/>
    <n v="2359.5"/>
    <n v="1"/>
    <n v="2.4"/>
    <n v="3"/>
    <n v="0.79999999999999993"/>
    <n v="0"/>
    <n v="0"/>
    <d v="2019-02-28T00:00:00"/>
    <d v="2019-03-01T00:00:00"/>
    <n v="1"/>
    <s v="0-1 día"/>
    <n v="0"/>
    <n v="0"/>
    <n v="0"/>
    <x v="0"/>
    <x v="0"/>
    <x v="0"/>
    <x v="0"/>
    <x v="0"/>
    <x v="0"/>
    <x v="0"/>
  </r>
  <r>
    <x v="2"/>
    <n v="1"/>
    <s v="2000805"/>
    <x v="0"/>
    <s v="0070"/>
    <s v="26/02/2019 12:41"/>
    <s v="0E2B654128"/>
    <s v="800027"/>
    <s v="PITSS"/>
    <s v="ASP"/>
    <x v="1"/>
    <s v="AV AMERICAS No 655"/>
    <x v="7"/>
    <n v="0"/>
    <s v="INTERIOR"/>
    <n v="72"/>
    <s v="&gt;60"/>
    <s v="Entry Production Color Low/Mid"/>
    <s v="Entry Production"/>
    <s v="Ciudad principal"/>
    <s v="3-&gt;60"/>
    <n v="1.1499999999999999"/>
    <n v="1808.95"/>
    <n v="1"/>
    <n v="4.29"/>
    <n v="4"/>
    <n v="1.0725"/>
    <n v="1.8125000000000002E-2"/>
    <n v="-28.510625000000008"/>
    <d v="2019-03-11T00:00:00"/>
    <d v="2019-03-12T00:00:00"/>
    <n v="1"/>
    <s v="0-1 día"/>
    <n v="0"/>
    <n v="0"/>
    <n v="0"/>
    <x v="0"/>
    <x v="1"/>
    <x v="0"/>
    <x v="0"/>
    <x v="0"/>
    <x v="0"/>
    <x v="0"/>
  </r>
  <r>
    <x v="2"/>
    <n v="1"/>
    <s v="2000825"/>
    <x v="0"/>
    <s v="5955"/>
    <s v="26/02/2019 13:00"/>
    <s v="0X76707619"/>
    <s v="100038"/>
    <s v="PITSS"/>
    <s v="ASP"/>
    <x v="21"/>
    <s v="ACUEDUCTO DEL ALTO LERMA No 2"/>
    <x v="24"/>
    <n v="0"/>
    <s v="INTERIOR"/>
    <n v="90"/>
    <s v="&gt;60"/>
    <s v="Departmental Digital"/>
    <s v="A3"/>
    <s v="Ciudad principal"/>
    <s v="2-&gt;60"/>
    <n v="1.1000000000000001"/>
    <n v="1501.5000000000002"/>
    <n v="1"/>
    <n v="4.5"/>
    <n v="5"/>
    <n v="0.9"/>
    <n v="0"/>
    <n v="0"/>
    <d v="2019-03-01T00:00:00"/>
    <d v="2019-03-04T00:00:00"/>
    <n v="1"/>
    <s v="0-1 día"/>
    <n v="0"/>
    <n v="0"/>
    <n v="0"/>
    <x v="0"/>
    <x v="0"/>
    <x v="0"/>
    <x v="0"/>
    <x v="0"/>
    <x v="0"/>
    <x v="0"/>
  </r>
  <r>
    <x v="2"/>
    <n v="1"/>
    <s v="2000875"/>
    <x v="0"/>
    <s v="9301"/>
    <s v="26/02/2019 13:31"/>
    <s v="0XNE133934"/>
    <s v="500155"/>
    <s v="PITSS"/>
    <s v="ASP"/>
    <x v="46"/>
    <s v="GRAL MARIANO ARISTA 54 B 21"/>
    <x v="25"/>
    <n v="0"/>
    <s v="INTERIOR"/>
    <n v="123"/>
    <s v="&gt;60"/>
    <s v="A3 Color Solid Ink MFPs"/>
    <s v="A3"/>
    <s v="Ciudad principal"/>
    <s v="2-&gt;60"/>
    <n v="1.1000000000000001"/>
    <n v="1501.5000000000002"/>
    <n v="1"/>
    <n v="15.98"/>
    <n v="5"/>
    <n v="3.1960000000000002"/>
    <n v="1"/>
    <n v="-1365"/>
    <d v="2019-03-12T00:00:00"/>
    <d v="2019-03-12T00:00:00"/>
    <n v="0"/>
    <s v="0-1 día"/>
    <n v="0"/>
    <n v="0"/>
    <n v="0"/>
    <x v="0"/>
    <x v="2"/>
    <x v="0"/>
    <x v="0"/>
    <x v="0"/>
    <x v="2"/>
    <x v="2"/>
  </r>
  <r>
    <x v="2"/>
    <n v="1"/>
    <s v="2000899"/>
    <x v="0"/>
    <s v="4395"/>
    <s v="26/02/2019 14:02"/>
    <s v="0BG2951480"/>
    <s v="800072"/>
    <s v="PITSS"/>
    <s v="ASP"/>
    <x v="1"/>
    <s v="AV BENITO JUAREZ 1965"/>
    <x v="13"/>
    <n v="0"/>
    <s v="INTERIOR"/>
    <n v="12"/>
    <s v="Entre 7 y 15"/>
    <s v="Light Production Digital Business"/>
    <s v="Entry Production"/>
    <s v="Ciudad principal"/>
    <s v="3-Entre 7 y 15"/>
    <n v="0.8"/>
    <n v="1258.4000000000003"/>
    <n v="1"/>
    <n v="0.22"/>
    <n v="4"/>
    <n v="5.5E-2"/>
    <n v="0"/>
    <n v="0"/>
    <d v="2019-03-01T00:00:00"/>
    <d v="2019-03-01T00:00:00"/>
    <n v="0"/>
    <s v="0-1 día"/>
    <n v="0"/>
    <n v="0"/>
    <n v="0"/>
    <x v="0"/>
    <x v="0"/>
    <x v="0"/>
    <x v="0"/>
    <x v="0"/>
    <x v="0"/>
    <x v="0"/>
  </r>
  <r>
    <x v="2"/>
    <n v="1"/>
    <s v="2000901"/>
    <x v="0"/>
    <s v="0070"/>
    <s v="26/02/2019 14:04"/>
    <s v="0E2B646574"/>
    <s v="800072"/>
    <s v="PITSS"/>
    <s v="ASP"/>
    <x v="1"/>
    <s v="AV BENITO JUAREZ 1965"/>
    <x v="13"/>
    <n v="0"/>
    <s v="INTERIOR"/>
    <n v="208"/>
    <s v="&gt;60"/>
    <s v="Entry Production Color Low/Mid"/>
    <s v="Entry Production"/>
    <s v="Ciudad principal"/>
    <s v="3-&gt;60"/>
    <n v="1.1499999999999999"/>
    <n v="1808.95"/>
    <n v="1"/>
    <n v="1.01"/>
    <n v="4"/>
    <n v="0.2525"/>
    <n v="0"/>
    <n v="0"/>
    <d v="2019-03-01T00:00:00"/>
    <d v="2019-03-01T00:00:00"/>
    <n v="0"/>
    <s v="0-1 día"/>
    <n v="0"/>
    <n v="0"/>
    <n v="0"/>
    <x v="0"/>
    <x v="0"/>
    <x v="0"/>
    <x v="0"/>
    <x v="0"/>
    <x v="0"/>
    <x v="0"/>
  </r>
  <r>
    <x v="2"/>
    <n v="1"/>
    <s v="2000941"/>
    <x v="0"/>
    <s v="7511"/>
    <s v="26/02/2019 15:03"/>
    <s v="0RXD137672"/>
    <s v="500089"/>
    <s v="PITSS"/>
    <s v="ASP"/>
    <x v="11"/>
    <s v="AV HERMANOS ESCOBAR 5756"/>
    <x v="2"/>
    <n v="1"/>
    <s v="INTERIOR"/>
    <n v="453"/>
    <s v="&gt;60"/>
    <s v="Color Laser Printers"/>
    <s v="A4"/>
    <s v="Ciudad principal"/>
    <s v="1-&gt;60"/>
    <n v="1.05"/>
    <n v="0"/>
    <n v="1"/>
    <n v="0"/>
    <n v="5"/>
    <n v="0"/>
    <n v="0"/>
    <n v="0"/>
    <d v="2019-02-28T00:00:00"/>
    <d v="2019-03-01T00:00:00"/>
    <n v="1"/>
    <s v="0-1 día"/>
    <n v="0"/>
    <n v="0"/>
    <n v="0"/>
    <x v="0"/>
    <x v="0"/>
    <x v="0"/>
    <x v="0"/>
    <x v="0"/>
    <x v="0"/>
    <x v="0"/>
  </r>
  <r>
    <x v="2"/>
    <n v="1"/>
    <s v="2000943"/>
    <x v="0"/>
    <s v="5867"/>
    <s v="26/02/2019 15:04"/>
    <s v="0EX7384466"/>
    <s v="500089"/>
    <s v="PITSS"/>
    <s v="ASP"/>
    <x v="3"/>
    <s v="AV HERMANOS ESCOBAR No 5756"/>
    <x v="2"/>
    <n v="1"/>
    <s v="INTERIOR"/>
    <n v="14"/>
    <s v="Entre 7 y 15"/>
    <s v="Office Digital"/>
    <s v="A3"/>
    <s v="Ciudad principal"/>
    <s v="2-Entre 7 y 15"/>
    <n v="0.6"/>
    <n v="0"/>
    <n v="1"/>
    <n v="0.46"/>
    <n v="5"/>
    <n v="9.1999999999999998E-2"/>
    <n v="0"/>
    <n v="0"/>
    <d v="2019-02-28T00:00:00"/>
    <d v="2019-03-01T00:00:00"/>
    <n v="1"/>
    <s v="0-1 día"/>
    <n v="0"/>
    <n v="0"/>
    <n v="0"/>
    <x v="0"/>
    <x v="0"/>
    <x v="0"/>
    <x v="0"/>
    <x v="0"/>
    <x v="0"/>
    <x v="0"/>
  </r>
  <r>
    <x v="2"/>
    <n v="1"/>
    <s v="2000967"/>
    <x v="0"/>
    <s v="3616"/>
    <s v="26/02/2019 15:34"/>
    <s v="0A2T200346"/>
    <s v="800186"/>
    <s v="PITSS"/>
    <s v="ASP"/>
    <x v="12"/>
    <s v="AV STA ROSA DE VITERBO 13 BOD 1"/>
    <x v="64"/>
    <n v="0"/>
    <s v="INTERIOR"/>
    <n v="36"/>
    <s v="Entre 31 y 60"/>
    <s v="A4 Mono MFPs"/>
    <s v="A4"/>
    <s v="Otras"/>
    <s v="1-Entre 31 y 60"/>
    <n v="0.8"/>
    <n v="572.00000000000011"/>
    <n v="1"/>
    <n v="25.43"/>
    <n v="9"/>
    <n v="2.8255555555555554"/>
    <n v="0.45638888888888884"/>
    <n v="-326.31805555555559"/>
    <d v="2019-03-05T00:00:00"/>
    <d v="2019-03-06T00:00:00"/>
    <n v="1"/>
    <s v="0-1 día"/>
    <n v="0"/>
    <n v="0"/>
    <n v="0"/>
    <x v="0"/>
    <x v="3"/>
    <x v="0"/>
    <x v="0"/>
    <x v="0"/>
    <x v="0"/>
    <x v="0"/>
  </r>
  <r>
    <x v="2"/>
    <n v="1"/>
    <s v="2001005"/>
    <x v="0"/>
    <s v="0070"/>
    <s v="26/02/2019 16:36"/>
    <s v="0E2B666513"/>
    <s v="500066"/>
    <s v="PITSS"/>
    <s v="ASP"/>
    <x v="4"/>
    <s v="EUGENIO GARZA SADA 3525"/>
    <x v="11"/>
    <n v="0"/>
    <s v="INTERIOR"/>
    <n v="69"/>
    <s v="&gt;60"/>
    <s v="Entry Production Color Low/Mid"/>
    <s v="Entry Production"/>
    <s v="Ciudad principal"/>
    <s v="3-&gt;60"/>
    <n v="1.1499999999999999"/>
    <n v="1808.95"/>
    <n v="1"/>
    <n v="0.28000000000000003"/>
    <n v="4"/>
    <n v="7.0000000000000007E-2"/>
    <n v="0"/>
    <n v="0"/>
    <d v="2019-03-01T00:00:00"/>
    <d v="2019-03-01T00:00:00"/>
    <n v="0"/>
    <s v="0-1 día"/>
    <n v="0"/>
    <n v="0"/>
    <n v="0"/>
    <x v="0"/>
    <x v="0"/>
    <x v="0"/>
    <x v="0"/>
    <x v="0"/>
    <x v="0"/>
    <x v="0"/>
  </r>
  <r>
    <x v="2"/>
    <n v="1"/>
    <s v="2001009"/>
    <x v="0"/>
    <s v="5866"/>
    <s v="26/02/2019 16:42"/>
    <s v="0EX9299896"/>
    <s v="500161"/>
    <s v="PITSS"/>
    <s v="ASP"/>
    <x v="11"/>
    <s v="CARRETERA PANAMERICANA KM 1588"/>
    <x v="93"/>
    <n v="0"/>
    <s v="INTERIOR"/>
    <n v="78"/>
    <s v="&gt;60"/>
    <s v="Departmental Digital"/>
    <s v="A3"/>
    <s v="Otras"/>
    <s v="2-&gt;60"/>
    <n v="1.1000000000000001"/>
    <n v="1501.5000000000002"/>
    <n v="1"/>
    <n v="4.05"/>
    <n v="9"/>
    <n v="0.44999999999999996"/>
    <n v="0"/>
    <n v="0"/>
    <d v="2019-03-01T00:00:00"/>
    <d v="2019-03-01T00:00:00"/>
    <n v="0"/>
    <s v="0-1 día"/>
    <n v="0"/>
    <n v="0"/>
    <n v="0"/>
    <x v="0"/>
    <x v="0"/>
    <x v="0"/>
    <x v="0"/>
    <x v="0"/>
    <x v="1"/>
    <x v="7"/>
  </r>
  <r>
    <x v="2"/>
    <n v="1"/>
    <s v="2001011"/>
    <x v="0"/>
    <s v="5866"/>
    <s v="26/02/2019 16:46"/>
    <s v="0EX9299818"/>
    <s v="500161"/>
    <s v="PITSS"/>
    <s v="ASP"/>
    <x v="11"/>
    <s v="CARRETERA PANAMERICANA KM 1588"/>
    <x v="93"/>
    <n v="0"/>
    <s v="INTERIOR"/>
    <n v="260"/>
    <s v="&gt;60"/>
    <s v="Departmental Digital"/>
    <s v="A3"/>
    <s v="Otras"/>
    <s v="2-&gt;60"/>
    <n v="1.1000000000000001"/>
    <n v="1501.5000000000002"/>
    <n v="1"/>
    <n v="6.23"/>
    <n v="9"/>
    <n v="0.69222222222222229"/>
    <n v="0"/>
    <n v="0"/>
    <d v="2019-03-01T00:00:00"/>
    <d v="2019-03-01T00:00:00"/>
    <n v="0"/>
    <s v="0-1 día"/>
    <n v="0"/>
    <n v="0"/>
    <n v="0"/>
    <x v="0"/>
    <x v="0"/>
    <x v="0"/>
    <x v="0"/>
    <x v="0"/>
    <x v="1"/>
    <x v="7"/>
  </r>
  <r>
    <x v="2"/>
    <n v="1"/>
    <s v="2001191"/>
    <x v="0"/>
    <s v="3657"/>
    <s v="27/02/2019 07:30"/>
    <s v="0C7X238427"/>
    <s v="800071"/>
    <s v="PITSS"/>
    <s v="ASP"/>
    <x v="27"/>
    <s v="CARRETERA BASE AEREA No 5850-23"/>
    <x v="0"/>
    <n v="0"/>
    <s v="INTERIOR"/>
    <n v="245"/>
    <s v="&gt;60"/>
    <s v="A4 Mono MFPs"/>
    <s v="A4"/>
    <s v="Ciudad principal"/>
    <s v="1-&gt;60"/>
    <n v="1.05"/>
    <n v="750.75000000000011"/>
    <n v="1"/>
    <n v="0.5"/>
    <n v="5"/>
    <n v="0.1"/>
    <n v="0"/>
    <n v="0"/>
    <d v="2019-03-01T00:00:00"/>
    <d v="2019-03-01T00:00:00"/>
    <n v="0"/>
    <s v="0-1 día"/>
    <n v="0"/>
    <n v="0"/>
    <n v="0"/>
    <x v="0"/>
    <x v="0"/>
    <x v="0"/>
    <x v="0"/>
    <x v="0"/>
    <x v="0"/>
    <x v="0"/>
  </r>
  <r>
    <x v="2"/>
    <n v="1"/>
    <s v="2001233"/>
    <x v="0"/>
    <s v="0251"/>
    <s v="27/02/2019 09:36"/>
    <s v="0VGW632064"/>
    <s v="500159"/>
    <s v="PITSS"/>
    <s v="ASP"/>
    <x v="128"/>
    <s v="PERIFERICO ORTIZ MENA LOCAL 8 SN"/>
    <x v="6"/>
    <n v="0"/>
    <s v="INTERIOR"/>
    <n v="12"/>
    <s v="Entre 7 y 15"/>
    <s v="A3 Professional Color Laser MFPs"/>
    <s v="A3"/>
    <s v="Ciudad principal"/>
    <s v="2-Entre 7 y 15"/>
    <n v="0.6"/>
    <n v="819"/>
    <n v="1"/>
    <n v="1.23"/>
    <n v="5"/>
    <n v="0.246"/>
    <n v="0"/>
    <n v="0"/>
    <d v="2019-03-04T00:00:00"/>
    <d v="2019-03-04T00:00:00"/>
    <n v="0"/>
    <s v="0-1 día"/>
    <n v="0"/>
    <n v="0"/>
    <n v="0"/>
    <x v="0"/>
    <x v="0"/>
    <x v="0"/>
    <x v="0"/>
    <x v="0"/>
    <x v="1"/>
    <x v="6"/>
  </r>
  <r>
    <x v="2"/>
    <n v="1"/>
    <s v="2001327"/>
    <x v="0"/>
    <s v="4002"/>
    <s v="27/02/2019 10:03"/>
    <s v="09HB320587"/>
    <s v="500156"/>
    <s v="PITSS"/>
    <s v="ASP"/>
    <x v="6"/>
    <s v="AV LINCOLN 760"/>
    <x v="2"/>
    <n v="0"/>
    <s v="INTERIOR"/>
    <n v="390"/>
    <s v="&gt;60"/>
    <s v="A4 Mono MFPs"/>
    <s v="A4"/>
    <s v="Ciudad principal"/>
    <s v="1-&gt;60"/>
    <n v="1.05"/>
    <n v="750.75000000000011"/>
    <n v="1"/>
    <n v="0"/>
    <n v="5"/>
    <n v="0"/>
    <n v="0"/>
    <n v="0"/>
    <d v="2019-02-28T00:00:00"/>
    <d v="2019-03-01T00:00:00"/>
    <n v="1"/>
    <s v="0-1 día"/>
    <n v="0"/>
    <n v="0"/>
    <n v="0"/>
    <x v="0"/>
    <x v="0"/>
    <x v="0"/>
    <x v="0"/>
    <x v="0"/>
    <x v="2"/>
    <x v="3"/>
  </r>
  <r>
    <x v="2"/>
    <n v="1"/>
    <s v="2001353"/>
    <x v="0"/>
    <s v="3616"/>
    <s v="27/02/2019 10:32"/>
    <s v="0A2T028123"/>
    <s v="500066"/>
    <s v="PITSS"/>
    <s v="ASP"/>
    <x v="34"/>
    <s v="CARR MIGUEL ALEMAN KM 24"/>
    <x v="29"/>
    <n v="0"/>
    <s v="INTERIOR"/>
    <n v="523"/>
    <s v="&gt;60"/>
    <s v="A4 Mono MFPs"/>
    <s v="A4"/>
    <s v="Otras"/>
    <s v="1-&gt;60"/>
    <n v="1.05"/>
    <n v="750.75000000000011"/>
    <n v="1"/>
    <n v="4.34"/>
    <n v="9"/>
    <n v="0.48222222222222222"/>
    <n v="0"/>
    <n v="0"/>
    <d v="2019-02-28T00:00:00"/>
    <d v="2019-03-01T00:00:00"/>
    <n v="1"/>
    <s v="0-1 día"/>
    <n v="0"/>
    <n v="0"/>
    <n v="0"/>
    <x v="0"/>
    <x v="0"/>
    <x v="0"/>
    <x v="0"/>
    <x v="0"/>
    <x v="0"/>
    <x v="0"/>
  </r>
  <r>
    <x v="2"/>
    <n v="1"/>
    <s v="2001407"/>
    <x v="0"/>
    <s v="8045"/>
    <s v="27/02/2019 11:29"/>
    <s v="0Y4X848718"/>
    <s v="000195"/>
    <s v="PITSS"/>
    <s v="ASP"/>
    <x v="39"/>
    <s v="AV MIGUEL ANGEL DE QUEVEDO NO 555"/>
    <x v="16"/>
    <n v="1"/>
    <s v="METRO"/>
    <n v="7"/>
    <s v="Entre 7 y 15"/>
    <s v="Office Digital"/>
    <s v="A3"/>
    <s v="Ciudad principal"/>
    <s v="2-Entre 7 y 15"/>
    <n v="0.6"/>
    <n v="0"/>
    <n v="1"/>
    <n v="1.67"/>
    <n v="5"/>
    <n v="0.33399999999999996"/>
    <n v="0"/>
    <n v="0"/>
    <d v="2019-02-28T00:00:00"/>
    <d v="2019-03-04T00:00:00"/>
    <n v="2"/>
    <s v="2-3 días"/>
    <n v="0.25"/>
    <n v="0"/>
    <n v="0"/>
    <x v="0"/>
    <x v="0"/>
    <x v="0"/>
    <x v="0"/>
    <x v="0"/>
    <x v="0"/>
    <x v="0"/>
  </r>
  <r>
    <x v="2"/>
    <n v="1"/>
    <s v="2001473"/>
    <x v="0"/>
    <s v="4005"/>
    <s v="27/02/2019 12:11"/>
    <s v="09HB349215"/>
    <s v="800188"/>
    <s v="PITSS"/>
    <s v="ASP"/>
    <x v="14"/>
    <s v="Lßzaro Cßrdenas No. 936"/>
    <x v="30"/>
    <n v="0"/>
    <s v="INTERIOR"/>
    <n v="7"/>
    <s v="Entre 7 y 15"/>
    <s v="A4 Mono MFPs"/>
    <s v="A4"/>
    <s v="Ciudad principal"/>
    <s v="1-Entre 7 y 15"/>
    <n v="0"/>
    <n v="0"/>
    <n v="1"/>
    <n v="5.32"/>
    <n v="5"/>
    <n v="1.0640000000000001"/>
    <n v="1.6000000000000014E-2"/>
    <n v="-11.440000000000012"/>
    <d v="2019-03-01T00:00:00"/>
    <d v="2019-03-01T00:00:00"/>
    <n v="0"/>
    <s v="0-1 día"/>
    <n v="0"/>
    <n v="0"/>
    <n v="0"/>
    <x v="0"/>
    <x v="1"/>
    <x v="0"/>
    <x v="0"/>
    <x v="0"/>
    <x v="0"/>
    <x v="0"/>
  </r>
  <r>
    <x v="2"/>
    <n v="1"/>
    <s v="2001519"/>
    <x v="0"/>
    <s v="3611"/>
    <s v="27/02/2019 13:06"/>
    <s v="0A4T558930"/>
    <s v="800071"/>
    <s v="PITSS"/>
    <s v="ASP"/>
    <x v="27"/>
    <s v="CARRETERA BASE AEREA No 5850-23"/>
    <x v="0"/>
    <n v="0"/>
    <s v="INTERIOR"/>
    <n v="83"/>
    <s v="&gt;60"/>
    <s v="Entry Mono Printers"/>
    <s v="A4"/>
    <s v="Ciudad principal"/>
    <s v="1-&gt;60"/>
    <n v="1.05"/>
    <n v="750.75000000000011"/>
    <n v="1"/>
    <n v="0.65"/>
    <n v="5"/>
    <n v="0.13"/>
    <n v="0"/>
    <n v="0"/>
    <d v="2019-03-01T00:00:00"/>
    <d v="2019-03-01T00:00:00"/>
    <n v="0"/>
    <s v="0-1 día"/>
    <n v="0"/>
    <n v="0"/>
    <n v="0"/>
    <x v="0"/>
    <x v="0"/>
    <x v="0"/>
    <x v="0"/>
    <x v="0"/>
    <x v="0"/>
    <x v="0"/>
  </r>
  <r>
    <x v="2"/>
    <n v="1"/>
    <s v="2001641"/>
    <x v="0"/>
    <s v="3226"/>
    <s v="27/02/2019 16:20"/>
    <s v="K8B485460"/>
    <s v="500083"/>
    <s v="PITSS"/>
    <s v="ASP"/>
    <x v="169"/>
    <s v="SAN MIGUEL No 113"/>
    <x v="33"/>
    <n v="0"/>
    <s v="INTERIOR"/>
    <n v="2645"/>
    <s v="&gt;60"/>
    <s v="A4 Mono MFPs"/>
    <s v="A4"/>
    <s v="Ciudad principal"/>
    <s v="1-&gt;60"/>
    <n v="1.05"/>
    <n v="750.75000000000011"/>
    <n v="1"/>
    <n v="1.67"/>
    <n v="5"/>
    <n v="0.33399999999999996"/>
    <n v="0"/>
    <n v="0"/>
    <d v="2019-03-04T00:00:00"/>
    <d v="2019-03-04T00:00:00"/>
    <n v="0"/>
    <s v="0-1 día"/>
    <n v="0"/>
    <n v="0"/>
    <n v="0"/>
    <x v="0"/>
    <x v="0"/>
    <x v="0"/>
    <x v="0"/>
    <x v="0"/>
    <x v="0"/>
    <x v="0"/>
  </r>
  <r>
    <x v="2"/>
    <n v="1"/>
    <s v="2001687"/>
    <x v="0"/>
    <s v="3350"/>
    <s v="27/02/2019 17:36"/>
    <s v="0VMA569561"/>
    <s v="500155"/>
    <s v="PITSS"/>
    <s v="ASP"/>
    <x v="25"/>
    <s v="AV VALLE DEL CEDRO 1681"/>
    <x v="2"/>
    <n v="0"/>
    <s v="INTERIOR"/>
    <n v="180"/>
    <s v="&gt;60"/>
    <s v="A4 Mono MFPs"/>
    <s v="A4"/>
    <s v="Ciudad principal"/>
    <s v="1-&gt;60"/>
    <n v="1.05"/>
    <n v="750.75000000000011"/>
    <n v="1"/>
    <n v="0"/>
    <n v="5"/>
    <n v="0"/>
    <n v="0"/>
    <n v="0"/>
    <d v="2019-03-01T00:00:00"/>
    <d v="2019-03-01T00:00:00"/>
    <n v="0"/>
    <s v="0-1 día"/>
    <n v="0"/>
    <n v="0"/>
    <n v="0"/>
    <x v="0"/>
    <x v="0"/>
    <x v="0"/>
    <x v="1"/>
    <x v="0"/>
    <x v="2"/>
    <x v="2"/>
  </r>
  <r>
    <x v="2"/>
    <n v="1"/>
    <s v="2001703"/>
    <x v="0"/>
    <s v="5867"/>
    <s v="27/02/2019 18:11"/>
    <s v="0EX7381748"/>
    <s v="500163"/>
    <s v="PITSS"/>
    <s v="ASP"/>
    <x v="108"/>
    <s v="BLVD ADOLFO LOPEZ MATEOS No 805 PONIENTE"/>
    <x v="109"/>
    <n v="0"/>
    <s v="INTERIOR"/>
    <n v="21"/>
    <s v="Entre 16 y 30"/>
    <s v="Office Digital"/>
    <s v="A3"/>
    <s v="Ciudad principal"/>
    <s v="2-Entre 16 y 30"/>
    <n v="0.8"/>
    <n v="1092"/>
    <n v="1"/>
    <n v="2.17"/>
    <n v="5"/>
    <n v="0.434"/>
    <n v="0"/>
    <n v="0"/>
    <d v="2019-03-04T00:00:00"/>
    <d v="2019-03-04T00:00:00"/>
    <n v="0"/>
    <s v="0-1 día"/>
    <n v="0"/>
    <n v="0"/>
    <n v="0"/>
    <x v="0"/>
    <x v="0"/>
    <x v="0"/>
    <x v="0"/>
    <x v="0"/>
    <x v="0"/>
    <x v="0"/>
  </r>
  <r>
    <x v="2"/>
    <n v="1"/>
    <s v="2001709"/>
    <x v="0"/>
    <s v="0070"/>
    <s v="27/02/2019 18:45"/>
    <s v="0E2B665470"/>
    <s v="800027"/>
    <s v="PITSS"/>
    <s v="ASP"/>
    <x v="4"/>
    <s v="AV VALLARTA 5400"/>
    <x v="0"/>
    <n v="0"/>
    <s v="INTERIOR"/>
    <n v="8"/>
    <s v="Entre 7 y 15"/>
    <s v="Entry Production Color Low/Mid"/>
    <s v="Entry Production"/>
    <s v="Ciudad principal"/>
    <s v="3-Entre 7 y 15"/>
    <n v="0.8"/>
    <n v="1258.4000000000003"/>
    <n v="1"/>
    <n v="2.37"/>
    <n v="4"/>
    <n v="0.59250000000000003"/>
    <n v="0"/>
    <n v="0"/>
    <d v="2019-03-01T00:00:00"/>
    <d v="2019-03-04T00:00:00"/>
    <n v="1"/>
    <s v="0-1 día"/>
    <n v="0"/>
    <n v="0"/>
    <n v="0"/>
    <x v="0"/>
    <x v="0"/>
    <x v="0"/>
    <x v="0"/>
    <x v="0"/>
    <x v="0"/>
    <x v="0"/>
  </r>
  <r>
    <x v="2"/>
    <n v="1"/>
    <s v="2001855"/>
    <x v="0"/>
    <s v="0551"/>
    <s v="28/02/2019 07:36"/>
    <s v="0XPN398415"/>
    <s v="800071"/>
    <s v="PITSS"/>
    <s v="ASP"/>
    <x v="4"/>
    <s v="AV VALLARTA 5400"/>
    <x v="0"/>
    <n v="0"/>
    <s v="INTERIOR"/>
    <n v="76"/>
    <s v="&gt;60"/>
    <s v="Entry Production Color Low/Mid"/>
    <s v="Entry Production"/>
    <s v="Ciudad principal"/>
    <s v="3-&gt;60"/>
    <n v="1.1499999999999999"/>
    <n v="1808.95"/>
    <n v="1"/>
    <n v="1"/>
    <n v="4"/>
    <n v="0.25"/>
    <n v="0"/>
    <n v="0"/>
    <d v="2019-02-28T00:00:00"/>
    <d v="2019-03-04T00:00:00"/>
    <n v="2"/>
    <s v="2-3 días"/>
    <n v="0.25"/>
    <n v="-393.25000000000006"/>
    <n v="0"/>
    <x v="0"/>
    <x v="0"/>
    <x v="0"/>
    <x v="0"/>
    <x v="0"/>
    <x v="0"/>
    <x v="0"/>
  </r>
  <r>
    <x v="2"/>
    <n v="1"/>
    <s v="2001881"/>
    <x v="0"/>
    <s v="4395"/>
    <s v="28/02/2019 08:17"/>
    <s v="0BG2951663"/>
    <s v="100038"/>
    <s v="PITSS"/>
    <s v="ASP"/>
    <x v="1"/>
    <s v="BLV ALFREDO DEL MAZO 805"/>
    <x v="20"/>
    <n v="0"/>
    <s v="INTERIOR"/>
    <n v="13"/>
    <s v="Entre 7 y 15"/>
    <s v="Light Production Digital Business"/>
    <s v="Entry Production"/>
    <s v="Ciudad principal"/>
    <s v="3-Entre 7 y 15"/>
    <n v="0.8"/>
    <n v="1258.4000000000003"/>
    <n v="1"/>
    <n v="4.5"/>
    <n v="4"/>
    <n v="1.125"/>
    <n v="3.125E-2"/>
    <n v="-49.156250000000007"/>
    <d v="2019-03-04T00:00:00"/>
    <d v="2019-03-04T00:00:00"/>
    <n v="0"/>
    <s v="0-1 día"/>
    <n v="0"/>
    <n v="0"/>
    <n v="0"/>
    <x v="0"/>
    <x v="1"/>
    <x v="0"/>
    <x v="0"/>
    <x v="0"/>
    <x v="0"/>
    <x v="0"/>
  </r>
  <r>
    <x v="2"/>
    <n v="1"/>
    <s v="2001893"/>
    <x v="0"/>
    <s v="4395"/>
    <s v="28/02/2019 08:49"/>
    <s v="0BG2948912"/>
    <s v="500094"/>
    <s v="PITSS"/>
    <s v="ASP"/>
    <x v="1"/>
    <s v="AV HIDALGO 5309"/>
    <x v="69"/>
    <n v="0"/>
    <s v="INTERIOR"/>
    <n v="72"/>
    <s v="&gt;60"/>
    <s v="Light Production Digital Business"/>
    <s v="Entry Production"/>
    <s v="Ciudad principal"/>
    <s v="3-&gt;60"/>
    <n v="1.1499999999999999"/>
    <n v="1808.95"/>
    <n v="1"/>
    <n v="2.68"/>
    <n v="4"/>
    <n v="0.67"/>
    <n v="0"/>
    <n v="0"/>
    <d v="2019-03-06T00:00:00"/>
    <d v="2019-03-07T00:00:00"/>
    <n v="1"/>
    <s v="0-1 día"/>
    <n v="0"/>
    <n v="0"/>
    <n v="0"/>
    <x v="0"/>
    <x v="0"/>
    <x v="0"/>
    <x v="0"/>
    <x v="0"/>
    <x v="0"/>
    <x v="0"/>
  </r>
  <r>
    <x v="2"/>
    <n v="1"/>
    <s v="2001917"/>
    <x v="0"/>
    <s v="3615"/>
    <s v="28/02/2019 09:19"/>
    <s v="0A2T145103"/>
    <s v="800072"/>
    <s v="PITSS"/>
    <s v="ASP"/>
    <x v="25"/>
    <s v="AV EJE 2 No 271"/>
    <x v="13"/>
    <n v="0"/>
    <s v="INTERIOR"/>
    <n v="104"/>
    <s v="&gt;60"/>
    <s v="A4 Mono MFPs"/>
    <s v="A4"/>
    <s v="Ciudad principal"/>
    <s v="1-&gt;60"/>
    <n v="1.05"/>
    <n v="750.75000000000011"/>
    <n v="1"/>
    <n v="1.35"/>
    <n v="5"/>
    <n v="0.27"/>
    <n v="0"/>
    <n v="0"/>
    <d v="2019-02-28T00:00:00"/>
    <d v="2019-03-01T00:00:00"/>
    <n v="1"/>
    <s v="0-1 día"/>
    <n v="0"/>
    <n v="0"/>
    <n v="0"/>
    <x v="0"/>
    <x v="0"/>
    <x v="0"/>
    <x v="1"/>
    <x v="0"/>
    <x v="0"/>
    <x v="0"/>
  </r>
  <r>
    <x v="2"/>
    <n v="1"/>
    <s v="2001945"/>
    <x v="0"/>
    <s v="3611"/>
    <s v="28/02/2019 09:53"/>
    <s v="0A4T558102"/>
    <s v="800110"/>
    <s v="PITSS"/>
    <s v="ASP"/>
    <x v="4"/>
    <s v="ENRIQUE RAMIREZ 445"/>
    <x v="28"/>
    <n v="0"/>
    <s v="INTERIOR"/>
    <n v="174"/>
    <s v="&gt;60"/>
    <s v="Entry Mono Printers"/>
    <s v="A4"/>
    <s v="Ciudad principal"/>
    <s v="1-&gt;60"/>
    <n v="1.05"/>
    <n v="750.75000000000011"/>
    <n v="1"/>
    <n v="0.34"/>
    <n v="5"/>
    <n v="6.8000000000000005E-2"/>
    <n v="0"/>
    <n v="0"/>
    <d v="2019-03-01T00:00:00"/>
    <d v="2019-03-01T00:00:00"/>
    <n v="0"/>
    <s v="0-1 día"/>
    <n v="0"/>
    <n v="0"/>
    <n v="0"/>
    <x v="0"/>
    <x v="0"/>
    <x v="0"/>
    <x v="0"/>
    <x v="0"/>
    <x v="0"/>
    <x v="0"/>
  </r>
  <r>
    <x v="2"/>
    <n v="1"/>
    <s v="2002009"/>
    <x v="0"/>
    <s v="7835"/>
    <s v="28/02/2019 10:33"/>
    <s v="0MX1056140"/>
    <s v="800071"/>
    <s v="PITSS"/>
    <s v="ASP"/>
    <x v="131"/>
    <s v="PROLG AV LOPEZ MATEOS KM 6.5 NO 2915"/>
    <x v="40"/>
    <n v="0"/>
    <s v="INTERIOR"/>
    <n v="2646"/>
    <s v="&gt;60"/>
    <s v="A3 Office Color Laser MFPs"/>
    <s v="A3"/>
    <s v="Ciudad principal"/>
    <s v="2-&gt;60"/>
    <n v="1.1000000000000001"/>
    <n v="1501.5000000000002"/>
    <n v="1"/>
    <n v="1.1200000000000001"/>
    <n v="5"/>
    <n v="0.22400000000000003"/>
    <n v="0"/>
    <n v="0"/>
    <d v="2019-02-28T00:00:00"/>
    <d v="2019-03-01T00:00:00"/>
    <n v="1"/>
    <s v="0-1 día"/>
    <n v="0"/>
    <n v="0"/>
    <n v="0"/>
    <x v="0"/>
    <x v="0"/>
    <x v="0"/>
    <x v="0"/>
    <x v="0"/>
    <x v="0"/>
    <x v="0"/>
  </r>
  <r>
    <x v="2"/>
    <n v="1"/>
    <s v="2002011"/>
    <x v="0"/>
    <s v="5955"/>
    <s v="28/02/2019 10:37"/>
    <s v="0X76375491"/>
    <s v="800071"/>
    <s v="PITSS"/>
    <s v="ASP"/>
    <x v="131"/>
    <s v="PROLG AV LOPEZ MATEOS KM 6.5 NO 2915"/>
    <x v="40"/>
    <n v="0"/>
    <s v="INTERIOR"/>
    <n v="539"/>
    <s v="&gt;60"/>
    <s v="Departmental Digital"/>
    <s v="A3"/>
    <s v="Ciudad principal"/>
    <s v="2-&gt;60"/>
    <n v="1.1000000000000001"/>
    <n v="1501.5000000000002"/>
    <n v="1"/>
    <n v="1.88"/>
    <n v="5"/>
    <n v="0.376"/>
    <n v="0"/>
    <n v="0"/>
    <d v="2019-03-07T00:00:00"/>
    <d v="2019-03-08T00:00:00"/>
    <n v="1"/>
    <s v="0-1 día"/>
    <n v="0"/>
    <n v="0"/>
    <n v="0"/>
    <x v="0"/>
    <x v="0"/>
    <x v="0"/>
    <x v="0"/>
    <x v="0"/>
    <x v="0"/>
    <x v="0"/>
  </r>
  <r>
    <x v="2"/>
    <n v="1"/>
    <s v="2002049"/>
    <x v="0"/>
    <s v="8065"/>
    <s v="28/02/2019 11:13"/>
    <s v="3AG878735"/>
    <s v="500028"/>
    <s v="PITSS"/>
    <s v="ASP"/>
    <x v="10"/>
    <s v="DOLORES DE GUEVARA No 980"/>
    <x v="11"/>
    <n v="0"/>
    <s v="INTERIOR"/>
    <n v="9"/>
    <s v="Entre 7 y 15"/>
    <s v="Departmental Digital"/>
    <s v="A3"/>
    <s v="Ciudad principal"/>
    <s v="2-Entre 7 y 15"/>
    <n v="0.6"/>
    <n v="819"/>
    <n v="1"/>
    <n v="2.2799999999999998"/>
    <n v="5"/>
    <n v="0.45599999999999996"/>
    <n v="0"/>
    <n v="0"/>
    <d v="2019-02-28T00:00:00"/>
    <d v="2019-03-01T00:00:00"/>
    <n v="1"/>
    <s v="0-1 día"/>
    <n v="0"/>
    <n v="0"/>
    <n v="0"/>
    <x v="0"/>
    <x v="0"/>
    <x v="0"/>
    <x v="0"/>
    <x v="0"/>
    <x v="0"/>
    <x v="0"/>
  </r>
  <r>
    <x v="2"/>
    <n v="1"/>
    <s v="2002053"/>
    <x v="0"/>
    <s v="3657"/>
    <s v="28/02/2019 11:13"/>
    <s v="0C7X259886"/>
    <s v="500083"/>
    <s v="PITSS"/>
    <s v="ASP"/>
    <x v="170"/>
    <s v="CARRETERA MIGUEL ALEMAN KM 17"/>
    <x v="29"/>
    <n v="0"/>
    <s v="INTERIOR"/>
    <n v="658"/>
    <s v="&gt;60"/>
    <s v="A4 Mono MFPs"/>
    <s v="A4"/>
    <s v="Otras"/>
    <s v="1-&gt;60"/>
    <n v="1.05"/>
    <n v="750.75000000000011"/>
    <n v="1"/>
    <n v="1.78"/>
    <n v="9"/>
    <n v="0.19777777777777777"/>
    <n v="0"/>
    <n v="0"/>
    <d v="2019-03-05T00:00:00"/>
    <d v="2019-03-06T00:00:00"/>
    <n v="1"/>
    <s v="0-1 día"/>
    <n v="0"/>
    <n v="0"/>
    <n v="0"/>
    <x v="0"/>
    <x v="0"/>
    <x v="0"/>
    <x v="0"/>
    <x v="0"/>
    <x v="0"/>
    <x v="0"/>
  </r>
  <r>
    <x v="2"/>
    <n v="1"/>
    <s v="2002099"/>
    <x v="0"/>
    <s v="3336"/>
    <s v="28/02/2019 12:20"/>
    <s v="5BT731230"/>
    <s v="000207"/>
    <s v="PITSS"/>
    <s v="ASP"/>
    <x v="171"/>
    <s v="AVELLANA S/N"/>
    <x v="101"/>
    <n v="0"/>
    <s v="METRO"/>
    <n v="2646"/>
    <s v="&gt;60"/>
    <s v="A4 Mono MFPs"/>
    <s v="A4"/>
    <s v="Ciudad principal"/>
    <s v="1-&gt;60"/>
    <n v="1.05"/>
    <n v="491.40000000000003"/>
    <n v="1"/>
    <n v="5.4"/>
    <n v="5"/>
    <n v="1.08"/>
    <n v="2.0000000000000018E-2"/>
    <n v="-9.3600000000000083"/>
    <d v="2019-03-01T00:00:00"/>
    <d v="2019-03-01T00:00:00"/>
    <n v="0"/>
    <s v="0-1 día"/>
    <n v="0"/>
    <n v="0"/>
    <n v="0"/>
    <x v="0"/>
    <x v="1"/>
    <x v="0"/>
    <x v="0"/>
    <x v="0"/>
    <x v="0"/>
    <x v="0"/>
  </r>
  <r>
    <x v="2"/>
    <n v="1"/>
    <s v="2002103"/>
    <x v="0"/>
    <s v="3658"/>
    <s v="28/02/2019 12:23"/>
    <s v="0C4X011365"/>
    <s v="800027"/>
    <s v="PITSS"/>
    <s v="ASP"/>
    <x v="8"/>
    <s v="AV RIO NILO 1000"/>
    <x v="7"/>
    <n v="0"/>
    <s v="INTERIOR"/>
    <n v="512"/>
    <s v="&gt;60"/>
    <s v="A4 Mono MFPs"/>
    <s v="A4"/>
    <s v="Ciudad principal"/>
    <s v="1-&gt;60"/>
    <n v="1.05"/>
    <n v="750.75000000000011"/>
    <n v="1"/>
    <n v="1.87"/>
    <n v="5"/>
    <n v="0.374"/>
    <n v="0"/>
    <n v="0"/>
    <d v="2019-02-28T00:00:00"/>
    <d v="2019-03-01T00:00:00"/>
    <n v="1"/>
    <s v="0-1 día"/>
    <n v="0"/>
    <n v="0"/>
    <n v="0"/>
    <x v="0"/>
    <x v="0"/>
    <x v="0"/>
    <x v="0"/>
    <x v="0"/>
    <x v="0"/>
    <x v="0"/>
  </r>
  <r>
    <x v="2"/>
    <n v="1"/>
    <s v="2002105"/>
    <x v="3"/>
    <s v="8075"/>
    <s v="28/02/2019 12:38"/>
    <s v="3AG879435"/>
    <s v="100037"/>
    <s v="PITSS"/>
    <s v="ASP"/>
    <x v="172"/>
    <s v="HERMENEGILDO GALEANA No 104"/>
    <x v="76"/>
    <n v="0"/>
    <s v="INTERIOR"/>
    <s v="  "/>
    <s v="&gt;60"/>
    <s v="Departmental Digital"/>
    <s v="A3"/>
    <s v="Ciudad principal"/>
    <s v="2-&gt;60"/>
    <n v="1"/>
    <n v="2047.5"/>
    <n v="0"/>
    <n v="5"/>
    <n v="5"/>
    <n v="1"/>
    <n v="0"/>
    <n v="0"/>
    <d v="2019-02-28T00:00:00"/>
    <d v="2019-03-01T00:00:00"/>
    <n v="1"/>
    <s v="0-1 día"/>
    <n v="0"/>
    <n v="0"/>
    <n v="0"/>
    <x v="1"/>
    <x v="0"/>
    <x v="0"/>
    <x v="0"/>
    <x v="0"/>
    <x v="0"/>
    <x v="0"/>
  </r>
  <r>
    <x v="2"/>
    <n v="1"/>
    <s v="2002113"/>
    <x v="0"/>
    <s v="4002"/>
    <s v="28/02/2019 12:54"/>
    <s v="09HB318229"/>
    <s v="500080"/>
    <s v="PITSS"/>
    <s v="ASP"/>
    <x v="6"/>
    <s v="KM 3.5 CARR ANAHUAC"/>
    <x v="104"/>
    <n v="0"/>
    <s v="INTERIOR"/>
    <n v="169"/>
    <s v="&gt;60"/>
    <s v="A4 Mono MFPs"/>
    <s v="A4"/>
    <s v="Otras"/>
    <s v="1-&gt;60"/>
    <n v="1.05"/>
    <n v="750.75000000000011"/>
    <n v="1"/>
    <n v="0"/>
    <n v="9"/>
    <n v="0"/>
    <n v="0"/>
    <n v="0"/>
    <d v="2019-02-28T00:00:00"/>
    <d v="2019-03-01T00:00:00"/>
    <n v="1"/>
    <s v="0-1 día"/>
    <n v="0"/>
    <n v="0"/>
    <n v="0"/>
    <x v="0"/>
    <x v="0"/>
    <x v="0"/>
    <x v="0"/>
    <x v="0"/>
    <x v="1"/>
    <x v="1"/>
  </r>
  <r>
    <x v="2"/>
    <n v="1"/>
    <s v="2002115"/>
    <x v="0"/>
    <s v="4002"/>
    <s v="28/02/2019 12:52"/>
    <s v="09HB331976"/>
    <s v="100038"/>
    <s v="PITSS"/>
    <s v="ASP"/>
    <x v="15"/>
    <s v="VICENTE LOMBARDO TOLEDANO No 110 INT 3"/>
    <x v="32"/>
    <n v="1"/>
    <s v="INTERIOR"/>
    <n v="2646"/>
    <s v="&gt;60"/>
    <s v="A4 Mono MFPs"/>
    <s v="A4"/>
    <s v="Ciudad principal"/>
    <s v="1-&gt;60"/>
    <n v="1.05"/>
    <n v="0"/>
    <n v="1"/>
    <n v="4.13"/>
    <n v="5"/>
    <n v="0.82599999999999996"/>
    <n v="0"/>
    <n v="0"/>
    <d v="2019-02-28T00:00:00"/>
    <d v="2019-03-01T00:00:00"/>
    <n v="1"/>
    <s v="0-1 día"/>
    <n v="0"/>
    <n v="0"/>
    <n v="0"/>
    <x v="0"/>
    <x v="0"/>
    <x v="0"/>
    <x v="0"/>
    <x v="0"/>
    <x v="0"/>
    <x v="0"/>
  </r>
  <r>
    <x v="2"/>
    <n v="1"/>
    <s v="2002189"/>
    <x v="0"/>
    <s v="3346"/>
    <s v="28/02/2019 13:46"/>
    <s v="03BT801954"/>
    <s v="500163"/>
    <s v="PITSS"/>
    <s v="ASP"/>
    <x v="6"/>
    <s v="BLVD ADOLFO LOPEZ MATEOS 898 PTE"/>
    <x v="109"/>
    <n v="0"/>
    <s v="INTERIOR"/>
    <n v="22"/>
    <s v="Entre 16 y 30"/>
    <s v="A4 Mono MFPs"/>
    <s v="A4"/>
    <s v="Ciudad principal"/>
    <s v="1-Entre 16 y 30"/>
    <n v="0.6"/>
    <n v="429.00000000000006"/>
    <n v="1"/>
    <n v="3.73"/>
    <n v="5"/>
    <n v="0.746"/>
    <n v="0"/>
    <n v="0"/>
    <d v="2019-03-01T00:00:00"/>
    <d v="2019-03-01T00:00:00"/>
    <n v="0"/>
    <s v="0-1 día"/>
    <n v="0"/>
    <n v="0"/>
    <n v="0"/>
    <x v="0"/>
    <x v="0"/>
    <x v="0"/>
    <x v="0"/>
    <x v="0"/>
    <x v="0"/>
    <x v="0"/>
  </r>
  <r>
    <x v="2"/>
    <n v="1"/>
    <s v="2002207"/>
    <x v="0"/>
    <s v="4005"/>
    <s v="28/02/2019 13:49"/>
    <s v="09HB347575"/>
    <s v="500163"/>
    <s v="PITSS"/>
    <s v="ASP"/>
    <x v="14"/>
    <s v="BLVD TAMAULIPAS NORTE No 1801"/>
    <x v="109"/>
    <n v="0"/>
    <s v="INTERIOR"/>
    <n v="50"/>
    <s v="Entre 31 y 60"/>
    <s v="A4 Mono MFPs"/>
    <s v="A4"/>
    <s v="Ciudad principal"/>
    <s v="1-Entre 31 y 60"/>
    <n v="0.8"/>
    <n v="572.00000000000011"/>
    <n v="1"/>
    <n v="0.35"/>
    <n v="5"/>
    <n v="6.9999999999999993E-2"/>
    <n v="0"/>
    <n v="0"/>
    <d v="2019-03-04T00:00:00"/>
    <d v="2019-03-05T00:00:00"/>
    <n v="1"/>
    <s v="0-1 día"/>
    <n v="0"/>
    <n v="0"/>
    <n v="0"/>
    <x v="0"/>
    <x v="0"/>
    <x v="0"/>
    <x v="0"/>
    <x v="0"/>
    <x v="0"/>
    <x v="0"/>
  </r>
  <r>
    <x v="2"/>
    <n v="1"/>
    <s v="2002213"/>
    <x v="0"/>
    <s v="4310"/>
    <s v="28/02/2019 13:59"/>
    <s v="0BG0974475"/>
    <s v="100037"/>
    <s v="PITSS"/>
    <s v="ASP"/>
    <x v="18"/>
    <s v="IGNACIO LOPEZ RAYON No 510"/>
    <x v="22"/>
    <n v="0"/>
    <s v="INTERIOR"/>
    <n v="29"/>
    <s v="Entre 16 y 30"/>
    <s v="Light Production Digital Business"/>
    <s v="Entry Production"/>
    <s v="Ciudad principal"/>
    <s v="3-Entre 16 y 30"/>
    <n v="1.05"/>
    <n v="1651.6500000000003"/>
    <n v="1"/>
    <n v="3.52"/>
    <n v="4"/>
    <n v="0.88"/>
    <n v="0"/>
    <n v="0"/>
    <d v="2019-03-01T00:00:00"/>
    <d v="2019-03-01T00:00:00"/>
    <n v="0"/>
    <s v="0-1 día"/>
    <n v="0"/>
    <n v="0"/>
    <n v="0"/>
    <x v="0"/>
    <x v="0"/>
    <x v="0"/>
    <x v="0"/>
    <x v="0"/>
    <x v="0"/>
    <x v="0"/>
  </r>
  <r>
    <x v="2"/>
    <n v="1"/>
    <s v="2002217"/>
    <x v="0"/>
    <s v="4624"/>
    <s v="28/02/2019 14:07"/>
    <s v="0D6X465181"/>
    <s v="500080"/>
    <s v="PITSS"/>
    <s v="ASP"/>
    <x v="13"/>
    <s v="AV DE LAS INDUSTRIAS No 4907"/>
    <x v="6"/>
    <n v="0"/>
    <s v="INTERIOR"/>
    <n v="162"/>
    <s v="&gt;60"/>
    <s v="Entry Mono Printers"/>
    <s v="A4"/>
    <s v="Ciudad principal"/>
    <s v="1-&gt;60"/>
    <n v="1.05"/>
    <n v="750.75000000000011"/>
    <n v="1"/>
    <n v="0"/>
    <n v="5"/>
    <n v="0"/>
    <n v="0"/>
    <n v="0"/>
    <d v="2019-03-01T00:00:00"/>
    <d v="2019-03-01T00:00:00"/>
    <n v="0"/>
    <s v="0-1 día"/>
    <n v="0"/>
    <n v="0"/>
    <n v="0"/>
    <x v="0"/>
    <x v="0"/>
    <x v="0"/>
    <x v="0"/>
    <x v="0"/>
    <x v="1"/>
    <x v="1"/>
  </r>
  <r>
    <x v="2"/>
    <n v="1"/>
    <s v="2002225"/>
    <x v="0"/>
    <s v="6227"/>
    <s v="28/02/2019 14:17"/>
    <s v="0P7A331305"/>
    <s v="100038"/>
    <s v="PITSS"/>
    <s v="ASP"/>
    <x v="55"/>
    <s v="CEDRO No 124"/>
    <x v="32"/>
    <n v="0"/>
    <s v="INTERIOR"/>
    <n v="31"/>
    <s v="Entre 31 y 60"/>
    <s v="A4 Color Laser MFPs"/>
    <s v="A4"/>
    <s v="Ciudad principal"/>
    <s v="1-Entre 31 y 60"/>
    <n v="0.8"/>
    <n v="572.00000000000011"/>
    <n v="1"/>
    <n v="5.72"/>
    <n v="5"/>
    <n v="1.1439999999999999"/>
    <n v="3.5999999999999976E-2"/>
    <n v="-25.739999999999988"/>
    <d v="2019-03-04T00:00:00"/>
    <d v="2019-03-04T00:00:00"/>
    <n v="0"/>
    <s v="0-1 día"/>
    <n v="0"/>
    <n v="0"/>
    <n v="0"/>
    <x v="0"/>
    <x v="1"/>
    <x v="0"/>
    <x v="0"/>
    <x v="0"/>
    <x v="0"/>
    <x v="0"/>
  </r>
  <r>
    <x v="2"/>
    <n v="1"/>
    <s v="2002237"/>
    <x v="1"/>
    <s v="7845"/>
    <s v="28/02/2019 14:35"/>
    <s v="0MX4505031"/>
    <s v="800072"/>
    <s v="PITSS"/>
    <s v="ASP"/>
    <x v="25"/>
    <s v="CIRCUITO MEXICO No 125"/>
    <x v="13"/>
    <n v="0"/>
    <s v="INTERIOR"/>
    <s v="  "/>
    <s v="&gt;60"/>
    <s v="A3 Office Color Laser MFPs"/>
    <s v="A3"/>
    <s v="Ciudad principal"/>
    <s v="2-&gt;60"/>
    <n v="1"/>
    <n v="1365"/>
    <n v="0"/>
    <n v="5"/>
    <n v="5"/>
    <n v="1"/>
    <n v="0"/>
    <n v="0"/>
    <d v="2019-02-28T00:00:00"/>
    <d v="2019-03-01T00:00:00"/>
    <n v="1"/>
    <s v="0-1 día"/>
    <n v="0"/>
    <n v="0"/>
    <n v="0"/>
    <x v="1"/>
    <x v="0"/>
    <x v="0"/>
    <x v="1"/>
    <x v="0"/>
    <x v="0"/>
    <x v="0"/>
  </r>
  <r>
    <x v="2"/>
    <n v="1"/>
    <s v="2002241"/>
    <x v="3"/>
    <s v="3346"/>
    <s v="28/02/2019 14:41"/>
    <s v="03BT801966"/>
    <s v="800147"/>
    <s v="PITSS"/>
    <s v="ASP"/>
    <x v="6"/>
    <s v="DR DOMENZAIN No 21"/>
    <x v="112"/>
    <n v="0"/>
    <s v="INTERIOR"/>
    <s v="  "/>
    <s v="&gt;60"/>
    <s v="A4 Mono MFPs"/>
    <s v="A4"/>
    <s v="Otras"/>
    <s v="1-&gt;60"/>
    <n v="1"/>
    <n v="1072.5000000000002"/>
    <n v="0"/>
    <n v="9"/>
    <n v="9"/>
    <n v="1"/>
    <n v="0"/>
    <n v="0"/>
    <d v="2019-02-28T00:00:00"/>
    <d v="2019-03-06T00:00:00"/>
    <n v="4"/>
    <s v="4-5 días"/>
    <n v="0"/>
    <n v="0"/>
    <n v="0"/>
    <x v="1"/>
    <x v="0"/>
    <x v="0"/>
    <x v="0"/>
    <x v="0"/>
    <x v="0"/>
    <x v="0"/>
  </r>
  <r>
    <x v="2"/>
    <n v="1"/>
    <s v="2002267"/>
    <x v="0"/>
    <s v="6705"/>
    <s v="28/02/2019 15:18"/>
    <s v="0A1H022531"/>
    <s v="800071"/>
    <s v="PITSS"/>
    <s v="ASP"/>
    <x v="4"/>
    <s v="AV VALLE DE SAN ISIDRO 530"/>
    <x v="0"/>
    <n v="0"/>
    <s v="INTERIOR"/>
    <n v="23"/>
    <s v="Entre 16 y 30"/>
    <s v="WF Mono Systems and Legacy Color"/>
    <s v="WF"/>
    <s v="Ciudad principal"/>
    <s v="3-Entre 16 y 30"/>
    <n v="1.05"/>
    <n v="1651.6500000000003"/>
    <n v="1"/>
    <n v="1.95"/>
    <n v="4"/>
    <n v="0.48749999999999999"/>
    <n v="0"/>
    <n v="0"/>
    <d v="2019-03-04T00:00:00"/>
    <d v="2019-03-04T00:00:00"/>
    <n v="0"/>
    <s v="0-1 día"/>
    <n v="0"/>
    <n v="0"/>
    <n v="0"/>
    <x v="0"/>
    <x v="0"/>
    <x v="0"/>
    <x v="0"/>
    <x v="0"/>
    <x v="0"/>
    <x v="0"/>
  </r>
  <r>
    <x v="2"/>
    <n v="1"/>
    <s v="2002283"/>
    <x v="0"/>
    <s v="3636"/>
    <s v="28/02/2019 15:50"/>
    <s v="0BB1252119"/>
    <s v="500156"/>
    <s v="PITSS"/>
    <s v="ASP"/>
    <x v="30"/>
    <s v="PROL HERMANOS ESCOBAR No 7151-E"/>
    <x v="2"/>
    <n v="0"/>
    <s v="INTERIOR"/>
    <n v="10"/>
    <s v="Entre 7 y 15"/>
    <s v="A4 Mono MFPs"/>
    <s v="A4"/>
    <s v="Ciudad principal"/>
    <s v="1-Entre 7 y 15"/>
    <n v="0"/>
    <n v="0"/>
    <n v="1"/>
    <n v="0"/>
    <n v="5"/>
    <n v="0"/>
    <n v="0"/>
    <n v="0"/>
    <d v="2019-02-28T00:00:00"/>
    <d v="2019-03-01T00:00:00"/>
    <n v="1"/>
    <s v="0-1 día"/>
    <n v="0"/>
    <n v="0"/>
    <n v="0"/>
    <x v="0"/>
    <x v="0"/>
    <x v="0"/>
    <x v="0"/>
    <x v="0"/>
    <x v="2"/>
    <x v="3"/>
  </r>
  <r>
    <x v="2"/>
    <n v="1"/>
    <s v="2002285"/>
    <x v="0"/>
    <s v="7835"/>
    <s v="28/02/2019 15:55"/>
    <s v="0MX1185934"/>
    <s v="500156"/>
    <s v="PITSS"/>
    <s v="ASP"/>
    <x v="30"/>
    <s v="PROL HERMANOS ESCOBAR No 7151-E"/>
    <x v="2"/>
    <n v="0"/>
    <s v="INTERIOR"/>
    <n v="1"/>
    <s v="&lt;=3"/>
    <s v="A3 Office Color Laser MFPs"/>
    <s v="A3"/>
    <s v="Ciudad principal"/>
    <s v="2-&lt;=3"/>
    <n v="0"/>
    <n v="0"/>
    <n v="1"/>
    <n v="1.08"/>
    <n v="5"/>
    <n v="0.21600000000000003"/>
    <n v="0"/>
    <n v="0"/>
    <d v="2019-03-07T00:00:00"/>
    <d v="2019-03-07T00:00:00"/>
    <n v="0"/>
    <s v="0-1 día"/>
    <n v="0"/>
    <n v="0"/>
    <n v="0"/>
    <x v="0"/>
    <x v="0"/>
    <x v="0"/>
    <x v="0"/>
    <x v="0"/>
    <x v="2"/>
    <x v="3"/>
  </r>
  <r>
    <x v="2"/>
    <n v="1"/>
    <s v="2002295"/>
    <x v="0"/>
    <s v="3611"/>
    <s v="28/02/2019 16:52"/>
    <s v="0A4T557607"/>
    <s v="800071"/>
    <s v="PITSS"/>
    <s v="ASP"/>
    <x v="27"/>
    <s v="CARRETERA BASE AEREA No 5850-23"/>
    <x v="0"/>
    <n v="0"/>
    <s v="INTERIOR"/>
    <n v="59"/>
    <s v="Entre 31 y 60"/>
    <s v="Entry Mono Printers"/>
    <s v="A4"/>
    <s v="Ciudad principal"/>
    <s v="1-Entre 31 y 60"/>
    <n v="0.8"/>
    <n v="572.00000000000011"/>
    <n v="1"/>
    <n v="0.63"/>
    <n v="5"/>
    <n v="0.126"/>
    <n v="0"/>
    <n v="0"/>
    <d v="2019-03-01T00:00:00"/>
    <d v="2019-03-01T00:00:00"/>
    <n v="0"/>
    <s v="0-1 día"/>
    <n v="0"/>
    <n v="0"/>
    <n v="0"/>
    <x v="0"/>
    <x v="0"/>
    <x v="0"/>
    <x v="0"/>
    <x v="0"/>
    <x v="0"/>
    <x v="0"/>
  </r>
  <r>
    <x v="2"/>
    <n v="1"/>
    <s v="2002297"/>
    <x v="0"/>
    <s v="5337"/>
    <s v="28/02/2019 16:55"/>
    <s v="0AE9566556"/>
    <s v="800071"/>
    <s v="PITSS"/>
    <s v="ASP"/>
    <x v="27"/>
    <s v="CARRETERA BASE AEREA No 5850-23"/>
    <x v="0"/>
    <n v="0"/>
    <s v="INTERIOR"/>
    <n v="48"/>
    <s v="Entre 31 y 60"/>
    <s v="Office Digital"/>
    <s v="A3"/>
    <s v="Ciudad principal"/>
    <s v="2-Entre 31 y 60"/>
    <n v="1.05"/>
    <n v="1433.25"/>
    <n v="1"/>
    <n v="0.91"/>
    <n v="5"/>
    <n v="0.182"/>
    <n v="0"/>
    <n v="0"/>
    <d v="2019-03-01T00:00:00"/>
    <d v="2019-03-01T00:00:00"/>
    <n v="0"/>
    <s v="0-1 día"/>
    <n v="0"/>
    <n v="0"/>
    <n v="0"/>
    <x v="0"/>
    <x v="0"/>
    <x v="0"/>
    <x v="0"/>
    <x v="0"/>
    <x v="0"/>
    <x v="0"/>
  </r>
  <r>
    <x v="2"/>
    <n v="1"/>
    <s v="2002303"/>
    <x v="0"/>
    <s v="4002"/>
    <s v="28/02/2019 17:14"/>
    <s v="09HB331582"/>
    <s v="000207"/>
    <s v="PITSS"/>
    <s v="ASP"/>
    <x v="102"/>
    <s v="AV DE LA BARRANCA LOTE No 26  A S/N"/>
    <x v="85"/>
    <n v="1"/>
    <s v="METRO"/>
    <n v="79"/>
    <s v="&gt;60"/>
    <s v="A4 Mono MFPs"/>
    <s v="A4"/>
    <s v="Ciudad principal"/>
    <s v="1-&gt;60"/>
    <n v="1.05"/>
    <n v="0"/>
    <n v="1"/>
    <n v="0"/>
    <n v="5"/>
    <n v="0"/>
    <n v="0"/>
    <n v="0"/>
    <d v="2019-03-01T00:00:00"/>
    <d v="2019-03-04T00:00:00"/>
    <n v="1"/>
    <s v="0-1 día"/>
    <n v="0"/>
    <n v="0"/>
    <n v="0"/>
    <x v="0"/>
    <x v="0"/>
    <x v="0"/>
    <x v="0"/>
    <x v="0"/>
    <x v="0"/>
    <x v="0"/>
  </r>
  <r>
    <x v="2"/>
    <n v="1"/>
    <s v="2002305"/>
    <x v="0"/>
    <s v="4002"/>
    <s v="28/02/2019 17:25"/>
    <s v="09HB331758"/>
    <s v="800196"/>
    <s v="PITSS"/>
    <s v="ASP"/>
    <x v="15"/>
    <s v="CARRETERA SAN ISIDRO MAZATEPEC No 7000"/>
    <x v="40"/>
    <n v="1"/>
    <s v="INTERIOR"/>
    <n v="2646"/>
    <s v="&gt;60"/>
    <s v="A4 Mono MFPs"/>
    <s v="A4"/>
    <s v="Ciudad principal"/>
    <s v="1-&gt;60"/>
    <n v="1.05"/>
    <n v="0"/>
    <n v="1"/>
    <n v="0.08"/>
    <n v="5"/>
    <n v="1.6E-2"/>
    <n v="0"/>
    <n v="0"/>
    <d v="2019-02-28T00:00:00"/>
    <d v="2019-03-01T00:00:00"/>
    <n v="1"/>
    <s v="0-1 día"/>
    <n v="0"/>
    <n v="0"/>
    <n v="0"/>
    <x v="0"/>
    <x v="0"/>
    <x v="0"/>
    <x v="0"/>
    <x v="0"/>
    <x v="0"/>
    <x v="0"/>
  </r>
  <r>
    <x v="2"/>
    <n v="1"/>
    <s v="2002317"/>
    <x v="0"/>
    <s v="4495"/>
    <s v="28/02/2019 17:40"/>
    <s v="0BPB110617"/>
    <s v="800192"/>
    <s v="PITSS"/>
    <s v="ASP"/>
    <x v="5"/>
    <s v="KM 9 CARRETERA A EL CASTILLO"/>
    <x v="5"/>
    <n v="0"/>
    <s v="INTERIOR"/>
    <n v="17"/>
    <s v="Entre 16 y 30"/>
    <s v="CF Mono"/>
    <s v="High Production"/>
    <s v="Ciudad principal"/>
    <s v="4-Entre 16 y 30"/>
    <n v="1.1000000000000001"/>
    <n v="2359.5"/>
    <n v="1"/>
    <n v="0"/>
    <n v="3"/>
    <n v="0"/>
    <n v="0"/>
    <n v="0"/>
    <d v="2019-03-04T00:00:00"/>
    <d v="2019-03-04T00:00:00"/>
    <n v="0"/>
    <s v="0-1 día"/>
    <n v="0"/>
    <n v="0"/>
    <n v="0"/>
    <x v="0"/>
    <x v="0"/>
    <x v="0"/>
    <x v="0"/>
    <x v="0"/>
    <x v="0"/>
    <x v="0"/>
  </r>
  <r>
    <x v="2"/>
    <n v="1"/>
    <s v="2002321"/>
    <x v="0"/>
    <s v="3611"/>
    <s v="28/02/2019 17:55"/>
    <s v="0A4T549964"/>
    <s v="500066"/>
    <s v="PITSS"/>
    <s v="ASP"/>
    <x v="4"/>
    <s v="EUGENIO GARZA SADA 3525"/>
    <x v="11"/>
    <n v="0"/>
    <s v="INTERIOR"/>
    <n v="297"/>
    <s v="&gt;60"/>
    <s v="Entry Mono Printers"/>
    <s v="A4"/>
    <s v="Ciudad principal"/>
    <s v="1-&gt;60"/>
    <n v="1.05"/>
    <n v="750.75000000000011"/>
    <n v="1"/>
    <n v="0"/>
    <n v="5"/>
    <n v="0"/>
    <n v="0"/>
    <n v="0"/>
    <d v="2019-03-01T00:00:00"/>
    <d v="2019-03-01T00:00:00"/>
    <n v="0"/>
    <s v="0-1 día"/>
    <n v="0"/>
    <n v="0"/>
    <n v="0"/>
    <x v="0"/>
    <x v="0"/>
    <x v="0"/>
    <x v="0"/>
    <x v="0"/>
    <x v="0"/>
    <x v="0"/>
  </r>
  <r>
    <x v="2"/>
    <n v="1"/>
    <s v="2002323"/>
    <x v="0"/>
    <s v="5552"/>
    <s v="28/02/2019 18:05"/>
    <s v="0KPA022870"/>
    <s v="500155"/>
    <s v="PITSS"/>
    <s v="ASP"/>
    <x v="25"/>
    <s v="8102 AV MIGUEL DE LA MADRID"/>
    <x v="27"/>
    <n v="0"/>
    <s v="INTERIOR"/>
    <n v="707"/>
    <s v="&gt;60"/>
    <s v="Entry Mono Printers"/>
    <s v="A4"/>
    <s v="Ciudad principal"/>
    <s v="1-&gt;60"/>
    <n v="1.05"/>
    <n v="750.75000000000011"/>
    <n v="1"/>
    <n v="0"/>
    <n v="5"/>
    <n v="0"/>
    <n v="0"/>
    <n v="0"/>
    <d v="2019-03-04T00:00:00"/>
    <d v="2019-03-04T00:00:00"/>
    <n v="0"/>
    <s v="0-1 día"/>
    <n v="0"/>
    <n v="0"/>
    <n v="0"/>
    <x v="0"/>
    <x v="0"/>
    <x v="0"/>
    <x v="1"/>
    <x v="0"/>
    <x v="2"/>
    <x v="2"/>
  </r>
  <r>
    <x v="2"/>
    <n v="1"/>
    <s v="2002423"/>
    <x v="0"/>
    <s v="1262"/>
    <s v="01/03/2019 07:30"/>
    <s v="0DUX272492"/>
    <s v="800027"/>
    <s v="PITSS"/>
    <s v="ASP"/>
    <x v="4"/>
    <s v="AV VALLE DE SAN ISIDRO 530"/>
    <x v="0"/>
    <n v="0"/>
    <s v="INTERIOR"/>
    <n v="31"/>
    <s v="Entre 31 y 60"/>
    <s v="Entry Production Color Low/Mid"/>
    <s v="Entry Production"/>
    <s v="Ciudad principal"/>
    <s v="3-Entre 31 y 60"/>
    <n v="1.1000000000000001"/>
    <n v="1730.3000000000004"/>
    <n v="1"/>
    <n v="2.42"/>
    <n v="4"/>
    <n v="0.60499999999999998"/>
    <n v="0"/>
    <n v="0"/>
    <d v="2019-03-05T00:00:00"/>
    <d v="2019-03-05T00:00:00"/>
    <n v="0"/>
    <s v="0-1 día"/>
    <n v="0"/>
    <n v="0"/>
    <n v="0"/>
    <x v="0"/>
    <x v="0"/>
    <x v="0"/>
    <x v="0"/>
    <x v="0"/>
    <x v="0"/>
    <x v="0"/>
  </r>
  <r>
    <x v="2"/>
    <n v="1"/>
    <s v="2002427"/>
    <x v="0"/>
    <s v="5945"/>
    <s v="01/03/2019 07:45"/>
    <s v="0X76372470"/>
    <s v="500018"/>
    <s v="PITSS"/>
    <s v="ASP"/>
    <x v="2"/>
    <s v="5 DE MAY0 No 707"/>
    <x v="78"/>
    <n v="0"/>
    <s v="INTERIOR"/>
    <n v="2"/>
    <s v="&lt;=3"/>
    <s v="Office Digital"/>
    <s v="A3"/>
    <s v="Otras"/>
    <s v="2-&lt;=3"/>
    <n v="0"/>
    <n v="0"/>
    <n v="1"/>
    <n v="2.4700000000000002"/>
    <n v="9"/>
    <n v="0.27444444444444449"/>
    <n v="0"/>
    <n v="0"/>
    <d v="2019-03-01T00:00:00"/>
    <d v="2019-03-01T00:00:00"/>
    <n v="0"/>
    <s v="0-1 día"/>
    <n v="0"/>
    <n v="0"/>
    <n v="0"/>
    <x v="0"/>
    <x v="0"/>
    <x v="0"/>
    <x v="0"/>
    <x v="0"/>
    <x v="0"/>
    <x v="0"/>
  </r>
  <r>
    <x v="2"/>
    <n v="1"/>
    <s v="2002457"/>
    <x v="0"/>
    <s v="5774"/>
    <s v="01/03/2019 08:46"/>
    <s v="0XEL560508"/>
    <s v="500028"/>
    <s v="PITSS"/>
    <s v="ASP"/>
    <x v="1"/>
    <s v="MANUEL BARRAGAN 510 NTE"/>
    <x v="36"/>
    <n v="0"/>
    <s v="INTERIOR"/>
    <n v="149"/>
    <s v="&gt;60"/>
    <s v="Departmental Digital"/>
    <s v="A3"/>
    <s v="Ciudad principal"/>
    <s v="2-&gt;60"/>
    <n v="1.1000000000000001"/>
    <n v="1501.5000000000002"/>
    <n v="1"/>
    <n v="2.23"/>
    <n v="5"/>
    <n v="0.44600000000000001"/>
    <n v="0"/>
    <n v="0"/>
    <d v="2019-03-01T00:00:00"/>
    <d v="2019-03-01T00:00:00"/>
    <n v="0"/>
    <s v="0-1 día"/>
    <n v="0"/>
    <n v="0"/>
    <n v="0"/>
    <x v="0"/>
    <x v="0"/>
    <x v="0"/>
    <x v="0"/>
    <x v="0"/>
    <x v="0"/>
    <x v="0"/>
  </r>
  <r>
    <x v="2"/>
    <n v="1"/>
    <s v="2002479"/>
    <x v="0"/>
    <s v="4000"/>
    <s v="01/03/2019 09:21"/>
    <s v="06HB014406"/>
    <s v="500027"/>
    <s v="PITSS"/>
    <s v="ASP"/>
    <x v="20"/>
    <s v="DURANGO No 2751"/>
    <x v="2"/>
    <n v="1"/>
    <s v="INTERIOR"/>
    <n v="191"/>
    <s v="&gt;60"/>
    <s v="Entry Mono Printers"/>
    <s v="A4"/>
    <s v="Ciudad principal"/>
    <s v="1-&gt;60"/>
    <n v="1.05"/>
    <n v="0"/>
    <n v="1"/>
    <n v="0.65"/>
    <n v="5"/>
    <n v="0.13"/>
    <n v="0"/>
    <n v="0"/>
    <d v="2019-03-01T00:00:00"/>
    <d v="2019-03-04T00:00:00"/>
    <n v="1"/>
    <s v="0-1 día"/>
    <n v="0"/>
    <n v="0"/>
    <n v="0"/>
    <x v="0"/>
    <x v="0"/>
    <x v="0"/>
    <x v="0"/>
    <x v="0"/>
    <x v="0"/>
    <x v="0"/>
  </r>
  <r>
    <x v="2"/>
    <n v="1"/>
    <s v="2002529"/>
    <x v="0"/>
    <s v="5867"/>
    <s v="01/03/2019 09:39"/>
    <s v="0EX7399926"/>
    <s v="500158"/>
    <s v="PITSS"/>
    <s v="ASP"/>
    <x v="11"/>
    <s v="RAFAEL PEREZ SERNA Y HENRY DUNANT"/>
    <x v="2"/>
    <n v="0"/>
    <s v="INTERIOR"/>
    <n v="84"/>
    <s v="&gt;60"/>
    <s v="Office Digital"/>
    <s v="A3"/>
    <s v="Ciudad principal"/>
    <s v="2-&gt;60"/>
    <n v="1.1000000000000001"/>
    <n v="1501.5000000000002"/>
    <n v="1"/>
    <n v="0.47"/>
    <n v="5"/>
    <n v="9.4E-2"/>
    <n v="0"/>
    <n v="0"/>
    <d v="2019-03-01T00:00:00"/>
    <d v="2019-03-01T00:00:00"/>
    <n v="0"/>
    <s v="0-1 día"/>
    <n v="0"/>
    <n v="0"/>
    <n v="0"/>
    <x v="0"/>
    <x v="0"/>
    <x v="0"/>
    <x v="0"/>
    <x v="0"/>
    <x v="2"/>
    <x v="5"/>
  </r>
  <r>
    <x v="2"/>
    <n v="1"/>
    <s v="2002569"/>
    <x v="0"/>
    <s v="5325"/>
    <s v="01/03/2019 09:47"/>
    <s v="0AE7177623"/>
    <s v="800071"/>
    <s v="PITSS"/>
    <s v="ASP"/>
    <x v="7"/>
    <s v="AV GENERAL RAMON CORONA No 2514"/>
    <x v="0"/>
    <n v="0"/>
    <s v="INTERIOR"/>
    <n v="2647"/>
    <s v="&gt;60"/>
    <s v="Office Digital"/>
    <s v="A3"/>
    <s v="Ciudad principal"/>
    <s v="2-&gt;60"/>
    <n v="1.1000000000000001"/>
    <n v="1501.5000000000002"/>
    <n v="1"/>
    <n v="0.55000000000000004"/>
    <n v="5"/>
    <n v="0.11000000000000001"/>
    <n v="0"/>
    <n v="0"/>
    <d v="2019-03-01T00:00:00"/>
    <d v="2019-03-01T00:00:00"/>
    <n v="0"/>
    <s v="0-1 día"/>
    <n v="0"/>
    <n v="0"/>
    <n v="0"/>
    <x v="0"/>
    <x v="0"/>
    <x v="0"/>
    <x v="0"/>
    <x v="0"/>
    <x v="0"/>
    <x v="0"/>
  </r>
  <r>
    <x v="2"/>
    <n v="1"/>
    <s v="2002583"/>
    <x v="0"/>
    <s v="0560"/>
    <s v="01/03/2019 10:04"/>
    <s v="0XPN399168"/>
    <s v="800187"/>
    <s v="PITSS"/>
    <s v="ASP"/>
    <x v="1"/>
    <s v="PROL ZARAGOZA 62 A"/>
    <x v="10"/>
    <n v="0"/>
    <s v="INTERIOR"/>
    <n v="38"/>
    <s v="Entre 31 y 60"/>
    <s v="Entry Production Color Low/Mid"/>
    <s v="Entry Production"/>
    <s v="Ciudad principal"/>
    <s v="3-Entre 31 y 60"/>
    <n v="1.1000000000000001"/>
    <n v="1730.3000000000004"/>
    <n v="1"/>
    <n v="1.35"/>
    <n v="4"/>
    <n v="0.33750000000000002"/>
    <n v="0"/>
    <n v="0"/>
    <d v="2019-03-01T00:00:00"/>
    <d v="2019-03-01T00:00:00"/>
    <n v="0"/>
    <s v="0-1 día"/>
    <n v="0"/>
    <n v="0"/>
    <n v="0"/>
    <x v="0"/>
    <x v="0"/>
    <x v="0"/>
    <x v="0"/>
    <x v="0"/>
    <x v="0"/>
    <x v="0"/>
  </r>
  <r>
    <x v="2"/>
    <n v="1"/>
    <s v="2002587"/>
    <x v="0"/>
    <s v="0560"/>
    <s v="01/03/2019 10:08"/>
    <s v="0XPN399404"/>
    <s v="800187"/>
    <s v="PITSS"/>
    <s v="ASP"/>
    <x v="1"/>
    <s v="PROL ZARAGOZA 62 A"/>
    <x v="10"/>
    <n v="0"/>
    <s v="INTERIOR"/>
    <n v="37"/>
    <s v="Entre 31 y 60"/>
    <s v="Entry Production Color Low/Mid"/>
    <s v="Entry Production"/>
    <s v="Ciudad principal"/>
    <s v="3-Entre 31 y 60"/>
    <n v="1.1000000000000001"/>
    <n v="1730.3000000000004"/>
    <n v="1"/>
    <n v="1.45"/>
    <n v="4"/>
    <n v="0.36249999999999999"/>
    <n v="0"/>
    <n v="0"/>
    <d v="2019-03-08T00:00:00"/>
    <d v="2019-03-11T00:00:00"/>
    <n v="1"/>
    <s v="0-1 día"/>
    <n v="0"/>
    <n v="0"/>
    <n v="0"/>
    <x v="0"/>
    <x v="0"/>
    <x v="0"/>
    <x v="0"/>
    <x v="0"/>
    <x v="0"/>
    <x v="0"/>
  </r>
  <r>
    <x v="2"/>
    <n v="1"/>
    <s v="2002593"/>
    <x v="0"/>
    <s v="0070"/>
    <s v="01/03/2019 10:10"/>
    <s v="0E2B654080"/>
    <s v="800187"/>
    <s v="PITSS"/>
    <s v="ASP"/>
    <x v="1"/>
    <s v="PROLONGACION ZARAGOZA No 62 A"/>
    <x v="10"/>
    <n v="0"/>
    <s v="INTERIOR"/>
    <n v="37"/>
    <s v="Entre 31 y 60"/>
    <s v="Entry Production Color Low/Mid"/>
    <s v="Entry Production"/>
    <s v="Ciudad principal"/>
    <s v="3-Entre 31 y 60"/>
    <n v="1.1000000000000001"/>
    <n v="1730.3000000000004"/>
    <n v="1"/>
    <n v="1.58"/>
    <n v="4"/>
    <n v="0.39500000000000002"/>
    <n v="0"/>
    <n v="0"/>
    <d v="2019-03-05T00:00:00"/>
    <d v="2019-03-05T00:00:00"/>
    <n v="0"/>
    <s v="0-1 día"/>
    <n v="0"/>
    <n v="0"/>
    <n v="0"/>
    <x v="0"/>
    <x v="0"/>
    <x v="0"/>
    <x v="0"/>
    <x v="0"/>
    <x v="0"/>
    <x v="0"/>
  </r>
  <r>
    <x v="2"/>
    <n v="1"/>
    <s v="2002595"/>
    <x v="0"/>
    <s v="3661"/>
    <s v="01/03/2019 10:10"/>
    <s v="C4X012994"/>
    <s v="500066"/>
    <s v="PITSS"/>
    <s v="ASP"/>
    <x v="134"/>
    <s v="LIBRAMIENTO ARCO VIAL"/>
    <x v="86"/>
    <n v="0"/>
    <s v="INTERIOR"/>
    <n v="15"/>
    <s v="Entre 7 y 15"/>
    <s v="A4 Mono MFPs"/>
    <s v="A4"/>
    <s v="Ciudad principal"/>
    <s v="1-Entre 7 y 15"/>
    <n v="0"/>
    <n v="0"/>
    <n v="1"/>
    <n v="3.46"/>
    <n v="5"/>
    <n v="0.69199999999999995"/>
    <n v="0"/>
    <n v="0"/>
    <d v="2019-03-01T00:00:00"/>
    <d v="2019-03-04T00:00:00"/>
    <n v="1"/>
    <s v="0-1 día"/>
    <n v="0"/>
    <n v="0"/>
    <n v="0"/>
    <x v="0"/>
    <x v="0"/>
    <x v="0"/>
    <x v="0"/>
    <x v="0"/>
    <x v="0"/>
    <x v="0"/>
  </r>
  <r>
    <x v="2"/>
    <n v="1"/>
    <s v="2002615"/>
    <x v="0"/>
    <s v="5866"/>
    <s v="01/03/2019 10:38"/>
    <s v="0EX9287017"/>
    <s v="800183"/>
    <s v="PITSS"/>
    <s v="ASP"/>
    <x v="4"/>
    <s v="AV VALLARTA 5400"/>
    <x v="0"/>
    <n v="0"/>
    <s v="INTERIOR"/>
    <n v="4"/>
    <s v="Entre 3 y 6"/>
    <s v="Departmental Digital"/>
    <s v="A3"/>
    <s v="Ciudad principal"/>
    <s v="2-Entre 3 y 6"/>
    <n v="0"/>
    <n v="0"/>
    <n v="1"/>
    <n v="0.87"/>
    <n v="5"/>
    <n v="0.17399999999999999"/>
    <n v="0"/>
    <n v="0"/>
    <d v="2019-03-04T00:00:00"/>
    <d v="2019-03-05T00:00:00"/>
    <n v="1"/>
    <s v="0-1 día"/>
    <n v="0"/>
    <n v="0"/>
    <n v="0"/>
    <x v="0"/>
    <x v="0"/>
    <x v="0"/>
    <x v="0"/>
    <x v="0"/>
    <x v="0"/>
    <x v="0"/>
  </r>
  <r>
    <x v="2"/>
    <n v="1"/>
    <s v="2002617"/>
    <x v="0"/>
    <s v="6514"/>
    <s v="01/03/2019 10:47"/>
    <s v="5AV824797"/>
    <s v="500019"/>
    <s v="PITSS"/>
    <s v="ASP"/>
    <x v="84"/>
    <s v="NI&amp;OS HEROES No 1015 NTE"/>
    <x v="9"/>
    <n v="0"/>
    <s v="INTERIOR"/>
    <n v="2"/>
    <s v="&lt;=3"/>
    <s v="A4 Color Laser MFPs"/>
    <s v="A4"/>
    <s v="Otras"/>
    <s v="1-&lt;=3"/>
    <n v="0"/>
    <n v="0"/>
    <n v="1"/>
    <n v="3.05"/>
    <n v="9"/>
    <n v="0.33888888888888885"/>
    <n v="0"/>
    <n v="0"/>
    <d v="2019-03-04T00:00:00"/>
    <d v="2019-03-04T00:00:00"/>
    <n v="0"/>
    <s v="0-1 día"/>
    <n v="0"/>
    <n v="0"/>
    <n v="0"/>
    <x v="0"/>
    <x v="0"/>
    <x v="0"/>
    <x v="0"/>
    <x v="0"/>
    <x v="0"/>
    <x v="0"/>
  </r>
  <r>
    <x v="2"/>
    <n v="1"/>
    <s v="2002629"/>
    <x v="0"/>
    <s v="0770"/>
    <s v="01/03/2019 11:07"/>
    <s v="0CX0060974"/>
    <s v="500080"/>
    <s v="PITSS"/>
    <s v="ASP"/>
    <x v="128"/>
    <s v="AV UNIVERSIDAD 2761"/>
    <x v="6"/>
    <n v="0"/>
    <s v="INTERIOR"/>
    <n v="14"/>
    <s v="Entre 7 y 15"/>
    <s v="Entry Production Color Mid"/>
    <s v="Entry Production"/>
    <s v="Ciudad principal"/>
    <s v="3-Entre 7 y 15"/>
    <n v="0.8"/>
    <n v="1258.4000000000003"/>
    <n v="1"/>
    <n v="0"/>
    <n v="4"/>
    <n v="0"/>
    <n v="0"/>
    <n v="0"/>
    <d v="2019-03-04T00:00:00"/>
    <d v="2019-03-05T00:00:00"/>
    <n v="1"/>
    <s v="0-1 día"/>
    <n v="0"/>
    <n v="0"/>
    <n v="0"/>
    <x v="0"/>
    <x v="0"/>
    <x v="0"/>
    <x v="0"/>
    <x v="0"/>
    <x v="1"/>
    <x v="1"/>
  </r>
  <r>
    <x v="2"/>
    <n v="1"/>
    <s v="2002633"/>
    <x v="0"/>
    <s v="7025"/>
    <s v="01/03/2019 11:11"/>
    <s v="07CX042174"/>
    <s v="500083"/>
    <s v="PITSS"/>
    <s v="ASP"/>
    <x v="54"/>
    <s v="CARRETERA PESQUERIA - LOS RAMONES KM 13.5"/>
    <x v="114"/>
    <n v="0"/>
    <s v="INTERIOR"/>
    <n v="107"/>
    <s v="&gt;60"/>
    <s v="Office Digital"/>
    <s v="A3"/>
    <s v="Otras"/>
    <s v="2-&gt;60"/>
    <n v="1.1000000000000001"/>
    <n v="1501.5000000000002"/>
    <n v="1"/>
    <n v="5.32"/>
    <n v="9"/>
    <n v="0.59111111111111114"/>
    <n v="0"/>
    <n v="0"/>
    <d v="2019-03-01T00:00:00"/>
    <d v="2019-03-01T00:00:00"/>
    <n v="0"/>
    <s v="0-1 día"/>
    <n v="0"/>
    <n v="0"/>
    <n v="0"/>
    <x v="0"/>
    <x v="0"/>
    <x v="0"/>
    <x v="0"/>
    <x v="0"/>
    <x v="0"/>
    <x v="0"/>
  </r>
  <r>
    <x v="2"/>
    <n v="1"/>
    <s v="2002639"/>
    <x v="0"/>
    <s v="4395"/>
    <s v="01/03/2019 11:35"/>
    <s v="0BG2949265"/>
    <s v="500083"/>
    <s v="PITSS"/>
    <s v="ASP"/>
    <x v="1"/>
    <s v="MANUEL BARRAGAN 510 NTE"/>
    <x v="36"/>
    <n v="0"/>
    <s v="INTERIOR"/>
    <n v="24"/>
    <s v="Entre 16 y 30"/>
    <s v="Light Production Digital Business"/>
    <s v="Entry Production"/>
    <s v="Ciudad principal"/>
    <s v="3-Entre 16 y 30"/>
    <n v="1.05"/>
    <n v="1651.6500000000003"/>
    <n v="1"/>
    <n v="1"/>
    <n v="4"/>
    <n v="0.25"/>
    <n v="0"/>
    <n v="0"/>
    <d v="2019-03-05T00:00:00"/>
    <d v="2019-03-05T00:00:00"/>
    <n v="0"/>
    <s v="0-1 día"/>
    <n v="0"/>
    <n v="0"/>
    <n v="0"/>
    <x v="0"/>
    <x v="0"/>
    <x v="0"/>
    <x v="0"/>
    <x v="0"/>
    <x v="0"/>
    <x v="0"/>
  </r>
  <r>
    <x v="2"/>
    <n v="1"/>
    <s v="2002655"/>
    <x v="0"/>
    <s v="4002"/>
    <s v="01/03/2019 11:56"/>
    <s v="09HB331503"/>
    <s v="800196"/>
    <s v="PITSS"/>
    <s v="ASP"/>
    <x v="0"/>
    <s v="AV MOCTEZUMA No 179"/>
    <x v="0"/>
    <n v="1"/>
    <s v="INTERIOR"/>
    <n v="60"/>
    <s v="Entre 31 y 60"/>
    <s v="A4 Mono MFPs"/>
    <s v="A4"/>
    <s v="Ciudad principal"/>
    <s v="1-Entre 31 y 60"/>
    <n v="0.8"/>
    <n v="0"/>
    <n v="1"/>
    <n v="1.54"/>
    <n v="5"/>
    <n v="0.308"/>
    <n v="0"/>
    <n v="0"/>
    <d v="2019-03-01T00:00:00"/>
    <d v="2019-03-01T00:00:00"/>
    <n v="0"/>
    <s v="0-1 día"/>
    <n v="0"/>
    <n v="0"/>
    <n v="0"/>
    <x v="0"/>
    <x v="0"/>
    <x v="0"/>
    <x v="0"/>
    <x v="0"/>
    <x v="0"/>
    <x v="0"/>
  </r>
  <r>
    <x v="2"/>
    <n v="1"/>
    <s v="2002665"/>
    <x v="0"/>
    <s v="5757"/>
    <s v="01/03/2019 12:01"/>
    <s v="0Y2B003352"/>
    <s v="500159"/>
    <s v="PITSS"/>
    <s v="ASP"/>
    <x v="7"/>
    <s v="HEROICO COLEGIO MILITAR No 4700"/>
    <x v="6"/>
    <n v="0"/>
    <s v="INTERIOR"/>
    <n v="192"/>
    <s v="&gt;60"/>
    <s v="Departmental Digital"/>
    <s v="A3"/>
    <s v="Ciudad principal"/>
    <s v="2-&gt;60"/>
    <n v="1.1000000000000001"/>
    <n v="1501.5000000000002"/>
    <n v="1"/>
    <n v="0.98"/>
    <n v="5"/>
    <n v="0.19600000000000001"/>
    <n v="0"/>
    <n v="0"/>
    <d v="2019-03-01T00:00:00"/>
    <d v="2019-03-01T00:00:00"/>
    <n v="0"/>
    <s v="0-1 día"/>
    <n v="0"/>
    <n v="0"/>
    <n v="0"/>
    <x v="0"/>
    <x v="0"/>
    <x v="0"/>
    <x v="0"/>
    <x v="0"/>
    <x v="1"/>
    <x v="6"/>
  </r>
  <r>
    <x v="2"/>
    <n v="1"/>
    <s v="2002677"/>
    <x v="0"/>
    <s v="5945"/>
    <s v="01/03/2019 12:30"/>
    <s v="0X76375739"/>
    <s v="500158"/>
    <s v="PITSS"/>
    <s v="ASP"/>
    <x v="2"/>
    <s v="AV DE LAS INDUSTRIAS S/N"/>
    <x v="2"/>
    <n v="0"/>
    <s v="INTERIOR"/>
    <n v="18"/>
    <s v="Entre 16 y 30"/>
    <s v="Office Digital"/>
    <s v="A3"/>
    <s v="Ciudad principal"/>
    <s v="2-Entre 16 y 30"/>
    <n v="0.8"/>
    <n v="1092"/>
    <n v="1"/>
    <n v="0.7"/>
    <n v="5"/>
    <n v="0.13999999999999999"/>
    <n v="0"/>
    <n v="0"/>
    <d v="2019-03-04T00:00:00"/>
    <d v="2019-03-04T00:00:00"/>
    <n v="0"/>
    <s v="0-1 día"/>
    <n v="0"/>
    <n v="0"/>
    <n v="0"/>
    <x v="0"/>
    <x v="0"/>
    <x v="0"/>
    <x v="0"/>
    <x v="0"/>
    <x v="2"/>
    <x v="5"/>
  </r>
  <r>
    <x v="2"/>
    <n v="1"/>
    <s v="2002691"/>
    <x v="0"/>
    <s v="4626"/>
    <s v="01/03/2019 13:03"/>
    <s v="0D6X468392"/>
    <s v="800071"/>
    <s v="PITSS"/>
    <s v="ASP"/>
    <x v="27"/>
    <s v="CARRETERA BASE AEREA No 5850-23"/>
    <x v="0"/>
    <n v="0"/>
    <s v="INTERIOR"/>
    <n v="81"/>
    <s v="&gt;60"/>
    <s v="Entry Mono Printers"/>
    <s v="A4"/>
    <s v="Ciudad principal"/>
    <s v="1-&gt;60"/>
    <n v="1.05"/>
    <n v="750.75000000000011"/>
    <n v="1"/>
    <n v="4.45"/>
    <n v="5"/>
    <n v="0.89"/>
    <n v="0"/>
    <n v="0"/>
    <d v="2019-03-02T00:00:00"/>
    <d v="2019-03-04T00:00:00"/>
    <n v="0"/>
    <s v="0-1 día"/>
    <n v="0"/>
    <n v="0"/>
    <n v="0"/>
    <x v="0"/>
    <x v="0"/>
    <x v="0"/>
    <x v="0"/>
    <x v="0"/>
    <x v="0"/>
    <x v="0"/>
  </r>
  <r>
    <x v="2"/>
    <n v="1"/>
    <s v="2002707"/>
    <x v="0"/>
    <s v="7225"/>
    <s v="01/03/2019 13:27"/>
    <s v="0LX5822393"/>
    <s v="800072"/>
    <s v="PITSS"/>
    <s v="ASP"/>
    <x v="25"/>
    <s v="AV SALVADOR NAVA MARTINEZ 3125 PISO 6"/>
    <x v="13"/>
    <n v="0"/>
    <s v="INTERIOR"/>
    <n v="1185"/>
    <s v="&gt;60"/>
    <s v="A3 Office Color Laser MFPs"/>
    <s v="A3"/>
    <s v="Ciudad principal"/>
    <s v="2-&gt;60"/>
    <n v="1.1000000000000001"/>
    <n v="1501.5000000000002"/>
    <n v="1"/>
    <n v="1.1499999999999999"/>
    <n v="5"/>
    <n v="0.22999999999999998"/>
    <n v="0"/>
    <n v="0"/>
    <d v="2019-03-05T00:00:00"/>
    <d v="2019-03-05T00:00:00"/>
    <n v="0"/>
    <s v="0-1 día"/>
    <n v="0"/>
    <n v="0"/>
    <n v="0"/>
    <x v="0"/>
    <x v="0"/>
    <x v="0"/>
    <x v="1"/>
    <x v="0"/>
    <x v="0"/>
    <x v="0"/>
  </r>
  <r>
    <x v="2"/>
    <n v="1"/>
    <s v="2002739"/>
    <x v="0"/>
    <s v="3346"/>
    <s v="01/03/2019 14:37"/>
    <s v="03BT802591"/>
    <s v="800074"/>
    <s v="PITSS"/>
    <s v="ASP"/>
    <x v="111"/>
    <s v="BLVD DE LAS ISLAS No 1 MOD 4"/>
    <x v="37"/>
    <n v="0"/>
    <s v="INTERIOR"/>
    <n v="50"/>
    <s v="Entre 31 y 60"/>
    <s v="A4 Mono MFPs"/>
    <s v="A4"/>
    <s v="Otras"/>
    <s v="1-Entre 31 y 60"/>
    <n v="0.8"/>
    <n v="572.00000000000011"/>
    <n v="1"/>
    <n v="6.38"/>
    <n v="9"/>
    <n v="0.7088888888888889"/>
    <n v="0"/>
    <n v="0"/>
    <d v="2019-03-04T00:00:00"/>
    <d v="2019-03-04T00:00:00"/>
    <n v="0"/>
    <s v="0-1 día"/>
    <n v="0"/>
    <n v="0"/>
    <n v="0"/>
    <x v="0"/>
    <x v="0"/>
    <x v="0"/>
    <x v="0"/>
    <x v="0"/>
    <x v="0"/>
    <x v="0"/>
  </r>
  <r>
    <x v="2"/>
    <n v="1"/>
    <s v="2002769"/>
    <x v="0"/>
    <s v="5748"/>
    <s v="01/03/2019 15:32"/>
    <s v="0XEH805087"/>
    <s v="500155"/>
    <s v="PITSS"/>
    <s v="ASP"/>
    <x v="25"/>
    <s v="AV VALLE DEL CEDRO 1681"/>
    <x v="2"/>
    <n v="0"/>
    <s v="INTERIOR"/>
    <n v="205"/>
    <s v="&gt;60"/>
    <s v="Office Digital"/>
    <s v="A3"/>
    <s v="Ciudad principal"/>
    <s v="2-&gt;60"/>
    <n v="1.1000000000000001"/>
    <n v="1501.5000000000002"/>
    <n v="1"/>
    <n v="0.64"/>
    <n v="5"/>
    <n v="0.128"/>
    <n v="0"/>
    <n v="0"/>
    <d v="2019-03-05T00:00:00"/>
    <d v="2019-03-06T00:00:00"/>
    <n v="1"/>
    <s v="0-1 día"/>
    <n v="0"/>
    <n v="0"/>
    <n v="0"/>
    <x v="0"/>
    <x v="0"/>
    <x v="0"/>
    <x v="1"/>
    <x v="0"/>
    <x v="2"/>
    <x v="2"/>
  </r>
  <r>
    <x v="2"/>
    <n v="1"/>
    <s v="2002775"/>
    <x v="0"/>
    <s v="5774"/>
    <s v="01/03/2019 15:43"/>
    <s v="0XEL562732"/>
    <s v="800074"/>
    <s v="PITSS"/>
    <s v="ASP"/>
    <x v="1"/>
    <s v="AV LAS PALMAS 1559 LOC SA-01"/>
    <x v="37"/>
    <n v="0"/>
    <s v="INTERIOR"/>
    <n v="31"/>
    <s v="Entre 31 y 60"/>
    <s v="Departmental Digital"/>
    <s v="A3"/>
    <s v="Otras"/>
    <s v="2-Entre 31 y 60"/>
    <n v="1.05"/>
    <n v="1433.25"/>
    <n v="1"/>
    <n v="6.45"/>
    <n v="9"/>
    <n v="0.71666666666666667"/>
    <n v="0"/>
    <n v="0"/>
    <d v="2019-03-04T00:00:00"/>
    <d v="2019-03-04T00:00:00"/>
    <n v="0"/>
    <s v="0-1 día"/>
    <n v="0"/>
    <n v="0"/>
    <n v="0"/>
    <x v="0"/>
    <x v="0"/>
    <x v="0"/>
    <x v="0"/>
    <x v="0"/>
    <x v="0"/>
    <x v="0"/>
  </r>
  <r>
    <x v="2"/>
    <n v="1"/>
    <s v="2002777"/>
    <x v="0"/>
    <s v="3658"/>
    <s v="01/03/2019 15:52"/>
    <s v="0C4X003035"/>
    <s v="500080"/>
    <s v="PITSS"/>
    <s v="ASP"/>
    <x v="8"/>
    <s v="BLVD FUENTES MARES NUM 1901"/>
    <x v="6"/>
    <n v="0"/>
    <s v="INTERIOR"/>
    <n v="11"/>
    <s v="Entre 7 y 15"/>
    <s v="A4 Mono MFPs"/>
    <s v="A4"/>
    <s v="Ciudad principal"/>
    <s v="1-Entre 7 y 15"/>
    <n v="0"/>
    <n v="0"/>
    <n v="1"/>
    <n v="0"/>
    <n v="5"/>
    <n v="0"/>
    <n v="0"/>
    <n v="0"/>
    <d v="2019-03-05T00:00:00"/>
    <d v="2019-03-06T00:00:00"/>
    <n v="1"/>
    <s v="0-1 día"/>
    <n v="0"/>
    <n v="0"/>
    <n v="0"/>
    <x v="0"/>
    <x v="0"/>
    <x v="0"/>
    <x v="0"/>
    <x v="0"/>
    <x v="1"/>
    <x v="1"/>
  </r>
  <r>
    <x v="2"/>
    <n v="1"/>
    <s v="2002779"/>
    <x v="0"/>
    <s v="6705"/>
    <s v="01/03/2019 15:56"/>
    <s v="0A1H021676"/>
    <s v="500089"/>
    <s v="PITSS"/>
    <s v="ASP"/>
    <x v="13"/>
    <s v="AV HERMANOS ESCOBAR No 5756"/>
    <x v="2"/>
    <n v="1"/>
    <s v="INTERIOR"/>
    <n v="23"/>
    <s v="Entre 16 y 30"/>
    <s v="WF Mono Systems and Legacy Color"/>
    <s v="WF"/>
    <s v="Ciudad principal"/>
    <s v="3-Entre 16 y 30"/>
    <n v="1.05"/>
    <n v="0"/>
    <n v="1"/>
    <n v="0"/>
    <n v="4"/>
    <n v="0"/>
    <n v="0"/>
    <n v="0"/>
    <d v="2019-03-06T00:00:00"/>
    <d v="2019-03-07T00:00:00"/>
    <n v="1"/>
    <s v="0-1 día"/>
    <n v="0"/>
    <n v="0"/>
    <n v="0"/>
    <x v="0"/>
    <x v="0"/>
    <x v="0"/>
    <x v="0"/>
    <x v="0"/>
    <x v="0"/>
    <x v="0"/>
  </r>
  <r>
    <x v="2"/>
    <n v="1"/>
    <s v="2002783"/>
    <x v="0"/>
    <s v="4395"/>
    <s v="01/03/2019 15:56"/>
    <s v="0BG2939851"/>
    <s v="800192"/>
    <s v="PITSS"/>
    <s v="ASP"/>
    <x v="1"/>
    <s v="AV INDEPENDENCIA 351"/>
    <x v="7"/>
    <n v="0"/>
    <s v="INTERIOR"/>
    <n v="4"/>
    <s v="Entre 3 y 6"/>
    <s v="Light Production Digital Business"/>
    <s v="Entry Production"/>
    <s v="Ciudad principal"/>
    <s v="3-Entre 3 y 6"/>
    <n v="0.6"/>
    <n v="943.80000000000007"/>
    <n v="1"/>
    <n v="1.5"/>
    <n v="4"/>
    <n v="0.375"/>
    <n v="0"/>
    <n v="0"/>
    <d v="2019-03-05T00:00:00"/>
    <d v="2019-03-06T00:00:00"/>
    <n v="1"/>
    <s v="0-1 día"/>
    <n v="0"/>
    <n v="0"/>
    <n v="0"/>
    <x v="0"/>
    <x v="0"/>
    <x v="0"/>
    <x v="0"/>
    <x v="0"/>
    <x v="0"/>
    <x v="0"/>
  </r>
  <r>
    <x v="2"/>
    <n v="1"/>
    <s v="2002787"/>
    <x v="0"/>
    <s v="3611"/>
    <s v="01/03/2019 16:07"/>
    <s v="0A4T558312"/>
    <s v="800186"/>
    <s v="PITSS"/>
    <s v="ASP"/>
    <x v="4"/>
    <s v="PROL EZEQUIEL MONTES 1 ESQ B QUINTA"/>
    <x v="10"/>
    <n v="0"/>
    <s v="INTERIOR"/>
    <n v="7"/>
    <s v="Entre 7 y 15"/>
    <s v="Entry Mono Printers"/>
    <s v="A4"/>
    <s v="Ciudad principal"/>
    <s v="1-Entre 7 y 15"/>
    <n v="0"/>
    <n v="0"/>
    <n v="1"/>
    <n v="1.38"/>
    <n v="5"/>
    <n v="0.27599999999999997"/>
    <n v="0"/>
    <n v="0"/>
    <d v="2019-03-01T00:00:00"/>
    <d v="2019-03-04T00:00:00"/>
    <n v="1"/>
    <s v="0-1 día"/>
    <n v="0"/>
    <n v="0"/>
    <n v="0"/>
    <x v="0"/>
    <x v="0"/>
    <x v="0"/>
    <x v="0"/>
    <x v="0"/>
    <x v="0"/>
    <x v="0"/>
  </r>
  <r>
    <x v="2"/>
    <n v="1"/>
    <s v="2002789"/>
    <x v="0"/>
    <s v="3611"/>
    <s v="01/03/2019 16:08"/>
    <s v="0A4T558379"/>
    <s v="800071"/>
    <s v="PITSS"/>
    <s v="ASP"/>
    <x v="4"/>
    <s v="AV VALLE DE SAN ISIDRO 530"/>
    <x v="0"/>
    <n v="0"/>
    <s v="INTERIOR"/>
    <n v="7"/>
    <s v="Entre 7 y 15"/>
    <s v="Entry Mono Printers"/>
    <s v="A4"/>
    <s v="Ciudad principal"/>
    <s v="1-Entre 7 y 15"/>
    <n v="0"/>
    <n v="0"/>
    <n v="1"/>
    <n v="1.37"/>
    <n v="5"/>
    <n v="0.27400000000000002"/>
    <n v="0"/>
    <n v="0"/>
    <d v="2019-03-05T00:00:00"/>
    <d v="2019-03-06T00:00:00"/>
    <n v="1"/>
    <s v="0-1 día"/>
    <n v="0"/>
    <n v="0"/>
    <n v="0"/>
    <x v="0"/>
    <x v="0"/>
    <x v="0"/>
    <x v="0"/>
    <x v="0"/>
    <x v="0"/>
    <x v="0"/>
  </r>
  <r>
    <x v="2"/>
    <n v="1"/>
    <s v="2002797"/>
    <x v="0"/>
    <s v="5868"/>
    <s v="01/03/2019 16:11"/>
    <s v="0EX9286123"/>
    <s v="500018"/>
    <s v="PITSS"/>
    <s v="ASP"/>
    <x v="46"/>
    <s v="GRAL MARIANO ARISTA 54 B 21"/>
    <x v="25"/>
    <n v="0"/>
    <s v="INTERIOR"/>
    <n v="4"/>
    <s v="Entre 3 y 6"/>
    <s v="Departmental Digital"/>
    <s v="A3"/>
    <s v="Ciudad principal"/>
    <s v="2-Entre 3 y 6"/>
    <n v="0"/>
    <n v="0"/>
    <n v="1"/>
    <n v="0.39"/>
    <n v="5"/>
    <n v="7.8E-2"/>
    <n v="0"/>
    <n v="0"/>
    <d v="2019-03-06T00:00:00"/>
    <d v="2019-03-06T00:00:00"/>
    <n v="0"/>
    <s v="0-1 día"/>
    <n v="0"/>
    <n v="0"/>
    <n v="0"/>
    <x v="0"/>
    <x v="0"/>
    <x v="0"/>
    <x v="0"/>
    <x v="0"/>
    <x v="0"/>
    <x v="0"/>
  </r>
  <r>
    <x v="2"/>
    <n v="1"/>
    <s v="2002831"/>
    <x v="0"/>
    <s v="5867"/>
    <s v="01/03/2019 17:47"/>
    <s v="0EX7405628"/>
    <s v="500093"/>
    <s v="PITSS"/>
    <s v="ASP"/>
    <x v="10"/>
    <s v="CARR NUEVO LAREDO -PIEDRAS NEGRAS KM 14.2"/>
    <x v="18"/>
    <n v="0"/>
    <s v="INTERIOR"/>
    <n v="52"/>
    <s v="Entre 31 y 60"/>
    <s v="Office Digital"/>
    <s v="A3"/>
    <s v="Ciudad principal"/>
    <s v="2-Entre 31 y 60"/>
    <n v="1.05"/>
    <n v="1433.25"/>
    <n v="1"/>
    <n v="0"/>
    <n v="5"/>
    <n v="0"/>
    <n v="0"/>
    <n v="0"/>
    <d v="2019-03-07T00:00:00"/>
    <d v="2019-03-07T00:00:00"/>
    <n v="0"/>
    <s v="0-1 día"/>
    <n v="0"/>
    <n v="0"/>
    <n v="0"/>
    <x v="0"/>
    <x v="0"/>
    <x v="0"/>
    <x v="0"/>
    <x v="0"/>
    <x v="0"/>
    <x v="0"/>
  </r>
  <r>
    <x v="2"/>
    <n v="1"/>
    <s v="2002833"/>
    <x v="0"/>
    <s v="7142"/>
    <s v="01/03/2019 17:52"/>
    <s v="0PW4792262"/>
    <s v="500066"/>
    <s v="PITSS"/>
    <s v="ASP"/>
    <x v="166"/>
    <s v="LIC. GUSTAVO DIAZ ORDAZ No 130 PISO 17, 18, 19 Y 2"/>
    <x v="11"/>
    <n v="0"/>
    <s v="INTERIOR"/>
    <n v="158"/>
    <s v="&gt;60"/>
    <s v="WF Mono Systems and Legacy Color"/>
    <s v="WF"/>
    <s v="Ciudad principal"/>
    <s v="3-&gt;60"/>
    <n v="1.1499999999999999"/>
    <n v="1808.95"/>
    <n v="1"/>
    <n v="0"/>
    <n v="4"/>
    <n v="0"/>
    <n v="0"/>
    <n v="0"/>
    <d v="2019-03-04T00:00:00"/>
    <d v="2019-03-04T00:00:00"/>
    <n v="0"/>
    <s v="0-1 día"/>
    <n v="0"/>
    <n v="0"/>
    <n v="0"/>
    <x v="0"/>
    <x v="0"/>
    <x v="0"/>
    <x v="0"/>
    <x v="0"/>
    <x v="0"/>
    <x v="0"/>
  </r>
  <r>
    <x v="2"/>
    <n v="1"/>
    <s v="2002835"/>
    <x v="0"/>
    <s v="3616"/>
    <s v="01/03/2019 17:58"/>
    <s v="0A2T381987"/>
    <s v="500159"/>
    <s v="PITSS"/>
    <s v="ASP"/>
    <x v="25"/>
    <s v="VIALIDAD TABALAOPA 8507"/>
    <x v="6"/>
    <n v="0"/>
    <s v="INTERIOR"/>
    <n v="1194"/>
    <s v="&gt;60"/>
    <s v="A4 Mono MFPs"/>
    <s v="A4"/>
    <s v="Ciudad principal"/>
    <s v="1-&gt;60"/>
    <n v="1.05"/>
    <n v="750.75000000000011"/>
    <n v="1"/>
    <n v="0"/>
    <n v="5"/>
    <n v="0"/>
    <n v="0"/>
    <n v="0"/>
    <d v="2019-03-04T00:00:00"/>
    <d v="2019-03-04T00:00:00"/>
    <n v="0"/>
    <s v="0-1 día"/>
    <n v="0"/>
    <n v="0"/>
    <n v="0"/>
    <x v="0"/>
    <x v="0"/>
    <x v="0"/>
    <x v="1"/>
    <x v="0"/>
    <x v="1"/>
    <x v="6"/>
  </r>
  <r>
    <x v="2"/>
    <n v="1"/>
    <s v="2002967"/>
    <x v="0"/>
    <s v="0251"/>
    <s v="02/03/2019 11:34"/>
    <s v="0VGW632064"/>
    <s v="500161"/>
    <s v="PITSS"/>
    <s v="ASP"/>
    <x v="128"/>
    <s v="PERIFERICO ORTIZ MENA LOCAL 8 SN"/>
    <x v="6"/>
    <n v="0"/>
    <s v="INTERIOR"/>
    <n v="3"/>
    <s v="&lt;=3"/>
    <s v="A3 Professional Color Laser MFPs"/>
    <s v="A3"/>
    <s v="Ciudad principal"/>
    <s v="2-&lt;=3"/>
    <n v="0"/>
    <n v="0"/>
    <n v="1"/>
    <n v="2.5"/>
    <n v="5"/>
    <n v="0.5"/>
    <n v="0"/>
    <n v="0"/>
    <d v="2019-03-04T00:00:00"/>
    <d v="2019-03-04T00:00:00"/>
    <n v="0"/>
    <s v="0-1 día"/>
    <n v="0"/>
    <n v="0"/>
    <n v="0"/>
    <x v="0"/>
    <x v="0"/>
    <x v="0"/>
    <x v="0"/>
    <x v="0"/>
    <x v="1"/>
    <x v="7"/>
  </r>
  <r>
    <x v="2"/>
    <n v="1"/>
    <s v="2002985"/>
    <x v="0"/>
    <s v="7142"/>
    <s v="02/03/2019 18:34"/>
    <s v="0PW4792154"/>
    <s v="800146"/>
    <s v="PITSS"/>
    <s v="ASP"/>
    <x v="1"/>
    <s v="NEREO RODRIGUEZ BARRAGAN 1350"/>
    <x v="13"/>
    <n v="0"/>
    <s v="INTERIOR"/>
    <n v="21"/>
    <s v="Entre 16 y 30"/>
    <s v="WF Mono Systems and Legacy Color"/>
    <s v="WF"/>
    <s v="Ciudad principal"/>
    <s v="3-Entre 16 y 30"/>
    <n v="1.05"/>
    <n v="1651.6500000000003"/>
    <n v="1"/>
    <n v="3"/>
    <n v="4"/>
    <n v="0.75"/>
    <n v="0"/>
    <n v="0"/>
    <d v="2019-03-04T00:00:00"/>
    <d v="2019-03-04T00:00:00"/>
    <n v="0"/>
    <s v="0-1 día"/>
    <n v="0"/>
    <n v="0"/>
    <n v="0"/>
    <x v="0"/>
    <x v="0"/>
    <x v="0"/>
    <x v="0"/>
    <x v="0"/>
    <x v="0"/>
    <x v="0"/>
  </r>
  <r>
    <x v="2"/>
    <n v="1"/>
    <s v="2002987"/>
    <x v="0"/>
    <s v="4310"/>
    <s v="02/03/2019 18:44"/>
    <s v="0BG0966723"/>
    <s v="800183"/>
    <s v="PITSS"/>
    <s v="ASP"/>
    <x v="1"/>
    <s v="AV. AMERICAS No. 655"/>
    <x v="7"/>
    <n v="0"/>
    <s v="INTERIOR"/>
    <n v="12"/>
    <s v="Entre 7 y 15"/>
    <s v="Light Production Digital Business"/>
    <s v="Entry Production"/>
    <s v="Ciudad principal"/>
    <s v="3-Entre 7 y 15"/>
    <n v="0.8"/>
    <n v="1258.4000000000003"/>
    <n v="1"/>
    <n v="0"/>
    <n v="4"/>
    <n v="0"/>
    <n v="0"/>
    <n v="0"/>
    <d v="2019-03-04T00:00:00"/>
    <d v="2019-03-04T00:00:00"/>
    <n v="0"/>
    <s v="0-1 día"/>
    <n v="0"/>
    <n v="0"/>
    <n v="0"/>
    <x v="0"/>
    <x v="0"/>
    <x v="0"/>
    <x v="0"/>
    <x v="0"/>
    <x v="0"/>
    <x v="0"/>
  </r>
  <r>
    <x v="2"/>
    <n v="1"/>
    <s v="2003165"/>
    <x v="0"/>
    <s v="0560"/>
    <s v="03/03/2019 16:32"/>
    <s v="0XPN547501"/>
    <s v="800146"/>
    <s v="PITSS"/>
    <s v="ASP"/>
    <x v="1"/>
    <s v="AV MEREO RGZ BARRAGAN NUM 1350"/>
    <x v="13"/>
    <n v="0"/>
    <s v="INTERIOR"/>
    <n v="12"/>
    <s v="Entre 7 y 15"/>
    <s v="Entry Production Color Low/Mid"/>
    <s v="Entry Production"/>
    <s v="Ciudad principal"/>
    <s v="3-Entre 7 y 15"/>
    <n v="0.8"/>
    <n v="1258.4000000000003"/>
    <n v="1"/>
    <n v="3.5"/>
    <n v="4"/>
    <n v="0.875"/>
    <n v="0"/>
    <n v="0"/>
    <d v="2019-03-04T00:00:00"/>
    <d v="2019-03-04T00:00:00"/>
    <n v="0"/>
    <s v="0-1 día"/>
    <n v="0"/>
    <n v="0"/>
    <n v="0"/>
    <x v="0"/>
    <x v="0"/>
    <x v="0"/>
    <x v="0"/>
    <x v="0"/>
    <x v="0"/>
    <x v="0"/>
  </r>
  <r>
    <x v="2"/>
    <n v="1"/>
    <s v="2003171"/>
    <x v="0"/>
    <s v="8075"/>
    <s v="03/03/2019 16:54"/>
    <s v="03AG880377"/>
    <s v="800147"/>
    <s v="PITSS"/>
    <s v="ASP"/>
    <x v="4"/>
    <s v="BLVD ADOLFO LOPEZ MATEOS 2540"/>
    <x v="17"/>
    <n v="0"/>
    <s v="INTERIOR"/>
    <n v="7"/>
    <s v="Entre 7 y 15"/>
    <s v="Departmental Digital"/>
    <s v="A3"/>
    <s v="Ciudad principal"/>
    <s v="2-Entre 7 y 15"/>
    <n v="0.6"/>
    <n v="819"/>
    <n v="1"/>
    <n v="0"/>
    <n v="5"/>
    <n v="0"/>
    <n v="0"/>
    <n v="0"/>
    <d v="2019-03-07T00:00:00"/>
    <d v="2019-03-07T00:00:00"/>
    <n v="0"/>
    <s v="0-1 día"/>
    <n v="0"/>
    <n v="0"/>
    <n v="0"/>
    <x v="0"/>
    <x v="0"/>
    <x v="0"/>
    <x v="0"/>
    <x v="0"/>
    <x v="0"/>
    <x v="0"/>
  </r>
  <r>
    <x v="2"/>
    <n v="1"/>
    <s v="2003173"/>
    <x v="0"/>
    <s v="0070"/>
    <s v="03/03/2019 16:55"/>
    <s v="0E2B664326"/>
    <s v="800147"/>
    <s v="PITSS"/>
    <s v="ASP"/>
    <x v="4"/>
    <s v="BLVD ADOLFO LOPEZ MATEOS 2540"/>
    <x v="17"/>
    <n v="0"/>
    <s v="INTERIOR"/>
    <n v="14"/>
    <s v="Entre 7 y 15"/>
    <s v="Entry Production Color Low/Mid"/>
    <s v="Entry Production"/>
    <s v="Ciudad principal"/>
    <s v="3-Entre 7 y 15"/>
    <n v="0.8"/>
    <n v="1258.4000000000003"/>
    <n v="1"/>
    <n v="0"/>
    <n v="4"/>
    <n v="0"/>
    <n v="0"/>
    <n v="0"/>
    <d v="2019-03-04T00:00:00"/>
    <d v="2019-03-04T00:00:00"/>
    <n v="0"/>
    <s v="0-1 día"/>
    <n v="0"/>
    <n v="0"/>
    <n v="0"/>
    <x v="0"/>
    <x v="0"/>
    <x v="0"/>
    <x v="0"/>
    <x v="0"/>
    <x v="0"/>
    <x v="0"/>
  </r>
  <r>
    <x v="2"/>
    <n v="1"/>
    <s v="2003177"/>
    <x v="9"/>
    <s v="3658"/>
    <s v="03/03/2019 21:19"/>
    <s v="0C4X012620"/>
    <s v="500167"/>
    <s v="PITSS"/>
    <s v="ASP"/>
    <x v="45"/>
    <s v="AV HERMANOS ESCOBAR No 6026"/>
    <x v="2"/>
    <n v="0"/>
    <s v="INTERIOR"/>
    <s v="  "/>
    <s v="&gt;60"/>
    <s v="A4 Mono MFPs"/>
    <s v="A4"/>
    <s v="Ciudad principal"/>
    <s v="1-&gt;60"/>
    <n v="1"/>
    <n v="715.00000000000011"/>
    <n v="1"/>
    <n v="0"/>
    <n v="5"/>
    <n v="0"/>
    <n v="0"/>
    <n v="0"/>
    <d v="2019-03-04T00:00:00"/>
    <d v="2019-03-05T00:00:00"/>
    <n v="1"/>
    <s v="0-1 día"/>
    <n v="0"/>
    <n v="0"/>
    <n v="0"/>
    <x v="1"/>
    <x v="0"/>
    <x v="0"/>
    <x v="0"/>
    <x v="0"/>
    <x v="2"/>
    <x v="8"/>
  </r>
  <r>
    <x v="2"/>
    <n v="1"/>
    <s v="2003179"/>
    <x v="9"/>
    <s v="3658"/>
    <s v="03/03/2019 21:20"/>
    <s v="0C4X011418"/>
    <s v="500167"/>
    <s v="PITSS"/>
    <s v="ASP"/>
    <x v="45"/>
    <s v="AV FUENTES 7151"/>
    <x v="2"/>
    <n v="0"/>
    <s v="INTERIOR"/>
    <s v="  "/>
    <s v="&gt;60"/>
    <s v="A4 Mono MFPs"/>
    <s v="A4"/>
    <s v="Ciudad principal"/>
    <s v="1-&gt;60"/>
    <n v="1"/>
    <n v="715.00000000000011"/>
    <n v="1"/>
    <n v="0"/>
    <n v="5"/>
    <n v="0"/>
    <n v="0"/>
    <n v="0"/>
    <d v="2019-03-04T00:00:00"/>
    <d v="2019-03-05T00:00:00"/>
    <n v="1"/>
    <s v="0-1 día"/>
    <n v="0"/>
    <n v="0"/>
    <n v="0"/>
    <x v="1"/>
    <x v="0"/>
    <x v="0"/>
    <x v="0"/>
    <x v="0"/>
    <x v="2"/>
    <x v="8"/>
  </r>
  <r>
    <x v="2"/>
    <n v="1"/>
    <s v="2003181"/>
    <x v="9"/>
    <s v="3658"/>
    <s v="03/03/2019 21:21"/>
    <s v="0C4X011175"/>
    <s v="500167"/>
    <s v="PITSS"/>
    <s v="ASP"/>
    <x v="45"/>
    <s v="ANTONIO J BERMUDEZ No 950"/>
    <x v="2"/>
    <n v="0"/>
    <s v="INTERIOR"/>
    <s v="  "/>
    <s v="&gt;60"/>
    <s v="A4 Mono MFPs"/>
    <s v="A4"/>
    <s v="Ciudad principal"/>
    <s v="1-&gt;60"/>
    <n v="1"/>
    <n v="715.00000000000011"/>
    <n v="1"/>
    <n v="0"/>
    <n v="5"/>
    <n v="0"/>
    <n v="0"/>
    <n v="0"/>
    <d v="2019-03-04T00:00:00"/>
    <d v="2019-03-05T00:00:00"/>
    <n v="1"/>
    <s v="0-1 día"/>
    <n v="0"/>
    <n v="0"/>
    <n v="0"/>
    <x v="1"/>
    <x v="0"/>
    <x v="0"/>
    <x v="0"/>
    <x v="0"/>
    <x v="2"/>
    <x v="8"/>
  </r>
  <r>
    <x v="2"/>
    <n v="1"/>
    <s v="2003183"/>
    <x v="3"/>
    <s v="4002"/>
    <s v="03/03/2019 22:58"/>
    <s v="9HB382715"/>
    <s v="100037"/>
    <s v="PITSS"/>
    <s v="ASP"/>
    <x v="173"/>
    <s v="AV BAJA VELOCIDAD NUM 284 KM 57.5 CARETERA MEXICO"/>
    <x v="73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3-04T00:00:00"/>
    <d v="2019-03-05T00:00:00"/>
    <n v="1"/>
    <s v="0-1 día"/>
    <n v="0"/>
    <n v="0"/>
    <n v="0"/>
    <x v="1"/>
    <x v="0"/>
    <x v="0"/>
    <x v="0"/>
    <x v="0"/>
    <x v="0"/>
    <x v="0"/>
  </r>
  <r>
    <x v="2"/>
    <n v="1"/>
    <s v="2003185"/>
    <x v="3"/>
    <s v="4002"/>
    <s v="03/03/2019 23:00"/>
    <s v="9HB381904"/>
    <s v="100038"/>
    <s v="PITSS"/>
    <s v="ASP"/>
    <x v="173"/>
    <s v="AV SOLIDARIDAD LAS TORRES No 101"/>
    <x v="22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3-06T00:00:00"/>
    <d v="2019-03-06T00:00:00"/>
    <n v="0"/>
    <s v="0-1 día"/>
    <n v="0"/>
    <n v="0"/>
    <n v="0"/>
    <x v="1"/>
    <x v="0"/>
    <x v="0"/>
    <x v="0"/>
    <x v="0"/>
    <x v="0"/>
    <x v="0"/>
  </r>
  <r>
    <x v="2"/>
    <n v="1"/>
    <s v="2003365"/>
    <x v="1"/>
    <s v="6705"/>
    <s v="04/03/2019 07:50"/>
    <s v="0A1H022392"/>
    <s v="800146"/>
    <s v="PITSS"/>
    <s v="ASP"/>
    <x v="4"/>
    <s v="AV VENUSTIANO CARRANZA 2301"/>
    <x v="13"/>
    <n v="0"/>
    <s v="INTERIOR"/>
    <s v="  "/>
    <s v="&gt;60"/>
    <s v="WF Mono Systems and Legacy Color"/>
    <s v="WF"/>
    <s v="Ciudad principal"/>
    <s v="3-&gt;60"/>
    <n v="1"/>
    <n v="786.50000000000011"/>
    <n v="0"/>
    <n v="4"/>
    <n v="4"/>
    <n v="1"/>
    <n v="0"/>
    <n v="0"/>
    <d v="2019-03-05T00:00:00"/>
    <d v="2019-03-05T00:00:00"/>
    <n v="0"/>
    <s v="0-1 día"/>
    <n v="0"/>
    <n v="0"/>
    <n v="0"/>
    <x v="1"/>
    <x v="0"/>
    <x v="0"/>
    <x v="0"/>
    <x v="0"/>
    <x v="0"/>
    <x v="0"/>
  </r>
  <r>
    <x v="2"/>
    <n v="1"/>
    <s v="2003373"/>
    <x v="0"/>
    <s v="0070"/>
    <s v="04/03/2019 08:13"/>
    <s v="0E2B666229"/>
    <s v="500066"/>
    <s v="PITSS"/>
    <s v="ASP"/>
    <x v="4"/>
    <s v="AV DE LAS TORRES No 2498"/>
    <x v="1"/>
    <n v="0"/>
    <s v="INTERIOR"/>
    <n v="12"/>
    <s v="Entre 7 y 15"/>
    <s v="Entry Production Color Low/Mid"/>
    <s v="Entry Production"/>
    <s v="Ciudad principal"/>
    <s v="3-Entre 7 y 15"/>
    <n v="0.8"/>
    <n v="1258.4000000000003"/>
    <n v="1"/>
    <n v="2.27"/>
    <n v="4"/>
    <n v="0.5675"/>
    <n v="0"/>
    <n v="0"/>
    <d v="2019-03-04T00:00:00"/>
    <d v="2019-03-04T00:00:00"/>
    <n v="0"/>
    <s v="0-1 día"/>
    <n v="0"/>
    <n v="0"/>
    <n v="0"/>
    <x v="0"/>
    <x v="0"/>
    <x v="0"/>
    <x v="0"/>
    <x v="0"/>
    <x v="0"/>
    <x v="0"/>
  </r>
  <r>
    <x v="2"/>
    <n v="1"/>
    <s v="2003381"/>
    <x v="0"/>
    <s v="0070"/>
    <s v="04/03/2019 08:16"/>
    <s v="0E2B658299"/>
    <s v="500066"/>
    <s v="PITSS"/>
    <s v="ASP"/>
    <x v="4"/>
    <s v="AV DE LAS TORRES No 2498"/>
    <x v="1"/>
    <n v="0"/>
    <s v="INTERIOR"/>
    <n v="14"/>
    <s v="Entre 7 y 15"/>
    <s v="Entry Production Color Low/Mid"/>
    <s v="Entry Production"/>
    <s v="Ciudad principal"/>
    <s v="3-Entre 7 y 15"/>
    <n v="0.8"/>
    <n v="1258.4000000000003"/>
    <n v="1"/>
    <n v="3.53"/>
    <n v="4"/>
    <n v="0.88249999999999995"/>
    <n v="0"/>
    <n v="0"/>
    <d v="2019-03-04T00:00:00"/>
    <d v="2019-03-04T00:00:00"/>
    <n v="0"/>
    <s v="0-1 día"/>
    <n v="0"/>
    <n v="0"/>
    <n v="0"/>
    <x v="0"/>
    <x v="0"/>
    <x v="0"/>
    <x v="0"/>
    <x v="0"/>
    <x v="0"/>
    <x v="0"/>
  </r>
  <r>
    <x v="2"/>
    <n v="1"/>
    <s v="2003391"/>
    <x v="0"/>
    <s v="0070"/>
    <s v="04/03/2019 08:21"/>
    <s v="0E2B654062"/>
    <s v="500028"/>
    <s v="PITSS"/>
    <s v="ASP"/>
    <x v="1"/>
    <s v="CARRETERA NACIONAL NO 500 LOCAL N-119"/>
    <x v="11"/>
    <n v="0"/>
    <s v="INTERIOR"/>
    <n v="167"/>
    <s v="&gt;60"/>
    <s v="Entry Production Color Low/Mid"/>
    <s v="Entry Production"/>
    <s v="Ciudad principal"/>
    <s v="3-&gt;60"/>
    <n v="1.1499999999999999"/>
    <n v="1808.95"/>
    <n v="1"/>
    <n v="2.25"/>
    <n v="4"/>
    <n v="0.5625"/>
    <n v="0"/>
    <n v="0"/>
    <d v="2019-03-07T00:00:00"/>
    <d v="2019-03-07T00:00:00"/>
    <n v="0"/>
    <s v="0-1 día"/>
    <n v="0"/>
    <n v="0"/>
    <n v="0"/>
    <x v="0"/>
    <x v="0"/>
    <x v="0"/>
    <x v="0"/>
    <x v="0"/>
    <x v="0"/>
    <x v="0"/>
  </r>
  <r>
    <x v="2"/>
    <n v="1"/>
    <s v="2003397"/>
    <x v="0"/>
    <s v="8055"/>
    <s v="04/03/2019 08:23"/>
    <s v="Y4X822461"/>
    <s v="500056"/>
    <s v="PITSS"/>
    <s v="ASP"/>
    <x v="74"/>
    <s v="CARRETERA A MONTERREY AV FOMENTO INDUSTRIAL SN"/>
    <x v="19"/>
    <n v="0"/>
    <s v="INTERIOR"/>
    <n v="7"/>
    <s v="Entre 7 y 15"/>
    <s v="Departmental Digital"/>
    <s v="A3"/>
    <s v="Ciudad principal"/>
    <s v="2-Entre 7 y 15"/>
    <n v="0.6"/>
    <n v="819"/>
    <n v="1"/>
    <n v="2"/>
    <n v="5"/>
    <n v="0.4"/>
    <n v="0"/>
    <n v="0"/>
    <d v="2019-03-04T00:00:00"/>
    <d v="2019-03-04T00:00:00"/>
    <n v="0"/>
    <s v="0-1 día"/>
    <n v="0"/>
    <n v="0"/>
    <n v="0"/>
    <x v="0"/>
    <x v="0"/>
    <x v="0"/>
    <x v="0"/>
    <x v="0"/>
    <x v="0"/>
    <x v="0"/>
  </r>
  <r>
    <x v="2"/>
    <n v="1"/>
    <s v="2003407"/>
    <x v="0"/>
    <s v="3657"/>
    <s v="04/03/2019 08:37"/>
    <s v="0C7X238427"/>
    <s v="800071"/>
    <s v="PITSS"/>
    <s v="ASP"/>
    <x v="27"/>
    <s v="CARRETERA BASE AEREA No 5850-23"/>
    <x v="0"/>
    <n v="0"/>
    <s v="INTERIOR"/>
    <n v="5"/>
    <s v="Entre 3 y 6"/>
    <s v="A4 Mono MFPs"/>
    <s v="A4"/>
    <s v="Ciudad principal"/>
    <s v="1-Entre 3 y 6"/>
    <n v="0"/>
    <n v="0"/>
    <n v="1"/>
    <n v="1.38"/>
    <n v="5"/>
    <n v="0.27599999999999997"/>
    <n v="0"/>
    <n v="0"/>
    <d v="2019-03-05T00:00:00"/>
    <d v="2019-03-05T00:00:00"/>
    <n v="0"/>
    <s v="0-1 día"/>
    <n v="0"/>
    <n v="0"/>
    <n v="0"/>
    <x v="0"/>
    <x v="0"/>
    <x v="0"/>
    <x v="0"/>
    <x v="0"/>
    <x v="0"/>
    <x v="0"/>
  </r>
  <r>
    <x v="2"/>
    <n v="1"/>
    <s v="2003411"/>
    <x v="0"/>
    <s v="4395"/>
    <s v="04/03/2019 08:49"/>
    <s v="0BG2947512"/>
    <s v="500035"/>
    <s v="PITSS"/>
    <s v="ASP"/>
    <x v="1"/>
    <s v="AV HEROICO COLEGIO MILITAR 114"/>
    <x v="79"/>
    <n v="0"/>
    <s v="INTERIOR"/>
    <n v="49"/>
    <s v="Entre 31 y 60"/>
    <s v="Light Production Digital Business"/>
    <s v="Entry Production"/>
    <s v="Ciudad principal"/>
    <s v="3-Entre 31 y 60"/>
    <n v="1.1000000000000001"/>
    <n v="1730.3000000000004"/>
    <n v="1"/>
    <n v="11.18"/>
    <n v="4"/>
    <n v="2.7949999999999999"/>
    <n v="0.44874999999999998"/>
    <n v="-705.88375000000008"/>
    <d v="2019-03-05T00:00:00"/>
    <d v="2019-03-06T00:00:00"/>
    <n v="1"/>
    <s v="0-1 día"/>
    <n v="0"/>
    <n v="0"/>
    <n v="0"/>
    <x v="0"/>
    <x v="3"/>
    <x v="0"/>
    <x v="0"/>
    <x v="0"/>
    <x v="0"/>
    <x v="0"/>
  </r>
  <r>
    <x v="2"/>
    <n v="1"/>
    <s v="2003413"/>
    <x v="0"/>
    <s v="5866"/>
    <s v="04/03/2019 08:53"/>
    <s v="0EX9297593"/>
    <s v="500028"/>
    <s v="PITSS"/>
    <s v="ASP"/>
    <x v="1"/>
    <s v="AV HEROICO COLEGIO MILITAR 114"/>
    <x v="79"/>
    <n v="0"/>
    <s v="INTERIOR"/>
    <n v="56"/>
    <s v="Entre 31 y 60"/>
    <s v="Departmental Digital"/>
    <s v="A3"/>
    <s v="Ciudad principal"/>
    <s v="2-Entre 31 y 60"/>
    <n v="1.05"/>
    <n v="1433.25"/>
    <n v="1"/>
    <n v="12.5"/>
    <n v="5"/>
    <n v="2.5"/>
    <n v="0.375"/>
    <n v="-511.875"/>
    <d v="2019-03-05T00:00:00"/>
    <d v="2019-03-06T00:00:00"/>
    <n v="1"/>
    <s v="0-1 día"/>
    <n v="0"/>
    <n v="0"/>
    <n v="0"/>
    <x v="0"/>
    <x v="3"/>
    <x v="0"/>
    <x v="0"/>
    <x v="0"/>
    <x v="0"/>
    <x v="0"/>
  </r>
  <r>
    <x v="2"/>
    <n v="1"/>
    <s v="2003419"/>
    <x v="0"/>
    <s v="0560"/>
    <s v="04/03/2019 09:04"/>
    <s v="0XPN553242"/>
    <s v="800147"/>
    <s v="PITSS"/>
    <s v="ASP"/>
    <x v="1"/>
    <s v="CALLE 5 DE MAYO No 208-A"/>
    <x v="17"/>
    <n v="0"/>
    <s v="INTERIOR"/>
    <n v="88"/>
    <s v="&gt;60"/>
    <s v="Entry Production Color Low/Mid"/>
    <s v="Entry Production"/>
    <s v="Ciudad principal"/>
    <s v="3-&gt;60"/>
    <n v="1.1499999999999999"/>
    <n v="1808.95"/>
    <n v="1"/>
    <n v="1.18"/>
    <n v="4"/>
    <n v="0.29499999999999998"/>
    <n v="0"/>
    <n v="0"/>
    <d v="2019-03-04T00:00:00"/>
    <d v="2019-03-04T00:00:00"/>
    <n v="0"/>
    <s v="0-1 día"/>
    <n v="0"/>
    <n v="0"/>
    <n v="0"/>
    <x v="0"/>
    <x v="0"/>
    <x v="0"/>
    <x v="0"/>
    <x v="0"/>
    <x v="0"/>
    <x v="0"/>
  </r>
  <r>
    <x v="2"/>
    <n v="1"/>
    <s v="2003423"/>
    <x v="0"/>
    <s v="0070"/>
    <s v="04/03/2019 09:07"/>
    <s v="0E2B653261"/>
    <s v="800186"/>
    <s v="PITSS"/>
    <s v="ASP"/>
    <x v="1"/>
    <s v="ANILLO VIAL II JUNIPERO SERRA NO. 21260 PAD.5 CENT"/>
    <x v="10"/>
    <n v="0"/>
    <s v="INTERIOR"/>
    <n v="80"/>
    <s v="&gt;60"/>
    <s v="Entry Production Color Low/Mid"/>
    <s v="Entry Production"/>
    <s v="Ciudad principal"/>
    <s v="3-&gt;60"/>
    <n v="1.1499999999999999"/>
    <n v="1808.95"/>
    <n v="1"/>
    <n v="3.38"/>
    <n v="4"/>
    <n v="0.84499999999999997"/>
    <n v="0"/>
    <n v="0"/>
    <d v="2019-03-04T00:00:00"/>
    <d v="2019-03-04T00:00:00"/>
    <n v="0"/>
    <s v="0-1 día"/>
    <n v="0"/>
    <n v="0"/>
    <n v="0"/>
    <x v="0"/>
    <x v="0"/>
    <x v="0"/>
    <x v="0"/>
    <x v="0"/>
    <x v="0"/>
    <x v="0"/>
  </r>
  <r>
    <x v="2"/>
    <n v="1"/>
    <s v="2003435"/>
    <x v="0"/>
    <s v="4002"/>
    <s v="04/03/2019 09:21"/>
    <s v="09HB318359"/>
    <s v="500163"/>
    <s v="PITSS"/>
    <s v="ASP"/>
    <x v="6"/>
    <s v="CRISTOBAL COLON No 800"/>
    <x v="109"/>
    <n v="0"/>
    <s v="INTERIOR"/>
    <n v="180"/>
    <s v="&gt;60"/>
    <s v="A4 Mono MFPs"/>
    <s v="A4"/>
    <s v="Ciudad principal"/>
    <s v="1-&gt;60"/>
    <n v="1.05"/>
    <n v="750.75000000000011"/>
    <n v="1"/>
    <n v="1.9"/>
    <n v="5"/>
    <n v="0.38"/>
    <n v="0"/>
    <n v="0"/>
    <d v="2019-03-04T00:00:00"/>
    <d v="2019-03-04T00:00:00"/>
    <n v="0"/>
    <s v="0-1 día"/>
    <n v="0"/>
    <n v="0"/>
    <n v="0"/>
    <x v="0"/>
    <x v="0"/>
    <x v="0"/>
    <x v="0"/>
    <x v="0"/>
    <x v="0"/>
    <x v="0"/>
  </r>
  <r>
    <x v="2"/>
    <n v="1"/>
    <s v="2003437"/>
    <x v="0"/>
    <s v="4018"/>
    <s v="04/03/2019 09:25"/>
    <s v="04HX543557"/>
    <s v="500027"/>
    <s v="PITSS"/>
    <s v="ASP"/>
    <x v="20"/>
    <s v="AV DE LAS TORRES No 7125"/>
    <x v="2"/>
    <n v="1"/>
    <s v="INTERIOR"/>
    <n v="203"/>
    <s v="&gt;60"/>
    <s v="A4 Color Laser MFPs"/>
    <s v="A4"/>
    <s v="Ciudad principal"/>
    <s v="1-&gt;60"/>
    <n v="1.05"/>
    <n v="0"/>
    <n v="1"/>
    <n v="0"/>
    <n v="5"/>
    <n v="0"/>
    <n v="0"/>
    <n v="0"/>
    <d v="2019-03-04T00:00:00"/>
    <d v="2019-03-04T00:00:00"/>
    <n v="0"/>
    <s v="0-1 día"/>
    <n v="0"/>
    <n v="0"/>
    <n v="0"/>
    <x v="0"/>
    <x v="0"/>
    <x v="0"/>
    <x v="0"/>
    <x v="0"/>
    <x v="0"/>
    <x v="0"/>
  </r>
  <r>
    <x v="2"/>
    <n v="1"/>
    <s v="2003451"/>
    <x v="0"/>
    <s v="5945"/>
    <s v="04/03/2019 09:35"/>
    <s v="0X76707836"/>
    <s v="500018"/>
    <s v="PITSS"/>
    <s v="ASP"/>
    <x v="52"/>
    <s v="BOULEVARD FRANCISCO PRIMO DE VERDAD No 3317"/>
    <x v="23"/>
    <n v="0"/>
    <s v="INTERIOR"/>
    <n v="18"/>
    <s v="Entre 16 y 30"/>
    <s v="Office Digital"/>
    <s v="A3"/>
    <s v="Ciudad principal"/>
    <s v="2-Entre 16 y 30"/>
    <n v="0.8"/>
    <n v="1092"/>
    <n v="1"/>
    <n v="1.1399999999999999"/>
    <n v="5"/>
    <n v="0.22799999999999998"/>
    <n v="0"/>
    <n v="0"/>
    <d v="2019-03-04T00:00:00"/>
    <d v="2019-03-04T00:00:00"/>
    <n v="0"/>
    <s v="0-1 día"/>
    <n v="0"/>
    <n v="0"/>
    <n v="0"/>
    <x v="0"/>
    <x v="0"/>
    <x v="0"/>
    <x v="0"/>
    <x v="0"/>
    <x v="0"/>
    <x v="0"/>
  </r>
  <r>
    <x v="2"/>
    <n v="1"/>
    <s v="2003473"/>
    <x v="0"/>
    <s v="7142"/>
    <s v="04/03/2019 10:11"/>
    <s v="0PW4980052"/>
    <s v="800072"/>
    <s v="PITSS"/>
    <s v="ASP"/>
    <x v="1"/>
    <s v="PATRIA 1937"/>
    <x v="0"/>
    <n v="0"/>
    <s v="INTERIOR"/>
    <n v="14"/>
    <s v="Entre 7 y 15"/>
    <s v="WF Mono Systems and Legacy Color"/>
    <s v="WF"/>
    <s v="Ciudad principal"/>
    <s v="3-Entre 7 y 15"/>
    <n v="0.8"/>
    <n v="1258.4000000000003"/>
    <n v="1"/>
    <n v="1.35"/>
    <n v="4"/>
    <n v="0.33750000000000002"/>
    <n v="0"/>
    <n v="0"/>
    <d v="2019-03-04T00:00:00"/>
    <d v="2019-03-04T00:00:00"/>
    <n v="0"/>
    <s v="0-1 día"/>
    <n v="0"/>
    <n v="0"/>
    <n v="0"/>
    <x v="0"/>
    <x v="0"/>
    <x v="0"/>
    <x v="0"/>
    <x v="0"/>
    <x v="0"/>
    <x v="0"/>
  </r>
  <r>
    <x v="2"/>
    <n v="1"/>
    <s v="2003475"/>
    <x v="0"/>
    <s v="5866"/>
    <s v="04/03/2019 10:13"/>
    <s v="0EX9295738"/>
    <s v="800072"/>
    <s v="PITSS"/>
    <s v="ASP"/>
    <x v="1"/>
    <s v="AV. PATRIA NO 1937"/>
    <x v="0"/>
    <n v="0"/>
    <s v="INTERIOR"/>
    <n v="7"/>
    <s v="Entre 7 y 15"/>
    <s v="Departmental Digital"/>
    <s v="A3"/>
    <s v="Ciudad principal"/>
    <s v="2-Entre 7 y 15"/>
    <n v="0.6"/>
    <n v="819"/>
    <n v="1"/>
    <n v="0.53"/>
    <n v="5"/>
    <n v="0.10600000000000001"/>
    <n v="0"/>
    <n v="0"/>
    <d v="2019-03-06T00:00:00"/>
    <d v="2019-03-06T00:00:00"/>
    <n v="0"/>
    <s v="0-1 día"/>
    <n v="0"/>
    <n v="0"/>
    <n v="0"/>
    <x v="0"/>
    <x v="0"/>
    <x v="0"/>
    <x v="0"/>
    <x v="0"/>
    <x v="0"/>
    <x v="0"/>
  </r>
  <r>
    <x v="2"/>
    <n v="1"/>
    <s v="2003483"/>
    <x v="0"/>
    <s v="0800"/>
    <s v="04/03/2019 10:21"/>
    <s v="0WXP007551"/>
    <s v="800187"/>
    <s v="PITSS"/>
    <s v="ASP"/>
    <x v="168"/>
    <s v="BLV DE LAS AMERICAS 32"/>
    <x v="10"/>
    <n v="0"/>
    <s v="INTERIOR"/>
    <n v="14"/>
    <s v="Entre 7 y 15"/>
    <s v="Xerox Color Press"/>
    <s v="High Production"/>
    <s v="Ciudad principal"/>
    <s v="4-Entre 7 y 15"/>
    <n v="1.05"/>
    <n v="2252.25"/>
    <n v="1"/>
    <n v="0.65"/>
    <n v="3"/>
    <n v="0.21666666666666667"/>
    <n v="0"/>
    <n v="0"/>
    <d v="2019-03-08T00:00:00"/>
    <d v="2019-03-08T00:00:00"/>
    <n v="0"/>
    <s v="0-1 día"/>
    <n v="0"/>
    <n v="0"/>
    <n v="0"/>
    <x v="0"/>
    <x v="0"/>
    <x v="0"/>
    <x v="0"/>
    <x v="0"/>
    <x v="0"/>
    <x v="0"/>
  </r>
  <r>
    <x v="2"/>
    <n v="1"/>
    <s v="2003489"/>
    <x v="0"/>
    <s v="4395"/>
    <s v="04/03/2019 10:32"/>
    <s v="0BG2957188"/>
    <s v="500019"/>
    <s v="PITSS"/>
    <s v="ASP"/>
    <x v="65"/>
    <s v="METAL MECANICA No 280"/>
    <x v="9"/>
    <n v="0"/>
    <s v="INTERIOR"/>
    <n v="2650"/>
    <s v="&gt;60"/>
    <s v="Light Production Digital Business"/>
    <s v="Entry Production"/>
    <s v="Otras"/>
    <s v="3-&gt;60"/>
    <n v="1.1499999999999999"/>
    <n v="1808.95"/>
    <n v="1"/>
    <n v="5.3"/>
    <n v="6"/>
    <n v="0.8833333333333333"/>
    <n v="0"/>
    <n v="0"/>
    <d v="2019-03-04T00:00:00"/>
    <d v="2019-03-04T00:00:00"/>
    <n v="0"/>
    <s v="0-1 día"/>
    <n v="0"/>
    <n v="0"/>
    <n v="0"/>
    <x v="0"/>
    <x v="0"/>
    <x v="0"/>
    <x v="0"/>
    <x v="0"/>
    <x v="0"/>
    <x v="0"/>
  </r>
  <r>
    <x v="2"/>
    <n v="1"/>
    <s v="2003495"/>
    <x v="0"/>
    <s v="0070"/>
    <s v="04/03/2019 10:39"/>
    <s v="0E2B666269"/>
    <s v="800186"/>
    <s v="PITSS"/>
    <s v="ASP"/>
    <x v="4"/>
    <s v="AV 5 DE FEBRERO 9200"/>
    <x v="10"/>
    <n v="0"/>
    <s v="INTERIOR"/>
    <n v="5"/>
    <s v="Entre 3 y 6"/>
    <s v="Entry Production Color Low/Mid"/>
    <s v="Entry Production"/>
    <s v="Ciudad principal"/>
    <s v="3-Entre 3 y 6"/>
    <n v="0.6"/>
    <n v="943.80000000000007"/>
    <n v="1"/>
    <n v="4.8499999999999996"/>
    <n v="4"/>
    <n v="1.2124999999999999"/>
    <n v="5.3124999999999978E-2"/>
    <n v="-83.565624999999983"/>
    <d v="2019-03-04T00:00:00"/>
    <d v="2019-03-05T00:00:00"/>
    <n v="1"/>
    <s v="0-1 día"/>
    <n v="0"/>
    <n v="0"/>
    <n v="0"/>
    <x v="0"/>
    <x v="1"/>
    <x v="0"/>
    <x v="0"/>
    <x v="0"/>
    <x v="0"/>
    <x v="0"/>
  </r>
  <r>
    <x v="2"/>
    <n v="1"/>
    <s v="2003497"/>
    <x v="0"/>
    <s v="4002"/>
    <s v="04/03/2019 10:46"/>
    <s v="9HB328358"/>
    <s v="100037"/>
    <s v="PITSS"/>
    <s v="ASP"/>
    <x v="107"/>
    <s v="3 DE MAYO 100"/>
    <x v="52"/>
    <n v="0"/>
    <s v="INTERIOR"/>
    <n v="14"/>
    <s v="Entre 7 y 15"/>
    <s v="A4 Mono MFPs"/>
    <s v="A4"/>
    <s v="Otras"/>
    <s v="1-Entre 7 y 15"/>
    <n v="0"/>
    <n v="0"/>
    <n v="1"/>
    <n v="0.9"/>
    <n v="9"/>
    <n v="0.1"/>
    <n v="0"/>
    <n v="0"/>
    <d v="2019-03-04T00:00:00"/>
    <d v="2019-03-04T00:00:00"/>
    <n v="0"/>
    <s v="0-1 día"/>
    <n v="0"/>
    <n v="0"/>
    <n v="0"/>
    <x v="0"/>
    <x v="0"/>
    <x v="0"/>
    <x v="0"/>
    <x v="0"/>
    <x v="0"/>
    <x v="0"/>
  </r>
  <r>
    <x v="2"/>
    <n v="1"/>
    <s v="2003499"/>
    <x v="0"/>
    <s v="8600"/>
    <s v="04/03/2019 10:47"/>
    <s v="0B2E530304"/>
    <s v="500083"/>
    <s v="PITSS"/>
    <s v="ASP"/>
    <x v="122"/>
    <s v="AYUTLA OTE 1012"/>
    <x v="11"/>
    <n v="0"/>
    <s v="INTERIOR"/>
    <n v="35"/>
    <s v="Entre 31 y 60"/>
    <s v="Entry Production Color Mid"/>
    <s v="Entry Production"/>
    <s v="Ciudad principal"/>
    <s v="3-Entre 31 y 60"/>
    <n v="1.1000000000000001"/>
    <n v="1730.3000000000004"/>
    <n v="1"/>
    <n v="5.39"/>
    <n v="4"/>
    <n v="1.3474999999999999"/>
    <n v="8.687499999999998E-2"/>
    <n v="-136.65437499999999"/>
    <d v="2019-03-11T00:00:00"/>
    <d v="2019-03-11T00:00:00"/>
    <n v="0"/>
    <s v="0-1 día"/>
    <n v="0"/>
    <n v="0"/>
    <n v="0"/>
    <x v="0"/>
    <x v="1"/>
    <x v="0"/>
    <x v="0"/>
    <x v="0"/>
    <x v="0"/>
    <x v="0"/>
  </r>
  <r>
    <x v="2"/>
    <n v="1"/>
    <s v="2003501"/>
    <x v="0"/>
    <s v="0800"/>
    <s v="04/03/2019 10:48"/>
    <s v="0WXP008416"/>
    <s v="500083"/>
    <s v="PITSS"/>
    <s v="ASP"/>
    <x v="62"/>
    <s v="MM DE LLANO 736 OTE"/>
    <x v="11"/>
    <n v="0"/>
    <s v="INTERIOR"/>
    <n v="33"/>
    <s v="Entre 31 y 60"/>
    <s v="Xerox Color Press"/>
    <s v="High Production"/>
    <s v="Ciudad principal"/>
    <s v="4-Entre 31 y 60"/>
    <n v="1.1499999999999999"/>
    <n v="2466.75"/>
    <n v="1"/>
    <n v="1.2"/>
    <n v="3"/>
    <n v="0.39999999999999997"/>
    <n v="0"/>
    <n v="0"/>
    <d v="2019-03-04T00:00:00"/>
    <d v="2019-03-05T00:00:00"/>
    <n v="1"/>
    <s v="0-1 día"/>
    <n v="0"/>
    <n v="0"/>
    <n v="0"/>
    <x v="0"/>
    <x v="0"/>
    <x v="0"/>
    <x v="0"/>
    <x v="0"/>
    <x v="0"/>
    <x v="0"/>
  </r>
  <r>
    <x v="2"/>
    <n v="1"/>
    <s v="2003513"/>
    <x v="0"/>
    <s v="4624"/>
    <s v="04/03/2019 11:07"/>
    <s v="0D6X461128"/>
    <s v="500018"/>
    <s v="PITSS"/>
    <s v="ASP"/>
    <x v="2"/>
    <s v="AV MARTIRES DE SONORA 1006"/>
    <x v="23"/>
    <n v="0"/>
    <s v="INTERIOR"/>
    <n v="21"/>
    <s v="Entre 16 y 30"/>
    <s v="Entry Mono Printers"/>
    <s v="A4"/>
    <s v="Ciudad principal"/>
    <s v="1-Entre 16 y 30"/>
    <n v="0.6"/>
    <n v="429.00000000000006"/>
    <n v="1"/>
    <n v="1.1299999999999999"/>
    <n v="5"/>
    <n v="0.22599999999999998"/>
    <n v="0"/>
    <n v="0"/>
    <d v="2019-03-04T00:00:00"/>
    <d v="2019-03-04T00:00:00"/>
    <n v="0"/>
    <s v="0-1 día"/>
    <n v="0"/>
    <n v="0"/>
    <n v="0"/>
    <x v="0"/>
    <x v="0"/>
    <x v="0"/>
    <x v="0"/>
    <x v="0"/>
    <x v="0"/>
    <x v="0"/>
  </r>
  <r>
    <x v="2"/>
    <n v="1"/>
    <s v="2003523"/>
    <x v="0"/>
    <s v="3326"/>
    <s v="04/03/2019 11:25"/>
    <s v="0LA6296600"/>
    <s v="800187"/>
    <s v="PITSS"/>
    <s v="ASP"/>
    <x v="6"/>
    <s v="AV ZARAGOZA 396 PTE EDIF III-1"/>
    <x v="10"/>
    <n v="0"/>
    <s v="INTERIOR"/>
    <n v="532"/>
    <s v="&gt;60"/>
    <s v="A4 Mono MFPs"/>
    <s v="A4"/>
    <s v="Ciudad principal"/>
    <s v="1-&gt;60"/>
    <n v="1.05"/>
    <n v="750.75000000000011"/>
    <n v="1"/>
    <n v="1.08"/>
    <n v="5"/>
    <n v="0.21600000000000003"/>
    <n v="0"/>
    <n v="0"/>
    <d v="2019-03-04T00:00:00"/>
    <d v="2019-03-05T00:00:00"/>
    <n v="1"/>
    <s v="0-1 día"/>
    <n v="0"/>
    <n v="0"/>
    <n v="0"/>
    <x v="0"/>
    <x v="0"/>
    <x v="0"/>
    <x v="0"/>
    <x v="0"/>
    <x v="0"/>
    <x v="0"/>
  </r>
  <r>
    <x v="2"/>
    <n v="1"/>
    <s v="2003533"/>
    <x v="0"/>
    <s v="4395"/>
    <s v="04/03/2019 11:40"/>
    <s v="0BG2951623"/>
    <s v="500071"/>
    <s v="PITSS"/>
    <s v="ASP"/>
    <x v="1"/>
    <s v="PEDRO CARDENAS 100"/>
    <x v="42"/>
    <n v="0"/>
    <s v="INTERIOR"/>
    <n v="175"/>
    <s v="&gt;60"/>
    <s v="Light Production Digital Business"/>
    <s v="Entry Production"/>
    <s v="Ciudad principal"/>
    <s v="3-&gt;60"/>
    <n v="1.1499999999999999"/>
    <n v="1808.95"/>
    <n v="1"/>
    <n v="1"/>
    <n v="4"/>
    <n v="0.25"/>
    <n v="0"/>
    <n v="0"/>
    <d v="2019-03-05T00:00:00"/>
    <d v="2019-03-06T00:00:00"/>
    <n v="1"/>
    <s v="0-1 día"/>
    <n v="0"/>
    <n v="0"/>
    <n v="0"/>
    <x v="0"/>
    <x v="0"/>
    <x v="0"/>
    <x v="0"/>
    <x v="0"/>
    <x v="0"/>
    <x v="0"/>
  </r>
  <r>
    <x v="2"/>
    <n v="1"/>
    <s v="2003535"/>
    <x v="0"/>
    <s v="3658"/>
    <s v="04/03/2019 11:47"/>
    <s v="0C4X007879"/>
    <s v="800071"/>
    <s v="PITSS"/>
    <s v="ASP"/>
    <x v="7"/>
    <s v="AV GENERAL RAMON CORONA No 2514"/>
    <x v="0"/>
    <n v="0"/>
    <s v="INTERIOR"/>
    <n v="48"/>
    <s v="Entre 31 y 60"/>
    <s v="A4 Mono MFPs"/>
    <s v="A4"/>
    <s v="Ciudad principal"/>
    <s v="1-Entre 31 y 60"/>
    <n v="0.8"/>
    <n v="572.00000000000011"/>
    <n v="1"/>
    <n v="0.72"/>
    <n v="5"/>
    <n v="0.14399999999999999"/>
    <n v="0"/>
    <n v="0"/>
    <d v="2019-03-04T00:00:00"/>
    <d v="2019-03-05T00:00:00"/>
    <n v="1"/>
    <s v="0-1 día"/>
    <n v="0"/>
    <n v="0"/>
    <n v="0"/>
    <x v="0"/>
    <x v="0"/>
    <x v="0"/>
    <x v="0"/>
    <x v="0"/>
    <x v="0"/>
    <x v="0"/>
  </r>
  <r>
    <x v="2"/>
    <n v="1"/>
    <s v="2003539"/>
    <x v="0"/>
    <s v="8075"/>
    <s v="04/03/2019 11:56"/>
    <s v="03AG877768"/>
    <s v="800187"/>
    <s v="PITSS"/>
    <s v="ASP"/>
    <x v="4"/>
    <s v="PROLONGACION EZEQUIEL MONTES No 1"/>
    <x v="10"/>
    <n v="0"/>
    <s v="INTERIOR"/>
    <n v="31"/>
    <s v="Entre 31 y 60"/>
    <s v="Departmental Digital"/>
    <s v="A3"/>
    <s v="Ciudad principal"/>
    <s v="2-Entre 31 y 60"/>
    <n v="1.05"/>
    <n v="1433.25"/>
    <n v="1"/>
    <n v="0.82"/>
    <n v="5"/>
    <n v="0.16399999999999998"/>
    <n v="0"/>
    <n v="0"/>
    <d v="2019-03-06T00:00:00"/>
    <d v="2019-03-06T00:00:00"/>
    <n v="0"/>
    <s v="0-1 día"/>
    <n v="0"/>
    <n v="0"/>
    <n v="0"/>
    <x v="0"/>
    <x v="0"/>
    <x v="0"/>
    <x v="0"/>
    <x v="0"/>
    <x v="0"/>
    <x v="0"/>
  </r>
  <r>
    <x v="2"/>
    <n v="1"/>
    <s v="2003557"/>
    <x v="0"/>
    <s v="3658"/>
    <s v="04/03/2019 12:15"/>
    <s v="0C4X008401"/>
    <s v="800110"/>
    <s v="PITSS"/>
    <s v="ASP"/>
    <x v="8"/>
    <s v="AV CAMELINAS 725"/>
    <x v="28"/>
    <n v="0"/>
    <s v="INTERIOR"/>
    <n v="553"/>
    <s v="&gt;60"/>
    <s v="A4 Mono MFPs"/>
    <s v="A4"/>
    <s v="Ciudad principal"/>
    <s v="1-&gt;60"/>
    <n v="1.05"/>
    <n v="750.75000000000011"/>
    <n v="1"/>
    <n v="2.5499999999999998"/>
    <n v="5"/>
    <n v="0.51"/>
    <n v="0"/>
    <n v="0"/>
    <d v="2019-03-05T00:00:00"/>
    <d v="2019-03-06T00:00:00"/>
    <n v="1"/>
    <s v="0-1 día"/>
    <n v="0"/>
    <n v="0"/>
    <n v="0"/>
    <x v="0"/>
    <x v="0"/>
    <x v="0"/>
    <x v="0"/>
    <x v="0"/>
    <x v="0"/>
    <x v="0"/>
  </r>
  <r>
    <x v="2"/>
    <n v="1"/>
    <s v="2003567"/>
    <x v="0"/>
    <s v="4018"/>
    <s v="04/03/2019 13:14"/>
    <s v="4HX546320"/>
    <s v="800192"/>
    <s v="PITSS"/>
    <s v="ASP"/>
    <x v="55"/>
    <s v="RINCONADA DE LA ORQUIDEA No 472"/>
    <x v="0"/>
    <n v="0"/>
    <s v="INTERIOR"/>
    <n v="2650"/>
    <s v="&gt;60"/>
    <s v="A4 Color Laser MFPs"/>
    <s v="A4"/>
    <s v="Ciudad principal"/>
    <s v="1-&gt;60"/>
    <n v="1.05"/>
    <n v="750.75000000000011"/>
    <n v="1"/>
    <n v="3.45"/>
    <n v="5"/>
    <n v="0.69000000000000006"/>
    <n v="0"/>
    <n v="0"/>
    <d v="2019-03-05T00:00:00"/>
    <d v="2019-03-05T00:00:00"/>
    <n v="0"/>
    <s v="0-1 día"/>
    <n v="0"/>
    <n v="0"/>
    <n v="0"/>
    <x v="0"/>
    <x v="0"/>
    <x v="0"/>
    <x v="0"/>
    <x v="0"/>
    <x v="0"/>
    <x v="0"/>
  </r>
  <r>
    <x v="2"/>
    <n v="1"/>
    <s v="2003569"/>
    <x v="0"/>
    <s v="3616"/>
    <s v="04/03/2019 13:16"/>
    <s v="0A2T200387"/>
    <s v="800186"/>
    <s v="PITSS"/>
    <s v="ASP"/>
    <x v="12"/>
    <s v="CORREO 21"/>
    <x v="61"/>
    <n v="0"/>
    <s v="INTERIOR"/>
    <n v="1510"/>
    <s v="&gt;60"/>
    <s v="A4 Mono MFPs"/>
    <s v="A4"/>
    <s v="Otras"/>
    <s v="1-&gt;60"/>
    <n v="1.05"/>
    <n v="750.75000000000011"/>
    <n v="1"/>
    <n v="5.0599999999999996"/>
    <n v="9"/>
    <n v="0.56222222222222218"/>
    <n v="0"/>
    <n v="0"/>
    <d v="2019-03-05T00:00:00"/>
    <d v="2019-03-05T00:00:00"/>
    <n v="0"/>
    <s v="0-1 día"/>
    <n v="0"/>
    <n v="0"/>
    <n v="0"/>
    <x v="0"/>
    <x v="0"/>
    <x v="0"/>
    <x v="0"/>
    <x v="0"/>
    <x v="0"/>
    <x v="0"/>
  </r>
  <r>
    <x v="2"/>
    <n v="1"/>
    <s v="2003571"/>
    <x v="0"/>
    <s v="4310"/>
    <s v="04/03/2019 13:14"/>
    <s v="0BG0966729"/>
    <s v="800146"/>
    <s v="PITSS"/>
    <s v="ASP"/>
    <x v="1"/>
    <s v="AV MEREO RODRIGUEZ BARRAGAN S/N"/>
    <x v="13"/>
    <n v="0"/>
    <s v="INTERIOR"/>
    <n v="23"/>
    <s v="Entre 16 y 30"/>
    <s v="Light Production Digital Business"/>
    <s v="Entry Production"/>
    <s v="Ciudad principal"/>
    <s v="3-Entre 16 y 30"/>
    <n v="1.05"/>
    <n v="1651.6500000000003"/>
    <n v="1"/>
    <n v="0.52"/>
    <n v="4"/>
    <n v="0.13"/>
    <n v="0"/>
    <n v="0"/>
    <d v="2019-03-06T00:00:00"/>
    <d v="2019-03-06T00:00:00"/>
    <n v="0"/>
    <s v="0-1 día"/>
    <n v="0"/>
    <n v="0"/>
    <n v="0"/>
    <x v="0"/>
    <x v="0"/>
    <x v="0"/>
    <x v="0"/>
    <x v="0"/>
    <x v="0"/>
    <x v="0"/>
  </r>
  <r>
    <x v="2"/>
    <n v="1"/>
    <s v="2003573"/>
    <x v="0"/>
    <s v="5337"/>
    <s v="04/03/2019 13:28"/>
    <s v="0AE9551066"/>
    <s v="100039"/>
    <s v="PITSS"/>
    <s v="ASP"/>
    <x v="28"/>
    <s v="INDUSTRIA QUIMICA S/N"/>
    <x v="20"/>
    <n v="1"/>
    <s v="INTERIOR"/>
    <n v="61"/>
    <s v="&gt;60"/>
    <s v="Office Digital"/>
    <s v="A3"/>
    <s v="Ciudad principal"/>
    <s v="2-&gt;60"/>
    <n v="1.1000000000000001"/>
    <n v="0"/>
    <n v="1"/>
    <n v="0.2"/>
    <n v="5"/>
    <n v="0.04"/>
    <n v="0"/>
    <n v="0"/>
    <d v="2019-03-06T00:00:00"/>
    <d v="2019-03-06T00:00:00"/>
    <n v="0"/>
    <s v="0-1 día"/>
    <n v="0"/>
    <n v="0"/>
    <n v="0"/>
    <x v="0"/>
    <x v="0"/>
    <x v="0"/>
    <x v="0"/>
    <x v="0"/>
    <x v="0"/>
    <x v="0"/>
  </r>
  <r>
    <x v="2"/>
    <n v="1"/>
    <s v="2003593"/>
    <x v="0"/>
    <s v="3657"/>
    <s v="04/03/2019 13:46"/>
    <s v="0C7X246857"/>
    <s v="800027"/>
    <s v="PITSS"/>
    <s v="ASP"/>
    <x v="49"/>
    <s v="LERDO DE TEJADA No 2007 PB"/>
    <x v="7"/>
    <n v="0"/>
    <s v="INTERIOR"/>
    <n v="194"/>
    <s v="&gt;60"/>
    <s v="A4 Mono MFPs"/>
    <s v="A4"/>
    <s v="Ciudad principal"/>
    <s v="1-&gt;60"/>
    <n v="1.05"/>
    <n v="750.75000000000011"/>
    <n v="1"/>
    <n v="1.6"/>
    <n v="5"/>
    <n v="0.32"/>
    <n v="0"/>
    <n v="0"/>
    <d v="2019-03-04T00:00:00"/>
    <d v="2019-03-05T00:00:00"/>
    <n v="1"/>
    <s v="0-1 día"/>
    <n v="0"/>
    <n v="0"/>
    <n v="0"/>
    <x v="0"/>
    <x v="0"/>
    <x v="0"/>
    <x v="0"/>
    <x v="0"/>
    <x v="0"/>
    <x v="0"/>
  </r>
  <r>
    <x v="2"/>
    <n v="1"/>
    <s v="2003633"/>
    <x v="1"/>
    <s v="0070"/>
    <s v="04/03/2019 14:34"/>
    <s v="0E2B658544"/>
    <s v="800187"/>
    <s v="PITSS"/>
    <s v="ASP"/>
    <x v="4"/>
    <s v="PROLONGACION EZEQUIEL MONTES No 1"/>
    <x v="10"/>
    <n v="0"/>
    <s v="INTERIOR"/>
    <s v="  "/>
    <s v="&gt;60"/>
    <s v="Entry Production Color Low/Mid"/>
    <s v="Entry Production"/>
    <s v="Ciudad principal"/>
    <s v="3-&gt;60"/>
    <n v="1"/>
    <n v="786.50000000000011"/>
    <n v="0"/>
    <n v="4"/>
    <n v="4"/>
    <n v="1"/>
    <n v="0"/>
    <n v="0"/>
    <d v="2019-03-04T00:00:00"/>
    <d v="2019-03-05T00:00:00"/>
    <n v="1"/>
    <s v="0-1 día"/>
    <n v="0"/>
    <n v="0"/>
    <n v="0"/>
    <x v="1"/>
    <x v="0"/>
    <x v="0"/>
    <x v="0"/>
    <x v="0"/>
    <x v="0"/>
    <x v="0"/>
  </r>
  <r>
    <x v="2"/>
    <n v="1"/>
    <s v="2003637"/>
    <x v="1"/>
    <s v="4310"/>
    <s v="04/03/2019 14:40"/>
    <s v="0BG0972367"/>
    <s v="800187"/>
    <s v="PITSS"/>
    <s v="ASP"/>
    <x v="4"/>
    <s v="PROLONGACION EZEQUIEL MONTES No 1"/>
    <x v="10"/>
    <n v="0"/>
    <s v="INTERIOR"/>
    <s v="  "/>
    <s v="&gt;60"/>
    <s v="Light Production Digital Business"/>
    <s v="Entry Production"/>
    <s v="Ciudad principal"/>
    <s v="3-&gt;60"/>
    <n v="1"/>
    <n v="786.50000000000011"/>
    <n v="0"/>
    <n v="4"/>
    <n v="4"/>
    <n v="1"/>
    <n v="0"/>
    <n v="0"/>
    <d v="2019-03-04T00:00:00"/>
    <d v="2019-03-05T00:00:00"/>
    <n v="1"/>
    <s v="0-1 día"/>
    <n v="0"/>
    <n v="0"/>
    <n v="0"/>
    <x v="1"/>
    <x v="0"/>
    <x v="0"/>
    <x v="0"/>
    <x v="0"/>
    <x v="0"/>
    <x v="0"/>
  </r>
  <r>
    <x v="2"/>
    <n v="1"/>
    <s v="2003641"/>
    <x v="1"/>
    <s v="8075"/>
    <s v="04/03/2019 14:43"/>
    <s v="03AG873673"/>
    <s v="800187"/>
    <s v="PITSS"/>
    <s v="ASP"/>
    <x v="4"/>
    <s v="PROLONGACION EZEQUIEL MONTES No 1"/>
    <x v="10"/>
    <n v="0"/>
    <s v="INTERIOR"/>
    <s v="  "/>
    <s v="&gt;60"/>
    <s v="Departmental Digital"/>
    <s v="A3"/>
    <s v="Ciudad principal"/>
    <s v="2-&gt;60"/>
    <n v="1"/>
    <n v="682.5"/>
    <n v="0"/>
    <n v="5"/>
    <n v="5"/>
    <n v="1"/>
    <n v="0"/>
    <n v="0"/>
    <d v="2019-03-04T00:00:00"/>
    <d v="2019-03-05T00:00:00"/>
    <n v="1"/>
    <s v="0-1 día"/>
    <n v="0"/>
    <n v="0"/>
    <n v="0"/>
    <x v="1"/>
    <x v="0"/>
    <x v="0"/>
    <x v="0"/>
    <x v="0"/>
    <x v="0"/>
    <x v="0"/>
  </r>
  <r>
    <x v="2"/>
    <n v="1"/>
    <s v="2003643"/>
    <x v="1"/>
    <s v="0070"/>
    <s v="04/03/2019 14:45"/>
    <s v="0E2B107250"/>
    <s v="800187"/>
    <s v="PITSS"/>
    <s v="ASP"/>
    <x v="4"/>
    <s v="PROLONGACION EZEQUIEL MONTES No 1"/>
    <x v="10"/>
    <n v="0"/>
    <s v="INTERIOR"/>
    <s v="  "/>
    <s v="&gt;60"/>
    <s v="Entry Production Color Low/Mid"/>
    <s v="Entry Production"/>
    <s v="Ciudad principal"/>
    <s v="3-&gt;60"/>
    <n v="1"/>
    <n v="786.50000000000011"/>
    <n v="0"/>
    <n v="4"/>
    <n v="4"/>
    <n v="1"/>
    <n v="0"/>
    <n v="0"/>
    <d v="2019-03-04T00:00:00"/>
    <d v="2019-03-05T00:00:00"/>
    <n v="1"/>
    <s v="0-1 día"/>
    <n v="0"/>
    <n v="0"/>
    <n v="0"/>
    <x v="1"/>
    <x v="0"/>
    <x v="0"/>
    <x v="0"/>
    <x v="0"/>
    <x v="0"/>
    <x v="0"/>
  </r>
  <r>
    <x v="2"/>
    <n v="1"/>
    <s v="2003645"/>
    <x v="1"/>
    <s v="8301"/>
    <s v="04/03/2019 14:46"/>
    <s v="002411031"/>
    <s v="800187"/>
    <s v="PITSS"/>
    <s v="ASP"/>
    <x v="4"/>
    <s v="PROL EZEQUIEL MONTES 1"/>
    <x v="10"/>
    <n v="0"/>
    <s v="INTERIOR"/>
    <s v="  "/>
    <s v="&gt;60"/>
    <s v="WF Mono Systems and Legacy Color"/>
    <s v="WF"/>
    <s v="Ciudad principal"/>
    <s v="3-&gt;60"/>
    <n v="1"/>
    <n v="786.50000000000011"/>
    <n v="0"/>
    <n v="4"/>
    <n v="4"/>
    <n v="1"/>
    <n v="0"/>
    <n v="0"/>
    <d v="2019-03-04T00:00:00"/>
    <d v="2019-03-05T00:00:00"/>
    <n v="1"/>
    <s v="0-1 día"/>
    <n v="0"/>
    <n v="0"/>
    <n v="0"/>
    <x v="1"/>
    <x v="0"/>
    <x v="0"/>
    <x v="0"/>
    <x v="0"/>
    <x v="0"/>
    <x v="0"/>
  </r>
  <r>
    <x v="2"/>
    <n v="1"/>
    <s v="2003647"/>
    <x v="0"/>
    <s v="5774"/>
    <s v="04/03/2019 14:46"/>
    <s v="0XEL569871"/>
    <s v="800072"/>
    <s v="PITSS"/>
    <s v="ASP"/>
    <x v="4"/>
    <s v="AV VALLARTA 5400"/>
    <x v="0"/>
    <n v="0"/>
    <s v="INTERIOR"/>
    <n v="10"/>
    <s v="Entre 7 y 15"/>
    <s v="Departmental Digital"/>
    <s v="A3"/>
    <s v="Ciudad principal"/>
    <s v="2-Entre 7 y 15"/>
    <n v="0.6"/>
    <n v="819"/>
    <n v="1"/>
    <n v="0.4"/>
    <n v="5"/>
    <n v="0.08"/>
    <n v="0"/>
    <n v="0"/>
    <d v="2019-03-05T00:00:00"/>
    <d v="2019-03-06T00:00:00"/>
    <n v="1"/>
    <s v="0-1 día"/>
    <n v="0"/>
    <n v="0"/>
    <n v="0"/>
    <x v="0"/>
    <x v="0"/>
    <x v="0"/>
    <x v="0"/>
    <x v="0"/>
    <x v="0"/>
    <x v="0"/>
  </r>
  <r>
    <x v="2"/>
    <n v="1"/>
    <s v="2003673"/>
    <x v="0"/>
    <s v="3657"/>
    <s v="04/03/2019 15:32"/>
    <s v="0C7X246881"/>
    <s v="500028"/>
    <s v="PITSS"/>
    <s v="ASP"/>
    <x v="49"/>
    <s v="BLVD DIAZ ORDAZ No 130"/>
    <x v="11"/>
    <n v="0"/>
    <s v="INTERIOR"/>
    <n v="13"/>
    <s v="Entre 7 y 15"/>
    <s v="A4 Mono MFPs"/>
    <s v="A4"/>
    <s v="Ciudad principal"/>
    <s v="1-Entre 7 y 15"/>
    <n v="0"/>
    <n v="0"/>
    <n v="1"/>
    <n v="1.97"/>
    <n v="5"/>
    <n v="0.39400000000000002"/>
    <n v="0"/>
    <n v="0"/>
    <d v="2019-03-05T00:00:00"/>
    <d v="2019-03-05T00:00:00"/>
    <n v="0"/>
    <s v="0-1 día"/>
    <n v="0"/>
    <n v="0"/>
    <n v="0"/>
    <x v="0"/>
    <x v="0"/>
    <x v="0"/>
    <x v="0"/>
    <x v="0"/>
    <x v="0"/>
    <x v="0"/>
  </r>
  <r>
    <x v="2"/>
    <n v="1"/>
    <s v="2003675"/>
    <x v="0"/>
    <s v="3657"/>
    <s v="04/03/2019 15:37"/>
    <s v="0C7X246890"/>
    <s v="800146"/>
    <s v="PITSS"/>
    <s v="ASP"/>
    <x v="49"/>
    <s v="SIERRA LEONA No 470 3ER PISO"/>
    <x v="13"/>
    <n v="0"/>
    <s v="INTERIOR"/>
    <n v="91"/>
    <s v="&gt;60"/>
    <s v="A4 Mono MFPs"/>
    <s v="A4"/>
    <s v="Ciudad principal"/>
    <s v="1-&gt;60"/>
    <n v="1.05"/>
    <n v="750.75000000000011"/>
    <n v="1"/>
    <n v="1.88"/>
    <n v="5"/>
    <n v="0.376"/>
    <n v="0"/>
    <n v="0"/>
    <d v="2019-03-05T00:00:00"/>
    <d v="2019-03-05T00:00:00"/>
    <n v="0"/>
    <s v="0-1 día"/>
    <n v="0"/>
    <n v="0"/>
    <n v="0"/>
    <x v="0"/>
    <x v="0"/>
    <x v="0"/>
    <x v="0"/>
    <x v="0"/>
    <x v="0"/>
    <x v="0"/>
  </r>
  <r>
    <x v="2"/>
    <n v="1"/>
    <s v="2003677"/>
    <x v="0"/>
    <s v="3616"/>
    <s v="04/03/2019 15:40"/>
    <s v="0A2T200329"/>
    <s v="800147"/>
    <s v="PITSS"/>
    <s v="ASP"/>
    <x v="12"/>
    <s v="BLVD ADOLFO LOPEZ MATEOS NO 105 SUR"/>
    <x v="17"/>
    <n v="0"/>
    <s v="INTERIOR"/>
    <n v="39"/>
    <s v="Entre 31 y 60"/>
    <s v="A4 Mono MFPs"/>
    <s v="A4"/>
    <s v="Ciudad principal"/>
    <s v="1-Entre 31 y 60"/>
    <n v="0.8"/>
    <n v="572.00000000000011"/>
    <n v="1"/>
    <n v="0.16"/>
    <n v="5"/>
    <n v="3.2000000000000001E-2"/>
    <n v="0"/>
    <n v="0"/>
    <d v="2019-03-05T00:00:00"/>
    <d v="2019-03-06T00:00:00"/>
    <n v="1"/>
    <s v="0-1 día"/>
    <n v="0"/>
    <n v="0"/>
    <n v="0"/>
    <x v="0"/>
    <x v="0"/>
    <x v="0"/>
    <x v="0"/>
    <x v="0"/>
    <x v="0"/>
    <x v="0"/>
  </r>
  <r>
    <x v="2"/>
    <n v="1"/>
    <s v="2003691"/>
    <x v="0"/>
    <s v="3616"/>
    <s v="04/03/2019 15:55"/>
    <s v="0A2T199668"/>
    <s v="500080"/>
    <s v="PITSS"/>
    <s v="ASP"/>
    <x v="12"/>
    <s v="AV 1 RA PONIENTE 100 C"/>
    <x v="89"/>
    <n v="0"/>
    <s v="INTERIOR"/>
    <n v="1552"/>
    <s v="&gt;60"/>
    <s v="A4 Mono MFPs"/>
    <s v="A4"/>
    <s v="Otras"/>
    <s v="1-&gt;60"/>
    <n v="1.05"/>
    <n v="750.75000000000011"/>
    <n v="1"/>
    <n v="2.83"/>
    <n v="9"/>
    <n v="0.31444444444444447"/>
    <n v="0"/>
    <n v="0"/>
    <d v="2019-03-06T00:00:00"/>
    <d v="2019-03-06T00:00:00"/>
    <n v="0"/>
    <s v="0-1 día"/>
    <n v="0"/>
    <n v="0"/>
    <n v="0"/>
    <x v="0"/>
    <x v="0"/>
    <x v="0"/>
    <x v="0"/>
    <x v="0"/>
    <x v="1"/>
    <x v="1"/>
  </r>
  <r>
    <x v="2"/>
    <n v="1"/>
    <s v="2003699"/>
    <x v="0"/>
    <s v="3657"/>
    <s v="04/03/2019 16:05"/>
    <s v="0C7X372107"/>
    <s v="500066"/>
    <s v="PITSS"/>
    <s v="ASP"/>
    <x v="162"/>
    <s v="CARRETERA MIGUEL ALEMAN KM16"/>
    <x v="29"/>
    <n v="0"/>
    <s v="INTERIOR"/>
    <n v="2650"/>
    <s v="&gt;60"/>
    <s v="A4 Mono MFPs"/>
    <s v="A4"/>
    <s v="Otras"/>
    <s v="1-&gt;60"/>
    <n v="1.05"/>
    <n v="750.75000000000011"/>
    <n v="1"/>
    <n v="1.02"/>
    <n v="9"/>
    <n v="0.11333333333333334"/>
    <n v="0"/>
    <n v="0"/>
    <d v="2019-03-04T00:00:00"/>
    <d v="2019-03-05T00:00:00"/>
    <n v="1"/>
    <s v="0-1 día"/>
    <n v="0"/>
    <n v="0"/>
    <n v="0"/>
    <x v="0"/>
    <x v="0"/>
    <x v="0"/>
    <x v="0"/>
    <x v="0"/>
    <x v="0"/>
    <x v="0"/>
  </r>
  <r>
    <x v="2"/>
    <n v="1"/>
    <s v="2003705"/>
    <x v="0"/>
    <s v="3658"/>
    <s v="04/03/2019 16:19"/>
    <s v="0C4X008115"/>
    <s v="800072"/>
    <s v="PITSS"/>
    <s v="ASP"/>
    <x v="8"/>
    <s v="AV VALLARTA 3960-B"/>
    <x v="0"/>
    <n v="0"/>
    <s v="INTERIOR"/>
    <n v="927"/>
    <s v="&gt;60"/>
    <s v="A4 Mono MFPs"/>
    <s v="A4"/>
    <s v="Ciudad principal"/>
    <s v="1-&gt;60"/>
    <n v="1.05"/>
    <n v="750.75000000000011"/>
    <n v="1"/>
    <n v="1.18"/>
    <n v="5"/>
    <n v="0.23599999999999999"/>
    <n v="0"/>
    <n v="0"/>
    <d v="2019-03-05T00:00:00"/>
    <d v="2019-03-05T00:00:00"/>
    <n v="0"/>
    <s v="0-1 día"/>
    <n v="0"/>
    <n v="0"/>
    <n v="0"/>
    <x v="0"/>
    <x v="0"/>
    <x v="0"/>
    <x v="0"/>
    <x v="0"/>
    <x v="0"/>
    <x v="0"/>
  </r>
  <r>
    <x v="2"/>
    <n v="1"/>
    <s v="2003735"/>
    <x v="0"/>
    <s v="3658"/>
    <s v="04/03/2019 16:38"/>
    <s v="0C4X002916"/>
    <s v="500156"/>
    <s v="PITSS"/>
    <s v="ASP"/>
    <x v="8"/>
    <s v="AV DE LAS TORRES 2111"/>
    <x v="2"/>
    <n v="0"/>
    <s v="INTERIOR"/>
    <n v="126"/>
    <s v="&gt;60"/>
    <s v="A4 Mono MFPs"/>
    <s v="A4"/>
    <s v="Ciudad principal"/>
    <s v="1-&gt;60"/>
    <n v="1.05"/>
    <n v="750.75000000000011"/>
    <n v="1"/>
    <n v="0.87"/>
    <n v="5"/>
    <n v="0.17399999999999999"/>
    <n v="0"/>
    <n v="0"/>
    <d v="2019-03-05T00:00:00"/>
    <d v="2019-03-05T00:00:00"/>
    <n v="0"/>
    <s v="0-1 día"/>
    <n v="0"/>
    <n v="0"/>
    <n v="0"/>
    <x v="0"/>
    <x v="0"/>
    <x v="0"/>
    <x v="0"/>
    <x v="0"/>
    <x v="2"/>
    <x v="3"/>
  </r>
  <r>
    <x v="2"/>
    <n v="1"/>
    <s v="2003791"/>
    <x v="0"/>
    <s v="7225"/>
    <s v="04/03/2019 17:56"/>
    <s v="0LX5822381"/>
    <s v="500159"/>
    <s v="PITSS"/>
    <s v="ASP"/>
    <x v="25"/>
    <s v="VIALIDAD TABALAOPA 8507"/>
    <x v="6"/>
    <n v="0"/>
    <s v="INTERIOR"/>
    <n v="91"/>
    <s v="&gt;60"/>
    <s v="A3 Office Color Laser MFPs"/>
    <s v="A3"/>
    <s v="Ciudad principal"/>
    <s v="2-&gt;60"/>
    <n v="1.1000000000000001"/>
    <n v="1501.5000000000002"/>
    <n v="1"/>
    <n v="0"/>
    <n v="5"/>
    <n v="0"/>
    <n v="0"/>
    <n v="0"/>
    <d v="2019-03-07T00:00:00"/>
    <d v="2019-03-07T00:00:00"/>
    <n v="0"/>
    <s v="0-1 día"/>
    <n v="0"/>
    <n v="0"/>
    <n v="0"/>
    <x v="0"/>
    <x v="0"/>
    <x v="0"/>
    <x v="1"/>
    <x v="0"/>
    <x v="1"/>
    <x v="6"/>
  </r>
  <r>
    <x v="2"/>
    <n v="1"/>
    <s v="2003801"/>
    <x v="0"/>
    <s v="4395"/>
    <s v="04/03/2019 18:57"/>
    <s v="0BG2947627"/>
    <s v="800147"/>
    <s v="PITSS"/>
    <s v="ASP"/>
    <x v="1"/>
    <s v="BULEVAR AEROPUERTO No 190 (ANTES 202) LOCALES DEL"/>
    <x v="17"/>
    <n v="0"/>
    <s v="INTERIOR"/>
    <n v="60"/>
    <s v="Entre 31 y 60"/>
    <s v="Light Production Digital Business"/>
    <s v="Entry Production"/>
    <s v="Ciudad principal"/>
    <s v="3-Entre 31 y 60"/>
    <n v="1.1000000000000001"/>
    <n v="1730.3000000000004"/>
    <n v="1"/>
    <n v="0"/>
    <n v="4"/>
    <n v="0"/>
    <n v="0"/>
    <n v="0"/>
    <d v="2019-03-05T00:00:00"/>
    <d v="2019-03-05T00:00:00"/>
    <n v="0"/>
    <s v="0-1 día"/>
    <n v="0"/>
    <n v="0"/>
    <n v="0"/>
    <x v="0"/>
    <x v="0"/>
    <x v="0"/>
    <x v="0"/>
    <x v="0"/>
    <x v="0"/>
    <x v="0"/>
  </r>
  <r>
    <x v="2"/>
    <n v="1"/>
    <s v="2003809"/>
    <x v="1"/>
    <s v="5866"/>
    <s v="04/03/2019 19:28"/>
    <s v="0EX9287045"/>
    <s v="800186"/>
    <s v="PITSS"/>
    <s v="ASP"/>
    <x v="4"/>
    <s v="AV 5 DE FEBRERO 9200"/>
    <x v="10"/>
    <n v="0"/>
    <s v="INTERIOR"/>
    <s v="  "/>
    <s v="&gt;60"/>
    <s v="Departmental Digital"/>
    <s v="A3"/>
    <s v="Ciudad principal"/>
    <s v="2-&gt;60"/>
    <n v="1"/>
    <n v="682.5"/>
    <n v="0"/>
    <n v="5"/>
    <n v="5"/>
    <n v="1"/>
    <n v="0"/>
    <n v="0"/>
    <d v="2019-03-05T00:00:00"/>
    <d v="2019-03-06T00:00:00"/>
    <n v="1"/>
    <s v="0-1 día"/>
    <n v="0"/>
    <n v="0"/>
    <n v="0"/>
    <x v="1"/>
    <x v="0"/>
    <x v="0"/>
    <x v="0"/>
    <x v="0"/>
    <x v="0"/>
    <x v="0"/>
  </r>
  <r>
    <x v="2"/>
    <n v="1"/>
    <s v="2003815"/>
    <x v="1"/>
    <s v="0070"/>
    <s v="04/03/2019 19:45"/>
    <s v="0E2B666269"/>
    <s v="800186"/>
    <s v="PITSS"/>
    <s v="ASP"/>
    <x v="4"/>
    <s v="AV 5 DE FEBRERO 9200"/>
    <x v="10"/>
    <n v="0"/>
    <s v="INTERIOR"/>
    <s v="  "/>
    <s v="&gt;60"/>
    <s v="Entry Production Color Low/Mid"/>
    <s v="Entry Production"/>
    <s v="Ciudad principal"/>
    <s v="3-&gt;60"/>
    <n v="1"/>
    <n v="786.50000000000011"/>
    <n v="0"/>
    <n v="4"/>
    <n v="4"/>
    <n v="1"/>
    <n v="0"/>
    <n v="0"/>
    <d v="2019-03-05T00:00:00"/>
    <d v="2019-03-05T00:00:00"/>
    <n v="0"/>
    <s v="0-1 día"/>
    <n v="0"/>
    <n v="0"/>
    <n v="0"/>
    <x v="1"/>
    <x v="0"/>
    <x v="0"/>
    <x v="0"/>
    <x v="0"/>
    <x v="0"/>
    <x v="0"/>
  </r>
  <r>
    <x v="2"/>
    <n v="1"/>
    <s v="2003965"/>
    <x v="0"/>
    <s v="4326"/>
    <s v="05/03/2019 07:41"/>
    <s v="0BG1001376"/>
    <s v="500157"/>
    <s v="PITSS"/>
    <s v="ASP"/>
    <x v="2"/>
    <s v="RAFAEL PEREZ SERNA Y HENRY DUNANT"/>
    <x v="2"/>
    <n v="0"/>
    <s v="INTERIOR"/>
    <n v="88"/>
    <s v="&gt;60"/>
    <s v="Light Production Digital Business"/>
    <s v="Entry Production"/>
    <s v="Ciudad principal"/>
    <s v="3-&gt;60"/>
    <n v="1.1499999999999999"/>
    <n v="1808.95"/>
    <n v="1"/>
    <n v="0"/>
    <n v="4"/>
    <n v="0"/>
    <n v="0"/>
    <n v="0"/>
    <d v="2019-03-05T00:00:00"/>
    <d v="2019-03-05T00:00:00"/>
    <n v="0"/>
    <s v="0-1 día"/>
    <n v="0"/>
    <n v="0"/>
    <n v="0"/>
    <x v="0"/>
    <x v="0"/>
    <x v="0"/>
    <x v="0"/>
    <x v="0"/>
    <x v="2"/>
    <x v="4"/>
  </r>
  <r>
    <x v="2"/>
    <n v="1"/>
    <s v="2003967"/>
    <x v="0"/>
    <s v="6606"/>
    <s v="05/03/2019 08:03"/>
    <s v="0XL3583821"/>
    <s v="500028"/>
    <s v="PITSS"/>
    <s v="ASP"/>
    <x v="42"/>
    <s v="AV DE LA CHIMENEA No 201"/>
    <x v="11"/>
    <n v="0"/>
    <s v="INTERIOR"/>
    <n v="2651"/>
    <s v="&gt;60"/>
    <s v="A4 Color Laser MFPs"/>
    <s v="A4"/>
    <s v="Ciudad principal"/>
    <s v="1-&gt;60"/>
    <n v="1.05"/>
    <n v="750.75000000000011"/>
    <n v="1"/>
    <n v="2.92"/>
    <n v="5"/>
    <n v="0.58399999999999996"/>
    <n v="0"/>
    <n v="0"/>
    <d v="2019-03-05T00:00:00"/>
    <d v="2019-03-05T00:00:00"/>
    <n v="0"/>
    <s v="0-1 día"/>
    <n v="0"/>
    <n v="0"/>
    <n v="0"/>
    <x v="0"/>
    <x v="0"/>
    <x v="0"/>
    <x v="0"/>
    <x v="0"/>
    <x v="0"/>
    <x v="0"/>
  </r>
  <r>
    <x v="2"/>
    <n v="1"/>
    <s v="2003973"/>
    <x v="0"/>
    <s v="5866"/>
    <s v="05/03/2019 08:19"/>
    <s v="0EX9300822"/>
    <s v="500158"/>
    <s v="PITSS"/>
    <s v="ASP"/>
    <x v="13"/>
    <s v="AV ANTONIO J BERMUDEZ No 1230"/>
    <x v="2"/>
    <n v="0"/>
    <s v="INTERIOR"/>
    <n v="28"/>
    <s v="Entre 16 y 30"/>
    <s v="Departmental Digital"/>
    <s v="A3"/>
    <s v="Ciudad principal"/>
    <s v="2-Entre 16 y 30"/>
    <n v="0.8"/>
    <n v="1092"/>
    <n v="1"/>
    <n v="0"/>
    <n v="5"/>
    <n v="0"/>
    <n v="0"/>
    <n v="0"/>
    <d v="2019-03-06T00:00:00"/>
    <d v="2019-03-06T00:00:00"/>
    <n v="0"/>
    <s v="0-1 día"/>
    <n v="0"/>
    <n v="0"/>
    <n v="0"/>
    <x v="0"/>
    <x v="0"/>
    <x v="0"/>
    <x v="0"/>
    <x v="0"/>
    <x v="2"/>
    <x v="5"/>
  </r>
  <r>
    <x v="2"/>
    <n v="1"/>
    <s v="2003975"/>
    <x v="0"/>
    <s v="5945"/>
    <s v="05/03/2019 08:22"/>
    <s v="0X76707836"/>
    <s v="500019"/>
    <s v="PITSS"/>
    <s v="ASP"/>
    <x v="52"/>
    <s v="BOULEVARD FRANCISCO PRIMO DE VERDAD No 3317"/>
    <x v="23"/>
    <n v="0"/>
    <s v="INTERIOR"/>
    <n v="1"/>
    <s v="&lt;=3"/>
    <s v="Office Digital"/>
    <s v="A3"/>
    <s v="Ciudad principal"/>
    <s v="2-&lt;=3"/>
    <n v="0"/>
    <n v="0"/>
    <n v="1"/>
    <n v="6"/>
    <n v="5"/>
    <n v="1.2"/>
    <n v="4.9999999999999989E-2"/>
    <n v="-68.249999999999986"/>
    <d v="2019-03-05T00:00:00"/>
    <d v="2019-03-06T00:00:00"/>
    <n v="1"/>
    <s v="0-1 día"/>
    <n v="0"/>
    <n v="0"/>
    <n v="0"/>
    <x v="0"/>
    <x v="1"/>
    <x v="0"/>
    <x v="0"/>
    <x v="0"/>
    <x v="0"/>
    <x v="0"/>
  </r>
  <r>
    <x v="2"/>
    <n v="1"/>
    <s v="2003977"/>
    <x v="0"/>
    <s v="6606"/>
    <s v="05/03/2019 08:28"/>
    <s v="0XL3583298"/>
    <s v="500028"/>
    <s v="PITSS"/>
    <s v="ASP"/>
    <x v="42"/>
    <s v="AV DE LA CHIMENEA No 201"/>
    <x v="11"/>
    <n v="0"/>
    <s v="INTERIOR"/>
    <n v="483"/>
    <s v="&gt;60"/>
    <s v="A4 Color Laser MFPs"/>
    <s v="A4"/>
    <s v="Ciudad principal"/>
    <s v="1-&gt;60"/>
    <n v="1.05"/>
    <n v="750.75000000000011"/>
    <n v="1"/>
    <n v="1.5"/>
    <n v="5"/>
    <n v="0.3"/>
    <n v="0"/>
    <n v="0"/>
    <d v="2019-03-05T00:00:00"/>
    <d v="2019-03-05T00:00:00"/>
    <n v="0"/>
    <s v="0-1 día"/>
    <n v="0"/>
    <n v="0"/>
    <n v="0"/>
    <x v="0"/>
    <x v="0"/>
    <x v="0"/>
    <x v="0"/>
    <x v="0"/>
    <x v="0"/>
    <x v="0"/>
  </r>
  <r>
    <x v="2"/>
    <n v="1"/>
    <s v="2003981"/>
    <x v="0"/>
    <s v="0070"/>
    <s v="05/03/2019 08:39"/>
    <s v="0E2B656917"/>
    <s v="500019"/>
    <s v="PITSS"/>
    <s v="ASP"/>
    <x v="1"/>
    <s v="BLV FELIPE PESCADOR 1902 ESQ PEDRO"/>
    <x v="23"/>
    <n v="0"/>
    <s v="INTERIOR"/>
    <n v="28"/>
    <s v="Entre 16 y 30"/>
    <s v="Entry Production Color Low/Mid"/>
    <s v="Entry Production"/>
    <s v="Ciudad principal"/>
    <s v="3-Entre 16 y 30"/>
    <n v="1.05"/>
    <n v="1651.6500000000003"/>
    <n v="1"/>
    <n v="8.85"/>
    <n v="4"/>
    <n v="2.2124999999999999"/>
    <n v="0.30312499999999998"/>
    <n v="-476.81562500000001"/>
    <d v="2019-03-05T00:00:00"/>
    <d v="2019-03-06T00:00:00"/>
    <n v="1"/>
    <s v="0-1 día"/>
    <n v="0"/>
    <n v="0"/>
    <n v="0"/>
    <x v="0"/>
    <x v="3"/>
    <x v="0"/>
    <x v="0"/>
    <x v="0"/>
    <x v="0"/>
    <x v="0"/>
  </r>
  <r>
    <x v="2"/>
    <n v="1"/>
    <s v="2003985"/>
    <x v="0"/>
    <s v="8075"/>
    <s v="05/03/2019 08:43"/>
    <s v="03AG880355"/>
    <s v="800183"/>
    <s v="PITSS"/>
    <s v="ASP"/>
    <x v="4"/>
    <s v="AV MEXICO 3370"/>
    <x v="0"/>
    <n v="0"/>
    <s v="INTERIOR"/>
    <n v="28"/>
    <s v="Entre 16 y 30"/>
    <s v="Departmental Digital"/>
    <s v="A3"/>
    <s v="Ciudad principal"/>
    <s v="2-Entre 16 y 30"/>
    <n v="0.8"/>
    <n v="1092"/>
    <n v="1"/>
    <n v="0.78"/>
    <n v="5"/>
    <n v="0.156"/>
    <n v="0"/>
    <n v="0"/>
    <d v="2019-03-07T00:00:00"/>
    <d v="2019-03-07T00:00:00"/>
    <n v="0"/>
    <s v="0-1 día"/>
    <n v="0"/>
    <n v="0"/>
    <n v="0"/>
    <x v="0"/>
    <x v="0"/>
    <x v="0"/>
    <x v="0"/>
    <x v="0"/>
    <x v="0"/>
    <x v="0"/>
  </r>
  <r>
    <x v="2"/>
    <n v="1"/>
    <s v="2003993"/>
    <x v="0"/>
    <s v="3611"/>
    <s v="05/03/2019 08:52"/>
    <s v="0A4T556859"/>
    <s v="800071"/>
    <s v="PITSS"/>
    <s v="ASP"/>
    <x v="27"/>
    <s v="CARRETERA BASE AEREA No 5850-23"/>
    <x v="0"/>
    <n v="0"/>
    <s v="INTERIOR"/>
    <n v="33"/>
    <s v="Entre 31 y 60"/>
    <s v="Entry Mono Printers"/>
    <s v="A4"/>
    <s v="Ciudad principal"/>
    <s v="1-Entre 31 y 60"/>
    <n v="0.8"/>
    <n v="572.00000000000011"/>
    <n v="1"/>
    <n v="1.38"/>
    <n v="5"/>
    <n v="0.27599999999999997"/>
    <n v="0"/>
    <n v="0"/>
    <d v="2019-03-06T00:00:00"/>
    <d v="2019-03-07T00:00:00"/>
    <n v="1"/>
    <s v="0-1 día"/>
    <n v="0"/>
    <n v="0"/>
    <n v="0"/>
    <x v="0"/>
    <x v="0"/>
    <x v="0"/>
    <x v="0"/>
    <x v="0"/>
    <x v="0"/>
    <x v="0"/>
  </r>
  <r>
    <x v="2"/>
    <n v="1"/>
    <s v="2003999"/>
    <x v="0"/>
    <s v="6203"/>
    <s v="05/03/2019 09:04"/>
    <s v="0AGD461545"/>
    <s v="500083"/>
    <s v="PITSS"/>
    <s v="ASP"/>
    <x v="1"/>
    <s v="MANUEL BARRAGAN 510 NTE"/>
    <x v="36"/>
    <n v="0"/>
    <s v="INTERIOR"/>
    <n v="43"/>
    <s v="Entre 31 y 60"/>
    <s v="WF Mono Systems and Legacy Color"/>
    <s v="WF"/>
    <s v="Ciudad principal"/>
    <s v="3-Entre 31 y 60"/>
    <n v="1.1000000000000001"/>
    <n v="1730.3000000000004"/>
    <n v="1"/>
    <n v="1.1000000000000001"/>
    <n v="4"/>
    <n v="0.27500000000000002"/>
    <n v="0"/>
    <n v="0"/>
    <d v="2019-03-05T00:00:00"/>
    <d v="2019-03-05T00:00:00"/>
    <n v="0"/>
    <s v="0-1 día"/>
    <n v="0"/>
    <n v="0"/>
    <n v="0"/>
    <x v="0"/>
    <x v="0"/>
    <x v="0"/>
    <x v="0"/>
    <x v="0"/>
    <x v="0"/>
    <x v="0"/>
  </r>
  <r>
    <x v="2"/>
    <n v="1"/>
    <s v="2004013"/>
    <x v="0"/>
    <s v="8075"/>
    <s v="05/03/2019 09:27"/>
    <s v="03AG880144"/>
    <s v="500036"/>
    <s v="PITSS"/>
    <s v="ASP"/>
    <x v="4"/>
    <s v="AV GOMEZ MORIN No 924 LOTE 7"/>
    <x v="1"/>
    <n v="0"/>
    <s v="INTERIOR"/>
    <n v="6"/>
    <s v="Entre 3 y 6"/>
    <s v="Departmental Digital"/>
    <s v="A3"/>
    <s v="Ciudad principal"/>
    <s v="2-Entre 3 y 6"/>
    <n v="0"/>
    <n v="0"/>
    <n v="1"/>
    <n v="1.22"/>
    <n v="5"/>
    <n v="0.24399999999999999"/>
    <n v="0"/>
    <n v="0"/>
    <d v="2019-03-07T00:00:00"/>
    <d v="2019-03-07T00:00:00"/>
    <n v="0"/>
    <s v="0-1 día"/>
    <n v="0"/>
    <n v="0"/>
    <n v="0"/>
    <x v="0"/>
    <x v="0"/>
    <x v="0"/>
    <x v="0"/>
    <x v="0"/>
    <x v="0"/>
    <x v="0"/>
  </r>
  <r>
    <x v="2"/>
    <n v="1"/>
    <s v="2004017"/>
    <x v="0"/>
    <s v="6705"/>
    <s v="05/03/2019 09:31"/>
    <s v="0A1H022558"/>
    <s v="500036"/>
    <s v="PITSS"/>
    <s v="ASP"/>
    <x v="4"/>
    <s v="AV GOMEZ MORIN No 924 LOTE 7"/>
    <x v="1"/>
    <n v="0"/>
    <s v="INTERIOR"/>
    <n v="175"/>
    <s v="&gt;60"/>
    <s v="WF Mono Systems and Legacy Color"/>
    <s v="WF"/>
    <s v="Ciudad principal"/>
    <s v="3-&gt;60"/>
    <n v="1.1499999999999999"/>
    <n v="1808.95"/>
    <n v="1"/>
    <n v="3.43"/>
    <n v="4"/>
    <n v="0.85750000000000004"/>
    <n v="0"/>
    <n v="0"/>
    <d v="2019-03-05T00:00:00"/>
    <d v="2019-03-06T00:00:00"/>
    <n v="1"/>
    <s v="0-1 día"/>
    <n v="0"/>
    <n v="0"/>
    <n v="0"/>
    <x v="0"/>
    <x v="0"/>
    <x v="0"/>
    <x v="0"/>
    <x v="0"/>
    <x v="0"/>
    <x v="0"/>
  </r>
  <r>
    <x v="2"/>
    <n v="1"/>
    <s v="2004019"/>
    <x v="0"/>
    <s v="7222"/>
    <s v="05/03/2019 09:36"/>
    <s v="0LX5697800"/>
    <s v="500155"/>
    <s v="PITSS"/>
    <s v="ASP"/>
    <x v="23"/>
    <s v="AV SANTIAGO TRONCOSO 281"/>
    <x v="2"/>
    <n v="0"/>
    <s v="INTERIOR"/>
    <n v="15"/>
    <s v="Entre 7 y 15"/>
    <s v="A3 Office Color Laser MFPs"/>
    <s v="A3"/>
    <s v="Ciudad principal"/>
    <s v="2-Entre 7 y 15"/>
    <n v="0.6"/>
    <n v="819"/>
    <n v="1"/>
    <n v="0.15"/>
    <n v="5"/>
    <n v="0.03"/>
    <n v="0"/>
    <n v="0"/>
    <d v="2019-03-05T00:00:00"/>
    <d v="2019-03-06T00:00:00"/>
    <n v="1"/>
    <s v="0-1 día"/>
    <n v="0"/>
    <n v="0"/>
    <n v="0"/>
    <x v="0"/>
    <x v="0"/>
    <x v="0"/>
    <x v="0"/>
    <x v="0"/>
    <x v="2"/>
    <x v="2"/>
  </r>
  <r>
    <x v="2"/>
    <n v="1"/>
    <s v="2004023"/>
    <x v="0"/>
    <s v="1251"/>
    <s v="05/03/2019 09:39"/>
    <s v="0VGW624391"/>
    <s v="500080"/>
    <s v="PITSS"/>
    <s v="ASP"/>
    <x v="128"/>
    <s v="CALLE 15 NUM 105"/>
    <x v="6"/>
    <n v="0"/>
    <s v="INTERIOR"/>
    <n v="13"/>
    <s v="Entre 7 y 15"/>
    <s v="Entry Production Color Low/Mid"/>
    <s v="Entry Production"/>
    <s v="Ciudad principal"/>
    <s v="3-Entre 7 y 15"/>
    <n v="0.8"/>
    <n v="1258.4000000000003"/>
    <n v="1"/>
    <n v="0"/>
    <n v="4"/>
    <n v="0"/>
    <n v="0"/>
    <n v="0"/>
    <d v="2019-03-07T00:00:00"/>
    <d v="2019-03-07T00:00:00"/>
    <n v="0"/>
    <s v="0-1 día"/>
    <n v="0"/>
    <n v="0"/>
    <n v="0"/>
    <x v="0"/>
    <x v="0"/>
    <x v="0"/>
    <x v="0"/>
    <x v="0"/>
    <x v="1"/>
    <x v="1"/>
  </r>
  <r>
    <x v="2"/>
    <n v="1"/>
    <s v="2004037"/>
    <x v="0"/>
    <s v="8075"/>
    <s v="05/03/2019 10:02"/>
    <s v="03AG880297"/>
    <s v="800027"/>
    <s v="PITSS"/>
    <s v="ASP"/>
    <x v="4"/>
    <s v="MARIANO OTERO No 1614"/>
    <x v="0"/>
    <n v="0"/>
    <s v="INTERIOR"/>
    <n v="7"/>
    <s v="Entre 7 y 15"/>
    <s v="Departmental Digital"/>
    <s v="A3"/>
    <s v="Ciudad principal"/>
    <s v="2-Entre 7 y 15"/>
    <n v="0.6"/>
    <n v="819"/>
    <n v="1"/>
    <n v="1.97"/>
    <n v="5"/>
    <n v="0.39400000000000002"/>
    <n v="0"/>
    <n v="0"/>
    <d v="2019-03-05T00:00:00"/>
    <d v="2019-03-05T00:00:00"/>
    <n v="0"/>
    <s v="0-1 día"/>
    <n v="0"/>
    <n v="0"/>
    <n v="0"/>
    <x v="0"/>
    <x v="0"/>
    <x v="0"/>
    <x v="0"/>
    <x v="0"/>
    <x v="0"/>
    <x v="0"/>
  </r>
  <r>
    <x v="2"/>
    <n v="1"/>
    <s v="2004039"/>
    <x v="0"/>
    <s v="4603"/>
    <s v="05/03/2019 10:03"/>
    <s v="0XLT861349"/>
    <s v="500159"/>
    <s v="PITSS"/>
    <s v="ASP"/>
    <x v="25"/>
    <s v="CRISTOBAL COLON 11364"/>
    <x v="6"/>
    <n v="0"/>
    <s v="INTERIOR"/>
    <n v="77"/>
    <s v="&gt;60"/>
    <s v="Entry Mono Printers"/>
    <s v="A4"/>
    <s v="Ciudad principal"/>
    <s v="1-&gt;60"/>
    <n v="1.05"/>
    <n v="750.75000000000011"/>
    <n v="1"/>
    <n v="0"/>
    <n v="5"/>
    <n v="0"/>
    <n v="0"/>
    <n v="0"/>
    <d v="2019-03-05T00:00:00"/>
    <d v="2019-03-05T00:00:00"/>
    <n v="0"/>
    <s v="0-1 día"/>
    <n v="0"/>
    <n v="0"/>
    <n v="0"/>
    <x v="0"/>
    <x v="0"/>
    <x v="0"/>
    <x v="1"/>
    <x v="0"/>
    <x v="1"/>
    <x v="6"/>
  </r>
  <r>
    <x v="2"/>
    <n v="1"/>
    <s v="2004041"/>
    <x v="0"/>
    <s v="0560"/>
    <s v="05/03/2019 10:04"/>
    <s v="0XPN387885"/>
    <s v="800027"/>
    <s v="PITSS"/>
    <s v="ASP"/>
    <x v="4"/>
    <s v="MARIANO OTERO No 1614"/>
    <x v="0"/>
    <n v="0"/>
    <s v="INTERIOR"/>
    <n v="16"/>
    <s v="Entre 16 y 30"/>
    <s v="Entry Production Color Low/Mid"/>
    <s v="Entry Production"/>
    <s v="Ciudad principal"/>
    <s v="3-Entre 16 y 30"/>
    <n v="1.05"/>
    <n v="1651.6500000000003"/>
    <n v="1"/>
    <n v="3.43"/>
    <n v="4"/>
    <n v="0.85750000000000004"/>
    <n v="0"/>
    <n v="0"/>
    <d v="2019-03-05T00:00:00"/>
    <d v="2019-03-06T00:00:00"/>
    <n v="1"/>
    <s v="0-1 día"/>
    <n v="0"/>
    <n v="0"/>
    <n v="0"/>
    <x v="0"/>
    <x v="0"/>
    <x v="0"/>
    <x v="0"/>
    <x v="0"/>
    <x v="0"/>
    <x v="0"/>
  </r>
  <r>
    <x v="2"/>
    <n v="1"/>
    <s v="2004065"/>
    <x v="0"/>
    <s v="3321"/>
    <s v="05/03/2019 10:29"/>
    <s v="0LA0096618"/>
    <s v="800183"/>
    <s v="PITSS"/>
    <s v="ASP"/>
    <x v="7"/>
    <s v="AV GENERAL RAMON CORONA No 2514"/>
    <x v="0"/>
    <n v="0"/>
    <s v="INTERIOR"/>
    <n v="967"/>
    <s v="&gt;60"/>
    <s v="Entry Mono Printers"/>
    <s v="A4"/>
    <s v="Ciudad principal"/>
    <s v="1-&gt;60"/>
    <n v="1.05"/>
    <n v="750.75000000000011"/>
    <n v="1"/>
    <n v="1.02"/>
    <n v="5"/>
    <n v="0.20400000000000001"/>
    <n v="0"/>
    <n v="0"/>
    <d v="2019-03-12T00:00:00"/>
    <d v="2019-03-12T00:00:00"/>
    <n v="0"/>
    <s v="0-1 día"/>
    <n v="0"/>
    <n v="0"/>
    <n v="0"/>
    <x v="0"/>
    <x v="0"/>
    <x v="0"/>
    <x v="0"/>
    <x v="0"/>
    <x v="0"/>
    <x v="0"/>
  </r>
  <r>
    <x v="2"/>
    <n v="1"/>
    <s v="2004073"/>
    <x v="0"/>
    <s v="4002"/>
    <s v="05/03/2019 10:19"/>
    <s v="09HB331504"/>
    <s v="800147"/>
    <s v="PITSS"/>
    <s v="ASP"/>
    <x v="40"/>
    <s v="AV COOPERACION No 1185"/>
    <x v="120"/>
    <n v="1"/>
    <s v="INTERIOR"/>
    <n v="111"/>
    <s v="&gt;60"/>
    <s v="A4 Mono MFPs"/>
    <s v="A4"/>
    <s v="Otras"/>
    <s v="1-&gt;60"/>
    <n v="1.05"/>
    <n v="0"/>
    <n v="1"/>
    <n v="0.51"/>
    <n v="9"/>
    <n v="5.6666666666666671E-2"/>
    <n v="0"/>
    <n v="0"/>
    <d v="2019-03-05T00:00:00"/>
    <d v="2019-03-06T00:00:00"/>
    <n v="1"/>
    <s v="0-1 día"/>
    <n v="0"/>
    <n v="0"/>
    <n v="0"/>
    <x v="0"/>
    <x v="0"/>
    <x v="0"/>
    <x v="0"/>
    <x v="0"/>
    <x v="0"/>
    <x v="0"/>
  </r>
  <r>
    <x v="2"/>
    <n v="1"/>
    <s v="2004075"/>
    <x v="0"/>
    <s v="5945"/>
    <s v="05/03/2019 10:41"/>
    <s v="0X76706414"/>
    <s v="500158"/>
    <s v="PITSS"/>
    <s v="ASP"/>
    <x v="13"/>
    <s v="AV ANTONIO J BERMUDEZ No 1230"/>
    <x v="2"/>
    <n v="0"/>
    <s v="INTERIOR"/>
    <n v="61"/>
    <s v="&gt;60"/>
    <s v="Office Digital"/>
    <s v="A3"/>
    <s v="Ciudad principal"/>
    <s v="2-&gt;60"/>
    <n v="1.1000000000000001"/>
    <n v="1501.5000000000002"/>
    <n v="1"/>
    <n v="0"/>
    <n v="5"/>
    <n v="0"/>
    <n v="0"/>
    <n v="0"/>
    <d v="2019-03-05T00:00:00"/>
    <d v="2019-03-05T00:00:00"/>
    <n v="0"/>
    <s v="0-1 día"/>
    <n v="0"/>
    <n v="0"/>
    <n v="0"/>
    <x v="0"/>
    <x v="0"/>
    <x v="0"/>
    <x v="0"/>
    <x v="0"/>
    <x v="2"/>
    <x v="5"/>
  </r>
  <r>
    <x v="2"/>
    <n v="1"/>
    <s v="2004079"/>
    <x v="0"/>
    <s v="5748"/>
    <s v="05/03/2019 10:43"/>
    <s v="0XEH070376"/>
    <s v="500156"/>
    <s v="PITSS"/>
    <s v="ASP"/>
    <x v="25"/>
    <s v="AV VALLE DEL CEDRO 1681"/>
    <x v="2"/>
    <n v="0"/>
    <s v="INTERIOR"/>
    <n v="15"/>
    <s v="Entre 7 y 15"/>
    <s v="Office Digital"/>
    <s v="A3"/>
    <s v="Ciudad principal"/>
    <s v="2-Entre 7 y 15"/>
    <n v="0.6"/>
    <n v="819"/>
    <n v="1"/>
    <n v="1.28"/>
    <n v="5"/>
    <n v="0.25600000000000001"/>
    <n v="0"/>
    <n v="0"/>
    <d v="2019-03-07T00:00:00"/>
    <d v="2019-03-07T00:00:00"/>
    <n v="0"/>
    <s v="0-1 día"/>
    <n v="0"/>
    <n v="0"/>
    <n v="0"/>
    <x v="0"/>
    <x v="0"/>
    <x v="0"/>
    <x v="1"/>
    <x v="0"/>
    <x v="2"/>
    <x v="3"/>
  </r>
  <r>
    <x v="2"/>
    <n v="1"/>
    <s v="2004101"/>
    <x v="0"/>
    <s v="5866"/>
    <s v="05/03/2019 11:04"/>
    <s v="0EX9288084"/>
    <s v="800072"/>
    <s v="PITSS"/>
    <s v="ASP"/>
    <x v="4"/>
    <s v="AV MEXICO 3370"/>
    <x v="0"/>
    <n v="0"/>
    <s v="INTERIOR"/>
    <n v="26"/>
    <s v="Entre 16 y 30"/>
    <s v="Departmental Digital"/>
    <s v="A3"/>
    <s v="Ciudad principal"/>
    <s v="2-Entre 16 y 30"/>
    <n v="0.8"/>
    <n v="1092"/>
    <n v="1"/>
    <n v="0.35"/>
    <n v="5"/>
    <n v="6.9999999999999993E-2"/>
    <n v="0"/>
    <n v="0"/>
    <d v="2019-03-05T00:00:00"/>
    <d v="2019-03-06T00:00:00"/>
    <n v="1"/>
    <s v="0-1 día"/>
    <n v="0"/>
    <n v="0"/>
    <n v="0"/>
    <x v="0"/>
    <x v="0"/>
    <x v="0"/>
    <x v="0"/>
    <x v="0"/>
    <x v="0"/>
    <x v="0"/>
  </r>
  <r>
    <x v="2"/>
    <n v="1"/>
    <s v="2004143"/>
    <x v="0"/>
    <s v="4395"/>
    <s v="05/03/2019 11:41"/>
    <s v="0BG2945237"/>
    <s v="500094"/>
    <s v="PITSS"/>
    <s v="ASP"/>
    <x v="1"/>
    <s v="AV HIDALGO 5309"/>
    <x v="69"/>
    <n v="0"/>
    <s v="INTERIOR"/>
    <n v="5"/>
    <s v="Entre 3 y 6"/>
    <s v="Light Production Digital Business"/>
    <s v="Entry Production"/>
    <s v="Ciudad principal"/>
    <s v="3-Entre 3 y 6"/>
    <n v="0.6"/>
    <n v="943.80000000000007"/>
    <n v="1"/>
    <n v="2.02"/>
    <n v="4"/>
    <n v="0.505"/>
    <n v="0"/>
    <n v="0"/>
    <d v="2019-03-05T00:00:00"/>
    <d v="2019-03-06T00:00:00"/>
    <n v="1"/>
    <s v="0-1 día"/>
    <n v="0"/>
    <n v="0"/>
    <n v="0"/>
    <x v="0"/>
    <x v="0"/>
    <x v="0"/>
    <x v="0"/>
    <x v="0"/>
    <x v="0"/>
    <x v="0"/>
  </r>
  <r>
    <x v="2"/>
    <n v="1"/>
    <s v="2004157"/>
    <x v="0"/>
    <s v="8045"/>
    <s v="05/03/2019 12:03"/>
    <s v="0Y4X821185"/>
    <s v="500158"/>
    <s v="PITSS"/>
    <s v="ASP"/>
    <x v="2"/>
    <s v="AV RIO BRAVO No 1420"/>
    <x v="2"/>
    <n v="0"/>
    <s v="INTERIOR"/>
    <n v="77"/>
    <s v="&gt;60"/>
    <s v="Office Digital"/>
    <s v="A3"/>
    <s v="Ciudad principal"/>
    <s v="2-&gt;60"/>
    <n v="1.1000000000000001"/>
    <n v="1501.5000000000002"/>
    <n v="1"/>
    <n v="2.95"/>
    <n v="5"/>
    <n v="0.59000000000000008"/>
    <n v="0"/>
    <n v="0"/>
    <d v="2019-03-05T00:00:00"/>
    <d v="2019-03-06T00:00:00"/>
    <n v="1"/>
    <s v="0-1 día"/>
    <n v="0"/>
    <n v="0"/>
    <n v="0"/>
    <x v="0"/>
    <x v="0"/>
    <x v="0"/>
    <x v="0"/>
    <x v="0"/>
    <x v="2"/>
    <x v="5"/>
  </r>
  <r>
    <x v="2"/>
    <n v="1"/>
    <s v="2004173"/>
    <x v="0"/>
    <s v="6705"/>
    <s v="05/03/2019 12:17"/>
    <s v="0A1H020596"/>
    <s v="500066"/>
    <s v="PITSS"/>
    <s v="ASP"/>
    <x v="1"/>
    <s v="AV ABRAHAM LINCOLN 5000 PTE"/>
    <x v="11"/>
    <n v="0"/>
    <s v="INTERIOR"/>
    <n v="408"/>
    <s v="&gt;60"/>
    <s v="WF Mono Systems and Legacy Color"/>
    <s v="WF"/>
    <s v="Ciudad principal"/>
    <s v="3-&gt;60"/>
    <n v="1.1499999999999999"/>
    <n v="1808.95"/>
    <n v="1"/>
    <n v="1.7"/>
    <n v="4"/>
    <n v="0.42499999999999999"/>
    <n v="0"/>
    <n v="0"/>
    <d v="2019-03-05T00:00:00"/>
    <d v="2019-03-06T00:00:00"/>
    <n v="1"/>
    <s v="0-1 día"/>
    <n v="0"/>
    <n v="0"/>
    <n v="0"/>
    <x v="0"/>
    <x v="0"/>
    <x v="0"/>
    <x v="0"/>
    <x v="0"/>
    <x v="0"/>
    <x v="0"/>
  </r>
  <r>
    <x v="2"/>
    <n v="1"/>
    <s v="2004175"/>
    <x v="0"/>
    <s v="4002"/>
    <s v="05/03/2019 12:32"/>
    <s v="09HB321677"/>
    <s v="500028"/>
    <s v="PITSS"/>
    <s v="ASP"/>
    <x v="6"/>
    <s v="VALLARTA 1238 NTE"/>
    <x v="11"/>
    <n v="0"/>
    <s v="INTERIOR"/>
    <n v="47"/>
    <s v="Entre 31 y 60"/>
    <s v="A4 Mono MFPs"/>
    <s v="A4"/>
    <s v="Ciudad principal"/>
    <s v="1-Entre 31 y 60"/>
    <n v="0.8"/>
    <n v="572.00000000000011"/>
    <n v="1"/>
    <n v="0.97"/>
    <n v="5"/>
    <n v="0.19400000000000001"/>
    <n v="0"/>
    <n v="0"/>
    <d v="2019-03-05T00:00:00"/>
    <d v="2019-03-06T00:00:00"/>
    <n v="1"/>
    <s v="0-1 día"/>
    <n v="0"/>
    <n v="0"/>
    <n v="0"/>
    <x v="0"/>
    <x v="0"/>
    <x v="0"/>
    <x v="0"/>
    <x v="0"/>
    <x v="0"/>
    <x v="0"/>
  </r>
  <r>
    <x v="2"/>
    <n v="1"/>
    <s v="2004185"/>
    <x v="0"/>
    <s v="4395"/>
    <s v="05/03/2019 12:46"/>
    <s v="0BG2951480"/>
    <s v="800146"/>
    <s v="PITSS"/>
    <s v="ASP"/>
    <x v="1"/>
    <s v="AV BENITO JUAREZ 1965"/>
    <x v="13"/>
    <n v="0"/>
    <s v="INTERIOR"/>
    <n v="7"/>
    <s v="Entre 7 y 15"/>
    <s v="Light Production Digital Business"/>
    <s v="Entry Production"/>
    <s v="Ciudad principal"/>
    <s v="3-Entre 7 y 15"/>
    <n v="0.8"/>
    <n v="1258.4000000000003"/>
    <n v="1"/>
    <n v="1.3"/>
    <n v="4"/>
    <n v="0.32500000000000001"/>
    <n v="0"/>
    <n v="0"/>
    <d v="2019-03-05T00:00:00"/>
    <d v="2019-03-06T00:00:00"/>
    <n v="1"/>
    <s v="0-1 día"/>
    <n v="0"/>
    <n v="0"/>
    <n v="0"/>
    <x v="0"/>
    <x v="0"/>
    <x v="0"/>
    <x v="0"/>
    <x v="0"/>
    <x v="0"/>
    <x v="0"/>
  </r>
  <r>
    <x v="2"/>
    <n v="1"/>
    <s v="2004193"/>
    <x v="0"/>
    <s v="5865"/>
    <s v="05/03/2019 13:05"/>
    <s v="0EX9293598"/>
    <s v="500036"/>
    <s v="PITSS"/>
    <s v="ASP"/>
    <x v="1"/>
    <s v="AV. EUGENIO GARZA SADA NO 3752"/>
    <x v="11"/>
    <n v="0"/>
    <s v="INTERIOR"/>
    <n v="101"/>
    <s v="&gt;60"/>
    <s v="Departmental Digital"/>
    <s v="A3"/>
    <s v="Ciudad principal"/>
    <s v="2-&gt;60"/>
    <n v="1.1000000000000001"/>
    <n v="1501.5000000000002"/>
    <n v="1"/>
    <n v="2.52"/>
    <n v="5"/>
    <n v="0.504"/>
    <n v="0"/>
    <n v="0"/>
    <d v="2019-03-05T00:00:00"/>
    <d v="2019-03-06T00:00:00"/>
    <n v="1"/>
    <s v="0-1 día"/>
    <n v="0"/>
    <n v="0"/>
    <n v="0"/>
    <x v="0"/>
    <x v="0"/>
    <x v="0"/>
    <x v="0"/>
    <x v="0"/>
    <x v="0"/>
    <x v="0"/>
  </r>
  <r>
    <x v="2"/>
    <n v="1"/>
    <s v="2004203"/>
    <x v="0"/>
    <s v="3657"/>
    <s v="05/03/2019 13:26"/>
    <s v="0C7X246671"/>
    <s v="500028"/>
    <s v="PITSS"/>
    <s v="ASP"/>
    <x v="49"/>
    <s v="BLVD DIAZ ORDAZ No 130"/>
    <x v="11"/>
    <n v="0"/>
    <s v="INTERIOR"/>
    <n v="235"/>
    <s v="&gt;60"/>
    <s v="A4 Mono MFPs"/>
    <s v="A4"/>
    <s v="Ciudad principal"/>
    <s v="1-&gt;60"/>
    <n v="1.05"/>
    <n v="750.75000000000011"/>
    <n v="1"/>
    <n v="3.14"/>
    <n v="5"/>
    <n v="0.628"/>
    <n v="0"/>
    <n v="0"/>
    <d v="2019-03-05T00:00:00"/>
    <d v="2019-03-06T00:00:00"/>
    <n v="1"/>
    <s v="0-1 día"/>
    <n v="0"/>
    <n v="0"/>
    <n v="0"/>
    <x v="0"/>
    <x v="0"/>
    <x v="0"/>
    <x v="0"/>
    <x v="0"/>
    <x v="0"/>
    <x v="0"/>
  </r>
  <r>
    <x v="2"/>
    <n v="1"/>
    <s v="2004207"/>
    <x v="0"/>
    <s v="5774"/>
    <s v="05/03/2019 13:24"/>
    <s v="0XEL566141"/>
    <s v="800186"/>
    <s v="PITSS"/>
    <s v="ASP"/>
    <x v="4"/>
    <s v="AV DE ANAHUAC CIRCUITO UNIVERSIDADES No 1"/>
    <x v="10"/>
    <n v="0"/>
    <s v="INTERIOR"/>
    <n v="117"/>
    <s v="&gt;60"/>
    <s v="Departmental Digital"/>
    <s v="A3"/>
    <s v="Ciudad principal"/>
    <s v="2-&gt;60"/>
    <n v="1.1000000000000001"/>
    <n v="1501.5000000000002"/>
    <n v="1"/>
    <n v="3.68"/>
    <n v="5"/>
    <n v="0.73599999999999999"/>
    <n v="0"/>
    <n v="0"/>
    <d v="2019-03-05T00:00:00"/>
    <d v="2019-03-06T00:00:00"/>
    <n v="1"/>
    <s v="0-1 día"/>
    <n v="0"/>
    <n v="0"/>
    <n v="0"/>
    <x v="0"/>
    <x v="0"/>
    <x v="0"/>
    <x v="0"/>
    <x v="0"/>
    <x v="0"/>
    <x v="0"/>
  </r>
  <r>
    <x v="2"/>
    <n v="1"/>
    <s v="2004225"/>
    <x v="0"/>
    <s v="6705"/>
    <s v="05/03/2019 13:37"/>
    <s v="0A1H022177"/>
    <s v="800027"/>
    <s v="PITSS"/>
    <s v="ASP"/>
    <x v="4"/>
    <s v="MARIANO OTERO No 1614"/>
    <x v="0"/>
    <n v="0"/>
    <s v="INTERIOR"/>
    <n v="126"/>
    <s v="&gt;60"/>
    <s v="WF Mono Systems and Legacy Color"/>
    <s v="WF"/>
    <s v="Ciudad principal"/>
    <s v="3-&gt;60"/>
    <n v="1.1499999999999999"/>
    <n v="1808.95"/>
    <n v="1"/>
    <n v="3.05"/>
    <n v="4"/>
    <n v="0.76249999999999996"/>
    <n v="0"/>
    <n v="0"/>
    <d v="2019-03-12T00:00:00"/>
    <d v="2019-03-12T00:00:00"/>
    <n v="0"/>
    <s v="0-1 día"/>
    <n v="0"/>
    <n v="0"/>
    <n v="0"/>
    <x v="0"/>
    <x v="0"/>
    <x v="0"/>
    <x v="0"/>
    <x v="0"/>
    <x v="0"/>
    <x v="0"/>
  </r>
  <r>
    <x v="2"/>
    <n v="1"/>
    <s v="2004235"/>
    <x v="0"/>
    <s v="5866"/>
    <s v="05/03/2019 14:01"/>
    <s v="0EX9293087"/>
    <s v="500083"/>
    <s v="PITSS"/>
    <s v="ASP"/>
    <x v="4"/>
    <s v="AV DE LAS TORRES 2498"/>
    <x v="1"/>
    <n v="0"/>
    <s v="INTERIOR"/>
    <n v="27"/>
    <s v="Entre 16 y 30"/>
    <s v="Departmental Digital"/>
    <s v="A3"/>
    <s v="Ciudad principal"/>
    <s v="2-Entre 16 y 30"/>
    <n v="0.8"/>
    <n v="1092"/>
    <n v="1"/>
    <n v="0.98"/>
    <n v="5"/>
    <n v="0.19600000000000001"/>
    <n v="0"/>
    <n v="0"/>
    <d v="2019-03-07T00:00:00"/>
    <d v="2019-03-07T00:00:00"/>
    <n v="0"/>
    <s v="0-1 día"/>
    <n v="0"/>
    <n v="0"/>
    <n v="0"/>
    <x v="0"/>
    <x v="0"/>
    <x v="0"/>
    <x v="0"/>
    <x v="0"/>
    <x v="0"/>
    <x v="0"/>
  </r>
  <r>
    <x v="2"/>
    <n v="1"/>
    <s v="2004239"/>
    <x v="0"/>
    <s v="5866"/>
    <s v="05/03/2019 14:03"/>
    <s v="0EX9293121"/>
    <s v="500083"/>
    <s v="PITSS"/>
    <s v="ASP"/>
    <x v="4"/>
    <s v="AV DE LAS TORRES 2498"/>
    <x v="1"/>
    <n v="0"/>
    <s v="INTERIOR"/>
    <n v="27"/>
    <s v="Entre 16 y 30"/>
    <s v="Departmental Digital"/>
    <s v="A3"/>
    <s v="Ciudad principal"/>
    <s v="2-Entre 16 y 30"/>
    <n v="0.8"/>
    <n v="1092"/>
    <n v="1"/>
    <n v="3.45"/>
    <n v="5"/>
    <n v="0.69000000000000006"/>
    <n v="0"/>
    <n v="0"/>
    <d v="2019-03-05T00:00:00"/>
    <d v="2019-03-06T00:00:00"/>
    <n v="1"/>
    <s v="0-1 día"/>
    <n v="0"/>
    <n v="0"/>
    <n v="0"/>
    <x v="0"/>
    <x v="0"/>
    <x v="0"/>
    <x v="0"/>
    <x v="0"/>
    <x v="0"/>
    <x v="0"/>
  </r>
  <r>
    <x v="2"/>
    <n v="1"/>
    <s v="2004253"/>
    <x v="0"/>
    <s v="4311"/>
    <s v="05/03/2019 14:25"/>
    <s v="0BG1001037"/>
    <s v="500163"/>
    <s v="PITSS"/>
    <s v="ASP"/>
    <x v="108"/>
    <s v="BLVD ADOLFO LOPEZ MATEOS No 805 PONIENTE"/>
    <x v="109"/>
    <n v="0"/>
    <s v="INTERIOR"/>
    <n v="18"/>
    <s v="Entre 16 y 30"/>
    <s v="Light Production Digital Business"/>
    <s v="Entry Production"/>
    <s v="Ciudad principal"/>
    <s v="3-Entre 16 y 30"/>
    <n v="1.05"/>
    <n v="1651.6500000000003"/>
    <n v="1"/>
    <n v="6.91"/>
    <n v="4"/>
    <n v="1.7275"/>
    <n v="0.18187500000000001"/>
    <n v="-286.08937500000008"/>
    <d v="2019-03-08T00:00:00"/>
    <d v="2019-03-08T00:00:00"/>
    <n v="0"/>
    <s v="0-1 día"/>
    <n v="0"/>
    <n v="0"/>
    <n v="0"/>
    <x v="0"/>
    <x v="1"/>
    <x v="0"/>
    <x v="0"/>
    <x v="0"/>
    <x v="0"/>
    <x v="0"/>
  </r>
  <r>
    <x v="2"/>
    <n v="1"/>
    <s v="2004263"/>
    <x v="0"/>
    <s v="4395"/>
    <s v="05/03/2019 14:43"/>
    <s v="0BG2945208"/>
    <s v="500036"/>
    <s v="PITSS"/>
    <s v="ASP"/>
    <x v="1"/>
    <s v="AV REVOLUCION 2703, LOC SA-01"/>
    <x v="11"/>
    <n v="0"/>
    <s v="INTERIOR"/>
    <n v="28"/>
    <s v="Entre 16 y 30"/>
    <s v="Light Production Digital Business"/>
    <s v="Entry Production"/>
    <s v="Ciudad principal"/>
    <s v="3-Entre 16 y 30"/>
    <n v="1.05"/>
    <n v="1651.6500000000003"/>
    <n v="1"/>
    <n v="2.75"/>
    <n v="4"/>
    <n v="0.6875"/>
    <n v="0"/>
    <n v="0"/>
    <d v="2019-03-05T00:00:00"/>
    <d v="2019-03-06T00:00:00"/>
    <n v="1"/>
    <s v="0-1 día"/>
    <n v="0"/>
    <n v="0"/>
    <n v="0"/>
    <x v="0"/>
    <x v="0"/>
    <x v="0"/>
    <x v="0"/>
    <x v="0"/>
    <x v="0"/>
    <x v="0"/>
  </r>
  <r>
    <x v="2"/>
    <n v="1"/>
    <s v="2004277"/>
    <x v="0"/>
    <s v="5866"/>
    <s v="05/03/2019 14:57"/>
    <s v="0EX9293387"/>
    <s v="800188"/>
    <s v="PITSS"/>
    <s v="ASP"/>
    <x v="4"/>
    <s v="PASEO IRAPUATO 1101"/>
    <x v="30"/>
    <n v="0"/>
    <s v="INTERIOR"/>
    <n v="32"/>
    <s v="Entre 31 y 60"/>
    <s v="Departmental Digital"/>
    <s v="A3"/>
    <s v="Ciudad principal"/>
    <s v="2-Entre 31 y 60"/>
    <n v="1.05"/>
    <n v="1433.25"/>
    <n v="1"/>
    <n v="2.2999999999999998"/>
    <n v="5"/>
    <n v="0.45999999999999996"/>
    <n v="0"/>
    <n v="0"/>
    <d v="2019-03-05T00:00:00"/>
    <d v="2019-03-06T00:00:00"/>
    <n v="1"/>
    <s v="0-1 día"/>
    <n v="0"/>
    <n v="0"/>
    <n v="0"/>
    <x v="0"/>
    <x v="0"/>
    <x v="0"/>
    <x v="0"/>
    <x v="0"/>
    <x v="0"/>
    <x v="0"/>
  </r>
  <r>
    <x v="2"/>
    <n v="1"/>
    <s v="2004279"/>
    <x v="0"/>
    <s v="5866"/>
    <s v="05/03/2019 15:00"/>
    <s v="0EX9293386"/>
    <s v="800188"/>
    <s v="PITSS"/>
    <s v="ASP"/>
    <x v="4"/>
    <s v="PASEO IRAPUATO 1101"/>
    <x v="30"/>
    <n v="0"/>
    <s v="INTERIOR"/>
    <n v="24"/>
    <s v="Entre 16 y 30"/>
    <s v="Departmental Digital"/>
    <s v="A3"/>
    <s v="Ciudad principal"/>
    <s v="2-Entre 16 y 30"/>
    <n v="0.8"/>
    <n v="1092"/>
    <n v="1"/>
    <n v="0.75"/>
    <n v="5"/>
    <n v="0.15"/>
    <n v="0"/>
    <n v="0"/>
    <d v="2019-03-06T00:00:00"/>
    <d v="2019-03-07T00:00:00"/>
    <n v="1"/>
    <s v="0-1 día"/>
    <n v="0"/>
    <n v="0"/>
    <n v="0"/>
    <x v="0"/>
    <x v="0"/>
    <x v="0"/>
    <x v="0"/>
    <x v="0"/>
    <x v="0"/>
    <x v="0"/>
  </r>
  <r>
    <x v="2"/>
    <n v="1"/>
    <s v="2004281"/>
    <x v="0"/>
    <s v="8090"/>
    <s v="05/03/2019 15:09"/>
    <s v="03AG877337"/>
    <s v="500027"/>
    <s v="PITSS"/>
    <s v="ASP"/>
    <x v="20"/>
    <s v="CIRCUITO INTERIOR NORTE No 1820"/>
    <x v="2"/>
    <n v="1"/>
    <s v="INTERIOR"/>
    <n v="15"/>
    <s v="Entre 7 y 15"/>
    <s v="Departmental Digital"/>
    <s v="A3"/>
    <s v="Ciudad principal"/>
    <s v="2-Entre 7 y 15"/>
    <n v="0.6"/>
    <n v="0"/>
    <n v="1"/>
    <n v="0"/>
    <n v="5"/>
    <n v="0"/>
    <n v="0"/>
    <n v="0"/>
    <d v="2019-03-05T00:00:00"/>
    <d v="2019-03-06T00:00:00"/>
    <n v="1"/>
    <s v="0-1 día"/>
    <n v="0"/>
    <n v="0"/>
    <n v="0"/>
    <x v="0"/>
    <x v="0"/>
    <x v="0"/>
    <x v="0"/>
    <x v="0"/>
    <x v="0"/>
    <x v="0"/>
  </r>
  <r>
    <x v="2"/>
    <n v="1"/>
    <s v="2004283"/>
    <x v="0"/>
    <s v="5866"/>
    <s v="05/03/2019 15:06"/>
    <s v="0EX9293199"/>
    <s v="800146"/>
    <s v="PITSS"/>
    <s v="ASP"/>
    <x v="4"/>
    <s v="AV SALVADOR NAVA MARTINEZ 3115"/>
    <x v="13"/>
    <n v="0"/>
    <s v="INTERIOR"/>
    <n v="5"/>
    <s v="Entre 3 y 6"/>
    <s v="Departmental Digital"/>
    <s v="A3"/>
    <s v="Ciudad principal"/>
    <s v="2-Entre 3 y 6"/>
    <n v="0"/>
    <n v="0"/>
    <n v="1"/>
    <n v="0.9"/>
    <n v="5"/>
    <n v="0.18"/>
    <n v="0"/>
    <n v="0"/>
    <d v="2019-03-05T00:00:00"/>
    <d v="2019-03-06T00:00:00"/>
    <n v="1"/>
    <s v="0-1 día"/>
    <n v="0"/>
    <n v="0"/>
    <n v="0"/>
    <x v="0"/>
    <x v="0"/>
    <x v="0"/>
    <x v="0"/>
    <x v="0"/>
    <x v="0"/>
    <x v="0"/>
  </r>
  <r>
    <x v="2"/>
    <n v="1"/>
    <s v="2004287"/>
    <x v="0"/>
    <s v="4310"/>
    <s v="05/03/2019 15:15"/>
    <s v="0BG0972367"/>
    <s v="800187"/>
    <s v="PITSS"/>
    <s v="ASP"/>
    <x v="4"/>
    <s v="PROLONGACION EZEQUIEL MONTES No 1"/>
    <x v="10"/>
    <n v="0"/>
    <s v="INTERIOR"/>
    <n v="32"/>
    <s v="Entre 31 y 60"/>
    <s v="Light Production Digital Business"/>
    <s v="Entry Production"/>
    <s v="Ciudad principal"/>
    <s v="3-Entre 31 y 60"/>
    <n v="1.1000000000000001"/>
    <n v="1730.3000000000004"/>
    <n v="1"/>
    <n v="1.08"/>
    <n v="4"/>
    <n v="0.27"/>
    <n v="0"/>
    <n v="0"/>
    <d v="2019-03-05T00:00:00"/>
    <d v="2019-03-06T00:00:00"/>
    <n v="1"/>
    <s v="0-1 día"/>
    <n v="0"/>
    <n v="0"/>
    <n v="0"/>
    <x v="0"/>
    <x v="0"/>
    <x v="0"/>
    <x v="0"/>
    <x v="0"/>
    <x v="0"/>
    <x v="0"/>
  </r>
  <r>
    <x v="2"/>
    <n v="1"/>
    <s v="2004289"/>
    <x v="0"/>
    <s v="5866"/>
    <s v="05/03/2019 15:30"/>
    <s v="0EX9664778"/>
    <s v="500028"/>
    <s v="PITSS"/>
    <s v="ASP"/>
    <x v="108"/>
    <s v="AV DE LOS ALAMOS No 80"/>
    <x v="82"/>
    <n v="0"/>
    <s v="INTERIOR"/>
    <n v="14"/>
    <s v="Entre 7 y 15"/>
    <s v="Departmental Digital"/>
    <s v="A3"/>
    <s v="Otras"/>
    <s v="2-Entre 7 y 15"/>
    <n v="0.6"/>
    <n v="819"/>
    <n v="1"/>
    <n v="3.5"/>
    <n v="9"/>
    <n v="0.3888888888888889"/>
    <n v="0"/>
    <n v="0"/>
    <d v="2019-03-06T00:00:00"/>
    <d v="2019-03-06T00:00:00"/>
    <n v="0"/>
    <s v="0-1 día"/>
    <n v="0"/>
    <n v="0"/>
    <n v="0"/>
    <x v="0"/>
    <x v="0"/>
    <x v="0"/>
    <x v="0"/>
    <x v="0"/>
    <x v="0"/>
    <x v="0"/>
  </r>
  <r>
    <x v="2"/>
    <n v="1"/>
    <s v="2004291"/>
    <x v="0"/>
    <s v="3658"/>
    <s v="05/03/2019 15:20"/>
    <s v="0C4X011389"/>
    <s v="800147"/>
    <s v="PITSS"/>
    <s v="ASP"/>
    <x v="8"/>
    <s v="BLVD ADOLFO LOPEZ MATEOS 1702 LOC 10 Y 11"/>
    <x v="17"/>
    <n v="0"/>
    <s v="INTERIOR"/>
    <n v="183"/>
    <s v="&gt;60"/>
    <s v="A4 Mono MFPs"/>
    <s v="A4"/>
    <s v="Ciudad principal"/>
    <s v="1-&gt;60"/>
    <n v="1.05"/>
    <n v="750.75000000000011"/>
    <n v="1"/>
    <n v="0.34"/>
    <n v="5"/>
    <n v="6.8000000000000005E-2"/>
    <n v="0"/>
    <n v="0"/>
    <d v="2019-03-05T00:00:00"/>
    <d v="2019-03-06T00:00:00"/>
    <n v="1"/>
    <s v="0-1 día"/>
    <n v="0"/>
    <n v="0"/>
    <n v="0"/>
    <x v="0"/>
    <x v="0"/>
    <x v="0"/>
    <x v="0"/>
    <x v="0"/>
    <x v="0"/>
    <x v="0"/>
  </r>
  <r>
    <x v="2"/>
    <n v="1"/>
    <s v="2004297"/>
    <x v="0"/>
    <s v="8055"/>
    <s v="05/03/2019 15:38"/>
    <s v="0Y4X845171"/>
    <s v="500027"/>
    <s v="PITSS"/>
    <s v="ASP"/>
    <x v="20"/>
    <s v="CIRCUITO INTERIOR NORTE No 1820"/>
    <x v="2"/>
    <n v="1"/>
    <s v="INTERIOR"/>
    <n v="27"/>
    <s v="Entre 16 y 30"/>
    <s v="Departmental Digital"/>
    <s v="A3"/>
    <s v="Ciudad principal"/>
    <s v="2-Entre 16 y 30"/>
    <n v="0.8"/>
    <n v="0"/>
    <n v="1"/>
    <n v="0"/>
    <n v="5"/>
    <n v="0"/>
    <n v="0"/>
    <n v="0"/>
    <d v="2019-03-07T00:00:00"/>
    <d v="2019-03-07T00:00:00"/>
    <n v="0"/>
    <s v="0-1 día"/>
    <n v="0"/>
    <n v="0"/>
    <n v="0"/>
    <x v="0"/>
    <x v="0"/>
    <x v="0"/>
    <x v="0"/>
    <x v="0"/>
    <x v="0"/>
    <x v="0"/>
  </r>
  <r>
    <x v="2"/>
    <n v="1"/>
    <s v="2004299"/>
    <x v="0"/>
    <s v="0070"/>
    <s v="05/03/2019 15:41"/>
    <s v="0E2B646663"/>
    <s v="800185"/>
    <s v="PITSS"/>
    <s v="ASP"/>
    <x v="1"/>
    <s v="FELIPE SEVILLA DEL RIO 115"/>
    <x v="50"/>
    <n v="1"/>
    <s v="INTERIOR"/>
    <n v="259"/>
    <s v="&gt;60"/>
    <s v="Entry Production Color Low/Mid"/>
    <s v="Entry Production"/>
    <s v="Ciudad principal"/>
    <s v="3-&gt;60"/>
    <n v="1.1499999999999999"/>
    <n v="0"/>
    <n v="1"/>
    <n v="1.25"/>
    <n v="4"/>
    <n v="0.3125"/>
    <n v="0"/>
    <n v="0"/>
    <d v="2019-03-05T00:00:00"/>
    <d v="2019-03-06T00:00:00"/>
    <n v="1"/>
    <s v="0-1 día"/>
    <n v="0"/>
    <n v="0"/>
    <n v="0"/>
    <x v="0"/>
    <x v="0"/>
    <x v="0"/>
    <x v="0"/>
    <x v="0"/>
    <x v="0"/>
    <x v="0"/>
  </r>
  <r>
    <x v="2"/>
    <n v="1"/>
    <s v="2004301"/>
    <x v="0"/>
    <s v="4395"/>
    <s v="05/03/2019 15:34"/>
    <s v="0BG2951121"/>
    <s v="500083"/>
    <s v="PITSS"/>
    <s v="ASP"/>
    <x v="1"/>
    <s v="AV UNIVERSIDAD 401 NORTE"/>
    <x v="36"/>
    <n v="0"/>
    <s v="INTERIOR"/>
    <n v="12"/>
    <s v="Entre 7 y 15"/>
    <s v="Light Production Digital Business"/>
    <s v="Entry Production"/>
    <s v="Ciudad principal"/>
    <s v="3-Entre 7 y 15"/>
    <n v="0.8"/>
    <n v="1258.4000000000003"/>
    <n v="1"/>
    <n v="1.93"/>
    <n v="4"/>
    <n v="0.48249999999999998"/>
    <n v="0"/>
    <n v="0"/>
    <d v="2019-03-08T00:00:00"/>
    <d v="2019-03-08T00:00:00"/>
    <n v="0"/>
    <s v="0-1 día"/>
    <n v="0"/>
    <n v="0"/>
    <n v="0"/>
    <x v="0"/>
    <x v="0"/>
    <x v="0"/>
    <x v="0"/>
    <x v="0"/>
    <x v="0"/>
    <x v="0"/>
  </r>
  <r>
    <x v="2"/>
    <n v="1"/>
    <s v="2004311"/>
    <x v="0"/>
    <s v="4002"/>
    <s v="05/03/2019 15:35"/>
    <s v="9HB328678"/>
    <s v="800185"/>
    <s v="PITSS"/>
    <s v="ASP"/>
    <x v="40"/>
    <s v="PEDRO TORRES ORTIZ S/N"/>
    <x v="121"/>
    <n v="1"/>
    <s v="INTERIOR"/>
    <n v="2651"/>
    <s v="&gt;60"/>
    <s v="A4 Mono MFPs"/>
    <s v="A4"/>
    <s v="Ciudad principal"/>
    <s v="1-&gt;60"/>
    <n v="1.05"/>
    <n v="0"/>
    <n v="1"/>
    <n v="1.92"/>
    <n v="5"/>
    <n v="0.38400000000000001"/>
    <n v="0"/>
    <n v="0"/>
    <d v="2019-03-06T00:00:00"/>
    <d v="2019-03-06T00:00:00"/>
    <n v="0"/>
    <s v="0-1 día"/>
    <n v="0"/>
    <n v="0"/>
    <n v="0"/>
    <x v="0"/>
    <x v="0"/>
    <x v="0"/>
    <x v="0"/>
    <x v="0"/>
    <x v="0"/>
    <x v="0"/>
  </r>
  <r>
    <x v="2"/>
    <n v="1"/>
    <s v="2004325"/>
    <x v="0"/>
    <s v="7556"/>
    <s v="05/03/2019 16:04"/>
    <s v="0XKP555890"/>
    <s v="500161"/>
    <s v="PITSS"/>
    <s v="ASP"/>
    <x v="174"/>
    <s v="VENUSTIANO CARRANZA No 809"/>
    <x v="6"/>
    <n v="0"/>
    <s v="INTERIOR"/>
    <n v="2651"/>
    <s v="&gt;60"/>
    <s v="A3 Office Color Laser MFPs"/>
    <s v="A3"/>
    <s v="Ciudad principal"/>
    <s v="2-&gt;60"/>
    <n v="1.1000000000000001"/>
    <n v="1501.5000000000002"/>
    <n v="1"/>
    <n v="1.43"/>
    <n v="5"/>
    <n v="0.28599999999999998"/>
    <n v="0"/>
    <n v="0"/>
    <d v="2019-03-07T00:00:00"/>
    <d v="2019-03-08T00:00:00"/>
    <n v="1"/>
    <s v="0-1 día"/>
    <n v="0"/>
    <n v="0"/>
    <n v="0"/>
    <x v="0"/>
    <x v="0"/>
    <x v="0"/>
    <x v="0"/>
    <x v="0"/>
    <x v="1"/>
    <x v="7"/>
  </r>
  <r>
    <x v="2"/>
    <n v="1"/>
    <s v="2004327"/>
    <x v="0"/>
    <s v="3616"/>
    <s v="05/03/2019 16:00"/>
    <s v="0A2T378881"/>
    <s v="500159"/>
    <s v="PITSS"/>
    <s v="ASP"/>
    <x v="175"/>
    <s v="AV UNIVERSIDAD No 1700"/>
    <x v="6"/>
    <n v="0"/>
    <s v="INTERIOR"/>
    <n v="378"/>
    <s v="&gt;60"/>
    <s v="A4 Mono MFPs"/>
    <s v="A4"/>
    <s v="Ciudad principal"/>
    <s v="1-&gt;60"/>
    <n v="1.05"/>
    <n v="750.75000000000011"/>
    <n v="1"/>
    <n v="1.5"/>
    <n v="5"/>
    <n v="0.3"/>
    <n v="0"/>
    <n v="0"/>
    <d v="2019-03-06T00:00:00"/>
    <d v="2019-03-06T00:00:00"/>
    <n v="0"/>
    <s v="0-1 día"/>
    <n v="0"/>
    <n v="0"/>
    <n v="0"/>
    <x v="0"/>
    <x v="0"/>
    <x v="0"/>
    <x v="0"/>
    <x v="0"/>
    <x v="1"/>
    <x v="6"/>
  </r>
  <r>
    <x v="2"/>
    <n v="1"/>
    <s v="2004335"/>
    <x v="0"/>
    <s v="4002"/>
    <s v="05/03/2019 16:32"/>
    <s v="09HB331585"/>
    <s v="800196"/>
    <s v="PITSS"/>
    <s v="ASP"/>
    <x v="0"/>
    <s v="BRUSELAS No 565 - 565-A"/>
    <x v="7"/>
    <n v="1"/>
    <s v="INTERIOR"/>
    <n v="2651"/>
    <s v="&gt;60"/>
    <s v="A4 Mono MFPs"/>
    <s v="A4"/>
    <s v="Ciudad principal"/>
    <s v="1-&gt;60"/>
    <n v="1.05"/>
    <n v="0"/>
    <n v="1"/>
    <n v="0.56999999999999995"/>
    <n v="5"/>
    <n v="0.11399999999999999"/>
    <n v="0"/>
    <n v="0"/>
    <d v="2019-03-05T00:00:00"/>
    <d v="2019-03-06T00:00:00"/>
    <n v="1"/>
    <s v="0-1 día"/>
    <n v="0"/>
    <n v="0"/>
    <n v="0"/>
    <x v="0"/>
    <x v="0"/>
    <x v="0"/>
    <x v="0"/>
    <x v="0"/>
    <x v="0"/>
    <x v="0"/>
  </r>
  <r>
    <x v="2"/>
    <n v="1"/>
    <s v="2004341"/>
    <x v="0"/>
    <s v="4395"/>
    <s v="05/03/2019 16:39"/>
    <s v="0BG2941140"/>
    <s v="800147"/>
    <s v="PITSS"/>
    <s v="ASP"/>
    <x v="1"/>
    <s v="BLV MANUEL J CLOUTHIER SN"/>
    <x v="17"/>
    <n v="0"/>
    <s v="INTERIOR"/>
    <n v="28"/>
    <s v="Entre 16 y 30"/>
    <s v="Light Production Digital Business"/>
    <s v="Entry Production"/>
    <s v="Ciudad principal"/>
    <s v="3-Entre 16 y 30"/>
    <n v="1.05"/>
    <n v="1651.6500000000003"/>
    <n v="1"/>
    <n v="0.85"/>
    <n v="4"/>
    <n v="0.21249999999999999"/>
    <n v="0"/>
    <n v="0"/>
    <d v="2019-03-06T00:00:00"/>
    <d v="2019-03-06T00:00:00"/>
    <n v="0"/>
    <s v="0-1 día"/>
    <n v="0"/>
    <n v="0"/>
    <n v="0"/>
    <x v="0"/>
    <x v="0"/>
    <x v="0"/>
    <x v="0"/>
    <x v="0"/>
    <x v="0"/>
    <x v="0"/>
  </r>
  <r>
    <x v="2"/>
    <n v="1"/>
    <s v="2004343"/>
    <x v="0"/>
    <s v="4395"/>
    <s v="05/03/2019 16:41"/>
    <s v="0BG2948894"/>
    <s v="800147"/>
    <s v="PITSS"/>
    <s v="ASP"/>
    <x v="1"/>
    <s v="BLV MANUEL J CLOUTHIER SN"/>
    <x v="17"/>
    <n v="0"/>
    <s v="INTERIOR"/>
    <n v="15"/>
    <s v="Entre 7 y 15"/>
    <s v="Light Production Digital Business"/>
    <s v="Entry Production"/>
    <s v="Ciudad principal"/>
    <s v="3-Entre 7 y 15"/>
    <n v="0.8"/>
    <n v="1258.4000000000003"/>
    <n v="1"/>
    <n v="0.9"/>
    <n v="4"/>
    <n v="0.22500000000000001"/>
    <n v="0"/>
    <n v="0"/>
    <d v="2019-03-06T00:00:00"/>
    <d v="2019-03-06T00:00:00"/>
    <n v="0"/>
    <s v="0-1 día"/>
    <n v="0"/>
    <n v="0"/>
    <n v="0"/>
    <x v="0"/>
    <x v="0"/>
    <x v="0"/>
    <x v="0"/>
    <x v="0"/>
    <x v="0"/>
    <x v="0"/>
  </r>
  <r>
    <x v="2"/>
    <n v="1"/>
    <s v="2004345"/>
    <x v="0"/>
    <s v="4395"/>
    <s v="05/03/2019 16:42"/>
    <s v="0BG2949273"/>
    <s v="800147"/>
    <s v="PITSS"/>
    <s v="ASP"/>
    <x v="1"/>
    <s v="BLV MANUEL J CLOUTHIER SN"/>
    <x v="17"/>
    <n v="0"/>
    <s v="INTERIOR"/>
    <n v="151"/>
    <s v="&gt;60"/>
    <s v="Light Production Digital Business"/>
    <s v="Entry Production"/>
    <s v="Ciudad principal"/>
    <s v="3-&gt;60"/>
    <n v="1.1499999999999999"/>
    <n v="1808.95"/>
    <n v="1"/>
    <n v="6.3"/>
    <n v="4"/>
    <n v="1.575"/>
    <n v="0.14374999999999999"/>
    <n v="-226.11875000000001"/>
    <d v="2019-03-07T00:00:00"/>
    <d v="2019-03-07T00:00:00"/>
    <n v="0"/>
    <s v="0-1 día"/>
    <n v="0"/>
    <n v="0"/>
    <n v="0"/>
    <x v="0"/>
    <x v="1"/>
    <x v="0"/>
    <x v="0"/>
    <x v="0"/>
    <x v="0"/>
    <x v="0"/>
  </r>
  <r>
    <x v="2"/>
    <n v="1"/>
    <s v="2004347"/>
    <x v="0"/>
    <s v="5325"/>
    <s v="05/03/2019 16:43"/>
    <s v="0AE7160498"/>
    <s v="500066"/>
    <s v="PITSS"/>
    <s v="ASP"/>
    <x v="117"/>
    <s v="MATAMOROS 1009 PTE"/>
    <x v="11"/>
    <n v="0"/>
    <s v="INTERIOR"/>
    <n v="90"/>
    <s v="&gt;60"/>
    <s v="Office Digital"/>
    <s v="A3"/>
    <s v="Ciudad principal"/>
    <s v="2-&gt;60"/>
    <n v="1.1000000000000001"/>
    <n v="1501.5000000000002"/>
    <n v="1"/>
    <n v="0.78"/>
    <n v="5"/>
    <n v="0.156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4361"/>
    <x v="0"/>
    <s v="0607"/>
    <s v="05/03/2019 17:10"/>
    <s v="02XC512271"/>
    <s v="500027"/>
    <s v="PITSS"/>
    <s v="ASP"/>
    <x v="20"/>
    <s v="CIRCUITO INTERIOR NORTE No 1820"/>
    <x v="2"/>
    <n v="1"/>
    <s v="INTERIOR"/>
    <n v="2651"/>
    <s v="&gt;60"/>
    <s v="A4 Mono MFPs"/>
    <s v="A4"/>
    <s v="Ciudad principal"/>
    <s v="1-&gt;60"/>
    <n v="1.05"/>
    <n v="0"/>
    <n v="1"/>
    <n v="0.33"/>
    <n v="5"/>
    <n v="6.6000000000000003E-2"/>
    <n v="0"/>
    <n v="0"/>
    <d v="2019-03-06T00:00:00"/>
    <d v="2019-03-06T00:00:00"/>
    <n v="0"/>
    <s v="0-1 día"/>
    <n v="0"/>
    <n v="0"/>
    <n v="0"/>
    <x v="0"/>
    <x v="0"/>
    <x v="0"/>
    <x v="0"/>
    <x v="0"/>
    <x v="0"/>
    <x v="0"/>
  </r>
  <r>
    <x v="2"/>
    <n v="1"/>
    <s v="2004377"/>
    <x v="0"/>
    <s v="5866"/>
    <s v="05/03/2019 17:50"/>
    <s v="0EX9293026"/>
    <s v="100037"/>
    <s v="PITSS"/>
    <s v="ASP"/>
    <x v="4"/>
    <s v="BLV AEROPUERTO MIGUEL ALEMAN 55"/>
    <x v="52"/>
    <n v="0"/>
    <s v="INTERIOR"/>
    <n v="8"/>
    <s v="Entre 7 y 15"/>
    <s v="Departmental Digital"/>
    <s v="A3"/>
    <s v="Otras"/>
    <s v="2-Entre 7 y 15"/>
    <n v="0.6"/>
    <n v="819"/>
    <n v="1"/>
    <n v="0"/>
    <n v="9"/>
    <n v="0"/>
    <n v="0"/>
    <n v="0"/>
    <d v="2019-03-07T00:00:00"/>
    <d v="2019-03-07T00:00:00"/>
    <n v="0"/>
    <s v="0-1 día"/>
    <n v="0"/>
    <n v="0"/>
    <n v="0"/>
    <x v="0"/>
    <x v="0"/>
    <x v="0"/>
    <x v="0"/>
    <x v="0"/>
    <x v="0"/>
    <x v="0"/>
  </r>
  <r>
    <x v="2"/>
    <n v="1"/>
    <s v="2004391"/>
    <x v="1"/>
    <s v="8075"/>
    <s v="05/03/2019 20:19"/>
    <s v="03AG879936"/>
    <s v="800186"/>
    <s v="PITSS"/>
    <s v="ASP"/>
    <x v="4"/>
    <s v="BLVD ENCUESTRE MZA 1 LTE 1 LOCAL 14"/>
    <x v="10"/>
    <n v="0"/>
    <s v="INTERIOR"/>
    <s v="  "/>
    <s v="&gt;60"/>
    <s v="Departmental Digital"/>
    <s v="A3"/>
    <s v="Ciudad principal"/>
    <s v="2-&gt;60"/>
    <n v="1"/>
    <n v="682.5"/>
    <n v="0"/>
    <n v="5"/>
    <n v="5"/>
    <n v="1"/>
    <n v="0"/>
    <n v="0"/>
    <d v="2019-03-07T00:00:00"/>
    <d v="2019-03-07T00:00:00"/>
    <n v="0"/>
    <s v="0-1 día"/>
    <n v="0"/>
    <n v="0"/>
    <n v="0"/>
    <x v="1"/>
    <x v="0"/>
    <x v="0"/>
    <x v="0"/>
    <x v="0"/>
    <x v="0"/>
    <x v="0"/>
  </r>
  <r>
    <x v="2"/>
    <n v="1"/>
    <s v="2004403"/>
    <x v="8"/>
    <s v="8301"/>
    <s v="05/03/2019 22:52"/>
    <s v="002411031"/>
    <s v="800187"/>
    <s v="PITSS"/>
    <s v="ASP"/>
    <x v="4"/>
    <s v="PROL EZEQUIEL MONTES 1"/>
    <x v="10"/>
    <n v="0"/>
    <s v="INTERIOR"/>
    <s v="  "/>
    <s v="&gt;60"/>
    <s v="WF Mono Systems and Legacy Color"/>
    <s v="WF"/>
    <s v="Ciudad principal"/>
    <s v="3-&gt;60"/>
    <n v="1"/>
    <n v="1573.0000000000002"/>
    <n v="0"/>
    <n v="4"/>
    <n v="4"/>
    <n v="1"/>
    <n v="0"/>
    <n v="0"/>
    <d v="2019-03-06T00:00:00"/>
    <d v="2019-03-07T00:00:00"/>
    <n v="1"/>
    <s v="0-1 día"/>
    <n v="0"/>
    <n v="0"/>
    <n v="0"/>
    <x v="1"/>
    <x v="0"/>
    <x v="0"/>
    <x v="0"/>
    <x v="0"/>
    <x v="0"/>
    <x v="0"/>
  </r>
  <r>
    <x v="2"/>
    <n v="1"/>
    <s v="2004409"/>
    <x v="3"/>
    <s v="4002"/>
    <s v="05/03/2019 23:10"/>
    <s v="9HB382865"/>
    <s v="000207"/>
    <s v="PITSS"/>
    <s v="ASP"/>
    <x v="173"/>
    <s v="AV DEL TRABAJO ESQ REVOLUCION"/>
    <x v="60"/>
    <n v="0"/>
    <s v="METRO"/>
    <s v="  "/>
    <s v="&gt;60"/>
    <s v="A4 Mono MFPs"/>
    <s v="A4"/>
    <s v="Ciudad principal"/>
    <s v="1-&gt;60"/>
    <n v="1"/>
    <n v="702"/>
    <n v="0"/>
    <n v="5"/>
    <n v="5"/>
    <n v="1"/>
    <n v="0"/>
    <n v="0"/>
    <d v="2019-03-06T00:00:00"/>
    <d v="2019-03-06T00:00:00"/>
    <n v="0"/>
    <s v="0-1 día"/>
    <n v="0"/>
    <n v="0"/>
    <n v="0"/>
    <x v="1"/>
    <x v="0"/>
    <x v="0"/>
    <x v="0"/>
    <x v="0"/>
    <x v="0"/>
    <x v="0"/>
  </r>
  <r>
    <x v="2"/>
    <n v="1"/>
    <s v="2004411"/>
    <x v="3"/>
    <s v="4002"/>
    <s v="05/03/2019 23:12"/>
    <s v="9HB383436"/>
    <s v="000195"/>
    <s v="PITSS"/>
    <s v="ASP"/>
    <x v="173"/>
    <s v="AV PASEO DEL FERROCARRIL No 88"/>
    <x v="14"/>
    <n v="0"/>
    <s v="METRO"/>
    <s v="  "/>
    <s v="&gt;60"/>
    <s v="A4 Mono MFPs"/>
    <s v="A4"/>
    <s v="Ciudad principal"/>
    <s v="1-&gt;60"/>
    <n v="1"/>
    <n v="702"/>
    <n v="0"/>
    <n v="5"/>
    <n v="5"/>
    <n v="1"/>
    <n v="0"/>
    <n v="0"/>
    <d v="2019-03-06T00:00:00"/>
    <d v="2019-03-07T00:00:00"/>
    <n v="1"/>
    <s v="0-1 día"/>
    <n v="0"/>
    <n v="0"/>
    <n v="0"/>
    <x v="1"/>
    <x v="0"/>
    <x v="0"/>
    <x v="0"/>
    <x v="0"/>
    <x v="0"/>
    <x v="0"/>
  </r>
  <r>
    <x v="2"/>
    <n v="1"/>
    <s v="2004413"/>
    <x v="2"/>
    <s v="4002"/>
    <s v="05/03/2019 23:14"/>
    <s v="9HB381904"/>
    <s v="100038"/>
    <s v="PITSS"/>
    <s v="ASP"/>
    <x v="173"/>
    <s v="AV SOLIDARIDAD LAS TORRES No 101"/>
    <x v="22"/>
    <n v="0"/>
    <s v="INTERIOR"/>
    <s v="  "/>
    <s v="&gt;60"/>
    <s v="A4 Mono MFPs"/>
    <s v="A4"/>
    <s v="Ciudad principal"/>
    <s v="1-&gt;60"/>
    <n v="1"/>
    <n v="715.00000000000011"/>
    <n v="1"/>
    <n v="0"/>
    <n v="5"/>
    <n v="0"/>
    <n v="0"/>
    <n v="0"/>
    <d v="2019-03-06T00:00:00"/>
    <d v="2019-03-06T00:00:00"/>
    <n v="0"/>
    <s v="0-1 día"/>
    <n v="0"/>
    <n v="0"/>
    <n v="0"/>
    <x v="1"/>
    <x v="0"/>
    <x v="0"/>
    <x v="0"/>
    <x v="0"/>
    <x v="0"/>
    <x v="0"/>
  </r>
  <r>
    <x v="2"/>
    <n v="1"/>
    <s v="2004567"/>
    <x v="0"/>
    <s v="4395"/>
    <s v="06/03/2019 08:33"/>
    <s v="0BG2947152"/>
    <s v="800183"/>
    <s v="PITSS"/>
    <s v="ASP"/>
    <x v="1"/>
    <s v="PATRIA 1937"/>
    <x v="0"/>
    <n v="0"/>
    <s v="INTERIOR"/>
    <n v="30"/>
    <s v="Entre 16 y 30"/>
    <s v="Light Production Digital Business"/>
    <s v="Entry Production"/>
    <s v="Ciudad principal"/>
    <s v="3-Entre 16 y 30"/>
    <n v="1.05"/>
    <n v="1651.6500000000003"/>
    <n v="1"/>
    <n v="1.1200000000000001"/>
    <n v="4"/>
    <n v="0.28000000000000003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4573"/>
    <x v="0"/>
    <s v="5866"/>
    <s v="06/03/2019 08:38"/>
    <s v="0EX9664447"/>
    <s v="800071"/>
    <s v="PITSS"/>
    <s v="ASP"/>
    <x v="4"/>
    <s v="AV VALLE DE SAN ISIDRO 530"/>
    <x v="0"/>
    <n v="0"/>
    <s v="INTERIOR"/>
    <n v="40"/>
    <s v="Entre 31 y 60"/>
    <s v="Departmental Digital"/>
    <s v="A3"/>
    <s v="Ciudad principal"/>
    <s v="2-Entre 31 y 60"/>
    <n v="1.05"/>
    <n v="1433.25"/>
    <n v="1"/>
    <n v="0.7"/>
    <n v="5"/>
    <n v="0.13999999999999999"/>
    <n v="0"/>
    <n v="0"/>
    <d v="2019-03-08T00:00:00"/>
    <d v="2019-03-08T00:00:00"/>
    <n v="0"/>
    <s v="0-1 día"/>
    <n v="0"/>
    <n v="0"/>
    <n v="0"/>
    <x v="0"/>
    <x v="0"/>
    <x v="0"/>
    <x v="0"/>
    <x v="0"/>
    <x v="0"/>
    <x v="0"/>
  </r>
  <r>
    <x v="2"/>
    <n v="1"/>
    <s v="2004577"/>
    <x v="0"/>
    <s v="6705"/>
    <s v="06/03/2019 08:45"/>
    <s v="0A1H020723"/>
    <s v="500066"/>
    <s v="PITSS"/>
    <s v="ASP"/>
    <x v="1"/>
    <s v="AV ROMULO GARZA SN"/>
    <x v="36"/>
    <n v="0"/>
    <s v="INTERIOR"/>
    <n v="58"/>
    <s v="Entre 31 y 60"/>
    <s v="WF Mono Systems and Legacy Color"/>
    <s v="WF"/>
    <s v="Ciudad principal"/>
    <s v="3-Entre 31 y 60"/>
    <n v="1.1000000000000001"/>
    <n v="1730.3000000000004"/>
    <n v="1"/>
    <n v="2.5"/>
    <n v="4"/>
    <n v="0.625"/>
    <n v="0"/>
    <n v="0"/>
    <d v="2019-03-06T00:00:00"/>
    <d v="2019-03-06T00:00:00"/>
    <n v="0"/>
    <s v="0-1 día"/>
    <n v="0"/>
    <n v="0"/>
    <n v="0"/>
    <x v="0"/>
    <x v="0"/>
    <x v="0"/>
    <x v="0"/>
    <x v="0"/>
    <x v="0"/>
    <x v="0"/>
  </r>
  <r>
    <x v="2"/>
    <n v="1"/>
    <s v="2004579"/>
    <x v="0"/>
    <s v="8301"/>
    <s v="06/03/2019 08:53"/>
    <s v="002421031"/>
    <s v="100038"/>
    <s v="PITSS"/>
    <s v="ASP"/>
    <x v="4"/>
    <s v="BLVD AEROPUERTO MIGUEL ALEMAN No 55"/>
    <x v="59"/>
    <n v="0"/>
    <s v="INTERIOR"/>
    <n v="2652"/>
    <s v="&gt;60"/>
    <s v="WF Mono Systems and Legacy Color"/>
    <s v="WF"/>
    <s v="Ciudad principal"/>
    <s v="3-&gt;60"/>
    <n v="1.1499999999999999"/>
    <n v="1808.95"/>
    <n v="1"/>
    <n v="1.37"/>
    <n v="4"/>
    <n v="0.34250000000000003"/>
    <n v="0"/>
    <n v="0"/>
    <d v="2019-03-08T00:00:00"/>
    <d v="2019-03-08T00:00:00"/>
    <n v="0"/>
    <s v="0-1 día"/>
    <n v="0"/>
    <n v="0"/>
    <n v="0"/>
    <x v="0"/>
    <x v="0"/>
    <x v="0"/>
    <x v="0"/>
    <x v="0"/>
    <x v="0"/>
    <x v="0"/>
  </r>
  <r>
    <x v="2"/>
    <n v="1"/>
    <s v="2004581"/>
    <x v="0"/>
    <s v="8045"/>
    <s v="06/03/2019 08:59"/>
    <s v="Y4X822615"/>
    <s v="800072"/>
    <s v="PITSS"/>
    <s v="ASP"/>
    <x v="10"/>
    <s v="PROLONGACION  y AV COLON No 6013"/>
    <x v="26"/>
    <n v="0"/>
    <s v="INTERIOR"/>
    <n v="191"/>
    <s v="&gt;60"/>
    <s v="Office Digital"/>
    <s v="A3"/>
    <s v="Ciudad principal"/>
    <s v="2-&gt;60"/>
    <n v="1.1000000000000001"/>
    <n v="1501.5000000000002"/>
    <n v="1"/>
    <n v="0.69"/>
    <n v="5"/>
    <n v="0.13799999999999998"/>
    <n v="0"/>
    <n v="0"/>
    <d v="2019-03-06T00:00:00"/>
    <d v="2019-03-06T00:00:00"/>
    <n v="0"/>
    <s v="0-1 día"/>
    <n v="0"/>
    <n v="0"/>
    <n v="0"/>
    <x v="0"/>
    <x v="0"/>
    <x v="0"/>
    <x v="0"/>
    <x v="0"/>
    <x v="0"/>
    <x v="0"/>
  </r>
  <r>
    <x v="2"/>
    <n v="1"/>
    <s v="2004583"/>
    <x v="0"/>
    <s v="7223"/>
    <s v="06/03/2019 09:01"/>
    <s v="0LX7379010"/>
    <s v="500036"/>
    <s v="PITSS"/>
    <s v="ASP"/>
    <x v="10"/>
    <s v="AV REVOLUCION NO 2703"/>
    <x v="11"/>
    <n v="0"/>
    <s v="INTERIOR"/>
    <n v="145"/>
    <s v="&gt;60"/>
    <s v="A3 Office Color Laser MFPs"/>
    <s v="A3"/>
    <s v="Ciudad principal"/>
    <s v="2-&gt;60"/>
    <n v="1.1000000000000001"/>
    <n v="1501.5000000000002"/>
    <n v="1"/>
    <n v="3.4"/>
    <n v="5"/>
    <n v="0.67999999999999994"/>
    <n v="0"/>
    <n v="0"/>
    <d v="2019-03-06T00:00:00"/>
    <d v="2019-03-06T00:00:00"/>
    <n v="0"/>
    <s v="0-1 día"/>
    <n v="0"/>
    <n v="0"/>
    <n v="0"/>
    <x v="0"/>
    <x v="0"/>
    <x v="0"/>
    <x v="0"/>
    <x v="0"/>
    <x v="0"/>
    <x v="0"/>
  </r>
  <r>
    <x v="2"/>
    <n v="1"/>
    <s v="2004589"/>
    <x v="0"/>
    <s v="0070"/>
    <s v="06/03/2019 09:12"/>
    <s v="0E2B656919"/>
    <s v="500161"/>
    <s v="PITSS"/>
    <s v="ASP"/>
    <x v="1"/>
    <s v="LAT PERIF ANTONIO ORTIZ MENA 3500"/>
    <x v="6"/>
    <n v="0"/>
    <s v="INTERIOR"/>
    <n v="156"/>
    <s v="&gt;60"/>
    <s v="Entry Production Color Low/Mid"/>
    <s v="Entry Production"/>
    <s v="Ciudad principal"/>
    <s v="3-&gt;60"/>
    <n v="1.1499999999999999"/>
    <n v="1808.95"/>
    <n v="1"/>
    <n v="2.2999999999999998"/>
    <n v="4"/>
    <n v="0.57499999999999996"/>
    <n v="0"/>
    <n v="0"/>
    <d v="2019-03-06T00:00:00"/>
    <d v="2019-03-06T00:00:00"/>
    <n v="0"/>
    <s v="0-1 día"/>
    <n v="0"/>
    <n v="0"/>
    <n v="0"/>
    <x v="0"/>
    <x v="0"/>
    <x v="0"/>
    <x v="0"/>
    <x v="0"/>
    <x v="1"/>
    <x v="7"/>
  </r>
  <r>
    <x v="2"/>
    <n v="1"/>
    <s v="2004601"/>
    <x v="0"/>
    <s v="6203"/>
    <s v="06/03/2019 09:21"/>
    <s v="0AGD461919"/>
    <s v="800027"/>
    <s v="PITSS"/>
    <s v="ASP"/>
    <x v="31"/>
    <s v="PEDRO MORENO 1401"/>
    <x v="7"/>
    <n v="0"/>
    <s v="INTERIOR"/>
    <n v="127"/>
    <s v="&gt;60"/>
    <s v="WF Mono Systems and Legacy Color"/>
    <s v="WF"/>
    <s v="Ciudad principal"/>
    <s v="3-&gt;60"/>
    <n v="1.1499999999999999"/>
    <n v="1808.95"/>
    <n v="1"/>
    <n v="4.3"/>
    <n v="4"/>
    <n v="1.075"/>
    <n v="1.8749999999999989E-2"/>
    <n v="-29.493749999999988"/>
    <d v="2019-03-06T00:00:00"/>
    <d v="2019-03-06T00:00:00"/>
    <n v="0"/>
    <s v="0-1 día"/>
    <n v="0"/>
    <n v="0"/>
    <n v="0"/>
    <x v="0"/>
    <x v="1"/>
    <x v="0"/>
    <x v="0"/>
    <x v="0"/>
    <x v="0"/>
    <x v="0"/>
  </r>
  <r>
    <x v="2"/>
    <n v="1"/>
    <s v="2004613"/>
    <x v="0"/>
    <s v="5866"/>
    <s v="06/03/2019 09:26"/>
    <s v="0EX9283118"/>
    <s v="800110"/>
    <s v="PITSS"/>
    <s v="ASP"/>
    <x v="1"/>
    <s v="CALZ DE LA HUERTA 2799"/>
    <x v="28"/>
    <n v="0"/>
    <s v="INTERIOR"/>
    <n v="20"/>
    <s v="Entre 16 y 30"/>
    <s v="Departmental Digital"/>
    <s v="A3"/>
    <s v="Ciudad principal"/>
    <s v="2-Entre 16 y 30"/>
    <n v="0.8"/>
    <n v="1092"/>
    <n v="1"/>
    <n v="1.54"/>
    <n v="5"/>
    <n v="0.308"/>
    <n v="0"/>
    <n v="0"/>
    <d v="2019-03-06T00:00:00"/>
    <d v="2019-03-06T00:00:00"/>
    <n v="0"/>
    <s v="0-1 día"/>
    <n v="0"/>
    <n v="0"/>
    <n v="0"/>
    <x v="0"/>
    <x v="0"/>
    <x v="0"/>
    <x v="0"/>
    <x v="0"/>
    <x v="0"/>
    <x v="0"/>
  </r>
  <r>
    <x v="2"/>
    <n v="1"/>
    <s v="2004637"/>
    <x v="0"/>
    <s v="3658"/>
    <s v="06/03/2019 09:48"/>
    <s v="0C4X011834"/>
    <s v="500066"/>
    <s v="PITSS"/>
    <s v="ASP"/>
    <x v="6"/>
    <s v="EJERCITO INSURGENTES 105"/>
    <x v="29"/>
    <n v="0"/>
    <s v="INTERIOR"/>
    <n v="105"/>
    <s v="&gt;60"/>
    <s v="A4 Mono MFPs"/>
    <s v="A4"/>
    <s v="Otras"/>
    <s v="1-&gt;60"/>
    <n v="1.05"/>
    <n v="750.75000000000011"/>
    <n v="1"/>
    <n v="1.03"/>
    <n v="9"/>
    <n v="0.11444444444444445"/>
    <n v="0"/>
    <n v="0"/>
    <d v="2019-03-06T00:00:00"/>
    <d v="2019-03-06T00:00:00"/>
    <n v="0"/>
    <s v="0-1 día"/>
    <n v="0"/>
    <n v="0"/>
    <n v="0"/>
    <x v="0"/>
    <x v="0"/>
    <x v="0"/>
    <x v="0"/>
    <x v="0"/>
    <x v="0"/>
    <x v="0"/>
  </r>
  <r>
    <x v="2"/>
    <n v="1"/>
    <s v="2004641"/>
    <x v="0"/>
    <s v="4002"/>
    <s v="06/03/2019 09:52"/>
    <s v="09HB320587"/>
    <s v="500157"/>
    <s v="PITSS"/>
    <s v="ASP"/>
    <x v="6"/>
    <s v="AV LINCOLN 760"/>
    <x v="2"/>
    <n v="0"/>
    <s v="INTERIOR"/>
    <n v="7"/>
    <s v="Entre 7 y 15"/>
    <s v="A4 Mono MFPs"/>
    <s v="A4"/>
    <s v="Ciudad principal"/>
    <s v="1-Entre 7 y 15"/>
    <n v="0"/>
    <n v="0"/>
    <n v="1"/>
    <n v="1.1299999999999999"/>
    <n v="5"/>
    <n v="0.22599999999999998"/>
    <n v="0"/>
    <n v="0"/>
    <d v="2019-03-06T00:00:00"/>
    <d v="2019-03-06T00:00:00"/>
    <n v="0"/>
    <s v="0-1 día"/>
    <n v="0"/>
    <n v="0"/>
    <n v="0"/>
    <x v="0"/>
    <x v="0"/>
    <x v="0"/>
    <x v="0"/>
    <x v="0"/>
    <x v="2"/>
    <x v="4"/>
  </r>
  <r>
    <x v="2"/>
    <n v="1"/>
    <s v="2004653"/>
    <x v="0"/>
    <s v="1026"/>
    <s v="06/03/2019 10:09"/>
    <s v="AAQ100563"/>
    <s v="800074"/>
    <s v="PITSS"/>
    <s v="ASP"/>
    <x v="55"/>
    <s v="JAVIER MINA No 14 INT No 4"/>
    <x v="67"/>
    <n v="0"/>
    <s v="INTERIOR"/>
    <n v="2652"/>
    <s v="&gt;60"/>
    <s v="Office Digital"/>
    <s v="A3"/>
    <s v="Ciudad principal"/>
    <s v="2-&gt;60"/>
    <n v="1.1000000000000001"/>
    <n v="1501.5000000000002"/>
    <n v="1"/>
    <n v="6.18"/>
    <n v="5"/>
    <n v="1.236"/>
    <n v="5.8999999999999997E-2"/>
    <n v="-80.534999999999997"/>
    <d v="2019-03-06T00:00:00"/>
    <d v="2019-03-06T00:00:00"/>
    <n v="0"/>
    <s v="0-1 día"/>
    <n v="0"/>
    <n v="0"/>
    <n v="0"/>
    <x v="0"/>
    <x v="1"/>
    <x v="0"/>
    <x v="0"/>
    <x v="0"/>
    <x v="0"/>
    <x v="0"/>
  </r>
  <r>
    <x v="2"/>
    <n v="1"/>
    <s v="2004665"/>
    <x v="0"/>
    <s v="3616"/>
    <s v="06/03/2019 10:30"/>
    <s v="0A2T199574"/>
    <s v="800188"/>
    <s v="PITSS"/>
    <s v="ASP"/>
    <x v="12"/>
    <s v="GERANIO ESQUINA DALIA S/N"/>
    <x v="30"/>
    <n v="0"/>
    <s v="INTERIOR"/>
    <n v="128"/>
    <s v="&gt;60"/>
    <s v="A4 Mono MFPs"/>
    <s v="A4"/>
    <s v="Ciudad principal"/>
    <s v="1-&gt;60"/>
    <n v="1.05"/>
    <n v="750.75000000000011"/>
    <n v="1"/>
    <n v="0.63"/>
    <n v="5"/>
    <n v="0.126"/>
    <n v="0"/>
    <n v="0"/>
    <d v="2019-03-06T00:00:00"/>
    <d v="2019-03-06T00:00:00"/>
    <n v="0"/>
    <s v="0-1 día"/>
    <n v="0"/>
    <n v="0"/>
    <n v="0"/>
    <x v="0"/>
    <x v="0"/>
    <x v="0"/>
    <x v="0"/>
    <x v="0"/>
    <x v="0"/>
    <x v="0"/>
  </r>
  <r>
    <x v="2"/>
    <n v="1"/>
    <s v="2004667"/>
    <x v="0"/>
    <s v="4002"/>
    <s v="06/03/2019 10:23"/>
    <s v="09HB331847"/>
    <s v="800196"/>
    <s v="PITSS"/>
    <s v="ASP"/>
    <x v="0"/>
    <s v="VENEZUELA No 821"/>
    <x v="7"/>
    <n v="1"/>
    <s v="INTERIOR"/>
    <n v="2652"/>
    <s v="&gt;60"/>
    <s v="A4 Mono MFPs"/>
    <s v="A4"/>
    <s v="Ciudad principal"/>
    <s v="1-&gt;60"/>
    <n v="1.05"/>
    <n v="0"/>
    <n v="1"/>
    <n v="3.05"/>
    <n v="5"/>
    <n v="0.61"/>
    <n v="0"/>
    <n v="0"/>
    <d v="2019-03-06T00:00:00"/>
    <d v="2019-03-06T00:00:00"/>
    <n v="0"/>
    <s v="0-1 día"/>
    <n v="0"/>
    <n v="0"/>
    <n v="0"/>
    <x v="0"/>
    <x v="0"/>
    <x v="0"/>
    <x v="0"/>
    <x v="0"/>
    <x v="0"/>
    <x v="0"/>
  </r>
  <r>
    <x v="2"/>
    <n v="1"/>
    <s v="2004677"/>
    <x v="0"/>
    <s v="6705"/>
    <s v="06/03/2019 10:46"/>
    <s v="0A1H022233"/>
    <s v="500093"/>
    <s v="PITSS"/>
    <s v="ASP"/>
    <x v="17"/>
    <s v="AV DE LAS FABRICAS No 5939"/>
    <x v="18"/>
    <n v="0"/>
    <s v="INTERIOR"/>
    <n v="203"/>
    <s v="&gt;60"/>
    <s v="WF Mono Systems and Legacy Color"/>
    <s v="WF"/>
    <s v="Ciudad principal"/>
    <s v="3-&gt;60"/>
    <n v="1.1499999999999999"/>
    <n v="1808.95"/>
    <n v="1"/>
    <n v="0.85"/>
    <n v="4"/>
    <n v="0.21249999999999999"/>
    <n v="0"/>
    <n v="0"/>
    <d v="2019-03-06T00:00:00"/>
    <d v="2019-03-06T00:00:00"/>
    <n v="0"/>
    <s v="0-1 día"/>
    <n v="0"/>
    <n v="0"/>
    <n v="0"/>
    <x v="0"/>
    <x v="0"/>
    <x v="0"/>
    <x v="0"/>
    <x v="0"/>
    <x v="0"/>
    <x v="0"/>
  </r>
  <r>
    <x v="2"/>
    <n v="1"/>
    <s v="2004697"/>
    <x v="0"/>
    <s v="5865"/>
    <s v="06/03/2019 10:57"/>
    <s v="0EX9282798"/>
    <s v="100037"/>
    <s v="PITSS"/>
    <s v="ASP"/>
    <x v="81"/>
    <s v="RODOLFO PADRON No 9"/>
    <x v="59"/>
    <n v="0"/>
    <s v="INTERIOR"/>
    <n v="152"/>
    <s v="&gt;60"/>
    <s v="Departmental Digital"/>
    <s v="A3"/>
    <s v="Ciudad principal"/>
    <s v="2-&gt;60"/>
    <n v="1.1000000000000001"/>
    <n v="1501.5000000000002"/>
    <n v="1"/>
    <n v="2.4"/>
    <n v="5"/>
    <n v="0.48"/>
    <n v="0"/>
    <n v="0"/>
    <d v="2019-03-06T00:00:00"/>
    <d v="2019-03-06T00:00:00"/>
    <n v="0"/>
    <s v="0-1 día"/>
    <n v="0"/>
    <n v="0"/>
    <n v="0"/>
    <x v="0"/>
    <x v="0"/>
    <x v="0"/>
    <x v="0"/>
    <x v="0"/>
    <x v="0"/>
    <x v="0"/>
  </r>
  <r>
    <x v="2"/>
    <n v="1"/>
    <s v="2004699"/>
    <x v="0"/>
    <s v="6361"/>
    <s v="06/03/2019 11:02"/>
    <s v="0DBY267397"/>
    <s v="500155"/>
    <s v="PITSS"/>
    <s v="ASP"/>
    <x v="22"/>
    <s v="BOSQUE DE DURAZNOS 61"/>
    <x v="25"/>
    <n v="0"/>
    <s v="INTERIOR"/>
    <n v="27"/>
    <s v="Entre 16 y 30"/>
    <s v="Color Laser Printers"/>
    <s v="A4"/>
    <s v="Ciudad principal"/>
    <s v="1-Entre 16 y 30"/>
    <n v="0.6"/>
    <n v="429.00000000000006"/>
    <n v="1"/>
    <n v="0"/>
    <n v="5"/>
    <n v="0"/>
    <n v="0"/>
    <n v="0"/>
    <d v="2019-03-06T00:00:00"/>
    <d v="2019-03-06T00:00:00"/>
    <n v="0"/>
    <s v="0-1 día"/>
    <n v="0"/>
    <n v="0"/>
    <n v="0"/>
    <x v="0"/>
    <x v="0"/>
    <x v="0"/>
    <x v="0"/>
    <x v="0"/>
    <x v="2"/>
    <x v="2"/>
  </r>
  <r>
    <x v="2"/>
    <n v="1"/>
    <s v="2004701"/>
    <x v="0"/>
    <s v="4002"/>
    <s v="06/03/2019 10:59"/>
    <s v="09HB320485"/>
    <s v="500066"/>
    <s v="PITSS"/>
    <s v="ASP"/>
    <x v="6"/>
    <s v="NUEVA YORK 4401"/>
    <x v="11"/>
    <n v="0"/>
    <s v="INTERIOR"/>
    <n v="387"/>
    <s v="&gt;60"/>
    <s v="A4 Mono MFPs"/>
    <s v="A4"/>
    <s v="Ciudad principal"/>
    <s v="1-&gt;60"/>
    <n v="1.05"/>
    <n v="750.75000000000011"/>
    <n v="1"/>
    <n v="3.87"/>
    <n v="5"/>
    <n v="0.77400000000000002"/>
    <n v="0"/>
    <n v="0"/>
    <d v="2019-03-06T00:00:00"/>
    <d v="2019-03-06T00:00:00"/>
    <n v="0"/>
    <s v="0-1 día"/>
    <n v="0"/>
    <n v="0"/>
    <n v="0"/>
    <x v="0"/>
    <x v="0"/>
    <x v="0"/>
    <x v="0"/>
    <x v="0"/>
    <x v="0"/>
    <x v="0"/>
  </r>
  <r>
    <x v="2"/>
    <n v="1"/>
    <s v="2004717"/>
    <x v="0"/>
    <s v="6656"/>
    <s v="06/03/2019 11:13"/>
    <s v="0E1B971835"/>
    <s v="800071"/>
    <s v="PITSS"/>
    <s v="ASP"/>
    <x v="7"/>
    <s v="AV GENERAL RAMON CORONA No 2514"/>
    <x v="0"/>
    <n v="0"/>
    <s v="INTERIOR"/>
    <n v="551"/>
    <s v="&gt;60"/>
    <s v="Color Laser Printers"/>
    <s v="A4"/>
    <s v="Ciudad principal"/>
    <s v="1-&gt;60"/>
    <n v="1.05"/>
    <n v="750.75000000000011"/>
    <n v="1"/>
    <n v="0.78"/>
    <n v="5"/>
    <n v="0.156"/>
    <n v="0"/>
    <n v="0"/>
    <d v="2019-03-07T00:00:00"/>
    <d v="2019-03-07T00:00:00"/>
    <n v="0"/>
    <s v="0-1 día"/>
    <n v="0"/>
    <n v="0"/>
    <n v="0"/>
    <x v="0"/>
    <x v="0"/>
    <x v="0"/>
    <x v="0"/>
    <x v="0"/>
    <x v="0"/>
    <x v="0"/>
  </r>
  <r>
    <x v="2"/>
    <n v="1"/>
    <s v="2004737"/>
    <x v="0"/>
    <s v="7546"/>
    <s v="06/03/2019 11:20"/>
    <s v="0XKP546920"/>
    <s v="500036"/>
    <s v="PITSS"/>
    <s v="ASP"/>
    <x v="125"/>
    <s v="AV GOMEZ MORIN 1111 SUR"/>
    <x v="1"/>
    <n v="0"/>
    <s v="INTERIOR"/>
    <n v="15"/>
    <s v="Entre 7 y 15"/>
    <s v="A3 Office Color Laser MFPs"/>
    <s v="A3"/>
    <s v="Ciudad principal"/>
    <s v="2-Entre 7 y 15"/>
    <n v="0.6"/>
    <n v="819"/>
    <n v="1"/>
    <n v="2.42"/>
    <n v="5"/>
    <n v="0.48399999999999999"/>
    <n v="0"/>
    <n v="0"/>
    <d v="2019-03-06T00:00:00"/>
    <d v="2019-03-06T00:00:00"/>
    <n v="0"/>
    <s v="0-1 día"/>
    <n v="0"/>
    <n v="0"/>
    <n v="0"/>
    <x v="0"/>
    <x v="0"/>
    <x v="0"/>
    <x v="0"/>
    <x v="0"/>
    <x v="0"/>
    <x v="0"/>
  </r>
  <r>
    <x v="2"/>
    <n v="1"/>
    <s v="2004741"/>
    <x v="0"/>
    <s v="3616"/>
    <s v="06/03/2019 11:27"/>
    <s v="0A2T200201"/>
    <s v="800186"/>
    <s v="PITSS"/>
    <s v="ASP"/>
    <x v="12"/>
    <s v="CARR ESTATAL 200 QUERETARO-TEQUISQUIAPAN 22500"/>
    <x v="49"/>
    <n v="0"/>
    <s v="INTERIOR"/>
    <n v="252"/>
    <s v="&gt;60"/>
    <s v="A4 Mono MFPs"/>
    <s v="A4"/>
    <s v="Ciudad principal"/>
    <s v="1-&gt;60"/>
    <n v="1.05"/>
    <n v="750.75000000000011"/>
    <n v="1"/>
    <n v="1.88"/>
    <n v="5"/>
    <n v="0.376"/>
    <n v="0"/>
    <n v="0"/>
    <d v="2019-03-06T00:00:00"/>
    <d v="2019-03-07T00:00:00"/>
    <n v="1"/>
    <s v="0-1 día"/>
    <n v="0"/>
    <n v="0"/>
    <n v="0"/>
    <x v="0"/>
    <x v="0"/>
    <x v="0"/>
    <x v="0"/>
    <x v="0"/>
    <x v="0"/>
    <x v="0"/>
  </r>
  <r>
    <x v="2"/>
    <n v="1"/>
    <s v="2004785"/>
    <x v="0"/>
    <s v="4395"/>
    <s v="06/03/2019 12:15"/>
    <s v="0BG2946750"/>
    <s v="500157"/>
    <s v="PITSS"/>
    <s v="ASP"/>
    <x v="1"/>
    <s v="AV  ADOLFO LOPEZ MATEOS NUM 2058"/>
    <x v="2"/>
    <n v="0"/>
    <s v="INTERIOR"/>
    <n v="54"/>
    <s v="Entre 31 y 60"/>
    <s v="Light Production Digital Business"/>
    <s v="Entry Production"/>
    <s v="Ciudad principal"/>
    <s v="3-Entre 31 y 60"/>
    <n v="1.1000000000000001"/>
    <n v="1730.3000000000004"/>
    <n v="1"/>
    <n v="0.25"/>
    <n v="4"/>
    <n v="6.25E-2"/>
    <n v="0"/>
    <n v="0"/>
    <d v="2019-03-06T00:00:00"/>
    <d v="2019-03-06T00:00:00"/>
    <n v="0"/>
    <s v="0-1 día"/>
    <n v="0"/>
    <n v="0"/>
    <n v="0"/>
    <x v="0"/>
    <x v="0"/>
    <x v="0"/>
    <x v="0"/>
    <x v="0"/>
    <x v="2"/>
    <x v="4"/>
  </r>
  <r>
    <x v="2"/>
    <n v="1"/>
    <s v="2004797"/>
    <x v="0"/>
    <s v="5866"/>
    <s v="06/03/2019 12:13"/>
    <s v="0EX9283108"/>
    <s v="500066"/>
    <s v="PITSS"/>
    <s v="ASP"/>
    <x v="1"/>
    <s v="AV HUMBERTO LOBO 520"/>
    <x v="1"/>
    <n v="0"/>
    <s v="INTERIOR"/>
    <n v="43"/>
    <s v="Entre 31 y 60"/>
    <s v="Departmental Digital"/>
    <s v="A3"/>
    <s v="Ciudad principal"/>
    <s v="2-Entre 31 y 60"/>
    <n v="1.05"/>
    <n v="1433.25"/>
    <n v="1"/>
    <n v="4.8099999999999996"/>
    <n v="5"/>
    <n v="0.96199999999999997"/>
    <n v="0"/>
    <n v="0"/>
    <d v="2019-03-06T00:00:00"/>
    <d v="2019-03-07T00:00:00"/>
    <n v="1"/>
    <s v="0-1 día"/>
    <n v="0"/>
    <n v="0"/>
    <n v="0"/>
    <x v="0"/>
    <x v="0"/>
    <x v="0"/>
    <x v="0"/>
    <x v="0"/>
    <x v="0"/>
    <x v="0"/>
  </r>
  <r>
    <x v="2"/>
    <n v="1"/>
    <s v="2004801"/>
    <x v="0"/>
    <s v="6203"/>
    <s v="06/03/2019 12:32"/>
    <s v="0AGD461481"/>
    <s v="500066"/>
    <s v="PITSS"/>
    <s v="ASP"/>
    <x v="1"/>
    <s v="AV HUMBERTO LOBO 520"/>
    <x v="1"/>
    <n v="0"/>
    <s v="INTERIOR"/>
    <n v="26"/>
    <s v="Entre 16 y 30"/>
    <s v="WF Mono Systems and Legacy Color"/>
    <s v="WF"/>
    <s v="Ciudad principal"/>
    <s v="3-Entre 16 y 30"/>
    <n v="1.05"/>
    <n v="1651.6500000000003"/>
    <n v="1"/>
    <n v="3.85"/>
    <n v="4"/>
    <n v="0.96250000000000002"/>
    <n v="0"/>
    <n v="0"/>
    <d v="2019-03-06T00:00:00"/>
    <d v="2019-03-06T00:00:00"/>
    <n v="0"/>
    <s v="0-1 día"/>
    <n v="0"/>
    <n v="0"/>
    <n v="0"/>
    <x v="0"/>
    <x v="0"/>
    <x v="0"/>
    <x v="0"/>
    <x v="0"/>
    <x v="0"/>
    <x v="0"/>
  </r>
  <r>
    <x v="2"/>
    <n v="1"/>
    <s v="2004821"/>
    <x v="0"/>
    <s v="8036"/>
    <s v="06/03/2019 12:52"/>
    <s v="03TX392891"/>
    <s v="500155"/>
    <s v="PITSS"/>
    <s v="ASP"/>
    <x v="30"/>
    <s v="PROL HERMANOS ESCOBAR No 7151-E"/>
    <x v="2"/>
    <n v="0"/>
    <s v="INTERIOR"/>
    <n v="329"/>
    <s v="&gt;60"/>
    <s v="A3 Office Color Laser MFPs"/>
    <s v="A3"/>
    <s v="Ciudad principal"/>
    <s v="2-&gt;60"/>
    <n v="1.1000000000000001"/>
    <n v="1501.5000000000002"/>
    <n v="1"/>
    <n v="0"/>
    <n v="5"/>
    <n v="0"/>
    <n v="0"/>
    <n v="0"/>
    <d v="2019-03-06T00:00:00"/>
    <d v="2019-03-06T00:00:00"/>
    <n v="0"/>
    <s v="0-1 día"/>
    <n v="0"/>
    <n v="0"/>
    <n v="0"/>
    <x v="0"/>
    <x v="0"/>
    <x v="0"/>
    <x v="0"/>
    <x v="0"/>
    <x v="2"/>
    <x v="2"/>
  </r>
  <r>
    <x v="2"/>
    <n v="1"/>
    <s v="2004829"/>
    <x v="0"/>
    <s v="4603"/>
    <s v="06/03/2019 13:01"/>
    <s v="0XLT280340"/>
    <s v="500156"/>
    <s v="PITSS"/>
    <s v="ASP"/>
    <x v="11"/>
    <s v="FRESNEL Y FARENHEIT 8525"/>
    <x v="2"/>
    <n v="1"/>
    <s v="INTERIOR"/>
    <n v="58"/>
    <s v="Entre 31 y 60"/>
    <s v="Entry Mono Printers"/>
    <s v="A4"/>
    <s v="Ciudad principal"/>
    <s v="1-Entre 31 y 60"/>
    <n v="0.8"/>
    <n v="0"/>
    <n v="1"/>
    <n v="0"/>
    <n v="5"/>
    <n v="0"/>
    <n v="0"/>
    <n v="0"/>
    <d v="2019-03-06T00:00:00"/>
    <d v="2019-03-06T00:00:00"/>
    <n v="0"/>
    <s v="0-1 día"/>
    <n v="0"/>
    <n v="0"/>
    <n v="0"/>
    <x v="0"/>
    <x v="0"/>
    <x v="0"/>
    <x v="0"/>
    <x v="0"/>
    <x v="2"/>
    <x v="3"/>
  </r>
  <r>
    <x v="2"/>
    <n v="1"/>
    <s v="2004835"/>
    <x v="0"/>
    <s v="7838"/>
    <s v="06/03/2019 13:04"/>
    <s v="0MX0144464"/>
    <s v="500089"/>
    <s v="PITSS"/>
    <s v="ASP"/>
    <x v="13"/>
    <s v="AV HERMANOS ESCOBAR No 5756"/>
    <x v="2"/>
    <n v="1"/>
    <s v="INTERIOR"/>
    <n v="21"/>
    <s v="Entre 16 y 30"/>
    <s v="A3 Office Color Laser MFPs"/>
    <s v="A3"/>
    <s v="Ciudad principal"/>
    <s v="2-Entre 16 y 30"/>
    <n v="0.8"/>
    <n v="0"/>
    <n v="1"/>
    <n v="0"/>
    <n v="5"/>
    <n v="0"/>
    <n v="0"/>
    <n v="0"/>
    <d v="2019-03-06T00:00:00"/>
    <d v="2019-03-07T00:00:00"/>
    <n v="1"/>
    <s v="0-1 día"/>
    <n v="0"/>
    <n v="0"/>
    <n v="0"/>
    <x v="0"/>
    <x v="0"/>
    <x v="0"/>
    <x v="0"/>
    <x v="0"/>
    <x v="0"/>
    <x v="0"/>
  </r>
  <r>
    <x v="2"/>
    <n v="1"/>
    <s v="2004841"/>
    <x v="0"/>
    <s v="4002"/>
    <s v="06/03/2019 13:16"/>
    <s v="09HB321555"/>
    <s v="500163"/>
    <s v="PITSS"/>
    <s v="ASP"/>
    <x v="6"/>
    <s v="BLVD ADOLFO LOPEZ MATEOS 898 PTE"/>
    <x v="109"/>
    <n v="0"/>
    <s v="INTERIOR"/>
    <n v="69"/>
    <s v="&gt;60"/>
    <s v="A4 Mono MFPs"/>
    <s v="A4"/>
    <s v="Ciudad principal"/>
    <s v="1-&gt;60"/>
    <n v="1.05"/>
    <n v="750.75000000000011"/>
    <n v="1"/>
    <n v="1.38"/>
    <n v="5"/>
    <n v="0.27599999999999997"/>
    <n v="0"/>
    <n v="0"/>
    <d v="2019-03-06T00:00:00"/>
    <d v="2019-03-06T00:00:00"/>
    <n v="0"/>
    <s v="0-1 día"/>
    <n v="0"/>
    <n v="0"/>
    <n v="0"/>
    <x v="0"/>
    <x v="0"/>
    <x v="0"/>
    <x v="0"/>
    <x v="0"/>
    <x v="0"/>
    <x v="0"/>
  </r>
  <r>
    <x v="2"/>
    <n v="1"/>
    <s v="2004851"/>
    <x v="0"/>
    <s v="0551"/>
    <s v="06/03/2019 13:29"/>
    <s v="0XPN394559"/>
    <s v="100037"/>
    <s v="PITSS"/>
    <s v="ASP"/>
    <x v="4"/>
    <s v="BLVD AEROPUERTO MIGUEL ALEMAN No 55"/>
    <x v="59"/>
    <n v="0"/>
    <s v="INTERIOR"/>
    <n v="42"/>
    <s v="Entre 31 y 60"/>
    <s v="Entry Production Color Low/Mid"/>
    <s v="Entry Production"/>
    <s v="Ciudad principal"/>
    <s v="3-Entre 31 y 60"/>
    <n v="1.1000000000000001"/>
    <n v="1730.3000000000004"/>
    <n v="1"/>
    <n v="4.0199999999999996"/>
    <n v="4"/>
    <n v="1.0049999999999999"/>
    <n v="1.2499999999999734E-3"/>
    <n v="-1.9662499999999583"/>
    <d v="2019-03-07T00:00:00"/>
    <d v="2019-03-08T00:00:00"/>
    <n v="1"/>
    <s v="0-1 día"/>
    <n v="0"/>
    <n v="0"/>
    <n v="0"/>
    <x v="0"/>
    <x v="1"/>
    <x v="0"/>
    <x v="0"/>
    <x v="0"/>
    <x v="0"/>
    <x v="0"/>
  </r>
  <r>
    <x v="2"/>
    <n v="1"/>
    <s v="2004853"/>
    <x v="0"/>
    <s v="4395"/>
    <s v="06/03/2019 13:30"/>
    <s v="0BG2939652"/>
    <s v="800183"/>
    <s v="PITSS"/>
    <s v="ASP"/>
    <x v="1"/>
    <s v="PATRIA 1937"/>
    <x v="0"/>
    <n v="0"/>
    <s v="INTERIOR"/>
    <n v="13"/>
    <s v="Entre 7 y 15"/>
    <s v="Light Production Digital Business"/>
    <s v="Entry Production"/>
    <s v="Ciudad principal"/>
    <s v="3-Entre 7 y 15"/>
    <n v="0.8"/>
    <n v="1258.4000000000003"/>
    <n v="1"/>
    <n v="2"/>
    <n v="4"/>
    <n v="0.5"/>
    <n v="0"/>
    <n v="0"/>
    <d v="2019-03-08T00:00:00"/>
    <d v="2019-03-11T00:00:00"/>
    <n v="1"/>
    <s v="0-1 día"/>
    <n v="0"/>
    <n v="0"/>
    <n v="0"/>
    <x v="0"/>
    <x v="0"/>
    <x v="0"/>
    <x v="0"/>
    <x v="0"/>
    <x v="0"/>
    <x v="0"/>
  </r>
  <r>
    <x v="2"/>
    <n v="1"/>
    <s v="2004855"/>
    <x v="0"/>
    <s v="4395"/>
    <s v="06/03/2019 13:30"/>
    <s v="0BG2947627"/>
    <s v="800147"/>
    <s v="PITSS"/>
    <s v="ASP"/>
    <x v="1"/>
    <s v="BULEVAR AEROPUERTO No 190 (ANTES 202) LOCALES DEL"/>
    <x v="17"/>
    <n v="0"/>
    <s v="INTERIOR"/>
    <n v="2"/>
    <s v="&lt;=3"/>
    <s v="Light Production Digital Business"/>
    <s v="Entry Production"/>
    <s v="Ciudad principal"/>
    <s v="3-&lt;=3"/>
    <n v="0"/>
    <n v="0"/>
    <n v="1"/>
    <n v="1"/>
    <n v="4"/>
    <n v="0.25"/>
    <n v="0"/>
    <n v="0"/>
    <d v="2019-03-06T00:00:00"/>
    <d v="2019-03-07T00:00:00"/>
    <n v="1"/>
    <s v="0-1 día"/>
    <n v="0"/>
    <n v="0"/>
    <n v="0"/>
    <x v="0"/>
    <x v="0"/>
    <x v="0"/>
    <x v="0"/>
    <x v="0"/>
    <x v="0"/>
    <x v="0"/>
  </r>
  <r>
    <x v="2"/>
    <n v="1"/>
    <s v="2004859"/>
    <x v="0"/>
    <s v="5945"/>
    <s v="06/03/2019 13:41"/>
    <s v="0X76092965"/>
    <s v="500158"/>
    <s v="PITSS"/>
    <s v="ASP"/>
    <x v="13"/>
    <s v="AV ANTONIO J BERMUDEZ No 1230"/>
    <x v="2"/>
    <n v="0"/>
    <s v="INTERIOR"/>
    <n v="47"/>
    <s v="Entre 31 y 60"/>
    <s v="Office Digital"/>
    <s v="A3"/>
    <s v="Ciudad principal"/>
    <s v="2-Entre 31 y 60"/>
    <n v="1.05"/>
    <n v="1433.25"/>
    <n v="1"/>
    <n v="0"/>
    <n v="5"/>
    <n v="0"/>
    <n v="0"/>
    <n v="0"/>
    <d v="2019-03-06T00:00:00"/>
    <d v="2019-03-06T00:00:00"/>
    <n v="0"/>
    <s v="0-1 día"/>
    <n v="0"/>
    <n v="0"/>
    <n v="0"/>
    <x v="0"/>
    <x v="0"/>
    <x v="0"/>
    <x v="0"/>
    <x v="0"/>
    <x v="2"/>
    <x v="5"/>
  </r>
  <r>
    <x v="2"/>
    <n v="1"/>
    <s v="2004869"/>
    <x v="0"/>
    <s v="4002"/>
    <s v="06/03/2019 13:53"/>
    <s v="09HB328354"/>
    <s v="500027"/>
    <s v="PITSS"/>
    <s v="ASP"/>
    <x v="20"/>
    <s v="CIRCUITO INTERIOR NORTE No 1820"/>
    <x v="2"/>
    <n v="1"/>
    <s v="INTERIOR"/>
    <n v="2652"/>
    <s v="&gt;60"/>
    <s v="A4 Mono MFPs"/>
    <s v="A4"/>
    <s v="Ciudad principal"/>
    <s v="1-&gt;60"/>
    <n v="1.05"/>
    <n v="0"/>
    <n v="1"/>
    <n v="0"/>
    <n v="5"/>
    <n v="0"/>
    <n v="0"/>
    <n v="0"/>
    <d v="2019-03-06T00:00:00"/>
    <d v="2019-03-07T00:00:00"/>
    <n v="1"/>
    <s v="0-1 día"/>
    <n v="0"/>
    <n v="0"/>
    <n v="0"/>
    <x v="0"/>
    <x v="0"/>
    <x v="0"/>
    <x v="0"/>
    <x v="0"/>
    <x v="0"/>
    <x v="0"/>
  </r>
  <r>
    <x v="2"/>
    <n v="1"/>
    <s v="2004891"/>
    <x v="0"/>
    <s v="5866"/>
    <s v="06/03/2019 14:04"/>
    <s v="0EX9287017"/>
    <s v="800027"/>
    <s v="PITSS"/>
    <s v="ASP"/>
    <x v="4"/>
    <s v="AV VALLARTA 5400"/>
    <x v="0"/>
    <n v="0"/>
    <s v="INTERIOR"/>
    <n v="5"/>
    <s v="Entre 3 y 6"/>
    <s v="Departmental Digital"/>
    <s v="A3"/>
    <s v="Ciudad principal"/>
    <s v="2-Entre 3 y 6"/>
    <n v="0"/>
    <n v="0"/>
    <n v="1"/>
    <n v="2.86"/>
    <n v="5"/>
    <n v="0.57199999999999995"/>
    <n v="0"/>
    <n v="0"/>
    <d v="2019-03-08T00:00:00"/>
    <d v="2019-03-11T00:00:00"/>
    <n v="1"/>
    <s v="0-1 día"/>
    <n v="0"/>
    <n v="0"/>
    <n v="0"/>
    <x v="0"/>
    <x v="0"/>
    <x v="0"/>
    <x v="0"/>
    <x v="0"/>
    <x v="0"/>
    <x v="0"/>
  </r>
  <r>
    <x v="2"/>
    <n v="1"/>
    <s v="2004931"/>
    <x v="0"/>
    <s v="3657"/>
    <s v="06/03/2019 15:00"/>
    <s v="0C7X246705"/>
    <s v="800186"/>
    <s v="PITSS"/>
    <s v="ASP"/>
    <x v="49"/>
    <s v="AV 5 DE FEBRERO 1351"/>
    <x v="10"/>
    <n v="0"/>
    <s v="INTERIOR"/>
    <n v="28"/>
    <s v="Entre 16 y 30"/>
    <s v="A4 Mono MFPs"/>
    <s v="A4"/>
    <s v="Ciudad principal"/>
    <s v="1-Entre 16 y 30"/>
    <n v="0.6"/>
    <n v="429.00000000000006"/>
    <n v="1"/>
    <n v="1.5"/>
    <n v="5"/>
    <n v="0.3"/>
    <n v="0"/>
    <n v="0"/>
    <d v="2019-03-07T00:00:00"/>
    <d v="2019-03-07T00:00:00"/>
    <n v="0"/>
    <s v="0-1 día"/>
    <n v="0"/>
    <n v="0"/>
    <n v="0"/>
    <x v="0"/>
    <x v="0"/>
    <x v="0"/>
    <x v="0"/>
    <x v="0"/>
    <x v="0"/>
    <x v="0"/>
  </r>
  <r>
    <x v="2"/>
    <n v="1"/>
    <s v="2004939"/>
    <x v="0"/>
    <s v="3321"/>
    <s v="06/03/2019 15:18"/>
    <s v="0LA0096160"/>
    <s v="800192"/>
    <s v="PITSS"/>
    <s v="ASP"/>
    <x v="9"/>
    <s v="MIGUEL LERDO DE TEJADA No 2277"/>
    <x v="7"/>
    <n v="0"/>
    <s v="INTERIOR"/>
    <n v="601"/>
    <s v="&gt;60"/>
    <s v="Entry Mono Printers"/>
    <s v="A4"/>
    <s v="Ciudad principal"/>
    <s v="1-&gt;60"/>
    <n v="1.05"/>
    <n v="750.75000000000011"/>
    <n v="1"/>
    <n v="1.9"/>
    <n v="5"/>
    <n v="0.38"/>
    <n v="0"/>
    <n v="0"/>
    <d v="2019-03-07T00:00:00"/>
    <d v="2019-03-07T00:00:00"/>
    <n v="0"/>
    <s v="0-1 día"/>
    <n v="0"/>
    <n v="0"/>
    <n v="0"/>
    <x v="0"/>
    <x v="0"/>
    <x v="0"/>
    <x v="0"/>
    <x v="0"/>
    <x v="0"/>
    <x v="0"/>
  </r>
  <r>
    <x v="2"/>
    <n v="1"/>
    <s v="2004949"/>
    <x v="0"/>
    <s v="0070"/>
    <s v="06/03/2019 15:37"/>
    <s v="0E2B646584"/>
    <s v="800188"/>
    <s v="PITSS"/>
    <s v="ASP"/>
    <x v="1"/>
    <s v="AV. FAJA DE ORO NO. 1100"/>
    <x v="48"/>
    <n v="0"/>
    <s v="INTERIOR"/>
    <n v="26"/>
    <s v="Entre 16 y 30"/>
    <s v="Entry Production Color Low/Mid"/>
    <s v="Entry Production"/>
    <s v="Ciudad principal"/>
    <s v="3-Entre 16 y 30"/>
    <n v="1.05"/>
    <n v="1651.6500000000003"/>
    <n v="1"/>
    <n v="1.88"/>
    <n v="4"/>
    <n v="0.47"/>
    <n v="0"/>
    <n v="0"/>
    <d v="2019-03-07T00:00:00"/>
    <d v="2019-03-07T00:00:00"/>
    <n v="0"/>
    <s v="0-1 día"/>
    <n v="0"/>
    <n v="0"/>
    <n v="0"/>
    <x v="0"/>
    <x v="0"/>
    <x v="0"/>
    <x v="0"/>
    <x v="0"/>
    <x v="0"/>
    <x v="0"/>
  </r>
  <r>
    <x v="2"/>
    <n v="1"/>
    <s v="2004951"/>
    <x v="0"/>
    <s v="8075"/>
    <s v="06/03/2019 15:38"/>
    <s v="03AG880179"/>
    <s v="100037"/>
    <s v="PITSS"/>
    <s v="ASP"/>
    <x v="4"/>
    <s v="LEONA VICARIO No 629"/>
    <x v="3"/>
    <n v="0"/>
    <s v="INTERIOR"/>
    <n v="15"/>
    <s v="Entre 7 y 15"/>
    <s v="Departmental Digital"/>
    <s v="A3"/>
    <s v="Ciudad principal"/>
    <s v="2-Entre 7 y 15"/>
    <n v="0.6"/>
    <n v="819"/>
    <n v="1"/>
    <n v="1.87"/>
    <n v="5"/>
    <n v="0.374"/>
    <n v="0"/>
    <n v="0"/>
    <d v="2019-03-07T00:00:00"/>
    <d v="2019-03-07T00:00:00"/>
    <n v="0"/>
    <s v="0-1 día"/>
    <n v="0"/>
    <n v="0"/>
    <n v="0"/>
    <x v="0"/>
    <x v="0"/>
    <x v="0"/>
    <x v="0"/>
    <x v="0"/>
    <x v="0"/>
    <x v="0"/>
  </r>
  <r>
    <x v="2"/>
    <n v="1"/>
    <s v="2004953"/>
    <x v="0"/>
    <s v="4002"/>
    <s v="06/03/2019 15:57"/>
    <s v="09HB331791"/>
    <s v="800196"/>
    <s v="PITSS"/>
    <s v="ASP"/>
    <x v="0"/>
    <s v="AV LA PAZ No 2298"/>
    <x v="7"/>
    <n v="1"/>
    <s v="INTERIOR"/>
    <n v="145"/>
    <s v="&gt;60"/>
    <s v="A4 Mono MFPs"/>
    <s v="A4"/>
    <s v="Ciudad principal"/>
    <s v="1-&gt;60"/>
    <n v="1.05"/>
    <n v="0"/>
    <n v="1"/>
    <n v="0.65"/>
    <n v="5"/>
    <n v="0.13"/>
    <n v="0"/>
    <n v="0"/>
    <d v="2019-03-06T00:00:00"/>
    <d v="2019-03-06T00:00:00"/>
    <n v="0"/>
    <s v="0-1 día"/>
    <n v="0"/>
    <n v="0"/>
    <n v="0"/>
    <x v="0"/>
    <x v="0"/>
    <x v="0"/>
    <x v="0"/>
    <x v="0"/>
    <x v="0"/>
    <x v="0"/>
  </r>
  <r>
    <x v="2"/>
    <n v="1"/>
    <s v="2004959"/>
    <x v="0"/>
    <s v="0070"/>
    <s v="06/03/2019 16:07"/>
    <s v="0E2B654119"/>
    <s v="500094"/>
    <s v="PITSS"/>
    <s v="ASP"/>
    <x v="1"/>
    <s v="AV FRANCISCO I MADERO 403 SUR"/>
    <x v="51"/>
    <n v="0"/>
    <s v="INTERIOR"/>
    <n v="93"/>
    <s v="&gt;60"/>
    <s v="Entry Production Color Low/Mid"/>
    <s v="Entry Production"/>
    <s v="Otras"/>
    <s v="3-&gt;60"/>
    <n v="1.1499999999999999"/>
    <n v="1808.95"/>
    <n v="1"/>
    <n v="3.38"/>
    <n v="6"/>
    <n v="0.56333333333333335"/>
    <n v="0"/>
    <n v="0"/>
    <d v="2019-03-07T00:00:00"/>
    <d v="2019-03-07T00:00:00"/>
    <n v="0"/>
    <s v="0-1 día"/>
    <n v="0"/>
    <n v="0"/>
    <n v="0"/>
    <x v="0"/>
    <x v="0"/>
    <x v="0"/>
    <x v="0"/>
    <x v="0"/>
    <x v="0"/>
    <x v="0"/>
  </r>
  <r>
    <x v="2"/>
    <n v="1"/>
    <s v="2004971"/>
    <x v="0"/>
    <s v="7142"/>
    <s v="06/03/2019 16:24"/>
    <s v="0PW4111213"/>
    <s v="500019"/>
    <s v="PITSS"/>
    <s v="ASP"/>
    <x v="1"/>
    <s v="BLV INDEPENDENCIA SN"/>
    <x v="9"/>
    <n v="0"/>
    <s v="INTERIOR"/>
    <n v="394"/>
    <s v="&gt;60"/>
    <s v="WF Mono Systems and Legacy Color"/>
    <s v="WF"/>
    <s v="Otras"/>
    <s v="3-&gt;60"/>
    <n v="1.1499999999999999"/>
    <n v="1808.95"/>
    <n v="1"/>
    <n v="1.1000000000000001"/>
    <n v="6"/>
    <n v="0.18333333333333335"/>
    <n v="0"/>
    <n v="0"/>
    <d v="2019-03-14T00:00:00"/>
    <d v="2019-03-15T00:00:00"/>
    <n v="1"/>
    <s v="0-1 día"/>
    <n v="0"/>
    <n v="0"/>
    <n v="0"/>
    <x v="0"/>
    <x v="0"/>
    <x v="0"/>
    <x v="0"/>
    <x v="0"/>
    <x v="0"/>
    <x v="0"/>
  </r>
  <r>
    <x v="2"/>
    <n v="1"/>
    <s v="2004973"/>
    <x v="0"/>
    <s v="0560"/>
    <s v="06/03/2019 16:29"/>
    <s v="0XPN399228"/>
    <s v="500019"/>
    <s v="PITSS"/>
    <s v="ASP"/>
    <x v="1"/>
    <s v="BLV INDEPENDENCIA SN"/>
    <x v="9"/>
    <n v="0"/>
    <s v="INTERIOR"/>
    <n v="106"/>
    <s v="&gt;60"/>
    <s v="Entry Production Color Low/Mid"/>
    <s v="Entry Production"/>
    <s v="Otras"/>
    <s v="3-&gt;60"/>
    <n v="1.1499999999999999"/>
    <n v="1808.95"/>
    <n v="1"/>
    <n v="2.72"/>
    <n v="6"/>
    <n v="0.45333333333333337"/>
    <n v="0"/>
    <n v="0"/>
    <d v="2019-03-07T00:00:00"/>
    <d v="2019-03-07T00:00:00"/>
    <n v="0"/>
    <s v="0-1 día"/>
    <n v="0"/>
    <n v="0"/>
    <n v="0"/>
    <x v="0"/>
    <x v="0"/>
    <x v="0"/>
    <x v="0"/>
    <x v="0"/>
    <x v="0"/>
    <x v="0"/>
  </r>
  <r>
    <x v="2"/>
    <n v="1"/>
    <s v="2004975"/>
    <x v="0"/>
    <s v="5867"/>
    <s v="06/03/2019 16:33"/>
    <s v="0EX7381336"/>
    <s v="500089"/>
    <s v="PITSS"/>
    <s v="ASP"/>
    <x v="3"/>
    <s v="AV HERMANOS ESCOBAR No 5756"/>
    <x v="2"/>
    <n v="1"/>
    <s v="INTERIOR"/>
    <n v="78"/>
    <s v="&gt;60"/>
    <s v="Office Digital"/>
    <s v="A3"/>
    <s v="Ciudad principal"/>
    <s v="2-&gt;60"/>
    <n v="1.1000000000000001"/>
    <n v="0"/>
    <n v="1"/>
    <n v="0"/>
    <n v="5"/>
    <n v="0"/>
    <n v="0"/>
    <n v="0"/>
    <d v="2019-03-07T00:00:00"/>
    <d v="2019-03-07T00:00:00"/>
    <n v="0"/>
    <s v="0-1 día"/>
    <n v="0"/>
    <n v="0"/>
    <n v="0"/>
    <x v="0"/>
    <x v="0"/>
    <x v="0"/>
    <x v="0"/>
    <x v="0"/>
    <x v="0"/>
    <x v="0"/>
  </r>
  <r>
    <x v="2"/>
    <n v="1"/>
    <s v="2004981"/>
    <x v="0"/>
    <s v="8045"/>
    <s v="06/03/2019 16:40"/>
    <s v="0Y4X848749"/>
    <s v="800196"/>
    <s v="PITSS"/>
    <s v="ASP"/>
    <x v="39"/>
    <s v="AV ESPA&amp;A No 1809"/>
    <x v="7"/>
    <n v="1"/>
    <s v="INTERIOR"/>
    <n v="15"/>
    <s v="Entre 7 y 15"/>
    <s v="Office Digital"/>
    <s v="A3"/>
    <s v="Ciudad principal"/>
    <s v="2-Entre 7 y 15"/>
    <n v="0.6"/>
    <n v="0"/>
    <n v="1"/>
    <n v="0.81"/>
    <n v="5"/>
    <n v="0.16200000000000001"/>
    <n v="0"/>
    <n v="0"/>
    <d v="2019-03-06T00:00:00"/>
    <d v="2019-03-07T00:00:00"/>
    <n v="1"/>
    <s v="0-1 día"/>
    <n v="0"/>
    <n v="0"/>
    <n v="0"/>
    <x v="0"/>
    <x v="0"/>
    <x v="0"/>
    <x v="0"/>
    <x v="0"/>
    <x v="0"/>
    <x v="0"/>
  </r>
  <r>
    <x v="2"/>
    <n v="1"/>
    <s v="2004983"/>
    <x v="0"/>
    <s v="7025"/>
    <s v="06/03/2019 16:44"/>
    <s v="07CX044050"/>
    <s v="500161"/>
    <s v="PITSS"/>
    <s v="ASP"/>
    <x v="38"/>
    <s v="AV  VALLE ESCONDIDO No 5500  PISO 1 E-2"/>
    <x v="6"/>
    <n v="0"/>
    <s v="INTERIOR"/>
    <n v="120"/>
    <s v="&gt;60"/>
    <s v="Office Digital"/>
    <s v="A3"/>
    <s v="Ciudad principal"/>
    <s v="2-&gt;60"/>
    <n v="1.1000000000000001"/>
    <n v="1501.5000000000002"/>
    <n v="1"/>
    <n v="0.52"/>
    <n v="5"/>
    <n v="0.10400000000000001"/>
    <n v="0"/>
    <n v="0"/>
    <d v="2019-03-07T00:00:00"/>
    <d v="2019-03-07T00:00:00"/>
    <n v="0"/>
    <s v="0-1 día"/>
    <n v="0"/>
    <n v="0"/>
    <n v="0"/>
    <x v="0"/>
    <x v="0"/>
    <x v="0"/>
    <x v="0"/>
    <x v="0"/>
    <x v="1"/>
    <x v="7"/>
  </r>
  <r>
    <x v="2"/>
    <n v="1"/>
    <s v="2004991"/>
    <x v="0"/>
    <s v="5337"/>
    <s v="06/03/2019 17:07"/>
    <s v="0AE9578406"/>
    <s v="100038"/>
    <s v="PITSS"/>
    <s v="ASP"/>
    <x v="75"/>
    <s v="CALLE 6 NTE No 100"/>
    <x v="20"/>
    <n v="0"/>
    <s v="INTERIOR"/>
    <n v="153"/>
    <s v="&gt;60"/>
    <s v="Office Digital"/>
    <s v="A3"/>
    <s v="Ciudad principal"/>
    <s v="2-&gt;60"/>
    <n v="1.1000000000000001"/>
    <n v="1501.5000000000002"/>
    <n v="1"/>
    <n v="2.88"/>
    <n v="5"/>
    <n v="0.57599999999999996"/>
    <n v="0"/>
    <n v="0"/>
    <d v="2019-03-08T00:00:00"/>
    <d v="2019-03-11T00:00:00"/>
    <n v="1"/>
    <s v="0-1 día"/>
    <n v="0"/>
    <n v="0"/>
    <n v="0"/>
    <x v="0"/>
    <x v="0"/>
    <x v="0"/>
    <x v="0"/>
    <x v="0"/>
    <x v="0"/>
    <x v="0"/>
  </r>
  <r>
    <x v="2"/>
    <n v="1"/>
    <s v="2004997"/>
    <x v="0"/>
    <s v="5337"/>
    <s v="06/03/2019 17:11"/>
    <s v="0AE9582206"/>
    <s v="100038"/>
    <s v="PITSS"/>
    <s v="ASP"/>
    <x v="75"/>
    <s v="CALLE 6 NTE No 100"/>
    <x v="20"/>
    <n v="0"/>
    <s v="INTERIOR"/>
    <n v="595"/>
    <s v="&gt;60"/>
    <s v="Office Digital"/>
    <s v="A3"/>
    <s v="Ciudad principal"/>
    <s v="2-&gt;60"/>
    <n v="1.1000000000000001"/>
    <n v="1501.5000000000002"/>
    <n v="1"/>
    <n v="0.82"/>
    <n v="5"/>
    <n v="0.16399999999999998"/>
    <n v="0"/>
    <n v="0"/>
    <d v="2019-03-07T00:00:00"/>
    <d v="2019-03-11T00:00:00"/>
    <n v="2"/>
    <s v="2-3 días"/>
    <n v="0.25"/>
    <n v="-341.25"/>
    <n v="0"/>
    <x v="0"/>
    <x v="0"/>
    <x v="0"/>
    <x v="0"/>
    <x v="0"/>
    <x v="0"/>
    <x v="0"/>
  </r>
  <r>
    <x v="2"/>
    <n v="1"/>
    <s v="2005011"/>
    <x v="0"/>
    <s v="0560"/>
    <s v="06/03/2019 17:40"/>
    <s v="0XPN399493"/>
    <s v="100037"/>
    <s v="PITSS"/>
    <s v="ASP"/>
    <x v="1"/>
    <s v="BLV ISIDRO FABELA SUR 600"/>
    <x v="20"/>
    <n v="0"/>
    <s v="INTERIOR"/>
    <n v="51"/>
    <s v="Entre 31 y 60"/>
    <s v="Entry Production Color Low/Mid"/>
    <s v="Entry Production"/>
    <s v="Ciudad principal"/>
    <s v="3-Entre 31 y 60"/>
    <n v="1.1000000000000001"/>
    <n v="1730.3000000000004"/>
    <n v="1"/>
    <n v="0.95"/>
    <n v="4"/>
    <n v="0.23749999999999999"/>
    <n v="0"/>
    <n v="0"/>
    <d v="2019-03-07T00:00:00"/>
    <d v="2019-03-07T00:00:00"/>
    <n v="0"/>
    <s v="0-1 día"/>
    <n v="0"/>
    <n v="0"/>
    <n v="0"/>
    <x v="0"/>
    <x v="0"/>
    <x v="0"/>
    <x v="0"/>
    <x v="0"/>
    <x v="0"/>
    <x v="0"/>
  </r>
  <r>
    <x v="2"/>
    <n v="1"/>
    <s v="2005013"/>
    <x v="0"/>
    <s v="4002"/>
    <s v="06/03/2019 17:36"/>
    <s v="9HB327233"/>
    <s v="500028"/>
    <s v="PITSS"/>
    <s v="ASP"/>
    <x v="176"/>
    <s v="AV COLON ORIENTE No 1545"/>
    <x v="11"/>
    <n v="0"/>
    <s v="INTERIOR"/>
    <n v="267"/>
    <s v="&gt;60"/>
    <s v="A4 Mono MFPs"/>
    <s v="A4"/>
    <s v="Ciudad principal"/>
    <s v="1-&gt;60"/>
    <n v="1.05"/>
    <n v="750.75000000000011"/>
    <n v="1"/>
    <n v="0"/>
    <n v="5"/>
    <n v="0"/>
    <n v="0"/>
    <n v="0"/>
    <d v="2019-03-07T00:00:00"/>
    <d v="2019-03-07T00:00:00"/>
    <n v="0"/>
    <s v="0-1 día"/>
    <n v="0"/>
    <n v="0"/>
    <n v="0"/>
    <x v="0"/>
    <x v="0"/>
    <x v="0"/>
    <x v="0"/>
    <x v="0"/>
    <x v="0"/>
    <x v="0"/>
  </r>
  <r>
    <x v="2"/>
    <n v="1"/>
    <s v="2005027"/>
    <x v="0"/>
    <s v="6514"/>
    <s v="06/03/2019 18:42"/>
    <s v="5AV819112"/>
    <s v="800146"/>
    <s v="PITSS"/>
    <s v="ASP"/>
    <x v="177"/>
    <s v="HORIZONTES ITALICOS No 163"/>
    <x v="13"/>
    <n v="0"/>
    <s v="INTERIOR"/>
    <n v="2652"/>
    <s v="&gt;60"/>
    <s v="A4 Color Laser MFPs"/>
    <s v="A4"/>
    <s v="Ciudad principal"/>
    <s v="1-&gt;60"/>
    <n v="1.05"/>
    <n v="750.75000000000011"/>
    <n v="1"/>
    <n v="0.75"/>
    <n v="5"/>
    <n v="0.15"/>
    <n v="0"/>
    <n v="0"/>
    <d v="2019-03-15T00:00:00"/>
    <d v="2019-03-15T00:00:00"/>
    <n v="0"/>
    <s v="0-1 día"/>
    <n v="0"/>
    <n v="0"/>
    <n v="0"/>
    <x v="0"/>
    <x v="0"/>
    <x v="0"/>
    <x v="0"/>
    <x v="0"/>
    <x v="0"/>
    <x v="0"/>
  </r>
  <r>
    <x v="2"/>
    <n v="1"/>
    <s v="2005283"/>
    <x v="0"/>
    <s v="0551"/>
    <s v="07/03/2019 09:00"/>
    <s v="0XPN396544"/>
    <s v="800071"/>
    <s v="PITSS"/>
    <s v="ASP"/>
    <x v="4"/>
    <s v="AV VALLE DE SAN ISIDRO 530"/>
    <x v="0"/>
    <n v="0"/>
    <s v="INTERIOR"/>
    <n v="28"/>
    <s v="Entre 16 y 30"/>
    <s v="Entry Production Color Low/Mid"/>
    <s v="Entry Production"/>
    <s v="Ciudad principal"/>
    <s v="3-Entre 16 y 30"/>
    <n v="1.05"/>
    <n v="1651.6500000000003"/>
    <n v="1"/>
    <n v="0.5"/>
    <n v="4"/>
    <n v="0.125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5303"/>
    <x v="0"/>
    <s v="5867"/>
    <s v="07/03/2019 09:17"/>
    <s v="0EX7407523"/>
    <s v="500155"/>
    <s v="PITSS"/>
    <s v="ASP"/>
    <x v="25"/>
    <s v="AV PARQUE INDUSTRIAL JUAREZ 3328"/>
    <x v="2"/>
    <n v="0"/>
    <s v="INTERIOR"/>
    <n v="41"/>
    <s v="Entre 31 y 60"/>
    <s v="Office Digital"/>
    <s v="A3"/>
    <s v="Ciudad principal"/>
    <s v="2-Entre 31 y 60"/>
    <n v="1.05"/>
    <n v="1433.25"/>
    <n v="1"/>
    <n v="0.22"/>
    <n v="5"/>
    <n v="4.3999999999999997E-2"/>
    <n v="0"/>
    <n v="0"/>
    <d v="2019-03-08T00:00:00"/>
    <d v="2019-03-08T00:00:00"/>
    <n v="0"/>
    <s v="0-1 día"/>
    <n v="0"/>
    <n v="0"/>
    <n v="0"/>
    <x v="0"/>
    <x v="0"/>
    <x v="0"/>
    <x v="1"/>
    <x v="0"/>
    <x v="2"/>
    <x v="2"/>
  </r>
  <r>
    <x v="2"/>
    <n v="1"/>
    <s v="2005305"/>
    <x v="0"/>
    <s v="4310"/>
    <s v="07/03/2019 09:21"/>
    <s v="0BG0964513"/>
    <s v="100038"/>
    <s v="PITSS"/>
    <s v="ASP"/>
    <x v="4"/>
    <s v="BLVD AEROPUERTO MIGUEL ALEMAN No 55"/>
    <x v="59"/>
    <n v="0"/>
    <s v="INTERIOR"/>
    <n v="15"/>
    <s v="Entre 7 y 15"/>
    <s v="Light Production Digital Business"/>
    <s v="Entry Production"/>
    <s v="Ciudad principal"/>
    <s v="3-Entre 7 y 15"/>
    <n v="0.8"/>
    <n v="1258.4000000000003"/>
    <n v="1"/>
    <n v="3.65"/>
    <n v="4"/>
    <n v="0.91249999999999998"/>
    <n v="0"/>
    <n v="0"/>
    <d v="2019-03-07T00:00:00"/>
    <d v="2019-03-07T00:00:00"/>
    <n v="0"/>
    <s v="0-1 día"/>
    <n v="0"/>
    <n v="0"/>
    <n v="0"/>
    <x v="0"/>
    <x v="0"/>
    <x v="0"/>
    <x v="0"/>
    <x v="0"/>
    <x v="0"/>
    <x v="0"/>
  </r>
  <r>
    <x v="2"/>
    <n v="1"/>
    <s v="2005309"/>
    <x v="0"/>
    <s v="4018"/>
    <s v="07/03/2019 09:01"/>
    <s v="04HX801455"/>
    <s v="500027"/>
    <s v="PITSS"/>
    <s v="ASP"/>
    <x v="20"/>
    <s v="DURANGO No 2751"/>
    <x v="2"/>
    <n v="1"/>
    <s v="INTERIOR"/>
    <n v="16"/>
    <s v="Entre 16 y 30"/>
    <s v="A4 Color Laser MFPs"/>
    <s v="A4"/>
    <s v="Ciudad principal"/>
    <s v="1-Entre 16 y 30"/>
    <n v="0.6"/>
    <n v="0"/>
    <n v="1"/>
    <n v="0.23"/>
    <n v="5"/>
    <n v="4.5999999999999999E-2"/>
    <n v="0"/>
    <n v="0"/>
    <d v="2019-03-08T00:00:00"/>
    <d v="2019-03-08T00:00:00"/>
    <n v="0"/>
    <s v="0-1 día"/>
    <n v="0"/>
    <n v="0"/>
    <n v="0"/>
    <x v="0"/>
    <x v="0"/>
    <x v="0"/>
    <x v="0"/>
    <x v="0"/>
    <x v="0"/>
    <x v="0"/>
  </r>
  <r>
    <x v="2"/>
    <n v="1"/>
    <s v="2005317"/>
    <x v="0"/>
    <s v="0560"/>
    <s v="07/03/2019 09:43"/>
    <s v="0XPN396541"/>
    <s v="800183"/>
    <s v="PITSS"/>
    <s v="ASP"/>
    <x v="1"/>
    <s v="AV CIRCUNVALACION OBLATOS 2700"/>
    <x v="7"/>
    <n v="0"/>
    <s v="INTERIOR"/>
    <n v="14"/>
    <s v="Entre 7 y 15"/>
    <s v="Entry Production Color Low/Mid"/>
    <s v="Entry Production"/>
    <s v="Ciudad principal"/>
    <s v="3-Entre 7 y 15"/>
    <n v="0.8"/>
    <n v="1258.4000000000003"/>
    <n v="1"/>
    <n v="1.78"/>
    <n v="4"/>
    <n v="0.44500000000000001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5319"/>
    <x v="0"/>
    <s v="0070"/>
    <s v="07/03/2019 09:43"/>
    <s v="0E2B646633"/>
    <s v="500056"/>
    <s v="PITSS"/>
    <s v="ASP"/>
    <x v="1"/>
    <s v="BLV MIGUEL HIDALGO 155"/>
    <x v="19"/>
    <n v="0"/>
    <s v="INTERIOR"/>
    <n v="30"/>
    <s v="Entre 16 y 30"/>
    <s v="Entry Production Color Low/Mid"/>
    <s v="Entry Production"/>
    <s v="Ciudad principal"/>
    <s v="3-Entre 16 y 30"/>
    <n v="1.05"/>
    <n v="1651.6500000000003"/>
    <n v="1"/>
    <n v="1.45"/>
    <n v="4"/>
    <n v="0.36249999999999999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5323"/>
    <x v="1"/>
    <s v="3350"/>
    <s v="07/03/2019 09:50"/>
    <s v="0VMA662943"/>
    <s v="500053"/>
    <s v="PITSS"/>
    <s v="ASP"/>
    <x v="28"/>
    <s v="BLVD MIGUEL RAMOS ARIZPE 124 SUR"/>
    <x v="122"/>
    <n v="1"/>
    <s v="INTERIOR"/>
    <s v="  "/>
    <s v="&gt;60"/>
    <s v="A4 Mono MFPs"/>
    <s v="A4"/>
    <s v="Otras"/>
    <s v="1-&gt;60"/>
    <n v="1"/>
    <n v="0"/>
    <n v="0"/>
    <n v="9"/>
    <n v="9"/>
    <n v="1"/>
    <n v="0"/>
    <n v="0"/>
    <d v="2019-03-07T00:00:00"/>
    <d v="2019-03-08T00:00:00"/>
    <n v="1"/>
    <s v="0-1 día"/>
    <n v="0"/>
    <n v="0"/>
    <n v="0"/>
    <x v="1"/>
    <x v="0"/>
    <x v="0"/>
    <x v="0"/>
    <x v="0"/>
    <x v="0"/>
    <x v="0"/>
  </r>
  <r>
    <x v="2"/>
    <n v="1"/>
    <s v="2005335"/>
    <x v="0"/>
    <s v="4002"/>
    <s v="07/03/2019 10:03"/>
    <s v="09HB331795"/>
    <s v="500028"/>
    <s v="PITSS"/>
    <s v="ASP"/>
    <x v="0"/>
    <s v="AV LINCOLN No 6237"/>
    <x v="11"/>
    <n v="1"/>
    <s v="INTERIOR"/>
    <n v="51"/>
    <s v="Entre 31 y 60"/>
    <s v="A4 Mono MFPs"/>
    <s v="A4"/>
    <s v="Ciudad principal"/>
    <s v="1-Entre 31 y 60"/>
    <n v="0.8"/>
    <n v="0"/>
    <n v="1"/>
    <n v="1.95"/>
    <n v="5"/>
    <n v="0.39"/>
    <n v="0"/>
    <n v="0"/>
    <d v="2019-03-07T00:00:00"/>
    <d v="2019-03-07T00:00:00"/>
    <n v="0"/>
    <s v="0-1 día"/>
    <n v="0"/>
    <n v="0"/>
    <n v="0"/>
    <x v="0"/>
    <x v="0"/>
    <x v="0"/>
    <x v="0"/>
    <x v="0"/>
    <x v="0"/>
    <x v="0"/>
  </r>
  <r>
    <x v="2"/>
    <n v="1"/>
    <s v="2005337"/>
    <x v="0"/>
    <s v="4002"/>
    <s v="07/03/2019 10:06"/>
    <s v="09HB331752"/>
    <s v="000196"/>
    <s v="PITSS"/>
    <s v="ASP"/>
    <x v="90"/>
    <s v="TEMISTOCLES No 210"/>
    <x v="25"/>
    <n v="1"/>
    <s v="METRO"/>
    <n v="20"/>
    <s v="Entre 16 y 30"/>
    <s v="A4 Mono MFPs"/>
    <s v="A4"/>
    <s v="Ciudad principal"/>
    <s v="1-Entre 16 y 30"/>
    <n v="0.6"/>
    <n v="0"/>
    <n v="1"/>
    <n v="2.0499999999999998"/>
    <n v="5"/>
    <n v="0.41"/>
    <n v="0"/>
    <n v="0"/>
    <d v="2019-03-07T00:00:00"/>
    <d v="2019-03-07T00:00:00"/>
    <n v="0"/>
    <s v="0-1 día"/>
    <n v="0"/>
    <n v="0"/>
    <n v="0"/>
    <x v="0"/>
    <x v="0"/>
    <x v="0"/>
    <x v="0"/>
    <x v="0"/>
    <x v="0"/>
    <x v="0"/>
  </r>
  <r>
    <x v="2"/>
    <n v="1"/>
    <s v="2005365"/>
    <x v="0"/>
    <s v="3659"/>
    <s v="07/03/2019 10:48"/>
    <s v="C4X012606"/>
    <s v="800147"/>
    <s v="PITSS"/>
    <s v="ASP"/>
    <x v="43"/>
    <s v="ESCULTORES No 226"/>
    <x v="17"/>
    <n v="1"/>
    <s v="INTERIOR"/>
    <n v="41"/>
    <s v="Entre 31 y 60"/>
    <s v="A4 Mono MFPs"/>
    <s v="A4"/>
    <s v="Ciudad principal"/>
    <s v="1-Entre 31 y 60"/>
    <n v="0.8"/>
    <n v="0"/>
    <n v="1"/>
    <n v="0.2"/>
    <n v="5"/>
    <n v="0.04"/>
    <n v="0"/>
    <n v="0"/>
    <d v="2019-03-07T00:00:00"/>
    <d v="2019-03-07T00:00:00"/>
    <n v="0"/>
    <s v="0-1 día"/>
    <n v="0"/>
    <n v="0"/>
    <n v="0"/>
    <x v="0"/>
    <x v="0"/>
    <x v="0"/>
    <x v="0"/>
    <x v="0"/>
    <x v="0"/>
    <x v="0"/>
  </r>
  <r>
    <x v="2"/>
    <n v="1"/>
    <s v="2005387"/>
    <x v="0"/>
    <s v="4598"/>
    <s v="07/03/2019 11:04"/>
    <s v="0FBG479583"/>
    <s v="500083"/>
    <s v="PITSS"/>
    <s v="ASP"/>
    <x v="1"/>
    <s v="AV INDUSTRIALES DEL PONIENTE 1050"/>
    <x v="43"/>
    <n v="0"/>
    <s v="INTERIOR"/>
    <n v="49"/>
    <s v="Entre 31 y 60"/>
    <s v="Light Production Digital Business"/>
    <s v="Entry Production"/>
    <s v="Otras"/>
    <s v="3-Entre 31 y 60"/>
    <n v="1.1000000000000001"/>
    <n v="1730.3000000000004"/>
    <n v="1"/>
    <n v="1.68"/>
    <n v="6"/>
    <n v="0.27999999999999997"/>
    <n v="0"/>
    <n v="0"/>
    <d v="2019-03-07T00:00:00"/>
    <d v="2019-03-07T00:00:00"/>
    <n v="0"/>
    <s v="0-1 día"/>
    <n v="0"/>
    <n v="0"/>
    <n v="0"/>
    <x v="0"/>
    <x v="0"/>
    <x v="0"/>
    <x v="0"/>
    <x v="0"/>
    <x v="0"/>
    <x v="0"/>
  </r>
  <r>
    <x v="2"/>
    <n v="1"/>
    <s v="2005401"/>
    <x v="0"/>
    <s v="3658"/>
    <s v="07/03/2019 10:17"/>
    <s v="0C4X008548"/>
    <s v="800188"/>
    <s v="PITSS"/>
    <s v="ASP"/>
    <x v="8"/>
    <s v="BLV LAZARO CARDENAS 1394"/>
    <x v="30"/>
    <n v="0"/>
    <s v="INTERIOR"/>
    <n v="2653"/>
    <s v="&gt;60"/>
    <s v="A4 Mono MFPs"/>
    <s v="A4"/>
    <s v="Ciudad principal"/>
    <s v="1-&gt;60"/>
    <n v="1.05"/>
    <n v="750.75000000000011"/>
    <n v="1"/>
    <n v="2.39"/>
    <n v="5"/>
    <n v="0.47800000000000004"/>
    <n v="0"/>
    <n v="0"/>
    <d v="2019-03-07T00:00:00"/>
    <d v="2019-03-07T00:00:00"/>
    <n v="0"/>
    <s v="0-1 día"/>
    <n v="0"/>
    <n v="0"/>
    <n v="0"/>
    <x v="0"/>
    <x v="0"/>
    <x v="0"/>
    <x v="0"/>
    <x v="0"/>
    <x v="0"/>
    <x v="0"/>
  </r>
  <r>
    <x v="2"/>
    <n v="1"/>
    <s v="2005413"/>
    <x v="0"/>
    <s v="3658"/>
    <s v="07/03/2019 11:35"/>
    <s v="0C4X006492"/>
    <s v="800183"/>
    <s v="PITSS"/>
    <s v="ASP"/>
    <x v="91"/>
    <s v="AV PROLONGACION AMERICAS No 1905 PISO 8"/>
    <x v="7"/>
    <n v="0"/>
    <s v="INTERIOR"/>
    <n v="1010"/>
    <s v="&gt;60"/>
    <s v="A4 Mono MFPs"/>
    <s v="A4"/>
    <s v="Ciudad principal"/>
    <s v="1-&gt;60"/>
    <n v="1.05"/>
    <n v="750.75000000000011"/>
    <n v="1"/>
    <n v="6.42"/>
    <n v="5"/>
    <n v="1.284"/>
    <n v="7.1000000000000008E-2"/>
    <n v="-50.765000000000015"/>
    <d v="2019-03-08T00:00:00"/>
    <d v="2019-03-08T00:00:00"/>
    <n v="0"/>
    <s v="0-1 día"/>
    <n v="0"/>
    <n v="0"/>
    <n v="0"/>
    <x v="0"/>
    <x v="1"/>
    <x v="0"/>
    <x v="0"/>
    <x v="0"/>
    <x v="0"/>
    <x v="0"/>
  </r>
  <r>
    <x v="2"/>
    <n v="1"/>
    <s v="2005417"/>
    <x v="0"/>
    <s v="5955"/>
    <s v="07/03/2019 11:40"/>
    <s v="0X76371424"/>
    <s v="800183"/>
    <s v="PITSS"/>
    <s v="ASP"/>
    <x v="91"/>
    <s v="AV PROLONGACION AMERICAS NO 1905 PISO 8"/>
    <x v="7"/>
    <n v="0"/>
    <s v="INTERIOR"/>
    <n v="155"/>
    <s v="&gt;60"/>
    <s v="Departmental Digital"/>
    <s v="A3"/>
    <s v="Ciudad principal"/>
    <s v="2-&gt;60"/>
    <n v="1.1000000000000001"/>
    <n v="1501.5000000000002"/>
    <n v="1"/>
    <n v="0.83"/>
    <n v="5"/>
    <n v="0.16599999999999998"/>
    <n v="0"/>
    <n v="0"/>
    <d v="2019-03-08T00:00:00"/>
    <d v="2019-03-08T00:00:00"/>
    <n v="0"/>
    <s v="0-1 día"/>
    <n v="0"/>
    <n v="0"/>
    <n v="0"/>
    <x v="0"/>
    <x v="0"/>
    <x v="0"/>
    <x v="0"/>
    <x v="0"/>
    <x v="0"/>
    <x v="0"/>
  </r>
  <r>
    <x v="2"/>
    <n v="1"/>
    <s v="2005421"/>
    <x v="0"/>
    <s v="7222"/>
    <s v="07/03/2019 11:44"/>
    <s v="0LX5598875"/>
    <s v="800192"/>
    <s v="PITSS"/>
    <s v="ASP"/>
    <x v="91"/>
    <s v="AV DE LAS AMERICAS 1905"/>
    <x v="7"/>
    <n v="0"/>
    <s v="INTERIOR"/>
    <n v="254"/>
    <s v="&gt;60"/>
    <s v="A3 Office Color Laser MFPs"/>
    <s v="A3"/>
    <s v="Ciudad principal"/>
    <s v="2-&gt;60"/>
    <n v="1.1000000000000001"/>
    <n v="1501.5000000000002"/>
    <n v="1"/>
    <n v="6.1"/>
    <n v="5"/>
    <n v="1.22"/>
    <n v="5.4999999999999993E-2"/>
    <n v="-75.074999999999989"/>
    <d v="2019-03-08T00:00:00"/>
    <d v="2019-03-08T00:00:00"/>
    <n v="0"/>
    <s v="0-1 día"/>
    <n v="0"/>
    <n v="0"/>
    <n v="0"/>
    <x v="0"/>
    <x v="1"/>
    <x v="0"/>
    <x v="0"/>
    <x v="0"/>
    <x v="0"/>
    <x v="0"/>
  </r>
  <r>
    <x v="2"/>
    <n v="1"/>
    <s v="2005435"/>
    <x v="0"/>
    <s v="7100"/>
    <s v="07/03/2019 11:52"/>
    <s v="0XP6010948"/>
    <s v="500157"/>
    <s v="PITSS"/>
    <s v="ASP"/>
    <x v="13"/>
    <s v="AV ANTONIO J BERMUDEZ No 1230"/>
    <x v="2"/>
    <n v="0"/>
    <s v="INTERIOR"/>
    <n v="324"/>
    <s v="&gt;60"/>
    <s v="Color Laser Printers"/>
    <s v="A4"/>
    <s v="Ciudad principal"/>
    <s v="1-&gt;60"/>
    <n v="1.05"/>
    <n v="750.75000000000011"/>
    <n v="1"/>
    <n v="0"/>
    <n v="5"/>
    <n v="0"/>
    <n v="0"/>
    <n v="0"/>
    <d v="2019-03-07T00:00:00"/>
    <d v="2019-03-07T00:00:00"/>
    <n v="0"/>
    <s v="0-1 día"/>
    <n v="0"/>
    <n v="0"/>
    <n v="0"/>
    <x v="0"/>
    <x v="0"/>
    <x v="0"/>
    <x v="0"/>
    <x v="0"/>
    <x v="2"/>
    <x v="4"/>
  </r>
  <r>
    <x v="2"/>
    <n v="1"/>
    <s v="2005451"/>
    <x v="0"/>
    <s v="5774"/>
    <s v="07/03/2019 12:00"/>
    <s v="0XEL569871"/>
    <s v="800192"/>
    <s v="PITSS"/>
    <s v="ASP"/>
    <x v="4"/>
    <s v="AV VALLARTA 5400"/>
    <x v="0"/>
    <n v="0"/>
    <s v="INTERIOR"/>
    <n v="3"/>
    <s v="&lt;=3"/>
    <s v="Departmental Digital"/>
    <s v="A3"/>
    <s v="Ciudad principal"/>
    <s v="2-&lt;=3"/>
    <n v="0"/>
    <n v="0"/>
    <n v="1"/>
    <n v="2.12"/>
    <n v="5"/>
    <n v="0.42400000000000004"/>
    <n v="0"/>
    <n v="0"/>
    <d v="2019-03-07T00:00:00"/>
    <d v="2019-03-07T00:00:00"/>
    <n v="0"/>
    <s v="0-1 día"/>
    <n v="0"/>
    <n v="0"/>
    <n v="0"/>
    <x v="0"/>
    <x v="0"/>
    <x v="0"/>
    <x v="0"/>
    <x v="0"/>
    <x v="0"/>
    <x v="0"/>
  </r>
  <r>
    <x v="2"/>
    <n v="1"/>
    <s v="2005453"/>
    <x v="0"/>
    <s v="5774"/>
    <s v="07/03/2019 12:03"/>
    <s v="0XEL569851"/>
    <s v="800192"/>
    <s v="PITSS"/>
    <s v="ASP"/>
    <x v="4"/>
    <s v="AV VALLARTA 5400"/>
    <x v="0"/>
    <n v="0"/>
    <s v="INTERIOR"/>
    <n v="10"/>
    <s v="Entre 7 y 15"/>
    <s v="Departmental Digital"/>
    <s v="A3"/>
    <s v="Ciudad principal"/>
    <s v="2-Entre 7 y 15"/>
    <n v="0.6"/>
    <n v="819"/>
    <n v="1"/>
    <n v="3.67"/>
    <n v="5"/>
    <n v="0.73399999999999999"/>
    <n v="0"/>
    <n v="0"/>
    <d v="2019-03-08T00:00:00"/>
    <d v="2019-03-11T00:00:00"/>
    <n v="1"/>
    <s v="0-1 día"/>
    <n v="0"/>
    <n v="0"/>
    <n v="0"/>
    <x v="0"/>
    <x v="0"/>
    <x v="0"/>
    <x v="0"/>
    <x v="0"/>
    <x v="0"/>
    <x v="0"/>
  </r>
  <r>
    <x v="2"/>
    <n v="1"/>
    <s v="2005455"/>
    <x v="0"/>
    <s v="6705"/>
    <s v="07/03/2019 12:03"/>
    <s v="0A1H022530"/>
    <s v="800072"/>
    <s v="PITSS"/>
    <s v="ASP"/>
    <x v="4"/>
    <s v="AV VALLARTA 5400"/>
    <x v="0"/>
    <n v="0"/>
    <s v="INTERIOR"/>
    <n v="87"/>
    <s v="&gt;60"/>
    <s v="WF Mono Systems and Legacy Color"/>
    <s v="WF"/>
    <s v="Ciudad principal"/>
    <s v="3-&gt;60"/>
    <n v="1.1499999999999999"/>
    <n v="1808.95"/>
    <n v="1"/>
    <n v="1.62"/>
    <n v="4"/>
    <n v="0.40500000000000003"/>
    <n v="0"/>
    <n v="0"/>
    <d v="2019-03-07T00:00:00"/>
    <d v="2019-03-08T00:00:00"/>
    <n v="1"/>
    <s v="0-1 día"/>
    <n v="0"/>
    <n v="0"/>
    <n v="0"/>
    <x v="0"/>
    <x v="0"/>
    <x v="0"/>
    <x v="0"/>
    <x v="0"/>
    <x v="0"/>
    <x v="0"/>
  </r>
  <r>
    <x v="2"/>
    <n v="1"/>
    <s v="2005467"/>
    <x v="0"/>
    <s v="8046"/>
    <s v="07/03/2019 12:12"/>
    <s v="08TB570797"/>
    <s v="500071"/>
    <s v="PITSS"/>
    <s v="ASP"/>
    <x v="74"/>
    <s v="SENDERO NACIONAL KM 3.5"/>
    <x v="42"/>
    <n v="0"/>
    <s v="INTERIOR"/>
    <n v="357"/>
    <s v="&gt;60"/>
    <s v="A3 Office Color Laser MFPs"/>
    <s v="A3"/>
    <s v="Ciudad principal"/>
    <s v="2-&gt;60"/>
    <n v="1.1000000000000001"/>
    <n v="1501.5000000000002"/>
    <n v="1"/>
    <n v="0.97"/>
    <n v="5"/>
    <n v="0.19400000000000001"/>
    <n v="0"/>
    <n v="0"/>
    <d v="2019-03-07T00:00:00"/>
    <d v="2019-03-07T00:00:00"/>
    <n v="0"/>
    <s v="0-1 día"/>
    <n v="0"/>
    <n v="0"/>
    <n v="0"/>
    <x v="0"/>
    <x v="0"/>
    <x v="0"/>
    <x v="0"/>
    <x v="0"/>
    <x v="0"/>
    <x v="0"/>
  </r>
  <r>
    <x v="2"/>
    <n v="1"/>
    <s v="2005471"/>
    <x v="0"/>
    <s v="4002"/>
    <s v="07/03/2019 12:07"/>
    <s v="09HB321632"/>
    <s v="500036"/>
    <s v="PITSS"/>
    <s v="ASP"/>
    <x v="6"/>
    <s v="CENTRAL 1885"/>
    <x v="44"/>
    <n v="0"/>
    <s v="INTERIOR"/>
    <n v="321"/>
    <s v="&gt;60"/>
    <s v="A4 Mono MFPs"/>
    <s v="A4"/>
    <s v="Ciudad principal"/>
    <s v="1-&gt;60"/>
    <n v="1.05"/>
    <n v="750.75000000000011"/>
    <n v="1"/>
    <n v="5.71"/>
    <n v="5"/>
    <n v="1.1419999999999999"/>
    <n v="3.5499999999999976E-2"/>
    <n v="-25.382499999999986"/>
    <d v="2019-03-08T00:00:00"/>
    <d v="2019-03-08T00:00:00"/>
    <n v="0"/>
    <s v="0-1 día"/>
    <n v="0"/>
    <n v="0"/>
    <n v="0"/>
    <x v="0"/>
    <x v="1"/>
    <x v="0"/>
    <x v="0"/>
    <x v="0"/>
    <x v="0"/>
    <x v="0"/>
  </r>
  <r>
    <x v="2"/>
    <n v="1"/>
    <s v="2005485"/>
    <x v="0"/>
    <s v="3635"/>
    <s v="07/03/2019 12:22"/>
    <s v="0LBT205940"/>
    <s v="800147"/>
    <s v="PITSS"/>
    <s v="ASP"/>
    <x v="8"/>
    <s v="CAC GUANAJUATO II PLAZA COMERCIAL EL LAUREL LOC 1"/>
    <x v="31"/>
    <n v="0"/>
    <s v="INTERIOR"/>
    <n v="20"/>
    <s v="Entre 16 y 30"/>
    <s v="A4 Mono MFPs"/>
    <s v="A4"/>
    <s v="Otras"/>
    <s v="1-Entre 16 y 30"/>
    <n v="0.6"/>
    <n v="429.00000000000006"/>
    <n v="1"/>
    <n v="0.21"/>
    <n v="9"/>
    <n v="2.3333333333333331E-2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5503"/>
    <x v="9"/>
    <s v="8031"/>
    <s v="07/03/2019 12:35"/>
    <s v="03TX403801"/>
    <s v="800027"/>
    <s v="PITSS"/>
    <s v="ASP"/>
    <x v="38"/>
    <s v="AV. ADOLFO LOPEZ MATEOS NORTE 2405"/>
    <x v="7"/>
    <n v="0"/>
    <s v="INTERIOR"/>
    <s v="  "/>
    <s v="&gt;60"/>
    <s v="A3 Office Color Laser MFPs"/>
    <s v="A3"/>
    <s v="Ciudad principal"/>
    <s v="2-&gt;60"/>
    <n v="1"/>
    <n v="1365"/>
    <n v="1"/>
    <n v="0.59"/>
    <n v="5"/>
    <n v="0.11799999999999999"/>
    <n v="0"/>
    <n v="0"/>
    <d v="2019-03-07T00:00:00"/>
    <d v="2019-03-08T00:00:00"/>
    <n v="1"/>
    <s v="0-1 día"/>
    <n v="0"/>
    <n v="0"/>
    <n v="0"/>
    <x v="1"/>
    <x v="0"/>
    <x v="0"/>
    <x v="0"/>
    <x v="0"/>
    <x v="0"/>
    <x v="0"/>
  </r>
  <r>
    <x v="2"/>
    <n v="1"/>
    <s v="2005505"/>
    <x v="9"/>
    <s v="8031"/>
    <s v="07/03/2019 12:36"/>
    <s v="03TX403685"/>
    <s v="800027"/>
    <s v="PITSS"/>
    <s v="ASP"/>
    <x v="38"/>
    <s v="AV. ADOLFO LOPEZ MATEOS NORTE 2405"/>
    <x v="7"/>
    <n v="0"/>
    <s v="INTERIOR"/>
    <s v="  "/>
    <s v="&gt;60"/>
    <s v="A3 Office Color Laser MFPs"/>
    <s v="A3"/>
    <s v="Ciudad principal"/>
    <s v="2-&gt;60"/>
    <n v="1"/>
    <n v="1365"/>
    <n v="1"/>
    <n v="12.2"/>
    <n v="5"/>
    <n v="2.44"/>
    <n v="0.36"/>
    <n v="-491.4"/>
    <d v="2019-03-08T00:00:00"/>
    <d v="2019-03-08T00:00:00"/>
    <n v="0"/>
    <s v="0-1 día"/>
    <n v="0"/>
    <n v="0"/>
    <n v="0"/>
    <x v="1"/>
    <x v="3"/>
    <x v="0"/>
    <x v="0"/>
    <x v="0"/>
    <x v="0"/>
    <x v="0"/>
  </r>
  <r>
    <x v="2"/>
    <n v="1"/>
    <s v="2005541"/>
    <x v="0"/>
    <s v="3658"/>
    <s v="07/03/2019 13:00"/>
    <s v="0C4X003878"/>
    <s v="500080"/>
    <s v="PITSS"/>
    <s v="ASP"/>
    <x v="10"/>
    <s v="FERNANDO DE BORJA EDIFICIO Q CENTER No 913 A-PB"/>
    <x v="6"/>
    <n v="0"/>
    <s v="INTERIOR"/>
    <n v="62"/>
    <s v="&gt;60"/>
    <s v="A4 Mono MFPs"/>
    <s v="A4"/>
    <s v="Ciudad principal"/>
    <s v="1-&gt;60"/>
    <n v="1.05"/>
    <n v="750.75000000000011"/>
    <n v="1"/>
    <n v="0"/>
    <n v="5"/>
    <n v="0"/>
    <n v="0"/>
    <n v="0"/>
    <d v="2019-03-08T00:00:00"/>
    <d v="2019-03-11T00:00:00"/>
    <n v="1"/>
    <s v="0-1 día"/>
    <n v="0"/>
    <n v="0"/>
    <n v="0"/>
    <x v="0"/>
    <x v="0"/>
    <x v="0"/>
    <x v="0"/>
    <x v="0"/>
    <x v="1"/>
    <x v="1"/>
  </r>
  <r>
    <x v="2"/>
    <n v="1"/>
    <s v="2005545"/>
    <x v="0"/>
    <s v="8070"/>
    <s v="07/03/2019 13:07"/>
    <s v="06TB445692"/>
    <s v="800196"/>
    <s v="PITSS"/>
    <s v="ASP"/>
    <x v="39"/>
    <s v="AV ESPA&amp;A No 1809"/>
    <x v="7"/>
    <n v="1"/>
    <s v="INTERIOR"/>
    <n v="181"/>
    <s v="&gt;60"/>
    <s v="A3 Office Color Laser MFPs"/>
    <s v="A3"/>
    <s v="Ciudad principal"/>
    <s v="2-&gt;60"/>
    <n v="1.1000000000000001"/>
    <n v="0"/>
    <n v="1"/>
    <n v="0.25"/>
    <n v="5"/>
    <n v="0.05"/>
    <n v="0"/>
    <n v="0"/>
    <d v="2019-03-07T00:00:00"/>
    <d v="2019-03-07T00:00:00"/>
    <n v="0"/>
    <s v="0-1 día"/>
    <n v="0"/>
    <n v="0"/>
    <n v="0"/>
    <x v="0"/>
    <x v="0"/>
    <x v="0"/>
    <x v="0"/>
    <x v="0"/>
    <x v="0"/>
    <x v="0"/>
  </r>
  <r>
    <x v="2"/>
    <n v="1"/>
    <s v="2005549"/>
    <x v="0"/>
    <s v="4395"/>
    <s v="07/03/2019 13:11"/>
    <s v="0BG2951526"/>
    <s v="500158"/>
    <s v="PITSS"/>
    <s v="ASP"/>
    <x v="1"/>
    <s v="AV EJERCITO NACIONAL No 2926"/>
    <x v="2"/>
    <n v="0"/>
    <s v="INTERIOR"/>
    <n v="24"/>
    <s v="Entre 16 y 30"/>
    <s v="Light Production Digital Business"/>
    <s v="Entry Production"/>
    <s v="Ciudad principal"/>
    <s v="3-Entre 16 y 30"/>
    <n v="1.05"/>
    <n v="1651.6500000000003"/>
    <n v="1"/>
    <n v="0.56999999999999995"/>
    <n v="4"/>
    <n v="0.14249999999999999"/>
    <n v="0"/>
    <n v="0"/>
    <d v="2019-03-08T00:00:00"/>
    <d v="2019-03-11T00:00:00"/>
    <n v="1"/>
    <s v="0-1 día"/>
    <n v="0"/>
    <n v="0"/>
    <n v="0"/>
    <x v="0"/>
    <x v="0"/>
    <x v="0"/>
    <x v="0"/>
    <x v="0"/>
    <x v="2"/>
    <x v="5"/>
  </r>
  <r>
    <x v="2"/>
    <n v="1"/>
    <s v="2005551"/>
    <x v="0"/>
    <s v="4002"/>
    <s v="07/03/2019 13:13"/>
    <s v="09HB331897"/>
    <s v="800196"/>
    <s v="PITSS"/>
    <s v="ASP"/>
    <x v="39"/>
    <s v="AV ESPA&amp;A No 1809"/>
    <x v="7"/>
    <n v="1"/>
    <s v="INTERIOR"/>
    <n v="2653"/>
    <s v="&gt;60"/>
    <s v="A4 Mono MFPs"/>
    <s v="A4"/>
    <s v="Ciudad principal"/>
    <s v="1-&gt;60"/>
    <n v="1.05"/>
    <n v="0"/>
    <n v="1"/>
    <n v="0.81"/>
    <n v="5"/>
    <n v="0.16200000000000001"/>
    <n v="0"/>
    <n v="0"/>
    <d v="2019-03-07T00:00:00"/>
    <d v="2019-03-07T00:00:00"/>
    <n v="0"/>
    <s v="0-1 día"/>
    <n v="0"/>
    <n v="0"/>
    <n v="0"/>
    <x v="0"/>
    <x v="0"/>
    <x v="0"/>
    <x v="0"/>
    <x v="0"/>
    <x v="0"/>
    <x v="0"/>
  </r>
  <r>
    <x v="2"/>
    <n v="1"/>
    <s v="2005555"/>
    <x v="0"/>
    <s v="5865"/>
    <s v="07/03/2019 13:14"/>
    <s v="0EX9291417"/>
    <s v="500158"/>
    <s v="PITSS"/>
    <s v="ASP"/>
    <x v="1"/>
    <s v="AV EJERCITO NACIONAL 2926 ESQ. CALLE JACARANDAS"/>
    <x v="2"/>
    <n v="0"/>
    <s v="INTERIOR"/>
    <n v="31"/>
    <s v="Entre 31 y 60"/>
    <s v="Departmental Digital"/>
    <s v="A3"/>
    <s v="Ciudad principal"/>
    <s v="2-Entre 31 y 60"/>
    <n v="1.05"/>
    <n v="1433.25"/>
    <n v="1"/>
    <n v="1.3"/>
    <n v="5"/>
    <n v="0.26"/>
    <n v="0"/>
    <n v="0"/>
    <d v="2019-03-07T00:00:00"/>
    <d v="2019-03-07T00:00:00"/>
    <n v="0"/>
    <s v="0-1 día"/>
    <n v="0"/>
    <n v="0"/>
    <n v="0"/>
    <x v="0"/>
    <x v="0"/>
    <x v="0"/>
    <x v="0"/>
    <x v="0"/>
    <x v="2"/>
    <x v="5"/>
  </r>
  <r>
    <x v="2"/>
    <n v="1"/>
    <s v="2005567"/>
    <x v="0"/>
    <s v="3657"/>
    <s v="07/03/2019 13:22"/>
    <s v="0C7X246869"/>
    <s v="800072"/>
    <s v="PITSS"/>
    <s v="ASP"/>
    <x v="49"/>
    <s v="LERDO DE TEJADA No 2007 PB"/>
    <x v="7"/>
    <n v="0"/>
    <s v="INTERIOR"/>
    <n v="148"/>
    <s v="&gt;60"/>
    <s v="A4 Mono MFPs"/>
    <s v="A4"/>
    <s v="Ciudad principal"/>
    <s v="1-&gt;60"/>
    <n v="1.05"/>
    <n v="750.75000000000011"/>
    <n v="1"/>
    <n v="0.46"/>
    <n v="5"/>
    <n v="9.1999999999999998E-2"/>
    <n v="0"/>
    <n v="0"/>
    <d v="2019-03-07T00:00:00"/>
    <d v="2019-03-07T00:00:00"/>
    <n v="0"/>
    <s v="0-1 día"/>
    <n v="0"/>
    <n v="0"/>
    <n v="0"/>
    <x v="0"/>
    <x v="0"/>
    <x v="0"/>
    <x v="0"/>
    <x v="0"/>
    <x v="0"/>
    <x v="0"/>
  </r>
  <r>
    <x v="2"/>
    <n v="1"/>
    <s v="2005575"/>
    <x v="0"/>
    <s v="4002"/>
    <s v="07/03/2019 13:25"/>
    <s v="09HB320485"/>
    <s v="500028"/>
    <s v="PITSS"/>
    <s v="ASP"/>
    <x v="6"/>
    <s v="NUEVA YORK 4401"/>
    <x v="11"/>
    <n v="0"/>
    <s v="INTERIOR"/>
    <n v="1"/>
    <s v="&lt;=3"/>
    <s v="A4 Mono MFPs"/>
    <s v="A4"/>
    <s v="Ciudad principal"/>
    <s v="1-&lt;=3"/>
    <n v="0"/>
    <n v="0"/>
    <n v="1"/>
    <n v="1.08"/>
    <n v="5"/>
    <n v="0.21600000000000003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5593"/>
    <x v="0"/>
    <s v="7530"/>
    <s v="07/03/2019 13:39"/>
    <s v="0XKK417451"/>
    <s v="500155"/>
    <s v="PITSS"/>
    <s v="ASP"/>
    <x v="41"/>
    <s v="AV EJE VIAL JUAN GABRIEL No 2245"/>
    <x v="2"/>
    <n v="0"/>
    <s v="INTERIOR"/>
    <n v="38"/>
    <s v="Entre 31 y 60"/>
    <s v="A3 Office Color Laser MFPs"/>
    <s v="A3"/>
    <s v="Ciudad principal"/>
    <s v="2-Entre 31 y 60"/>
    <n v="1.05"/>
    <n v="1433.25"/>
    <n v="1"/>
    <n v="0"/>
    <n v="5"/>
    <n v="0"/>
    <n v="0"/>
    <n v="0"/>
    <d v="2019-03-07T00:00:00"/>
    <d v="2019-03-07T00:00:00"/>
    <n v="0"/>
    <s v="0-1 día"/>
    <n v="0"/>
    <n v="0"/>
    <n v="0"/>
    <x v="0"/>
    <x v="0"/>
    <x v="0"/>
    <x v="0"/>
    <x v="0"/>
    <x v="2"/>
    <x v="2"/>
  </r>
  <r>
    <x v="2"/>
    <n v="1"/>
    <s v="2005613"/>
    <x v="0"/>
    <s v="8075"/>
    <s v="07/03/2019 13:54"/>
    <s v="03AG879725"/>
    <s v="800146"/>
    <s v="PITSS"/>
    <s v="ASP"/>
    <x v="4"/>
    <s v="AV VENUSTIANO CARRANZA 2301"/>
    <x v="13"/>
    <n v="0"/>
    <s v="INTERIOR"/>
    <n v="7"/>
    <s v="Entre 7 y 15"/>
    <s v="Departmental Digital"/>
    <s v="A3"/>
    <s v="Ciudad principal"/>
    <s v="2-Entre 7 y 15"/>
    <n v="0.6"/>
    <n v="819"/>
    <n v="1"/>
    <n v="0.6"/>
    <n v="5"/>
    <n v="0.12"/>
    <n v="0"/>
    <n v="0"/>
    <d v="2019-03-07T00:00:00"/>
    <d v="2019-03-07T00:00:00"/>
    <n v="0"/>
    <s v="0-1 día"/>
    <n v="0"/>
    <n v="0"/>
    <n v="0"/>
    <x v="0"/>
    <x v="0"/>
    <x v="0"/>
    <x v="0"/>
    <x v="0"/>
    <x v="0"/>
    <x v="0"/>
  </r>
  <r>
    <x v="2"/>
    <n v="1"/>
    <s v="2005619"/>
    <x v="0"/>
    <s v="0070"/>
    <s v="07/03/2019 14:11"/>
    <s v="0E2B666269"/>
    <s v="800186"/>
    <s v="PITSS"/>
    <s v="ASP"/>
    <x v="4"/>
    <s v="AV 5 DE FEBRERO 9200"/>
    <x v="10"/>
    <n v="0"/>
    <s v="INTERIOR"/>
    <n v="3"/>
    <s v="&lt;=3"/>
    <s v="Entry Production Color Low/Mid"/>
    <s v="Entry Production"/>
    <s v="Ciudad principal"/>
    <s v="3-&lt;=3"/>
    <n v="0"/>
    <n v="0"/>
    <n v="1"/>
    <n v="2.34"/>
    <n v="4"/>
    <n v="0.58499999999999996"/>
    <n v="0"/>
    <n v="0"/>
    <d v="2019-03-07T00:00:00"/>
    <d v="2019-03-08T00:00:00"/>
    <n v="1"/>
    <s v="0-1 día"/>
    <n v="0"/>
    <n v="0"/>
    <n v="0"/>
    <x v="0"/>
    <x v="0"/>
    <x v="0"/>
    <x v="0"/>
    <x v="0"/>
    <x v="0"/>
    <x v="0"/>
  </r>
  <r>
    <x v="2"/>
    <n v="1"/>
    <s v="2005623"/>
    <x v="0"/>
    <s v="1262"/>
    <s v="07/03/2019 14:15"/>
    <s v="0DUX271706"/>
    <s v="800186"/>
    <s v="PITSS"/>
    <s v="ASP"/>
    <x v="4"/>
    <s v="AV 5 DE FEBRERO 9200"/>
    <x v="10"/>
    <n v="0"/>
    <s v="INTERIOR"/>
    <n v="51"/>
    <s v="Entre 31 y 60"/>
    <s v="Entry Production Color Low/Mid"/>
    <s v="Entry Production"/>
    <s v="Ciudad principal"/>
    <s v="3-Entre 31 y 60"/>
    <n v="1.1000000000000001"/>
    <n v="1730.3000000000004"/>
    <n v="1"/>
    <n v="3.25"/>
    <n v="4"/>
    <n v="0.8125"/>
    <n v="0"/>
    <n v="0"/>
    <d v="2019-03-07T00:00:00"/>
    <d v="2019-03-08T00:00:00"/>
    <n v="1"/>
    <s v="0-1 día"/>
    <n v="0"/>
    <n v="0"/>
    <n v="0"/>
    <x v="0"/>
    <x v="0"/>
    <x v="0"/>
    <x v="0"/>
    <x v="0"/>
    <x v="0"/>
    <x v="0"/>
  </r>
  <r>
    <x v="2"/>
    <n v="1"/>
    <s v="2005625"/>
    <x v="0"/>
    <s v="5866"/>
    <s v="07/03/2019 14:19"/>
    <s v="0EX9287045"/>
    <s v="800186"/>
    <s v="PITSS"/>
    <s v="ASP"/>
    <x v="4"/>
    <s v="AV 5 DE FEBRERO 9200"/>
    <x v="10"/>
    <n v="0"/>
    <s v="INTERIOR"/>
    <n v="8"/>
    <s v="Entre 7 y 15"/>
    <s v="Departmental Digital"/>
    <s v="A3"/>
    <s v="Ciudad principal"/>
    <s v="2-Entre 7 y 15"/>
    <n v="0.6"/>
    <n v="819"/>
    <n v="1"/>
    <n v="0.93"/>
    <n v="5"/>
    <n v="0.186"/>
    <n v="0"/>
    <n v="0"/>
    <d v="2019-03-07T00:00:00"/>
    <d v="2019-03-08T00:00:00"/>
    <n v="1"/>
    <s v="0-1 día"/>
    <n v="0"/>
    <n v="0"/>
    <n v="0"/>
    <x v="0"/>
    <x v="0"/>
    <x v="0"/>
    <x v="0"/>
    <x v="0"/>
    <x v="0"/>
    <x v="0"/>
  </r>
  <r>
    <x v="2"/>
    <n v="1"/>
    <s v="2005627"/>
    <x v="0"/>
    <s v="4002"/>
    <s v="07/03/2019 14:31"/>
    <s v="9HB326750"/>
    <s v="500028"/>
    <s v="PITSS"/>
    <s v="ASP"/>
    <x v="178"/>
    <s v="MATAMOROS No 209"/>
    <x v="102"/>
    <n v="0"/>
    <s v="INTERIOR"/>
    <n v="106"/>
    <s v="&gt;60"/>
    <s v="A4 Mono MFPs"/>
    <s v="A4"/>
    <s v="Ciudad principal"/>
    <s v="1-&gt;60"/>
    <n v="1.05"/>
    <n v="750.75000000000011"/>
    <n v="1"/>
    <n v="4.0599999999999996"/>
    <n v="5"/>
    <n v="0.81199999999999994"/>
    <n v="0"/>
    <n v="0"/>
    <d v="2019-03-08T00:00:00"/>
    <d v="2019-03-08T00:00:00"/>
    <n v="0"/>
    <s v="0-1 día"/>
    <n v="0"/>
    <n v="0"/>
    <n v="0"/>
    <x v="0"/>
    <x v="0"/>
    <x v="0"/>
    <x v="0"/>
    <x v="0"/>
    <x v="0"/>
    <x v="0"/>
  </r>
  <r>
    <x v="2"/>
    <n v="1"/>
    <s v="2005631"/>
    <x v="0"/>
    <s v="5866"/>
    <s v="07/03/2019 14:39"/>
    <s v="0EX9293168"/>
    <s v="800147"/>
    <s v="PITSS"/>
    <s v="ASP"/>
    <x v="4"/>
    <s v="BLV ADOLFO LOPEZ MATEOS 2009-B"/>
    <x v="17"/>
    <n v="0"/>
    <s v="INTERIOR"/>
    <n v="41"/>
    <s v="Entre 31 y 60"/>
    <s v="Departmental Digital"/>
    <s v="A3"/>
    <s v="Ciudad principal"/>
    <s v="2-Entre 31 y 60"/>
    <n v="1.05"/>
    <n v="1433.25"/>
    <n v="1"/>
    <n v="2.85"/>
    <n v="5"/>
    <n v="0.57000000000000006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5633"/>
    <x v="0"/>
    <s v="0070"/>
    <s v="07/03/2019 14:43"/>
    <s v="0E2B657278"/>
    <s v="800147"/>
    <s v="PITSS"/>
    <s v="ASP"/>
    <x v="4"/>
    <s v="BLV ADOLFO LOPEZ MATEOS 2009-B"/>
    <x v="17"/>
    <n v="0"/>
    <s v="INTERIOR"/>
    <n v="59"/>
    <s v="Entre 31 y 60"/>
    <s v="Entry Production Color Low/Mid"/>
    <s v="Entry Production"/>
    <s v="Ciudad principal"/>
    <s v="3-Entre 31 y 60"/>
    <n v="1.1000000000000001"/>
    <n v="1730.3000000000004"/>
    <n v="1"/>
    <n v="2.78"/>
    <n v="4"/>
    <n v="0.69499999999999995"/>
    <n v="0"/>
    <n v="0"/>
    <d v="2019-03-08T00:00:00"/>
    <d v="2019-03-08T00:00:00"/>
    <n v="0"/>
    <s v="0-1 día"/>
    <n v="0"/>
    <n v="0"/>
    <n v="0"/>
    <x v="0"/>
    <x v="0"/>
    <x v="0"/>
    <x v="0"/>
    <x v="0"/>
    <x v="0"/>
    <x v="0"/>
  </r>
  <r>
    <x v="2"/>
    <n v="1"/>
    <s v="2005647"/>
    <x v="0"/>
    <s v="0070"/>
    <s v="07/03/2019 15:08"/>
    <s v="0E2B653886"/>
    <s v="500028"/>
    <s v="PITSS"/>
    <s v="ASP"/>
    <x v="1"/>
    <s v="AV UNIVERSIDAD 401 NTE"/>
    <x v="36"/>
    <n v="0"/>
    <s v="INTERIOR"/>
    <n v="14"/>
    <s v="Entre 7 y 15"/>
    <s v="Entry Production Color Low/Mid"/>
    <s v="Entry Production"/>
    <s v="Ciudad principal"/>
    <s v="3-Entre 7 y 15"/>
    <n v="0.8"/>
    <n v="1258.4000000000003"/>
    <n v="1"/>
    <n v="2.37"/>
    <n v="4"/>
    <n v="0.59250000000000003"/>
    <n v="0"/>
    <n v="0"/>
    <d v="2019-03-08T00:00:00"/>
    <d v="2019-03-08T00:00:00"/>
    <n v="0"/>
    <s v="0-1 día"/>
    <n v="0"/>
    <n v="0"/>
    <n v="0"/>
    <x v="0"/>
    <x v="0"/>
    <x v="0"/>
    <x v="0"/>
    <x v="0"/>
    <x v="0"/>
    <x v="0"/>
  </r>
  <r>
    <x v="2"/>
    <n v="1"/>
    <s v="2005651"/>
    <x v="0"/>
    <s v="7835"/>
    <s v="07/03/2019 15:21"/>
    <s v="0MX1220545"/>
    <s v="500093"/>
    <s v="PITSS"/>
    <s v="ASP"/>
    <x v="17"/>
    <s v="AV DE LAS FABRICAS No 5939"/>
    <x v="18"/>
    <n v="0"/>
    <s v="INTERIOR"/>
    <n v="92"/>
    <s v="&gt;60"/>
    <s v="A3 Office Color Laser MFPs"/>
    <s v="A3"/>
    <s v="Ciudad principal"/>
    <s v="2-&gt;60"/>
    <n v="1.1000000000000001"/>
    <n v="1501.5000000000002"/>
    <n v="1"/>
    <n v="1.1499999999999999"/>
    <n v="5"/>
    <n v="0.22999999999999998"/>
    <n v="0"/>
    <n v="0"/>
    <d v="2019-03-08T00:00:00"/>
    <d v="2019-03-08T00:00:00"/>
    <n v="0"/>
    <s v="0-1 día"/>
    <n v="0"/>
    <n v="0"/>
    <n v="0"/>
    <x v="0"/>
    <x v="0"/>
    <x v="0"/>
    <x v="0"/>
    <x v="0"/>
    <x v="0"/>
    <x v="0"/>
  </r>
  <r>
    <x v="2"/>
    <n v="1"/>
    <s v="2005673"/>
    <x v="0"/>
    <s v="3636"/>
    <s v="07/03/2019 16:19"/>
    <s v="0BB1553555"/>
    <s v="800027"/>
    <s v="PITSS"/>
    <s v="ASP"/>
    <x v="45"/>
    <s v="CARRETERA A NOGALES No 5297"/>
    <x v="0"/>
    <n v="0"/>
    <s v="INTERIOR"/>
    <n v="79"/>
    <s v="&gt;60"/>
    <s v="A4 Mono MFPs"/>
    <s v="A4"/>
    <s v="Ciudad principal"/>
    <s v="1-&gt;60"/>
    <n v="1.05"/>
    <n v="750.75000000000011"/>
    <n v="1"/>
    <n v="7.61"/>
    <n v="5"/>
    <n v="1.522"/>
    <n v="0.1305"/>
    <n v="-93.307500000000019"/>
    <d v="2019-03-08T00:00:00"/>
    <d v="2019-03-08T00:00:00"/>
    <n v="0"/>
    <s v="0-1 día"/>
    <n v="0"/>
    <n v="0"/>
    <n v="0"/>
    <x v="0"/>
    <x v="1"/>
    <x v="0"/>
    <x v="0"/>
    <x v="0"/>
    <x v="0"/>
    <x v="0"/>
  </r>
  <r>
    <x v="2"/>
    <n v="1"/>
    <s v="2005683"/>
    <x v="0"/>
    <s v="4395"/>
    <s v="07/03/2019 16:39"/>
    <s v="0BG2949071"/>
    <s v="800187"/>
    <s v="PITSS"/>
    <s v="ASP"/>
    <x v="1"/>
    <s v="PASEO CENTRAL 131"/>
    <x v="45"/>
    <n v="0"/>
    <s v="INTERIOR"/>
    <n v="76"/>
    <s v="&gt;60"/>
    <s v="Light Production Digital Business"/>
    <s v="Entry Production"/>
    <s v="Ciudad principal"/>
    <s v="3-&gt;60"/>
    <n v="1.1499999999999999"/>
    <n v="1808.95"/>
    <n v="1"/>
    <n v="0.85"/>
    <n v="4"/>
    <n v="0.21249999999999999"/>
    <n v="0"/>
    <n v="0"/>
    <d v="2019-03-12T00:00:00"/>
    <d v="2019-03-12T00:00:00"/>
    <n v="0"/>
    <s v="0-1 día"/>
    <n v="0"/>
    <n v="0"/>
    <n v="0"/>
    <x v="0"/>
    <x v="0"/>
    <x v="0"/>
    <x v="0"/>
    <x v="0"/>
    <x v="0"/>
    <x v="0"/>
  </r>
  <r>
    <x v="2"/>
    <n v="1"/>
    <s v="2005705"/>
    <x v="0"/>
    <s v="3658"/>
    <s v="07/03/2019 17:27"/>
    <s v="0C4X002875"/>
    <s v="500056"/>
    <s v="PITSS"/>
    <s v="ASP"/>
    <x v="10"/>
    <s v="AV ORIENTE DOS No 224"/>
    <x v="19"/>
    <n v="0"/>
    <s v="INTERIOR"/>
    <n v="30"/>
    <s v="Entre 16 y 30"/>
    <s v="A4 Mono MFPs"/>
    <s v="A4"/>
    <s v="Ciudad principal"/>
    <s v="1-Entre 16 y 30"/>
    <n v="0.6"/>
    <n v="429.00000000000006"/>
    <n v="1"/>
    <n v="0.05"/>
    <n v="5"/>
    <n v="0.01"/>
    <n v="0"/>
    <n v="0"/>
    <d v="2019-03-20T00:00:00"/>
    <d v="2019-03-20T00:00:00"/>
    <n v="0"/>
    <s v="0-1 día"/>
    <n v="0"/>
    <n v="0"/>
    <n v="0"/>
    <x v="0"/>
    <x v="0"/>
    <x v="0"/>
    <x v="0"/>
    <x v="0"/>
    <x v="0"/>
    <x v="0"/>
  </r>
  <r>
    <x v="2"/>
    <n v="1"/>
    <s v="2005709"/>
    <x v="0"/>
    <s v="5774"/>
    <s v="07/03/2019 17:30"/>
    <s v="0XEL566166"/>
    <s v="500056"/>
    <s v="PITSS"/>
    <s v="ASP"/>
    <x v="4"/>
    <s v="BLV HIDALGO Y FUENTE DE DIANA SN"/>
    <x v="19"/>
    <n v="0"/>
    <s v="INTERIOR"/>
    <n v="35"/>
    <s v="Entre 31 y 60"/>
    <s v="Departmental Digital"/>
    <s v="A3"/>
    <s v="Ciudad principal"/>
    <s v="2-Entre 31 y 60"/>
    <n v="1.05"/>
    <n v="1433.25"/>
    <n v="1"/>
    <n v="1.67"/>
    <n v="5"/>
    <n v="0.33399999999999996"/>
    <n v="0"/>
    <n v="0"/>
    <d v="2019-03-14T00:00:00"/>
    <d v="2019-03-14T00:00:00"/>
    <n v="0"/>
    <s v="0-1 día"/>
    <n v="0"/>
    <n v="0"/>
    <n v="0"/>
    <x v="0"/>
    <x v="0"/>
    <x v="0"/>
    <x v="0"/>
    <x v="0"/>
    <x v="0"/>
    <x v="0"/>
  </r>
  <r>
    <x v="2"/>
    <n v="1"/>
    <s v="2005719"/>
    <x v="0"/>
    <s v="0070"/>
    <s v="07/03/2019 17:39"/>
    <s v="0E2B107354"/>
    <s v="500056"/>
    <s v="PITSS"/>
    <s v="ASP"/>
    <x v="4"/>
    <s v="BLV HIDALGO Y FUENTE DE DIANA SN"/>
    <x v="19"/>
    <n v="0"/>
    <s v="INTERIOR"/>
    <n v="55"/>
    <s v="Entre 31 y 60"/>
    <s v="Entry Production Color Low/Mid"/>
    <s v="Entry Production"/>
    <s v="Ciudad principal"/>
    <s v="3-Entre 31 y 60"/>
    <n v="1.1000000000000001"/>
    <n v="1730.3000000000004"/>
    <n v="1"/>
    <n v="3.42"/>
    <n v="4"/>
    <n v="0.85499999999999998"/>
    <n v="0"/>
    <n v="0"/>
    <d v="2019-03-08T00:00:00"/>
    <d v="2019-03-08T00:00:00"/>
    <n v="0"/>
    <s v="0-1 día"/>
    <n v="0"/>
    <n v="0"/>
    <n v="0"/>
    <x v="0"/>
    <x v="0"/>
    <x v="0"/>
    <x v="0"/>
    <x v="0"/>
    <x v="0"/>
    <x v="0"/>
  </r>
  <r>
    <x v="2"/>
    <n v="1"/>
    <s v="2005735"/>
    <x v="1"/>
    <s v="5866"/>
    <s v="07/03/2019 19:02"/>
    <s v="0EX9665373"/>
    <s v="800147"/>
    <s v="PITSS"/>
    <s v="ASP"/>
    <x v="4"/>
    <s v="BLV ADOLFO LOPEZ MATEOS 2009-B"/>
    <x v="17"/>
    <n v="0"/>
    <s v="INTERIOR"/>
    <s v="  "/>
    <s v="&gt;60"/>
    <s v="Departmental Digital"/>
    <s v="A3"/>
    <s v="Ciudad principal"/>
    <s v="2-&gt;60"/>
    <n v="1"/>
    <n v="682.5"/>
    <n v="0"/>
    <n v="5"/>
    <n v="5"/>
    <n v="1"/>
    <n v="0"/>
    <n v="0"/>
    <d v="2019-03-08T00:00:00"/>
    <d v="2019-03-11T00:00:00"/>
    <n v="1"/>
    <s v="0-1 día"/>
    <n v="0"/>
    <n v="0"/>
    <n v="0"/>
    <x v="1"/>
    <x v="0"/>
    <x v="0"/>
    <x v="0"/>
    <x v="0"/>
    <x v="0"/>
    <x v="0"/>
  </r>
  <r>
    <x v="2"/>
    <n v="1"/>
    <s v="2005737"/>
    <x v="1"/>
    <s v="8075"/>
    <s v="07/03/2019 19:09"/>
    <s v="03AG879576"/>
    <s v="800147"/>
    <s v="PITSS"/>
    <s v="ASP"/>
    <x v="4"/>
    <s v="BLV ADOLFO LOPEZ MATEOS 2009-B"/>
    <x v="17"/>
    <n v="0"/>
    <s v="INTERIOR"/>
    <s v="  "/>
    <s v="&gt;60"/>
    <s v="Departmental Digital"/>
    <s v="A3"/>
    <s v="Ciudad principal"/>
    <s v="2-&gt;60"/>
    <n v="1"/>
    <n v="682.5"/>
    <n v="0"/>
    <n v="5"/>
    <n v="5"/>
    <n v="1"/>
    <n v="0"/>
    <n v="0"/>
    <d v="2019-03-08T00:00:00"/>
    <d v="2019-03-08T00:00:00"/>
    <n v="0"/>
    <s v="0-1 día"/>
    <n v="0"/>
    <n v="0"/>
    <n v="0"/>
    <x v="1"/>
    <x v="0"/>
    <x v="0"/>
    <x v="0"/>
    <x v="0"/>
    <x v="0"/>
    <x v="0"/>
  </r>
  <r>
    <x v="2"/>
    <n v="1"/>
    <s v="2005739"/>
    <x v="1"/>
    <s v="0070"/>
    <s v="07/03/2019 19:11"/>
    <s v="0E2B663679"/>
    <s v="800147"/>
    <s v="PITSS"/>
    <s v="ASP"/>
    <x v="4"/>
    <s v="BLV ADOLFO LOPEZ MATEOS 2009-B"/>
    <x v="17"/>
    <n v="0"/>
    <s v="INTERIOR"/>
    <s v="  "/>
    <s v="&gt;60"/>
    <s v="Entry Production Color Low/Mid"/>
    <s v="Entry Production"/>
    <s v="Ciudad principal"/>
    <s v="3-&gt;60"/>
    <n v="1"/>
    <n v="786.50000000000011"/>
    <n v="0"/>
    <n v="4"/>
    <n v="4"/>
    <n v="1"/>
    <n v="0"/>
    <n v="0"/>
    <d v="2019-03-08T00:00:00"/>
    <d v="2019-03-08T00:00:00"/>
    <n v="0"/>
    <s v="0-1 día"/>
    <n v="0"/>
    <n v="0"/>
    <n v="0"/>
    <x v="1"/>
    <x v="0"/>
    <x v="0"/>
    <x v="0"/>
    <x v="0"/>
    <x v="0"/>
    <x v="0"/>
  </r>
  <r>
    <x v="2"/>
    <n v="1"/>
    <s v="2005741"/>
    <x v="1"/>
    <s v="6705"/>
    <s v="07/03/2019 19:12"/>
    <s v="0A1H022146"/>
    <s v="800147"/>
    <s v="PITSS"/>
    <s v="ASP"/>
    <x v="4"/>
    <s v="BLV ADOLFO LOPEZ MATEOS 2009-B"/>
    <x v="17"/>
    <n v="0"/>
    <s v="INTERIOR"/>
    <s v="  "/>
    <s v="&gt;60"/>
    <s v="WF Mono Systems and Legacy Color"/>
    <s v="WF"/>
    <s v="Ciudad principal"/>
    <s v="3-&gt;60"/>
    <n v="1"/>
    <n v="786.50000000000011"/>
    <n v="0"/>
    <n v="4"/>
    <n v="4"/>
    <n v="1"/>
    <n v="0"/>
    <n v="0"/>
    <d v="2019-03-08T00:00:00"/>
    <d v="2019-03-08T00:00:00"/>
    <n v="0"/>
    <s v="0-1 día"/>
    <n v="0"/>
    <n v="0"/>
    <n v="0"/>
    <x v="1"/>
    <x v="0"/>
    <x v="0"/>
    <x v="0"/>
    <x v="0"/>
    <x v="0"/>
    <x v="0"/>
  </r>
  <r>
    <x v="2"/>
    <n v="1"/>
    <s v="2005743"/>
    <x v="0"/>
    <s v="5326"/>
    <s v="07/03/2019 19:31"/>
    <s v="0AE9573928"/>
    <s v="100037"/>
    <s v="PITSS"/>
    <s v="ASP"/>
    <x v="151"/>
    <s v="AV DE LA INDUSTRIA AUTOMOTRIZ No 7 MZ-4 LT-3"/>
    <x v="59"/>
    <n v="0"/>
    <s v="INTERIOR"/>
    <n v="190"/>
    <s v="&gt;60"/>
    <s v="Office Digital"/>
    <s v="A3"/>
    <s v="Ciudad principal"/>
    <s v="2-&gt;60"/>
    <n v="1.1000000000000001"/>
    <n v="1501.5000000000002"/>
    <n v="1"/>
    <n v="2.5"/>
    <n v="5"/>
    <n v="0.5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5747"/>
    <x v="0"/>
    <s v="3611"/>
    <s v="07/03/2019 19:52"/>
    <s v="0A4T558302"/>
    <s v="500028"/>
    <s v="PITSS"/>
    <s v="ASP"/>
    <x v="4"/>
    <s v="AVENIDA DE LAS TORRES 2498"/>
    <x v="1"/>
    <n v="0"/>
    <s v="INTERIOR"/>
    <n v="479"/>
    <s v="&gt;60"/>
    <s v="Entry Mono Printers"/>
    <s v="A4"/>
    <s v="Ciudad principal"/>
    <s v="1-&gt;60"/>
    <n v="1.05"/>
    <n v="750.75000000000011"/>
    <n v="1"/>
    <n v="3.5"/>
    <n v="5"/>
    <n v="0.7"/>
    <n v="0"/>
    <n v="0"/>
    <d v="2019-03-08T00:00:00"/>
    <d v="2019-03-08T00:00:00"/>
    <n v="0"/>
    <s v="0-1 día"/>
    <n v="0"/>
    <n v="0"/>
    <n v="0"/>
    <x v="0"/>
    <x v="0"/>
    <x v="0"/>
    <x v="0"/>
    <x v="0"/>
    <x v="0"/>
    <x v="0"/>
  </r>
  <r>
    <x v="2"/>
    <n v="1"/>
    <s v="2005755"/>
    <x v="3"/>
    <s v="7010"/>
    <s v="07/03/2019 20:50"/>
    <s v="07TX139987"/>
    <s v="000196"/>
    <s v="PITSS"/>
    <s v="ASP"/>
    <x v="173"/>
    <s v="PATRICIO SANZ No 1025"/>
    <x v="21"/>
    <n v="0"/>
    <s v="METRO"/>
    <s v="  "/>
    <s v="&gt;60"/>
    <s v="A3 Office Color Laser MFPs"/>
    <s v="A3"/>
    <s v="Ciudad principal"/>
    <s v="2-&gt;60"/>
    <n v="1"/>
    <n v="982.5"/>
    <n v="0"/>
    <n v="5"/>
    <n v="5"/>
    <n v="1"/>
    <n v="0"/>
    <n v="0"/>
    <d v="2019-03-08T00:00:00"/>
    <d v="2019-03-08T00:00:00"/>
    <n v="0"/>
    <s v="0-1 día"/>
    <n v="0"/>
    <n v="0"/>
    <n v="0"/>
    <x v="1"/>
    <x v="0"/>
    <x v="0"/>
    <x v="0"/>
    <x v="0"/>
    <x v="0"/>
    <x v="0"/>
  </r>
  <r>
    <x v="2"/>
    <n v="1"/>
    <s v="2005811"/>
    <x v="0"/>
    <s v="4395"/>
    <s v="08/03/2019 07:13"/>
    <s v="0BG2951472"/>
    <s v="800192"/>
    <s v="PITSS"/>
    <s v="ASP"/>
    <x v="1"/>
    <s v="AMERICAS 655"/>
    <x v="7"/>
    <n v="0"/>
    <s v="INTERIOR"/>
    <n v="10"/>
    <s v="Entre 7 y 15"/>
    <s v="Light Production Digital Business"/>
    <s v="Entry Production"/>
    <s v="Ciudad principal"/>
    <s v="3-Entre 7 y 15"/>
    <n v="0.8"/>
    <n v="1258.4000000000003"/>
    <n v="1"/>
    <n v="3.13"/>
    <n v="4"/>
    <n v="0.78249999999999997"/>
    <n v="0"/>
    <n v="0"/>
    <d v="2019-03-08T00:00:00"/>
    <d v="2019-03-08T00:00:00"/>
    <n v="0"/>
    <s v="0-1 día"/>
    <n v="0"/>
    <n v="0"/>
    <n v="0"/>
    <x v="0"/>
    <x v="0"/>
    <x v="0"/>
    <x v="0"/>
    <x v="0"/>
    <x v="0"/>
    <x v="0"/>
  </r>
  <r>
    <x v="2"/>
    <n v="1"/>
    <s v="2005819"/>
    <x v="0"/>
    <s v="4018"/>
    <s v="08/03/2019 07:18"/>
    <s v="4HX546320"/>
    <s v="800072"/>
    <s v="PITSS"/>
    <s v="ASP"/>
    <x v="55"/>
    <s v="RINCONADA DE LA ORQUIDEA No 472"/>
    <x v="0"/>
    <n v="0"/>
    <s v="INTERIOR"/>
    <n v="4"/>
    <s v="Entre 3 y 6"/>
    <s v="A4 Color Laser MFPs"/>
    <s v="A4"/>
    <s v="Ciudad principal"/>
    <s v="1-Entre 3 y 6"/>
    <n v="0"/>
    <n v="0"/>
    <n v="1"/>
    <n v="1"/>
    <n v="5"/>
    <n v="0.2"/>
    <n v="0"/>
    <n v="0"/>
    <d v="2019-03-08T00:00:00"/>
    <d v="2019-03-08T00:00:00"/>
    <n v="0"/>
    <s v="0-1 día"/>
    <n v="0"/>
    <n v="0"/>
    <n v="0"/>
    <x v="0"/>
    <x v="0"/>
    <x v="0"/>
    <x v="0"/>
    <x v="0"/>
    <x v="0"/>
    <x v="0"/>
  </r>
  <r>
    <x v="2"/>
    <n v="1"/>
    <s v="2005845"/>
    <x v="0"/>
    <s v="5774"/>
    <s v="08/03/2019 08:25"/>
    <s v="0XEL569871"/>
    <s v="800183"/>
    <s v="PITSS"/>
    <s v="ASP"/>
    <x v="4"/>
    <s v="AV VALLARTA 5400"/>
    <x v="0"/>
    <n v="0"/>
    <s v="INTERIOR"/>
    <n v="1"/>
    <s v="&lt;=3"/>
    <s v="Departmental Digital"/>
    <s v="A3"/>
    <s v="Ciudad principal"/>
    <s v="2-&lt;=3"/>
    <n v="0"/>
    <n v="0"/>
    <n v="1"/>
    <n v="3"/>
    <n v="5"/>
    <n v="0.6"/>
    <n v="0"/>
    <n v="0"/>
    <d v="2019-03-08T00:00:00"/>
    <d v="2019-03-08T00:00:00"/>
    <n v="0"/>
    <s v="0-1 día"/>
    <n v="0"/>
    <n v="0"/>
    <n v="0"/>
    <x v="0"/>
    <x v="0"/>
    <x v="0"/>
    <x v="0"/>
    <x v="0"/>
    <x v="0"/>
    <x v="0"/>
  </r>
  <r>
    <x v="2"/>
    <n v="1"/>
    <s v="2005877"/>
    <x v="0"/>
    <s v="3657"/>
    <s v="08/03/2019 08:49"/>
    <s v="0C7X239142"/>
    <s v="800071"/>
    <s v="PITSS"/>
    <s v="ASP"/>
    <x v="27"/>
    <s v="CARRETERA BASE AEREA No 5850-23"/>
    <x v="0"/>
    <n v="0"/>
    <s v="INTERIOR"/>
    <n v="39"/>
    <s v="Entre 31 y 60"/>
    <s v="A4 Mono MFPs"/>
    <s v="A4"/>
    <s v="Ciudad principal"/>
    <s v="1-Entre 31 y 60"/>
    <n v="0.8"/>
    <n v="572.00000000000011"/>
    <n v="1"/>
    <n v="0.68"/>
    <n v="5"/>
    <n v="0.13600000000000001"/>
    <n v="0"/>
    <n v="0"/>
    <d v="2019-03-08T00:00:00"/>
    <d v="2019-03-08T00:00:00"/>
    <n v="0"/>
    <s v="0-1 día"/>
    <n v="0"/>
    <n v="0"/>
    <n v="0"/>
    <x v="0"/>
    <x v="0"/>
    <x v="0"/>
    <x v="0"/>
    <x v="0"/>
    <x v="0"/>
    <x v="0"/>
  </r>
  <r>
    <x v="2"/>
    <n v="1"/>
    <s v="2005885"/>
    <x v="0"/>
    <s v="4395"/>
    <s v="08/03/2019 09:09"/>
    <s v="0BG2947123"/>
    <s v="800146"/>
    <s v="PITSS"/>
    <s v="ASP"/>
    <x v="1"/>
    <s v="AV BENITO JUAREZ 1965"/>
    <x v="13"/>
    <n v="0"/>
    <s v="INTERIOR"/>
    <n v="32"/>
    <s v="Entre 31 y 60"/>
    <s v="Light Production Digital Business"/>
    <s v="Entry Production"/>
    <s v="Ciudad principal"/>
    <s v="3-Entre 31 y 60"/>
    <n v="1.1000000000000001"/>
    <n v="1730.3000000000004"/>
    <n v="1"/>
    <n v="1.03"/>
    <n v="4"/>
    <n v="0.25750000000000001"/>
    <n v="0"/>
    <n v="0"/>
    <d v="2019-03-08T00:00:00"/>
    <d v="2019-03-08T00:00:00"/>
    <n v="0"/>
    <s v="0-1 día"/>
    <n v="0"/>
    <n v="0"/>
    <n v="0"/>
    <x v="0"/>
    <x v="0"/>
    <x v="0"/>
    <x v="0"/>
    <x v="0"/>
    <x v="0"/>
    <x v="0"/>
  </r>
  <r>
    <x v="2"/>
    <n v="1"/>
    <s v="2005889"/>
    <x v="0"/>
    <s v="3326"/>
    <s v="08/03/2019 08:51"/>
    <s v="0LA6296600"/>
    <s v="800186"/>
    <s v="PITSS"/>
    <s v="ASP"/>
    <x v="6"/>
    <s v="AV ZARAGOZA 396 PTE EDIF III-1"/>
    <x v="10"/>
    <n v="0"/>
    <s v="INTERIOR"/>
    <n v="4"/>
    <s v="Entre 3 y 6"/>
    <s v="A4 Mono MFPs"/>
    <s v="A4"/>
    <s v="Ciudad principal"/>
    <s v="1-Entre 3 y 6"/>
    <n v="0"/>
    <n v="0"/>
    <n v="1"/>
    <n v="1.57"/>
    <n v="5"/>
    <n v="0.314"/>
    <n v="0"/>
    <n v="0"/>
    <d v="2019-03-08T00:00:00"/>
    <d v="2019-03-08T00:00:00"/>
    <n v="0"/>
    <s v="0-1 día"/>
    <n v="0"/>
    <n v="0"/>
    <n v="0"/>
    <x v="0"/>
    <x v="0"/>
    <x v="0"/>
    <x v="0"/>
    <x v="0"/>
    <x v="0"/>
    <x v="0"/>
  </r>
  <r>
    <x v="2"/>
    <n v="1"/>
    <s v="2005899"/>
    <x v="0"/>
    <s v="4395"/>
    <s v="08/03/2019 09:37"/>
    <s v="0BG2947153"/>
    <s v="500157"/>
    <s v="PITSS"/>
    <s v="ASP"/>
    <x v="1"/>
    <s v="AV PASEO TRIUNFO LA REP 6321"/>
    <x v="2"/>
    <n v="0"/>
    <s v="INTERIOR"/>
    <n v="18"/>
    <s v="Entre 16 y 30"/>
    <s v="Light Production Digital Business"/>
    <s v="Entry Production"/>
    <s v="Ciudad principal"/>
    <s v="3-Entre 16 y 30"/>
    <n v="1.05"/>
    <n v="1651.6500000000003"/>
    <n v="1"/>
    <n v="0.88"/>
    <n v="4"/>
    <n v="0.22"/>
    <n v="0"/>
    <n v="0"/>
    <d v="2019-03-08T00:00:00"/>
    <d v="2019-03-08T00:00:00"/>
    <n v="0"/>
    <s v="0-1 día"/>
    <n v="0"/>
    <n v="0"/>
    <n v="0"/>
    <x v="0"/>
    <x v="0"/>
    <x v="0"/>
    <x v="0"/>
    <x v="0"/>
    <x v="2"/>
    <x v="4"/>
  </r>
  <r>
    <x v="2"/>
    <n v="1"/>
    <s v="2005901"/>
    <x v="0"/>
    <s v="6656"/>
    <s v="08/03/2019 09:36"/>
    <s v="0E1B977725"/>
    <s v="800071"/>
    <s v="PITSS"/>
    <s v="ASP"/>
    <x v="7"/>
    <s v="AV GENERAL RAMON CORONA No 2514"/>
    <x v="0"/>
    <n v="0"/>
    <s v="INTERIOR"/>
    <n v="199"/>
    <s v="&gt;60"/>
    <s v="Color Laser Printers"/>
    <s v="A4"/>
    <s v="Ciudad principal"/>
    <s v="1-&gt;60"/>
    <n v="1.05"/>
    <n v="750.75000000000011"/>
    <n v="1"/>
    <n v="0.73"/>
    <n v="5"/>
    <n v="0.14599999999999999"/>
    <n v="0"/>
    <n v="0"/>
    <d v="2019-03-11T00:00:00"/>
    <d v="2019-03-12T00:00:00"/>
    <n v="1"/>
    <s v="0-1 día"/>
    <n v="0"/>
    <n v="0"/>
    <n v="0"/>
    <x v="0"/>
    <x v="0"/>
    <x v="0"/>
    <x v="0"/>
    <x v="0"/>
    <x v="0"/>
    <x v="0"/>
  </r>
  <r>
    <x v="2"/>
    <n v="1"/>
    <s v="2005911"/>
    <x v="0"/>
    <s v="3346"/>
    <s v="08/03/2019 09:56"/>
    <s v="03BT802629"/>
    <s v="800074"/>
    <s v="PITSS"/>
    <s v="ASP"/>
    <x v="6"/>
    <s v="ABASOLO 30"/>
    <x v="123"/>
    <n v="0"/>
    <s v="INTERIOR"/>
    <n v="77"/>
    <s v="&gt;60"/>
    <s v="A4 Mono MFPs"/>
    <s v="A4"/>
    <s v="Ciudad principal"/>
    <s v="1-&gt;60"/>
    <n v="1.05"/>
    <n v="750.75000000000011"/>
    <n v="1"/>
    <n v="2.9"/>
    <n v="5"/>
    <n v="0.57999999999999996"/>
    <n v="0"/>
    <n v="0"/>
    <d v="2019-03-08T00:00:00"/>
    <d v="2019-03-08T00:00:00"/>
    <n v="0"/>
    <s v="0-1 día"/>
    <n v="0"/>
    <n v="0"/>
    <n v="0"/>
    <x v="0"/>
    <x v="0"/>
    <x v="0"/>
    <x v="0"/>
    <x v="0"/>
    <x v="0"/>
    <x v="0"/>
  </r>
  <r>
    <x v="2"/>
    <n v="1"/>
    <s v="2005917"/>
    <x v="0"/>
    <s v="8075"/>
    <s v="08/03/2019 09:59"/>
    <s v="03AG876220"/>
    <s v="800142"/>
    <s v="PITSS"/>
    <s v="ASP"/>
    <x v="2"/>
    <s v="AV PRINCIPAL No 1420"/>
    <x v="2"/>
    <n v="0"/>
    <s v="METRO"/>
    <n v="28"/>
    <s v="Entre 16 y 30"/>
    <s v="Departmental Digital"/>
    <s v="A3"/>
    <s v="Ciudad principal"/>
    <s v="2-Entre 16 y 30"/>
    <n v="0.8"/>
    <n v="524"/>
    <n v="1"/>
    <n v="0.95"/>
    <n v="5"/>
    <n v="0.19"/>
    <n v="0"/>
    <n v="0"/>
    <d v="2019-03-14T00:00:00"/>
    <d v="2019-03-14T00:00:00"/>
    <n v="0"/>
    <s v="0-1 día"/>
    <n v="0"/>
    <n v="0"/>
    <n v="0"/>
    <x v="0"/>
    <x v="0"/>
    <x v="0"/>
    <x v="0"/>
    <x v="0"/>
    <x v="0"/>
    <x v="0"/>
  </r>
  <r>
    <x v="2"/>
    <n v="1"/>
    <s v="2005921"/>
    <x v="0"/>
    <s v="8075"/>
    <s v="08/03/2019 10:02"/>
    <s v="03AG881534"/>
    <s v="800072"/>
    <s v="PITSS"/>
    <s v="ASP"/>
    <x v="38"/>
    <s v="AV. ADOLFO LOPEZ MATEOS NORTE 2405"/>
    <x v="7"/>
    <n v="0"/>
    <s v="INTERIOR"/>
    <n v="121"/>
    <s v="&gt;60"/>
    <s v="Departmental Digital"/>
    <s v="A3"/>
    <s v="Ciudad principal"/>
    <s v="2-&gt;60"/>
    <n v="1.1000000000000001"/>
    <n v="1501.5000000000002"/>
    <n v="1"/>
    <n v="1.3"/>
    <n v="5"/>
    <n v="0.26"/>
    <n v="0"/>
    <n v="0"/>
    <d v="2019-03-08T00:00:00"/>
    <d v="2019-03-08T00:00:00"/>
    <n v="0"/>
    <s v="0-1 día"/>
    <n v="0"/>
    <n v="0"/>
    <n v="0"/>
    <x v="0"/>
    <x v="0"/>
    <x v="0"/>
    <x v="0"/>
    <x v="0"/>
    <x v="0"/>
    <x v="0"/>
  </r>
  <r>
    <x v="2"/>
    <n v="1"/>
    <s v="2005925"/>
    <x v="0"/>
    <s v="4395"/>
    <s v="08/03/2019 10:01"/>
    <s v="0BG2951632"/>
    <s v="500083"/>
    <s v="PITSS"/>
    <s v="ASP"/>
    <x v="1"/>
    <s v="AV LICOLN No 500 PTE"/>
    <x v="11"/>
    <n v="0"/>
    <s v="INTERIOR"/>
    <n v="104"/>
    <s v="&gt;60"/>
    <s v="Light Production Digital Business"/>
    <s v="Entry Production"/>
    <s v="Ciudad principal"/>
    <s v="3-&gt;60"/>
    <n v="1.1499999999999999"/>
    <n v="1808.95"/>
    <n v="1"/>
    <n v="1.98"/>
    <n v="4"/>
    <n v="0.495"/>
    <n v="0"/>
    <n v="0"/>
    <d v="2019-03-08T00:00:00"/>
    <d v="2019-03-08T00:00:00"/>
    <n v="0"/>
    <s v="0-1 día"/>
    <n v="0"/>
    <n v="0"/>
    <n v="0"/>
    <x v="0"/>
    <x v="0"/>
    <x v="0"/>
    <x v="0"/>
    <x v="0"/>
    <x v="0"/>
    <x v="0"/>
  </r>
  <r>
    <x v="2"/>
    <n v="1"/>
    <s v="2005937"/>
    <x v="0"/>
    <s v="1251"/>
    <s v="08/03/2019 10:13"/>
    <s v="0VGW624391"/>
    <s v="500161"/>
    <s v="PITSS"/>
    <s v="ASP"/>
    <x v="128"/>
    <s v="CALLE 15 NUM 105"/>
    <x v="6"/>
    <n v="0"/>
    <s v="INTERIOR"/>
    <n v="3"/>
    <s v="&lt;=3"/>
    <s v="Entry Production Color Low/Mid"/>
    <s v="Entry Production"/>
    <s v="Ciudad principal"/>
    <s v="3-&lt;=3"/>
    <n v="0"/>
    <n v="0"/>
    <n v="1"/>
    <n v="0.28000000000000003"/>
    <n v="4"/>
    <n v="7.0000000000000007E-2"/>
    <n v="0"/>
    <n v="0"/>
    <d v="2019-03-08T00:00:00"/>
    <d v="2019-03-08T00:00:00"/>
    <n v="0"/>
    <s v="0-1 día"/>
    <n v="0"/>
    <n v="0"/>
    <n v="0"/>
    <x v="0"/>
    <x v="0"/>
    <x v="0"/>
    <x v="0"/>
    <x v="0"/>
    <x v="1"/>
    <x v="7"/>
  </r>
  <r>
    <x v="2"/>
    <n v="1"/>
    <s v="2005943"/>
    <x v="0"/>
    <s v="6203"/>
    <s v="08/03/2019 10:19"/>
    <s v="0AGD461481"/>
    <s v="500028"/>
    <s v="PITSS"/>
    <s v="ASP"/>
    <x v="1"/>
    <s v="AV HUMBERTO LOBO 520"/>
    <x v="1"/>
    <n v="0"/>
    <s v="INTERIOR"/>
    <n v="2"/>
    <s v="&lt;=3"/>
    <s v="WF Mono Systems and Legacy Color"/>
    <s v="WF"/>
    <s v="Ciudad principal"/>
    <s v="3-&lt;=3"/>
    <n v="0"/>
    <n v="0"/>
    <n v="1"/>
    <n v="3.68"/>
    <n v="4"/>
    <n v="0.92"/>
    <n v="0"/>
    <n v="0"/>
    <d v="2019-03-08T00:00:00"/>
    <d v="2019-03-08T00:00:00"/>
    <n v="0"/>
    <s v="0-1 día"/>
    <n v="0"/>
    <n v="0"/>
    <n v="0"/>
    <x v="0"/>
    <x v="0"/>
    <x v="0"/>
    <x v="0"/>
    <x v="0"/>
    <x v="0"/>
    <x v="0"/>
  </r>
  <r>
    <x v="2"/>
    <n v="1"/>
    <s v="2005975"/>
    <x v="0"/>
    <s v="6203"/>
    <s v="08/03/2019 10:50"/>
    <s v="0AGD460913"/>
    <s v="500035"/>
    <s v="PITSS"/>
    <s v="ASP"/>
    <x v="6"/>
    <s v="AV NOGALAR SUR Y CRISANTEMA 2DO PISO"/>
    <x v="36"/>
    <n v="0"/>
    <s v="INTERIOR"/>
    <n v="18"/>
    <s v="Entre 16 y 30"/>
    <s v="WF Mono Systems and Legacy Color"/>
    <s v="WF"/>
    <s v="Ciudad principal"/>
    <s v="3-Entre 16 y 30"/>
    <n v="1.05"/>
    <n v="1651.6500000000003"/>
    <n v="1"/>
    <n v="1.85"/>
    <n v="4"/>
    <n v="0.46250000000000002"/>
    <n v="0"/>
    <n v="0"/>
    <d v="2019-03-08T00:00:00"/>
    <d v="2019-03-08T00:00:00"/>
    <n v="0"/>
    <s v="0-1 día"/>
    <n v="0"/>
    <n v="0"/>
    <n v="0"/>
    <x v="0"/>
    <x v="0"/>
    <x v="0"/>
    <x v="0"/>
    <x v="0"/>
    <x v="0"/>
    <x v="0"/>
  </r>
  <r>
    <x v="2"/>
    <n v="1"/>
    <s v="2005979"/>
    <x v="0"/>
    <s v="5945"/>
    <s v="08/03/2019 10:55"/>
    <s v="0X76707825"/>
    <s v="500018"/>
    <s v="PITSS"/>
    <s v="ASP"/>
    <x v="2"/>
    <s v="BOULEVARD FRANCISCO PRIMO DE VERDAD No 3317"/>
    <x v="23"/>
    <n v="0"/>
    <s v="INTERIOR"/>
    <n v="24"/>
    <s v="Entre 16 y 30"/>
    <s v="Office Digital"/>
    <s v="A3"/>
    <s v="Ciudad principal"/>
    <s v="2-Entre 16 y 30"/>
    <n v="0.8"/>
    <n v="1092"/>
    <n v="1"/>
    <n v="0.33"/>
    <n v="5"/>
    <n v="6.6000000000000003E-2"/>
    <n v="0"/>
    <n v="0"/>
    <d v="2019-03-08T00:00:00"/>
    <d v="2019-03-08T00:00:00"/>
    <n v="0"/>
    <s v="0-1 día"/>
    <n v="0"/>
    <n v="0"/>
    <n v="0"/>
    <x v="0"/>
    <x v="0"/>
    <x v="0"/>
    <x v="0"/>
    <x v="0"/>
    <x v="0"/>
    <x v="0"/>
  </r>
  <r>
    <x v="2"/>
    <n v="1"/>
    <s v="2005983"/>
    <x v="0"/>
    <s v="4310"/>
    <s v="08/03/2019 11:01"/>
    <s v="0BG0964513"/>
    <s v="100038"/>
    <s v="PITSS"/>
    <s v="ASP"/>
    <x v="4"/>
    <s v="BLVD AEROPUERTO MIGUEL ALEMAN No 55"/>
    <x v="59"/>
    <n v="0"/>
    <s v="INTERIOR"/>
    <n v="1"/>
    <s v="&lt;=3"/>
    <s v="Light Production Digital Business"/>
    <s v="Entry Production"/>
    <s v="Ciudad principal"/>
    <s v="3-&lt;=3"/>
    <n v="0"/>
    <n v="0"/>
    <n v="1"/>
    <n v="1.48"/>
    <n v="4"/>
    <n v="0.37"/>
    <n v="0"/>
    <n v="0"/>
    <d v="2019-03-14T00:00:00"/>
    <d v="2019-03-14T00:00:00"/>
    <n v="0"/>
    <s v="0-1 día"/>
    <n v="0"/>
    <n v="0"/>
    <n v="0"/>
    <x v="0"/>
    <x v="0"/>
    <x v="0"/>
    <x v="0"/>
    <x v="0"/>
    <x v="0"/>
    <x v="0"/>
  </r>
  <r>
    <x v="2"/>
    <n v="1"/>
    <s v="2005987"/>
    <x v="0"/>
    <s v="0070"/>
    <s v="08/03/2019 11:05"/>
    <s v="0E2B666090"/>
    <s v="100037"/>
    <s v="PITSS"/>
    <s v="ASP"/>
    <x v="4"/>
    <s v="BLVD AEROPUERTO MIGUEL ALEMAN No 55"/>
    <x v="32"/>
    <n v="0"/>
    <s v="INTERIOR"/>
    <n v="59"/>
    <s v="Entre 31 y 60"/>
    <s v="Entry Production Color Low/Mid"/>
    <s v="Entry Production"/>
    <s v="Ciudad principal"/>
    <s v="3-Entre 31 y 60"/>
    <n v="1.1000000000000001"/>
    <n v="1730.3000000000004"/>
    <n v="1"/>
    <n v="2.92"/>
    <n v="4"/>
    <n v="0.73"/>
    <n v="0"/>
    <n v="0"/>
    <d v="2019-03-08T00:00:00"/>
    <d v="2019-03-08T00:00:00"/>
    <n v="0"/>
    <s v="0-1 día"/>
    <n v="0"/>
    <n v="0"/>
    <n v="0"/>
    <x v="0"/>
    <x v="0"/>
    <x v="0"/>
    <x v="0"/>
    <x v="0"/>
    <x v="0"/>
    <x v="0"/>
  </r>
  <r>
    <x v="2"/>
    <n v="1"/>
    <s v="2005993"/>
    <x v="0"/>
    <s v="3655"/>
    <s v="08/03/2019 11:13"/>
    <s v="0C7X371958"/>
    <s v="500028"/>
    <s v="PITSS"/>
    <s v="ASP"/>
    <x v="179"/>
    <s v="CARRETERA PRESA LA AMISTAD S/N KM 5"/>
    <x v="53"/>
    <n v="0"/>
    <s v="INTERIOR"/>
    <n v="100"/>
    <s v="&gt;60"/>
    <s v="A4 Mono MFPs"/>
    <s v="A4"/>
    <s v="Otras"/>
    <s v="1-&gt;60"/>
    <n v="1.05"/>
    <n v="750.75000000000011"/>
    <n v="1"/>
    <n v="5.65"/>
    <n v="9"/>
    <n v="0.62777777777777777"/>
    <n v="0"/>
    <n v="0"/>
    <d v="2019-03-08T00:00:00"/>
    <d v="2019-03-11T00:00:00"/>
    <n v="1"/>
    <s v="0-1 día"/>
    <n v="0"/>
    <n v="0"/>
    <n v="0"/>
    <x v="0"/>
    <x v="0"/>
    <x v="0"/>
    <x v="0"/>
    <x v="0"/>
    <x v="0"/>
    <x v="0"/>
  </r>
  <r>
    <x v="2"/>
    <n v="1"/>
    <s v="2006041"/>
    <x v="0"/>
    <s v="0560"/>
    <s v="08/03/2019 11:52"/>
    <s v="0XPN399180"/>
    <s v="800186"/>
    <s v="PITSS"/>
    <s v="ASP"/>
    <x v="1"/>
    <s v="EZEQUIEL MONTES 8"/>
    <x v="10"/>
    <n v="0"/>
    <s v="INTERIOR"/>
    <n v="25"/>
    <s v="Entre 16 y 30"/>
    <s v="Entry Production Color Low/Mid"/>
    <s v="Entry Production"/>
    <s v="Ciudad principal"/>
    <s v="3-Entre 16 y 30"/>
    <n v="1.05"/>
    <n v="1651.6500000000003"/>
    <n v="1"/>
    <n v="1.8"/>
    <n v="4"/>
    <n v="0.45"/>
    <n v="0"/>
    <n v="0"/>
    <d v="2019-03-08T00:00:00"/>
    <d v="2019-03-08T00:00:00"/>
    <n v="0"/>
    <s v="0-1 día"/>
    <n v="0"/>
    <n v="0"/>
    <n v="0"/>
    <x v="0"/>
    <x v="0"/>
    <x v="0"/>
    <x v="0"/>
    <x v="0"/>
    <x v="0"/>
    <x v="0"/>
  </r>
  <r>
    <x v="2"/>
    <n v="1"/>
    <s v="2006043"/>
    <x v="0"/>
    <s v="5326"/>
    <s v="08/03/2019 11:51"/>
    <s v="0AE9572669"/>
    <s v="100037"/>
    <s v="PITSS"/>
    <s v="ASP"/>
    <x v="151"/>
    <s v="AV DE LA INDUSTRIA AUTOMOTRIZ No 7 MZ-4 LT-3"/>
    <x v="59"/>
    <n v="0"/>
    <s v="INTERIOR"/>
    <n v="198"/>
    <s v="&gt;60"/>
    <s v="Office Digital"/>
    <s v="A3"/>
    <s v="Ciudad principal"/>
    <s v="2-&gt;60"/>
    <n v="1.1000000000000001"/>
    <n v="1501.5000000000002"/>
    <n v="1"/>
    <n v="0.65"/>
    <n v="5"/>
    <n v="0.13"/>
    <n v="0"/>
    <n v="0"/>
    <d v="2019-03-11T00:00:00"/>
    <d v="2019-03-12T00:00:00"/>
    <n v="1"/>
    <s v="0-1 día"/>
    <n v="0"/>
    <n v="0"/>
    <n v="0"/>
    <x v="0"/>
    <x v="0"/>
    <x v="0"/>
    <x v="0"/>
    <x v="0"/>
    <x v="0"/>
    <x v="0"/>
  </r>
  <r>
    <x v="2"/>
    <n v="1"/>
    <s v="2006065"/>
    <x v="0"/>
    <s v="3658"/>
    <s v="08/03/2019 11:56"/>
    <s v="0C4X008164"/>
    <s v="800185"/>
    <s v="PITSS"/>
    <s v="ASP"/>
    <x v="8"/>
    <s v="AV PINO SUAREZ No 319-B"/>
    <x v="50"/>
    <n v="1"/>
    <s v="INTERIOR"/>
    <n v="198"/>
    <s v="&gt;60"/>
    <s v="A4 Mono MFPs"/>
    <s v="A4"/>
    <s v="Ciudad principal"/>
    <s v="1-&gt;60"/>
    <n v="1.05"/>
    <n v="0"/>
    <n v="1"/>
    <n v="1.4"/>
    <n v="5"/>
    <n v="0.27999999999999997"/>
    <n v="0"/>
    <n v="0"/>
    <d v="2019-03-08T00:00:00"/>
    <d v="2019-03-08T00:00:00"/>
    <n v="0"/>
    <s v="0-1 día"/>
    <n v="0"/>
    <n v="0"/>
    <n v="0"/>
    <x v="0"/>
    <x v="0"/>
    <x v="0"/>
    <x v="0"/>
    <x v="0"/>
    <x v="0"/>
    <x v="0"/>
  </r>
  <r>
    <x v="2"/>
    <n v="1"/>
    <s v="2006079"/>
    <x v="0"/>
    <s v="8581"/>
    <s v="08/03/2019 12:36"/>
    <s v="0T2B051820"/>
    <s v="500018"/>
    <s v="PITSS"/>
    <s v="ASP"/>
    <x v="2"/>
    <s v="BLVD FRANCISCO PRIMO DE VERDAD No 3317"/>
    <x v="23"/>
    <n v="0"/>
    <s v="INTERIOR"/>
    <n v="88"/>
    <s v="&gt;60"/>
    <s v="Color Solid Ink Printers"/>
    <s v="A4"/>
    <s v="Ciudad principal"/>
    <s v="1-&gt;60"/>
    <n v="1.05"/>
    <n v="750.75000000000011"/>
    <n v="1"/>
    <n v="0.23"/>
    <n v="5"/>
    <n v="4.5999999999999999E-2"/>
    <n v="0"/>
    <n v="0"/>
    <d v="2019-03-12T00:00:00"/>
    <d v="2019-03-12T00:00:00"/>
    <n v="0"/>
    <s v="0-1 día"/>
    <n v="0"/>
    <n v="0"/>
    <n v="0"/>
    <x v="0"/>
    <x v="0"/>
    <x v="0"/>
    <x v="0"/>
    <x v="0"/>
    <x v="0"/>
    <x v="0"/>
  </r>
  <r>
    <x v="2"/>
    <n v="1"/>
    <s v="2006089"/>
    <x v="0"/>
    <s v="5866"/>
    <s v="08/03/2019 12:53"/>
    <s v="0EX9283969"/>
    <s v="800188"/>
    <s v="PITSS"/>
    <s v="ASP"/>
    <x v="1"/>
    <s v="BLV ADOLFO LOPEZ MATEOS 1025"/>
    <x v="55"/>
    <n v="0"/>
    <s v="INTERIOR"/>
    <n v="44"/>
    <s v="Entre 31 y 60"/>
    <s v="Departmental Digital"/>
    <s v="A3"/>
    <s v="Ciudad principal"/>
    <s v="2-Entre 31 y 60"/>
    <n v="1.05"/>
    <n v="1433.25"/>
    <n v="1"/>
    <n v="1.1200000000000001"/>
    <n v="5"/>
    <n v="0.22400000000000003"/>
    <n v="0"/>
    <n v="0"/>
    <d v="2019-03-08T00:00:00"/>
    <d v="2019-03-08T00:00:00"/>
    <n v="0"/>
    <s v="0-1 día"/>
    <n v="0"/>
    <n v="0"/>
    <n v="0"/>
    <x v="0"/>
    <x v="0"/>
    <x v="0"/>
    <x v="0"/>
    <x v="0"/>
    <x v="0"/>
    <x v="0"/>
  </r>
  <r>
    <x v="2"/>
    <n v="1"/>
    <s v="2006105"/>
    <x v="3"/>
    <s v="7010"/>
    <s v="08/03/2019 12:58"/>
    <s v="07TX139987"/>
    <s v="000196"/>
    <s v="PITSS"/>
    <s v="ASP"/>
    <x v="173"/>
    <s v="PATRICIO SANZ No 1025"/>
    <x v="21"/>
    <n v="0"/>
    <s v="METRO"/>
    <s v="  "/>
    <s v="&gt;60"/>
    <s v="A3 Office Color Laser MFPs"/>
    <s v="A3"/>
    <s v="Ciudad principal"/>
    <s v="2-&gt;60"/>
    <n v="1"/>
    <n v="982.5"/>
    <n v="0"/>
    <n v="5"/>
    <n v="5"/>
    <n v="1"/>
    <n v="0"/>
    <n v="0"/>
    <d v="2019-03-11T00:00:00"/>
    <d v="2019-03-11T00:00:00"/>
    <n v="0"/>
    <s v="0-1 día"/>
    <n v="0"/>
    <n v="0"/>
    <n v="0"/>
    <x v="1"/>
    <x v="0"/>
    <x v="0"/>
    <x v="0"/>
    <x v="0"/>
    <x v="0"/>
    <x v="0"/>
  </r>
  <r>
    <x v="2"/>
    <n v="1"/>
    <s v="2006107"/>
    <x v="0"/>
    <s v="0560"/>
    <s v="08/03/2019 13:02"/>
    <s v="0XPN546792"/>
    <s v="500157"/>
    <s v="PITSS"/>
    <s v="ASP"/>
    <x v="1"/>
    <s v="AV PASEO TRIUNFO LA REP 6321"/>
    <x v="2"/>
    <n v="0"/>
    <s v="INTERIOR"/>
    <n v="22"/>
    <s v="Entre 16 y 30"/>
    <s v="Entry Production Color Low/Mid"/>
    <s v="Entry Production"/>
    <s v="Ciudad principal"/>
    <s v="3-Entre 16 y 30"/>
    <n v="1.05"/>
    <n v="1651.6500000000003"/>
    <n v="1"/>
    <n v="0.14000000000000001"/>
    <n v="4"/>
    <n v="3.5000000000000003E-2"/>
    <n v="0"/>
    <n v="0"/>
    <d v="2019-03-11T00:00:00"/>
    <d v="2019-03-11T00:00:00"/>
    <n v="0"/>
    <s v="0-1 día"/>
    <n v="0"/>
    <n v="0"/>
    <n v="0"/>
    <x v="0"/>
    <x v="0"/>
    <x v="0"/>
    <x v="0"/>
    <x v="0"/>
    <x v="2"/>
    <x v="4"/>
  </r>
  <r>
    <x v="2"/>
    <n v="1"/>
    <s v="2006115"/>
    <x v="0"/>
    <s v="5866"/>
    <s v="08/03/2019 13:13"/>
    <s v="0EX9283108"/>
    <s v="500028"/>
    <s v="PITSS"/>
    <s v="ASP"/>
    <x v="1"/>
    <s v="AV HUMBERTO LOBO 520"/>
    <x v="1"/>
    <n v="0"/>
    <s v="INTERIOR"/>
    <n v="2"/>
    <s v="&lt;=3"/>
    <s v="Departmental Digital"/>
    <s v="A3"/>
    <s v="Ciudad principal"/>
    <s v="2-&lt;=3"/>
    <n v="0"/>
    <n v="0"/>
    <n v="1"/>
    <n v="1.8"/>
    <n v="5"/>
    <n v="0.36"/>
    <n v="0"/>
    <n v="0"/>
    <d v="2019-03-08T00:00:00"/>
    <d v="2019-03-11T00:00:00"/>
    <n v="1"/>
    <s v="0-1 día"/>
    <n v="0"/>
    <n v="0"/>
    <n v="0"/>
    <x v="0"/>
    <x v="0"/>
    <x v="0"/>
    <x v="0"/>
    <x v="0"/>
    <x v="0"/>
    <x v="0"/>
  </r>
  <r>
    <x v="2"/>
    <n v="1"/>
    <s v="2006117"/>
    <x v="0"/>
    <s v="5955"/>
    <s v="08/03/2019 13:16"/>
    <s v="0X76704205"/>
    <s v="500158"/>
    <s v="PITSS"/>
    <s v="ASP"/>
    <x v="2"/>
    <s v="AV TECNOLOGICO Y JUAN KEPLER 6915"/>
    <x v="2"/>
    <n v="0"/>
    <s v="INTERIOR"/>
    <n v="64"/>
    <s v="&gt;60"/>
    <s v="Departmental Digital"/>
    <s v="A3"/>
    <s v="Ciudad principal"/>
    <s v="2-&gt;60"/>
    <n v="1.1000000000000001"/>
    <n v="1501.5000000000002"/>
    <n v="1"/>
    <n v="0.73"/>
    <n v="5"/>
    <n v="0.14599999999999999"/>
    <n v="0"/>
    <n v="0"/>
    <d v="2019-03-08T00:00:00"/>
    <d v="2019-03-11T00:00:00"/>
    <n v="1"/>
    <s v="0-1 día"/>
    <n v="0"/>
    <n v="0"/>
    <n v="0"/>
    <x v="0"/>
    <x v="0"/>
    <x v="0"/>
    <x v="0"/>
    <x v="0"/>
    <x v="2"/>
    <x v="5"/>
  </r>
  <r>
    <x v="2"/>
    <n v="1"/>
    <s v="2006119"/>
    <x v="0"/>
    <s v="5866"/>
    <s v="08/03/2019 13:17"/>
    <s v="0EX9297588"/>
    <s v="500028"/>
    <s v="PITSS"/>
    <s v="ASP"/>
    <x v="1"/>
    <s v="AV HUMBERTO LOBO 520"/>
    <x v="1"/>
    <n v="0"/>
    <s v="INTERIOR"/>
    <n v="61"/>
    <s v="&gt;60"/>
    <s v="Departmental Digital"/>
    <s v="A3"/>
    <s v="Ciudad principal"/>
    <s v="2-&gt;60"/>
    <n v="1.1000000000000001"/>
    <n v="1501.5000000000002"/>
    <n v="1"/>
    <n v="3.39"/>
    <n v="5"/>
    <n v="0.67800000000000005"/>
    <n v="0"/>
    <n v="0"/>
    <d v="2019-03-08T00:00:00"/>
    <d v="2019-03-11T00:00:00"/>
    <n v="1"/>
    <s v="0-1 día"/>
    <n v="0"/>
    <n v="0"/>
    <n v="0"/>
    <x v="0"/>
    <x v="0"/>
    <x v="0"/>
    <x v="0"/>
    <x v="0"/>
    <x v="0"/>
    <x v="0"/>
  </r>
  <r>
    <x v="2"/>
    <n v="1"/>
    <s v="2006137"/>
    <x v="0"/>
    <s v="8045"/>
    <s v="08/03/2019 13:41"/>
    <s v="0Y4X849031"/>
    <s v="800196"/>
    <s v="PITSS"/>
    <s v="ASP"/>
    <x v="0"/>
    <s v="BRUSELAS No 565 - 565-A"/>
    <x v="7"/>
    <n v="1"/>
    <s v="INTERIOR"/>
    <n v="18"/>
    <s v="Entre 16 y 30"/>
    <s v="Office Digital"/>
    <s v="A3"/>
    <s v="Ciudad principal"/>
    <s v="2-Entre 16 y 30"/>
    <n v="0.8"/>
    <n v="0"/>
    <n v="1"/>
    <n v="0.59"/>
    <n v="5"/>
    <n v="0.11799999999999999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6151"/>
    <x v="0"/>
    <s v="4002"/>
    <s v="08/03/2019 13:52"/>
    <s v="09HB325840"/>
    <s v="800072"/>
    <s v="PITSS"/>
    <s v="ASP"/>
    <x v="14"/>
    <s v="AV LAURELES 1300 L35 Y L 35 PB"/>
    <x v="0"/>
    <n v="0"/>
    <s v="INTERIOR"/>
    <n v="2654"/>
    <s v="&gt;60"/>
    <s v="A4 Mono MFPs"/>
    <s v="A4"/>
    <s v="Ciudad principal"/>
    <s v="1-&gt;60"/>
    <n v="1.05"/>
    <n v="750.75000000000011"/>
    <n v="1"/>
    <n v="0.88"/>
    <n v="5"/>
    <n v="0.17599999999999999"/>
    <n v="0"/>
    <n v="0"/>
    <d v="2019-03-08T00:00:00"/>
    <d v="2019-03-11T00:00:00"/>
    <n v="1"/>
    <s v="0-1 día"/>
    <n v="0"/>
    <n v="0"/>
    <n v="0"/>
    <x v="0"/>
    <x v="0"/>
    <x v="0"/>
    <x v="0"/>
    <x v="0"/>
    <x v="0"/>
    <x v="0"/>
  </r>
  <r>
    <x v="2"/>
    <n v="1"/>
    <s v="2006157"/>
    <x v="0"/>
    <s v="8880"/>
    <s v="08/03/2019 14:00"/>
    <s v="0T4B035507"/>
    <s v="800071"/>
    <s v="PITSS"/>
    <s v="ASP"/>
    <x v="27"/>
    <s v="CARRETERA BASE AEREA No 5850-23"/>
    <x v="0"/>
    <n v="0"/>
    <s v="INTERIOR"/>
    <n v="191"/>
    <s v="&gt;60"/>
    <s v="Color Solid Ink Printers"/>
    <s v="A4"/>
    <s v="Ciudad principal"/>
    <s v="1-&gt;60"/>
    <n v="1.05"/>
    <n v="750.75000000000011"/>
    <n v="1"/>
    <n v="2.5"/>
    <n v="5"/>
    <n v="0.5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6159"/>
    <x v="0"/>
    <s v="4626"/>
    <s v="08/03/2019 14:02"/>
    <s v="0D6X469449"/>
    <s v="800071"/>
    <s v="PITSS"/>
    <s v="ASP"/>
    <x v="27"/>
    <s v="CARRETERA BASE AEREA No 5850-23"/>
    <x v="0"/>
    <n v="0"/>
    <s v="INTERIOR"/>
    <n v="269"/>
    <s v="&gt;60"/>
    <s v="Entry Mono Printers"/>
    <s v="A4"/>
    <s v="Ciudad principal"/>
    <s v="1-&gt;60"/>
    <n v="1.05"/>
    <n v="750.75000000000011"/>
    <n v="1"/>
    <n v="0.64"/>
    <n v="5"/>
    <n v="0.128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6175"/>
    <x v="0"/>
    <s v="7835"/>
    <s v="08/03/2019 14:16"/>
    <s v="0MX1220545"/>
    <s v="500093"/>
    <s v="PITSS"/>
    <s v="ASP"/>
    <x v="17"/>
    <s v="AV DE LAS FABRICAS No 5939"/>
    <x v="18"/>
    <n v="0"/>
    <s v="INTERIOR"/>
    <n v="1"/>
    <s v="&lt;=3"/>
    <s v="A3 Office Color Laser MFPs"/>
    <s v="A3"/>
    <s v="Ciudad principal"/>
    <s v="2-&lt;=3"/>
    <n v="0"/>
    <n v="0"/>
    <n v="1"/>
    <n v="0.73"/>
    <n v="5"/>
    <n v="0.14599999999999999"/>
    <n v="0"/>
    <n v="0"/>
    <d v="2019-03-08T00:00:00"/>
    <d v="2019-03-08T00:00:00"/>
    <n v="0"/>
    <s v="0-1 día"/>
    <n v="0"/>
    <n v="0"/>
    <n v="0"/>
    <x v="0"/>
    <x v="0"/>
    <x v="0"/>
    <x v="0"/>
    <x v="0"/>
    <x v="0"/>
    <x v="0"/>
  </r>
  <r>
    <x v="2"/>
    <n v="1"/>
    <s v="2006177"/>
    <x v="0"/>
    <s v="8055"/>
    <s v="08/03/2019 14:22"/>
    <s v="0Y4X821876"/>
    <s v="500080"/>
    <s v="PITSS"/>
    <s v="ASP"/>
    <x v="13"/>
    <s v="AV DE LAS INDUSTRIAS No 4907"/>
    <x v="6"/>
    <n v="0"/>
    <s v="INTERIOR"/>
    <n v="29"/>
    <s v="Entre 16 y 30"/>
    <s v="Departmental Digital"/>
    <s v="A3"/>
    <s v="Ciudad principal"/>
    <s v="2-Entre 16 y 30"/>
    <n v="0.8"/>
    <n v="1092"/>
    <n v="1"/>
    <n v="0"/>
    <n v="5"/>
    <n v="0"/>
    <n v="0"/>
    <n v="0"/>
    <d v="2019-03-11T00:00:00"/>
    <d v="2019-03-11T00:00:00"/>
    <n v="0"/>
    <s v="0-1 día"/>
    <n v="0"/>
    <n v="0"/>
    <n v="0"/>
    <x v="0"/>
    <x v="0"/>
    <x v="0"/>
    <x v="0"/>
    <x v="0"/>
    <x v="1"/>
    <x v="1"/>
  </r>
  <r>
    <x v="2"/>
    <n v="1"/>
    <s v="2006179"/>
    <x v="0"/>
    <s v="4120"/>
    <s v="08/03/2019 14:25"/>
    <s v="0GXV896042"/>
    <s v="100037"/>
    <s v="PITSS"/>
    <s v="ASP"/>
    <x v="139"/>
    <s v="AV AGRIPIN GARCIA ESTRADA 1308"/>
    <x v="68"/>
    <n v="0"/>
    <s v="INTERIOR"/>
    <n v="16"/>
    <s v="Entre 16 y 30"/>
    <s v="Light Production Digital Business"/>
    <s v="Entry Production"/>
    <s v="Ciudad principal"/>
    <s v="3-Entre 16 y 30"/>
    <n v="1.05"/>
    <n v="1651.6500000000003"/>
    <n v="1"/>
    <n v="3.08"/>
    <n v="4"/>
    <n v="0.77"/>
    <n v="0"/>
    <n v="0"/>
    <d v="2019-03-20T00:00:00"/>
    <d v="2019-03-20T00:00:00"/>
    <n v="0"/>
    <s v="0-1 día"/>
    <n v="0"/>
    <n v="0"/>
    <n v="0"/>
    <x v="0"/>
    <x v="0"/>
    <x v="0"/>
    <x v="0"/>
    <x v="0"/>
    <x v="0"/>
    <x v="0"/>
  </r>
  <r>
    <x v="2"/>
    <n v="1"/>
    <s v="2006181"/>
    <x v="0"/>
    <s v="8045"/>
    <s v="08/03/2019 14:25"/>
    <s v="0Y4X820694"/>
    <s v="500080"/>
    <s v="PITSS"/>
    <s v="ASP"/>
    <x v="13"/>
    <s v="AV DE LAS INDUSTRIAS No 4907"/>
    <x v="6"/>
    <n v="0"/>
    <s v="INTERIOR"/>
    <n v="185"/>
    <s v="&gt;60"/>
    <s v="Office Digital"/>
    <s v="A3"/>
    <s v="Ciudad principal"/>
    <s v="2-&gt;60"/>
    <n v="1.1000000000000001"/>
    <n v="1501.5000000000002"/>
    <n v="1"/>
    <n v="0"/>
    <n v="5"/>
    <n v="0"/>
    <n v="0"/>
    <n v="0"/>
    <d v="2019-03-11T00:00:00"/>
    <d v="2019-03-11T00:00:00"/>
    <n v="0"/>
    <s v="0-1 día"/>
    <n v="0"/>
    <n v="0"/>
    <n v="0"/>
    <x v="0"/>
    <x v="0"/>
    <x v="0"/>
    <x v="0"/>
    <x v="0"/>
    <x v="1"/>
    <x v="1"/>
  </r>
  <r>
    <x v="2"/>
    <n v="1"/>
    <s v="2006189"/>
    <x v="0"/>
    <s v="3611"/>
    <s v="08/03/2019 14:29"/>
    <s v="0A4T558282"/>
    <s v="100037"/>
    <s v="PITSS"/>
    <s v="ASP"/>
    <x v="4"/>
    <s v="LEONA BICARIO 629"/>
    <x v="3"/>
    <n v="0"/>
    <s v="INTERIOR"/>
    <n v="291"/>
    <s v="&gt;60"/>
    <s v="Entry Mono Printers"/>
    <s v="A4"/>
    <s v="Ciudad principal"/>
    <s v="1-&gt;60"/>
    <n v="1.05"/>
    <n v="750.75000000000011"/>
    <n v="1"/>
    <n v="3.02"/>
    <n v="5"/>
    <n v="0.60399999999999998"/>
    <n v="0"/>
    <n v="0"/>
    <d v="2019-03-13T00:00:00"/>
    <d v="2019-03-13T00:00:00"/>
    <n v="0"/>
    <s v="0-1 día"/>
    <n v="0"/>
    <n v="0"/>
    <n v="0"/>
    <x v="0"/>
    <x v="0"/>
    <x v="0"/>
    <x v="0"/>
    <x v="0"/>
    <x v="0"/>
    <x v="0"/>
  </r>
  <r>
    <x v="2"/>
    <n v="1"/>
    <s v="2006191"/>
    <x v="0"/>
    <s v="3611"/>
    <s v="08/03/2019 14:32"/>
    <s v="0A4T558394"/>
    <s v="800146"/>
    <s v="PITSS"/>
    <s v="ASP"/>
    <x v="4"/>
    <s v="AV VENUSTIANO CARRANZA 2301"/>
    <x v="13"/>
    <n v="0"/>
    <s v="INTERIOR"/>
    <n v="23"/>
    <s v="Entre 16 y 30"/>
    <s v="Entry Mono Printers"/>
    <s v="A4"/>
    <s v="Ciudad principal"/>
    <s v="1-Entre 16 y 30"/>
    <n v="0.6"/>
    <n v="429.00000000000006"/>
    <n v="1"/>
    <n v="0.72"/>
    <n v="5"/>
    <n v="0.14399999999999999"/>
    <n v="0"/>
    <n v="0"/>
    <d v="2019-03-08T00:00:00"/>
    <d v="2019-03-08T00:00:00"/>
    <n v="0"/>
    <s v="0-1 día"/>
    <n v="0"/>
    <n v="0"/>
    <n v="0"/>
    <x v="0"/>
    <x v="0"/>
    <x v="0"/>
    <x v="0"/>
    <x v="0"/>
    <x v="0"/>
    <x v="0"/>
  </r>
  <r>
    <x v="2"/>
    <n v="1"/>
    <s v="2006201"/>
    <x v="0"/>
    <s v="8045"/>
    <s v="08/03/2019 15:12"/>
    <s v="0Y4X848009"/>
    <s v="000196"/>
    <s v="PITSS"/>
    <s v="ASP"/>
    <x v="15"/>
    <s v="AV PASEO DE LA REFORMA No 180 PISO 23"/>
    <x v="57"/>
    <n v="1"/>
    <s v="METRO"/>
    <n v="18"/>
    <s v="Entre 16 y 30"/>
    <s v="Office Digital"/>
    <s v="A3"/>
    <s v="Ciudad principal"/>
    <s v="2-Entre 16 y 30"/>
    <n v="0.8"/>
    <n v="0"/>
    <n v="1"/>
    <n v="1.1000000000000001"/>
    <n v="5"/>
    <n v="0.22000000000000003"/>
    <n v="0"/>
    <n v="0"/>
    <d v="2019-03-12T00:00:00"/>
    <d v="2019-03-12T00:00:00"/>
    <n v="0"/>
    <s v="0-1 día"/>
    <n v="0"/>
    <n v="0"/>
    <n v="0"/>
    <x v="0"/>
    <x v="0"/>
    <x v="0"/>
    <x v="0"/>
    <x v="0"/>
    <x v="0"/>
    <x v="0"/>
  </r>
  <r>
    <x v="2"/>
    <n v="1"/>
    <s v="2006213"/>
    <x v="0"/>
    <s v="5867"/>
    <s v="08/03/2019 15:51"/>
    <s v="0EX7382605"/>
    <s v="500159"/>
    <s v="PITSS"/>
    <s v="ASP"/>
    <x v="25"/>
    <s v="CRISTOBAL COLON 11364"/>
    <x v="6"/>
    <n v="0"/>
    <s v="INTERIOR"/>
    <n v="15"/>
    <s v="Entre 7 y 15"/>
    <s v="Office Digital"/>
    <s v="A3"/>
    <s v="Ciudad principal"/>
    <s v="2-Entre 7 y 15"/>
    <n v="0.6"/>
    <n v="819"/>
    <n v="1"/>
    <n v="0"/>
    <n v="5"/>
    <n v="0"/>
    <n v="0"/>
    <n v="0"/>
    <d v="2019-03-11T00:00:00"/>
    <d v="2019-03-11T00:00:00"/>
    <n v="0"/>
    <s v="0-1 día"/>
    <n v="0"/>
    <n v="0"/>
    <n v="0"/>
    <x v="0"/>
    <x v="0"/>
    <x v="0"/>
    <x v="1"/>
    <x v="0"/>
    <x v="1"/>
    <x v="6"/>
  </r>
  <r>
    <x v="2"/>
    <n v="1"/>
    <s v="2006219"/>
    <x v="0"/>
    <s v="4002"/>
    <s v="08/03/2019 15:47"/>
    <s v="09HB331862"/>
    <s v="500083"/>
    <s v="PITSS"/>
    <s v="ASP"/>
    <x v="102"/>
    <s v="INGLATERRA No 213"/>
    <x v="7"/>
    <n v="1"/>
    <s v="INTERIOR"/>
    <n v="2654"/>
    <s v="&gt;60"/>
    <s v="A4 Mono MFPs"/>
    <s v="A4"/>
    <s v="Ciudad principal"/>
    <s v="1-&gt;60"/>
    <n v="1.05"/>
    <n v="0"/>
    <n v="1"/>
    <n v="1.72"/>
    <n v="5"/>
    <n v="0.34399999999999997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6221"/>
    <x v="0"/>
    <s v="5867"/>
    <s v="08/03/2019 16:20"/>
    <s v="0EX7397437"/>
    <s v="800185"/>
    <s v="PITSS"/>
    <s v="ASP"/>
    <x v="10"/>
    <s v="ADOLFO LOPEZ MATEOS No 328 PISO 2"/>
    <x v="41"/>
    <n v="1"/>
    <s v="INTERIOR"/>
    <n v="42"/>
    <s v="Entre 31 y 60"/>
    <s v="Office Digital"/>
    <s v="A3"/>
    <s v="Ciudad principal"/>
    <s v="2-Entre 31 y 60"/>
    <n v="1.05"/>
    <n v="0"/>
    <n v="1"/>
    <n v="1.67"/>
    <n v="5"/>
    <n v="0.33399999999999996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6223"/>
    <x v="0"/>
    <s v="5945"/>
    <s v="08/03/2019 16:21"/>
    <s v="0X76704070"/>
    <s v="500155"/>
    <s v="PITSS"/>
    <s v="ASP"/>
    <x v="25"/>
    <s v="AV FUENTES DEL SUR 7151"/>
    <x v="2"/>
    <n v="0"/>
    <s v="INTERIOR"/>
    <n v="107"/>
    <s v="&gt;60"/>
    <s v="Office Digital"/>
    <s v="A3"/>
    <s v="Ciudad principal"/>
    <s v="2-&gt;60"/>
    <n v="1.1000000000000001"/>
    <n v="1501.5000000000002"/>
    <n v="1"/>
    <n v="1.1499999999999999"/>
    <n v="5"/>
    <n v="0.22999999999999998"/>
    <n v="0"/>
    <n v="0"/>
    <d v="2019-03-11T00:00:00"/>
    <d v="2019-03-11T00:00:00"/>
    <n v="0"/>
    <s v="0-1 día"/>
    <n v="0"/>
    <n v="0"/>
    <n v="0"/>
    <x v="0"/>
    <x v="0"/>
    <x v="0"/>
    <x v="1"/>
    <x v="0"/>
    <x v="2"/>
    <x v="2"/>
  </r>
  <r>
    <x v="2"/>
    <n v="1"/>
    <s v="2006233"/>
    <x v="0"/>
    <s v="5955"/>
    <s v="08/03/2019 16:35"/>
    <s v="0X76703875"/>
    <s v="500155"/>
    <s v="PITSS"/>
    <s v="ASP"/>
    <x v="25"/>
    <s v="AV FUENTES DEL SUR No 7070"/>
    <x v="2"/>
    <n v="0"/>
    <s v="INTERIOR"/>
    <n v="18"/>
    <s v="Entre 16 y 30"/>
    <s v="Departmental Digital"/>
    <s v="A3"/>
    <s v="Ciudad principal"/>
    <s v="2-Entre 16 y 30"/>
    <n v="0.8"/>
    <n v="1092"/>
    <n v="1"/>
    <n v="2.92"/>
    <n v="5"/>
    <n v="0.58399999999999996"/>
    <n v="0"/>
    <n v="0"/>
    <d v="2019-03-11T00:00:00"/>
    <d v="2019-03-11T00:00:00"/>
    <n v="0"/>
    <s v="0-1 día"/>
    <n v="0"/>
    <n v="0"/>
    <n v="0"/>
    <x v="0"/>
    <x v="0"/>
    <x v="0"/>
    <x v="1"/>
    <x v="0"/>
    <x v="2"/>
    <x v="2"/>
  </r>
  <r>
    <x v="2"/>
    <n v="1"/>
    <s v="2006237"/>
    <x v="0"/>
    <s v="4018"/>
    <s v="08/03/2019 16:40"/>
    <s v="4HX546562"/>
    <s v="800187"/>
    <s v="PITSS"/>
    <s v="ASP"/>
    <x v="180"/>
    <s v="PROLONGACION ZARAGOZA No 136"/>
    <x v="124"/>
    <n v="0"/>
    <s v="INTERIOR"/>
    <n v="2654"/>
    <s v="&gt;60"/>
    <s v="A4 Color Laser MFPs"/>
    <s v="A4"/>
    <s v="Otras"/>
    <s v="1-&gt;60"/>
    <n v="1.05"/>
    <n v="750.75000000000011"/>
    <n v="1"/>
    <n v="1.08"/>
    <n v="9"/>
    <n v="0.12000000000000001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6239"/>
    <x v="0"/>
    <s v="4002"/>
    <s v="08/03/2019 16:40"/>
    <s v="09HB331867"/>
    <s v="000195"/>
    <s v="PITSS"/>
    <s v="ASP"/>
    <x v="0"/>
    <s v="CLZDA VALLEJO Y PASEO DE LAS JACARANDAS S/N"/>
    <x v="34"/>
    <n v="1"/>
    <s v="METRO"/>
    <n v="80"/>
    <s v="&gt;60"/>
    <s v="A4 Mono MFPs"/>
    <s v="A4"/>
    <s v="Ciudad principal"/>
    <s v="1-&gt;60"/>
    <n v="1.05"/>
    <n v="0"/>
    <n v="1"/>
    <n v="0.83"/>
    <n v="5"/>
    <n v="0.16599999999999998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6251"/>
    <x v="0"/>
    <s v="4002"/>
    <s v="08/03/2019 17:35"/>
    <s v="09HB331503"/>
    <s v="800196"/>
    <s v="PITSS"/>
    <s v="ASP"/>
    <x v="0"/>
    <s v="AV MOCTEZUMA No 179"/>
    <x v="0"/>
    <n v="1"/>
    <s v="INTERIOR"/>
    <n v="7"/>
    <s v="Entre 7 y 15"/>
    <s v="A4 Mono MFPs"/>
    <s v="A4"/>
    <s v="Ciudad principal"/>
    <s v="1-Entre 7 y 15"/>
    <n v="0"/>
    <n v="0"/>
    <n v="1"/>
    <n v="2.9"/>
    <n v="5"/>
    <n v="0.57999999999999996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6255"/>
    <x v="0"/>
    <s v="3657"/>
    <s v="08/03/2019 17:55"/>
    <s v="0C7X264583"/>
    <s v="800147"/>
    <s v="PITSS"/>
    <s v="ASP"/>
    <x v="116"/>
    <s v="BLVD ADOLFO LOPEZ MATEOS No 1505 PISO 2"/>
    <x v="17"/>
    <n v="0"/>
    <s v="INTERIOR"/>
    <n v="296"/>
    <s v="&gt;60"/>
    <s v="A4 Mono MFPs"/>
    <s v="A4"/>
    <s v="Ciudad principal"/>
    <s v="1-&gt;60"/>
    <n v="1.05"/>
    <n v="750.75000000000011"/>
    <n v="1"/>
    <n v="0"/>
    <n v="5"/>
    <n v="0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6263"/>
    <x v="0"/>
    <s v="4395"/>
    <s v="08/03/2019 18:59"/>
    <s v="0BG2939851"/>
    <s v="800192"/>
    <s v="PITSS"/>
    <s v="ASP"/>
    <x v="1"/>
    <s v="AV INDEPENDENCIA 351"/>
    <x v="7"/>
    <n v="0"/>
    <s v="INTERIOR"/>
    <n v="7"/>
    <s v="Entre 7 y 15"/>
    <s v="Light Production Digital Business"/>
    <s v="Entry Production"/>
    <s v="Ciudad principal"/>
    <s v="3-Entre 7 y 15"/>
    <n v="0.8"/>
    <n v="1258.4000000000003"/>
    <n v="1"/>
    <n v="2.0499999999999998"/>
    <n v="4"/>
    <n v="0.51249999999999996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6389"/>
    <x v="0"/>
    <s v="4395"/>
    <s v="09/03/2019 15:20"/>
    <s v="0BG2951638"/>
    <s v="800027"/>
    <s v="PITSS"/>
    <s v="ASP"/>
    <x v="1"/>
    <s v="AV LOPEZ MATEOS SUR 1299"/>
    <x v="40"/>
    <n v="0"/>
    <s v="INTERIOR"/>
    <n v="26"/>
    <s v="Entre 16 y 30"/>
    <s v="Light Production Digital Business"/>
    <s v="Entry Production"/>
    <s v="Ciudad principal"/>
    <s v="3-Entre 16 y 30"/>
    <n v="1.05"/>
    <n v="1651.6500000000003"/>
    <n v="1"/>
    <n v="0"/>
    <n v="4"/>
    <n v="0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6563"/>
    <x v="0"/>
    <s v="0070"/>
    <s v="10/03/2019 08:56"/>
    <s v="0E2B654077"/>
    <s v="800192"/>
    <s v="PITSS"/>
    <s v="ASP"/>
    <x v="1"/>
    <s v="AV MANUEL AVILA CAMACHO 1650"/>
    <x v="7"/>
    <n v="0"/>
    <s v="INTERIOR"/>
    <n v="40"/>
    <s v="Entre 31 y 60"/>
    <s v="Entry Production Color Low/Mid"/>
    <s v="Entry Production"/>
    <s v="Ciudad principal"/>
    <s v="3-Entre 31 y 60"/>
    <n v="1.1000000000000001"/>
    <n v="1730.3000000000004"/>
    <n v="1"/>
    <n v="0"/>
    <n v="4"/>
    <n v="0"/>
    <n v="0"/>
    <n v="0"/>
    <d v="2019-03-12T00:00:00"/>
    <d v="2019-03-12T00:00:00"/>
    <n v="0"/>
    <s v="0-1 día"/>
    <n v="0"/>
    <n v="0"/>
    <n v="0"/>
    <x v="0"/>
    <x v="0"/>
    <x v="0"/>
    <x v="0"/>
    <x v="0"/>
    <x v="0"/>
    <x v="0"/>
  </r>
  <r>
    <x v="2"/>
    <n v="1"/>
    <s v="2006571"/>
    <x v="0"/>
    <s v="4395"/>
    <s v="10/03/2019 14:23"/>
    <s v="0BG2947627"/>
    <s v="800146"/>
    <s v="PITSS"/>
    <s v="ASP"/>
    <x v="1"/>
    <s v="BULEVAR AEROPUERTO No 190 (ANTES 202) LOCALES DEL"/>
    <x v="17"/>
    <n v="0"/>
    <s v="INTERIOR"/>
    <n v="4"/>
    <s v="Entre 3 y 6"/>
    <s v="Light Production Digital Business"/>
    <s v="Entry Production"/>
    <s v="Ciudad principal"/>
    <s v="3-Entre 3 y 6"/>
    <n v="0.6"/>
    <n v="943.80000000000007"/>
    <n v="1"/>
    <n v="0"/>
    <n v="4"/>
    <n v="0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6573"/>
    <x v="0"/>
    <s v="4395"/>
    <s v="10/03/2019 15:47"/>
    <s v="0BG2939611"/>
    <s v="500071"/>
    <s v="PITSS"/>
    <s v="ASP"/>
    <x v="1"/>
    <s v="PEDRO CARDENAS 100"/>
    <x v="42"/>
    <n v="0"/>
    <s v="INTERIOR"/>
    <n v="17"/>
    <s v="Entre 16 y 30"/>
    <s v="Light Production Digital Business"/>
    <s v="Entry Production"/>
    <s v="Ciudad principal"/>
    <s v="3-Entre 16 y 30"/>
    <n v="1.05"/>
    <n v="1651.6500000000003"/>
    <n v="1"/>
    <n v="0"/>
    <n v="4"/>
    <n v="0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6575"/>
    <x v="0"/>
    <s v="0070"/>
    <s v="10/03/2019 15:50"/>
    <s v="0E2B656981"/>
    <s v="500071"/>
    <s v="PITSS"/>
    <s v="ASP"/>
    <x v="1"/>
    <s v="PEDRO CARDENAS 100"/>
    <x v="42"/>
    <n v="0"/>
    <s v="INTERIOR"/>
    <n v="389"/>
    <s v="&gt;60"/>
    <s v="Entry Production Color Low/Mid"/>
    <s v="Entry Production"/>
    <s v="Ciudad principal"/>
    <s v="3-&gt;60"/>
    <n v="1.1499999999999999"/>
    <n v="1808.95"/>
    <n v="1"/>
    <n v="0.85"/>
    <n v="4"/>
    <n v="0.21249999999999999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6577"/>
    <x v="0"/>
    <s v="0560"/>
    <s v="10/03/2019 17:09"/>
    <s v="0XPN551901"/>
    <s v="500028"/>
    <s v="PITSS"/>
    <s v="ASP"/>
    <x v="1"/>
    <s v="AV REVOLUCION 2703, LOC SA-01"/>
    <x v="11"/>
    <n v="0"/>
    <s v="INTERIOR"/>
    <n v="13"/>
    <s v="Entre 7 y 15"/>
    <s v="Entry Production Color Low/Mid"/>
    <s v="Entry Production"/>
    <s v="Ciudad principal"/>
    <s v="3-Entre 7 y 15"/>
    <n v="0.8"/>
    <n v="1258.4000000000003"/>
    <n v="1"/>
    <n v="0"/>
    <n v="4"/>
    <n v="0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6589"/>
    <x v="0"/>
    <s v="4310"/>
    <s v="10/03/2019 20:50"/>
    <s v="0BG0966723"/>
    <s v="800183"/>
    <s v="PITSS"/>
    <s v="ASP"/>
    <x v="1"/>
    <s v="AV. AMERICAS No. 655"/>
    <x v="7"/>
    <n v="0"/>
    <s v="INTERIOR"/>
    <n v="8"/>
    <s v="Entre 7 y 15"/>
    <s v="Light Production Digital Business"/>
    <s v="Entry Production"/>
    <s v="Ciudad principal"/>
    <s v="3-Entre 7 y 15"/>
    <n v="0.8"/>
    <n v="1258.4000000000003"/>
    <n v="1"/>
    <n v="1.5"/>
    <n v="4"/>
    <n v="0.375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6783"/>
    <x v="0"/>
    <s v="5868"/>
    <s v="11/03/2019 06:28"/>
    <s v="0EX9665394"/>
    <s v="500093"/>
    <s v="PITSS"/>
    <s v="ASP"/>
    <x v="17"/>
    <s v="ITURBIDE No 6970"/>
    <x v="18"/>
    <n v="0"/>
    <s v="INTERIOR"/>
    <n v="28"/>
    <s v="Entre 16 y 30"/>
    <s v="Departmental Digital"/>
    <s v="A3"/>
    <s v="Ciudad principal"/>
    <s v="2-Entre 16 y 30"/>
    <n v="0.8"/>
    <n v="1092"/>
    <n v="1"/>
    <n v="1.18"/>
    <n v="5"/>
    <n v="0.23599999999999999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6839"/>
    <x v="0"/>
    <s v="6203"/>
    <s v="11/03/2019 08:09"/>
    <s v="0AGD461848"/>
    <s v="800072"/>
    <s v="PITSS"/>
    <s v="ASP"/>
    <x v="1"/>
    <s v="PATRIA 1937"/>
    <x v="0"/>
    <n v="0"/>
    <s v="INTERIOR"/>
    <n v="53"/>
    <s v="Entre 31 y 60"/>
    <s v="WF Mono Systems and Legacy Color"/>
    <s v="WF"/>
    <s v="Ciudad principal"/>
    <s v="3-Entre 31 y 60"/>
    <n v="1.1000000000000001"/>
    <n v="1730.3000000000004"/>
    <n v="1"/>
    <n v="1.37"/>
    <n v="4"/>
    <n v="0.34250000000000003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6841"/>
    <x v="0"/>
    <s v="5866"/>
    <s v="11/03/2019 08:14"/>
    <s v="0EX9295738"/>
    <s v="800072"/>
    <s v="PITSS"/>
    <s v="ASP"/>
    <x v="1"/>
    <s v="AV. PATRIA NO 1937"/>
    <x v="0"/>
    <n v="0"/>
    <s v="INTERIOR"/>
    <n v="7"/>
    <s v="Entre 7 y 15"/>
    <s v="Departmental Digital"/>
    <s v="A3"/>
    <s v="Ciudad principal"/>
    <s v="2-Entre 7 y 15"/>
    <n v="0.6"/>
    <n v="819"/>
    <n v="1"/>
    <n v="0.33"/>
    <n v="5"/>
    <n v="6.6000000000000003E-2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6861"/>
    <x v="0"/>
    <s v="4395"/>
    <s v="11/03/2019 08:33"/>
    <s v="0BG2946876"/>
    <s v="800146"/>
    <s v="PITSS"/>
    <s v="ASP"/>
    <x v="1"/>
    <s v="BLV JUAN ALONSO DE TORRES 1315-3"/>
    <x v="17"/>
    <n v="0"/>
    <s v="INTERIOR"/>
    <n v="28"/>
    <s v="Entre 16 y 30"/>
    <s v="Light Production Digital Business"/>
    <s v="Entry Production"/>
    <s v="Ciudad principal"/>
    <s v="3-Entre 16 y 30"/>
    <n v="1.05"/>
    <n v="1651.6500000000003"/>
    <n v="1"/>
    <n v="1.42"/>
    <n v="4"/>
    <n v="0.35499999999999998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6863"/>
    <x v="0"/>
    <s v="3616"/>
    <s v="11/03/2019 08:39"/>
    <s v="0A2T200201"/>
    <s v="800187"/>
    <s v="PITSS"/>
    <s v="ASP"/>
    <x v="12"/>
    <s v="CARR ESTATAL 200 QUERETARO-TEQUISQUIAPAN 22500"/>
    <x v="49"/>
    <n v="0"/>
    <s v="INTERIOR"/>
    <n v="5"/>
    <s v="Entre 3 y 6"/>
    <s v="A4 Mono MFPs"/>
    <s v="A4"/>
    <s v="Ciudad principal"/>
    <s v="1-Entre 3 y 6"/>
    <n v="0"/>
    <n v="0"/>
    <n v="1"/>
    <n v="1.35"/>
    <n v="5"/>
    <n v="0.27"/>
    <n v="0"/>
    <n v="0"/>
    <d v="2019-03-13T00:00:00"/>
    <d v="2019-03-13T00:00:00"/>
    <n v="0"/>
    <s v="0-1 día"/>
    <n v="0"/>
    <n v="0"/>
    <n v="0"/>
    <x v="0"/>
    <x v="0"/>
    <x v="0"/>
    <x v="0"/>
    <x v="0"/>
    <x v="0"/>
    <x v="0"/>
  </r>
  <r>
    <x v="2"/>
    <n v="1"/>
    <s v="2006865"/>
    <x v="0"/>
    <s v="5866"/>
    <s v="11/03/2019 08:40"/>
    <s v="0EX9283410"/>
    <s v="800146"/>
    <s v="PITSS"/>
    <s v="ASP"/>
    <x v="1"/>
    <s v="BLV JUAN ALONSO DE TORRES 1315-3"/>
    <x v="17"/>
    <n v="0"/>
    <s v="INTERIOR"/>
    <n v="12"/>
    <s v="Entre 7 y 15"/>
    <s v="Departmental Digital"/>
    <s v="A3"/>
    <s v="Ciudad principal"/>
    <s v="2-Entre 7 y 15"/>
    <n v="0.6"/>
    <n v="819"/>
    <n v="1"/>
    <n v="0.57999999999999996"/>
    <n v="5"/>
    <n v="0.11599999999999999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6877"/>
    <x v="0"/>
    <s v="3611"/>
    <s v="11/03/2019 08:51"/>
    <s v="0A4T557974"/>
    <s v="800071"/>
    <s v="PITSS"/>
    <s v="ASP"/>
    <x v="27"/>
    <s v="CARRETERA BASE AEREA No 5850-23"/>
    <x v="0"/>
    <n v="0"/>
    <s v="INTERIOR"/>
    <n v="61"/>
    <s v="&gt;60"/>
    <s v="Entry Mono Printers"/>
    <s v="A4"/>
    <s v="Ciudad principal"/>
    <s v="1-&gt;60"/>
    <n v="1.05"/>
    <n v="750.75000000000011"/>
    <n v="1"/>
    <n v="0.65"/>
    <n v="5"/>
    <n v="0.13"/>
    <n v="0"/>
    <n v="0"/>
    <d v="2019-03-13T00:00:00"/>
    <d v="2019-03-13T00:00:00"/>
    <n v="0"/>
    <s v="0-1 día"/>
    <n v="0"/>
    <n v="0"/>
    <n v="0"/>
    <x v="0"/>
    <x v="0"/>
    <x v="0"/>
    <x v="0"/>
    <x v="0"/>
    <x v="0"/>
    <x v="0"/>
  </r>
  <r>
    <x v="2"/>
    <n v="1"/>
    <s v="2006885"/>
    <x v="0"/>
    <s v="8075"/>
    <s v="11/03/2019 08:52"/>
    <s v="03AG880179"/>
    <s v="100037"/>
    <s v="PITSS"/>
    <s v="ASP"/>
    <x v="4"/>
    <s v="LEONA VICARIO No 629"/>
    <x v="3"/>
    <n v="0"/>
    <s v="INTERIOR"/>
    <n v="5"/>
    <s v="Entre 3 y 6"/>
    <s v="Departmental Digital"/>
    <s v="A3"/>
    <s v="Ciudad principal"/>
    <s v="2-Entre 3 y 6"/>
    <n v="0"/>
    <n v="0"/>
    <n v="1"/>
    <n v="1.75"/>
    <n v="5"/>
    <n v="0.35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6913"/>
    <x v="0"/>
    <s v="8572"/>
    <s v="11/03/2019 09:17"/>
    <s v="0XFN157171"/>
    <s v="500018"/>
    <s v="PITSS"/>
    <s v="ASP"/>
    <x v="59"/>
    <s v="LAZARO CARDENAS 1810 PISO 7 Y 8"/>
    <x v="11"/>
    <n v="0"/>
    <s v="INTERIOR"/>
    <n v="200"/>
    <s v="&gt;60"/>
    <s v="Color Solid Ink Printers"/>
    <s v="A4"/>
    <s v="Ciudad principal"/>
    <s v="1-&gt;60"/>
    <n v="1.05"/>
    <n v="750.75000000000011"/>
    <n v="1"/>
    <n v="0.97"/>
    <n v="5"/>
    <n v="0.19400000000000001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6923"/>
    <x v="0"/>
    <s v="4002"/>
    <s v="11/03/2019 09:29"/>
    <s v="09HB320609"/>
    <s v="500094"/>
    <s v="PITSS"/>
    <s v="ASP"/>
    <x v="6"/>
    <s v="CARR TAMPICO-MANTE 6902"/>
    <x v="69"/>
    <n v="0"/>
    <s v="INTERIOR"/>
    <n v="53"/>
    <s v="Entre 31 y 60"/>
    <s v="A4 Mono MFPs"/>
    <s v="A4"/>
    <s v="Ciudad principal"/>
    <s v="1-Entre 31 y 60"/>
    <n v="0.8"/>
    <n v="572.00000000000011"/>
    <n v="1"/>
    <n v="3.77"/>
    <n v="5"/>
    <n v="0.754"/>
    <n v="0"/>
    <n v="0"/>
    <d v="2019-03-11T00:00:00"/>
    <d v="2019-03-12T00:00:00"/>
    <n v="1"/>
    <s v="0-1 día"/>
    <n v="0"/>
    <n v="0"/>
    <n v="0"/>
    <x v="0"/>
    <x v="0"/>
    <x v="0"/>
    <x v="0"/>
    <x v="0"/>
    <x v="0"/>
    <x v="0"/>
  </r>
  <r>
    <x v="2"/>
    <n v="1"/>
    <s v="2006925"/>
    <x v="0"/>
    <s v="3321"/>
    <s v="11/03/2019 09:31"/>
    <s v="0LA0096480"/>
    <s v="800110"/>
    <s v="PITSS"/>
    <s v="ASP"/>
    <x v="48"/>
    <s v="TZENGARIN No 1000"/>
    <x v="67"/>
    <n v="0"/>
    <s v="INTERIOR"/>
    <n v="2657"/>
    <s v="&gt;60"/>
    <s v="Entry Mono Printers"/>
    <s v="A4"/>
    <s v="Ciudad principal"/>
    <s v="1-&gt;60"/>
    <n v="1.05"/>
    <n v="750.75000000000011"/>
    <n v="1"/>
    <n v="0.98"/>
    <n v="5"/>
    <n v="0.19600000000000001"/>
    <n v="0"/>
    <n v="0"/>
    <d v="2019-03-12T00:00:00"/>
    <d v="2019-03-12T00:00:00"/>
    <n v="0"/>
    <s v="0-1 día"/>
    <n v="0"/>
    <n v="0"/>
    <n v="0"/>
    <x v="0"/>
    <x v="0"/>
    <x v="0"/>
    <x v="0"/>
    <x v="0"/>
    <x v="0"/>
    <x v="0"/>
  </r>
  <r>
    <x v="2"/>
    <n v="1"/>
    <s v="2006929"/>
    <x v="0"/>
    <s v="7142"/>
    <s v="11/03/2019 09:35"/>
    <s v="0PW4979941"/>
    <s v="800188"/>
    <s v="PITSS"/>
    <s v="ASP"/>
    <x v="79"/>
    <s v="AUTOPISTA QUERETARO CELAYA KM 16 SN"/>
    <x v="46"/>
    <n v="0"/>
    <s v="INTERIOR"/>
    <n v="38"/>
    <s v="Entre 31 y 60"/>
    <s v="WF Mono Systems and Legacy Color"/>
    <s v="WF"/>
    <s v="Ciudad principal"/>
    <s v="3-Entre 31 y 60"/>
    <n v="1.1000000000000001"/>
    <n v="1730.3000000000004"/>
    <n v="1"/>
    <n v="2.92"/>
    <n v="4"/>
    <n v="0.73"/>
    <n v="0"/>
    <n v="0"/>
    <d v="2019-03-22T00:00:00"/>
    <d v="2019-03-25T00:00:00"/>
    <n v="1"/>
    <s v="0-1 día"/>
    <n v="0"/>
    <n v="0"/>
    <n v="0"/>
    <x v="0"/>
    <x v="0"/>
    <x v="0"/>
    <x v="0"/>
    <x v="0"/>
    <x v="0"/>
    <x v="0"/>
  </r>
  <r>
    <x v="2"/>
    <n v="1"/>
    <s v="2006949"/>
    <x v="0"/>
    <s v="3657"/>
    <s v="11/03/2019 09:50"/>
    <s v="0C7X246756"/>
    <s v="500019"/>
    <s v="PITSS"/>
    <s v="ASP"/>
    <x v="49"/>
    <s v="CALZADA COLON No 381 NORTE"/>
    <x v="9"/>
    <n v="0"/>
    <s v="INTERIOR"/>
    <n v="178"/>
    <s v="&gt;60"/>
    <s v="A4 Mono MFPs"/>
    <s v="A4"/>
    <s v="Otras"/>
    <s v="1-&gt;60"/>
    <n v="1.05"/>
    <n v="750.75000000000011"/>
    <n v="1"/>
    <n v="0.82"/>
    <n v="9"/>
    <n v="9.1111111111111101E-2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6951"/>
    <x v="0"/>
    <s v="5774"/>
    <s v="11/03/2019 09:51"/>
    <s v="0XEL562732"/>
    <s v="800074"/>
    <s v="PITSS"/>
    <s v="ASP"/>
    <x v="1"/>
    <s v="AV LAS PALMAS 1559 LOC SA-01"/>
    <x v="37"/>
    <n v="0"/>
    <s v="INTERIOR"/>
    <n v="10"/>
    <s v="Entre 7 y 15"/>
    <s v="Departmental Digital"/>
    <s v="A3"/>
    <s v="Otras"/>
    <s v="2-Entre 7 y 15"/>
    <n v="0.6"/>
    <n v="819"/>
    <n v="1"/>
    <n v="4.82"/>
    <n v="9"/>
    <n v="0.53555555555555556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6957"/>
    <x v="0"/>
    <s v="4395"/>
    <s v="11/03/2019 09:55"/>
    <s v="0BG2939661"/>
    <s v="800074"/>
    <s v="PITSS"/>
    <s v="ASP"/>
    <x v="1"/>
    <s v="AV LAS PALMAS 1559 LOC SA-01"/>
    <x v="37"/>
    <n v="0"/>
    <s v="INTERIOR"/>
    <n v="41"/>
    <s v="Entre 31 y 60"/>
    <s v="Light Production Digital Business"/>
    <s v="Entry Production"/>
    <s v="Otras"/>
    <s v="3-Entre 31 y 60"/>
    <n v="1.1000000000000001"/>
    <n v="1730.3000000000004"/>
    <n v="1"/>
    <n v="6.16"/>
    <n v="6"/>
    <n v="1.0266666666666666"/>
    <n v="6.6666666666666541E-3"/>
    <n v="-10.486666666666649"/>
    <d v="2019-03-19T00:00:00"/>
    <d v="2019-03-20T00:00:00"/>
    <n v="1"/>
    <s v="0-1 día"/>
    <n v="0"/>
    <n v="0"/>
    <n v="0"/>
    <x v="0"/>
    <x v="1"/>
    <x v="0"/>
    <x v="0"/>
    <x v="0"/>
    <x v="0"/>
    <x v="0"/>
  </r>
  <r>
    <x v="2"/>
    <n v="1"/>
    <s v="2006959"/>
    <x v="4"/>
    <s v="8045"/>
    <s v="11/03/2019 09:55"/>
    <s v="0Y4X835642"/>
    <s v="500089"/>
    <s v="PITSS"/>
    <s v="ASP"/>
    <x v="2"/>
    <s v="FRESNEL Y FARENHEIT 8525"/>
    <x v="2"/>
    <n v="1"/>
    <s v="INTERIOR"/>
    <s v="  "/>
    <s v="&gt;60"/>
    <s v="Office Digital"/>
    <s v="A3"/>
    <s v="Ciudad principal"/>
    <s v="2-&gt;60"/>
    <n v="1"/>
    <n v="0"/>
    <n v="0"/>
    <n v="5"/>
    <n v="5"/>
    <n v="1"/>
    <n v="0"/>
    <n v="0"/>
    <d v="2019-03-11T00:00:00"/>
    <d v="2019-03-12T00:00:00"/>
    <n v="1"/>
    <s v="0-1 día"/>
    <n v="0"/>
    <n v="0"/>
    <n v="0"/>
    <x v="1"/>
    <x v="0"/>
    <x v="0"/>
    <x v="0"/>
    <x v="0"/>
    <x v="0"/>
    <x v="0"/>
  </r>
  <r>
    <x v="2"/>
    <n v="1"/>
    <s v="2006977"/>
    <x v="0"/>
    <s v="4395"/>
    <s v="11/03/2019 10:14"/>
    <s v="0BG2948814"/>
    <s v="500083"/>
    <s v="PITSS"/>
    <s v="ASP"/>
    <x v="1"/>
    <s v="AV HUMBERTO LOBO 520"/>
    <x v="1"/>
    <n v="0"/>
    <s v="INTERIOR"/>
    <n v="64"/>
    <s v="&gt;60"/>
    <s v="Light Production Digital Business"/>
    <s v="Entry Production"/>
    <s v="Ciudad principal"/>
    <s v="3-&gt;60"/>
    <n v="1.1499999999999999"/>
    <n v="1808.95"/>
    <n v="1"/>
    <n v="2.52"/>
    <n v="4"/>
    <n v="0.63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6979"/>
    <x v="0"/>
    <s v="4395"/>
    <s v="11/03/2019 10:14"/>
    <s v="0BG2949298"/>
    <s v="100038"/>
    <s v="PITSS"/>
    <s v="ASP"/>
    <x v="1"/>
    <s v="BLV ISIDRO FABELA SUR 600"/>
    <x v="20"/>
    <n v="0"/>
    <s v="INTERIOR"/>
    <n v="34"/>
    <s v="Entre 31 y 60"/>
    <s v="Light Production Digital Business"/>
    <s v="Entry Production"/>
    <s v="Ciudad principal"/>
    <s v="3-Entre 31 y 60"/>
    <n v="1.1000000000000001"/>
    <n v="1730.3000000000004"/>
    <n v="1"/>
    <n v="2.77"/>
    <n v="4"/>
    <n v="0.6925"/>
    <n v="0"/>
    <n v="0"/>
    <d v="2019-03-11T00:00:00"/>
    <d v="2019-03-12T00:00:00"/>
    <n v="1"/>
    <s v="0-1 día"/>
    <n v="0"/>
    <n v="0"/>
    <n v="0"/>
    <x v="0"/>
    <x v="0"/>
    <x v="0"/>
    <x v="0"/>
    <x v="0"/>
    <x v="0"/>
    <x v="0"/>
  </r>
  <r>
    <x v="2"/>
    <n v="1"/>
    <s v="2006983"/>
    <x v="0"/>
    <s v="7142"/>
    <s v="11/03/2019 10:18"/>
    <s v="0PW4112031"/>
    <s v="100038"/>
    <s v="PITSS"/>
    <s v="ASP"/>
    <x v="1"/>
    <s v="BLV ISIDRO FABELA SUR 600"/>
    <x v="20"/>
    <n v="0"/>
    <s v="INTERIOR"/>
    <n v="185"/>
    <s v="&gt;60"/>
    <s v="WF Mono Systems and Legacy Color"/>
    <s v="WF"/>
    <s v="Ciudad principal"/>
    <s v="3-&gt;60"/>
    <n v="1.1499999999999999"/>
    <n v="1808.95"/>
    <n v="1"/>
    <n v="3.87"/>
    <n v="4"/>
    <n v="0.96750000000000003"/>
    <n v="0"/>
    <n v="0"/>
    <d v="2019-03-12T00:00:00"/>
    <d v="2019-03-13T00:00:00"/>
    <n v="1"/>
    <s v="0-1 día"/>
    <n v="0"/>
    <n v="0"/>
    <n v="0"/>
    <x v="0"/>
    <x v="0"/>
    <x v="0"/>
    <x v="0"/>
    <x v="0"/>
    <x v="0"/>
    <x v="0"/>
  </r>
  <r>
    <x v="2"/>
    <n v="1"/>
    <s v="2007009"/>
    <x v="0"/>
    <s v="7100"/>
    <s v="11/03/2019 10:33"/>
    <s v="0XP6010948"/>
    <s v="500156"/>
    <s v="PITSS"/>
    <s v="ASP"/>
    <x v="13"/>
    <s v="AV ANTONIO J BERMUDEZ No 1230"/>
    <x v="2"/>
    <n v="0"/>
    <s v="INTERIOR"/>
    <n v="4"/>
    <s v="Entre 3 y 6"/>
    <s v="Color Laser Printers"/>
    <s v="A4"/>
    <s v="Ciudad principal"/>
    <s v="1-Entre 3 y 6"/>
    <n v="0"/>
    <n v="0"/>
    <n v="1"/>
    <n v="0.45"/>
    <n v="5"/>
    <n v="0.09"/>
    <n v="0"/>
    <n v="0"/>
    <d v="2019-03-13T00:00:00"/>
    <d v="2019-03-13T00:00:00"/>
    <n v="0"/>
    <s v="0-1 día"/>
    <n v="0"/>
    <n v="0"/>
    <n v="0"/>
    <x v="0"/>
    <x v="0"/>
    <x v="0"/>
    <x v="0"/>
    <x v="0"/>
    <x v="2"/>
    <x v="3"/>
  </r>
  <r>
    <x v="2"/>
    <n v="1"/>
    <s v="2007031"/>
    <x v="0"/>
    <s v="7845"/>
    <s v="11/03/2019 10:59"/>
    <s v="0MX4355681"/>
    <s v="500155"/>
    <s v="PITSS"/>
    <s v="ASP"/>
    <x v="25"/>
    <s v="8102 AV MIGUEL DE LA MADRID"/>
    <x v="27"/>
    <n v="0"/>
    <s v="INTERIOR"/>
    <n v="31"/>
    <s v="Entre 31 y 60"/>
    <s v="A3 Office Color Laser MFPs"/>
    <s v="A3"/>
    <s v="Ciudad principal"/>
    <s v="2-Entre 31 y 60"/>
    <n v="1.05"/>
    <n v="1433.25"/>
    <n v="1"/>
    <n v="1.52"/>
    <n v="5"/>
    <n v="0.30399999999999999"/>
    <n v="0"/>
    <n v="0"/>
    <d v="2019-03-11T00:00:00"/>
    <d v="2019-03-11T00:00:00"/>
    <n v="0"/>
    <s v="0-1 día"/>
    <n v="0"/>
    <n v="0"/>
    <n v="0"/>
    <x v="0"/>
    <x v="0"/>
    <x v="0"/>
    <x v="1"/>
    <x v="0"/>
    <x v="2"/>
    <x v="2"/>
  </r>
  <r>
    <x v="2"/>
    <n v="1"/>
    <s v="2007035"/>
    <x v="0"/>
    <s v="8045"/>
    <s v="11/03/2019 11:03"/>
    <s v="0Y4X842983"/>
    <s v="500027"/>
    <s v="PITSS"/>
    <s v="ASP"/>
    <x v="20"/>
    <s v="AV DE LAS TORRES No 7125"/>
    <x v="2"/>
    <n v="1"/>
    <s v="INTERIOR"/>
    <n v="41"/>
    <s v="Entre 31 y 60"/>
    <s v="Office Digital"/>
    <s v="A3"/>
    <s v="Ciudad principal"/>
    <s v="2-Entre 31 y 60"/>
    <n v="1.05"/>
    <n v="0"/>
    <n v="1"/>
    <n v="0.95"/>
    <n v="5"/>
    <n v="0.19"/>
    <n v="0"/>
    <n v="0"/>
    <d v="2019-03-12T00:00:00"/>
    <d v="2019-03-13T00:00:00"/>
    <n v="1"/>
    <s v="0-1 día"/>
    <n v="0"/>
    <n v="0"/>
    <n v="0"/>
    <x v="0"/>
    <x v="0"/>
    <x v="0"/>
    <x v="0"/>
    <x v="0"/>
    <x v="0"/>
    <x v="0"/>
  </r>
  <r>
    <x v="2"/>
    <n v="1"/>
    <s v="2007045"/>
    <x v="1"/>
    <s v="7530"/>
    <s v="11/03/2019 11:15"/>
    <s v="0XKK398385"/>
    <s v="500053"/>
    <s v="PITSS"/>
    <s v="ASP"/>
    <x v="28"/>
    <s v="BLV MIGUEL RAMOS ARIZPE 124 SUR"/>
    <x v="122"/>
    <n v="1"/>
    <s v="INTERIOR"/>
    <s v="  "/>
    <s v="&gt;60"/>
    <s v="A3 Office Color Laser MFPs"/>
    <s v="A3"/>
    <s v="Otras"/>
    <s v="2-&gt;60"/>
    <n v="1"/>
    <n v="0"/>
    <n v="0"/>
    <n v="9"/>
    <n v="9"/>
    <n v="1"/>
    <n v="0"/>
    <n v="0"/>
    <d v="2019-03-11T00:00:00"/>
    <d v="2019-03-11T00:00:00"/>
    <n v="0"/>
    <s v="0-1 día"/>
    <n v="0"/>
    <n v="0"/>
    <n v="0"/>
    <x v="1"/>
    <x v="0"/>
    <x v="0"/>
    <x v="0"/>
    <x v="0"/>
    <x v="0"/>
    <x v="0"/>
  </r>
  <r>
    <x v="2"/>
    <n v="1"/>
    <s v="2007065"/>
    <x v="0"/>
    <s v="3658"/>
    <s v="11/03/2019 11:38"/>
    <s v="0C4X008656"/>
    <s v="800027"/>
    <s v="PITSS"/>
    <s v="ASP"/>
    <x v="8"/>
    <s v="BLVD GRAL MARCELINO GARCIA BARRAGAN 2077 -FORUM LO"/>
    <x v="7"/>
    <n v="0"/>
    <s v="INTERIOR"/>
    <n v="934"/>
    <s v="&gt;60"/>
    <s v="A4 Mono MFPs"/>
    <s v="A4"/>
    <s v="Ciudad principal"/>
    <s v="1-&gt;60"/>
    <n v="1.05"/>
    <n v="750.75000000000011"/>
    <n v="1"/>
    <n v="1.22"/>
    <n v="5"/>
    <n v="0.24399999999999999"/>
    <n v="0"/>
    <n v="0"/>
    <d v="2019-03-12T00:00:00"/>
    <d v="2019-03-12T00:00:00"/>
    <n v="0"/>
    <s v="0-1 día"/>
    <n v="0"/>
    <n v="0"/>
    <n v="0"/>
    <x v="0"/>
    <x v="0"/>
    <x v="0"/>
    <x v="0"/>
    <x v="0"/>
    <x v="0"/>
    <x v="0"/>
  </r>
  <r>
    <x v="2"/>
    <n v="1"/>
    <s v="2007081"/>
    <x v="0"/>
    <s v="3611"/>
    <s v="11/03/2019 11:43"/>
    <s v="0A4T558265"/>
    <s v="800187"/>
    <s v="PITSS"/>
    <s v="ASP"/>
    <x v="4"/>
    <s v="AV 5 DE FEBRERO 9200"/>
    <x v="10"/>
    <n v="0"/>
    <s v="INTERIOR"/>
    <n v="89"/>
    <s v="&gt;60"/>
    <s v="Entry Mono Printers"/>
    <s v="A4"/>
    <s v="Ciudad principal"/>
    <s v="1-&gt;60"/>
    <n v="1.05"/>
    <n v="750.75000000000011"/>
    <n v="1"/>
    <n v="1.1100000000000001"/>
    <n v="5"/>
    <n v="0.22200000000000003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7121"/>
    <x v="0"/>
    <s v="5945"/>
    <s v="11/03/2019 12:25"/>
    <s v="0X76706832"/>
    <s v="500156"/>
    <s v="PITSS"/>
    <s v="ASP"/>
    <x v="10"/>
    <s v="BLVD THOMAS FERNANDEZ 8581 P 2"/>
    <x v="2"/>
    <n v="0"/>
    <s v="INTERIOR"/>
    <n v="734"/>
    <s v="&gt;60"/>
    <s v="Office Digital"/>
    <s v="A3"/>
    <s v="Ciudad principal"/>
    <s v="2-&gt;60"/>
    <n v="1.1000000000000001"/>
    <n v="1501.5000000000002"/>
    <n v="1"/>
    <n v="0.75"/>
    <n v="5"/>
    <n v="0.15"/>
    <n v="0"/>
    <n v="0"/>
    <d v="2019-03-11T00:00:00"/>
    <d v="2019-03-12T00:00:00"/>
    <n v="1"/>
    <s v="0-1 día"/>
    <n v="0"/>
    <n v="0"/>
    <n v="0"/>
    <x v="0"/>
    <x v="0"/>
    <x v="0"/>
    <x v="0"/>
    <x v="0"/>
    <x v="2"/>
    <x v="3"/>
  </r>
  <r>
    <x v="2"/>
    <n v="1"/>
    <s v="2007125"/>
    <x v="0"/>
    <s v="5945"/>
    <s v="11/03/2019 12:30"/>
    <s v="0X76708310"/>
    <s v="500156"/>
    <s v="PITSS"/>
    <s v="ASP"/>
    <x v="10"/>
    <s v="BLVD THOMAS FERNANDEZ 8581 P 2"/>
    <x v="2"/>
    <n v="0"/>
    <s v="INTERIOR"/>
    <n v="304"/>
    <s v="&gt;60"/>
    <s v="Office Digital"/>
    <s v="A3"/>
    <s v="Ciudad principal"/>
    <s v="2-&gt;60"/>
    <n v="1.1000000000000001"/>
    <n v="1501.5000000000002"/>
    <n v="1"/>
    <n v="0"/>
    <n v="5"/>
    <n v="0"/>
    <n v="0"/>
    <n v="0"/>
    <d v="2019-03-12T00:00:00"/>
    <d v="2019-03-12T00:00:00"/>
    <n v="0"/>
    <s v="0-1 día"/>
    <n v="0"/>
    <n v="0"/>
    <n v="0"/>
    <x v="0"/>
    <x v="0"/>
    <x v="0"/>
    <x v="0"/>
    <x v="0"/>
    <x v="2"/>
    <x v="3"/>
  </r>
  <r>
    <x v="2"/>
    <n v="1"/>
    <s v="2007145"/>
    <x v="0"/>
    <s v="3325"/>
    <s v="11/03/2019 12:43"/>
    <s v="0LA8671038"/>
    <s v="500028"/>
    <s v="PITSS"/>
    <s v="ASP"/>
    <x v="154"/>
    <s v="AV MEXICO S/N ESQ CALLE ANTONIO"/>
    <x v="33"/>
    <n v="0"/>
    <s v="INTERIOR"/>
    <n v="200"/>
    <s v="&gt;60"/>
    <s v="A4 Mono MFPs"/>
    <s v="A4"/>
    <s v="Ciudad principal"/>
    <s v="1-&gt;60"/>
    <n v="1.05"/>
    <n v="750.75000000000011"/>
    <n v="1"/>
    <n v="1.25"/>
    <n v="5"/>
    <n v="0.25"/>
    <n v="0"/>
    <n v="0"/>
    <d v="2019-03-13T00:00:00"/>
    <d v="2019-03-13T00:00:00"/>
    <n v="0"/>
    <s v="0-1 día"/>
    <n v="0"/>
    <n v="0"/>
    <n v="0"/>
    <x v="0"/>
    <x v="0"/>
    <x v="0"/>
    <x v="0"/>
    <x v="0"/>
    <x v="0"/>
    <x v="0"/>
  </r>
  <r>
    <x v="2"/>
    <n v="1"/>
    <s v="2007149"/>
    <x v="2"/>
    <s v="4002"/>
    <s v="11/03/2019 12:47"/>
    <s v="9HB382865"/>
    <s v="000196"/>
    <s v="PITSS"/>
    <s v="ASP"/>
    <x v="173"/>
    <s v="AV DEL TRABAJO ESQ REVOLUCION"/>
    <x v="60"/>
    <n v="0"/>
    <s v="METRO"/>
    <s v="  "/>
    <s v="&gt;60"/>
    <s v="A4 Mono MFPs"/>
    <s v="A4"/>
    <s v="Ciudad principal"/>
    <s v="1-&gt;60"/>
    <n v="1"/>
    <n v="468"/>
    <n v="1"/>
    <n v="1.85"/>
    <n v="5"/>
    <n v="0.37"/>
    <n v="0"/>
    <n v="0"/>
    <d v="2019-03-11T00:00:00"/>
    <d v="2019-03-11T00:00:00"/>
    <n v="0"/>
    <s v="0-1 día"/>
    <n v="0"/>
    <n v="0"/>
    <n v="0"/>
    <x v="1"/>
    <x v="0"/>
    <x v="0"/>
    <x v="0"/>
    <x v="0"/>
    <x v="0"/>
    <x v="0"/>
  </r>
  <r>
    <x v="2"/>
    <n v="1"/>
    <s v="2007181"/>
    <x v="0"/>
    <s v="1516"/>
    <s v="11/03/2019 12:54"/>
    <s v="032M000297"/>
    <s v="500089"/>
    <s v="PITSS"/>
    <s v="ASP"/>
    <x v="11"/>
    <s v="AV HERMANOS ESCOBAR 5756"/>
    <x v="2"/>
    <n v="1"/>
    <s v="INTERIOR"/>
    <n v="2657"/>
    <s v="&gt;60"/>
    <s v="Office Digital"/>
    <s v="A3"/>
    <s v="Ciudad principal"/>
    <s v="2-&gt;60"/>
    <n v="1.1000000000000001"/>
    <n v="0"/>
    <n v="1"/>
    <n v="1.52"/>
    <n v="5"/>
    <n v="0.30399999999999999"/>
    <n v="0"/>
    <n v="0"/>
    <d v="2019-03-11T00:00:00"/>
    <d v="2019-03-12T00:00:00"/>
    <n v="1"/>
    <s v="0-1 día"/>
    <n v="0"/>
    <n v="0"/>
    <n v="0"/>
    <x v="0"/>
    <x v="0"/>
    <x v="0"/>
    <x v="0"/>
    <x v="0"/>
    <x v="0"/>
    <x v="0"/>
  </r>
  <r>
    <x v="2"/>
    <n v="1"/>
    <s v="2007185"/>
    <x v="0"/>
    <s v="7845"/>
    <s v="11/03/2019 13:03"/>
    <s v="0MX4361014"/>
    <s v="800072"/>
    <s v="PITSS"/>
    <s v="ASP"/>
    <x v="12"/>
    <s v="AV LAZARO CARDENAS 2229"/>
    <x v="7"/>
    <n v="0"/>
    <s v="INTERIOR"/>
    <n v="140"/>
    <s v="&gt;60"/>
    <s v="A3 Office Color Laser MFPs"/>
    <s v="A3"/>
    <s v="Ciudad principal"/>
    <s v="2-&gt;60"/>
    <n v="1.1000000000000001"/>
    <n v="1501.5000000000002"/>
    <n v="1"/>
    <n v="0.45"/>
    <n v="5"/>
    <n v="0.09"/>
    <n v="0"/>
    <n v="0"/>
    <d v="2019-03-11T00:00:00"/>
    <d v="2019-03-12T00:00:00"/>
    <n v="1"/>
    <s v="0-1 día"/>
    <n v="0"/>
    <n v="0"/>
    <n v="0"/>
    <x v="0"/>
    <x v="0"/>
    <x v="0"/>
    <x v="0"/>
    <x v="0"/>
    <x v="0"/>
    <x v="0"/>
  </r>
  <r>
    <x v="2"/>
    <n v="1"/>
    <s v="2007209"/>
    <x v="0"/>
    <s v="4395"/>
    <s v="11/03/2019 13:21"/>
    <s v="0BG2941143"/>
    <s v="500093"/>
    <s v="PITSS"/>
    <s v="ASP"/>
    <x v="1"/>
    <s v="BLV 15 DE SEP 4243"/>
    <x v="18"/>
    <n v="0"/>
    <s v="INTERIOR"/>
    <n v="13"/>
    <s v="Entre 7 y 15"/>
    <s v="Light Production Digital Business"/>
    <s v="Entry Production"/>
    <s v="Ciudad principal"/>
    <s v="3-Entre 7 y 15"/>
    <n v="0.8"/>
    <n v="1258.4000000000003"/>
    <n v="1"/>
    <n v="3.12"/>
    <n v="4"/>
    <n v="0.78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7215"/>
    <x v="0"/>
    <s v="6705"/>
    <s v="11/03/2019 13:25"/>
    <s v="0A1H020612"/>
    <s v="500093"/>
    <s v="PITSS"/>
    <s v="ASP"/>
    <x v="1"/>
    <s v="REFORMA 4243"/>
    <x v="18"/>
    <n v="0"/>
    <s v="INTERIOR"/>
    <n v="118"/>
    <s v="&gt;60"/>
    <s v="WF Mono Systems and Legacy Color"/>
    <s v="WF"/>
    <s v="Ciudad principal"/>
    <s v="3-&gt;60"/>
    <n v="1.1499999999999999"/>
    <n v="1808.95"/>
    <n v="1"/>
    <n v="3.6"/>
    <n v="4"/>
    <n v="0.9"/>
    <n v="0"/>
    <n v="0"/>
    <d v="2019-03-12T00:00:00"/>
    <d v="2019-03-12T00:00:00"/>
    <n v="0"/>
    <s v="0-1 día"/>
    <n v="0"/>
    <n v="0"/>
    <n v="0"/>
    <x v="0"/>
    <x v="0"/>
    <x v="0"/>
    <x v="0"/>
    <x v="0"/>
    <x v="0"/>
    <x v="0"/>
  </r>
  <r>
    <x v="2"/>
    <n v="1"/>
    <s v="2007217"/>
    <x v="0"/>
    <s v="5866"/>
    <s v="11/03/2019 13:25"/>
    <s v="0EX9660971"/>
    <s v="800183"/>
    <s v="PITSS"/>
    <s v="ASP"/>
    <x v="4"/>
    <s v="AV LOPEZ MATEOS SUR No 7000"/>
    <x v="40"/>
    <n v="0"/>
    <s v="INTERIOR"/>
    <n v="28"/>
    <s v="Entre 16 y 30"/>
    <s v="Departmental Digital"/>
    <s v="A3"/>
    <s v="Ciudad principal"/>
    <s v="2-Entre 16 y 30"/>
    <n v="0.8"/>
    <n v="1092"/>
    <n v="1"/>
    <n v="2.08"/>
    <n v="5"/>
    <n v="0.41600000000000004"/>
    <n v="0"/>
    <n v="0"/>
    <d v="2019-03-11T00:00:00"/>
    <d v="2019-03-12T00:00:00"/>
    <n v="1"/>
    <s v="0-1 día"/>
    <n v="0"/>
    <n v="0"/>
    <n v="0"/>
    <x v="0"/>
    <x v="0"/>
    <x v="0"/>
    <x v="0"/>
    <x v="0"/>
    <x v="0"/>
    <x v="0"/>
  </r>
  <r>
    <x v="2"/>
    <n v="1"/>
    <s v="2007223"/>
    <x v="0"/>
    <s v="5866"/>
    <s v="11/03/2019 13:29"/>
    <s v="0EX9664210"/>
    <s v="800192"/>
    <s v="PITSS"/>
    <s v="ASP"/>
    <x v="7"/>
    <s v="BLVD BOSQUES DE SANTA ANITA No 1260"/>
    <x v="40"/>
    <n v="0"/>
    <s v="INTERIOR"/>
    <n v="32"/>
    <s v="Entre 31 y 60"/>
    <s v="Departmental Digital"/>
    <s v="A3"/>
    <s v="Ciudad principal"/>
    <s v="2-Entre 31 y 60"/>
    <n v="1.05"/>
    <n v="1433.25"/>
    <n v="1"/>
    <n v="4.0199999999999996"/>
    <n v="5"/>
    <n v="0.80399999999999994"/>
    <n v="0"/>
    <n v="0"/>
    <d v="2019-03-12T00:00:00"/>
    <d v="2019-03-12T00:00:00"/>
    <n v="0"/>
    <s v="0-1 día"/>
    <n v="0"/>
    <n v="0"/>
    <n v="0"/>
    <x v="0"/>
    <x v="0"/>
    <x v="0"/>
    <x v="0"/>
    <x v="0"/>
    <x v="0"/>
    <x v="0"/>
  </r>
  <r>
    <x v="2"/>
    <n v="1"/>
    <s v="2007225"/>
    <x v="0"/>
    <s v="5866"/>
    <s v="11/03/2019 13:28"/>
    <s v="0EX9310117"/>
    <s v="800197"/>
    <s v="PITSS"/>
    <s v="ASP"/>
    <x v="1"/>
    <s v="NEREO RODRIGUEZ BARRAGAN 1350"/>
    <x v="13"/>
    <n v="0"/>
    <s v="INTERIOR"/>
    <n v="20"/>
    <s v="Entre 16 y 30"/>
    <s v="Departmental Digital"/>
    <s v="A3"/>
    <s v="Ciudad principal"/>
    <s v="2-Entre 16 y 30"/>
    <n v="0.8"/>
    <n v="1092"/>
    <n v="1"/>
    <n v="2.36"/>
    <n v="5"/>
    <n v="0.47199999999999998"/>
    <n v="0"/>
    <n v="0"/>
    <d v="2019-03-12T00:00:00"/>
    <d v="2019-03-12T00:00:00"/>
    <n v="0"/>
    <s v="0-1 día"/>
    <n v="0"/>
    <n v="0"/>
    <n v="0"/>
    <x v="0"/>
    <x v="0"/>
    <x v="0"/>
    <x v="0"/>
    <x v="0"/>
    <x v="0"/>
    <x v="0"/>
  </r>
  <r>
    <x v="2"/>
    <n v="1"/>
    <s v="2007229"/>
    <x v="0"/>
    <s v="4395"/>
    <s v="11/03/2019 13:33"/>
    <s v="0BG2943277"/>
    <s v="800197"/>
    <s v="PITSS"/>
    <s v="ASP"/>
    <x v="1"/>
    <s v="NEREO RODRIGUEZ BARRAGAN 1350"/>
    <x v="13"/>
    <n v="0"/>
    <s v="INTERIOR"/>
    <n v="75"/>
    <s v="&gt;60"/>
    <s v="Light Production Digital Business"/>
    <s v="Entry Production"/>
    <s v="Ciudad principal"/>
    <s v="3-&gt;60"/>
    <n v="1.1499999999999999"/>
    <n v="1808.95"/>
    <n v="1"/>
    <n v="2.7"/>
    <n v="4"/>
    <n v="0.67500000000000004"/>
    <n v="0"/>
    <n v="0"/>
    <d v="2019-03-11T00:00:00"/>
    <d v="2019-03-12T00:00:00"/>
    <n v="1"/>
    <s v="0-1 día"/>
    <n v="0"/>
    <n v="0"/>
    <n v="0"/>
    <x v="0"/>
    <x v="0"/>
    <x v="0"/>
    <x v="0"/>
    <x v="0"/>
    <x v="0"/>
    <x v="0"/>
  </r>
  <r>
    <x v="2"/>
    <n v="1"/>
    <s v="2007249"/>
    <x v="0"/>
    <s v="7221"/>
    <s v="11/03/2019 13:51"/>
    <s v="0LX7658956"/>
    <s v="500094"/>
    <s v="PITSS"/>
    <s v="ASP"/>
    <x v="181"/>
    <s v="CALLE 15 No 317 BODEGA 4"/>
    <x v="62"/>
    <n v="0"/>
    <s v="INTERIOR"/>
    <n v="201"/>
    <s v="&gt;60"/>
    <s v="A3 Office Color Laser MFPs"/>
    <s v="A3"/>
    <s v="Otras"/>
    <s v="2-&gt;60"/>
    <n v="1.1000000000000001"/>
    <n v="1501.5000000000002"/>
    <n v="1"/>
    <n v="6.15"/>
    <n v="9"/>
    <n v="0.68333333333333335"/>
    <n v="0"/>
    <n v="0"/>
    <d v="2019-03-12T00:00:00"/>
    <d v="2019-03-12T00:00:00"/>
    <n v="0"/>
    <s v="0-1 día"/>
    <n v="0"/>
    <n v="0"/>
    <n v="0"/>
    <x v="0"/>
    <x v="0"/>
    <x v="0"/>
    <x v="0"/>
    <x v="0"/>
    <x v="0"/>
    <x v="0"/>
  </r>
  <r>
    <x v="2"/>
    <n v="1"/>
    <s v="2007257"/>
    <x v="0"/>
    <s v="5550"/>
    <s v="11/03/2019 13:55"/>
    <s v="0KPA022237"/>
    <s v="500155"/>
    <s v="PITSS"/>
    <s v="ASP"/>
    <x v="42"/>
    <s v="AV DE LAS TORRES No 2170"/>
    <x v="2"/>
    <n v="0"/>
    <s v="INTERIOR"/>
    <n v="94"/>
    <s v="&gt;60"/>
    <s v="Entry Mono Printers"/>
    <s v="A4"/>
    <s v="Ciudad principal"/>
    <s v="1-&gt;60"/>
    <n v="1.05"/>
    <n v="750.75000000000011"/>
    <n v="1"/>
    <n v="1.08"/>
    <n v="5"/>
    <n v="0.21600000000000003"/>
    <n v="0"/>
    <n v="0"/>
    <d v="2019-03-13T00:00:00"/>
    <d v="2019-03-14T00:00:00"/>
    <n v="1"/>
    <s v="0-1 día"/>
    <n v="0"/>
    <n v="0"/>
    <n v="0"/>
    <x v="0"/>
    <x v="0"/>
    <x v="0"/>
    <x v="0"/>
    <x v="0"/>
    <x v="2"/>
    <x v="2"/>
  </r>
  <r>
    <x v="2"/>
    <n v="1"/>
    <s v="2007271"/>
    <x v="0"/>
    <s v="8680"/>
    <s v="11/03/2019 14:10"/>
    <s v="0B2R088357"/>
    <s v="800185"/>
    <s v="PITSS"/>
    <s v="ASP"/>
    <x v="60"/>
    <s v="GABINO BARREDA No 267 B"/>
    <x v="50"/>
    <n v="1"/>
    <s v="INTERIOR"/>
    <n v="2657"/>
    <s v="&gt;60"/>
    <s v="Entry Production Color Low/Mid"/>
    <s v="Entry Production"/>
    <s v="Ciudad principal"/>
    <s v="3-&gt;60"/>
    <n v="1.1499999999999999"/>
    <n v="0"/>
    <n v="1"/>
    <n v="1.21"/>
    <n v="4"/>
    <n v="0.30249999999999999"/>
    <n v="0"/>
    <n v="0"/>
    <d v="2019-03-11T00:00:00"/>
    <d v="2019-03-11T00:00:00"/>
    <n v="0"/>
    <s v="0-1 día"/>
    <n v="0"/>
    <n v="0"/>
    <n v="0"/>
    <x v="0"/>
    <x v="0"/>
    <x v="0"/>
    <x v="0"/>
    <x v="0"/>
    <x v="0"/>
    <x v="0"/>
  </r>
  <r>
    <x v="2"/>
    <n v="1"/>
    <s v="2007275"/>
    <x v="0"/>
    <s v="7011"/>
    <s v="11/03/2019 14:19"/>
    <s v="06UA327229"/>
    <s v="500163"/>
    <s v="PITSS"/>
    <s v="ASP"/>
    <x v="2"/>
    <s v="TRANSFORMACION LT 3B MZ N SECCION II"/>
    <x v="109"/>
    <n v="0"/>
    <s v="INTERIOR"/>
    <n v="194"/>
    <s v="&gt;60"/>
    <s v="Color Laser Printers"/>
    <s v="A4"/>
    <s v="Ciudad principal"/>
    <s v="1-&gt;60"/>
    <n v="1.05"/>
    <n v="750.75000000000011"/>
    <n v="1"/>
    <n v="3.18"/>
    <n v="5"/>
    <n v="0.63600000000000001"/>
    <n v="0"/>
    <n v="0"/>
    <d v="2019-03-11T00:00:00"/>
    <d v="2019-03-12T00:00:00"/>
    <n v="1"/>
    <s v="0-1 día"/>
    <n v="0"/>
    <n v="0"/>
    <n v="0"/>
    <x v="0"/>
    <x v="0"/>
    <x v="0"/>
    <x v="0"/>
    <x v="0"/>
    <x v="0"/>
    <x v="0"/>
  </r>
  <r>
    <x v="2"/>
    <n v="1"/>
    <s v="2007277"/>
    <x v="0"/>
    <s v="5955"/>
    <s v="11/03/2019 14:22"/>
    <s v="0X76372726"/>
    <s v="500163"/>
    <s v="PITSS"/>
    <s v="ASP"/>
    <x v="108"/>
    <s v="TRANSFORMACION LT 3B MZ N SECCION II"/>
    <x v="109"/>
    <n v="0"/>
    <s v="INTERIOR"/>
    <n v="45"/>
    <s v="Entre 31 y 60"/>
    <s v="Departmental Digital"/>
    <s v="A3"/>
    <s v="Ciudad principal"/>
    <s v="2-Entre 31 y 60"/>
    <n v="1.05"/>
    <n v="1433.25"/>
    <n v="1"/>
    <n v="1.96"/>
    <n v="5"/>
    <n v="0.39200000000000002"/>
    <n v="0"/>
    <n v="0"/>
    <d v="2019-03-11T00:00:00"/>
    <d v="2019-03-12T00:00:00"/>
    <n v="1"/>
    <s v="0-1 día"/>
    <n v="0"/>
    <n v="0"/>
    <n v="0"/>
    <x v="0"/>
    <x v="0"/>
    <x v="0"/>
    <x v="0"/>
    <x v="0"/>
    <x v="0"/>
    <x v="0"/>
  </r>
  <r>
    <x v="2"/>
    <n v="1"/>
    <s v="2007279"/>
    <x v="0"/>
    <s v="4603"/>
    <s v="11/03/2019 14:23"/>
    <s v="0XLT269039"/>
    <s v="500163"/>
    <s v="PITSS"/>
    <s v="ASP"/>
    <x v="108"/>
    <s v="TRANSFORMACION LT 3B MZ N SECCION II"/>
    <x v="109"/>
    <n v="0"/>
    <s v="INTERIOR"/>
    <n v="56"/>
    <s v="Entre 31 y 60"/>
    <s v="Entry Mono Printers"/>
    <s v="A4"/>
    <s v="Ciudad principal"/>
    <s v="1-Entre 31 y 60"/>
    <n v="0.8"/>
    <n v="572.00000000000011"/>
    <n v="1"/>
    <n v="2.84"/>
    <n v="5"/>
    <n v="0.56799999999999995"/>
    <n v="0"/>
    <n v="0"/>
    <d v="2019-03-11T00:00:00"/>
    <d v="2019-03-12T00:00:00"/>
    <n v="1"/>
    <s v="0-1 día"/>
    <n v="0"/>
    <n v="0"/>
    <n v="0"/>
    <x v="0"/>
    <x v="0"/>
    <x v="0"/>
    <x v="0"/>
    <x v="0"/>
    <x v="0"/>
    <x v="0"/>
  </r>
  <r>
    <x v="2"/>
    <n v="1"/>
    <s v="2007281"/>
    <x v="0"/>
    <s v="0560"/>
    <s v="11/03/2019 14:23"/>
    <s v="0XPN399404"/>
    <s v="800187"/>
    <s v="PITSS"/>
    <s v="ASP"/>
    <x v="1"/>
    <s v="PROL ZARAGOZA 62 A"/>
    <x v="10"/>
    <n v="0"/>
    <s v="INTERIOR"/>
    <n v="10"/>
    <s v="Entre 7 y 15"/>
    <s v="Entry Production Color Low/Mid"/>
    <s v="Entry Production"/>
    <s v="Ciudad principal"/>
    <s v="3-Entre 7 y 15"/>
    <n v="0.8"/>
    <n v="1258.4000000000003"/>
    <n v="1"/>
    <n v="1.45"/>
    <n v="4"/>
    <n v="0.36249999999999999"/>
    <n v="0"/>
    <n v="0"/>
    <d v="2019-03-11T00:00:00"/>
    <d v="2019-03-12T00:00:00"/>
    <n v="1"/>
    <s v="0-1 día"/>
    <n v="0"/>
    <n v="0"/>
    <n v="0"/>
    <x v="0"/>
    <x v="0"/>
    <x v="0"/>
    <x v="0"/>
    <x v="0"/>
    <x v="0"/>
    <x v="0"/>
  </r>
  <r>
    <x v="2"/>
    <n v="1"/>
    <s v="2007295"/>
    <x v="0"/>
    <s v="7556"/>
    <s v="11/03/2019 15:05"/>
    <s v="0XKP555890"/>
    <s v="500161"/>
    <s v="PITSS"/>
    <s v="ASP"/>
    <x v="174"/>
    <s v="VENUSTIANO CARRANZA No 809"/>
    <x v="6"/>
    <n v="0"/>
    <s v="INTERIOR"/>
    <n v="6"/>
    <s v="Entre 3 y 6"/>
    <s v="A3 Office Color Laser MFPs"/>
    <s v="A3"/>
    <s v="Ciudad principal"/>
    <s v="2-Entre 3 y 6"/>
    <n v="0"/>
    <n v="0"/>
    <n v="1"/>
    <n v="0.92"/>
    <n v="5"/>
    <n v="0.184"/>
    <n v="0"/>
    <n v="0"/>
    <d v="2019-03-13T00:00:00"/>
    <d v="2019-03-13T00:00:00"/>
    <n v="0"/>
    <s v="0-1 día"/>
    <n v="0"/>
    <n v="0"/>
    <n v="0"/>
    <x v="0"/>
    <x v="0"/>
    <x v="0"/>
    <x v="0"/>
    <x v="0"/>
    <x v="1"/>
    <x v="7"/>
  </r>
  <r>
    <x v="2"/>
    <n v="1"/>
    <s v="2007301"/>
    <x v="0"/>
    <s v="5867"/>
    <s v="11/03/2019 15:31"/>
    <s v="0EX7416648"/>
    <s v="500157"/>
    <s v="PITSS"/>
    <s v="ASP"/>
    <x v="25"/>
    <s v="AV PARQUE INDUSTRIAL JUAREZ 3328"/>
    <x v="2"/>
    <n v="0"/>
    <s v="INTERIOR"/>
    <n v="19"/>
    <s v="Entre 16 y 30"/>
    <s v="Office Digital"/>
    <s v="A3"/>
    <s v="Ciudad principal"/>
    <s v="2-Entre 16 y 30"/>
    <n v="0.8"/>
    <n v="1092"/>
    <n v="1"/>
    <n v="1.98"/>
    <n v="5"/>
    <n v="0.39600000000000002"/>
    <n v="0"/>
    <n v="0"/>
    <d v="2019-03-12T00:00:00"/>
    <d v="2019-03-12T00:00:00"/>
    <n v="0"/>
    <s v="0-1 día"/>
    <n v="0"/>
    <n v="0"/>
    <n v="0"/>
    <x v="0"/>
    <x v="0"/>
    <x v="0"/>
    <x v="1"/>
    <x v="0"/>
    <x v="2"/>
    <x v="4"/>
  </r>
  <r>
    <x v="2"/>
    <n v="1"/>
    <s v="2007313"/>
    <x v="0"/>
    <s v="6705"/>
    <s v="11/03/2019 16:20"/>
    <s v="0A1H020675"/>
    <s v="500094"/>
    <s v="PITSS"/>
    <s v="ASP"/>
    <x v="1"/>
    <s v="AV HIDALGO 5309"/>
    <x v="69"/>
    <n v="0"/>
    <s v="INTERIOR"/>
    <n v="18"/>
    <s v="Entre 16 y 30"/>
    <s v="WF Mono Systems and Legacy Color"/>
    <s v="WF"/>
    <s v="Ciudad principal"/>
    <s v="3-Entre 16 y 30"/>
    <n v="1.05"/>
    <n v="1651.6500000000003"/>
    <n v="1"/>
    <n v="5.34"/>
    <n v="4"/>
    <n v="1.335"/>
    <n v="8.3749999999999991E-2"/>
    <n v="-131.73875000000001"/>
    <d v="2019-03-13T00:00:00"/>
    <d v="2019-03-14T00:00:00"/>
    <n v="1"/>
    <s v="0-1 día"/>
    <n v="0"/>
    <n v="0"/>
    <n v="0"/>
    <x v="0"/>
    <x v="1"/>
    <x v="0"/>
    <x v="0"/>
    <x v="0"/>
    <x v="0"/>
    <x v="0"/>
  </r>
  <r>
    <x v="2"/>
    <n v="1"/>
    <s v="2007347"/>
    <x v="0"/>
    <s v="3657"/>
    <s v="11/03/2019 17:36"/>
    <s v="0C7X246843"/>
    <s v="500071"/>
    <s v="PITSS"/>
    <s v="ASP"/>
    <x v="49"/>
    <s v="SEXTA Y SOLERNAU No 1300 LOCAL 12"/>
    <x v="42"/>
    <n v="0"/>
    <s v="INTERIOR"/>
    <n v="122"/>
    <s v="&gt;60"/>
    <s v="A4 Mono MFPs"/>
    <s v="A4"/>
    <s v="Ciudad principal"/>
    <s v="1-&gt;60"/>
    <n v="1.05"/>
    <n v="750.75000000000011"/>
    <n v="1"/>
    <n v="0"/>
    <n v="5"/>
    <n v="0"/>
    <n v="0"/>
    <n v="0"/>
    <d v="2019-03-12T00:00:00"/>
    <d v="2019-03-12T00:00:00"/>
    <n v="0"/>
    <s v="0-1 día"/>
    <n v="0"/>
    <n v="0"/>
    <n v="0"/>
    <x v="0"/>
    <x v="0"/>
    <x v="0"/>
    <x v="0"/>
    <x v="0"/>
    <x v="0"/>
    <x v="0"/>
  </r>
  <r>
    <x v="2"/>
    <n v="1"/>
    <s v="2007355"/>
    <x v="0"/>
    <s v="4310"/>
    <s v="11/03/2019 18:00"/>
    <s v="0BG0972350"/>
    <s v="500083"/>
    <s v="PITSS"/>
    <s v="ASP"/>
    <x v="4"/>
    <s v="EUGENIO GARZA SADA 3525"/>
    <x v="11"/>
    <n v="0"/>
    <s v="INTERIOR"/>
    <n v="42"/>
    <s v="Entre 31 y 60"/>
    <s v="Light Production Digital Business"/>
    <s v="Entry Production"/>
    <s v="Ciudad principal"/>
    <s v="3-Entre 31 y 60"/>
    <n v="1.1000000000000001"/>
    <n v="1730.3000000000004"/>
    <n v="1"/>
    <n v="2.5"/>
    <n v="4"/>
    <n v="0.625"/>
    <n v="0"/>
    <n v="0"/>
    <d v="2019-03-22T00:00:00"/>
    <d v="2019-03-22T00:00:00"/>
    <n v="0"/>
    <s v="0-1 día"/>
    <n v="0"/>
    <n v="0"/>
    <n v="0"/>
    <x v="0"/>
    <x v="0"/>
    <x v="0"/>
    <x v="0"/>
    <x v="0"/>
    <x v="0"/>
    <x v="0"/>
  </r>
  <r>
    <x v="2"/>
    <n v="1"/>
    <s v="2007359"/>
    <x v="0"/>
    <s v="8075"/>
    <s v="11/03/2019 18:04"/>
    <s v="03AG880318"/>
    <s v="500083"/>
    <s v="PITSS"/>
    <s v="ASP"/>
    <x v="4"/>
    <s v="EUGENIO GARZA SADA 3525"/>
    <x v="11"/>
    <n v="0"/>
    <s v="INTERIOR"/>
    <n v="82"/>
    <s v="&gt;60"/>
    <s v="Departmental Digital"/>
    <s v="A3"/>
    <s v="Ciudad principal"/>
    <s v="2-&gt;60"/>
    <n v="1.1000000000000001"/>
    <n v="1501.5000000000002"/>
    <n v="1"/>
    <n v="3.67"/>
    <n v="5"/>
    <n v="0.73399999999999999"/>
    <n v="0"/>
    <n v="0"/>
    <d v="2019-03-12T00:00:00"/>
    <d v="2019-03-12T00:00:00"/>
    <n v="0"/>
    <s v="0-1 día"/>
    <n v="0"/>
    <n v="0"/>
    <n v="0"/>
    <x v="0"/>
    <x v="0"/>
    <x v="0"/>
    <x v="0"/>
    <x v="0"/>
    <x v="0"/>
    <x v="0"/>
  </r>
  <r>
    <x v="2"/>
    <n v="1"/>
    <s v="2007363"/>
    <x v="0"/>
    <s v="0251"/>
    <s v="11/03/2019 18:59"/>
    <s v="0VGW632064"/>
    <s v="500161"/>
    <s v="PITSS"/>
    <s v="ASP"/>
    <x v="128"/>
    <s v="PERIFERICO ORTIZ MENA LOCAL 8 SN"/>
    <x v="6"/>
    <n v="0"/>
    <s v="INTERIOR"/>
    <n v="9"/>
    <s v="Entre 7 y 15"/>
    <s v="A3 Professional Color Laser MFPs"/>
    <s v="A3"/>
    <s v="Ciudad principal"/>
    <s v="2-Entre 7 y 15"/>
    <n v="0.6"/>
    <n v="819"/>
    <n v="1"/>
    <n v="0"/>
    <n v="5"/>
    <n v="0"/>
    <n v="0"/>
    <n v="0"/>
    <d v="2019-03-12T00:00:00"/>
    <d v="2019-03-12T00:00:00"/>
    <n v="0"/>
    <s v="0-1 día"/>
    <n v="0"/>
    <n v="0"/>
    <n v="0"/>
    <x v="0"/>
    <x v="0"/>
    <x v="0"/>
    <x v="0"/>
    <x v="0"/>
    <x v="1"/>
    <x v="7"/>
  </r>
  <r>
    <x v="2"/>
    <n v="1"/>
    <s v="2007367"/>
    <x v="3"/>
    <s v="4002"/>
    <s v="11/03/2019 22:14"/>
    <s v="09HB915898"/>
    <s v="800187"/>
    <s v="PITSS"/>
    <s v="ASP"/>
    <x v="36"/>
    <s v="Tequisquiapan No 102 Esq Luis M Vega Planta"/>
    <x v="10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3-12T00:00:00"/>
    <d v="2019-03-14T00:00:00"/>
    <n v="2"/>
    <s v="2-3 días"/>
    <n v="0"/>
    <n v="0"/>
    <n v="0"/>
    <x v="1"/>
    <x v="0"/>
    <x v="0"/>
    <x v="0"/>
    <x v="0"/>
    <x v="0"/>
    <x v="0"/>
  </r>
  <r>
    <x v="2"/>
    <n v="1"/>
    <s v="2007369"/>
    <x v="3"/>
    <s v="4002"/>
    <s v="11/03/2019 22:16"/>
    <s v="09HB916066"/>
    <s v="800188"/>
    <s v="PITSS"/>
    <s v="ASP"/>
    <x v="36"/>
    <s v="Benito Juarez No 113 2do Piso Desp 7"/>
    <x v="55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3-13T00:00:00"/>
    <d v="2019-03-14T00:00:00"/>
    <n v="1"/>
    <s v="0-1 día"/>
    <n v="0"/>
    <n v="0"/>
    <n v="0"/>
    <x v="1"/>
    <x v="0"/>
    <x v="0"/>
    <x v="0"/>
    <x v="0"/>
    <x v="0"/>
    <x v="0"/>
  </r>
  <r>
    <x v="2"/>
    <n v="1"/>
    <s v="2007637"/>
    <x v="0"/>
    <s v="8572"/>
    <s v="12/03/2019 08:29"/>
    <s v="0XFN041542"/>
    <s v="500163"/>
    <s v="PITSS"/>
    <s v="ASP"/>
    <x v="108"/>
    <s v="TRANSFORMACION LT 3B MZ N SECCION II"/>
    <x v="109"/>
    <n v="0"/>
    <s v="INTERIOR"/>
    <n v="49"/>
    <s v="Entre 31 y 60"/>
    <s v="Color Solid Ink Printers"/>
    <s v="A4"/>
    <s v="Ciudad principal"/>
    <s v="1-Entre 31 y 60"/>
    <n v="0.8"/>
    <n v="572.00000000000011"/>
    <n v="1"/>
    <n v="2.33"/>
    <n v="5"/>
    <n v="0.46600000000000003"/>
    <n v="0"/>
    <n v="0"/>
    <d v="2019-03-12T00:00:00"/>
    <d v="2019-03-12T00:00:00"/>
    <n v="0"/>
    <s v="0-1 día"/>
    <n v="0"/>
    <n v="0"/>
    <n v="0"/>
    <x v="0"/>
    <x v="0"/>
    <x v="0"/>
    <x v="0"/>
    <x v="0"/>
    <x v="0"/>
    <x v="0"/>
  </r>
  <r>
    <x v="2"/>
    <n v="1"/>
    <s v="2007641"/>
    <x v="0"/>
    <s v="3611"/>
    <s v="12/03/2019 08:33"/>
    <s v="0A4T558930"/>
    <s v="800071"/>
    <s v="PITSS"/>
    <s v="ASP"/>
    <x v="27"/>
    <s v="CARRETERA BASE AEREA No 5850-23"/>
    <x v="0"/>
    <n v="0"/>
    <s v="INTERIOR"/>
    <n v="13"/>
    <s v="Entre 7 y 15"/>
    <s v="Entry Mono Printers"/>
    <s v="A4"/>
    <s v="Ciudad principal"/>
    <s v="1-Entre 7 y 15"/>
    <n v="0"/>
    <n v="0"/>
    <n v="1"/>
    <n v="0.7"/>
    <n v="5"/>
    <n v="0.13999999999999999"/>
    <n v="0"/>
    <n v="0"/>
    <d v="2019-03-12T00:00:00"/>
    <d v="2019-03-12T00:00:00"/>
    <n v="0"/>
    <s v="0-1 día"/>
    <n v="0"/>
    <n v="0"/>
    <n v="0"/>
    <x v="0"/>
    <x v="0"/>
    <x v="0"/>
    <x v="0"/>
    <x v="0"/>
    <x v="0"/>
    <x v="0"/>
  </r>
  <r>
    <x v="2"/>
    <n v="1"/>
    <s v="2007647"/>
    <x v="0"/>
    <s v="4002"/>
    <s v="12/03/2019 08:51"/>
    <s v="09HB318818"/>
    <s v="100037"/>
    <s v="PITSS"/>
    <s v="ASP"/>
    <x v="6"/>
    <s v="CIRC VIAL JORGE JIMENEZ CANTU SN"/>
    <x v="125"/>
    <n v="0"/>
    <s v="INTERIOR"/>
    <n v="111"/>
    <s v="&gt;60"/>
    <s v="A4 Mono MFPs"/>
    <s v="A4"/>
    <s v="Otras"/>
    <s v="1-&gt;60"/>
    <n v="1.05"/>
    <n v="750.75000000000011"/>
    <n v="1"/>
    <n v="3.15"/>
    <n v="9"/>
    <n v="0.35"/>
    <n v="0"/>
    <n v="0"/>
    <d v="2019-03-12T00:00:00"/>
    <d v="2019-03-12T00:00:00"/>
    <n v="0"/>
    <s v="0-1 día"/>
    <n v="0"/>
    <n v="0"/>
    <n v="0"/>
    <x v="0"/>
    <x v="0"/>
    <x v="0"/>
    <x v="0"/>
    <x v="0"/>
    <x v="0"/>
    <x v="0"/>
  </r>
  <r>
    <x v="2"/>
    <n v="1"/>
    <s v="2007649"/>
    <x v="0"/>
    <s v="4395"/>
    <s v="12/03/2019 08:50"/>
    <s v="0BG2941140"/>
    <s v="800147"/>
    <s v="PITSS"/>
    <s v="ASP"/>
    <x v="1"/>
    <s v="BLV MANUEL J CLOUTHIER SN"/>
    <x v="17"/>
    <n v="0"/>
    <s v="INTERIOR"/>
    <n v="7"/>
    <s v="Entre 7 y 15"/>
    <s v="Light Production Digital Business"/>
    <s v="Entry Production"/>
    <s v="Ciudad principal"/>
    <s v="3-Entre 7 y 15"/>
    <n v="0.8"/>
    <n v="1258.4000000000003"/>
    <n v="1"/>
    <n v="0.34"/>
    <n v="4"/>
    <n v="8.5000000000000006E-2"/>
    <n v="0"/>
    <n v="0"/>
    <d v="2019-03-15T00:00:00"/>
    <d v="2019-03-15T00:00:00"/>
    <n v="0"/>
    <s v="0-1 día"/>
    <n v="0"/>
    <n v="0"/>
    <n v="0"/>
    <x v="0"/>
    <x v="0"/>
    <x v="0"/>
    <x v="0"/>
    <x v="0"/>
    <x v="0"/>
    <x v="0"/>
  </r>
  <r>
    <x v="2"/>
    <n v="1"/>
    <s v="2007651"/>
    <x v="0"/>
    <s v="4395"/>
    <s v="12/03/2019 08:59"/>
    <s v="0BG2949273"/>
    <s v="800147"/>
    <s v="PITSS"/>
    <s v="ASP"/>
    <x v="1"/>
    <s v="BLV MANUEL J CLOUTHIER SN"/>
    <x v="17"/>
    <n v="0"/>
    <s v="INTERIOR"/>
    <n v="7"/>
    <s v="Entre 7 y 15"/>
    <s v="Light Production Digital Business"/>
    <s v="Entry Production"/>
    <s v="Ciudad principal"/>
    <s v="3-Entre 7 y 15"/>
    <n v="0.8"/>
    <n v="1258.4000000000003"/>
    <n v="1"/>
    <n v="0.85"/>
    <n v="4"/>
    <n v="0.21249999999999999"/>
    <n v="0"/>
    <n v="0"/>
    <d v="2019-03-14T00:00:00"/>
    <d v="2019-03-15T00:00:00"/>
    <n v="1"/>
    <s v="0-1 día"/>
    <n v="0"/>
    <n v="0"/>
    <n v="0"/>
    <x v="0"/>
    <x v="0"/>
    <x v="0"/>
    <x v="0"/>
    <x v="0"/>
    <x v="0"/>
    <x v="0"/>
  </r>
  <r>
    <x v="2"/>
    <n v="1"/>
    <s v="2007653"/>
    <x v="0"/>
    <s v="4395"/>
    <s v="12/03/2019 09:00"/>
    <s v="0BG2949291"/>
    <s v="800188"/>
    <s v="PITSS"/>
    <s v="ASP"/>
    <x v="1"/>
    <s v="TORRES LANDA 103 A"/>
    <x v="55"/>
    <n v="0"/>
    <s v="INTERIOR"/>
    <n v="18"/>
    <s v="Entre 16 y 30"/>
    <s v="Light Production Digital Business"/>
    <s v="Entry Production"/>
    <s v="Ciudad principal"/>
    <s v="3-Entre 16 y 30"/>
    <n v="1.05"/>
    <n v="1651.6500000000003"/>
    <n v="1"/>
    <n v="2.5"/>
    <n v="4"/>
    <n v="0.625"/>
    <n v="0"/>
    <n v="0"/>
    <d v="2019-03-26T00:00:00"/>
    <d v="2019-03-27T00:00:00"/>
    <n v="1"/>
    <s v="0-1 día"/>
    <n v="0"/>
    <n v="0"/>
    <n v="0"/>
    <x v="0"/>
    <x v="0"/>
    <x v="0"/>
    <x v="0"/>
    <x v="0"/>
    <x v="0"/>
    <x v="0"/>
  </r>
  <r>
    <x v="2"/>
    <n v="1"/>
    <s v="2007657"/>
    <x v="0"/>
    <s v="4395"/>
    <s v="12/03/2019 09:03"/>
    <s v="0BG2948894"/>
    <s v="800147"/>
    <s v="PITSS"/>
    <s v="ASP"/>
    <x v="1"/>
    <s v="BLV MANUEL J CLOUTHIER SN"/>
    <x v="17"/>
    <n v="0"/>
    <s v="INTERIOR"/>
    <n v="7"/>
    <s v="Entre 7 y 15"/>
    <s v="Light Production Digital Business"/>
    <s v="Entry Production"/>
    <s v="Ciudad principal"/>
    <s v="3-Entre 7 y 15"/>
    <n v="0.8"/>
    <n v="1258.4000000000003"/>
    <n v="1"/>
    <n v="0"/>
    <n v="4"/>
    <n v="0"/>
    <n v="0"/>
    <n v="0"/>
    <d v="2019-03-13T00:00:00"/>
    <d v="2019-03-14T00:00:00"/>
    <n v="1"/>
    <s v="0-1 día"/>
    <n v="0"/>
    <n v="0"/>
    <n v="0"/>
    <x v="0"/>
    <x v="0"/>
    <x v="0"/>
    <x v="0"/>
    <x v="0"/>
    <x v="0"/>
    <x v="0"/>
  </r>
  <r>
    <x v="2"/>
    <n v="1"/>
    <s v="2007661"/>
    <x v="0"/>
    <s v="4395"/>
    <s v="12/03/2019 09:04"/>
    <s v="0BG2941127"/>
    <s v="800188"/>
    <s v="PITSS"/>
    <s v="ASP"/>
    <x v="1"/>
    <s v="TORRES LANDA 103 A"/>
    <x v="55"/>
    <n v="0"/>
    <s v="INTERIOR"/>
    <n v="76"/>
    <s v="&gt;60"/>
    <s v="Light Production Digital Business"/>
    <s v="Entry Production"/>
    <s v="Ciudad principal"/>
    <s v="3-&gt;60"/>
    <n v="1.1499999999999999"/>
    <n v="1808.95"/>
    <n v="1"/>
    <n v="3.93"/>
    <n v="4"/>
    <n v="0.98250000000000004"/>
    <n v="0"/>
    <n v="0"/>
    <d v="2019-03-12T00:00:00"/>
    <d v="2019-03-13T00:00:00"/>
    <n v="1"/>
    <s v="0-1 día"/>
    <n v="0"/>
    <n v="0"/>
    <n v="0"/>
    <x v="0"/>
    <x v="0"/>
    <x v="0"/>
    <x v="0"/>
    <x v="0"/>
    <x v="0"/>
    <x v="0"/>
  </r>
  <r>
    <x v="2"/>
    <n v="1"/>
    <s v="2007663"/>
    <x v="0"/>
    <s v="6705"/>
    <s v="12/03/2019 09:06"/>
    <s v="0A1H020708"/>
    <s v="800147"/>
    <s v="PITSS"/>
    <s v="ASP"/>
    <x v="1"/>
    <s v="BLV MANUEL J CLOUTHIER SN"/>
    <x v="17"/>
    <n v="0"/>
    <s v="INTERIOR"/>
    <n v="48"/>
    <s v="Entre 31 y 60"/>
    <s v="WF Mono Systems and Legacy Color"/>
    <s v="WF"/>
    <s v="Ciudad principal"/>
    <s v="3-Entre 31 y 60"/>
    <n v="1.1000000000000001"/>
    <n v="1730.3000000000004"/>
    <n v="1"/>
    <n v="1.1499999999999999"/>
    <n v="4"/>
    <n v="0.28749999999999998"/>
    <n v="0"/>
    <n v="0"/>
    <d v="2019-03-15T00:00:00"/>
    <d v="2019-03-15T00:00:00"/>
    <n v="0"/>
    <s v="0-1 día"/>
    <n v="0"/>
    <n v="0"/>
    <n v="0"/>
    <x v="0"/>
    <x v="0"/>
    <x v="0"/>
    <x v="0"/>
    <x v="0"/>
    <x v="0"/>
    <x v="0"/>
  </r>
  <r>
    <x v="2"/>
    <n v="1"/>
    <s v="2007703"/>
    <x v="0"/>
    <s v="4395"/>
    <s v="12/03/2019 09:44"/>
    <s v="0BG2948440"/>
    <s v="800187"/>
    <s v="PITSS"/>
    <s v="ASP"/>
    <x v="1"/>
    <s v="PASEO CENTRAL 131"/>
    <x v="45"/>
    <n v="0"/>
    <s v="INTERIOR"/>
    <n v="34"/>
    <s v="Entre 31 y 60"/>
    <s v="Light Production Digital Business"/>
    <s v="Entry Production"/>
    <s v="Ciudad principal"/>
    <s v="3-Entre 31 y 60"/>
    <n v="1.1000000000000001"/>
    <n v="1730.3000000000004"/>
    <n v="1"/>
    <n v="1.27"/>
    <n v="4"/>
    <n v="0.3175"/>
    <n v="0"/>
    <n v="0"/>
    <d v="2019-03-15T00:00:00"/>
    <d v="2019-03-15T00:00:00"/>
    <n v="0"/>
    <s v="0-1 día"/>
    <n v="0"/>
    <n v="0"/>
    <n v="0"/>
    <x v="0"/>
    <x v="0"/>
    <x v="0"/>
    <x v="0"/>
    <x v="0"/>
    <x v="0"/>
    <x v="0"/>
  </r>
  <r>
    <x v="2"/>
    <n v="1"/>
    <s v="2007709"/>
    <x v="0"/>
    <s v="3321"/>
    <s v="12/03/2019 09:51"/>
    <s v="0LA0096050"/>
    <s v="800187"/>
    <s v="PITSS"/>
    <s v="ASP"/>
    <x v="48"/>
    <s v="AV CENTRAL DR RAFAEL AYALA ECHEVERRIA KM 0.2"/>
    <x v="45"/>
    <n v="0"/>
    <s v="INTERIOR"/>
    <n v="306"/>
    <s v="&gt;60"/>
    <s v="Entry Mono Printers"/>
    <s v="A4"/>
    <s v="Ciudad principal"/>
    <s v="1-&gt;60"/>
    <n v="1.05"/>
    <n v="750.75000000000011"/>
    <n v="1"/>
    <n v="1.23"/>
    <n v="5"/>
    <n v="0.246"/>
    <n v="0"/>
    <n v="0"/>
    <d v="2019-03-15T00:00:00"/>
    <d v="2019-03-15T00:00:00"/>
    <n v="0"/>
    <s v="0-1 día"/>
    <n v="0"/>
    <n v="0"/>
    <n v="0"/>
    <x v="0"/>
    <x v="0"/>
    <x v="0"/>
    <x v="0"/>
    <x v="0"/>
    <x v="0"/>
    <x v="0"/>
  </r>
  <r>
    <x v="2"/>
    <n v="1"/>
    <s v="2007717"/>
    <x v="0"/>
    <s v="4002"/>
    <s v="12/03/2019 09:14"/>
    <s v="09HB331348"/>
    <s v="000196"/>
    <s v="PITSS"/>
    <s v="ASP"/>
    <x v="40"/>
    <s v="CALLE OLIVOS No 27 NAVE 1A CORTINA 20"/>
    <x v="14"/>
    <n v="1"/>
    <s v="METRO"/>
    <n v="2658"/>
    <s v="&gt;60"/>
    <s v="A4 Mono MFPs"/>
    <s v="A4"/>
    <s v="Ciudad principal"/>
    <s v="1-&gt;60"/>
    <n v="1.05"/>
    <n v="0"/>
    <n v="1"/>
    <n v="10.94"/>
    <n v="5"/>
    <n v="2.1879999999999997"/>
    <n v="0.29699999999999993"/>
    <n v="0"/>
    <d v="2019-03-13T00:00:00"/>
    <d v="2019-03-13T00:00:00"/>
    <n v="0"/>
    <s v="0-1 día"/>
    <n v="0"/>
    <n v="0"/>
    <n v="0"/>
    <x v="0"/>
    <x v="3"/>
    <x v="0"/>
    <x v="0"/>
    <x v="0"/>
    <x v="0"/>
    <x v="0"/>
  </r>
  <r>
    <x v="2"/>
    <n v="1"/>
    <s v="2007719"/>
    <x v="0"/>
    <s v="4395"/>
    <s v="12/03/2019 09:58"/>
    <s v="0BG2956722"/>
    <s v="800187"/>
    <s v="PITSS"/>
    <s v="ASP"/>
    <x v="48"/>
    <s v="AV CENTRAL DR RAFAEL AYALA ECHEVERRIA KM 0.2"/>
    <x v="45"/>
    <n v="0"/>
    <s v="INTERIOR"/>
    <n v="57"/>
    <s v="Entre 31 y 60"/>
    <s v="Light Production Digital Business"/>
    <s v="Entry Production"/>
    <s v="Ciudad principal"/>
    <s v="3-Entre 31 y 60"/>
    <n v="1.1000000000000001"/>
    <n v="1730.3000000000004"/>
    <n v="1"/>
    <n v="1.03"/>
    <n v="4"/>
    <n v="0.25750000000000001"/>
    <n v="0"/>
    <n v="0"/>
    <d v="2019-03-12T00:00:00"/>
    <d v="2019-03-13T00:00:00"/>
    <n v="1"/>
    <s v="0-1 día"/>
    <n v="0"/>
    <n v="0"/>
    <n v="0"/>
    <x v="0"/>
    <x v="0"/>
    <x v="0"/>
    <x v="0"/>
    <x v="0"/>
    <x v="0"/>
    <x v="0"/>
  </r>
  <r>
    <x v="2"/>
    <n v="1"/>
    <s v="2007725"/>
    <x v="0"/>
    <s v="5868"/>
    <s v="12/03/2019 10:00"/>
    <s v="0EX9667401"/>
    <s v="800187"/>
    <s v="PITSS"/>
    <s v="ASP"/>
    <x v="48"/>
    <s v="AV CENTRAL DR RAFAEL AYALA ECHEVERRIA KM 0.2"/>
    <x v="45"/>
    <n v="0"/>
    <s v="INTERIOR"/>
    <n v="96"/>
    <s v="&gt;60"/>
    <s v="Departmental Digital"/>
    <s v="A3"/>
    <s v="Ciudad principal"/>
    <s v="2-&gt;60"/>
    <n v="1.1000000000000001"/>
    <n v="1501.5000000000002"/>
    <n v="1"/>
    <n v="1.42"/>
    <n v="5"/>
    <n v="0.28399999999999997"/>
    <n v="0"/>
    <n v="0"/>
    <d v="2019-03-12T00:00:00"/>
    <d v="2019-03-13T00:00:00"/>
    <n v="1"/>
    <s v="0-1 día"/>
    <n v="0"/>
    <n v="0"/>
    <n v="0"/>
    <x v="0"/>
    <x v="0"/>
    <x v="0"/>
    <x v="0"/>
    <x v="0"/>
    <x v="0"/>
    <x v="0"/>
  </r>
  <r>
    <x v="2"/>
    <n v="1"/>
    <s v="2007727"/>
    <x v="0"/>
    <s v="3226"/>
    <s v="12/03/2019 10:01"/>
    <s v="K8B481557"/>
    <s v="800187"/>
    <s v="PITSS"/>
    <s v="ASP"/>
    <x v="48"/>
    <s v="AV CENTRAL DR RAFAEL ECHAVERRI KM 0.5"/>
    <x v="45"/>
    <n v="0"/>
    <s v="INTERIOR"/>
    <n v="22"/>
    <s v="Entre 16 y 30"/>
    <s v="A4 Mono MFPs"/>
    <s v="A4"/>
    <s v="Ciudad principal"/>
    <s v="1-Entre 16 y 30"/>
    <n v="0.6"/>
    <n v="429.00000000000006"/>
    <n v="1"/>
    <n v="1.31"/>
    <n v="5"/>
    <n v="0.26200000000000001"/>
    <n v="0"/>
    <n v="0"/>
    <d v="2019-03-12T00:00:00"/>
    <d v="2019-03-13T00:00:00"/>
    <n v="1"/>
    <s v="0-1 día"/>
    <n v="0"/>
    <n v="0"/>
    <n v="0"/>
    <x v="0"/>
    <x v="0"/>
    <x v="0"/>
    <x v="0"/>
    <x v="0"/>
    <x v="0"/>
    <x v="0"/>
  </r>
  <r>
    <x v="2"/>
    <n v="1"/>
    <s v="2007733"/>
    <x v="0"/>
    <s v="0070"/>
    <s v="12/03/2019 09:59"/>
    <s v="0E2B664332"/>
    <s v="800147"/>
    <s v="PITSS"/>
    <s v="ASP"/>
    <x v="4"/>
    <s v="BLVD ADOLFO LOPEZ MATEOS 2540"/>
    <x v="17"/>
    <n v="0"/>
    <s v="INTERIOR"/>
    <n v="23"/>
    <s v="Entre 16 y 30"/>
    <s v="Entry Production Color Low/Mid"/>
    <s v="Entry Production"/>
    <s v="Ciudad principal"/>
    <s v="3-Entre 16 y 30"/>
    <n v="1.05"/>
    <n v="1651.6500000000003"/>
    <n v="1"/>
    <n v="7.52"/>
    <n v="4"/>
    <n v="1.88"/>
    <n v="0.21999999999999997"/>
    <n v="-346.06"/>
    <d v="2019-03-13T00:00:00"/>
    <d v="2019-03-13T00:00:00"/>
    <n v="0"/>
    <s v="0-1 día"/>
    <n v="0"/>
    <n v="0"/>
    <n v="0"/>
    <x v="0"/>
    <x v="1"/>
    <x v="0"/>
    <x v="0"/>
    <x v="0"/>
    <x v="0"/>
    <x v="0"/>
  </r>
  <r>
    <x v="2"/>
    <n v="1"/>
    <s v="2007737"/>
    <x v="0"/>
    <s v="5337"/>
    <s v="12/03/2019 10:13"/>
    <s v="0AE9549330"/>
    <s v="100039"/>
    <s v="PITSS"/>
    <s v="ASP"/>
    <x v="28"/>
    <s v="INDUSTRIA QUIMICA S/N"/>
    <x v="20"/>
    <n v="1"/>
    <s v="INTERIOR"/>
    <n v="57"/>
    <s v="Entre 31 y 60"/>
    <s v="Office Digital"/>
    <s v="A3"/>
    <s v="Ciudad principal"/>
    <s v="2-Entre 31 y 60"/>
    <n v="1.05"/>
    <n v="0"/>
    <n v="1"/>
    <n v="1.6"/>
    <n v="5"/>
    <n v="0.32"/>
    <n v="0"/>
    <n v="0"/>
    <d v="2019-03-12T00:00:00"/>
    <d v="2019-03-12T00:00:00"/>
    <n v="0"/>
    <s v="0-1 día"/>
    <n v="0"/>
    <n v="0"/>
    <n v="0"/>
    <x v="0"/>
    <x v="0"/>
    <x v="0"/>
    <x v="0"/>
    <x v="0"/>
    <x v="0"/>
    <x v="0"/>
  </r>
  <r>
    <x v="2"/>
    <n v="1"/>
    <s v="2007741"/>
    <x v="0"/>
    <s v="7530"/>
    <s v="12/03/2019 10:18"/>
    <s v="0XKK411280"/>
    <s v="100039"/>
    <s v="PITSS"/>
    <s v="ASP"/>
    <x v="28"/>
    <s v="INDUSTRIA QUIMICA S/N"/>
    <x v="20"/>
    <n v="1"/>
    <s v="INTERIOR"/>
    <n v="110"/>
    <s v="&gt;60"/>
    <s v="A3 Office Color Laser MFPs"/>
    <s v="A3"/>
    <s v="Ciudad principal"/>
    <s v="2-&gt;60"/>
    <n v="1.1000000000000001"/>
    <n v="0"/>
    <n v="1"/>
    <n v="1.08"/>
    <n v="5"/>
    <n v="0.21600000000000003"/>
    <n v="0"/>
    <n v="0"/>
    <d v="2019-03-12T00:00:00"/>
    <d v="2019-03-12T00:00:00"/>
    <n v="0"/>
    <s v="0-1 día"/>
    <n v="0"/>
    <n v="0"/>
    <n v="0"/>
    <x v="0"/>
    <x v="0"/>
    <x v="0"/>
    <x v="0"/>
    <x v="0"/>
    <x v="0"/>
    <x v="0"/>
  </r>
  <r>
    <x v="2"/>
    <n v="1"/>
    <s v="2007743"/>
    <x v="0"/>
    <s v="7530"/>
    <s v="12/03/2019 10:20"/>
    <s v="0XKK411273"/>
    <s v="100039"/>
    <s v="PITSS"/>
    <s v="ASP"/>
    <x v="28"/>
    <s v="INDUSTRIA QUIMICA S/N"/>
    <x v="20"/>
    <n v="1"/>
    <s v="INTERIOR"/>
    <n v="110"/>
    <s v="&gt;60"/>
    <s v="A3 Office Color Laser MFPs"/>
    <s v="A3"/>
    <s v="Ciudad principal"/>
    <s v="2-&gt;60"/>
    <n v="1.1000000000000001"/>
    <n v="0"/>
    <n v="1"/>
    <n v="0.54"/>
    <n v="5"/>
    <n v="0.10800000000000001"/>
    <n v="0"/>
    <n v="0"/>
    <d v="2019-03-13T00:00:00"/>
    <d v="2019-03-13T00:00:00"/>
    <n v="0"/>
    <s v="0-1 día"/>
    <n v="0"/>
    <n v="0"/>
    <n v="0"/>
    <x v="0"/>
    <x v="0"/>
    <x v="0"/>
    <x v="0"/>
    <x v="0"/>
    <x v="0"/>
    <x v="0"/>
  </r>
  <r>
    <x v="2"/>
    <n v="1"/>
    <s v="2007751"/>
    <x v="0"/>
    <s v="8055"/>
    <s v="12/03/2019 10:23"/>
    <s v="0Y4X821264"/>
    <s v="500036"/>
    <s v="PITSS"/>
    <s v="ASP"/>
    <x v="108"/>
    <s v="AV MAESTRO ISRAEL CAVAZOS No 300"/>
    <x v="33"/>
    <n v="0"/>
    <s v="INTERIOR"/>
    <n v="56"/>
    <s v="Entre 31 y 60"/>
    <s v="Departmental Digital"/>
    <s v="A3"/>
    <s v="Ciudad principal"/>
    <s v="2-Entre 31 y 60"/>
    <n v="1.05"/>
    <n v="1433.25"/>
    <n v="1"/>
    <n v="1.27"/>
    <n v="5"/>
    <n v="0.254"/>
    <n v="0"/>
    <n v="0"/>
    <d v="2019-03-12T00:00:00"/>
    <d v="2019-03-12T00:00:00"/>
    <n v="0"/>
    <s v="0-1 día"/>
    <n v="0"/>
    <n v="0"/>
    <n v="0"/>
    <x v="0"/>
    <x v="0"/>
    <x v="0"/>
    <x v="0"/>
    <x v="0"/>
    <x v="0"/>
    <x v="0"/>
  </r>
  <r>
    <x v="2"/>
    <n v="1"/>
    <s v="2007755"/>
    <x v="0"/>
    <s v="7025"/>
    <s v="12/03/2019 10:19"/>
    <s v="7CX042480"/>
    <s v="500019"/>
    <s v="PITSS"/>
    <s v="ASP"/>
    <x v="55"/>
    <s v="CARRETERA SAN BERNARDO KM 0.5"/>
    <x v="126"/>
    <n v="0"/>
    <s v="INTERIOR"/>
    <n v="2658"/>
    <s v="&gt;60"/>
    <s v="Office Digital"/>
    <s v="A3"/>
    <s v="Ciudad principal"/>
    <s v="2-&gt;60"/>
    <n v="1.1000000000000001"/>
    <n v="1501.5000000000002"/>
    <n v="1"/>
    <n v="6.91"/>
    <n v="5"/>
    <n v="1.3820000000000001"/>
    <n v="9.5500000000000029E-2"/>
    <n v="-130.35750000000004"/>
    <d v="2019-03-12T00:00:00"/>
    <d v="2019-03-13T00:00:00"/>
    <n v="1"/>
    <s v="0-1 día"/>
    <n v="0"/>
    <n v="0"/>
    <n v="0"/>
    <x v="0"/>
    <x v="1"/>
    <x v="0"/>
    <x v="0"/>
    <x v="0"/>
    <x v="0"/>
    <x v="0"/>
  </r>
  <r>
    <x v="2"/>
    <n v="1"/>
    <s v="2007763"/>
    <x v="0"/>
    <s v="0075"/>
    <s v="12/03/2019 10:35"/>
    <s v="0XU8464707"/>
    <s v="800185"/>
    <s v="PITSS"/>
    <s v="ASP"/>
    <x v="60"/>
    <s v="GABINO BARREDA No 267 B"/>
    <x v="50"/>
    <n v="1"/>
    <s v="INTERIOR"/>
    <n v="42"/>
    <s v="Entre 31 y 60"/>
    <s v="Entry Production Color Mid"/>
    <s v="Entry Production"/>
    <s v="Ciudad principal"/>
    <s v="3-Entre 31 y 60"/>
    <n v="1.1000000000000001"/>
    <n v="0"/>
    <n v="1"/>
    <n v="0.69"/>
    <n v="4"/>
    <n v="0.17249999999999999"/>
    <n v="0"/>
    <n v="0"/>
    <d v="2019-03-12T00:00:00"/>
    <d v="2019-03-12T00:00:00"/>
    <n v="0"/>
    <s v="0-1 día"/>
    <n v="0"/>
    <n v="0"/>
    <n v="0"/>
    <x v="0"/>
    <x v="0"/>
    <x v="0"/>
    <x v="0"/>
    <x v="0"/>
    <x v="0"/>
    <x v="0"/>
  </r>
  <r>
    <x v="2"/>
    <n v="1"/>
    <s v="2007779"/>
    <x v="0"/>
    <s v="8680"/>
    <s v="12/03/2019 10:38"/>
    <s v="0B2R090061"/>
    <s v="500035"/>
    <s v="PITSS"/>
    <s v="ASP"/>
    <x v="138"/>
    <s v="CARLOS SALAZAR No 729"/>
    <x v="11"/>
    <n v="0"/>
    <s v="INTERIOR"/>
    <n v="33"/>
    <s v="Entre 31 y 60"/>
    <s v="Entry Production Color Low/Mid"/>
    <s v="Entry Production"/>
    <s v="Ciudad principal"/>
    <s v="3-Entre 31 y 60"/>
    <n v="1.1000000000000001"/>
    <n v="1730.3000000000004"/>
    <n v="1"/>
    <n v="1.92"/>
    <n v="4"/>
    <n v="0.48"/>
    <n v="0"/>
    <n v="0"/>
    <d v="2019-03-13T00:00:00"/>
    <d v="2019-03-14T00:00:00"/>
    <n v="1"/>
    <s v="0-1 día"/>
    <n v="0"/>
    <n v="0"/>
    <n v="0"/>
    <x v="0"/>
    <x v="0"/>
    <x v="0"/>
    <x v="0"/>
    <x v="0"/>
    <x v="0"/>
    <x v="0"/>
  </r>
  <r>
    <x v="2"/>
    <n v="1"/>
    <s v="2007795"/>
    <x v="0"/>
    <s v="4002"/>
    <s v="12/03/2019 10:33"/>
    <s v="09HB331548"/>
    <s v="800196"/>
    <s v="PITSS"/>
    <s v="ASP"/>
    <x v="182"/>
    <s v="JUAN DE LA BARRERA No 3609"/>
    <x v="7"/>
    <n v="1"/>
    <s v="INTERIOR"/>
    <n v="2658"/>
    <s v="&gt;60"/>
    <s v="A4 Mono MFPs"/>
    <s v="A4"/>
    <s v="Ciudad principal"/>
    <s v="1-&gt;60"/>
    <n v="1.05"/>
    <n v="0"/>
    <n v="1"/>
    <n v="2.9"/>
    <n v="5"/>
    <n v="0.57999999999999996"/>
    <n v="0"/>
    <n v="0"/>
    <d v="2019-03-12T00:00:00"/>
    <d v="2019-03-12T00:00:00"/>
    <n v="0"/>
    <s v="0-1 día"/>
    <n v="0"/>
    <n v="0"/>
    <n v="0"/>
    <x v="0"/>
    <x v="0"/>
    <x v="0"/>
    <x v="0"/>
    <x v="0"/>
    <x v="0"/>
    <x v="0"/>
  </r>
  <r>
    <x v="2"/>
    <n v="1"/>
    <s v="2007825"/>
    <x v="0"/>
    <s v="4310"/>
    <s v="12/03/2019 11:06"/>
    <s v="0BG0966721"/>
    <s v="800188"/>
    <s v="PITSS"/>
    <s v="ASP"/>
    <x v="1"/>
    <s v="AV. FAJA DE ORO NO. 1100"/>
    <x v="48"/>
    <n v="0"/>
    <s v="INTERIOR"/>
    <n v="48"/>
    <s v="Entre 31 y 60"/>
    <s v="Light Production Digital Business"/>
    <s v="Entry Production"/>
    <s v="Ciudad principal"/>
    <s v="3-Entre 31 y 60"/>
    <n v="1.1000000000000001"/>
    <n v="1730.3000000000004"/>
    <n v="1"/>
    <n v="4.9000000000000004"/>
    <n v="4"/>
    <n v="1.2250000000000001"/>
    <n v="5.6250000000000022E-2"/>
    <n v="-88.481250000000045"/>
    <d v="2019-03-12T00:00:00"/>
    <d v="2019-03-13T00:00:00"/>
    <n v="1"/>
    <s v="0-1 día"/>
    <n v="0"/>
    <n v="0"/>
    <n v="0"/>
    <x v="0"/>
    <x v="1"/>
    <x v="0"/>
    <x v="0"/>
    <x v="0"/>
    <x v="0"/>
    <x v="0"/>
  </r>
  <r>
    <x v="2"/>
    <n v="1"/>
    <s v="2007829"/>
    <x v="0"/>
    <s v="0070"/>
    <s v="12/03/2019 11:13"/>
    <s v="0E2B654035"/>
    <s v="800071"/>
    <s v="PITSS"/>
    <s v="ASP"/>
    <x v="27"/>
    <s v="CARRETERA BASE AEREA No 5850-23"/>
    <x v="0"/>
    <n v="0"/>
    <s v="INTERIOR"/>
    <n v="54"/>
    <s v="Entre 31 y 60"/>
    <s v="Entry Production Color Low/Mid"/>
    <s v="Entry Production"/>
    <s v="Ciudad principal"/>
    <s v="3-Entre 31 y 60"/>
    <n v="1.1000000000000001"/>
    <n v="1730.3000000000004"/>
    <n v="1"/>
    <n v="0.61"/>
    <n v="4"/>
    <n v="0.1525"/>
    <n v="0"/>
    <n v="0"/>
    <d v="2019-03-12T00:00:00"/>
    <d v="2019-03-12T00:00:00"/>
    <n v="0"/>
    <s v="0-1 día"/>
    <n v="0"/>
    <n v="0"/>
    <n v="0"/>
    <x v="0"/>
    <x v="0"/>
    <x v="0"/>
    <x v="0"/>
    <x v="0"/>
    <x v="0"/>
    <x v="0"/>
  </r>
  <r>
    <x v="2"/>
    <n v="1"/>
    <s v="2007835"/>
    <x v="0"/>
    <s v="4002"/>
    <s v="12/03/2019 11:04"/>
    <s v="09HB331853"/>
    <s v="800110"/>
    <s v="PITSS"/>
    <s v="ASP"/>
    <x v="0"/>
    <s v="AV FCO I MADERO 6500 INT 631"/>
    <x v="28"/>
    <n v="1"/>
    <s v="INTERIOR"/>
    <n v="2658"/>
    <s v="&gt;60"/>
    <s v="A4 Mono MFPs"/>
    <s v="A4"/>
    <s v="Ciudad principal"/>
    <s v="1-&gt;60"/>
    <n v="1.05"/>
    <n v="0"/>
    <n v="1"/>
    <n v="1.1599999999999999"/>
    <n v="5"/>
    <n v="0.23199999999999998"/>
    <n v="0"/>
    <n v="0"/>
    <d v="2019-03-12T00:00:00"/>
    <d v="2019-03-12T00:00:00"/>
    <n v="0"/>
    <s v="0-1 día"/>
    <n v="0"/>
    <n v="0"/>
    <n v="0"/>
    <x v="0"/>
    <x v="0"/>
    <x v="0"/>
    <x v="0"/>
    <x v="0"/>
    <x v="0"/>
    <x v="0"/>
  </r>
  <r>
    <x v="2"/>
    <n v="1"/>
    <s v="2007847"/>
    <x v="0"/>
    <s v="4002"/>
    <s v="12/03/2019 11:30"/>
    <s v="9HB328358"/>
    <s v="100038"/>
    <s v="PITSS"/>
    <s v="ASP"/>
    <x v="107"/>
    <s v="3 DE MAYO 100"/>
    <x v="52"/>
    <n v="0"/>
    <s v="INTERIOR"/>
    <n v="8"/>
    <s v="Entre 7 y 15"/>
    <s v="A4 Mono MFPs"/>
    <s v="A4"/>
    <s v="Otras"/>
    <s v="1-Entre 7 y 15"/>
    <n v="0"/>
    <n v="0"/>
    <n v="1"/>
    <n v="1.5"/>
    <n v="9"/>
    <n v="0.16666666666666666"/>
    <n v="0"/>
    <n v="0"/>
    <d v="2019-03-12T00:00:00"/>
    <d v="2019-03-12T00:00:00"/>
    <n v="0"/>
    <s v="0-1 día"/>
    <n v="0"/>
    <n v="0"/>
    <n v="0"/>
    <x v="0"/>
    <x v="0"/>
    <x v="0"/>
    <x v="0"/>
    <x v="0"/>
    <x v="0"/>
    <x v="0"/>
  </r>
  <r>
    <x v="2"/>
    <n v="1"/>
    <s v="2007871"/>
    <x v="0"/>
    <s v="3658"/>
    <s v="12/03/2019 12:04"/>
    <s v="0C4X011065"/>
    <s v="500094"/>
    <s v="PITSS"/>
    <s v="ASP"/>
    <x v="6"/>
    <s v="CRT MEXICO LAREDO 141"/>
    <x v="127"/>
    <n v="0"/>
    <s v="INTERIOR"/>
    <n v="197"/>
    <s v="&gt;60"/>
    <s v="A4 Mono MFPs"/>
    <s v="A4"/>
    <s v="Otras"/>
    <s v="1-&gt;60"/>
    <n v="1.05"/>
    <n v="750.75000000000011"/>
    <n v="1"/>
    <n v="7.76"/>
    <n v="9"/>
    <n v="0.86222222222222222"/>
    <n v="0"/>
    <n v="0"/>
    <d v="2019-03-13T00:00:00"/>
    <d v="2019-03-13T00:00:00"/>
    <n v="0"/>
    <s v="0-1 día"/>
    <n v="0"/>
    <n v="0"/>
    <n v="0"/>
    <x v="0"/>
    <x v="0"/>
    <x v="0"/>
    <x v="0"/>
    <x v="0"/>
    <x v="0"/>
    <x v="0"/>
  </r>
  <r>
    <x v="2"/>
    <n v="1"/>
    <s v="2007895"/>
    <x v="0"/>
    <s v="0070"/>
    <s v="12/03/2019 12:25"/>
    <s v="0E2B646602"/>
    <s v="500028"/>
    <s v="PITSS"/>
    <s v="ASP"/>
    <x v="1"/>
    <s v="ROMULO GARZA 410"/>
    <x v="36"/>
    <n v="0"/>
    <s v="INTERIOR"/>
    <n v="46"/>
    <s v="Entre 31 y 60"/>
    <s v="Entry Production Color Low/Mid"/>
    <s v="Entry Production"/>
    <s v="Ciudad principal"/>
    <s v="3-Entre 31 y 60"/>
    <n v="1.1000000000000001"/>
    <n v="1730.3000000000004"/>
    <n v="1"/>
    <n v="2.58"/>
    <n v="4"/>
    <n v="0.64500000000000002"/>
    <n v="0"/>
    <n v="0"/>
    <d v="2019-03-12T00:00:00"/>
    <d v="2019-03-12T00:00:00"/>
    <n v="0"/>
    <s v="0-1 día"/>
    <n v="0"/>
    <n v="0"/>
    <n v="0"/>
    <x v="0"/>
    <x v="0"/>
    <x v="0"/>
    <x v="0"/>
    <x v="0"/>
    <x v="0"/>
    <x v="0"/>
  </r>
  <r>
    <x v="2"/>
    <n v="1"/>
    <s v="2007899"/>
    <x v="0"/>
    <s v="3658"/>
    <s v="12/03/2019 12:28"/>
    <s v="0C4X008548"/>
    <s v="800188"/>
    <s v="PITSS"/>
    <s v="ASP"/>
    <x v="8"/>
    <s v="BLV LAZARO CARDENAS 1394"/>
    <x v="30"/>
    <n v="0"/>
    <s v="INTERIOR"/>
    <n v="5"/>
    <s v="Entre 3 y 6"/>
    <s v="A4 Mono MFPs"/>
    <s v="A4"/>
    <s v="Ciudad principal"/>
    <s v="1-Entre 3 y 6"/>
    <n v="0"/>
    <n v="0"/>
    <n v="1"/>
    <n v="5.45"/>
    <n v="5"/>
    <n v="1.0900000000000001"/>
    <n v="2.250000000000002E-2"/>
    <n v="-16.087500000000016"/>
    <d v="2019-03-19T00:00:00"/>
    <d v="2019-03-19T00:00:00"/>
    <n v="0"/>
    <s v="0-1 día"/>
    <n v="0"/>
    <n v="0"/>
    <n v="0"/>
    <x v="0"/>
    <x v="1"/>
    <x v="0"/>
    <x v="0"/>
    <x v="0"/>
    <x v="0"/>
    <x v="0"/>
  </r>
  <r>
    <x v="2"/>
    <n v="1"/>
    <s v="2007937"/>
    <x v="0"/>
    <s v="5866"/>
    <s v="12/03/2019 12:56"/>
    <s v="0EX9296140"/>
    <s v="800197"/>
    <s v="PITSS"/>
    <s v="ASP"/>
    <x v="1"/>
    <s v="AV MEREO RODRIGUEZ BARRAGAN S/N"/>
    <x v="13"/>
    <n v="0"/>
    <s v="INTERIOR"/>
    <n v="21"/>
    <s v="Entre 16 y 30"/>
    <s v="Departmental Digital"/>
    <s v="A3"/>
    <s v="Ciudad principal"/>
    <s v="2-Entre 16 y 30"/>
    <n v="0.8"/>
    <n v="1092"/>
    <n v="1"/>
    <n v="0.56999999999999995"/>
    <n v="5"/>
    <n v="0.11399999999999999"/>
    <n v="0"/>
    <n v="0"/>
    <d v="2019-03-12T00:00:00"/>
    <d v="2019-03-12T00:00:00"/>
    <n v="0"/>
    <s v="0-1 día"/>
    <n v="0"/>
    <n v="0"/>
    <n v="0"/>
    <x v="0"/>
    <x v="0"/>
    <x v="0"/>
    <x v="0"/>
    <x v="0"/>
    <x v="0"/>
    <x v="0"/>
  </r>
  <r>
    <x v="2"/>
    <n v="1"/>
    <s v="2007945"/>
    <x v="0"/>
    <s v="6705"/>
    <s v="12/03/2019 13:09"/>
    <s v="0A1H020703"/>
    <s v="800185"/>
    <s v="PITSS"/>
    <s v="ASP"/>
    <x v="1"/>
    <s v="BLVD MIGUEL DE LA MADRID 8717"/>
    <x v="41"/>
    <n v="1"/>
    <s v="INTERIOR"/>
    <n v="18"/>
    <s v="Entre 16 y 30"/>
    <s v="WF Mono Systems and Legacy Color"/>
    <s v="WF"/>
    <s v="Ciudad principal"/>
    <s v="3-Entre 16 y 30"/>
    <n v="1.05"/>
    <n v="0"/>
    <n v="1"/>
    <n v="3.95"/>
    <n v="4"/>
    <n v="0.98750000000000004"/>
    <n v="0"/>
    <n v="0"/>
    <d v="2019-03-14T00:00:00"/>
    <d v="2019-03-14T00:00:00"/>
    <n v="0"/>
    <s v="0-1 día"/>
    <n v="0"/>
    <n v="0"/>
    <n v="0"/>
    <x v="0"/>
    <x v="0"/>
    <x v="0"/>
    <x v="0"/>
    <x v="0"/>
    <x v="0"/>
    <x v="0"/>
  </r>
  <r>
    <x v="2"/>
    <n v="1"/>
    <s v="2007953"/>
    <x v="0"/>
    <s v="0551"/>
    <s v="12/03/2019 13:17"/>
    <s v="0XPN398119"/>
    <s v="800187"/>
    <s v="PITSS"/>
    <s v="ASP"/>
    <x v="4"/>
    <s v="BLV ECUESTRE SN"/>
    <x v="10"/>
    <n v="0"/>
    <s v="INTERIOR"/>
    <n v="49"/>
    <s v="Entre 31 y 60"/>
    <s v="Entry Production Color Low/Mid"/>
    <s v="Entry Production"/>
    <s v="Ciudad principal"/>
    <s v="3-Entre 31 y 60"/>
    <n v="1.1000000000000001"/>
    <n v="1730.3000000000004"/>
    <n v="1"/>
    <n v="2.5499999999999998"/>
    <n v="4"/>
    <n v="0.63749999999999996"/>
    <n v="0"/>
    <n v="0"/>
    <d v="2019-03-14T00:00:00"/>
    <d v="2019-03-15T00:00:00"/>
    <n v="1"/>
    <s v="0-1 día"/>
    <n v="0"/>
    <n v="0"/>
    <n v="0"/>
    <x v="0"/>
    <x v="0"/>
    <x v="0"/>
    <x v="0"/>
    <x v="0"/>
    <x v="0"/>
    <x v="0"/>
  </r>
  <r>
    <x v="2"/>
    <n v="1"/>
    <s v="2007963"/>
    <x v="0"/>
    <s v="6203"/>
    <s v="12/03/2019 13:26"/>
    <s v="0AGD461882"/>
    <s v="800188"/>
    <s v="PITSS"/>
    <s v="ASP"/>
    <x v="1"/>
    <s v="AV FAJA DE ORO 1100"/>
    <x v="48"/>
    <n v="0"/>
    <s v="INTERIOR"/>
    <n v="19"/>
    <s v="Entre 16 y 30"/>
    <s v="WF Mono Systems and Legacy Color"/>
    <s v="WF"/>
    <s v="Ciudad principal"/>
    <s v="3-Entre 16 y 30"/>
    <n v="1.05"/>
    <n v="1651.6500000000003"/>
    <n v="1"/>
    <n v="3.57"/>
    <n v="4"/>
    <n v="0.89249999999999996"/>
    <n v="0"/>
    <n v="0"/>
    <d v="2019-03-12T00:00:00"/>
    <d v="2019-03-13T00:00:00"/>
    <n v="1"/>
    <s v="0-1 día"/>
    <n v="0"/>
    <n v="0"/>
    <n v="0"/>
    <x v="0"/>
    <x v="0"/>
    <x v="0"/>
    <x v="0"/>
    <x v="0"/>
    <x v="0"/>
    <x v="0"/>
  </r>
  <r>
    <x v="2"/>
    <n v="1"/>
    <s v="2007989"/>
    <x v="0"/>
    <s v="3658"/>
    <s v="12/03/2019 14:07"/>
    <s v="0C4X008932"/>
    <s v="800071"/>
    <s v="PITSS"/>
    <s v="ASP"/>
    <x v="7"/>
    <s v="AV GENERAL RAMON CORONA No 2514"/>
    <x v="0"/>
    <n v="0"/>
    <s v="INTERIOR"/>
    <n v="2658"/>
    <s v="&gt;60"/>
    <s v="A4 Mono MFPs"/>
    <s v="A4"/>
    <s v="Ciudad principal"/>
    <s v="1-&gt;60"/>
    <n v="1.05"/>
    <n v="750.75000000000011"/>
    <n v="1"/>
    <n v="0.55000000000000004"/>
    <n v="5"/>
    <n v="0.11000000000000001"/>
    <n v="0"/>
    <n v="0"/>
    <d v="2019-03-12T00:00:00"/>
    <d v="2019-03-12T00:00:00"/>
    <n v="0"/>
    <s v="0-1 día"/>
    <n v="0"/>
    <n v="0"/>
    <n v="0"/>
    <x v="0"/>
    <x v="0"/>
    <x v="0"/>
    <x v="0"/>
    <x v="0"/>
    <x v="0"/>
    <x v="0"/>
  </r>
  <r>
    <x v="2"/>
    <n v="1"/>
    <s v="2008019"/>
    <x v="0"/>
    <s v="0070"/>
    <s v="12/03/2019 14:53"/>
    <s v="0E2B656382"/>
    <s v="500157"/>
    <s v="PITSS"/>
    <s v="ASP"/>
    <x v="1"/>
    <s v="AV ADOLFO LOPEZ MATEOS 2058"/>
    <x v="2"/>
    <n v="0"/>
    <s v="INTERIOR"/>
    <n v="84"/>
    <s v="&gt;60"/>
    <s v="Entry Production Color Low/Mid"/>
    <s v="Entry Production"/>
    <s v="Ciudad principal"/>
    <s v="3-&gt;60"/>
    <n v="1.1499999999999999"/>
    <n v="1808.95"/>
    <n v="1"/>
    <n v="1.29"/>
    <n v="4"/>
    <n v="0.32250000000000001"/>
    <n v="0"/>
    <n v="0"/>
    <d v="2019-03-12T00:00:00"/>
    <d v="2019-03-13T00:00:00"/>
    <n v="1"/>
    <s v="0-1 día"/>
    <n v="0"/>
    <n v="0"/>
    <n v="0"/>
    <x v="0"/>
    <x v="0"/>
    <x v="0"/>
    <x v="0"/>
    <x v="0"/>
    <x v="2"/>
    <x v="4"/>
  </r>
  <r>
    <x v="2"/>
    <n v="1"/>
    <s v="2008023"/>
    <x v="0"/>
    <s v="7142"/>
    <s v="12/03/2019 14:54"/>
    <s v="0PW4980265"/>
    <s v="800071"/>
    <s v="PITSS"/>
    <s v="ASP"/>
    <x v="1"/>
    <s v="CENTRO COMERCIAL REAL CENTER AV SANTA MARGARITA No"/>
    <x v="0"/>
    <n v="0"/>
    <s v="INTERIOR"/>
    <n v="54"/>
    <s v="Entre 31 y 60"/>
    <s v="WF Mono Systems and Legacy Color"/>
    <s v="WF"/>
    <s v="Ciudad principal"/>
    <s v="3-Entre 31 y 60"/>
    <n v="1.1000000000000001"/>
    <n v="1730.3000000000004"/>
    <n v="1"/>
    <n v="0.93"/>
    <n v="4"/>
    <n v="0.23250000000000001"/>
    <n v="0"/>
    <n v="0"/>
    <d v="2019-03-12T00:00:00"/>
    <d v="2019-03-13T00:00:00"/>
    <n v="1"/>
    <s v="0-1 día"/>
    <n v="0"/>
    <n v="0"/>
    <n v="0"/>
    <x v="0"/>
    <x v="0"/>
    <x v="0"/>
    <x v="0"/>
    <x v="0"/>
    <x v="0"/>
    <x v="0"/>
  </r>
  <r>
    <x v="2"/>
    <n v="1"/>
    <s v="2008031"/>
    <x v="0"/>
    <s v="5866"/>
    <s v="12/03/2019 15:01"/>
    <s v="0EX9297282"/>
    <s v="500157"/>
    <s v="PITSS"/>
    <s v="ASP"/>
    <x v="1"/>
    <s v="AV  ADOLFO LOPEZ MATEOS NUM 2058"/>
    <x v="2"/>
    <n v="0"/>
    <s v="INTERIOR"/>
    <n v="83"/>
    <s v="&gt;60"/>
    <s v="Departmental Digital"/>
    <s v="A3"/>
    <s v="Ciudad principal"/>
    <s v="2-&gt;60"/>
    <n v="1.1000000000000001"/>
    <n v="1501.5000000000002"/>
    <n v="1"/>
    <n v="0.98"/>
    <n v="5"/>
    <n v="0.19600000000000001"/>
    <n v="0"/>
    <n v="0"/>
    <d v="2019-03-12T00:00:00"/>
    <d v="2019-03-12T00:00:00"/>
    <n v="0"/>
    <s v="0-1 día"/>
    <n v="0"/>
    <n v="0"/>
    <n v="0"/>
    <x v="0"/>
    <x v="0"/>
    <x v="0"/>
    <x v="0"/>
    <x v="0"/>
    <x v="2"/>
    <x v="4"/>
  </r>
  <r>
    <x v="2"/>
    <n v="1"/>
    <s v="2008043"/>
    <x v="0"/>
    <s v="5866"/>
    <s v="12/03/2019 15:22"/>
    <s v="0EX9293386"/>
    <s v="800188"/>
    <s v="PITSS"/>
    <s v="ASP"/>
    <x v="4"/>
    <s v="PASEO IRAPUATO 1101"/>
    <x v="30"/>
    <n v="0"/>
    <s v="INTERIOR"/>
    <n v="6"/>
    <s v="Entre 3 y 6"/>
    <s v="Departmental Digital"/>
    <s v="A3"/>
    <s v="Ciudad principal"/>
    <s v="2-Entre 3 y 6"/>
    <n v="0"/>
    <n v="0"/>
    <n v="1"/>
    <n v="3.96"/>
    <n v="5"/>
    <n v="0.79200000000000004"/>
    <n v="0"/>
    <n v="0"/>
    <d v="2019-03-13T00:00:00"/>
    <d v="2019-03-13T00:00:00"/>
    <n v="0"/>
    <s v="0-1 día"/>
    <n v="0"/>
    <n v="0"/>
    <n v="0"/>
    <x v="0"/>
    <x v="0"/>
    <x v="0"/>
    <x v="0"/>
    <x v="0"/>
    <x v="0"/>
    <x v="0"/>
  </r>
  <r>
    <x v="2"/>
    <n v="1"/>
    <s v="2008047"/>
    <x v="0"/>
    <s v="3657"/>
    <s v="12/03/2019 15:32"/>
    <s v="0C7X276251"/>
    <s v="500158"/>
    <s v="PITSS"/>
    <s v="ASP"/>
    <x v="13"/>
    <s v="AV ANTONIO J BERMUDEZ No 1230"/>
    <x v="2"/>
    <n v="0"/>
    <s v="INTERIOR"/>
    <n v="69"/>
    <s v="&gt;60"/>
    <s v="A4 Mono MFPs"/>
    <s v="A4"/>
    <s v="Ciudad principal"/>
    <s v="1-&gt;60"/>
    <n v="1.05"/>
    <n v="750.75000000000011"/>
    <n v="1"/>
    <n v="3.7"/>
    <n v="5"/>
    <n v="0.74"/>
    <n v="0"/>
    <n v="0"/>
    <d v="2019-03-13T00:00:00"/>
    <d v="2019-03-13T00:00:00"/>
    <n v="0"/>
    <s v="0-1 día"/>
    <n v="0"/>
    <n v="0"/>
    <n v="0"/>
    <x v="0"/>
    <x v="0"/>
    <x v="0"/>
    <x v="0"/>
    <x v="0"/>
    <x v="2"/>
    <x v="5"/>
  </r>
  <r>
    <x v="2"/>
    <n v="1"/>
    <s v="2008053"/>
    <x v="0"/>
    <s v="5866"/>
    <s v="12/03/2019 15:38"/>
    <s v="0EX9293999"/>
    <s v="800147"/>
    <s v="PITSS"/>
    <s v="ASP"/>
    <x v="1"/>
    <s v="CALLE 5 DE MAYO No 208-A"/>
    <x v="17"/>
    <n v="0"/>
    <s v="INTERIOR"/>
    <n v="21"/>
    <s v="Entre 16 y 30"/>
    <s v="Departmental Digital"/>
    <s v="A3"/>
    <s v="Ciudad principal"/>
    <s v="2-Entre 16 y 30"/>
    <n v="0.8"/>
    <n v="1092"/>
    <n v="1"/>
    <n v="1.87"/>
    <n v="5"/>
    <n v="0.374"/>
    <n v="0"/>
    <n v="0"/>
    <d v="2019-03-20T00:00:00"/>
    <d v="2019-03-20T00:00:00"/>
    <n v="0"/>
    <s v="0-1 día"/>
    <n v="0"/>
    <n v="0"/>
    <n v="0"/>
    <x v="0"/>
    <x v="0"/>
    <x v="0"/>
    <x v="0"/>
    <x v="0"/>
    <x v="0"/>
    <x v="0"/>
  </r>
  <r>
    <x v="2"/>
    <n v="1"/>
    <s v="2008055"/>
    <x v="0"/>
    <s v="4000"/>
    <s v="12/03/2019 15:34"/>
    <s v="06HB014406"/>
    <s v="500027"/>
    <s v="PITSS"/>
    <s v="ASP"/>
    <x v="20"/>
    <s v="DURANGO No 2751"/>
    <x v="2"/>
    <n v="1"/>
    <s v="INTERIOR"/>
    <n v="11"/>
    <s v="Entre 7 y 15"/>
    <s v="Entry Mono Printers"/>
    <s v="A4"/>
    <s v="Ciudad principal"/>
    <s v="1-Entre 7 y 15"/>
    <n v="0"/>
    <n v="0"/>
    <n v="1"/>
    <n v="1.93"/>
    <n v="5"/>
    <n v="0.38600000000000001"/>
    <n v="0"/>
    <n v="0"/>
    <d v="2019-03-14T00:00:00"/>
    <d v="2019-03-15T00:00:00"/>
    <n v="1"/>
    <s v="0-1 día"/>
    <n v="0"/>
    <n v="0"/>
    <n v="0"/>
    <x v="0"/>
    <x v="0"/>
    <x v="0"/>
    <x v="0"/>
    <x v="0"/>
    <x v="0"/>
    <x v="0"/>
  </r>
  <r>
    <x v="2"/>
    <n v="1"/>
    <s v="2008057"/>
    <x v="0"/>
    <s v="4395"/>
    <s v="12/03/2019 15:49"/>
    <s v="0BG2946876"/>
    <s v="800146"/>
    <s v="PITSS"/>
    <s v="ASP"/>
    <x v="1"/>
    <s v="BLV JUAN ALONSO DE TORRES 1315-3"/>
    <x v="17"/>
    <n v="0"/>
    <s v="INTERIOR"/>
    <n v="1"/>
    <s v="&lt;=3"/>
    <s v="Light Production Digital Business"/>
    <s v="Entry Production"/>
    <s v="Ciudad principal"/>
    <s v="3-&lt;=3"/>
    <n v="0"/>
    <n v="0"/>
    <n v="1"/>
    <n v="1.68"/>
    <n v="4"/>
    <n v="0.42"/>
    <n v="0"/>
    <n v="0"/>
    <d v="2019-03-13T00:00:00"/>
    <d v="2019-03-13T00:00:00"/>
    <n v="0"/>
    <s v="0-1 día"/>
    <n v="0"/>
    <n v="0"/>
    <n v="0"/>
    <x v="0"/>
    <x v="0"/>
    <x v="0"/>
    <x v="0"/>
    <x v="0"/>
    <x v="0"/>
    <x v="0"/>
  </r>
  <r>
    <x v="2"/>
    <n v="1"/>
    <s v="2008069"/>
    <x v="0"/>
    <s v="0070"/>
    <s v="12/03/2019 16:15"/>
    <s v="0E2B653886"/>
    <s v="500028"/>
    <s v="PITSS"/>
    <s v="ASP"/>
    <x v="1"/>
    <s v="AV UNIVERSIDAD 401 NTE"/>
    <x v="36"/>
    <n v="0"/>
    <s v="INTERIOR"/>
    <n v="5"/>
    <s v="Entre 3 y 6"/>
    <s v="Entry Production Color Low/Mid"/>
    <s v="Entry Production"/>
    <s v="Ciudad principal"/>
    <s v="3-Entre 3 y 6"/>
    <n v="0.6"/>
    <n v="943.80000000000007"/>
    <n v="1"/>
    <n v="1.25"/>
    <n v="4"/>
    <n v="0.3125"/>
    <n v="0"/>
    <n v="0"/>
    <d v="2019-03-15T00:00:00"/>
    <d v="2019-03-19T00:00:00"/>
    <n v="1"/>
    <s v="0-1 día"/>
    <n v="0"/>
    <n v="0"/>
    <n v="0"/>
    <x v="0"/>
    <x v="0"/>
    <x v="0"/>
    <x v="0"/>
    <x v="0"/>
    <x v="0"/>
    <x v="0"/>
  </r>
  <r>
    <x v="2"/>
    <n v="1"/>
    <s v="2008077"/>
    <x v="0"/>
    <s v="4002"/>
    <s v="12/03/2019 16:27"/>
    <s v="09HB331362"/>
    <s v="800196"/>
    <s v="PITSS"/>
    <s v="ASP"/>
    <x v="29"/>
    <s v="FRANCIA No 1765"/>
    <x v="7"/>
    <n v="1"/>
    <s v="INTERIOR"/>
    <n v="32"/>
    <s v="Entre 31 y 60"/>
    <s v="A4 Mono MFPs"/>
    <s v="A4"/>
    <s v="Ciudad principal"/>
    <s v="1-Entre 31 y 60"/>
    <n v="0.8"/>
    <n v="0"/>
    <n v="1"/>
    <n v="1.05"/>
    <n v="5"/>
    <n v="0.21000000000000002"/>
    <n v="0"/>
    <n v="0"/>
    <d v="2019-03-12T00:00:00"/>
    <d v="2019-03-13T00:00:00"/>
    <n v="1"/>
    <s v="0-1 día"/>
    <n v="0"/>
    <n v="0"/>
    <n v="0"/>
    <x v="0"/>
    <x v="0"/>
    <x v="0"/>
    <x v="0"/>
    <x v="0"/>
    <x v="0"/>
    <x v="0"/>
  </r>
  <r>
    <x v="2"/>
    <n v="1"/>
    <s v="2008151"/>
    <x v="0"/>
    <s v="7845"/>
    <s v="12/03/2019 17:01"/>
    <s v="0MX4770494"/>
    <s v="100037"/>
    <s v="PITSS"/>
    <s v="ASP"/>
    <x v="21"/>
    <s v="ACUEDUCTO DEL ALTO LERMA No 2"/>
    <x v="24"/>
    <n v="0"/>
    <s v="INTERIOR"/>
    <n v="74"/>
    <s v="&gt;60"/>
    <s v="A3 Office Color Laser MFPs"/>
    <s v="A3"/>
    <s v="Ciudad principal"/>
    <s v="2-&gt;60"/>
    <n v="1.1000000000000001"/>
    <n v="1501.5000000000002"/>
    <n v="1"/>
    <n v="0.66"/>
    <n v="5"/>
    <n v="0.13200000000000001"/>
    <n v="0"/>
    <n v="0"/>
    <d v="2019-03-13T00:00:00"/>
    <d v="2019-03-13T00:00:00"/>
    <n v="0"/>
    <s v="0-1 día"/>
    <n v="0"/>
    <n v="0"/>
    <n v="0"/>
    <x v="0"/>
    <x v="0"/>
    <x v="0"/>
    <x v="0"/>
    <x v="0"/>
    <x v="0"/>
    <x v="0"/>
  </r>
  <r>
    <x v="2"/>
    <n v="1"/>
    <s v="2008169"/>
    <x v="0"/>
    <s v="4002"/>
    <s v="12/03/2019 17:36"/>
    <s v="09HB331766"/>
    <s v="000195"/>
    <s v="PITSS"/>
    <s v="ASP"/>
    <x v="90"/>
    <s v="SIGLO XXI"/>
    <x v="57"/>
    <n v="1"/>
    <s v="METRO"/>
    <n v="2658"/>
    <s v="&gt;60"/>
    <s v="A4 Mono MFPs"/>
    <s v="A4"/>
    <s v="Ciudad principal"/>
    <s v="1-&gt;60"/>
    <n v="1.05"/>
    <n v="0"/>
    <n v="1"/>
    <n v="3.32"/>
    <n v="5"/>
    <n v="0.66399999999999992"/>
    <n v="0"/>
    <n v="0"/>
    <d v="2019-03-15T00:00:00"/>
    <d v="2019-03-15T00:00:00"/>
    <n v="0"/>
    <s v="0-1 día"/>
    <n v="0"/>
    <n v="0"/>
    <n v="-2000"/>
    <x v="0"/>
    <x v="0"/>
    <x v="0"/>
    <x v="0"/>
    <x v="0"/>
    <x v="0"/>
    <x v="0"/>
  </r>
  <r>
    <x v="2"/>
    <n v="1"/>
    <s v="2008171"/>
    <x v="0"/>
    <s v="3611"/>
    <s v="12/03/2019 17:36"/>
    <s v="0A4T549969"/>
    <s v="500036"/>
    <s v="PITSS"/>
    <s v="ASP"/>
    <x v="4"/>
    <s v="AV DE LAS TORRES 2498"/>
    <x v="1"/>
    <n v="0"/>
    <s v="INTERIOR"/>
    <n v="125"/>
    <s v="&gt;60"/>
    <s v="Entry Mono Printers"/>
    <s v="A4"/>
    <s v="Ciudad principal"/>
    <s v="1-&gt;60"/>
    <n v="1.05"/>
    <n v="750.75000000000011"/>
    <n v="1"/>
    <n v="0"/>
    <n v="5"/>
    <n v="0"/>
    <n v="0"/>
    <n v="0"/>
    <d v="2019-03-15T00:00:00"/>
    <d v="2019-03-15T00:00:00"/>
    <n v="0"/>
    <s v="0-1 día"/>
    <n v="0"/>
    <n v="0"/>
    <n v="0"/>
    <x v="0"/>
    <x v="0"/>
    <x v="0"/>
    <x v="0"/>
    <x v="0"/>
    <x v="0"/>
    <x v="0"/>
  </r>
  <r>
    <x v="2"/>
    <n v="1"/>
    <s v="2008175"/>
    <x v="0"/>
    <s v="3658"/>
    <s v="12/03/2019 17:41"/>
    <s v="0C4X003878"/>
    <s v="500080"/>
    <s v="PITSS"/>
    <s v="ASP"/>
    <x v="10"/>
    <s v="FERNANDO DE BORJA EDIFICIO Q CENTER No 913 A-PB"/>
    <x v="6"/>
    <n v="0"/>
    <s v="INTERIOR"/>
    <n v="5"/>
    <s v="Entre 3 y 6"/>
    <s v="A4 Mono MFPs"/>
    <s v="A4"/>
    <s v="Ciudad principal"/>
    <s v="1-Entre 3 y 6"/>
    <n v="0"/>
    <n v="0"/>
    <n v="1"/>
    <n v="0"/>
    <n v="5"/>
    <n v="0"/>
    <n v="0"/>
    <n v="0"/>
    <d v="2019-03-19T00:00:00"/>
    <d v="2019-03-20T00:00:00"/>
    <n v="1"/>
    <s v="0-1 día"/>
    <n v="0"/>
    <n v="0"/>
    <n v="0"/>
    <x v="0"/>
    <x v="0"/>
    <x v="0"/>
    <x v="0"/>
    <x v="0"/>
    <x v="1"/>
    <x v="1"/>
  </r>
  <r>
    <x v="2"/>
    <n v="1"/>
    <s v="2008177"/>
    <x v="0"/>
    <s v="3655"/>
    <s v="12/03/2019 17:34"/>
    <s v="0C7X373065"/>
    <s v="800074"/>
    <s v="PITSS"/>
    <s v="ASP"/>
    <x v="183"/>
    <s v="AV PASEO DEL PE&amp;ASCO MZA 20 LTE 1"/>
    <x v="113"/>
    <n v="0"/>
    <s v="INTERIOR"/>
    <n v="2658"/>
    <s v="&gt;60"/>
    <s v="A4 Mono MFPs"/>
    <s v="A4"/>
    <s v="Ciudad principal"/>
    <s v="1-&gt;60"/>
    <n v="1.05"/>
    <n v="750.75000000000011"/>
    <n v="1"/>
    <n v="8.83"/>
    <n v="5"/>
    <n v="1.766"/>
    <n v="0.1915"/>
    <n v="-136.92250000000001"/>
    <d v="2019-03-13T00:00:00"/>
    <d v="2019-03-14T00:00:00"/>
    <n v="1"/>
    <s v="0-1 día"/>
    <n v="0"/>
    <n v="0"/>
    <n v="0"/>
    <x v="0"/>
    <x v="1"/>
    <x v="0"/>
    <x v="0"/>
    <x v="0"/>
    <x v="0"/>
    <x v="0"/>
  </r>
  <r>
    <x v="2"/>
    <n v="1"/>
    <s v="2008193"/>
    <x v="0"/>
    <s v="0070"/>
    <s v="12/03/2019 18:19"/>
    <s v="0E2B658304"/>
    <s v="500035"/>
    <s v="PITSS"/>
    <s v="ASP"/>
    <x v="4"/>
    <s v="EUGENIO GARZA SADA 3525"/>
    <x v="11"/>
    <n v="0"/>
    <s v="INTERIOR"/>
    <n v="83"/>
    <s v="&gt;60"/>
    <s v="Entry Production Color Low/Mid"/>
    <s v="Entry Production"/>
    <s v="Ciudad principal"/>
    <s v="3-&gt;60"/>
    <n v="1.1499999999999999"/>
    <n v="1808.95"/>
    <n v="1"/>
    <n v="1.83"/>
    <n v="4"/>
    <n v="0.45750000000000002"/>
    <n v="0"/>
    <n v="0"/>
    <d v="2019-03-19T00:00:00"/>
    <d v="2019-03-19T00:00:00"/>
    <n v="0"/>
    <s v="0-1 día"/>
    <n v="0"/>
    <n v="0"/>
    <n v="0"/>
    <x v="0"/>
    <x v="0"/>
    <x v="0"/>
    <x v="0"/>
    <x v="0"/>
    <x v="0"/>
    <x v="0"/>
  </r>
  <r>
    <x v="2"/>
    <n v="1"/>
    <s v="2008201"/>
    <x v="0"/>
    <s v="6700"/>
    <s v="12/03/2019 19:31"/>
    <s v="0AB9779669"/>
    <s v="500155"/>
    <s v="PITSS"/>
    <s v="ASP"/>
    <x v="25"/>
    <s v="AV PARQUE INDUSTRIAL JUAREZ 3328"/>
    <x v="2"/>
    <n v="0"/>
    <s v="INTERIOR"/>
    <n v="398"/>
    <s v="&gt;60"/>
    <s v="Color Laser Printers"/>
    <s v="A4"/>
    <s v="Ciudad principal"/>
    <s v="1-&gt;60"/>
    <n v="1.05"/>
    <n v="750.75000000000011"/>
    <n v="1"/>
    <n v="0.5"/>
    <n v="5"/>
    <n v="0.1"/>
    <n v="0"/>
    <n v="0"/>
    <d v="2019-03-14T00:00:00"/>
    <d v="2019-03-15T00:00:00"/>
    <n v="1"/>
    <s v="0-1 día"/>
    <n v="0"/>
    <n v="0"/>
    <n v="0"/>
    <x v="0"/>
    <x v="0"/>
    <x v="0"/>
    <x v="1"/>
    <x v="0"/>
    <x v="2"/>
    <x v="2"/>
  </r>
  <r>
    <x v="2"/>
    <n v="1"/>
    <s v="2008419"/>
    <x v="0"/>
    <s v="6705"/>
    <s v="13/03/2019 08:14"/>
    <s v="0A1H021585"/>
    <s v="500019"/>
    <s v="PITSS"/>
    <s v="ASP"/>
    <x v="1"/>
    <s v="BLV INDEPENDENCIA SN"/>
    <x v="9"/>
    <n v="0"/>
    <s v="INTERIOR"/>
    <n v="34"/>
    <s v="Entre 31 y 60"/>
    <s v="WF Mono Systems and Legacy Color"/>
    <s v="WF"/>
    <s v="Otras"/>
    <s v="3-Entre 31 y 60"/>
    <n v="1.1000000000000001"/>
    <n v="1730.3000000000004"/>
    <n v="1"/>
    <n v="2.2999999999999998"/>
    <n v="6"/>
    <n v="0.3833333333333333"/>
    <n v="0"/>
    <n v="0"/>
    <d v="2019-03-13T00:00:00"/>
    <d v="2019-03-13T00:00:00"/>
    <n v="0"/>
    <s v="0-1 día"/>
    <n v="0"/>
    <n v="0"/>
    <n v="0"/>
    <x v="0"/>
    <x v="0"/>
    <x v="0"/>
    <x v="0"/>
    <x v="0"/>
    <x v="0"/>
    <x v="0"/>
  </r>
  <r>
    <x v="2"/>
    <n v="1"/>
    <s v="2008435"/>
    <x v="0"/>
    <s v="7142"/>
    <s v="13/03/2019 08:19"/>
    <s v="0PW4152865"/>
    <s v="800183"/>
    <s v="PITSS"/>
    <s v="ASP"/>
    <x v="1"/>
    <s v="AV LOPEZ MATEOS SUR 1299"/>
    <x v="40"/>
    <n v="0"/>
    <s v="INTERIOR"/>
    <n v="43"/>
    <s v="Entre 31 y 60"/>
    <s v="WF Mono Systems and Legacy Color"/>
    <s v="WF"/>
    <s v="Ciudad principal"/>
    <s v="3-Entre 31 y 60"/>
    <n v="1.1000000000000001"/>
    <n v="1730.3000000000004"/>
    <n v="1"/>
    <n v="1.5"/>
    <n v="4"/>
    <n v="0.375"/>
    <n v="0"/>
    <n v="0"/>
    <d v="2019-03-13T00:00:00"/>
    <d v="2019-03-13T00:00:00"/>
    <n v="0"/>
    <s v="0-1 día"/>
    <n v="0"/>
    <n v="0"/>
    <n v="0"/>
    <x v="0"/>
    <x v="0"/>
    <x v="0"/>
    <x v="0"/>
    <x v="0"/>
    <x v="0"/>
    <x v="0"/>
  </r>
  <r>
    <x v="2"/>
    <n v="1"/>
    <s v="2008441"/>
    <x v="0"/>
    <s v="6656"/>
    <s v="13/03/2019 08:27"/>
    <s v="0E1B964821"/>
    <s v="800071"/>
    <s v="PITSS"/>
    <s v="ASP"/>
    <x v="27"/>
    <s v="CARRETERA BASE AEREA No 5850-23"/>
    <x v="0"/>
    <n v="0"/>
    <s v="INTERIOR"/>
    <n v="135"/>
    <s v="&gt;60"/>
    <s v="Color Laser Printers"/>
    <s v="A4"/>
    <s v="Ciudad principal"/>
    <s v="1-&gt;60"/>
    <n v="1.05"/>
    <n v="750.75000000000011"/>
    <n v="1"/>
    <n v="0.67"/>
    <n v="5"/>
    <n v="0.13400000000000001"/>
    <n v="0"/>
    <n v="0"/>
    <d v="2019-03-14T00:00:00"/>
    <d v="2019-03-15T00:00:00"/>
    <n v="1"/>
    <s v="0-1 día"/>
    <n v="0"/>
    <n v="0"/>
    <n v="0"/>
    <x v="0"/>
    <x v="0"/>
    <x v="0"/>
    <x v="0"/>
    <x v="0"/>
    <x v="0"/>
    <x v="0"/>
  </r>
  <r>
    <x v="2"/>
    <n v="1"/>
    <s v="2008455"/>
    <x v="0"/>
    <s v="3636"/>
    <s v="13/03/2019 08:54"/>
    <s v="0BB1569265"/>
    <s v="500159"/>
    <s v="PITSS"/>
    <s v="ASP"/>
    <x v="25"/>
    <s v="VIALIDAD TABALAOPA 8507"/>
    <x v="6"/>
    <n v="0"/>
    <s v="INTERIOR"/>
    <n v="387"/>
    <s v="&gt;60"/>
    <s v="A4 Mono MFPs"/>
    <s v="A4"/>
    <s v="Ciudad principal"/>
    <s v="1-&gt;60"/>
    <n v="1.05"/>
    <n v="750.75000000000011"/>
    <n v="1"/>
    <n v="0"/>
    <n v="5"/>
    <n v="0"/>
    <n v="0"/>
    <n v="0"/>
    <d v="2019-03-14T00:00:00"/>
    <d v="2019-03-15T00:00:00"/>
    <n v="1"/>
    <s v="0-1 día"/>
    <n v="0"/>
    <n v="0"/>
    <n v="0"/>
    <x v="0"/>
    <x v="0"/>
    <x v="0"/>
    <x v="1"/>
    <x v="0"/>
    <x v="1"/>
    <x v="6"/>
  </r>
  <r>
    <x v="2"/>
    <n v="1"/>
    <s v="2008481"/>
    <x v="0"/>
    <s v="4311"/>
    <s v="13/03/2019 09:20"/>
    <s v="0BG1000997"/>
    <s v="500083"/>
    <s v="PITSS"/>
    <s v="ASP"/>
    <x v="7"/>
    <s v="AV EUGENIO GARZA SADA 2501 SUR"/>
    <x v="11"/>
    <n v="0"/>
    <s v="INTERIOR"/>
    <n v="62"/>
    <s v="&gt;60"/>
    <s v="Light Production Digital Business"/>
    <s v="Entry Production"/>
    <s v="Ciudad principal"/>
    <s v="3-&gt;60"/>
    <n v="1.1499999999999999"/>
    <n v="1808.95"/>
    <n v="1"/>
    <n v="1.42"/>
    <n v="4"/>
    <n v="0.35499999999999998"/>
    <n v="0"/>
    <n v="0"/>
    <d v="2019-03-13T00:00:00"/>
    <d v="2019-03-13T00:00:00"/>
    <n v="0"/>
    <s v="0-1 día"/>
    <n v="0"/>
    <n v="0"/>
    <n v="0"/>
    <x v="0"/>
    <x v="0"/>
    <x v="0"/>
    <x v="0"/>
    <x v="0"/>
    <x v="0"/>
    <x v="0"/>
  </r>
  <r>
    <x v="2"/>
    <n v="1"/>
    <s v="2008483"/>
    <x v="0"/>
    <s v="0560"/>
    <s v="13/03/2019 09:24"/>
    <s v="0XPN546792"/>
    <s v="500157"/>
    <s v="PITSS"/>
    <s v="ASP"/>
    <x v="1"/>
    <s v="AV PASEO TRIUNFO LA REP 6321"/>
    <x v="2"/>
    <n v="0"/>
    <s v="INTERIOR"/>
    <n v="5"/>
    <s v="Entre 3 y 6"/>
    <s v="Entry Production Color Low/Mid"/>
    <s v="Entry Production"/>
    <s v="Ciudad principal"/>
    <s v="3-Entre 3 y 6"/>
    <n v="0.6"/>
    <n v="943.80000000000007"/>
    <n v="1"/>
    <n v="1.6"/>
    <n v="4"/>
    <n v="0.4"/>
    <n v="0"/>
    <n v="0"/>
    <d v="2019-03-13T00:00:00"/>
    <d v="2019-03-13T00:00:00"/>
    <n v="0"/>
    <s v="0-1 día"/>
    <n v="0"/>
    <n v="0"/>
    <n v="0"/>
    <x v="0"/>
    <x v="0"/>
    <x v="0"/>
    <x v="0"/>
    <x v="0"/>
    <x v="2"/>
    <x v="4"/>
  </r>
  <r>
    <x v="2"/>
    <n v="1"/>
    <s v="2008509"/>
    <x v="0"/>
    <s v="5337"/>
    <s v="13/03/2019 10:02"/>
    <s v="0AE9556533"/>
    <s v="500028"/>
    <s v="PITSS"/>
    <s v="ASP"/>
    <x v="54"/>
    <s v="JOSE MARIA ARTEAGA No 432"/>
    <x v="11"/>
    <n v="0"/>
    <s v="INTERIOR"/>
    <n v="23"/>
    <s v="Entre 16 y 30"/>
    <s v="Office Digital"/>
    <s v="A3"/>
    <s v="Ciudad principal"/>
    <s v="2-Entre 16 y 30"/>
    <n v="0.8"/>
    <n v="1092"/>
    <n v="1"/>
    <n v="7.47"/>
    <n v="5"/>
    <n v="1.494"/>
    <n v="0.1235"/>
    <n v="-168.57749999999999"/>
    <d v="2019-03-14T00:00:00"/>
    <d v="2019-03-14T00:00:00"/>
    <n v="0"/>
    <s v="0-1 día"/>
    <n v="0"/>
    <n v="0"/>
    <n v="0"/>
    <x v="0"/>
    <x v="1"/>
    <x v="0"/>
    <x v="0"/>
    <x v="0"/>
    <x v="0"/>
    <x v="0"/>
  </r>
  <r>
    <x v="2"/>
    <n v="1"/>
    <s v="2008511"/>
    <x v="0"/>
    <s v="6203"/>
    <s v="13/03/2019 10:03"/>
    <s v="0AGD461848"/>
    <s v="800072"/>
    <s v="PITSS"/>
    <s v="ASP"/>
    <x v="1"/>
    <s v="PATRIA 1937"/>
    <x v="0"/>
    <n v="0"/>
    <s v="INTERIOR"/>
    <n v="2"/>
    <s v="&lt;=3"/>
    <s v="WF Mono Systems and Legacy Color"/>
    <s v="WF"/>
    <s v="Ciudad principal"/>
    <s v="3-&lt;=3"/>
    <n v="0"/>
    <n v="0"/>
    <n v="1"/>
    <n v="1.1200000000000001"/>
    <n v="4"/>
    <n v="0.28000000000000003"/>
    <n v="0"/>
    <n v="0"/>
    <d v="2019-03-13T00:00:00"/>
    <d v="2019-03-13T00:00:00"/>
    <n v="0"/>
    <s v="0-1 día"/>
    <n v="0"/>
    <n v="0"/>
    <n v="0"/>
    <x v="0"/>
    <x v="0"/>
    <x v="0"/>
    <x v="0"/>
    <x v="0"/>
    <x v="0"/>
    <x v="0"/>
  </r>
  <r>
    <x v="2"/>
    <n v="1"/>
    <s v="2008527"/>
    <x v="0"/>
    <s v="3350"/>
    <s v="13/03/2019 10:12"/>
    <s v="0VMA558358"/>
    <s v="500053"/>
    <s v="PITSS"/>
    <s v="ASP"/>
    <x v="28"/>
    <s v="BLVD MIGUEL RAMOS ARIZPE 124 SUR"/>
    <x v="122"/>
    <n v="1"/>
    <s v="INTERIOR"/>
    <n v="142"/>
    <s v="&gt;60"/>
    <s v="A4 Mono MFPs"/>
    <s v="A4"/>
    <s v="Otras"/>
    <s v="1-&gt;60"/>
    <n v="1.05"/>
    <n v="0"/>
    <n v="1"/>
    <n v="0.55000000000000004"/>
    <n v="9"/>
    <n v="6.1111111111111116E-2"/>
    <n v="0"/>
    <n v="0"/>
    <d v="2019-03-13T00:00:00"/>
    <d v="2019-03-13T00:00:00"/>
    <n v="0"/>
    <s v="0-1 día"/>
    <n v="0"/>
    <n v="0"/>
    <n v="0"/>
    <x v="0"/>
    <x v="0"/>
    <x v="0"/>
    <x v="0"/>
    <x v="0"/>
    <x v="0"/>
    <x v="0"/>
  </r>
  <r>
    <x v="2"/>
    <n v="1"/>
    <s v="2008531"/>
    <x v="0"/>
    <s v="4624"/>
    <s v="13/03/2019 10:13"/>
    <s v="0D6X465375"/>
    <s v="500158"/>
    <s v="PITSS"/>
    <s v="ASP"/>
    <x v="2"/>
    <s v="AV PRINCIPAL S/N"/>
    <x v="2"/>
    <n v="0"/>
    <s v="INTERIOR"/>
    <n v="244"/>
    <s v="&gt;60"/>
    <s v="Entry Mono Printers"/>
    <s v="A4"/>
    <s v="Ciudad principal"/>
    <s v="1-&gt;60"/>
    <n v="1.05"/>
    <n v="750.75000000000011"/>
    <n v="1"/>
    <n v="3.56"/>
    <n v="5"/>
    <n v="0.71199999999999997"/>
    <n v="0"/>
    <n v="0"/>
    <d v="2019-03-13T00:00:00"/>
    <d v="2019-03-14T00:00:00"/>
    <n v="1"/>
    <s v="0-1 día"/>
    <n v="0"/>
    <n v="0"/>
    <n v="0"/>
    <x v="0"/>
    <x v="0"/>
    <x v="0"/>
    <x v="0"/>
    <x v="0"/>
    <x v="2"/>
    <x v="5"/>
  </r>
  <r>
    <x v="2"/>
    <n v="1"/>
    <s v="2008535"/>
    <x v="0"/>
    <s v="5945"/>
    <s v="13/03/2019 10:10"/>
    <s v="0X76375739"/>
    <s v="500158"/>
    <s v="PITSS"/>
    <s v="ASP"/>
    <x v="2"/>
    <s v="AV DE LAS INDUSTRIAS S/N"/>
    <x v="2"/>
    <n v="0"/>
    <s v="INTERIOR"/>
    <n v="12"/>
    <s v="Entre 7 y 15"/>
    <s v="Office Digital"/>
    <s v="A3"/>
    <s v="Ciudad principal"/>
    <s v="2-Entre 7 y 15"/>
    <n v="0.6"/>
    <n v="819"/>
    <n v="1"/>
    <n v="2.11"/>
    <n v="5"/>
    <n v="0.42199999999999999"/>
    <n v="0"/>
    <n v="0"/>
    <d v="2019-03-13T00:00:00"/>
    <d v="2019-03-13T00:00:00"/>
    <n v="0"/>
    <s v="0-1 día"/>
    <n v="0"/>
    <n v="0"/>
    <n v="0"/>
    <x v="0"/>
    <x v="0"/>
    <x v="0"/>
    <x v="0"/>
    <x v="0"/>
    <x v="2"/>
    <x v="5"/>
  </r>
  <r>
    <x v="2"/>
    <n v="1"/>
    <s v="2008537"/>
    <x v="0"/>
    <s v="4624"/>
    <s v="13/03/2019 10:26"/>
    <s v="0D6X461128"/>
    <s v="500018"/>
    <s v="PITSS"/>
    <s v="ASP"/>
    <x v="2"/>
    <s v="AV MARTIRES DE SONORA 1006"/>
    <x v="23"/>
    <n v="0"/>
    <s v="INTERIOR"/>
    <n v="9"/>
    <s v="Entre 7 y 15"/>
    <s v="Entry Mono Printers"/>
    <s v="A4"/>
    <s v="Ciudad principal"/>
    <s v="1-Entre 7 y 15"/>
    <n v="0"/>
    <n v="0"/>
    <n v="1"/>
    <n v="0.45"/>
    <n v="5"/>
    <n v="0.09"/>
    <n v="0"/>
    <n v="0"/>
    <d v="2019-03-15T00:00:00"/>
    <d v="2019-03-19T00:00:00"/>
    <n v="1"/>
    <s v="0-1 día"/>
    <n v="0"/>
    <n v="0"/>
    <n v="0"/>
    <x v="0"/>
    <x v="0"/>
    <x v="0"/>
    <x v="0"/>
    <x v="0"/>
    <x v="0"/>
    <x v="0"/>
  </r>
  <r>
    <x v="2"/>
    <n v="1"/>
    <s v="2008539"/>
    <x v="3"/>
    <s v="4002"/>
    <s v="13/03/2019 10:30"/>
    <s v="09HB915895"/>
    <s v="800187"/>
    <s v="PITSS"/>
    <s v="ASP"/>
    <x v="36"/>
    <s v="ANILLO VIAL JUNIPERO SERRA No 2601 PISOS 7,8 y 9"/>
    <x v="10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3-13T00:00:00"/>
    <d v="2019-03-14T00:00:00"/>
    <n v="1"/>
    <s v="0-1 día"/>
    <n v="0"/>
    <n v="0"/>
    <n v="0"/>
    <x v="1"/>
    <x v="0"/>
    <x v="0"/>
    <x v="0"/>
    <x v="0"/>
    <x v="0"/>
    <x v="0"/>
  </r>
  <r>
    <x v="2"/>
    <n v="1"/>
    <s v="2008559"/>
    <x v="0"/>
    <s v="3636"/>
    <s v="13/03/2019 10:49"/>
    <s v="0BB1564111"/>
    <s v="800187"/>
    <s v="PITSS"/>
    <s v="ASP"/>
    <x v="8"/>
    <s v="BLVD JURIQUILLA 3100 LOC 44 AL 48"/>
    <x v="10"/>
    <n v="0"/>
    <s v="INTERIOR"/>
    <n v="264"/>
    <s v="&gt;60"/>
    <s v="A4 Mono MFPs"/>
    <s v="A4"/>
    <s v="Ciudad principal"/>
    <s v="1-&gt;60"/>
    <n v="1.05"/>
    <n v="750.75000000000011"/>
    <n v="1"/>
    <n v="1.1000000000000001"/>
    <n v="5"/>
    <n v="0.22000000000000003"/>
    <n v="0"/>
    <n v="0"/>
    <d v="2019-03-13T00:00:00"/>
    <d v="2019-03-14T00:00:00"/>
    <n v="1"/>
    <s v="0-1 día"/>
    <n v="0"/>
    <n v="0"/>
    <n v="0"/>
    <x v="0"/>
    <x v="0"/>
    <x v="0"/>
    <x v="0"/>
    <x v="0"/>
    <x v="0"/>
    <x v="0"/>
  </r>
  <r>
    <x v="2"/>
    <n v="1"/>
    <s v="2008565"/>
    <x v="0"/>
    <s v="5866"/>
    <s v="13/03/2019 10:54"/>
    <s v="0EX9296103"/>
    <s v="800071"/>
    <s v="PITSS"/>
    <s v="ASP"/>
    <x v="1"/>
    <s v="CENTRO COMERCIAL REAL CENTER AV SANTA MARGARITA No"/>
    <x v="0"/>
    <n v="0"/>
    <s v="INTERIOR"/>
    <n v="43"/>
    <s v="Entre 31 y 60"/>
    <s v="Departmental Digital"/>
    <s v="A3"/>
    <s v="Ciudad principal"/>
    <s v="2-Entre 31 y 60"/>
    <n v="1.05"/>
    <n v="1433.25"/>
    <n v="1"/>
    <n v="0.77"/>
    <n v="5"/>
    <n v="0.154"/>
    <n v="0"/>
    <n v="0"/>
    <d v="2019-03-13T00:00:00"/>
    <d v="2019-03-14T00:00:00"/>
    <n v="1"/>
    <s v="0-1 día"/>
    <n v="0"/>
    <n v="0"/>
    <n v="0"/>
    <x v="0"/>
    <x v="0"/>
    <x v="0"/>
    <x v="0"/>
    <x v="0"/>
    <x v="0"/>
    <x v="0"/>
  </r>
  <r>
    <x v="2"/>
    <n v="1"/>
    <s v="2008605"/>
    <x v="0"/>
    <s v="3326"/>
    <s v="13/03/2019 11:47"/>
    <s v="0LA6296531"/>
    <s v="500056"/>
    <s v="PITSS"/>
    <s v="ASP"/>
    <x v="6"/>
    <s v="AV EL PASITO BRASIL Y COLOMBIA"/>
    <x v="19"/>
    <n v="0"/>
    <s v="INTERIOR"/>
    <n v="2659"/>
    <s v="&gt;60"/>
    <s v="A4 Mono MFPs"/>
    <s v="A4"/>
    <s v="Ciudad principal"/>
    <s v="1-&gt;60"/>
    <n v="1.05"/>
    <n v="750.75000000000011"/>
    <n v="1"/>
    <n v="2.89"/>
    <n v="5"/>
    <n v="0.57800000000000007"/>
    <n v="0"/>
    <n v="0"/>
    <d v="2019-03-13T00:00:00"/>
    <d v="2019-03-13T00:00:00"/>
    <n v="0"/>
    <s v="0-1 día"/>
    <n v="0"/>
    <n v="0"/>
    <n v="0"/>
    <x v="0"/>
    <x v="0"/>
    <x v="0"/>
    <x v="0"/>
    <x v="0"/>
    <x v="0"/>
    <x v="0"/>
  </r>
  <r>
    <x v="2"/>
    <n v="1"/>
    <s v="2008655"/>
    <x v="0"/>
    <s v="5774"/>
    <s v="13/03/2019 12:41"/>
    <s v="0XEL562732"/>
    <s v="800074"/>
    <s v="PITSS"/>
    <s v="ASP"/>
    <x v="1"/>
    <s v="AV LAS PALMAS 1559 LOC SA-01"/>
    <x v="37"/>
    <n v="0"/>
    <s v="INTERIOR"/>
    <n v="2"/>
    <s v="&lt;=3"/>
    <s v="Departmental Digital"/>
    <s v="A3"/>
    <s v="Otras"/>
    <s v="2-&lt;=3"/>
    <n v="0"/>
    <n v="0"/>
    <n v="1"/>
    <n v="0.4"/>
    <n v="9"/>
    <n v="4.4444444444444446E-2"/>
    <n v="0"/>
    <n v="0"/>
    <d v="2019-03-19T00:00:00"/>
    <d v="2019-03-20T00:00:00"/>
    <n v="1"/>
    <s v="0-1 día"/>
    <n v="0"/>
    <n v="0"/>
    <n v="0"/>
    <x v="0"/>
    <x v="0"/>
    <x v="0"/>
    <x v="0"/>
    <x v="0"/>
    <x v="0"/>
    <x v="0"/>
  </r>
  <r>
    <x v="2"/>
    <n v="1"/>
    <s v="2008715"/>
    <x v="0"/>
    <s v="3346"/>
    <s v="13/03/2019 13:49"/>
    <s v="3BT804974"/>
    <s v="800185"/>
    <s v="PITSS"/>
    <s v="ASP"/>
    <x v="111"/>
    <s v="AVENIDA ADOLFO LOPEZ MATEOS No 8"/>
    <x v="5"/>
    <n v="0"/>
    <s v="INTERIOR"/>
    <n v="142"/>
    <s v="&gt;60"/>
    <s v="A4 Mono MFPs"/>
    <s v="A4"/>
    <s v="Ciudad principal"/>
    <s v="1-&gt;60"/>
    <n v="1.05"/>
    <n v="750.75000000000011"/>
    <n v="1"/>
    <n v="1.51"/>
    <n v="5"/>
    <n v="0.30199999999999999"/>
    <n v="0"/>
    <n v="0"/>
    <d v="2019-03-13T00:00:00"/>
    <d v="2019-03-14T00:00:00"/>
    <n v="1"/>
    <s v="0-1 día"/>
    <n v="0"/>
    <n v="0"/>
    <n v="0"/>
    <x v="0"/>
    <x v="0"/>
    <x v="0"/>
    <x v="0"/>
    <x v="0"/>
    <x v="0"/>
    <x v="0"/>
  </r>
  <r>
    <x v="2"/>
    <n v="1"/>
    <s v="2008723"/>
    <x v="0"/>
    <s v="6506"/>
    <s v="13/03/2019 13:54"/>
    <s v="0YTB131499"/>
    <s v="500156"/>
    <s v="PITSS"/>
    <s v="ASP"/>
    <x v="2"/>
    <s v="FRESNEL Y FARENHEIT 8525"/>
    <x v="2"/>
    <n v="1"/>
    <s v="INTERIOR"/>
    <n v="35"/>
    <s v="Entre 31 y 60"/>
    <s v="A4 Color Laser MFPs"/>
    <s v="A4"/>
    <s v="Ciudad principal"/>
    <s v="1-Entre 31 y 60"/>
    <n v="0.8"/>
    <n v="0"/>
    <n v="1"/>
    <n v="0.43"/>
    <n v="5"/>
    <n v="8.5999999999999993E-2"/>
    <n v="0"/>
    <n v="0"/>
    <d v="2019-03-15T00:00:00"/>
    <d v="2019-03-15T00:00:00"/>
    <n v="0"/>
    <s v="0-1 día"/>
    <n v="0"/>
    <n v="0"/>
    <n v="0"/>
    <x v="0"/>
    <x v="0"/>
    <x v="0"/>
    <x v="0"/>
    <x v="0"/>
    <x v="2"/>
    <x v="3"/>
  </r>
  <r>
    <x v="2"/>
    <n v="1"/>
    <s v="2008749"/>
    <x v="0"/>
    <s v="0560"/>
    <s v="13/03/2019 14:23"/>
    <s v="0XPN387885"/>
    <s v="800027"/>
    <s v="PITSS"/>
    <s v="ASP"/>
    <x v="4"/>
    <s v="MARIANO OTERO No 1614"/>
    <x v="0"/>
    <n v="0"/>
    <s v="INTERIOR"/>
    <n v="8"/>
    <s v="Entre 7 y 15"/>
    <s v="Entry Production Color Low/Mid"/>
    <s v="Entry Production"/>
    <s v="Ciudad principal"/>
    <s v="3-Entre 7 y 15"/>
    <n v="0.8"/>
    <n v="1258.4000000000003"/>
    <n v="1"/>
    <n v="2.2200000000000002"/>
    <n v="4"/>
    <n v="0.55500000000000005"/>
    <n v="0"/>
    <n v="0"/>
    <d v="2019-03-25T00:00:00"/>
    <d v="2019-03-26T00:00:00"/>
    <n v="1"/>
    <s v="0-1 día"/>
    <n v="0"/>
    <n v="0"/>
    <n v="0"/>
    <x v="0"/>
    <x v="0"/>
    <x v="0"/>
    <x v="0"/>
    <x v="0"/>
    <x v="0"/>
    <x v="0"/>
  </r>
  <r>
    <x v="2"/>
    <n v="1"/>
    <s v="2008751"/>
    <x v="0"/>
    <s v="3657"/>
    <s v="13/03/2019 14:25"/>
    <s v="0C7X239181"/>
    <s v="500089"/>
    <s v="PITSS"/>
    <s v="ASP"/>
    <x v="13"/>
    <s v="AV HERMANOS ESCOBAR No 5756"/>
    <x v="2"/>
    <n v="1"/>
    <s v="INTERIOR"/>
    <n v="587"/>
    <s v="&gt;60"/>
    <s v="A4 Mono MFPs"/>
    <s v="A4"/>
    <s v="Ciudad principal"/>
    <s v="1-&gt;60"/>
    <n v="1.05"/>
    <n v="0"/>
    <n v="1"/>
    <n v="3.08"/>
    <n v="5"/>
    <n v="0.61599999999999999"/>
    <n v="0"/>
    <n v="0"/>
    <d v="2019-03-13T00:00:00"/>
    <d v="2019-03-14T00:00:00"/>
    <n v="1"/>
    <s v="0-1 día"/>
    <n v="0"/>
    <n v="0"/>
    <n v="0"/>
    <x v="0"/>
    <x v="0"/>
    <x v="0"/>
    <x v="0"/>
    <x v="0"/>
    <x v="0"/>
    <x v="0"/>
  </r>
  <r>
    <x v="2"/>
    <n v="1"/>
    <s v="2008753"/>
    <x v="0"/>
    <s v="7511"/>
    <s v="13/03/2019 14:26"/>
    <s v="0RXD142772"/>
    <s v="500089"/>
    <s v="PITSS"/>
    <s v="ASP"/>
    <x v="2"/>
    <s v="AV HERMANOS ESCOBAR 5756"/>
    <x v="2"/>
    <n v="1"/>
    <s v="INTERIOR"/>
    <n v="167"/>
    <s v="&gt;60"/>
    <s v="Color Laser Printers"/>
    <s v="A4"/>
    <s v="Ciudad principal"/>
    <s v="1-&gt;60"/>
    <n v="1.05"/>
    <n v="0"/>
    <n v="1"/>
    <n v="0.15"/>
    <n v="5"/>
    <n v="0.03"/>
    <n v="0"/>
    <n v="0"/>
    <d v="2019-03-19T00:00:00"/>
    <d v="2019-03-20T00:00:00"/>
    <n v="1"/>
    <s v="0-1 día"/>
    <n v="0"/>
    <n v="0"/>
    <n v="0"/>
    <x v="0"/>
    <x v="0"/>
    <x v="0"/>
    <x v="0"/>
    <x v="0"/>
    <x v="0"/>
    <x v="0"/>
  </r>
  <r>
    <x v="2"/>
    <n v="1"/>
    <s v="2008755"/>
    <x v="0"/>
    <s v="5552"/>
    <s v="13/03/2019 14:28"/>
    <s v="0KPA020391"/>
    <s v="500089"/>
    <s v="PITSS"/>
    <s v="ASP"/>
    <x v="3"/>
    <s v="AV HERMANOS ESCOBAR No 5756"/>
    <x v="2"/>
    <n v="1"/>
    <s v="INTERIOR"/>
    <n v="91"/>
    <s v="&gt;60"/>
    <s v="Entry Mono Printers"/>
    <s v="A4"/>
    <s v="Ciudad principal"/>
    <s v="1-&gt;60"/>
    <n v="1.05"/>
    <n v="0"/>
    <n v="1"/>
    <n v="0.7"/>
    <n v="5"/>
    <n v="0.13999999999999999"/>
    <n v="0"/>
    <n v="0"/>
    <d v="2019-03-14T00:00:00"/>
    <d v="2019-03-14T00:00:00"/>
    <n v="0"/>
    <s v="0-1 día"/>
    <n v="0"/>
    <n v="0"/>
    <n v="0"/>
    <x v="0"/>
    <x v="0"/>
    <x v="0"/>
    <x v="0"/>
    <x v="0"/>
    <x v="0"/>
    <x v="0"/>
  </r>
  <r>
    <x v="2"/>
    <n v="1"/>
    <s v="2008757"/>
    <x v="0"/>
    <s v="0070"/>
    <s v="13/03/2019 14:26"/>
    <s v="0E2B665884"/>
    <s v="800027"/>
    <s v="PITSS"/>
    <s v="ASP"/>
    <x v="4"/>
    <s v="MARIANO OTERO No 1614"/>
    <x v="0"/>
    <n v="0"/>
    <s v="INTERIOR"/>
    <n v="24"/>
    <s v="Entre 16 y 30"/>
    <s v="Entry Production Color Low/Mid"/>
    <s v="Entry Production"/>
    <s v="Ciudad principal"/>
    <s v="3-Entre 16 y 30"/>
    <n v="1.05"/>
    <n v="1651.6500000000003"/>
    <n v="1"/>
    <n v="3.07"/>
    <n v="4"/>
    <n v="0.76749999999999996"/>
    <n v="0"/>
    <n v="0"/>
    <d v="2019-03-13T00:00:00"/>
    <d v="2019-03-14T00:00:00"/>
    <n v="1"/>
    <s v="0-1 día"/>
    <n v="0"/>
    <n v="0"/>
    <n v="0"/>
    <x v="0"/>
    <x v="0"/>
    <x v="0"/>
    <x v="0"/>
    <x v="0"/>
    <x v="0"/>
    <x v="0"/>
  </r>
  <r>
    <x v="2"/>
    <n v="1"/>
    <s v="2008761"/>
    <x v="0"/>
    <s v="8045"/>
    <s v="13/03/2019 14:28"/>
    <s v="0Y4X827535"/>
    <s v="500089"/>
    <s v="PITSS"/>
    <s v="ASP"/>
    <x v="3"/>
    <s v="AV HERMANOS ESCOBAR No 5756"/>
    <x v="2"/>
    <n v="1"/>
    <s v="INTERIOR"/>
    <n v="173"/>
    <s v="&gt;60"/>
    <s v="Office Digital"/>
    <s v="A3"/>
    <s v="Ciudad principal"/>
    <s v="2-&gt;60"/>
    <n v="1.1000000000000001"/>
    <n v="0"/>
    <n v="1"/>
    <n v="1.4"/>
    <n v="5"/>
    <n v="0.27999999999999997"/>
    <n v="0"/>
    <n v="0"/>
    <d v="2019-03-13T00:00:00"/>
    <d v="2019-03-14T00:00:00"/>
    <n v="1"/>
    <s v="0-1 día"/>
    <n v="0"/>
    <n v="0"/>
    <n v="0"/>
    <x v="0"/>
    <x v="0"/>
    <x v="0"/>
    <x v="0"/>
    <x v="0"/>
    <x v="0"/>
    <x v="0"/>
  </r>
  <r>
    <x v="2"/>
    <n v="1"/>
    <s v="2008763"/>
    <x v="0"/>
    <s v="5869"/>
    <s v="13/03/2019 14:30"/>
    <s v="0EX7380237"/>
    <s v="500089"/>
    <s v="PITSS"/>
    <s v="ASP"/>
    <x v="3"/>
    <s v="AV HERMANOS ESCOBAR No 5756"/>
    <x v="2"/>
    <n v="1"/>
    <s v="INTERIOR"/>
    <n v="271"/>
    <s v="&gt;60"/>
    <s v="Departmental Digital"/>
    <s v="A3"/>
    <s v="Ciudad principal"/>
    <s v="2-&gt;60"/>
    <n v="1.1000000000000001"/>
    <n v="0"/>
    <n v="1"/>
    <n v="2.13"/>
    <n v="5"/>
    <n v="0.42599999999999999"/>
    <n v="0"/>
    <n v="0"/>
    <d v="2019-03-15T00:00:00"/>
    <d v="2019-03-15T00:00:00"/>
    <n v="0"/>
    <s v="0-1 día"/>
    <n v="0"/>
    <n v="0"/>
    <n v="0"/>
    <x v="0"/>
    <x v="0"/>
    <x v="0"/>
    <x v="0"/>
    <x v="0"/>
    <x v="0"/>
    <x v="0"/>
  </r>
  <r>
    <x v="2"/>
    <n v="1"/>
    <s v="2008783"/>
    <x v="0"/>
    <s v="5866"/>
    <s v="13/03/2019 15:32"/>
    <s v="0EX9293483"/>
    <s v="800197"/>
    <s v="PITSS"/>
    <s v="ASP"/>
    <x v="4"/>
    <s v="AV VENUSTIANO CARRANZA 2301"/>
    <x v="13"/>
    <n v="0"/>
    <s v="INTERIOR"/>
    <n v="13"/>
    <s v="Entre 7 y 15"/>
    <s v="Departmental Digital"/>
    <s v="A3"/>
    <s v="Ciudad principal"/>
    <s v="2-Entre 7 y 15"/>
    <n v="0.6"/>
    <n v="819"/>
    <n v="1"/>
    <n v="1.72"/>
    <n v="5"/>
    <n v="0.34399999999999997"/>
    <n v="0"/>
    <n v="0"/>
    <d v="2019-03-28T00:00:00"/>
    <d v="2019-03-28T00:00:00"/>
    <n v="0"/>
    <s v="0-1 día"/>
    <n v="0"/>
    <n v="0"/>
    <n v="0"/>
    <x v="0"/>
    <x v="0"/>
    <x v="0"/>
    <x v="0"/>
    <x v="0"/>
    <x v="0"/>
    <x v="0"/>
  </r>
  <r>
    <x v="2"/>
    <n v="1"/>
    <s v="2008787"/>
    <x v="0"/>
    <s v="8055"/>
    <s v="13/03/2019 15:38"/>
    <s v="Y4X844943"/>
    <s v="800146"/>
    <s v="PITSS"/>
    <s v="ASP"/>
    <x v="65"/>
    <s v="BLVD HERMANOS ALDAMA No 3725"/>
    <x v="17"/>
    <n v="0"/>
    <s v="INTERIOR"/>
    <n v="22"/>
    <s v="Entre 16 y 30"/>
    <s v="Departmental Digital"/>
    <s v="A3"/>
    <s v="Ciudad principal"/>
    <s v="2-Entre 16 y 30"/>
    <n v="0.8"/>
    <n v="1092"/>
    <n v="1"/>
    <n v="1.37"/>
    <n v="5"/>
    <n v="0.27400000000000002"/>
    <n v="0"/>
    <n v="0"/>
    <d v="2019-03-13T00:00:00"/>
    <d v="2019-03-14T00:00:00"/>
    <n v="1"/>
    <s v="0-1 día"/>
    <n v="0"/>
    <n v="0"/>
    <n v="0"/>
    <x v="0"/>
    <x v="0"/>
    <x v="0"/>
    <x v="0"/>
    <x v="0"/>
    <x v="0"/>
    <x v="0"/>
  </r>
  <r>
    <x v="2"/>
    <n v="1"/>
    <s v="2008789"/>
    <x v="0"/>
    <s v="3657"/>
    <s v="13/03/2019 15:39"/>
    <s v="0C7X246765"/>
    <s v="800197"/>
    <s v="PITSS"/>
    <s v="ASP"/>
    <x v="49"/>
    <s v="SIERA DE LEONA No 470 PB"/>
    <x v="13"/>
    <n v="0"/>
    <s v="INTERIOR"/>
    <n v="189"/>
    <s v="&gt;60"/>
    <s v="A4 Mono MFPs"/>
    <s v="A4"/>
    <s v="Ciudad principal"/>
    <s v="1-&gt;60"/>
    <n v="1.05"/>
    <n v="750.75000000000011"/>
    <n v="1"/>
    <n v="4.8499999999999996"/>
    <n v="5"/>
    <n v="0.97"/>
    <n v="0"/>
    <n v="0"/>
    <d v="2019-03-14T00:00:00"/>
    <d v="2019-03-14T00:00:00"/>
    <n v="0"/>
    <s v="0-1 día"/>
    <n v="0"/>
    <n v="0"/>
    <n v="0"/>
    <x v="0"/>
    <x v="0"/>
    <x v="0"/>
    <x v="0"/>
    <x v="0"/>
    <x v="0"/>
    <x v="0"/>
  </r>
  <r>
    <x v="2"/>
    <n v="1"/>
    <s v="2008791"/>
    <x v="0"/>
    <s v="4310"/>
    <s v="13/03/2019 15:54"/>
    <s v="0BG0962083"/>
    <s v="500083"/>
    <s v="PITSS"/>
    <s v="ASP"/>
    <x v="4"/>
    <s v="EUGENIO GARZA SADA 3525"/>
    <x v="11"/>
    <n v="0"/>
    <s v="INTERIOR"/>
    <n v="59"/>
    <s v="Entre 31 y 60"/>
    <s v="Light Production Digital Business"/>
    <s v="Entry Production"/>
    <s v="Ciudad principal"/>
    <s v="3-Entre 31 y 60"/>
    <n v="1.1000000000000001"/>
    <n v="1730.3000000000004"/>
    <n v="1"/>
    <n v="0.68"/>
    <n v="4"/>
    <n v="0.17"/>
    <n v="0"/>
    <n v="0"/>
    <d v="2019-03-13T00:00:00"/>
    <d v="2019-03-14T00:00:00"/>
    <n v="1"/>
    <s v="0-1 día"/>
    <n v="0"/>
    <n v="0"/>
    <n v="0"/>
    <x v="0"/>
    <x v="0"/>
    <x v="0"/>
    <x v="0"/>
    <x v="0"/>
    <x v="0"/>
    <x v="0"/>
  </r>
  <r>
    <x v="2"/>
    <n v="1"/>
    <s v="2008793"/>
    <x v="0"/>
    <s v="7845"/>
    <s v="13/03/2019 15:55"/>
    <s v="0MX4355681"/>
    <s v="500155"/>
    <s v="PITSS"/>
    <s v="ASP"/>
    <x v="25"/>
    <s v="8102 AV MIGUEL DE LA MADRID"/>
    <x v="27"/>
    <n v="0"/>
    <s v="INTERIOR"/>
    <n v="2"/>
    <s v="&lt;=3"/>
    <s v="A3 Office Color Laser MFPs"/>
    <s v="A3"/>
    <s v="Ciudad principal"/>
    <s v="2-&lt;=3"/>
    <n v="0"/>
    <n v="0"/>
    <n v="1"/>
    <n v="1.58"/>
    <n v="5"/>
    <n v="0.316"/>
    <n v="0"/>
    <n v="0"/>
    <d v="2019-03-14T00:00:00"/>
    <d v="2019-03-14T00:00:00"/>
    <n v="0"/>
    <s v="0-1 día"/>
    <n v="0"/>
    <n v="0"/>
    <n v="0"/>
    <x v="0"/>
    <x v="0"/>
    <x v="0"/>
    <x v="1"/>
    <x v="0"/>
    <x v="2"/>
    <x v="2"/>
  </r>
  <r>
    <x v="2"/>
    <n v="1"/>
    <s v="2008795"/>
    <x v="0"/>
    <s v="5774"/>
    <s v="13/03/2019 15:57"/>
    <s v="0XEL568768"/>
    <s v="800187"/>
    <s v="PITSS"/>
    <s v="ASP"/>
    <x v="4"/>
    <s v="BLV ECUESTRE SN"/>
    <x v="10"/>
    <n v="0"/>
    <s v="INTERIOR"/>
    <n v="22"/>
    <s v="Entre 16 y 30"/>
    <s v="Departmental Digital"/>
    <s v="A3"/>
    <s v="Ciudad principal"/>
    <s v="2-Entre 16 y 30"/>
    <n v="0.8"/>
    <n v="1092"/>
    <n v="1"/>
    <n v="0.88"/>
    <n v="5"/>
    <n v="0.17599999999999999"/>
    <n v="0"/>
    <n v="0"/>
    <d v="2019-03-19T00:00:00"/>
    <d v="2019-03-19T00:00:00"/>
    <n v="0"/>
    <s v="0-1 día"/>
    <n v="0"/>
    <n v="0"/>
    <n v="0"/>
    <x v="0"/>
    <x v="0"/>
    <x v="0"/>
    <x v="0"/>
    <x v="0"/>
    <x v="0"/>
    <x v="0"/>
  </r>
  <r>
    <x v="2"/>
    <n v="1"/>
    <s v="2008801"/>
    <x v="3"/>
    <s v="4002"/>
    <s v="13/03/2019 16:06"/>
    <s v="09HB915866"/>
    <s v="800188"/>
    <s v="PITSS"/>
    <s v="ASP"/>
    <x v="36"/>
    <s v="Av De los Insurgentes  2604 Loc B5"/>
    <x v="30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3-13T00:00:00"/>
    <d v="2019-03-14T00:00:00"/>
    <n v="1"/>
    <s v="0-1 día"/>
    <n v="0"/>
    <n v="0"/>
    <n v="0"/>
    <x v="1"/>
    <x v="0"/>
    <x v="0"/>
    <x v="0"/>
    <x v="0"/>
    <x v="0"/>
    <x v="0"/>
  </r>
  <r>
    <x v="2"/>
    <n v="1"/>
    <s v="2008803"/>
    <x v="0"/>
    <s v="4310"/>
    <s v="13/03/2019 16:09"/>
    <s v="0BG0966723"/>
    <s v="800183"/>
    <s v="PITSS"/>
    <s v="ASP"/>
    <x v="1"/>
    <s v="AV. AMERICAS No. 655"/>
    <x v="7"/>
    <n v="0"/>
    <s v="INTERIOR"/>
    <n v="3"/>
    <s v="&lt;=3"/>
    <s v="Light Production Digital Business"/>
    <s v="Entry Production"/>
    <s v="Ciudad principal"/>
    <s v="3-&lt;=3"/>
    <n v="0"/>
    <n v="0"/>
    <n v="1"/>
    <n v="1.85"/>
    <n v="4"/>
    <n v="0.46250000000000002"/>
    <n v="0"/>
    <n v="0"/>
    <d v="2019-03-14T00:00:00"/>
    <d v="2019-03-14T00:00:00"/>
    <n v="0"/>
    <s v="0-1 día"/>
    <n v="0"/>
    <n v="0"/>
    <n v="0"/>
    <x v="0"/>
    <x v="0"/>
    <x v="0"/>
    <x v="0"/>
    <x v="0"/>
    <x v="0"/>
    <x v="0"/>
  </r>
  <r>
    <x v="2"/>
    <n v="1"/>
    <s v="2008805"/>
    <x v="0"/>
    <s v="4395"/>
    <s v="13/03/2019 16:14"/>
    <s v="0BG2951472"/>
    <s v="800183"/>
    <s v="PITSS"/>
    <s v="ASP"/>
    <x v="1"/>
    <s v="AMERICAS 655"/>
    <x v="7"/>
    <n v="0"/>
    <s v="INTERIOR"/>
    <n v="5"/>
    <s v="Entre 3 y 6"/>
    <s v="Light Production Digital Business"/>
    <s v="Entry Production"/>
    <s v="Ciudad principal"/>
    <s v="3-Entre 3 y 6"/>
    <n v="0.6"/>
    <n v="943.80000000000007"/>
    <n v="1"/>
    <n v="1.27"/>
    <n v="4"/>
    <n v="0.3175"/>
    <n v="0"/>
    <n v="0"/>
    <d v="2019-03-15T00:00:00"/>
    <d v="2019-03-15T00:00:00"/>
    <n v="0"/>
    <s v="0-1 día"/>
    <n v="0"/>
    <n v="0"/>
    <n v="0"/>
    <x v="0"/>
    <x v="0"/>
    <x v="0"/>
    <x v="0"/>
    <x v="0"/>
    <x v="0"/>
    <x v="0"/>
  </r>
  <r>
    <x v="2"/>
    <n v="1"/>
    <s v="2008807"/>
    <x v="0"/>
    <s v="4018"/>
    <s v="13/03/2019 16:20"/>
    <s v="04HX542974"/>
    <s v="800187"/>
    <s v="PITSS"/>
    <s v="ASP"/>
    <x v="7"/>
    <s v="AV EPIGMENIO GONZALEZ No 500"/>
    <x v="10"/>
    <n v="0"/>
    <s v="INTERIOR"/>
    <n v="19"/>
    <s v="Entre 16 y 30"/>
    <s v="A4 Color Laser MFPs"/>
    <s v="A4"/>
    <s v="Ciudad principal"/>
    <s v="1-Entre 16 y 30"/>
    <n v="0.6"/>
    <n v="429.00000000000006"/>
    <n v="1"/>
    <n v="1.17"/>
    <n v="5"/>
    <n v="0.23399999999999999"/>
    <n v="0"/>
    <n v="0"/>
    <d v="2019-03-14T00:00:00"/>
    <d v="2019-03-14T00:00:00"/>
    <n v="0"/>
    <s v="0-1 día"/>
    <n v="0"/>
    <n v="0"/>
    <n v="0"/>
    <x v="0"/>
    <x v="0"/>
    <x v="0"/>
    <x v="0"/>
    <x v="0"/>
    <x v="0"/>
    <x v="0"/>
  </r>
  <r>
    <x v="2"/>
    <n v="1"/>
    <s v="2008811"/>
    <x v="3"/>
    <s v="6705"/>
    <s v="13/03/2019 16:28"/>
    <s v="0A1H021857"/>
    <s v="500066"/>
    <s v="PITSS"/>
    <s v="ASP"/>
    <x v="166"/>
    <s v="LIC. GUSTAVO DIAZ ORDAZ No 130 PISO 17, 18, 19 Y 2"/>
    <x v="11"/>
    <n v="0"/>
    <s v="INTERIOR"/>
    <s v="  "/>
    <s v="&gt;60"/>
    <s v="WF Mono Systems and Legacy Color"/>
    <s v="WF"/>
    <s v="Ciudad principal"/>
    <s v="3-&gt;60"/>
    <n v="1"/>
    <n v="2359.5000000000005"/>
    <n v="0"/>
    <n v="4"/>
    <n v="4"/>
    <n v="1"/>
    <n v="0"/>
    <n v="0"/>
    <d v="2019-03-13T00:00:00"/>
    <d v="2019-03-19T00:00:00"/>
    <n v="3"/>
    <s v="2-3 días"/>
    <n v="0"/>
    <n v="0"/>
    <n v="0"/>
    <x v="1"/>
    <x v="0"/>
    <x v="0"/>
    <x v="0"/>
    <x v="0"/>
    <x v="0"/>
    <x v="0"/>
  </r>
  <r>
    <x v="2"/>
    <n v="1"/>
    <s v="2008817"/>
    <x v="0"/>
    <s v="6705"/>
    <s v="13/03/2019 16:35"/>
    <s v="0A1H021228"/>
    <s v="800197"/>
    <s v="PITSS"/>
    <s v="ASP"/>
    <x v="1"/>
    <s v="AV BENITO JUAREZ 1965"/>
    <x v="13"/>
    <n v="0"/>
    <s v="INTERIOR"/>
    <n v="44"/>
    <s v="Entre 31 y 60"/>
    <s v="WF Mono Systems and Legacy Color"/>
    <s v="WF"/>
    <s v="Ciudad principal"/>
    <s v="3-Entre 31 y 60"/>
    <n v="1.1000000000000001"/>
    <n v="1730.3000000000004"/>
    <n v="1"/>
    <n v="0.92"/>
    <n v="4"/>
    <n v="0.23"/>
    <n v="0"/>
    <n v="0"/>
    <d v="2019-03-14T00:00:00"/>
    <d v="2019-03-14T00:00:00"/>
    <n v="0"/>
    <s v="0-1 día"/>
    <n v="0"/>
    <n v="0"/>
    <n v="0"/>
    <x v="0"/>
    <x v="0"/>
    <x v="0"/>
    <x v="0"/>
    <x v="0"/>
    <x v="0"/>
    <x v="0"/>
  </r>
  <r>
    <x v="2"/>
    <n v="1"/>
    <s v="2008821"/>
    <x v="0"/>
    <s v="8301"/>
    <s v="13/03/2019 16:40"/>
    <s v="002421031"/>
    <s v="100038"/>
    <s v="PITSS"/>
    <s v="ASP"/>
    <x v="4"/>
    <s v="BLVD AEROPUERTO MIGUEL ALEMAN No 55"/>
    <x v="59"/>
    <n v="0"/>
    <s v="INTERIOR"/>
    <n v="7"/>
    <s v="Entre 7 y 15"/>
    <s v="WF Mono Systems and Legacy Color"/>
    <s v="WF"/>
    <s v="Ciudad principal"/>
    <s v="3-Entre 7 y 15"/>
    <n v="0.8"/>
    <n v="1258.4000000000003"/>
    <n v="1"/>
    <n v="0.83"/>
    <n v="4"/>
    <n v="0.20749999999999999"/>
    <n v="0"/>
    <n v="0"/>
    <d v="2019-03-20T00:00:00"/>
    <d v="2019-03-20T00:00:00"/>
    <n v="0"/>
    <s v="0-1 día"/>
    <n v="0"/>
    <n v="0"/>
    <n v="0"/>
    <x v="0"/>
    <x v="0"/>
    <x v="0"/>
    <x v="0"/>
    <x v="0"/>
    <x v="0"/>
    <x v="0"/>
  </r>
  <r>
    <x v="2"/>
    <n v="1"/>
    <s v="2008831"/>
    <x v="0"/>
    <s v="6656"/>
    <s v="13/03/2019 16:57"/>
    <s v="0E1B941655"/>
    <s v="800071"/>
    <s v="PITSS"/>
    <s v="ASP"/>
    <x v="27"/>
    <s v="CARRETERA BASE AEREA No 5850-23"/>
    <x v="0"/>
    <n v="0"/>
    <s v="INTERIOR"/>
    <n v="132"/>
    <s v="&gt;60"/>
    <s v="Color Laser Printers"/>
    <s v="A4"/>
    <s v="Ciudad principal"/>
    <s v="1-&gt;60"/>
    <n v="1.05"/>
    <n v="750.75000000000011"/>
    <n v="1"/>
    <n v="0.55000000000000004"/>
    <n v="5"/>
    <n v="0.11000000000000001"/>
    <n v="0"/>
    <n v="0"/>
    <d v="2019-03-25T00:00:00"/>
    <d v="2019-03-26T00:00:00"/>
    <n v="1"/>
    <s v="0-1 día"/>
    <n v="0"/>
    <n v="0"/>
    <n v="0"/>
    <x v="0"/>
    <x v="0"/>
    <x v="0"/>
    <x v="0"/>
    <x v="0"/>
    <x v="0"/>
    <x v="0"/>
  </r>
  <r>
    <x v="2"/>
    <n v="1"/>
    <s v="2008841"/>
    <x v="0"/>
    <s v="0700"/>
    <s v="13/03/2019 17:16"/>
    <s v="0MAV779133"/>
    <s v="800185"/>
    <s v="PITSS"/>
    <s v="ASP"/>
    <x v="60"/>
    <s v="GABINO BARREDA No 267 B"/>
    <x v="50"/>
    <n v="1"/>
    <s v="INTERIOR"/>
    <n v="20"/>
    <s v="Entre 16 y 30"/>
    <s v="Entry Production Color Low/Mid"/>
    <s v="Entry Production"/>
    <s v="Ciudad principal"/>
    <s v="3-Entre 16 y 30"/>
    <n v="1.05"/>
    <n v="0"/>
    <n v="1"/>
    <n v="0.61"/>
    <n v="4"/>
    <n v="0.1525"/>
    <n v="0"/>
    <n v="0"/>
    <d v="2019-03-14T00:00:00"/>
    <d v="2019-03-14T00:00:00"/>
    <n v="0"/>
    <s v="0-1 día"/>
    <n v="0"/>
    <n v="0"/>
    <n v="0"/>
    <x v="0"/>
    <x v="0"/>
    <x v="0"/>
    <x v="0"/>
    <x v="0"/>
    <x v="0"/>
    <x v="0"/>
  </r>
  <r>
    <x v="2"/>
    <n v="1"/>
    <s v="2008845"/>
    <x v="0"/>
    <s v="6705"/>
    <s v="13/03/2019 17:41"/>
    <s v="0A1H020612"/>
    <s v="500093"/>
    <s v="PITSS"/>
    <s v="ASP"/>
    <x v="1"/>
    <s v="REFORMA 4243"/>
    <x v="18"/>
    <n v="0"/>
    <s v="INTERIOR"/>
    <n v="2"/>
    <s v="&lt;=3"/>
    <s v="WF Mono Systems and Legacy Color"/>
    <s v="WF"/>
    <s v="Ciudad principal"/>
    <s v="3-&lt;=3"/>
    <n v="0"/>
    <n v="0"/>
    <n v="1"/>
    <n v="3.43"/>
    <n v="4"/>
    <n v="0.85750000000000004"/>
    <n v="0"/>
    <n v="0"/>
    <d v="2019-03-14T00:00:00"/>
    <d v="2019-03-14T00:00:00"/>
    <n v="0"/>
    <s v="0-1 día"/>
    <n v="0"/>
    <n v="0"/>
    <n v="0"/>
    <x v="0"/>
    <x v="0"/>
    <x v="0"/>
    <x v="0"/>
    <x v="0"/>
    <x v="0"/>
    <x v="0"/>
  </r>
  <r>
    <x v="2"/>
    <n v="1"/>
    <s v="2008847"/>
    <x v="0"/>
    <s v="5757"/>
    <s v="13/03/2019 17:54"/>
    <s v="0Y2B003352"/>
    <s v="500161"/>
    <s v="PITSS"/>
    <s v="ASP"/>
    <x v="7"/>
    <s v="HEROICO COLEGIO MILITAR No 4700"/>
    <x v="6"/>
    <n v="0"/>
    <s v="INTERIOR"/>
    <n v="12"/>
    <s v="Entre 7 y 15"/>
    <s v="Departmental Digital"/>
    <s v="A3"/>
    <s v="Ciudad principal"/>
    <s v="2-Entre 7 y 15"/>
    <n v="0.6"/>
    <n v="819"/>
    <n v="1"/>
    <n v="0"/>
    <n v="5"/>
    <n v="0"/>
    <n v="0"/>
    <n v="0"/>
    <d v="2019-03-14T00:00:00"/>
    <d v="2019-03-14T00:00:00"/>
    <n v="0"/>
    <s v="0-1 día"/>
    <n v="0"/>
    <n v="0"/>
    <n v="0"/>
    <x v="0"/>
    <x v="0"/>
    <x v="0"/>
    <x v="0"/>
    <x v="0"/>
    <x v="1"/>
    <x v="7"/>
  </r>
  <r>
    <x v="2"/>
    <n v="1"/>
    <s v="2008969"/>
    <x v="0"/>
    <s v="4002"/>
    <s v="14/03/2019 05:47"/>
    <s v="09HB325971"/>
    <s v="800197"/>
    <s v="PITSS"/>
    <s v="ASP"/>
    <x v="14"/>
    <s v="AVENIDA JOSE DE GALVEZ No 950"/>
    <x v="13"/>
    <n v="0"/>
    <s v="INTERIOR"/>
    <n v="357"/>
    <s v="&gt;60"/>
    <s v="A4 Mono MFPs"/>
    <s v="A4"/>
    <s v="Ciudad principal"/>
    <s v="1-&gt;60"/>
    <n v="1.05"/>
    <n v="750.75000000000011"/>
    <n v="1"/>
    <n v="6.08"/>
    <n v="5"/>
    <n v="1.216"/>
    <n v="5.3999999999999992E-2"/>
    <n v="-38.61"/>
    <d v="2019-03-14T00:00:00"/>
    <d v="2019-03-15T00:00:00"/>
    <n v="1"/>
    <s v="0-1 día"/>
    <n v="0"/>
    <n v="0"/>
    <n v="0"/>
    <x v="0"/>
    <x v="1"/>
    <x v="0"/>
    <x v="0"/>
    <x v="0"/>
    <x v="0"/>
    <x v="0"/>
  </r>
  <r>
    <x v="2"/>
    <n v="1"/>
    <s v="2009017"/>
    <x v="0"/>
    <s v="8045"/>
    <s v="14/03/2019 08:16"/>
    <s v="0Y4X842993"/>
    <s v="800188"/>
    <s v="PITSS"/>
    <s v="ASP"/>
    <x v="79"/>
    <s v="CARRETERA FEDERAL IRAPUATO-ABASOLO KM 10.6"/>
    <x v="46"/>
    <n v="0"/>
    <s v="INTERIOR"/>
    <n v="171"/>
    <s v="&gt;60"/>
    <s v="Office Digital"/>
    <s v="A3"/>
    <s v="Ciudad principal"/>
    <s v="2-&gt;60"/>
    <n v="1.1000000000000001"/>
    <n v="1501.5000000000002"/>
    <n v="1"/>
    <n v="3.5"/>
    <n v="5"/>
    <n v="0.7"/>
    <n v="0"/>
    <n v="0"/>
    <d v="2019-03-21T00:00:00"/>
    <d v="2019-03-21T00:00:00"/>
    <n v="0"/>
    <s v="0-1 día"/>
    <n v="0"/>
    <n v="0"/>
    <n v="0"/>
    <x v="0"/>
    <x v="0"/>
    <x v="0"/>
    <x v="0"/>
    <x v="0"/>
    <x v="0"/>
    <x v="0"/>
  </r>
  <r>
    <x v="2"/>
    <n v="1"/>
    <s v="2009027"/>
    <x v="0"/>
    <s v="4624"/>
    <s v="14/03/2019 08:28"/>
    <s v="0D6X466910"/>
    <s v="500018"/>
    <s v="PITSS"/>
    <s v="ASP"/>
    <x v="2"/>
    <s v="BOULEVARD FRANCISCO PRIMO DE VERDAD No 3317"/>
    <x v="23"/>
    <n v="0"/>
    <s v="INTERIOR"/>
    <n v="85"/>
    <s v="&gt;60"/>
    <s v="Entry Mono Printers"/>
    <s v="A4"/>
    <s v="Ciudad principal"/>
    <s v="1-&gt;60"/>
    <n v="1.05"/>
    <n v="750.75000000000011"/>
    <n v="1"/>
    <n v="3.47"/>
    <n v="5"/>
    <n v="0.69400000000000006"/>
    <n v="0"/>
    <n v="0"/>
    <d v="2019-03-14T00:00:00"/>
    <d v="2019-03-14T00:00:00"/>
    <n v="0"/>
    <s v="0-1 día"/>
    <n v="0"/>
    <n v="0"/>
    <n v="0"/>
    <x v="0"/>
    <x v="0"/>
    <x v="0"/>
    <x v="0"/>
    <x v="0"/>
    <x v="0"/>
    <x v="0"/>
  </r>
  <r>
    <x v="2"/>
    <n v="1"/>
    <s v="2009041"/>
    <x v="0"/>
    <s v="5325"/>
    <s v="14/03/2019 08:46"/>
    <s v="0AE7177623"/>
    <s v="800071"/>
    <s v="PITSS"/>
    <s v="ASP"/>
    <x v="7"/>
    <s v="AV GENERAL RAMON CORONA No 2514"/>
    <x v="0"/>
    <n v="0"/>
    <s v="INTERIOR"/>
    <n v="13"/>
    <s v="Entre 7 y 15"/>
    <s v="Office Digital"/>
    <s v="A3"/>
    <s v="Ciudad principal"/>
    <s v="2-Entre 7 y 15"/>
    <n v="0.6"/>
    <n v="819"/>
    <n v="1"/>
    <n v="0.73"/>
    <n v="5"/>
    <n v="0.14599999999999999"/>
    <n v="0"/>
    <n v="0"/>
    <d v="2019-03-15T00:00:00"/>
    <d v="2019-03-18T00:00:00"/>
    <n v="0"/>
    <s v="0-1 día"/>
    <n v="0"/>
    <n v="0"/>
    <n v="0"/>
    <x v="0"/>
    <x v="0"/>
    <x v="0"/>
    <x v="0"/>
    <x v="0"/>
    <x v="0"/>
    <x v="0"/>
  </r>
  <r>
    <x v="2"/>
    <n v="1"/>
    <s v="2009067"/>
    <x v="0"/>
    <s v="5748"/>
    <s v="14/03/2019 09:08"/>
    <s v="0XEH805087"/>
    <s v="500155"/>
    <s v="PITSS"/>
    <s v="ASP"/>
    <x v="25"/>
    <s v="AV VALLE DEL CEDRO 1681"/>
    <x v="2"/>
    <n v="0"/>
    <s v="INTERIOR"/>
    <n v="13"/>
    <s v="Entre 7 y 15"/>
    <s v="Office Digital"/>
    <s v="A3"/>
    <s v="Ciudad principal"/>
    <s v="2-Entre 7 y 15"/>
    <n v="0.6"/>
    <n v="819"/>
    <n v="1"/>
    <n v="0.87"/>
    <n v="5"/>
    <n v="0.17399999999999999"/>
    <n v="0"/>
    <n v="0"/>
    <d v="2019-03-14T00:00:00"/>
    <d v="2019-03-14T00:00:00"/>
    <n v="0"/>
    <s v="0-1 día"/>
    <n v="0"/>
    <n v="0"/>
    <n v="0"/>
    <x v="0"/>
    <x v="0"/>
    <x v="0"/>
    <x v="1"/>
    <x v="0"/>
    <x v="2"/>
    <x v="2"/>
  </r>
  <r>
    <x v="2"/>
    <n v="1"/>
    <s v="2009069"/>
    <x v="0"/>
    <s v="5945"/>
    <s v="14/03/2019 09:12"/>
    <s v="0X76707862"/>
    <s v="500019"/>
    <s v="PITSS"/>
    <s v="ASP"/>
    <x v="13"/>
    <s v="ALAMEDAS No 750"/>
    <x v="9"/>
    <n v="0"/>
    <s v="INTERIOR"/>
    <n v="31"/>
    <s v="Entre 31 y 60"/>
    <s v="Office Digital"/>
    <s v="A3"/>
    <s v="Otras"/>
    <s v="2-Entre 31 y 60"/>
    <n v="1.05"/>
    <n v="1433.25"/>
    <n v="1"/>
    <n v="3.55"/>
    <n v="9"/>
    <n v="0.39444444444444443"/>
    <n v="0"/>
    <n v="0"/>
    <d v="2019-03-14T00:00:00"/>
    <d v="2019-03-14T00:00:00"/>
    <n v="0"/>
    <s v="0-1 día"/>
    <n v="0"/>
    <n v="0"/>
    <n v="0"/>
    <x v="0"/>
    <x v="0"/>
    <x v="0"/>
    <x v="0"/>
    <x v="0"/>
    <x v="0"/>
    <x v="0"/>
  </r>
  <r>
    <x v="2"/>
    <n v="1"/>
    <s v="2009075"/>
    <x v="0"/>
    <s v="7223"/>
    <s v="14/03/2019 09:18"/>
    <s v="0LX7379010"/>
    <s v="500036"/>
    <s v="PITSS"/>
    <s v="ASP"/>
    <x v="10"/>
    <s v="AV REVOLUCION NO 2703"/>
    <x v="11"/>
    <n v="0"/>
    <s v="INTERIOR"/>
    <n v="8"/>
    <s v="Entre 7 y 15"/>
    <s v="A3 Office Color Laser MFPs"/>
    <s v="A3"/>
    <s v="Ciudad principal"/>
    <s v="2-Entre 7 y 15"/>
    <n v="0.6"/>
    <n v="819"/>
    <n v="1"/>
    <n v="3.33"/>
    <n v="5"/>
    <n v="0.66600000000000004"/>
    <n v="0"/>
    <n v="0"/>
    <d v="2019-03-14T00:00:00"/>
    <d v="2019-03-14T00:00:00"/>
    <n v="0"/>
    <s v="0-1 día"/>
    <n v="0"/>
    <n v="0"/>
    <n v="0"/>
    <x v="0"/>
    <x v="0"/>
    <x v="0"/>
    <x v="0"/>
    <x v="0"/>
    <x v="0"/>
    <x v="0"/>
  </r>
  <r>
    <x v="2"/>
    <n v="1"/>
    <s v="2009099"/>
    <x v="0"/>
    <s v="5868"/>
    <s v="14/03/2019 09:40"/>
    <s v="0EX9286123"/>
    <s v="500018"/>
    <s v="PITSS"/>
    <s v="ASP"/>
    <x v="46"/>
    <s v="GRAL MARIANO ARISTA 54 B 21"/>
    <x v="25"/>
    <n v="0"/>
    <s v="INTERIOR"/>
    <n v="13"/>
    <s v="Entre 7 y 15"/>
    <s v="Departmental Digital"/>
    <s v="A3"/>
    <s v="Ciudad principal"/>
    <s v="2-Entre 7 y 15"/>
    <n v="0.6"/>
    <n v="819"/>
    <n v="1"/>
    <n v="5.15"/>
    <n v="5"/>
    <n v="1.03"/>
    <n v="7.5000000000000067E-3"/>
    <n v="-10.23750000000001"/>
    <d v="2019-03-15T00:00:00"/>
    <d v="2019-03-15T00:00:00"/>
    <n v="0"/>
    <s v="0-1 día"/>
    <n v="0"/>
    <n v="0"/>
    <n v="0"/>
    <x v="0"/>
    <x v="1"/>
    <x v="0"/>
    <x v="0"/>
    <x v="0"/>
    <x v="0"/>
    <x v="0"/>
  </r>
  <r>
    <x v="2"/>
    <n v="1"/>
    <s v="2009103"/>
    <x v="0"/>
    <s v="5866"/>
    <s v="14/03/2019 09:42"/>
    <s v="0EX9664780"/>
    <s v="500018"/>
    <s v="PITSS"/>
    <s v="ASP"/>
    <x v="2"/>
    <s v="AV MARTIRES DE SONORA 1006"/>
    <x v="23"/>
    <n v="0"/>
    <s v="INTERIOR"/>
    <n v="49"/>
    <s v="Entre 31 y 60"/>
    <s v="Departmental Digital"/>
    <s v="A3"/>
    <s v="Ciudad principal"/>
    <s v="2-Entre 31 y 60"/>
    <n v="1.05"/>
    <n v="1433.25"/>
    <n v="1"/>
    <n v="4.4000000000000004"/>
    <n v="5"/>
    <n v="0.88000000000000012"/>
    <n v="0"/>
    <n v="0"/>
    <d v="2019-03-14T00:00:00"/>
    <d v="2019-03-14T00:00:00"/>
    <n v="0"/>
    <s v="0-1 día"/>
    <n v="0"/>
    <n v="0"/>
    <n v="0"/>
    <x v="0"/>
    <x v="0"/>
    <x v="0"/>
    <x v="0"/>
    <x v="0"/>
    <x v="0"/>
    <x v="0"/>
  </r>
  <r>
    <x v="2"/>
    <n v="1"/>
    <s v="2009107"/>
    <x v="0"/>
    <s v="3325"/>
    <s v="14/03/2019 09:47"/>
    <s v="0LA8671038"/>
    <s v="500028"/>
    <s v="PITSS"/>
    <s v="ASP"/>
    <x v="154"/>
    <s v="AV MEXICO S/N ESQ CALLE ANTONIO"/>
    <x v="33"/>
    <n v="0"/>
    <s v="INTERIOR"/>
    <n v="3"/>
    <s v="&lt;=3"/>
    <s v="A4 Mono MFPs"/>
    <s v="A4"/>
    <s v="Ciudad principal"/>
    <s v="1-&lt;=3"/>
    <n v="0"/>
    <n v="0"/>
    <n v="1"/>
    <n v="0.89"/>
    <n v="5"/>
    <n v="0.17799999999999999"/>
    <n v="0"/>
    <n v="0"/>
    <d v="2019-03-14T00:00:00"/>
    <d v="2019-03-14T00:00:00"/>
    <n v="0"/>
    <s v="0-1 día"/>
    <n v="0"/>
    <n v="0"/>
    <n v="0"/>
    <x v="0"/>
    <x v="0"/>
    <x v="0"/>
    <x v="0"/>
    <x v="0"/>
    <x v="0"/>
    <x v="0"/>
  </r>
  <r>
    <x v="2"/>
    <n v="1"/>
    <s v="2009117"/>
    <x v="0"/>
    <s v="7011"/>
    <s v="14/03/2019 09:54"/>
    <s v="6UA327089"/>
    <s v="500035"/>
    <s v="PITSS"/>
    <s v="ASP"/>
    <x v="146"/>
    <s v="BOULEVARD SAN JOSE No 1825"/>
    <x v="47"/>
    <n v="0"/>
    <s v="INTERIOR"/>
    <n v="64"/>
    <s v="&gt;60"/>
    <s v="Color Laser Printers"/>
    <s v="A4"/>
    <s v="Ciudad principal"/>
    <s v="1-&gt;60"/>
    <n v="1.05"/>
    <n v="750.75000000000011"/>
    <n v="1"/>
    <n v="5.57"/>
    <n v="5"/>
    <n v="1.1140000000000001"/>
    <n v="2.8500000000000025E-2"/>
    <n v="-20.377500000000023"/>
    <d v="2019-03-14T00:00:00"/>
    <d v="2019-03-15T00:00:00"/>
    <n v="1"/>
    <s v="0-1 día"/>
    <n v="0"/>
    <n v="0"/>
    <n v="0"/>
    <x v="0"/>
    <x v="1"/>
    <x v="0"/>
    <x v="0"/>
    <x v="0"/>
    <x v="0"/>
    <x v="0"/>
  </r>
  <r>
    <x v="2"/>
    <n v="1"/>
    <s v="2009135"/>
    <x v="0"/>
    <s v="4002"/>
    <s v="14/03/2019 10:07"/>
    <s v="09HB325718"/>
    <s v="100037"/>
    <s v="PITSS"/>
    <s v="ASP"/>
    <x v="18"/>
    <s v="IGNACIO LOPEZ RAYON No 510"/>
    <x v="22"/>
    <n v="0"/>
    <s v="INTERIOR"/>
    <n v="384"/>
    <s v="&gt;60"/>
    <s v="A4 Mono MFPs"/>
    <s v="A4"/>
    <s v="Ciudad principal"/>
    <s v="1-&gt;60"/>
    <n v="1.05"/>
    <n v="750.75000000000011"/>
    <n v="1"/>
    <n v="2.21"/>
    <n v="5"/>
    <n v="0.442"/>
    <n v="0"/>
    <n v="0"/>
    <d v="2019-03-15T00:00:00"/>
    <d v="2019-03-15T00:00:00"/>
    <n v="0"/>
    <s v="0-1 día"/>
    <n v="0"/>
    <n v="0"/>
    <n v="0"/>
    <x v="0"/>
    <x v="0"/>
    <x v="0"/>
    <x v="0"/>
    <x v="0"/>
    <x v="0"/>
    <x v="0"/>
  </r>
  <r>
    <x v="2"/>
    <n v="1"/>
    <s v="2009139"/>
    <x v="0"/>
    <s v="4002"/>
    <s v="14/03/2019 10:11"/>
    <s v="09HB333002"/>
    <s v="800187"/>
    <s v="PITSS"/>
    <s v="ASP"/>
    <x v="38"/>
    <s v="AV TECNOLOGICO No 100 - 901"/>
    <x v="10"/>
    <n v="0"/>
    <s v="INTERIOR"/>
    <n v="135"/>
    <s v="&gt;60"/>
    <s v="A4 Mono MFPs"/>
    <s v="A4"/>
    <s v="Ciudad principal"/>
    <s v="1-&gt;60"/>
    <n v="1.05"/>
    <n v="750.75000000000011"/>
    <n v="1"/>
    <n v="3.32"/>
    <n v="5"/>
    <n v="0.66399999999999992"/>
    <n v="0"/>
    <n v="0"/>
    <d v="2019-03-14T00:00:00"/>
    <d v="2019-03-15T00:00:00"/>
    <n v="1"/>
    <s v="0-1 día"/>
    <n v="0"/>
    <n v="0"/>
    <n v="0"/>
    <x v="0"/>
    <x v="0"/>
    <x v="0"/>
    <x v="0"/>
    <x v="0"/>
    <x v="0"/>
    <x v="0"/>
  </r>
  <r>
    <x v="2"/>
    <n v="1"/>
    <s v="2009141"/>
    <x v="0"/>
    <s v="8045"/>
    <s v="14/03/2019 10:14"/>
    <s v="0Y4X848866"/>
    <s v="000196"/>
    <s v="PITSS"/>
    <s v="ASP"/>
    <x v="15"/>
    <s v="AV PASEO DE LA REFORMA No 180 PISO 23"/>
    <x v="57"/>
    <n v="1"/>
    <s v="METRO"/>
    <n v="24"/>
    <s v="Entre 16 y 30"/>
    <s v="Office Digital"/>
    <s v="A3"/>
    <s v="Ciudad principal"/>
    <s v="2-Entre 16 y 30"/>
    <n v="0.8"/>
    <n v="0"/>
    <n v="1"/>
    <n v="1.45"/>
    <n v="5"/>
    <n v="0.28999999999999998"/>
    <n v="0"/>
    <n v="0"/>
    <d v="2019-03-14T00:00:00"/>
    <d v="2019-03-14T00:00:00"/>
    <n v="0"/>
    <s v="0-1 día"/>
    <n v="0"/>
    <n v="0"/>
    <n v="0"/>
    <x v="0"/>
    <x v="0"/>
    <x v="0"/>
    <x v="0"/>
    <x v="0"/>
    <x v="0"/>
    <x v="0"/>
  </r>
  <r>
    <x v="2"/>
    <n v="1"/>
    <s v="2009147"/>
    <x v="0"/>
    <s v="0560"/>
    <s v="14/03/2019 10:21"/>
    <s v="0XPN399471"/>
    <s v="500028"/>
    <s v="PITSS"/>
    <s v="ASP"/>
    <x v="1"/>
    <s v="PROL SEGURIDAD SOCIAL SN"/>
    <x v="11"/>
    <n v="0"/>
    <s v="INTERIOR"/>
    <n v="37"/>
    <s v="Entre 31 y 60"/>
    <s v="Entry Production Color Low/Mid"/>
    <s v="Entry Production"/>
    <s v="Ciudad principal"/>
    <s v="3-Entre 31 y 60"/>
    <n v="1.1000000000000001"/>
    <n v="1730.3000000000004"/>
    <n v="1"/>
    <n v="2.65"/>
    <n v="4"/>
    <n v="0.66249999999999998"/>
    <n v="0"/>
    <n v="0"/>
    <d v="2019-03-14T00:00:00"/>
    <d v="2019-03-14T00:00:00"/>
    <n v="0"/>
    <s v="0-1 día"/>
    <n v="0"/>
    <n v="0"/>
    <n v="0"/>
    <x v="0"/>
    <x v="0"/>
    <x v="0"/>
    <x v="0"/>
    <x v="0"/>
    <x v="0"/>
    <x v="0"/>
  </r>
  <r>
    <x v="2"/>
    <n v="1"/>
    <s v="2009149"/>
    <x v="0"/>
    <s v="3658"/>
    <s v="14/03/2019 10:25"/>
    <s v="0C4X006433"/>
    <s v="500019"/>
    <s v="PITSS"/>
    <s v="ASP"/>
    <x v="7"/>
    <s v="PASEO DEL TECNOLOGICO No 751"/>
    <x v="9"/>
    <n v="0"/>
    <s v="INTERIOR"/>
    <n v="272"/>
    <s v="&gt;60"/>
    <s v="A4 Mono MFPs"/>
    <s v="A4"/>
    <s v="Otras"/>
    <s v="1-&gt;60"/>
    <n v="1.05"/>
    <n v="750.75000000000011"/>
    <n v="1"/>
    <n v="1.1100000000000001"/>
    <n v="9"/>
    <n v="0.12333333333333335"/>
    <n v="0"/>
    <n v="0"/>
    <d v="2019-03-14T00:00:00"/>
    <d v="2019-03-14T00:00:00"/>
    <n v="0"/>
    <s v="0-1 día"/>
    <n v="0"/>
    <n v="0"/>
    <n v="0"/>
    <x v="0"/>
    <x v="0"/>
    <x v="0"/>
    <x v="0"/>
    <x v="0"/>
    <x v="0"/>
    <x v="0"/>
  </r>
  <r>
    <x v="2"/>
    <n v="1"/>
    <s v="2009157"/>
    <x v="0"/>
    <s v="5945"/>
    <s v="14/03/2019 10:42"/>
    <s v="0X76372785"/>
    <s v="500093"/>
    <s v="PITSS"/>
    <s v="ASP"/>
    <x v="17"/>
    <s v="AV DE LAS FABRICAS No 5939"/>
    <x v="18"/>
    <n v="0"/>
    <s v="INTERIOR"/>
    <n v="21"/>
    <s v="Entre 16 y 30"/>
    <s v="Office Digital"/>
    <s v="A3"/>
    <s v="Ciudad principal"/>
    <s v="2-Entre 16 y 30"/>
    <n v="0.8"/>
    <n v="1092"/>
    <n v="1"/>
    <n v="2.2999999999999998"/>
    <n v="5"/>
    <n v="0.45999999999999996"/>
    <n v="0"/>
    <n v="0"/>
    <d v="2019-03-19T00:00:00"/>
    <d v="2019-03-19T00:00:00"/>
    <n v="0"/>
    <s v="0-1 día"/>
    <n v="0"/>
    <n v="0"/>
    <n v="0"/>
    <x v="0"/>
    <x v="0"/>
    <x v="0"/>
    <x v="0"/>
    <x v="0"/>
    <x v="0"/>
    <x v="0"/>
  </r>
  <r>
    <x v="2"/>
    <n v="1"/>
    <s v="2009165"/>
    <x v="0"/>
    <s v="8572"/>
    <s v="14/03/2019 10:51"/>
    <s v="0XFN157171"/>
    <s v="500018"/>
    <s v="PITSS"/>
    <s v="ASP"/>
    <x v="59"/>
    <s v="LAZARO CARDENAS 1810 PISO 7 Y 8"/>
    <x v="11"/>
    <n v="0"/>
    <s v="INTERIOR"/>
    <n v="3"/>
    <s v="&lt;=3"/>
    <s v="Color Solid Ink Printers"/>
    <s v="A4"/>
    <s v="Ciudad principal"/>
    <s v="1-&lt;=3"/>
    <n v="0"/>
    <n v="0"/>
    <n v="1"/>
    <n v="5.47"/>
    <n v="5"/>
    <n v="1.0939999999999999"/>
    <n v="2.3499999999999965E-2"/>
    <n v="-16.802499999999977"/>
    <d v="2019-03-14T00:00:00"/>
    <d v="2019-03-14T00:00:00"/>
    <n v="0"/>
    <s v="0-1 día"/>
    <n v="0"/>
    <n v="0"/>
    <n v="0"/>
    <x v="0"/>
    <x v="1"/>
    <x v="0"/>
    <x v="0"/>
    <x v="0"/>
    <x v="0"/>
    <x v="0"/>
  </r>
  <r>
    <x v="2"/>
    <n v="1"/>
    <s v="2009173"/>
    <x v="0"/>
    <s v="0502"/>
    <s v="14/03/2019 10:46"/>
    <s v="3RB705952"/>
    <s v="500035"/>
    <s v="PITSS"/>
    <s v="ASP"/>
    <x v="68"/>
    <s v="QUINTA DE LOS ENCINOS No 105"/>
    <x v="56"/>
    <n v="0"/>
    <s v="INTERIOR"/>
    <n v="34"/>
    <s v="Entre 31 y 60"/>
    <s v="A4 Color Laser MFPs"/>
    <s v="A4"/>
    <s v="Otras"/>
    <s v="1-Entre 31 y 60"/>
    <n v="0.8"/>
    <n v="572.00000000000011"/>
    <n v="1"/>
    <n v="3.06"/>
    <n v="9"/>
    <n v="0.34"/>
    <n v="0"/>
    <n v="0"/>
    <d v="2019-03-14T00:00:00"/>
    <d v="2019-03-14T00:00:00"/>
    <n v="0"/>
    <s v="0-1 día"/>
    <n v="0"/>
    <n v="0"/>
    <n v="0"/>
    <x v="0"/>
    <x v="0"/>
    <x v="0"/>
    <x v="0"/>
    <x v="0"/>
    <x v="0"/>
    <x v="0"/>
  </r>
  <r>
    <x v="2"/>
    <n v="1"/>
    <s v="2009189"/>
    <x v="0"/>
    <s v="0700"/>
    <s v="14/03/2019 11:11"/>
    <s v="0MAV107755"/>
    <s v="500083"/>
    <s v="PITSS"/>
    <s v="ASP"/>
    <x v="112"/>
    <s v="RAYON SUR 480"/>
    <x v="11"/>
    <n v="0"/>
    <s v="INTERIOR"/>
    <n v="51"/>
    <s v="Entre 31 y 60"/>
    <s v="Entry Production Color Low/Mid"/>
    <s v="Entry Production"/>
    <s v="Ciudad principal"/>
    <s v="3-Entre 31 y 60"/>
    <n v="1.1000000000000001"/>
    <n v="1730.3000000000004"/>
    <n v="1"/>
    <n v="2.3199999999999998"/>
    <n v="4"/>
    <n v="0.57999999999999996"/>
    <n v="0"/>
    <n v="0"/>
    <d v="2019-03-14T00:00:00"/>
    <d v="2019-03-14T00:00:00"/>
    <n v="0"/>
    <s v="0-1 día"/>
    <n v="0"/>
    <n v="0"/>
    <n v="0"/>
    <x v="0"/>
    <x v="0"/>
    <x v="0"/>
    <x v="0"/>
    <x v="0"/>
    <x v="0"/>
    <x v="0"/>
  </r>
  <r>
    <x v="2"/>
    <n v="1"/>
    <s v="2009239"/>
    <x v="0"/>
    <s v="3657"/>
    <s v="14/03/2019 11:47"/>
    <s v="0C7X246671"/>
    <s v="500028"/>
    <s v="PITSS"/>
    <s v="ASP"/>
    <x v="49"/>
    <s v="BLVD DIAZ ORDAZ No 130"/>
    <x v="11"/>
    <n v="0"/>
    <s v="INTERIOR"/>
    <n v="9"/>
    <s v="Entre 7 y 15"/>
    <s v="A4 Mono MFPs"/>
    <s v="A4"/>
    <s v="Ciudad principal"/>
    <s v="1-Entre 7 y 15"/>
    <n v="0"/>
    <n v="0"/>
    <n v="1"/>
    <n v="3.72"/>
    <n v="5"/>
    <n v="0.74399999999999999"/>
    <n v="0"/>
    <n v="0"/>
    <d v="2019-03-14T00:00:00"/>
    <d v="2019-03-14T00:00:00"/>
    <n v="0"/>
    <s v="0-1 día"/>
    <n v="0"/>
    <n v="0"/>
    <n v="0"/>
    <x v="0"/>
    <x v="0"/>
    <x v="0"/>
    <x v="0"/>
    <x v="0"/>
    <x v="0"/>
    <x v="0"/>
  </r>
  <r>
    <x v="2"/>
    <n v="1"/>
    <s v="2009261"/>
    <x v="0"/>
    <s v="3658"/>
    <s v="14/03/2019 12:04"/>
    <s v="0C4X002870"/>
    <s v="500019"/>
    <s v="PITSS"/>
    <s v="ASP"/>
    <x v="8"/>
    <s v="AV JUAREZ 1810"/>
    <x v="9"/>
    <n v="0"/>
    <s v="INTERIOR"/>
    <n v="29"/>
    <s v="Entre 16 y 30"/>
    <s v="A4 Mono MFPs"/>
    <s v="A4"/>
    <s v="Otras"/>
    <s v="1-Entre 16 y 30"/>
    <n v="0.6"/>
    <n v="429.00000000000006"/>
    <n v="1"/>
    <n v="2.08"/>
    <n v="9"/>
    <n v="0.23111111111111113"/>
    <n v="0"/>
    <n v="0"/>
    <d v="2019-03-14T00:00:00"/>
    <d v="2019-03-15T00:00:00"/>
    <n v="1"/>
    <s v="0-1 día"/>
    <n v="0"/>
    <n v="0"/>
    <n v="0"/>
    <x v="0"/>
    <x v="0"/>
    <x v="0"/>
    <x v="0"/>
    <x v="0"/>
    <x v="0"/>
    <x v="0"/>
  </r>
  <r>
    <x v="2"/>
    <n v="1"/>
    <s v="2009269"/>
    <x v="0"/>
    <s v="6656"/>
    <s v="14/03/2019 12:23"/>
    <s v="0E1B941722"/>
    <s v="800071"/>
    <s v="PITSS"/>
    <s v="ASP"/>
    <x v="33"/>
    <s v="CARRETERA BASE AEREA No 5850 INT 4"/>
    <x v="0"/>
    <n v="0"/>
    <s v="INTERIOR"/>
    <n v="30"/>
    <s v="Entre 16 y 30"/>
    <s v="Color Laser Printers"/>
    <s v="A4"/>
    <s v="Ciudad principal"/>
    <s v="1-Entre 16 y 30"/>
    <n v="0.6"/>
    <n v="429.00000000000006"/>
    <n v="1"/>
    <n v="0.62"/>
    <n v="5"/>
    <n v="0.124"/>
    <n v="0"/>
    <n v="0"/>
    <d v="2019-03-15T00:00:00"/>
    <d v="2019-03-15T00:00:00"/>
    <n v="0"/>
    <s v="0-1 día"/>
    <n v="0"/>
    <n v="0"/>
    <n v="0"/>
    <x v="0"/>
    <x v="0"/>
    <x v="0"/>
    <x v="0"/>
    <x v="0"/>
    <x v="0"/>
    <x v="0"/>
  </r>
  <r>
    <x v="2"/>
    <n v="1"/>
    <s v="2009283"/>
    <x v="0"/>
    <s v="8070"/>
    <s v="14/03/2019 12:44"/>
    <s v="06TB446784"/>
    <s v="000195"/>
    <s v="PITSS"/>
    <s v="ASP"/>
    <x v="184"/>
    <s v="BOSQUES DE DURAZNOS 61 P-7"/>
    <x v="25"/>
    <n v="0"/>
    <s v="METRO"/>
    <n v="127"/>
    <s v="&gt;60"/>
    <s v="A3 Office Color Laser MFPs"/>
    <s v="A3"/>
    <s v="Ciudad principal"/>
    <s v="2-&gt;60"/>
    <n v="1.1000000000000001"/>
    <n v="720.50000000000011"/>
    <n v="1"/>
    <n v="2.52"/>
    <n v="5"/>
    <n v="0.504"/>
    <n v="0"/>
    <n v="0"/>
    <d v="2019-03-14T00:00:00"/>
    <d v="2019-03-15T00:00:00"/>
    <n v="1"/>
    <s v="0-1 día"/>
    <n v="0"/>
    <n v="0"/>
    <n v="0"/>
    <x v="0"/>
    <x v="0"/>
    <x v="0"/>
    <x v="0"/>
    <x v="0"/>
    <x v="0"/>
    <x v="0"/>
  </r>
  <r>
    <x v="2"/>
    <n v="1"/>
    <s v="2009297"/>
    <x v="0"/>
    <s v="4002"/>
    <s v="14/03/2019 12:49"/>
    <s v="09HB318431"/>
    <s v="500035"/>
    <s v="PITSS"/>
    <s v="ASP"/>
    <x v="6"/>
    <s v="JUAREZ 245 SUR"/>
    <x v="107"/>
    <n v="0"/>
    <s v="INTERIOR"/>
    <n v="532"/>
    <s v="&gt;60"/>
    <s v="A4 Mono MFPs"/>
    <s v="A4"/>
    <s v="Otras"/>
    <s v="1-&gt;60"/>
    <n v="1.05"/>
    <n v="750.75000000000011"/>
    <n v="1"/>
    <n v="4.68"/>
    <n v="9"/>
    <n v="0.52"/>
    <n v="0"/>
    <n v="0"/>
    <d v="2019-03-15T00:00:00"/>
    <d v="2019-03-15T00:00:00"/>
    <n v="0"/>
    <s v="0-1 día"/>
    <n v="0"/>
    <n v="0"/>
    <n v="0"/>
    <x v="0"/>
    <x v="0"/>
    <x v="0"/>
    <x v="0"/>
    <x v="0"/>
    <x v="0"/>
    <x v="0"/>
  </r>
  <r>
    <x v="2"/>
    <n v="1"/>
    <s v="2009305"/>
    <x v="0"/>
    <s v="1251"/>
    <s v="14/03/2019 12:53"/>
    <s v="0VGW624391"/>
    <s v="500161"/>
    <s v="PITSS"/>
    <s v="ASP"/>
    <x v="128"/>
    <s v="CALLE 15 NUM 105"/>
    <x v="6"/>
    <n v="0"/>
    <s v="INTERIOR"/>
    <n v="6"/>
    <s v="Entre 3 y 6"/>
    <s v="Entry Production Color Low/Mid"/>
    <s v="Entry Production"/>
    <s v="Ciudad principal"/>
    <s v="3-Entre 3 y 6"/>
    <n v="0.6"/>
    <n v="943.80000000000007"/>
    <n v="1"/>
    <n v="0.12"/>
    <n v="4"/>
    <n v="0.03"/>
    <n v="0"/>
    <n v="0"/>
    <d v="2019-03-14T00:00:00"/>
    <d v="2019-03-15T00:00:00"/>
    <n v="1"/>
    <s v="0-1 día"/>
    <n v="0"/>
    <n v="0"/>
    <n v="0"/>
    <x v="0"/>
    <x v="0"/>
    <x v="0"/>
    <x v="0"/>
    <x v="0"/>
    <x v="1"/>
    <x v="7"/>
  </r>
  <r>
    <x v="2"/>
    <n v="1"/>
    <s v="2009323"/>
    <x v="0"/>
    <s v="4016"/>
    <s v="14/03/2019 13:12"/>
    <s v="7HB455877"/>
    <s v="800188"/>
    <s v="PITSS"/>
    <s v="ASP"/>
    <x v="79"/>
    <s v="CARRETERA FEDERAL IRAPUATO-ABASOLO KM 10.6"/>
    <x v="46"/>
    <n v="0"/>
    <s v="INTERIOR"/>
    <n v="171"/>
    <s v="&gt;60"/>
    <s v="Color Laser Printers"/>
    <s v="A4"/>
    <s v="Ciudad principal"/>
    <s v="1-&gt;60"/>
    <n v="1.05"/>
    <n v="750.75000000000011"/>
    <n v="1"/>
    <n v="1.3"/>
    <n v="5"/>
    <n v="0.26"/>
    <n v="0"/>
    <n v="0"/>
    <d v="2019-03-14T00:00:00"/>
    <d v="2019-03-15T00:00:00"/>
    <n v="1"/>
    <s v="0-1 día"/>
    <n v="0"/>
    <n v="0"/>
    <n v="0"/>
    <x v="0"/>
    <x v="0"/>
    <x v="0"/>
    <x v="0"/>
    <x v="0"/>
    <x v="0"/>
    <x v="0"/>
  </r>
  <r>
    <x v="2"/>
    <n v="1"/>
    <s v="2009325"/>
    <x v="0"/>
    <s v="5757"/>
    <s v="14/03/2019 13:13"/>
    <s v="0Y2B003348"/>
    <s v="500161"/>
    <s v="PITSS"/>
    <s v="ASP"/>
    <x v="7"/>
    <s v="HEROICO COLEGIO MILITAR No 4700"/>
    <x v="6"/>
    <n v="0"/>
    <s v="INTERIOR"/>
    <n v="31"/>
    <s v="Entre 31 y 60"/>
    <s v="Departmental Digital"/>
    <s v="A3"/>
    <s v="Ciudad principal"/>
    <s v="2-Entre 31 y 60"/>
    <n v="1.05"/>
    <n v="1433.25"/>
    <n v="1"/>
    <n v="1.1100000000000001"/>
    <n v="5"/>
    <n v="0.22200000000000003"/>
    <n v="0"/>
    <n v="0"/>
    <d v="2019-03-14T00:00:00"/>
    <d v="2019-03-15T00:00:00"/>
    <n v="1"/>
    <s v="0-1 día"/>
    <n v="0"/>
    <n v="0"/>
    <n v="0"/>
    <x v="0"/>
    <x v="0"/>
    <x v="0"/>
    <x v="0"/>
    <x v="0"/>
    <x v="1"/>
    <x v="7"/>
  </r>
  <r>
    <x v="2"/>
    <n v="1"/>
    <s v="2009347"/>
    <x v="0"/>
    <s v="3658"/>
    <s v="14/03/2019 13:30"/>
    <s v="0C4X006746"/>
    <s v="500159"/>
    <s v="PITSS"/>
    <s v="ASP"/>
    <x v="16"/>
    <s v="AV HEROICO COLEGIO MILITAR 4700"/>
    <x v="6"/>
    <n v="0"/>
    <s v="INTERIOR"/>
    <n v="246"/>
    <s v="&gt;60"/>
    <s v="A4 Mono MFPs"/>
    <s v="A4"/>
    <s v="Ciudad principal"/>
    <s v="1-&gt;60"/>
    <n v="1.05"/>
    <n v="750.75000000000011"/>
    <n v="1"/>
    <n v="1.5"/>
    <n v="5"/>
    <n v="0.3"/>
    <n v="0"/>
    <n v="0"/>
    <d v="2019-03-14T00:00:00"/>
    <d v="2019-03-15T00:00:00"/>
    <n v="1"/>
    <s v="0-1 día"/>
    <n v="0"/>
    <n v="0"/>
    <n v="0"/>
    <x v="0"/>
    <x v="0"/>
    <x v="0"/>
    <x v="0"/>
    <x v="0"/>
    <x v="1"/>
    <x v="6"/>
  </r>
  <r>
    <x v="2"/>
    <n v="1"/>
    <s v="2009349"/>
    <x v="5"/>
    <s v="8031"/>
    <s v="14/03/2019 13:33"/>
    <s v="03TX405903"/>
    <s v="500028"/>
    <s v="PITSS"/>
    <s v="ASP"/>
    <x v="38"/>
    <s v="BLVD EJERCITO MEXICANO No 505"/>
    <x v="47"/>
    <n v="0"/>
    <s v="INTERIOR"/>
    <s v="  "/>
    <s v="&gt;60"/>
    <s v="A3 Office Color Laser MFPs"/>
    <s v="A3"/>
    <s v="Ciudad principal"/>
    <s v="2-&gt;60"/>
    <n v="1"/>
    <n v="1365"/>
    <n v="0"/>
    <n v="5"/>
    <n v="5"/>
    <n v="1"/>
    <n v="0"/>
    <n v="0"/>
    <d v="2019-03-14T00:00:00"/>
    <d v="2019-03-15T00:00:00"/>
    <n v="1"/>
    <s v="0-1 día"/>
    <n v="0"/>
    <n v="0"/>
    <n v="0"/>
    <x v="1"/>
    <x v="0"/>
    <x v="0"/>
    <x v="0"/>
    <x v="0"/>
    <x v="0"/>
    <x v="0"/>
  </r>
  <r>
    <x v="2"/>
    <n v="1"/>
    <s v="2009353"/>
    <x v="5"/>
    <s v="7025"/>
    <s v="14/03/2019 13:36"/>
    <s v="07CX043408"/>
    <s v="500028"/>
    <s v="PITSS"/>
    <s v="ASP"/>
    <x v="38"/>
    <s v="BLVD EJERCITO MEXICANO No 505"/>
    <x v="47"/>
    <n v="0"/>
    <s v="INTERIOR"/>
    <s v="  "/>
    <s v="&gt;60"/>
    <s v="Office Digital"/>
    <s v="A3"/>
    <s v="Ciudad principal"/>
    <s v="2-&gt;60"/>
    <n v="1"/>
    <n v="1365"/>
    <n v="0"/>
    <n v="5"/>
    <n v="5"/>
    <n v="1"/>
    <n v="0"/>
    <n v="0"/>
    <d v="2019-03-14T00:00:00"/>
    <d v="2019-03-15T00:00:00"/>
    <n v="1"/>
    <s v="0-1 día"/>
    <n v="0"/>
    <n v="0"/>
    <n v="0"/>
    <x v="1"/>
    <x v="0"/>
    <x v="0"/>
    <x v="0"/>
    <x v="0"/>
    <x v="0"/>
    <x v="0"/>
  </r>
  <r>
    <x v="2"/>
    <n v="1"/>
    <s v="2009355"/>
    <x v="0"/>
    <s v="4002"/>
    <s v="14/03/2019 13:35"/>
    <s v="09HB333007"/>
    <s v="500036"/>
    <s v="PITSS"/>
    <s v="ASP"/>
    <x v="38"/>
    <s v="AV JUAREZ No 1102 PISO 40"/>
    <x v="11"/>
    <n v="0"/>
    <s v="INTERIOR"/>
    <n v="84"/>
    <s v="&gt;60"/>
    <s v="A4 Mono MFPs"/>
    <s v="A4"/>
    <s v="Ciudad principal"/>
    <s v="1-&gt;60"/>
    <n v="1.05"/>
    <n v="750.75000000000011"/>
    <n v="1"/>
    <n v="2.8"/>
    <n v="5"/>
    <n v="0.55999999999999994"/>
    <n v="0"/>
    <n v="0"/>
    <d v="2019-03-14T00:00:00"/>
    <d v="2019-03-15T00:00:00"/>
    <n v="1"/>
    <s v="0-1 día"/>
    <n v="0"/>
    <n v="0"/>
    <n v="0"/>
    <x v="0"/>
    <x v="0"/>
    <x v="0"/>
    <x v="0"/>
    <x v="0"/>
    <x v="0"/>
    <x v="0"/>
  </r>
  <r>
    <x v="2"/>
    <n v="1"/>
    <s v="2009357"/>
    <x v="0"/>
    <s v="4395"/>
    <s v="14/03/2019 13:48"/>
    <s v="0BG2946786"/>
    <s v="500083"/>
    <s v="PITSS"/>
    <s v="ASP"/>
    <x v="1"/>
    <s v="CARR MIGUEL ALEMAN OTE 4605"/>
    <x v="33"/>
    <n v="0"/>
    <s v="INTERIOR"/>
    <n v="23"/>
    <s v="Entre 16 y 30"/>
    <s v="Light Production Digital Business"/>
    <s v="Entry Production"/>
    <s v="Ciudad principal"/>
    <s v="3-Entre 16 y 30"/>
    <n v="1.05"/>
    <n v="1651.6500000000003"/>
    <n v="1"/>
    <n v="3.7"/>
    <n v="4"/>
    <n v="0.92500000000000004"/>
    <n v="0"/>
    <n v="0"/>
    <d v="2019-03-15T00:00:00"/>
    <d v="2019-03-15T00:00:00"/>
    <n v="0"/>
    <s v="0-1 día"/>
    <n v="0"/>
    <n v="0"/>
    <n v="0"/>
    <x v="0"/>
    <x v="0"/>
    <x v="0"/>
    <x v="0"/>
    <x v="0"/>
    <x v="0"/>
    <x v="0"/>
  </r>
  <r>
    <x v="2"/>
    <n v="1"/>
    <s v="2009375"/>
    <x v="0"/>
    <s v="4395"/>
    <s v="14/03/2019 14:10"/>
    <s v="0BG2949071"/>
    <s v="800187"/>
    <s v="PITSS"/>
    <s v="ASP"/>
    <x v="1"/>
    <s v="PASEO CENTRAL 131"/>
    <x v="45"/>
    <n v="0"/>
    <s v="INTERIOR"/>
    <n v="7"/>
    <s v="Entre 7 y 15"/>
    <s v="Light Production Digital Business"/>
    <s v="Entry Production"/>
    <s v="Ciudad principal"/>
    <s v="3-Entre 7 y 15"/>
    <n v="0.8"/>
    <n v="1258.4000000000003"/>
    <n v="1"/>
    <n v="1.1599999999999999"/>
    <n v="4"/>
    <n v="0.28999999999999998"/>
    <n v="0"/>
    <n v="0"/>
    <d v="2019-03-15T00:00:00"/>
    <d v="2019-03-15T00:00:00"/>
    <n v="0"/>
    <s v="0-1 día"/>
    <n v="0"/>
    <n v="0"/>
    <n v="0"/>
    <x v="0"/>
    <x v="0"/>
    <x v="0"/>
    <x v="0"/>
    <x v="0"/>
    <x v="0"/>
    <x v="0"/>
  </r>
  <r>
    <x v="2"/>
    <n v="1"/>
    <s v="2009377"/>
    <x v="0"/>
    <s v="0070"/>
    <s v="14/03/2019 14:22"/>
    <s v="0E2B665502"/>
    <s v="800110"/>
    <s v="PITSS"/>
    <s v="ASP"/>
    <x v="4"/>
    <s v="ENRIQUE RAMIREZ No 445"/>
    <x v="28"/>
    <n v="0"/>
    <s v="INTERIOR"/>
    <n v="65"/>
    <s v="&gt;60"/>
    <s v="Entry Production Color Low/Mid"/>
    <s v="Entry Production"/>
    <s v="Ciudad principal"/>
    <s v="3-&gt;60"/>
    <n v="1.1499999999999999"/>
    <n v="1808.95"/>
    <n v="1"/>
    <n v="1.53"/>
    <n v="4"/>
    <n v="0.38250000000000001"/>
    <n v="0"/>
    <n v="0"/>
    <d v="2019-03-14T00:00:00"/>
    <d v="2019-03-15T00:00:00"/>
    <n v="1"/>
    <s v="0-1 día"/>
    <n v="0"/>
    <n v="0"/>
    <n v="0"/>
    <x v="0"/>
    <x v="0"/>
    <x v="0"/>
    <x v="0"/>
    <x v="0"/>
    <x v="0"/>
    <x v="0"/>
  </r>
  <r>
    <x v="2"/>
    <n v="1"/>
    <s v="2009379"/>
    <x v="0"/>
    <s v="8055"/>
    <s v="14/03/2019 14:25"/>
    <s v="Y4X822461"/>
    <s v="500056"/>
    <s v="PITSS"/>
    <s v="ASP"/>
    <x v="74"/>
    <s v="CARRETERA A MONTERREY AV FOMENTO INDUSTRIAL SN"/>
    <x v="19"/>
    <n v="0"/>
    <s v="INTERIOR"/>
    <n v="10"/>
    <s v="Entre 7 y 15"/>
    <s v="Departmental Digital"/>
    <s v="A3"/>
    <s v="Ciudad principal"/>
    <s v="2-Entre 7 y 15"/>
    <n v="0.6"/>
    <n v="819"/>
    <n v="1"/>
    <n v="3.08"/>
    <n v="5"/>
    <n v="0.61599999999999999"/>
    <n v="0"/>
    <n v="0"/>
    <d v="2019-03-15T00:00:00"/>
    <d v="2019-03-15T00:00:00"/>
    <n v="0"/>
    <s v="0-1 día"/>
    <n v="0"/>
    <n v="0"/>
    <n v="0"/>
    <x v="0"/>
    <x v="0"/>
    <x v="0"/>
    <x v="0"/>
    <x v="0"/>
    <x v="0"/>
    <x v="0"/>
  </r>
  <r>
    <x v="2"/>
    <n v="1"/>
    <s v="2009381"/>
    <x v="0"/>
    <s v="7512"/>
    <s v="14/03/2019 14:24"/>
    <s v="0RXD144117"/>
    <s v="500161"/>
    <s v="PITSS"/>
    <s v="ASP"/>
    <x v="2"/>
    <s v="PREDIO SANTO TOMAS SN"/>
    <x v="90"/>
    <n v="0"/>
    <s v="INTERIOR"/>
    <n v="261"/>
    <s v="&gt;60"/>
    <s v="Color Laser Printers"/>
    <s v="A4"/>
    <s v="Otras"/>
    <s v="1-&gt;60"/>
    <n v="1.05"/>
    <n v="750.75000000000011"/>
    <n v="1"/>
    <n v="5.0999999999999996"/>
    <n v="9"/>
    <n v="0.56666666666666665"/>
    <n v="0"/>
    <n v="0"/>
    <d v="2019-03-15T00:00:00"/>
    <d v="2019-03-15T00:00:00"/>
    <n v="0"/>
    <s v="0-1 día"/>
    <n v="0"/>
    <n v="0"/>
    <n v="0"/>
    <x v="0"/>
    <x v="0"/>
    <x v="0"/>
    <x v="0"/>
    <x v="0"/>
    <x v="1"/>
    <x v="7"/>
  </r>
  <r>
    <x v="2"/>
    <n v="1"/>
    <s v="2009391"/>
    <x v="0"/>
    <s v="3330"/>
    <s v="14/03/2019 14:48"/>
    <s v="9BR539357"/>
    <s v="500056"/>
    <s v="PITSS"/>
    <s v="ASP"/>
    <x v="2"/>
    <s v="CARRETERA A MONTERREY AV FOMENTO INDUSTRIAL SN"/>
    <x v="19"/>
    <n v="0"/>
    <s v="INTERIOR"/>
    <n v="37"/>
    <s v="Entre 31 y 60"/>
    <s v="Entry Mono Printers"/>
    <s v="A4"/>
    <s v="Ciudad principal"/>
    <s v="1-Entre 31 y 60"/>
    <n v="0.8"/>
    <n v="572.00000000000011"/>
    <n v="1"/>
    <n v="3.62"/>
    <n v="5"/>
    <n v="0.72399999999999998"/>
    <n v="0"/>
    <n v="0"/>
    <d v="2019-03-20T00:00:00"/>
    <d v="2019-03-20T00:00:00"/>
    <n v="0"/>
    <s v="0-1 día"/>
    <n v="0"/>
    <n v="0"/>
    <n v="0"/>
    <x v="0"/>
    <x v="0"/>
    <x v="0"/>
    <x v="0"/>
    <x v="0"/>
    <x v="0"/>
    <x v="0"/>
  </r>
  <r>
    <x v="2"/>
    <n v="1"/>
    <s v="2009393"/>
    <x v="0"/>
    <s v="3636"/>
    <s v="14/03/2019 15:00"/>
    <s v="0BB1252166"/>
    <s v="500156"/>
    <s v="PITSS"/>
    <s v="ASP"/>
    <x v="30"/>
    <s v="PROL HERMANOS ESCOBAR No 7151-E"/>
    <x v="2"/>
    <n v="0"/>
    <s v="INTERIOR"/>
    <n v="93"/>
    <s v="&gt;60"/>
    <s v="A4 Mono MFPs"/>
    <s v="A4"/>
    <s v="Ciudad principal"/>
    <s v="1-&gt;60"/>
    <n v="1.05"/>
    <n v="750.75000000000011"/>
    <n v="1"/>
    <n v="2.5"/>
    <n v="5"/>
    <n v="0.5"/>
    <n v="0"/>
    <n v="0"/>
    <d v="2019-03-15T00:00:00"/>
    <d v="2019-03-15T00:00:00"/>
    <n v="0"/>
    <s v="0-1 día"/>
    <n v="0"/>
    <n v="0"/>
    <n v="0"/>
    <x v="0"/>
    <x v="0"/>
    <x v="0"/>
    <x v="0"/>
    <x v="0"/>
    <x v="2"/>
    <x v="3"/>
  </r>
  <r>
    <x v="2"/>
    <n v="1"/>
    <s v="2009395"/>
    <x v="0"/>
    <s v="3636"/>
    <s v="14/03/2019 15:07"/>
    <s v="0BB1252025"/>
    <s v="500156"/>
    <s v="PITSS"/>
    <s v="ASP"/>
    <x v="30"/>
    <s v="PROL HERMANOS ESCOBAR No 7151-E"/>
    <x v="2"/>
    <n v="0"/>
    <s v="INTERIOR"/>
    <n v="15"/>
    <s v="Entre 7 y 15"/>
    <s v="A4 Mono MFPs"/>
    <s v="A4"/>
    <s v="Ciudad principal"/>
    <s v="1-Entre 7 y 15"/>
    <n v="0"/>
    <n v="0"/>
    <n v="1"/>
    <n v="3.55"/>
    <n v="5"/>
    <n v="0.71"/>
    <n v="0"/>
    <n v="0"/>
    <d v="2019-03-25T00:00:00"/>
    <d v="2019-03-25T00:00:00"/>
    <n v="0"/>
    <s v="0-1 día"/>
    <n v="0"/>
    <n v="0"/>
    <n v="0"/>
    <x v="0"/>
    <x v="0"/>
    <x v="0"/>
    <x v="0"/>
    <x v="0"/>
    <x v="2"/>
    <x v="3"/>
  </r>
  <r>
    <x v="2"/>
    <n v="1"/>
    <s v="2009397"/>
    <x v="0"/>
    <s v="3636"/>
    <s v="14/03/2019 15:10"/>
    <s v="0BB1252169"/>
    <s v="500158"/>
    <s v="PITSS"/>
    <s v="ASP"/>
    <x v="30"/>
    <s v="PROL HERMANOS ESCOBAR No 7151-E"/>
    <x v="2"/>
    <n v="0"/>
    <s v="INTERIOR"/>
    <n v="29"/>
    <s v="Entre 16 y 30"/>
    <s v="A4 Mono MFPs"/>
    <s v="A4"/>
    <s v="Ciudad principal"/>
    <s v="1-Entre 16 y 30"/>
    <n v="0.6"/>
    <n v="429.00000000000006"/>
    <n v="1"/>
    <n v="3.16"/>
    <n v="5"/>
    <n v="0.63200000000000001"/>
    <n v="0"/>
    <n v="0"/>
    <d v="2019-03-15T00:00:00"/>
    <d v="2019-03-15T00:00:00"/>
    <n v="0"/>
    <s v="0-1 día"/>
    <n v="0"/>
    <n v="0"/>
    <n v="0"/>
    <x v="0"/>
    <x v="0"/>
    <x v="0"/>
    <x v="0"/>
    <x v="0"/>
    <x v="2"/>
    <x v="5"/>
  </r>
  <r>
    <x v="2"/>
    <n v="1"/>
    <s v="2009401"/>
    <x v="0"/>
    <s v="4395"/>
    <s v="14/03/2019 15:17"/>
    <s v="0BG2948912"/>
    <s v="500094"/>
    <s v="PITSS"/>
    <s v="ASP"/>
    <x v="1"/>
    <s v="AV HIDALGO 5309"/>
    <x v="69"/>
    <n v="0"/>
    <s v="INTERIOR"/>
    <n v="14"/>
    <s v="Entre 7 y 15"/>
    <s v="Light Production Digital Business"/>
    <s v="Entry Production"/>
    <s v="Ciudad principal"/>
    <s v="3-Entre 7 y 15"/>
    <n v="0.8"/>
    <n v="1258.4000000000003"/>
    <n v="1"/>
    <n v="2.2200000000000002"/>
    <n v="4"/>
    <n v="0.55500000000000005"/>
    <n v="0"/>
    <n v="0"/>
    <d v="2019-03-20T00:00:00"/>
    <d v="2019-03-21T00:00:00"/>
    <n v="1"/>
    <s v="0-1 día"/>
    <n v="0"/>
    <n v="0"/>
    <n v="0"/>
    <x v="0"/>
    <x v="0"/>
    <x v="0"/>
    <x v="0"/>
    <x v="0"/>
    <x v="0"/>
    <x v="0"/>
  </r>
  <r>
    <x v="2"/>
    <n v="1"/>
    <s v="2009405"/>
    <x v="0"/>
    <s v="5866"/>
    <s v="14/03/2019 15:22"/>
    <s v="0EX9293121"/>
    <s v="500028"/>
    <s v="PITSS"/>
    <s v="ASP"/>
    <x v="4"/>
    <s v="AV DE LAS TORRES 2498"/>
    <x v="1"/>
    <n v="0"/>
    <s v="INTERIOR"/>
    <n v="9"/>
    <s v="Entre 7 y 15"/>
    <s v="Departmental Digital"/>
    <s v="A3"/>
    <s v="Ciudad principal"/>
    <s v="2-Entre 7 y 15"/>
    <n v="0.6"/>
    <n v="819"/>
    <n v="1"/>
    <n v="2.13"/>
    <n v="5"/>
    <n v="0.42599999999999999"/>
    <n v="0"/>
    <n v="0"/>
    <d v="2019-03-15T00:00:00"/>
    <d v="2019-03-15T00:00:00"/>
    <n v="0"/>
    <s v="0-1 día"/>
    <n v="0"/>
    <n v="0"/>
    <n v="0"/>
    <x v="0"/>
    <x v="0"/>
    <x v="0"/>
    <x v="0"/>
    <x v="0"/>
    <x v="0"/>
    <x v="0"/>
  </r>
  <r>
    <x v="2"/>
    <n v="1"/>
    <s v="2009415"/>
    <x v="0"/>
    <s v="8075"/>
    <s v="14/03/2019 15:30"/>
    <s v="03AG879936"/>
    <s v="800187"/>
    <s v="PITSS"/>
    <s v="ASP"/>
    <x v="4"/>
    <s v="BLVD ENCUESTRE MZA 1 LTE 1 LOCAL 14"/>
    <x v="10"/>
    <n v="0"/>
    <s v="INTERIOR"/>
    <n v="23"/>
    <s v="Entre 16 y 30"/>
    <s v="Departmental Digital"/>
    <s v="A3"/>
    <s v="Ciudad principal"/>
    <s v="2-Entre 16 y 30"/>
    <n v="0.8"/>
    <n v="1092"/>
    <n v="1"/>
    <n v="0.75"/>
    <n v="5"/>
    <n v="0.15"/>
    <n v="0"/>
    <n v="0"/>
    <d v="2019-03-14T00:00:00"/>
    <d v="2019-03-15T00:00:00"/>
    <n v="1"/>
    <s v="0-1 día"/>
    <n v="0"/>
    <n v="0"/>
    <n v="0"/>
    <x v="0"/>
    <x v="0"/>
    <x v="0"/>
    <x v="0"/>
    <x v="0"/>
    <x v="0"/>
    <x v="0"/>
  </r>
  <r>
    <x v="2"/>
    <n v="1"/>
    <s v="2009419"/>
    <x v="0"/>
    <s v="5774"/>
    <s v="14/03/2019 15:36"/>
    <s v="0XEL567260"/>
    <s v="800187"/>
    <s v="PITSS"/>
    <s v="ASP"/>
    <x v="4"/>
    <s v="BLV ECUESTRE SN"/>
    <x v="10"/>
    <n v="0"/>
    <s v="INTERIOR"/>
    <n v="23"/>
    <s v="Entre 16 y 30"/>
    <s v="Departmental Digital"/>
    <s v="A3"/>
    <s v="Ciudad principal"/>
    <s v="2-Entre 16 y 30"/>
    <n v="0.8"/>
    <n v="1092"/>
    <n v="1"/>
    <n v="0.9"/>
    <n v="5"/>
    <n v="0.18"/>
    <n v="0"/>
    <n v="0"/>
    <d v="2019-03-19T00:00:00"/>
    <d v="2019-03-20T00:00:00"/>
    <n v="1"/>
    <s v="0-1 día"/>
    <n v="0"/>
    <n v="0"/>
    <n v="0"/>
    <x v="0"/>
    <x v="0"/>
    <x v="0"/>
    <x v="0"/>
    <x v="0"/>
    <x v="0"/>
    <x v="0"/>
  </r>
  <r>
    <x v="2"/>
    <n v="1"/>
    <s v="2009467"/>
    <x v="0"/>
    <s v="8600"/>
    <s v="14/03/2019 16:29"/>
    <s v="0B2E530595"/>
    <s v="800146"/>
    <s v="PITSS"/>
    <s v="ASP"/>
    <x v="88"/>
    <s v="CALZADA DE LOS HEROES No 315"/>
    <x v="17"/>
    <n v="0"/>
    <s v="INTERIOR"/>
    <n v="21"/>
    <s v="Entre 16 y 30"/>
    <s v="Entry Production Color Mid"/>
    <s v="Entry Production"/>
    <s v="Ciudad principal"/>
    <s v="3-Entre 16 y 30"/>
    <n v="1.05"/>
    <n v="1651.6500000000003"/>
    <n v="1"/>
    <n v="0.52"/>
    <n v="4"/>
    <n v="0.13"/>
    <n v="0"/>
    <n v="0"/>
    <d v="2019-03-20T00:00:00"/>
    <d v="2019-03-20T00:00:00"/>
    <n v="0"/>
    <s v="0-1 día"/>
    <n v="0"/>
    <n v="0"/>
    <n v="0"/>
    <x v="0"/>
    <x v="0"/>
    <x v="0"/>
    <x v="0"/>
    <x v="0"/>
    <x v="0"/>
    <x v="0"/>
  </r>
  <r>
    <x v="2"/>
    <n v="1"/>
    <s v="2009471"/>
    <x v="3"/>
    <s v="4002"/>
    <s v="14/03/2019 16:33"/>
    <s v="09HB915895"/>
    <s v="800187"/>
    <s v="PITSS"/>
    <s v="ASP"/>
    <x v="36"/>
    <s v="ANILLO VIAL JUNIPERO SERRA No 2601 PISOS 7,8 y 9"/>
    <x v="10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3-14T00:00:00"/>
    <d v="2019-03-19T00:00:00"/>
    <n v="2"/>
    <s v="2-3 días"/>
    <n v="0"/>
    <n v="0"/>
    <n v="0"/>
    <x v="1"/>
    <x v="0"/>
    <x v="0"/>
    <x v="0"/>
    <x v="0"/>
    <x v="0"/>
    <x v="0"/>
  </r>
  <r>
    <x v="2"/>
    <n v="1"/>
    <s v="2009473"/>
    <x v="0"/>
    <s v="4002"/>
    <s v="14/03/2019 16:28"/>
    <s v="09HB327661"/>
    <s v="800188"/>
    <s v="PITSS"/>
    <s v="ASP"/>
    <x v="12"/>
    <s v="AV FUERZA AEREA MEXICANA 540"/>
    <x v="128"/>
    <n v="0"/>
    <s v="INTERIOR"/>
    <n v="2660"/>
    <s v="&gt;60"/>
    <s v="A4 Mono MFPs"/>
    <s v="A4"/>
    <s v="Ciudad principal"/>
    <s v="1-&gt;60"/>
    <n v="1.05"/>
    <n v="750.75000000000011"/>
    <n v="1"/>
    <n v="2.0299999999999998"/>
    <n v="5"/>
    <n v="0.40599999999999997"/>
    <n v="0"/>
    <n v="0"/>
    <d v="2019-03-15T00:00:00"/>
    <d v="2019-03-15T00:00:00"/>
    <n v="0"/>
    <s v="0-1 día"/>
    <n v="0"/>
    <n v="0"/>
    <n v="0"/>
    <x v="0"/>
    <x v="0"/>
    <x v="0"/>
    <x v="0"/>
    <x v="0"/>
    <x v="0"/>
    <x v="0"/>
  </r>
  <r>
    <x v="2"/>
    <n v="1"/>
    <s v="2009477"/>
    <x v="3"/>
    <s v="4002"/>
    <s v="14/03/2019 16:38"/>
    <s v="09HB916066"/>
    <s v="800188"/>
    <s v="PITSS"/>
    <s v="ASP"/>
    <x v="36"/>
    <s v="Benito Juarez No 113 2do Piso Desp 7"/>
    <x v="55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3-14T00:00:00"/>
    <d v="2019-03-14T00:00:00"/>
    <n v="0"/>
    <s v="0-1 día"/>
    <n v="0"/>
    <n v="0"/>
    <n v="0"/>
    <x v="1"/>
    <x v="0"/>
    <x v="0"/>
    <x v="0"/>
    <x v="0"/>
    <x v="0"/>
    <x v="0"/>
  </r>
  <r>
    <x v="2"/>
    <n v="1"/>
    <s v="2009479"/>
    <x v="3"/>
    <s v="4002"/>
    <s v="14/03/2019 16:38"/>
    <s v="09HB915898"/>
    <s v="800187"/>
    <s v="PITSS"/>
    <s v="ASP"/>
    <x v="36"/>
    <s v="Tequisquiapan No 102 Esq Luis M Vega Planta"/>
    <x v="10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3-14T00:00:00"/>
    <d v="2019-03-14T00:00:00"/>
    <n v="0"/>
    <s v="0-1 día"/>
    <n v="0"/>
    <n v="0"/>
    <n v="0"/>
    <x v="1"/>
    <x v="0"/>
    <x v="0"/>
    <x v="0"/>
    <x v="0"/>
    <x v="0"/>
    <x v="0"/>
  </r>
  <r>
    <x v="2"/>
    <n v="1"/>
    <s v="2009483"/>
    <x v="6"/>
    <s v="4002"/>
    <s v="14/03/2019 16:59"/>
    <s v="09HB916066"/>
    <s v="800188"/>
    <s v="PITSS"/>
    <s v="ASP"/>
    <x v="36"/>
    <s v="Benito Juarez No 113 2do Piso Desp 7"/>
    <x v="55"/>
    <n v="0"/>
    <s v="INTERIOR"/>
    <s v="  "/>
    <s v="&gt;60"/>
    <s v="A4 Mono MFPs"/>
    <s v="A4"/>
    <s v="Ciudad principal"/>
    <s v="1-&gt;60"/>
    <n v="1"/>
    <n v="715.00000000000011"/>
    <n v="0"/>
    <n v="5"/>
    <n v="5"/>
    <n v="1"/>
    <n v="0"/>
    <n v="0"/>
    <d v="2019-03-14T00:00:00"/>
    <d v="2019-03-14T00:00:00"/>
    <n v="0"/>
    <s v="0-1 día"/>
    <n v="0"/>
    <n v="0"/>
    <n v="0"/>
    <x v="1"/>
    <x v="0"/>
    <x v="0"/>
    <x v="0"/>
    <x v="0"/>
    <x v="0"/>
    <x v="0"/>
  </r>
  <r>
    <x v="2"/>
    <n v="1"/>
    <s v="2009491"/>
    <x v="0"/>
    <s v="3658"/>
    <s v="14/03/2019 17:21"/>
    <s v="0C4X008629"/>
    <s v="800027"/>
    <s v="PITSS"/>
    <s v="ASP"/>
    <x v="8"/>
    <s v="AV 20 DE NOVIEMBRE No 351"/>
    <x v="129"/>
    <n v="0"/>
    <s v="INTERIOR"/>
    <n v="926"/>
    <s v="&gt;60"/>
    <s v="A4 Mono MFPs"/>
    <s v="A4"/>
    <s v="Ciudad principal"/>
    <s v="1-&gt;60"/>
    <n v="1.05"/>
    <n v="750.75000000000011"/>
    <n v="1"/>
    <n v="1.48"/>
    <n v="5"/>
    <n v="0.29599999999999999"/>
    <n v="0"/>
    <n v="0"/>
    <d v="2019-03-15T00:00:00"/>
    <d v="2019-03-15T00:00:00"/>
    <n v="0"/>
    <s v="0-1 día"/>
    <n v="0"/>
    <n v="0"/>
    <n v="0"/>
    <x v="0"/>
    <x v="0"/>
    <x v="0"/>
    <x v="0"/>
    <x v="0"/>
    <x v="0"/>
    <x v="0"/>
  </r>
  <r>
    <x v="2"/>
    <n v="1"/>
    <s v="2009545"/>
    <x v="0"/>
    <s v="4395"/>
    <s v="14/03/2019 21:45"/>
    <s v="0BG2947906"/>
    <s v="800185"/>
    <s v="PITSS"/>
    <s v="ASP"/>
    <x v="1"/>
    <s v="MIGUEL DE LA MADRID 9"/>
    <x v="41"/>
    <n v="1"/>
    <s v="INTERIOR"/>
    <n v="64"/>
    <s v="&gt;60"/>
    <s v="Light Production Digital Business"/>
    <s v="Entry Production"/>
    <s v="Ciudad principal"/>
    <s v="3-&gt;60"/>
    <n v="1.1499999999999999"/>
    <n v="0"/>
    <n v="1"/>
    <n v="2.88"/>
    <n v="4"/>
    <n v="0.72"/>
    <n v="0"/>
    <n v="0"/>
    <d v="2019-03-19T00:00:00"/>
    <d v="2019-03-20T00:00:00"/>
    <n v="1"/>
    <s v="0-1 día"/>
    <n v="0"/>
    <n v="0"/>
    <n v="0"/>
    <x v="0"/>
    <x v="0"/>
    <x v="0"/>
    <x v="0"/>
    <x v="0"/>
    <x v="0"/>
    <x v="0"/>
  </r>
  <r>
    <x v="2"/>
    <n v="1"/>
    <s v="2009549"/>
    <x v="3"/>
    <s v="6227"/>
    <s v="14/03/2019 22:36"/>
    <s v="0P7A107704"/>
    <s v="500089"/>
    <s v="PITSS"/>
    <s v="ASP"/>
    <x v="11"/>
    <s v="AV ESCOBAR HERMANOS No 5756"/>
    <x v="2"/>
    <n v="1"/>
    <s v="INTERIOR"/>
    <s v="  "/>
    <s v="&gt;60"/>
    <s v="A4 Color Laser MFPs"/>
    <s v="A4"/>
    <s v="Ciudad principal"/>
    <s v="1-&gt;60"/>
    <n v="1"/>
    <n v="0"/>
    <n v="0"/>
    <n v="5"/>
    <n v="5"/>
    <n v="1"/>
    <n v="0"/>
    <n v="0"/>
    <d v="2019-03-20T00:00:00"/>
    <d v="2019-03-21T00:00:00"/>
    <n v="1"/>
    <s v="0-1 día"/>
    <n v="0"/>
    <n v="0"/>
    <n v="0"/>
    <x v="1"/>
    <x v="0"/>
    <x v="0"/>
    <x v="0"/>
    <x v="0"/>
    <x v="0"/>
    <x v="0"/>
  </r>
  <r>
    <x v="2"/>
    <n v="1"/>
    <s v="2009551"/>
    <x v="3"/>
    <s v="6227"/>
    <s v="14/03/2019 22:36"/>
    <s v="0P7A107662"/>
    <s v="500089"/>
    <s v="PITSS"/>
    <s v="ASP"/>
    <x v="11"/>
    <s v="AV HERMANOS ESCOBAR 5756"/>
    <x v="2"/>
    <n v="1"/>
    <s v="INTERIOR"/>
    <s v="  "/>
    <s v="&gt;60"/>
    <s v="A4 Color Laser MFPs"/>
    <s v="A4"/>
    <s v="Ciudad principal"/>
    <s v="1-&gt;60"/>
    <n v="1"/>
    <n v="0"/>
    <n v="0"/>
    <n v="5"/>
    <n v="5"/>
    <n v="1"/>
    <n v="0"/>
    <n v="0"/>
    <d v="2019-03-21T00:00:00"/>
    <d v="2019-03-21T00:00:00"/>
    <n v="0"/>
    <s v="0-1 día"/>
    <n v="0"/>
    <n v="0"/>
    <n v="0"/>
    <x v="1"/>
    <x v="0"/>
    <x v="0"/>
    <x v="0"/>
    <x v="0"/>
    <x v="0"/>
    <x v="0"/>
  </r>
  <r>
    <x v="2"/>
    <n v="1"/>
    <s v="2009553"/>
    <x v="3"/>
    <s v="0603"/>
    <s v="14/03/2019 22:37"/>
    <s v="03XB464257"/>
    <s v="500093"/>
    <s v="PITSS"/>
    <s v="ASP"/>
    <x v="108"/>
    <s v="CENTRO ITURBIDE No 6970"/>
    <x v="18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3-15T00:00:00"/>
    <d v="2019-03-22T00:00:00"/>
    <n v="4"/>
    <s v="4-5 días"/>
    <n v="0"/>
    <n v="0"/>
    <n v="0"/>
    <x v="1"/>
    <x v="0"/>
    <x v="0"/>
    <x v="0"/>
    <x v="0"/>
    <x v="0"/>
    <x v="0"/>
  </r>
  <r>
    <x v="2"/>
    <n v="1"/>
    <s v="2009569"/>
    <x v="0"/>
    <s v="4002"/>
    <s v="15/03/2019 05:26"/>
    <s v="09HB325860"/>
    <s v="500083"/>
    <s v="PITSS"/>
    <s v="ASP"/>
    <x v="14"/>
    <s v="AV MIGUEL ALEMAN 4401"/>
    <x v="11"/>
    <n v="0"/>
    <s v="INTERIOR"/>
    <n v="2661"/>
    <s v="&gt;60"/>
    <s v="A4 Mono MFPs"/>
    <s v="A4"/>
    <s v="Ciudad principal"/>
    <s v="1-&gt;60"/>
    <n v="1.05"/>
    <n v="750.75000000000011"/>
    <n v="1"/>
    <n v="1.5"/>
    <n v="5"/>
    <n v="0.3"/>
    <n v="0"/>
    <n v="0"/>
    <d v="2019-03-15T00:00:00"/>
    <d v="2019-03-15T00:00:00"/>
    <n v="0"/>
    <s v="0-1 día"/>
    <n v="0"/>
    <n v="0"/>
    <n v="0"/>
    <x v="0"/>
    <x v="0"/>
    <x v="0"/>
    <x v="0"/>
    <x v="0"/>
    <x v="0"/>
    <x v="0"/>
  </r>
  <r>
    <x v="2"/>
    <n v="1"/>
    <s v="2009621"/>
    <x v="0"/>
    <s v="4326"/>
    <s v="15/03/2019 07:48"/>
    <s v="0BG1001361"/>
    <s v="500157"/>
    <s v="PITSS"/>
    <s v="ASP"/>
    <x v="2"/>
    <s v="RAFAEL PEREZ SERNA Y HENRY DUNANT"/>
    <x v="2"/>
    <n v="0"/>
    <s v="INTERIOR"/>
    <n v="22"/>
    <s v="Entre 16 y 30"/>
    <s v="Light Production Digital Business"/>
    <s v="Entry Production"/>
    <s v="Ciudad principal"/>
    <s v="3-Entre 16 y 30"/>
    <n v="1.05"/>
    <n v="1651.6500000000003"/>
    <n v="1"/>
    <n v="0.5"/>
    <n v="4"/>
    <n v="0.125"/>
    <n v="0"/>
    <n v="0"/>
    <d v="2019-03-15T00:00:00"/>
    <d v="2019-03-15T00:00:00"/>
    <n v="0"/>
    <s v="0-1 día"/>
    <n v="0"/>
    <n v="0"/>
    <n v="0"/>
    <x v="0"/>
    <x v="0"/>
    <x v="0"/>
    <x v="0"/>
    <x v="0"/>
    <x v="2"/>
    <x v="4"/>
  </r>
  <r>
    <x v="2"/>
    <n v="1"/>
    <s v="2009631"/>
    <x v="0"/>
    <s v="8090"/>
    <s v="15/03/2019 08:10"/>
    <s v="03AG877337"/>
    <s v="500027"/>
    <s v="PITSS"/>
    <s v="ASP"/>
    <x v="20"/>
    <s v="CIRCUITO INTERIOR NORTE No 1820"/>
    <x v="2"/>
    <n v="1"/>
    <s v="INTERIOR"/>
    <n v="10"/>
    <s v="Entre 7 y 15"/>
    <s v="Departmental Digital"/>
    <s v="A3"/>
    <s v="Ciudad principal"/>
    <s v="2-Entre 7 y 15"/>
    <n v="0.6"/>
    <n v="0"/>
    <n v="1"/>
    <n v="0.17"/>
    <n v="5"/>
    <n v="3.4000000000000002E-2"/>
    <n v="0"/>
    <n v="0"/>
    <d v="2019-03-15T00:00:00"/>
    <d v="2019-03-15T00:00:00"/>
    <n v="0"/>
    <s v="0-1 día"/>
    <n v="0"/>
    <n v="0"/>
    <n v="0"/>
    <x v="0"/>
    <x v="0"/>
    <x v="0"/>
    <x v="0"/>
    <x v="0"/>
    <x v="0"/>
    <x v="0"/>
  </r>
  <r>
    <x v="2"/>
    <n v="1"/>
    <s v="2009637"/>
    <x v="0"/>
    <s v="6203"/>
    <s v="15/03/2019 08:31"/>
    <s v="0AGD461848"/>
    <s v="800072"/>
    <s v="PITSS"/>
    <s v="ASP"/>
    <x v="1"/>
    <s v="PATRIA 1937"/>
    <x v="0"/>
    <n v="0"/>
    <s v="INTERIOR"/>
    <n v="2"/>
    <s v="&lt;=3"/>
    <s v="WF Mono Systems and Legacy Color"/>
    <s v="WF"/>
    <s v="Ciudad principal"/>
    <s v="3-&lt;=3"/>
    <n v="0"/>
    <n v="0"/>
    <n v="1"/>
    <n v="1.31"/>
    <n v="4"/>
    <n v="0.32750000000000001"/>
    <n v="0"/>
    <n v="0"/>
    <d v="2019-03-21T00:00:00"/>
    <d v="2019-03-21T00:00:00"/>
    <n v="0"/>
    <s v="0-1 día"/>
    <n v="0"/>
    <n v="0"/>
    <n v="0"/>
    <x v="0"/>
    <x v="0"/>
    <x v="0"/>
    <x v="0"/>
    <x v="0"/>
    <x v="0"/>
    <x v="0"/>
  </r>
  <r>
    <x v="2"/>
    <n v="1"/>
    <s v="2009639"/>
    <x v="0"/>
    <s v="4395"/>
    <s v="15/03/2019 08:35"/>
    <s v="0BG2947152"/>
    <s v="800072"/>
    <s v="PITSS"/>
    <s v="ASP"/>
    <x v="1"/>
    <s v="PATRIA 1937"/>
    <x v="0"/>
    <n v="0"/>
    <s v="INTERIOR"/>
    <n v="9"/>
    <s v="Entre 7 y 15"/>
    <s v="Light Production Digital Business"/>
    <s v="Entry Production"/>
    <s v="Ciudad principal"/>
    <s v="3-Entre 7 y 15"/>
    <n v="0.8"/>
    <n v="1258.4000000000003"/>
    <n v="1"/>
    <n v="2.4700000000000002"/>
    <n v="4"/>
    <n v="0.61750000000000005"/>
    <n v="0"/>
    <n v="0"/>
    <d v="2019-03-28T00:00:00"/>
    <d v="2019-03-28T00:00:00"/>
    <n v="0"/>
    <s v="0-1 día"/>
    <n v="0"/>
    <n v="0"/>
    <n v="0"/>
    <x v="0"/>
    <x v="0"/>
    <x v="0"/>
    <x v="0"/>
    <x v="0"/>
    <x v="0"/>
    <x v="0"/>
  </r>
  <r>
    <x v="2"/>
    <n v="1"/>
    <s v="2009645"/>
    <x v="0"/>
    <s v="6705"/>
    <s v="15/03/2019 08:36"/>
    <s v="0A1H022233"/>
    <s v="500093"/>
    <s v="PITSS"/>
    <s v="ASP"/>
    <x v="17"/>
    <s v="AV DE LAS FABRICAS No 5939"/>
    <x v="18"/>
    <n v="0"/>
    <s v="INTERIOR"/>
    <n v="9"/>
    <s v="Entre 7 y 15"/>
    <s v="WF Mono Systems and Legacy Color"/>
    <s v="WF"/>
    <s v="Ciudad principal"/>
    <s v="3-Entre 7 y 15"/>
    <n v="0.8"/>
    <n v="1258.4000000000003"/>
    <n v="1"/>
    <n v="2.33"/>
    <n v="4"/>
    <n v="0.58250000000000002"/>
    <n v="0"/>
    <n v="0"/>
    <d v="2019-03-15T00:00:00"/>
    <d v="2019-03-15T00:00:00"/>
    <n v="0"/>
    <s v="0-1 día"/>
    <n v="0"/>
    <n v="0"/>
    <n v="0"/>
    <x v="0"/>
    <x v="0"/>
    <x v="0"/>
    <x v="0"/>
    <x v="0"/>
    <x v="0"/>
    <x v="0"/>
  </r>
  <r>
    <x v="2"/>
    <n v="1"/>
    <s v="2009661"/>
    <x v="3"/>
    <s v="4002"/>
    <s v="15/03/2019 09:12"/>
    <s v="09HB916056"/>
    <s v="100037"/>
    <s v="PITSS"/>
    <s v="ASP"/>
    <x v="36"/>
    <s v="Av De la Industria Automotrizá No 18 Nave 3"/>
    <x v="59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3-21T00:00:00"/>
    <d v="2019-03-21T00:00:00"/>
    <n v="0"/>
    <s v="0-1 día"/>
    <n v="0"/>
    <n v="0"/>
    <n v="0"/>
    <x v="1"/>
    <x v="0"/>
    <x v="0"/>
    <x v="0"/>
    <x v="0"/>
    <x v="0"/>
    <x v="0"/>
  </r>
  <r>
    <x v="2"/>
    <n v="1"/>
    <s v="2009679"/>
    <x v="0"/>
    <s v="5337"/>
    <s v="15/03/2019 09:42"/>
    <s v="0AE9566559"/>
    <s v="800071"/>
    <s v="PITSS"/>
    <s v="ASP"/>
    <x v="27"/>
    <s v="CARRETERA BASE AEREA No 5850-23"/>
    <x v="0"/>
    <n v="0"/>
    <s v="INTERIOR"/>
    <n v="233"/>
    <s v="&gt;60"/>
    <s v="Office Digital"/>
    <s v="A3"/>
    <s v="Ciudad principal"/>
    <s v="2-&gt;60"/>
    <n v="1.1000000000000001"/>
    <n v="1501.5000000000002"/>
    <n v="1"/>
    <n v="0.8"/>
    <n v="5"/>
    <n v="0.16"/>
    <n v="0"/>
    <n v="0"/>
    <d v="2019-03-15T00:00:00"/>
    <d v="2019-03-15T00:00:00"/>
    <n v="0"/>
    <s v="0-1 día"/>
    <n v="0"/>
    <n v="0"/>
    <n v="0"/>
    <x v="0"/>
    <x v="0"/>
    <x v="0"/>
    <x v="0"/>
    <x v="0"/>
    <x v="0"/>
    <x v="0"/>
  </r>
  <r>
    <x v="2"/>
    <n v="1"/>
    <s v="2009685"/>
    <x v="0"/>
    <s v="8055"/>
    <s v="15/03/2019 09:42"/>
    <s v="Y4X844943"/>
    <s v="800146"/>
    <s v="PITSS"/>
    <s v="ASP"/>
    <x v="65"/>
    <s v="BLVD HERMANOS ALDAMA No 3725"/>
    <x v="17"/>
    <n v="0"/>
    <s v="INTERIOR"/>
    <n v="2"/>
    <s v="&lt;=3"/>
    <s v="Departmental Digital"/>
    <s v="A3"/>
    <s v="Ciudad principal"/>
    <s v="2-&lt;=3"/>
    <n v="0"/>
    <n v="0"/>
    <n v="1"/>
    <n v="0.97"/>
    <n v="5"/>
    <n v="0.19400000000000001"/>
    <n v="0"/>
    <n v="0"/>
    <d v="2019-03-15T00:00:00"/>
    <d v="2019-03-15T00:00:00"/>
    <n v="0"/>
    <s v="0-1 día"/>
    <n v="0"/>
    <n v="0"/>
    <n v="0"/>
    <x v="0"/>
    <x v="0"/>
    <x v="0"/>
    <x v="0"/>
    <x v="0"/>
    <x v="0"/>
    <x v="0"/>
  </r>
  <r>
    <x v="2"/>
    <n v="1"/>
    <s v="2009687"/>
    <x v="0"/>
    <s v="0700"/>
    <s v="15/03/2019 09:46"/>
    <s v="0MAV779734"/>
    <s v="500083"/>
    <s v="PITSS"/>
    <s v="ASP"/>
    <x v="147"/>
    <s v="AV VICENTE GUERRERO NTE 3240"/>
    <x v="11"/>
    <n v="0"/>
    <s v="INTERIOR"/>
    <n v="23"/>
    <s v="Entre 16 y 30"/>
    <s v="Entry Production Color Low/Mid"/>
    <s v="Entry Production"/>
    <s v="Ciudad principal"/>
    <s v="3-Entre 16 y 30"/>
    <n v="1.05"/>
    <n v="1651.6500000000003"/>
    <n v="1"/>
    <n v="4.5599999999999996"/>
    <n v="4"/>
    <n v="1.1399999999999999"/>
    <n v="3.4999999999999976E-2"/>
    <n v="-55.054999999999971"/>
    <d v="2019-03-15T00:00:00"/>
    <d v="2019-03-15T00:00:00"/>
    <n v="0"/>
    <s v="0-1 día"/>
    <n v="0"/>
    <n v="0"/>
    <n v="0"/>
    <x v="0"/>
    <x v="1"/>
    <x v="0"/>
    <x v="0"/>
    <x v="0"/>
    <x v="0"/>
    <x v="0"/>
  </r>
  <r>
    <x v="2"/>
    <n v="1"/>
    <s v="2009699"/>
    <x v="0"/>
    <s v="4005"/>
    <s v="15/03/2019 09:52"/>
    <s v="09HB349135"/>
    <s v="500094"/>
    <s v="PITSS"/>
    <s v="ASP"/>
    <x v="14"/>
    <s v="AV HIDALGO SN"/>
    <x v="69"/>
    <n v="0"/>
    <s v="INTERIOR"/>
    <n v="2661"/>
    <s v="&gt;60"/>
    <s v="A4 Mono MFPs"/>
    <s v="A4"/>
    <s v="Ciudad principal"/>
    <s v="1-&gt;60"/>
    <n v="1.05"/>
    <n v="750.75000000000011"/>
    <n v="1"/>
    <n v="1.63"/>
    <n v="5"/>
    <n v="0.32599999999999996"/>
    <n v="0"/>
    <n v="0"/>
    <d v="2019-03-15T00:00:00"/>
    <d v="2019-03-15T00:00:00"/>
    <n v="0"/>
    <s v="0-1 día"/>
    <n v="0"/>
    <n v="0"/>
    <n v="0"/>
    <x v="0"/>
    <x v="0"/>
    <x v="0"/>
    <x v="0"/>
    <x v="0"/>
    <x v="0"/>
    <x v="0"/>
  </r>
  <r>
    <x v="2"/>
    <n v="1"/>
    <s v="2009703"/>
    <x v="0"/>
    <s v="8600"/>
    <s v="15/03/2019 09:59"/>
    <s v="0B2E530304"/>
    <s v="500083"/>
    <s v="PITSS"/>
    <s v="ASP"/>
    <x v="122"/>
    <s v="AYUTLA OTE 1012"/>
    <x v="11"/>
    <n v="0"/>
    <s v="INTERIOR"/>
    <n v="11"/>
    <s v="Entre 7 y 15"/>
    <s v="Entry Production Color Mid"/>
    <s v="Entry Production"/>
    <s v="Ciudad principal"/>
    <s v="3-Entre 7 y 15"/>
    <n v="0.8"/>
    <n v="1258.4000000000003"/>
    <n v="1"/>
    <n v="1.85"/>
    <n v="4"/>
    <n v="0.46250000000000002"/>
    <n v="0"/>
    <n v="0"/>
    <d v="2019-03-15T00:00:00"/>
    <d v="2019-03-15T00:00:00"/>
    <n v="0"/>
    <s v="0-1 día"/>
    <n v="0"/>
    <n v="0"/>
    <n v="0"/>
    <x v="0"/>
    <x v="0"/>
    <x v="0"/>
    <x v="0"/>
    <x v="0"/>
    <x v="0"/>
    <x v="0"/>
  </r>
  <r>
    <x v="2"/>
    <n v="1"/>
    <s v="2009709"/>
    <x v="0"/>
    <s v="8035"/>
    <s v="15/03/2019 10:04"/>
    <s v="02TX058832"/>
    <s v="500158"/>
    <s v="PITSS"/>
    <s v="ASP"/>
    <x v="2"/>
    <s v="AV RIO BRAVO No 1420"/>
    <x v="2"/>
    <n v="0"/>
    <s v="INTERIOR"/>
    <n v="32"/>
    <s v="Entre 31 y 60"/>
    <s v="A3 Office Color Laser MFPs"/>
    <s v="A3"/>
    <s v="Ciudad principal"/>
    <s v="2-Entre 31 y 60"/>
    <n v="1.05"/>
    <n v="1433.25"/>
    <n v="1"/>
    <n v="1.2"/>
    <n v="5"/>
    <n v="0.24"/>
    <n v="0"/>
    <n v="0"/>
    <d v="2019-03-15T00:00:00"/>
    <d v="2019-03-15T00:00:00"/>
    <n v="0"/>
    <s v="0-1 día"/>
    <n v="0"/>
    <n v="0"/>
    <n v="0"/>
    <x v="0"/>
    <x v="0"/>
    <x v="0"/>
    <x v="0"/>
    <x v="0"/>
    <x v="2"/>
    <x v="5"/>
  </r>
  <r>
    <x v="2"/>
    <n v="1"/>
    <s v="2009711"/>
    <x v="0"/>
    <s v="8581"/>
    <s v="15/03/2019 10:08"/>
    <s v="0T2B041670"/>
    <s v="500158"/>
    <s v="PITSS"/>
    <s v="ASP"/>
    <x v="2"/>
    <s v="AV RIO BRAVO S/N"/>
    <x v="2"/>
    <n v="0"/>
    <s v="INTERIOR"/>
    <n v="115"/>
    <s v="&gt;60"/>
    <s v="Color Solid Ink Printers"/>
    <s v="A4"/>
    <s v="Ciudad principal"/>
    <s v="1-&gt;60"/>
    <n v="1.05"/>
    <n v="750.75000000000011"/>
    <n v="1"/>
    <n v="2.14"/>
    <n v="5"/>
    <n v="0.42800000000000005"/>
    <n v="0"/>
    <n v="0"/>
    <d v="2019-03-15T00:00:00"/>
    <d v="2019-03-15T00:00:00"/>
    <n v="0"/>
    <s v="0-1 día"/>
    <n v="0"/>
    <n v="0"/>
    <n v="0"/>
    <x v="0"/>
    <x v="0"/>
    <x v="0"/>
    <x v="0"/>
    <x v="0"/>
    <x v="2"/>
    <x v="5"/>
  </r>
  <r>
    <x v="2"/>
    <n v="1"/>
    <s v="2009741"/>
    <x v="0"/>
    <s v="6705"/>
    <s v="15/03/2019 10:27"/>
    <s v="0A1H021665"/>
    <s v="800187"/>
    <s v="PITSS"/>
    <s v="ASP"/>
    <x v="1"/>
    <s v="PASEO CENTRAL 131"/>
    <x v="45"/>
    <n v="0"/>
    <s v="INTERIOR"/>
    <n v="46"/>
    <s v="Entre 31 y 60"/>
    <s v="WF Mono Systems and Legacy Color"/>
    <s v="WF"/>
    <s v="Ciudad principal"/>
    <s v="3-Entre 31 y 60"/>
    <n v="1.1000000000000001"/>
    <n v="1730.3000000000004"/>
    <n v="1"/>
    <n v="0.88"/>
    <n v="4"/>
    <n v="0.22"/>
    <n v="0"/>
    <n v="0"/>
    <d v="2019-03-15T00:00:00"/>
    <d v="2019-03-15T00:00:00"/>
    <n v="0"/>
    <s v="0-1 día"/>
    <n v="0"/>
    <n v="0"/>
    <n v="0"/>
    <x v="0"/>
    <x v="0"/>
    <x v="0"/>
    <x v="0"/>
    <x v="0"/>
    <x v="0"/>
    <x v="0"/>
  </r>
  <r>
    <x v="2"/>
    <n v="1"/>
    <s v="2009747"/>
    <x v="0"/>
    <s v="4002"/>
    <s v="15/03/2019 10:30"/>
    <s v="09HB333670"/>
    <s v="500028"/>
    <s v="PITSS"/>
    <s v="ASP"/>
    <x v="83"/>
    <s v="AGUSTIN MELGAR 845 ENTRE ARTEAGA Y CARLOS SALAZAR"/>
    <x v="11"/>
    <n v="0"/>
    <s v="INTERIOR"/>
    <n v="51"/>
    <s v="Entre 31 y 60"/>
    <s v="A4 Mono MFPs"/>
    <s v="A4"/>
    <s v="Ciudad principal"/>
    <s v="1-Entre 31 y 60"/>
    <n v="0.8"/>
    <n v="572.00000000000011"/>
    <n v="1"/>
    <n v="2.5"/>
    <n v="5"/>
    <n v="0.5"/>
    <n v="0"/>
    <n v="0"/>
    <d v="2019-03-15T00:00:00"/>
    <d v="2019-03-15T00:00:00"/>
    <n v="0"/>
    <s v="0-1 día"/>
    <n v="0"/>
    <n v="0"/>
    <n v="0"/>
    <x v="0"/>
    <x v="0"/>
    <x v="0"/>
    <x v="0"/>
    <x v="0"/>
    <x v="0"/>
    <x v="0"/>
  </r>
  <r>
    <x v="2"/>
    <n v="1"/>
    <s v="2009789"/>
    <x v="0"/>
    <s v="8045"/>
    <s v="15/03/2019 11:03"/>
    <s v="Y4X821724"/>
    <s v="500093"/>
    <s v="PITSS"/>
    <s v="ASP"/>
    <x v="157"/>
    <s v="CARRETERA LIBRAMIENTO MEXICO 2KM 28.5 S/N"/>
    <x v="18"/>
    <n v="0"/>
    <s v="INTERIOR"/>
    <n v="66"/>
    <s v="&gt;60"/>
    <s v="Office Digital"/>
    <s v="A3"/>
    <s v="Ciudad principal"/>
    <s v="2-&gt;60"/>
    <n v="1.1000000000000001"/>
    <n v="1501.5000000000002"/>
    <n v="1"/>
    <n v="2.85"/>
    <n v="5"/>
    <n v="0.57000000000000006"/>
    <n v="0"/>
    <n v="0"/>
    <d v="2019-03-15T00:00:00"/>
    <d v="2019-03-15T00:00:00"/>
    <n v="0"/>
    <s v="0-1 día"/>
    <n v="0"/>
    <n v="0"/>
    <n v="0"/>
    <x v="0"/>
    <x v="0"/>
    <x v="0"/>
    <x v="0"/>
    <x v="0"/>
    <x v="0"/>
    <x v="0"/>
  </r>
  <r>
    <x v="2"/>
    <n v="1"/>
    <s v="2009797"/>
    <x v="10"/>
    <s v="3250"/>
    <s v="15/03/2019 11:15"/>
    <s v="0MXX477623"/>
    <s v="500036"/>
    <s v="PITSS"/>
    <s v="ASP"/>
    <x v="110"/>
    <s v="ROBERTO GARZA SADA 1000"/>
    <x v="1"/>
    <n v="0"/>
    <s v="INTERIOR"/>
    <s v="  "/>
    <s v="&gt;60"/>
    <s v="Entry Mono Printers"/>
    <s v="A4"/>
    <s v="Ciudad principal"/>
    <s v="1-&gt;60"/>
    <n v="1"/>
    <n v="715.00000000000011"/>
    <n v="0"/>
    <n v="5"/>
    <n v="5"/>
    <n v="1"/>
    <n v="0"/>
    <n v="0"/>
    <d v="2019-03-15T00:00:00"/>
    <d v="2019-03-22T00:00:00"/>
    <n v="4"/>
    <s v="4-5 días"/>
    <n v="0"/>
    <n v="0"/>
    <n v="0"/>
    <x v="1"/>
    <x v="0"/>
    <x v="0"/>
    <x v="0"/>
    <x v="0"/>
    <x v="0"/>
    <x v="0"/>
  </r>
  <r>
    <x v="2"/>
    <n v="1"/>
    <s v="2009807"/>
    <x v="10"/>
    <s v="3350"/>
    <s v="15/03/2019 11:17"/>
    <s v="0VMA658313"/>
    <s v="500036"/>
    <s v="PITSS"/>
    <s v="ASP"/>
    <x v="110"/>
    <s v="ROBERTO GARZA SADA 1000"/>
    <x v="1"/>
    <n v="0"/>
    <s v="INTERIOR"/>
    <s v="  "/>
    <s v="&gt;60"/>
    <s v="A4 Mono MFPs"/>
    <s v="A4"/>
    <s v="Ciudad principal"/>
    <s v="1-&gt;60"/>
    <n v="1"/>
    <n v="715.00000000000011"/>
    <n v="0"/>
    <n v="5"/>
    <n v="5"/>
    <n v="1"/>
    <n v="0"/>
    <n v="0"/>
    <d v="2019-03-15T00:00:00"/>
    <d v="2019-03-22T00:00:00"/>
    <n v="4"/>
    <s v="4-5 días"/>
    <n v="0"/>
    <n v="0"/>
    <n v="0"/>
    <x v="1"/>
    <x v="0"/>
    <x v="0"/>
    <x v="0"/>
    <x v="0"/>
    <x v="0"/>
    <x v="0"/>
  </r>
  <r>
    <x v="2"/>
    <n v="1"/>
    <s v="2009815"/>
    <x v="0"/>
    <s v="3658"/>
    <s v="15/03/2019 11:19"/>
    <s v="0C4X003297"/>
    <s v="500159"/>
    <s v="PITSS"/>
    <s v="ASP"/>
    <x v="10"/>
    <s v="FERNANDO DE BORJA EDIFICIO Q CENTER No 913 A-PB"/>
    <x v="6"/>
    <n v="0"/>
    <s v="INTERIOR"/>
    <n v="325"/>
    <s v="&gt;60"/>
    <s v="A4 Mono MFPs"/>
    <s v="A4"/>
    <s v="Ciudad principal"/>
    <s v="1-&gt;60"/>
    <n v="1.05"/>
    <n v="750.75000000000011"/>
    <n v="1"/>
    <n v="1.1000000000000001"/>
    <n v="5"/>
    <n v="0.22000000000000003"/>
    <n v="0"/>
    <n v="0"/>
    <d v="2019-03-15T00:00:00"/>
    <d v="2019-03-15T00:00:00"/>
    <n v="0"/>
    <s v="0-1 día"/>
    <n v="0"/>
    <n v="0"/>
    <n v="0"/>
    <x v="0"/>
    <x v="0"/>
    <x v="0"/>
    <x v="0"/>
    <x v="0"/>
    <x v="1"/>
    <x v="6"/>
  </r>
  <r>
    <x v="2"/>
    <n v="1"/>
    <s v="2009817"/>
    <x v="10"/>
    <s v="7120"/>
    <s v="15/03/2019 11:22"/>
    <s v="0XMK291329"/>
    <s v="500036"/>
    <s v="PITSS"/>
    <s v="ASP"/>
    <x v="110"/>
    <s v="ROBERTO GARZA SADA 1000"/>
    <x v="1"/>
    <n v="0"/>
    <s v="INTERIOR"/>
    <s v="  "/>
    <s v="&gt;60"/>
    <s v="A3 Office Color Laser MFPs"/>
    <s v="A3"/>
    <s v="Ciudad principal"/>
    <s v="2-&gt;60"/>
    <n v="1"/>
    <n v="1365"/>
    <n v="0"/>
    <n v="5"/>
    <n v="5"/>
    <n v="1"/>
    <n v="0"/>
    <n v="0"/>
    <d v="2019-03-15T00:00:00"/>
    <d v="2019-03-22T00:00:00"/>
    <n v="4"/>
    <s v="4-5 días"/>
    <n v="0"/>
    <n v="0"/>
    <n v="0"/>
    <x v="1"/>
    <x v="0"/>
    <x v="0"/>
    <x v="0"/>
    <x v="0"/>
    <x v="0"/>
    <x v="0"/>
  </r>
  <r>
    <x v="2"/>
    <n v="1"/>
    <s v="2009823"/>
    <x v="0"/>
    <s v="5866"/>
    <s v="15/03/2019 11:22"/>
    <s v="0EX9664460"/>
    <s v="100037"/>
    <s v="PITSS"/>
    <s v="ASP"/>
    <x v="4"/>
    <s v="LEONA VICARIO No 629"/>
    <x v="3"/>
    <n v="0"/>
    <s v="INTERIOR"/>
    <n v="21"/>
    <s v="Entre 16 y 30"/>
    <s v="Departmental Digital"/>
    <s v="A3"/>
    <s v="Ciudad principal"/>
    <s v="2-Entre 16 y 30"/>
    <n v="0.8"/>
    <n v="1092"/>
    <n v="1"/>
    <n v="2.0499999999999998"/>
    <n v="5"/>
    <n v="0.41"/>
    <n v="0"/>
    <n v="0"/>
    <d v="2019-03-15T00:00:00"/>
    <d v="2019-03-15T00:00:00"/>
    <n v="0"/>
    <s v="0-1 día"/>
    <n v="0"/>
    <n v="0"/>
    <n v="0"/>
    <x v="0"/>
    <x v="0"/>
    <x v="0"/>
    <x v="0"/>
    <x v="0"/>
    <x v="0"/>
    <x v="0"/>
  </r>
  <r>
    <x v="2"/>
    <n v="1"/>
    <s v="2009825"/>
    <x v="0"/>
    <s v="5325"/>
    <s v="15/03/2019 11:27"/>
    <s v="0AE7176531"/>
    <s v="500019"/>
    <s v="PITSS"/>
    <s v="ASP"/>
    <x v="9"/>
    <s v="PASEO DEL TECNOLOGICO No 751"/>
    <x v="9"/>
    <n v="0"/>
    <s v="INTERIOR"/>
    <n v="31"/>
    <s v="Entre 31 y 60"/>
    <s v="Office Digital"/>
    <s v="A3"/>
    <s v="Otras"/>
    <s v="2-Entre 31 y 60"/>
    <n v="1.05"/>
    <n v="1433.25"/>
    <n v="1"/>
    <n v="0.75"/>
    <n v="9"/>
    <n v="8.3333333333333329E-2"/>
    <n v="0"/>
    <n v="0"/>
    <d v="2019-03-15T00:00:00"/>
    <d v="2019-03-15T00:00:00"/>
    <n v="0"/>
    <s v="0-1 día"/>
    <n v="0"/>
    <n v="0"/>
    <n v="0"/>
    <x v="0"/>
    <x v="0"/>
    <x v="0"/>
    <x v="0"/>
    <x v="0"/>
    <x v="0"/>
    <x v="0"/>
  </r>
  <r>
    <x v="2"/>
    <n v="1"/>
    <s v="2009833"/>
    <x v="0"/>
    <s v="5335"/>
    <s v="15/03/2019 11:38"/>
    <s v="0AE7146572"/>
    <s v="500163"/>
    <s v="PITSS"/>
    <s v="ASP"/>
    <x v="108"/>
    <s v="TRANSFORMACION LT 3B MZ N SECCION II"/>
    <x v="109"/>
    <n v="0"/>
    <s v="INTERIOR"/>
    <n v="162"/>
    <s v="&gt;60"/>
    <s v="Office Digital"/>
    <s v="A3"/>
    <s v="Ciudad principal"/>
    <s v="2-&gt;60"/>
    <n v="1.1000000000000001"/>
    <n v="1501.5000000000002"/>
    <n v="1"/>
    <n v="2.82"/>
    <n v="5"/>
    <n v="0.56399999999999995"/>
    <n v="0"/>
    <n v="0"/>
    <d v="2019-03-15T00:00:00"/>
    <d v="2019-03-15T00:00:00"/>
    <n v="0"/>
    <s v="0-1 día"/>
    <n v="0"/>
    <n v="0"/>
    <n v="0"/>
    <x v="0"/>
    <x v="0"/>
    <x v="0"/>
    <x v="0"/>
    <x v="0"/>
    <x v="0"/>
    <x v="0"/>
  </r>
  <r>
    <x v="2"/>
    <n v="1"/>
    <s v="2009841"/>
    <x v="0"/>
    <s v="3325"/>
    <s v="15/03/2019 11:44"/>
    <s v="0LA8671038"/>
    <s v="500028"/>
    <s v="PITSS"/>
    <s v="ASP"/>
    <x v="154"/>
    <s v="AV MEXICO S/N ESQ CALLE ANTONIO"/>
    <x v="33"/>
    <n v="0"/>
    <s v="INTERIOR"/>
    <n v="1"/>
    <s v="&lt;=3"/>
    <s v="A4 Mono MFPs"/>
    <s v="A4"/>
    <s v="Ciudad principal"/>
    <s v="1-&lt;=3"/>
    <n v="0"/>
    <n v="0"/>
    <n v="1"/>
    <n v="5.77"/>
    <n v="5"/>
    <n v="1.1539999999999999"/>
    <n v="3.8499999999999979E-2"/>
    <n v="-27.527499999999989"/>
    <d v="2019-03-19T00:00:00"/>
    <d v="2019-03-20T00:00:00"/>
    <n v="1"/>
    <s v="0-1 día"/>
    <n v="0"/>
    <n v="0"/>
    <n v="0"/>
    <x v="0"/>
    <x v="1"/>
    <x v="0"/>
    <x v="0"/>
    <x v="0"/>
    <x v="0"/>
    <x v="0"/>
  </r>
  <r>
    <x v="2"/>
    <n v="1"/>
    <s v="2009845"/>
    <x v="0"/>
    <s v="8070"/>
    <s v="15/03/2019 11:48"/>
    <s v="06TB442347"/>
    <s v="500157"/>
    <s v="PITSS"/>
    <s v="ASP"/>
    <x v="57"/>
    <s v="AV DEL CHARRO No 1750 NTE"/>
    <x v="2"/>
    <n v="0"/>
    <s v="INTERIOR"/>
    <n v="17"/>
    <s v="Entre 16 y 30"/>
    <s v="A3 Office Color Laser MFPs"/>
    <s v="A3"/>
    <s v="Ciudad principal"/>
    <s v="2-Entre 16 y 30"/>
    <n v="0.8"/>
    <n v="1092"/>
    <n v="1"/>
    <n v="3.7"/>
    <n v="5"/>
    <n v="0.74"/>
    <n v="0"/>
    <n v="0"/>
    <d v="2019-03-15T00:00:00"/>
    <d v="2019-03-15T00:00:00"/>
    <n v="0"/>
    <s v="0-1 día"/>
    <n v="0"/>
    <n v="0"/>
    <n v="0"/>
    <x v="0"/>
    <x v="0"/>
    <x v="0"/>
    <x v="0"/>
    <x v="0"/>
    <x v="2"/>
    <x v="4"/>
  </r>
  <r>
    <x v="2"/>
    <n v="1"/>
    <s v="2009855"/>
    <x v="0"/>
    <s v="3326"/>
    <s v="15/03/2019 12:00"/>
    <s v="0LA6297372"/>
    <s v="800110"/>
    <s v="PITSS"/>
    <s v="ASP"/>
    <x v="6"/>
    <s v="RITA PEREZ DE MORENO 507"/>
    <x v="28"/>
    <n v="0"/>
    <s v="INTERIOR"/>
    <n v="394"/>
    <s v="&gt;60"/>
    <s v="A4 Mono MFPs"/>
    <s v="A4"/>
    <s v="Ciudad principal"/>
    <s v="1-&gt;60"/>
    <n v="1.05"/>
    <n v="750.75000000000011"/>
    <n v="1"/>
    <n v="1.25"/>
    <n v="5"/>
    <n v="0.25"/>
    <n v="0"/>
    <n v="0"/>
    <d v="2019-03-15T00:00:00"/>
    <d v="2019-03-15T00:00:00"/>
    <n v="0"/>
    <s v="0-1 día"/>
    <n v="0"/>
    <n v="0"/>
    <n v="0"/>
    <x v="0"/>
    <x v="0"/>
    <x v="0"/>
    <x v="0"/>
    <x v="0"/>
    <x v="0"/>
    <x v="0"/>
  </r>
  <r>
    <x v="2"/>
    <n v="1"/>
    <s v="2009865"/>
    <x v="0"/>
    <s v="4395"/>
    <s v="15/03/2019 11:52"/>
    <s v="0BG2947627"/>
    <s v="800146"/>
    <s v="PITSS"/>
    <s v="ASP"/>
    <x v="1"/>
    <s v="BULEVAR AEROPUERTO No 190 (ANTES 202) LOCALES DEL"/>
    <x v="17"/>
    <n v="0"/>
    <s v="INTERIOR"/>
    <n v="5"/>
    <s v="Entre 3 y 6"/>
    <s v="Light Production Digital Business"/>
    <s v="Entry Production"/>
    <s v="Ciudad principal"/>
    <s v="3-Entre 3 y 6"/>
    <n v="0.6"/>
    <n v="943.80000000000007"/>
    <n v="1"/>
    <n v="1.93"/>
    <n v="4"/>
    <n v="0.48249999999999998"/>
    <n v="0"/>
    <n v="0"/>
    <d v="2019-03-15T00:00:00"/>
    <d v="2019-03-19T00:00:00"/>
    <n v="1"/>
    <s v="0-1 día"/>
    <n v="0"/>
    <n v="0"/>
    <n v="0"/>
    <x v="0"/>
    <x v="0"/>
    <x v="0"/>
    <x v="0"/>
    <x v="0"/>
    <x v="0"/>
    <x v="0"/>
  </r>
  <r>
    <x v="2"/>
    <n v="1"/>
    <s v="2009869"/>
    <x v="0"/>
    <s v="3657"/>
    <s v="15/03/2019 12:15"/>
    <s v="0C7X246756"/>
    <s v="500019"/>
    <s v="PITSS"/>
    <s v="ASP"/>
    <x v="49"/>
    <s v="CALZADA COLON No 381 NORTE"/>
    <x v="9"/>
    <n v="0"/>
    <s v="INTERIOR"/>
    <n v="4"/>
    <s v="Entre 3 y 6"/>
    <s v="A4 Mono MFPs"/>
    <s v="A4"/>
    <s v="Otras"/>
    <s v="1-Entre 3 y 6"/>
    <n v="0"/>
    <n v="0"/>
    <n v="1"/>
    <n v="1.38"/>
    <n v="9"/>
    <n v="0.15333333333333332"/>
    <n v="0"/>
    <n v="0"/>
    <d v="2019-03-15T00:00:00"/>
    <d v="2019-03-15T00:00:00"/>
    <n v="0"/>
    <s v="0-1 día"/>
    <n v="0"/>
    <n v="0"/>
    <n v="0"/>
    <x v="0"/>
    <x v="0"/>
    <x v="0"/>
    <x v="0"/>
    <x v="0"/>
    <x v="0"/>
    <x v="0"/>
  </r>
  <r>
    <x v="2"/>
    <n v="1"/>
    <s v="2009883"/>
    <x v="0"/>
    <s v="4603"/>
    <s v="15/03/2019 12:29"/>
    <s v="0XLT280680"/>
    <s v="500159"/>
    <s v="PITSS"/>
    <s v="ASP"/>
    <x v="25"/>
    <s v="CRISTOBAL COLON 11364"/>
    <x v="6"/>
    <n v="0"/>
    <s v="INTERIOR"/>
    <n v="72"/>
    <s v="&gt;60"/>
    <s v="Entry Mono Printers"/>
    <s v="A4"/>
    <s v="Ciudad principal"/>
    <s v="1-&gt;60"/>
    <n v="1.05"/>
    <n v="750.75000000000011"/>
    <n v="1"/>
    <n v="0"/>
    <n v="5"/>
    <n v="0"/>
    <n v="0"/>
    <n v="0"/>
    <d v="2019-03-20T00:00:00"/>
    <d v="2019-03-21T00:00:00"/>
    <n v="1"/>
    <s v="0-1 día"/>
    <n v="0"/>
    <n v="0"/>
    <n v="0"/>
    <x v="0"/>
    <x v="0"/>
    <x v="0"/>
    <x v="1"/>
    <x v="0"/>
    <x v="1"/>
    <x v="6"/>
  </r>
  <r>
    <x v="2"/>
    <n v="1"/>
    <s v="2009901"/>
    <x v="0"/>
    <s v="0607"/>
    <s v="15/03/2019 12:43"/>
    <s v="02XC512271"/>
    <s v="500027"/>
    <s v="PITSS"/>
    <s v="ASP"/>
    <x v="20"/>
    <s v="CIRCUITO INTERIOR NORTE No 1820"/>
    <x v="2"/>
    <n v="1"/>
    <s v="INTERIOR"/>
    <n v="10"/>
    <s v="Entre 7 y 15"/>
    <s v="A4 Mono MFPs"/>
    <s v="A4"/>
    <s v="Ciudad principal"/>
    <s v="1-Entre 7 y 15"/>
    <n v="0"/>
    <n v="0"/>
    <n v="1"/>
    <n v="0.95"/>
    <n v="5"/>
    <n v="0.19"/>
    <n v="0"/>
    <n v="0"/>
    <d v="2019-03-15T00:00:00"/>
    <d v="2019-03-15T00:00:00"/>
    <n v="0"/>
    <s v="0-1 día"/>
    <n v="0"/>
    <n v="0"/>
    <n v="0"/>
    <x v="0"/>
    <x v="0"/>
    <x v="0"/>
    <x v="0"/>
    <x v="0"/>
    <x v="0"/>
    <x v="0"/>
  </r>
  <r>
    <x v="2"/>
    <n v="1"/>
    <s v="2009907"/>
    <x v="0"/>
    <s v="3331"/>
    <s v="15/03/2019 13:09"/>
    <s v="09BR372888"/>
    <s v="800187"/>
    <s v="PITSS"/>
    <s v="ASP"/>
    <x v="48"/>
    <s v="AV CENTRAL DR RAFAEL ECHAVERRI KM 0.5"/>
    <x v="45"/>
    <n v="0"/>
    <s v="INTERIOR"/>
    <n v="449"/>
    <s v="&gt;60"/>
    <s v="Entry Mono Printers"/>
    <s v="A4"/>
    <s v="Ciudad principal"/>
    <s v="1-&gt;60"/>
    <n v="1.05"/>
    <n v="750.75000000000011"/>
    <n v="1"/>
    <n v="0.6"/>
    <n v="5"/>
    <n v="0.12"/>
    <n v="0"/>
    <n v="0"/>
    <d v="2019-03-20T00:00:00"/>
    <d v="2019-03-20T00:00:00"/>
    <n v="0"/>
    <s v="0-1 día"/>
    <n v="0"/>
    <n v="0"/>
    <n v="0"/>
    <x v="0"/>
    <x v="0"/>
    <x v="0"/>
    <x v="0"/>
    <x v="0"/>
    <x v="0"/>
    <x v="0"/>
  </r>
  <r>
    <x v="2"/>
    <n v="1"/>
    <s v="2009909"/>
    <x v="0"/>
    <s v="5866"/>
    <s v="15/03/2019 13:10"/>
    <s v="0EX9293385"/>
    <s v="800187"/>
    <s v="PITSS"/>
    <s v="ASP"/>
    <x v="4"/>
    <s v="CONSTITUYENTES PTE 152"/>
    <x v="10"/>
    <n v="0"/>
    <s v="INTERIOR"/>
    <n v="10"/>
    <s v="Entre 7 y 15"/>
    <s v="Departmental Digital"/>
    <s v="A3"/>
    <s v="Ciudad principal"/>
    <s v="2-Entre 7 y 15"/>
    <n v="0.6"/>
    <n v="819"/>
    <n v="1"/>
    <n v="1.08"/>
    <n v="5"/>
    <n v="0.21600000000000003"/>
    <n v="0"/>
    <n v="0"/>
    <d v="2019-03-15T00:00:00"/>
    <d v="2019-03-19T00:00:00"/>
    <n v="1"/>
    <s v="0-1 día"/>
    <n v="0"/>
    <n v="0"/>
    <n v="0"/>
    <x v="0"/>
    <x v="0"/>
    <x v="0"/>
    <x v="0"/>
    <x v="0"/>
    <x v="0"/>
    <x v="0"/>
  </r>
  <r>
    <x v="2"/>
    <n v="1"/>
    <s v="2009917"/>
    <x v="0"/>
    <s v="4395"/>
    <s v="15/03/2019 13:23"/>
    <s v="0BG2950884"/>
    <s v="500161"/>
    <s v="PITSS"/>
    <s v="ASP"/>
    <x v="1"/>
    <s v="LAT PERIF ANTONIO ORTIZ MENA 3500"/>
    <x v="6"/>
    <n v="0"/>
    <s v="INTERIOR"/>
    <n v="35"/>
    <s v="Entre 31 y 60"/>
    <s v="Light Production Digital Business"/>
    <s v="Entry Production"/>
    <s v="Ciudad principal"/>
    <s v="3-Entre 31 y 60"/>
    <n v="1.1000000000000001"/>
    <n v="1730.3000000000004"/>
    <n v="1"/>
    <n v="1.62"/>
    <n v="4"/>
    <n v="0.40500000000000003"/>
    <n v="0"/>
    <n v="0"/>
    <d v="2019-03-15T00:00:00"/>
    <d v="2019-03-19T00:00:00"/>
    <n v="1"/>
    <s v="0-1 día"/>
    <n v="0"/>
    <n v="0"/>
    <n v="0"/>
    <x v="0"/>
    <x v="0"/>
    <x v="0"/>
    <x v="0"/>
    <x v="0"/>
    <x v="1"/>
    <x v="7"/>
  </r>
  <r>
    <x v="2"/>
    <n v="1"/>
    <s v="2009921"/>
    <x v="0"/>
    <s v="3635"/>
    <s v="15/03/2019 13:22"/>
    <s v="0LBT205940"/>
    <s v="800147"/>
    <s v="PITSS"/>
    <s v="ASP"/>
    <x v="8"/>
    <s v="CAC GUANAJUATO II PLAZA COMERCIAL EL LAUREL LOC 1"/>
    <x v="31"/>
    <n v="0"/>
    <s v="INTERIOR"/>
    <n v="8"/>
    <s v="Entre 7 y 15"/>
    <s v="A4 Mono MFPs"/>
    <s v="A4"/>
    <s v="Otras"/>
    <s v="1-Entre 7 y 15"/>
    <n v="0"/>
    <n v="0"/>
    <n v="1"/>
    <n v="0.63"/>
    <n v="9"/>
    <n v="7.0000000000000007E-2"/>
    <n v="0"/>
    <n v="0"/>
    <d v="2019-03-20T00:00:00"/>
    <d v="2019-03-21T00:00:00"/>
    <n v="1"/>
    <s v="0-1 día"/>
    <n v="0"/>
    <n v="0"/>
    <n v="0"/>
    <x v="0"/>
    <x v="0"/>
    <x v="0"/>
    <x v="0"/>
    <x v="0"/>
    <x v="0"/>
    <x v="0"/>
  </r>
  <r>
    <x v="2"/>
    <n v="1"/>
    <s v="2009923"/>
    <x v="0"/>
    <s v="5865"/>
    <s v="15/03/2019 13:25"/>
    <s v="0EX9282798"/>
    <s v="100038"/>
    <s v="PITSS"/>
    <s v="ASP"/>
    <x v="81"/>
    <s v="RODOLFO PADRON No 9"/>
    <x v="59"/>
    <n v="0"/>
    <s v="INTERIOR"/>
    <n v="9"/>
    <s v="Entre 7 y 15"/>
    <s v="Departmental Digital"/>
    <s v="A3"/>
    <s v="Ciudad principal"/>
    <s v="2-Entre 7 y 15"/>
    <n v="0.6"/>
    <n v="819"/>
    <n v="1"/>
    <n v="4.58"/>
    <n v="5"/>
    <n v="0.91600000000000004"/>
    <n v="0"/>
    <n v="0"/>
    <d v="2019-03-19T00:00:00"/>
    <d v="2019-03-19T00:00:00"/>
    <n v="0"/>
    <s v="0-1 día"/>
    <n v="0"/>
    <n v="0"/>
    <n v="0"/>
    <x v="0"/>
    <x v="0"/>
    <x v="0"/>
    <x v="0"/>
    <x v="0"/>
    <x v="0"/>
    <x v="0"/>
  </r>
  <r>
    <x v="2"/>
    <n v="1"/>
    <s v="2009955"/>
    <x v="0"/>
    <s v="0070"/>
    <s v="15/03/2019 15:16"/>
    <s v="0E2B654073"/>
    <s v="500163"/>
    <s v="PITSS"/>
    <s v="ASP"/>
    <x v="1"/>
    <s v="BLV TAMAULIPAS 2388"/>
    <x v="109"/>
    <n v="0"/>
    <s v="INTERIOR"/>
    <n v="102"/>
    <s v="&gt;60"/>
    <s v="Entry Production Color Low/Mid"/>
    <s v="Entry Production"/>
    <s v="Ciudad principal"/>
    <s v="3-&gt;60"/>
    <n v="1.1499999999999999"/>
    <n v="1808.95"/>
    <n v="1"/>
    <n v="2.23"/>
    <n v="4"/>
    <n v="0.5575"/>
    <n v="0"/>
    <n v="0"/>
    <d v="2019-03-19T00:00:00"/>
    <d v="2019-03-19T00:00:00"/>
    <n v="0"/>
    <s v="0-1 día"/>
    <n v="0"/>
    <n v="0"/>
    <n v="0"/>
    <x v="0"/>
    <x v="0"/>
    <x v="0"/>
    <x v="0"/>
    <x v="0"/>
    <x v="0"/>
    <x v="0"/>
  </r>
  <r>
    <x v="2"/>
    <n v="1"/>
    <s v="2009957"/>
    <x v="0"/>
    <s v="7511"/>
    <s v="15/03/2019 15:22"/>
    <s v="0RXD142271"/>
    <s v="500018"/>
    <s v="PITSS"/>
    <s v="ASP"/>
    <x v="2"/>
    <s v="AV MARTIRES DE SONORA 1006"/>
    <x v="23"/>
    <n v="0"/>
    <s v="INTERIOR"/>
    <n v="30"/>
    <s v="Entre 16 y 30"/>
    <s v="Color Laser Printers"/>
    <s v="A4"/>
    <s v="Ciudad principal"/>
    <s v="1-Entre 16 y 30"/>
    <n v="0.6"/>
    <n v="429.00000000000006"/>
    <n v="1"/>
    <n v="0.2"/>
    <n v="5"/>
    <n v="0.04"/>
    <n v="0"/>
    <n v="0"/>
    <d v="2019-03-15T00:00:00"/>
    <d v="2019-03-19T00:00:00"/>
    <n v="1"/>
    <s v="0-1 día"/>
    <n v="0"/>
    <n v="0"/>
    <n v="0"/>
    <x v="0"/>
    <x v="0"/>
    <x v="0"/>
    <x v="0"/>
    <x v="0"/>
    <x v="0"/>
    <x v="0"/>
  </r>
  <r>
    <x v="2"/>
    <n v="1"/>
    <s v="2009969"/>
    <x v="0"/>
    <s v="5757"/>
    <s v="15/03/2019 16:00"/>
    <s v="0XEH768350"/>
    <s v="500159"/>
    <s v="PITSS"/>
    <s v="ASP"/>
    <x v="25"/>
    <s v="CRISTOBAL COLON 11364"/>
    <x v="6"/>
    <n v="0"/>
    <s v="INTERIOR"/>
    <n v="44"/>
    <s v="Entre 31 y 60"/>
    <s v="Departmental Digital"/>
    <s v="A3"/>
    <s v="Ciudad principal"/>
    <s v="2-Entre 31 y 60"/>
    <n v="1.05"/>
    <n v="1433.25"/>
    <n v="1"/>
    <n v="0"/>
    <n v="5"/>
    <n v="0"/>
    <n v="0"/>
    <n v="0"/>
    <d v="2019-03-19T00:00:00"/>
    <d v="2019-03-19T00:00:00"/>
    <n v="0"/>
    <s v="0-1 día"/>
    <n v="0"/>
    <n v="0"/>
    <n v="0"/>
    <x v="0"/>
    <x v="0"/>
    <x v="0"/>
    <x v="1"/>
    <x v="0"/>
    <x v="1"/>
    <x v="6"/>
  </r>
  <r>
    <x v="2"/>
    <n v="1"/>
    <s v="2009971"/>
    <x v="3"/>
    <s v="3330"/>
    <s v="15/03/2019 16:06"/>
    <s v="09BR546304"/>
    <s v="500036"/>
    <s v="PITSS"/>
    <s v="ASP"/>
    <x v="110"/>
    <s v="ROBERTO GARZA SADA 1000"/>
    <x v="1"/>
    <n v="0"/>
    <s v="INTERIOR"/>
    <s v="  "/>
    <s v="&gt;60"/>
    <s v="Entry Mono Printers"/>
    <s v="A4"/>
    <s v="Ciudad principal"/>
    <s v="1-&gt;60"/>
    <n v="1"/>
    <n v="1072.5000000000002"/>
    <n v="0"/>
    <n v="5"/>
    <n v="5"/>
    <n v="1"/>
    <n v="0"/>
    <n v="0"/>
    <d v="2019-03-15T00:00:00"/>
    <d v="2019-03-22T00:00:00"/>
    <n v="4"/>
    <s v="4-5 días"/>
    <n v="0"/>
    <n v="0"/>
    <n v="0"/>
    <x v="1"/>
    <x v="0"/>
    <x v="0"/>
    <x v="0"/>
    <x v="0"/>
    <x v="0"/>
    <x v="0"/>
  </r>
  <r>
    <x v="2"/>
    <n v="1"/>
    <s v="2009973"/>
    <x v="3"/>
    <s v="3346"/>
    <s v="15/03/2019 16:07"/>
    <s v="03BT802211"/>
    <s v="500036"/>
    <s v="PITSS"/>
    <s v="ASP"/>
    <x v="110"/>
    <s v="ROBERTO GARZA SADA 1000"/>
    <x v="1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3-15T00:00:00"/>
    <d v="2019-03-22T00:00:00"/>
    <n v="4"/>
    <s v="4-5 días"/>
    <n v="0"/>
    <n v="0"/>
    <n v="0"/>
    <x v="1"/>
    <x v="0"/>
    <x v="0"/>
    <x v="0"/>
    <x v="0"/>
    <x v="0"/>
    <x v="0"/>
  </r>
  <r>
    <x v="2"/>
    <n v="1"/>
    <s v="2009975"/>
    <x v="3"/>
    <s v="7010"/>
    <s v="15/03/2019 16:09"/>
    <s v="07TX140102"/>
    <s v="500036"/>
    <s v="PITSS"/>
    <s v="ASP"/>
    <x v="110"/>
    <s v="ROBERTO GARZA SADA 1000"/>
    <x v="1"/>
    <n v="0"/>
    <s v="INTERIOR"/>
    <s v="  "/>
    <s v="&gt;60"/>
    <s v="A3 Office Color Laser MFPs"/>
    <s v="A3"/>
    <s v="Ciudad principal"/>
    <s v="2-&gt;60"/>
    <n v="1"/>
    <n v="2047.5"/>
    <n v="0"/>
    <n v="5"/>
    <n v="5"/>
    <n v="1"/>
    <n v="0"/>
    <n v="0"/>
    <d v="2019-03-15T00:00:00"/>
    <d v="2019-03-22T00:00:00"/>
    <n v="4"/>
    <s v="4-5 días"/>
    <n v="0"/>
    <n v="0"/>
    <n v="0"/>
    <x v="1"/>
    <x v="0"/>
    <x v="0"/>
    <x v="0"/>
    <x v="0"/>
    <x v="0"/>
    <x v="0"/>
  </r>
  <r>
    <x v="2"/>
    <n v="1"/>
    <s v="2009981"/>
    <x v="0"/>
    <s v="4002"/>
    <s v="15/03/2019 16:12"/>
    <s v="09HB331492"/>
    <s v="000196"/>
    <s v="PITSS"/>
    <s v="ASP"/>
    <x v="0"/>
    <s v="EPSILON No 101"/>
    <x v="16"/>
    <n v="1"/>
    <s v="METRO"/>
    <n v="2661"/>
    <s v="&gt;60"/>
    <s v="A4 Mono MFPs"/>
    <s v="A4"/>
    <s v="Ciudad principal"/>
    <s v="1-&gt;60"/>
    <n v="1.05"/>
    <n v="0"/>
    <n v="1"/>
    <n v="1.3"/>
    <n v="5"/>
    <n v="0.26"/>
    <n v="0"/>
    <n v="0"/>
    <d v="2019-03-19T00:00:00"/>
    <d v="2019-03-19T00:00:00"/>
    <n v="0"/>
    <s v="0-1 día"/>
    <n v="0"/>
    <n v="0"/>
    <n v="0"/>
    <x v="0"/>
    <x v="0"/>
    <x v="0"/>
    <x v="0"/>
    <x v="0"/>
    <x v="0"/>
    <x v="0"/>
  </r>
  <r>
    <x v="2"/>
    <n v="1"/>
    <s v="2009995"/>
    <x v="9"/>
    <s v="0070"/>
    <s v="15/03/2019 16:47"/>
    <s v="0E2B665653"/>
    <s v="800071"/>
    <s v="PITSS"/>
    <s v="ASP"/>
    <x v="4"/>
    <s v="AV VALLE DE SAN ISIDRO 530"/>
    <x v="0"/>
    <n v="0"/>
    <s v="INTERIOR"/>
    <s v="  "/>
    <s v="&gt;60"/>
    <s v="Entry Production Color Low/Mid"/>
    <s v="Entry Production"/>
    <s v="Ciudad principal"/>
    <s v="3-&gt;60"/>
    <n v="1"/>
    <n v="1573.0000000000002"/>
    <n v="1"/>
    <n v="0.72"/>
    <n v="4"/>
    <n v="0.18"/>
    <n v="0"/>
    <n v="0"/>
    <d v="2019-03-19T00:00:00"/>
    <d v="2019-03-19T00:00:00"/>
    <n v="0"/>
    <s v="0-1 día"/>
    <n v="0"/>
    <n v="0"/>
    <n v="0"/>
    <x v="1"/>
    <x v="0"/>
    <x v="0"/>
    <x v="0"/>
    <x v="0"/>
    <x v="0"/>
    <x v="0"/>
  </r>
  <r>
    <x v="2"/>
    <n v="1"/>
    <s v="2010001"/>
    <x v="0"/>
    <s v="4395"/>
    <s v="15/03/2019 16:49"/>
    <s v="0BG2949293"/>
    <s v="800187"/>
    <s v="PITSS"/>
    <s v="ASP"/>
    <x v="1"/>
    <s v="CARRETERA A HUIMILPAN 1005"/>
    <x v="10"/>
    <n v="0"/>
    <s v="INTERIOR"/>
    <n v="29"/>
    <s v="Entre 16 y 30"/>
    <s v="Light Production Digital Business"/>
    <s v="Entry Production"/>
    <s v="Ciudad principal"/>
    <s v="3-Entre 16 y 30"/>
    <n v="1.05"/>
    <n v="1651.6500000000003"/>
    <n v="1"/>
    <n v="0.68"/>
    <n v="4"/>
    <n v="0.17"/>
    <n v="0"/>
    <n v="0"/>
    <d v="2019-03-19T00:00:00"/>
    <d v="2019-03-19T00:00:00"/>
    <n v="0"/>
    <s v="0-1 día"/>
    <n v="0"/>
    <n v="0"/>
    <n v="0"/>
    <x v="0"/>
    <x v="0"/>
    <x v="0"/>
    <x v="0"/>
    <x v="0"/>
    <x v="0"/>
    <x v="0"/>
  </r>
  <r>
    <x v="2"/>
    <n v="1"/>
    <s v="2010003"/>
    <x v="0"/>
    <s v="5748"/>
    <s v="15/03/2019 16:56"/>
    <s v="0XEH070338"/>
    <s v="500159"/>
    <s v="PITSS"/>
    <s v="ASP"/>
    <x v="25"/>
    <s v="CRISTOBAL COLON 11364"/>
    <x v="6"/>
    <n v="0"/>
    <s v="INTERIOR"/>
    <n v="113"/>
    <s v="&gt;60"/>
    <s v="Office Digital"/>
    <s v="A3"/>
    <s v="Ciudad principal"/>
    <s v="2-&gt;60"/>
    <n v="1.1000000000000001"/>
    <n v="1501.5000000000002"/>
    <n v="1"/>
    <n v="0"/>
    <n v="5"/>
    <n v="0"/>
    <n v="0"/>
    <n v="0"/>
    <d v="2019-03-20T00:00:00"/>
    <d v="2019-03-20T00:00:00"/>
    <n v="0"/>
    <s v="0-1 día"/>
    <n v="0"/>
    <n v="0"/>
    <n v="0"/>
    <x v="0"/>
    <x v="0"/>
    <x v="0"/>
    <x v="1"/>
    <x v="0"/>
    <x v="1"/>
    <x v="6"/>
  </r>
  <r>
    <x v="2"/>
    <n v="1"/>
    <s v="2010005"/>
    <x v="0"/>
    <s v="4395"/>
    <s v="15/03/2019 17:01"/>
    <s v="0BG2947505"/>
    <s v="800185"/>
    <s v="PITSS"/>
    <s v="ASP"/>
    <x v="1"/>
    <s v="MIGUEL DE LA MADRID 9"/>
    <x v="41"/>
    <n v="1"/>
    <s v="INTERIOR"/>
    <n v="30"/>
    <s v="Entre 16 y 30"/>
    <s v="Light Production Digital Business"/>
    <s v="Entry Production"/>
    <s v="Ciudad principal"/>
    <s v="3-Entre 16 y 30"/>
    <n v="1.05"/>
    <n v="0"/>
    <n v="1"/>
    <n v="4.41"/>
    <n v="4"/>
    <n v="1.1025"/>
    <n v="2.5625000000000009E-2"/>
    <n v="-40.308125000000018"/>
    <d v="2019-03-19T00:00:00"/>
    <d v="2019-03-19T00:00:00"/>
    <n v="0"/>
    <s v="0-1 día"/>
    <n v="0"/>
    <n v="0"/>
    <n v="0"/>
    <x v="0"/>
    <x v="1"/>
    <x v="0"/>
    <x v="0"/>
    <x v="0"/>
    <x v="0"/>
    <x v="0"/>
  </r>
  <r>
    <x v="2"/>
    <n v="1"/>
    <s v="2010009"/>
    <x v="7"/>
    <s v="4002"/>
    <s v="15/03/2019 17:18"/>
    <s v="09HB331952"/>
    <s v="800110"/>
    <s v="PITSS"/>
    <s v="ASP"/>
    <x v="90"/>
    <s v="AV MONTA&amp;A MONARCA NORTE No 331"/>
    <x v="67"/>
    <n v="1"/>
    <s v="INTERIOR"/>
    <s v="  "/>
    <s v="&gt;60"/>
    <s v="A4 Mono MFPs"/>
    <s v="A4"/>
    <s v="Ciudad principal"/>
    <s v="1-&gt;60"/>
    <n v="1"/>
    <n v="0"/>
    <n v="0"/>
    <n v="5"/>
    <n v="5"/>
    <n v="1"/>
    <n v="0"/>
    <n v="0"/>
    <d v="2019-03-19T00:00:00"/>
    <d v="2019-03-21T00:00:00"/>
    <n v="2"/>
    <s v="2-3 días"/>
    <n v="0"/>
    <n v="0"/>
    <n v="0"/>
    <x v="1"/>
    <x v="0"/>
    <x v="0"/>
    <x v="0"/>
    <x v="0"/>
    <x v="0"/>
    <x v="0"/>
  </r>
  <r>
    <x v="2"/>
    <n v="1"/>
    <s v="2010041"/>
    <x v="0"/>
    <s v="4395"/>
    <s v="15/03/2019 18:44"/>
    <s v="0BG2948814"/>
    <s v="500028"/>
    <s v="PITSS"/>
    <s v="ASP"/>
    <x v="1"/>
    <s v="AV HUMBERTO LOBO 520"/>
    <x v="1"/>
    <n v="0"/>
    <s v="INTERIOR"/>
    <n v="4"/>
    <s v="Entre 3 y 6"/>
    <s v="Light Production Digital Business"/>
    <s v="Entry Production"/>
    <s v="Ciudad principal"/>
    <s v="3-Entre 3 y 6"/>
    <n v="0.6"/>
    <n v="943.80000000000007"/>
    <n v="1"/>
    <n v="1.5"/>
    <n v="4"/>
    <n v="0.375"/>
    <n v="0"/>
    <n v="0"/>
    <d v="2019-03-19T00:00:00"/>
    <d v="2019-03-19T00:00:00"/>
    <n v="0"/>
    <s v="0-1 día"/>
    <n v="0"/>
    <n v="0"/>
    <n v="0"/>
    <x v="0"/>
    <x v="0"/>
    <x v="0"/>
    <x v="0"/>
    <x v="0"/>
    <x v="0"/>
    <x v="0"/>
  </r>
  <r>
    <x v="2"/>
    <n v="1"/>
    <s v="2010171"/>
    <x v="0"/>
    <s v="0560"/>
    <s v="16/03/2019 08:55"/>
    <s v="0XPN546792"/>
    <s v="500167"/>
    <s v="PITSS"/>
    <s v="ASP"/>
    <x v="1"/>
    <s v="AV PASEO TRIUNFO LA REP 6321"/>
    <x v="2"/>
    <n v="0"/>
    <s v="INTERIOR"/>
    <n v="3"/>
    <s v="&lt;=3"/>
    <s v="Entry Production Color Low/Mid"/>
    <s v="Entry Production"/>
    <s v="Ciudad principal"/>
    <s v="3-&lt;=3"/>
    <n v="0"/>
    <n v="0"/>
    <n v="1"/>
    <n v="2"/>
    <n v="4"/>
    <n v="0.5"/>
    <n v="0"/>
    <n v="0"/>
    <d v="2019-03-19T00:00:00"/>
    <d v="2019-03-19T00:00:00"/>
    <n v="0"/>
    <s v="0-1 día"/>
    <n v="0"/>
    <n v="0"/>
    <n v="0"/>
    <x v="0"/>
    <x v="0"/>
    <x v="0"/>
    <x v="0"/>
    <x v="0"/>
    <x v="2"/>
    <x v="8"/>
  </r>
  <r>
    <x v="2"/>
    <n v="1"/>
    <s v="2010177"/>
    <x v="0"/>
    <s v="4395"/>
    <s v="16/03/2019 11:46"/>
    <s v="0BG2941143"/>
    <s v="500093"/>
    <s v="PITSS"/>
    <s v="ASP"/>
    <x v="1"/>
    <s v="BLV 15 DE SEP 4243"/>
    <x v="18"/>
    <n v="0"/>
    <s v="INTERIOR"/>
    <n v="5"/>
    <s v="Entre 3 y 6"/>
    <s v="Light Production Digital Business"/>
    <s v="Entry Production"/>
    <s v="Ciudad principal"/>
    <s v="3-Entre 3 y 6"/>
    <n v="0.6"/>
    <n v="943.80000000000007"/>
    <n v="1"/>
    <n v="3.02"/>
    <n v="4"/>
    <n v="0.755"/>
    <n v="0"/>
    <n v="0"/>
    <d v="2019-03-19T00:00:00"/>
    <d v="2019-03-19T00:00:00"/>
    <n v="0"/>
    <s v="0-1 día"/>
    <n v="0"/>
    <n v="0"/>
    <n v="0"/>
    <x v="0"/>
    <x v="0"/>
    <x v="0"/>
    <x v="0"/>
    <x v="0"/>
    <x v="0"/>
    <x v="0"/>
  </r>
  <r>
    <x v="2"/>
    <n v="1"/>
    <s v="2010179"/>
    <x v="0"/>
    <s v="4395"/>
    <s v="16/03/2019 11:48"/>
    <s v="0BG2951627"/>
    <s v="500093"/>
    <s v="PITSS"/>
    <s v="ASP"/>
    <x v="1"/>
    <s v="AV REFORMA 4243"/>
    <x v="18"/>
    <n v="0"/>
    <s v="INTERIOR"/>
    <n v="18"/>
    <s v="Entre 16 y 30"/>
    <s v="Light Production Digital Business"/>
    <s v="Entry Production"/>
    <s v="Ciudad principal"/>
    <s v="3-Entre 16 y 30"/>
    <n v="1.05"/>
    <n v="1651.6500000000003"/>
    <n v="1"/>
    <n v="0.37"/>
    <n v="4"/>
    <n v="9.2499999999999999E-2"/>
    <n v="0"/>
    <n v="0"/>
    <d v="2019-03-22T00:00:00"/>
    <d v="2019-03-22T00:00:00"/>
    <n v="0"/>
    <s v="0-1 día"/>
    <n v="0"/>
    <n v="0"/>
    <n v="0"/>
    <x v="0"/>
    <x v="0"/>
    <x v="0"/>
    <x v="0"/>
    <x v="0"/>
    <x v="0"/>
    <x v="0"/>
  </r>
  <r>
    <x v="2"/>
    <n v="1"/>
    <s v="2010181"/>
    <x v="0"/>
    <s v="0075"/>
    <s v="16/03/2019 11:50"/>
    <s v="0XU8464707"/>
    <s v="800185"/>
    <s v="PITSS"/>
    <s v="ASP"/>
    <x v="60"/>
    <s v="GABINO BARREDA No 267 B"/>
    <x v="50"/>
    <n v="1"/>
    <s v="INTERIOR"/>
    <n v="4"/>
    <s v="Entre 3 y 6"/>
    <s v="Entry Production Color Mid"/>
    <s v="Entry Production"/>
    <s v="Ciudad principal"/>
    <s v="3-Entre 3 y 6"/>
    <n v="0.6"/>
    <n v="0"/>
    <n v="1"/>
    <n v="0.33"/>
    <n v="4"/>
    <n v="8.2500000000000004E-2"/>
    <n v="0"/>
    <n v="0"/>
    <d v="2019-03-19T00:00:00"/>
    <d v="2019-03-20T00:00:00"/>
    <n v="1"/>
    <s v="0-1 día"/>
    <n v="0"/>
    <n v="0"/>
    <n v="0"/>
    <x v="0"/>
    <x v="0"/>
    <x v="0"/>
    <x v="0"/>
    <x v="0"/>
    <x v="0"/>
    <x v="0"/>
  </r>
  <r>
    <x v="2"/>
    <n v="1"/>
    <s v="2010183"/>
    <x v="0"/>
    <s v="0070"/>
    <s v="16/03/2019 13:28"/>
    <s v="0E2B658544"/>
    <s v="800186"/>
    <s v="PITSS"/>
    <s v="ASP"/>
    <x v="4"/>
    <s v="PROLONGACION EZEQUIEL MONTES No 1"/>
    <x v="10"/>
    <n v="0"/>
    <s v="INTERIOR"/>
    <n v="54"/>
    <s v="Entre 31 y 60"/>
    <s v="Entry Production Color Low/Mid"/>
    <s v="Entry Production"/>
    <s v="Ciudad principal"/>
    <s v="3-Entre 31 y 60"/>
    <n v="1.1000000000000001"/>
    <n v="1730.3000000000004"/>
    <n v="1"/>
    <n v="0.5"/>
    <n v="4"/>
    <n v="0.125"/>
    <n v="0"/>
    <n v="0"/>
    <d v="2019-03-19T00:00:00"/>
    <d v="2019-03-19T00:00:00"/>
    <n v="0"/>
    <s v="0-1 día"/>
    <n v="0"/>
    <n v="0"/>
    <n v="0"/>
    <x v="0"/>
    <x v="0"/>
    <x v="0"/>
    <x v="0"/>
    <x v="0"/>
    <x v="0"/>
    <x v="0"/>
  </r>
  <r>
    <x v="2"/>
    <n v="1"/>
    <s v="2010185"/>
    <x v="0"/>
    <s v="0070"/>
    <s v="16/03/2019 13:30"/>
    <s v="0E2B107250"/>
    <s v="800186"/>
    <s v="PITSS"/>
    <s v="ASP"/>
    <x v="4"/>
    <s v="PROLONGACION EZEQUIEL MONTES No 1"/>
    <x v="10"/>
    <n v="0"/>
    <s v="INTERIOR"/>
    <n v="54"/>
    <s v="Entre 31 y 60"/>
    <s v="Entry Production Color Low/Mid"/>
    <s v="Entry Production"/>
    <s v="Ciudad principal"/>
    <s v="3-Entre 31 y 60"/>
    <n v="1.1000000000000001"/>
    <n v="1730.3000000000004"/>
    <n v="1"/>
    <n v="2.15"/>
    <n v="4"/>
    <n v="0.53749999999999998"/>
    <n v="0"/>
    <n v="0"/>
    <d v="2019-03-20T00:00:00"/>
    <d v="2019-03-21T00:00:00"/>
    <n v="1"/>
    <s v="0-1 día"/>
    <n v="0"/>
    <n v="0"/>
    <n v="0"/>
    <x v="0"/>
    <x v="0"/>
    <x v="0"/>
    <x v="0"/>
    <x v="0"/>
    <x v="0"/>
    <x v="0"/>
  </r>
  <r>
    <x v="2"/>
    <n v="1"/>
    <s v="2010189"/>
    <x v="0"/>
    <s v="8075"/>
    <s v="16/03/2019 14:47"/>
    <s v="03AG879434"/>
    <s v="800186"/>
    <s v="PITSS"/>
    <s v="ASP"/>
    <x v="4"/>
    <s v="AV 5 DE FEBRERO 9200"/>
    <x v="10"/>
    <n v="0"/>
    <s v="INTERIOR"/>
    <n v="39"/>
    <s v="Entre 31 y 60"/>
    <s v="Departmental Digital"/>
    <s v="A3"/>
    <s v="Ciudad principal"/>
    <s v="2-Entre 31 y 60"/>
    <n v="1.05"/>
    <n v="1433.25"/>
    <n v="1"/>
    <n v="0"/>
    <n v="5"/>
    <n v="0"/>
    <n v="0"/>
    <n v="0"/>
    <d v="2019-03-19T00:00:00"/>
    <d v="2019-03-19T00:00:00"/>
    <n v="0"/>
    <s v="0-1 día"/>
    <n v="0"/>
    <n v="0"/>
    <n v="0"/>
    <x v="0"/>
    <x v="0"/>
    <x v="0"/>
    <x v="0"/>
    <x v="0"/>
    <x v="0"/>
    <x v="0"/>
  </r>
  <r>
    <x v="2"/>
    <n v="1"/>
    <s v="2010375"/>
    <x v="0"/>
    <s v="0070"/>
    <s v="17/03/2019 18:10"/>
    <s v="0E2B653261"/>
    <s v="800187"/>
    <s v="PITSS"/>
    <s v="ASP"/>
    <x v="1"/>
    <s v="ANILLO VIAL II JUNIPERO SERRA NO. 21260 PAD.5 CENT"/>
    <x v="10"/>
    <n v="0"/>
    <s v="INTERIOR"/>
    <n v="13"/>
    <s v="Entre 7 y 15"/>
    <s v="Entry Production Color Low/Mid"/>
    <s v="Entry Production"/>
    <s v="Ciudad principal"/>
    <s v="3-Entre 7 y 15"/>
    <n v="0.8"/>
    <n v="1258.4000000000003"/>
    <n v="1"/>
    <n v="0"/>
    <n v="4"/>
    <n v="0"/>
    <n v="0"/>
    <n v="0"/>
    <d v="2019-03-19T00:00:00"/>
    <d v="2019-03-19T00:00:00"/>
    <n v="0"/>
    <s v="0-1 día"/>
    <n v="0"/>
    <n v="0"/>
    <n v="0"/>
    <x v="0"/>
    <x v="0"/>
    <x v="0"/>
    <x v="0"/>
    <x v="0"/>
    <x v="0"/>
    <x v="0"/>
  </r>
  <r>
    <x v="2"/>
    <n v="1"/>
    <s v="2010691"/>
    <x v="0"/>
    <s v="0251"/>
    <s v="18/03/2019 11:07"/>
    <s v="0VGW632064"/>
    <s v="500161"/>
    <s v="PITSS"/>
    <s v="ASP"/>
    <x v="128"/>
    <s v="PERIFERICO ORTIZ MENA LOCAL 8 SN"/>
    <x v="6"/>
    <n v="0"/>
    <s v="INTERIOR"/>
    <n v="7"/>
    <s v="Entre 7 y 15"/>
    <s v="A3 Professional Color Laser MFPs"/>
    <s v="A3"/>
    <s v="Ciudad principal"/>
    <s v="2-Entre 7 y 15"/>
    <n v="0.6"/>
    <n v="819"/>
    <n v="1"/>
    <n v="1.5"/>
    <n v="5"/>
    <n v="0.3"/>
    <n v="0"/>
    <n v="0"/>
    <d v="2019-03-19T00:00:00"/>
    <d v="2019-03-19T00:00:00"/>
    <n v="0"/>
    <s v="0-1 día"/>
    <n v="0"/>
    <n v="0"/>
    <n v="0"/>
    <x v="0"/>
    <x v="0"/>
    <x v="0"/>
    <x v="0"/>
    <x v="0"/>
    <x v="1"/>
    <x v="7"/>
  </r>
  <r>
    <x v="2"/>
    <n v="1"/>
    <s v="2010815"/>
    <x v="0"/>
    <s v="6203"/>
    <s v="18/03/2019 21:18"/>
    <s v="0AGD461844"/>
    <s v="800183"/>
    <s v="PITSS"/>
    <s v="ASP"/>
    <x v="1"/>
    <s v="AMERICAS 655"/>
    <x v="7"/>
    <n v="0"/>
    <s v="INTERIOR"/>
    <n v="26"/>
    <s v="Entre 16 y 30"/>
    <s v="WF Mono Systems and Legacy Color"/>
    <s v="WF"/>
    <s v="Ciudad principal"/>
    <s v="3-Entre 16 y 30"/>
    <n v="1.05"/>
    <n v="1651.6500000000003"/>
    <n v="1"/>
    <n v="0.5"/>
    <n v="4"/>
    <n v="0.125"/>
    <n v="0"/>
    <n v="0"/>
    <d v="2019-03-19T00:00:00"/>
    <d v="2019-03-19T00:00:00"/>
    <n v="0"/>
    <s v="0-1 día"/>
    <n v="0"/>
    <n v="0"/>
    <n v="0"/>
    <x v="0"/>
    <x v="0"/>
    <x v="0"/>
    <x v="0"/>
    <x v="0"/>
    <x v="0"/>
    <x v="0"/>
  </r>
  <r>
    <x v="2"/>
    <n v="1"/>
    <s v="2011029"/>
    <x v="0"/>
    <s v="4310"/>
    <s v="19/03/2019 08:00"/>
    <s v="0BG0966723"/>
    <s v="800183"/>
    <s v="PITSS"/>
    <s v="ASP"/>
    <x v="1"/>
    <s v="AV. AMERICAS No. 655"/>
    <x v="7"/>
    <n v="0"/>
    <s v="INTERIOR"/>
    <n v="6"/>
    <s v="Entre 3 y 6"/>
    <s v="Light Production Digital Business"/>
    <s v="Entry Production"/>
    <s v="Ciudad principal"/>
    <s v="3-Entre 3 y 6"/>
    <n v="0.6"/>
    <n v="943.80000000000007"/>
    <n v="1"/>
    <n v="0"/>
    <n v="4"/>
    <n v="0"/>
    <n v="0"/>
    <n v="0"/>
    <d v="2019-03-19T00:00:00"/>
    <d v="2019-03-20T00:00:00"/>
    <n v="1"/>
    <s v="0-1 día"/>
    <n v="0"/>
    <n v="0"/>
    <n v="0"/>
    <x v="0"/>
    <x v="0"/>
    <x v="0"/>
    <x v="0"/>
    <x v="0"/>
    <x v="0"/>
    <x v="0"/>
  </r>
  <r>
    <x v="2"/>
    <n v="1"/>
    <s v="2011033"/>
    <x v="0"/>
    <s v="4395"/>
    <s v="19/03/2019 08:02"/>
    <s v="0BG2946876"/>
    <s v="800146"/>
    <s v="PITSS"/>
    <s v="ASP"/>
    <x v="1"/>
    <s v="BLV JUAN ALONSO DE TORRES 1315-3"/>
    <x v="17"/>
    <n v="0"/>
    <s v="INTERIOR"/>
    <n v="7"/>
    <s v="Entre 7 y 15"/>
    <s v="Light Production Digital Business"/>
    <s v="Entry Production"/>
    <s v="Ciudad principal"/>
    <s v="3-Entre 7 y 15"/>
    <n v="0.8"/>
    <n v="1258.4000000000003"/>
    <n v="1"/>
    <n v="1.52"/>
    <n v="4"/>
    <n v="0.38"/>
    <n v="0"/>
    <n v="0"/>
    <d v="2019-03-19T00:00:00"/>
    <d v="2019-03-19T00:00:00"/>
    <n v="0"/>
    <s v="0-1 día"/>
    <n v="0"/>
    <n v="0"/>
    <n v="0"/>
    <x v="0"/>
    <x v="0"/>
    <x v="0"/>
    <x v="0"/>
    <x v="0"/>
    <x v="0"/>
    <x v="0"/>
  </r>
  <r>
    <x v="2"/>
    <n v="1"/>
    <s v="2011037"/>
    <x v="0"/>
    <s v="0560"/>
    <s v="19/03/2019 08:12"/>
    <s v="0XPN546541"/>
    <s v="800084"/>
    <s v="PITSS"/>
    <s v="ASP"/>
    <x v="1"/>
    <s v="AV HEROICO COLEGIO MILITAR 114"/>
    <x v="79"/>
    <n v="0"/>
    <s v="INTERIOR"/>
    <n v="98"/>
    <s v="&gt;60"/>
    <s v="Entry Production Color Low/Mid"/>
    <s v="Entry Production"/>
    <s v="Ciudad principal"/>
    <s v="3-&gt;60"/>
    <n v="1.1499999999999999"/>
    <n v="1808.95"/>
    <n v="1"/>
    <n v="15.07"/>
    <n v="4"/>
    <n v="3.7675000000000001"/>
    <n v="1"/>
    <n v="-1573.0000000000002"/>
    <d v="2019-03-20T00:00:00"/>
    <d v="2019-03-21T00:00:00"/>
    <n v="1"/>
    <s v="0-1 día"/>
    <n v="0"/>
    <n v="0"/>
    <n v="0"/>
    <x v="0"/>
    <x v="2"/>
    <x v="0"/>
    <x v="0"/>
    <x v="0"/>
    <x v="0"/>
    <x v="0"/>
  </r>
  <r>
    <x v="2"/>
    <n v="1"/>
    <s v="2011041"/>
    <x v="0"/>
    <s v="4395"/>
    <s v="19/03/2019 08:16"/>
    <s v="0BG2949265"/>
    <s v="500066"/>
    <s v="PITSS"/>
    <s v="ASP"/>
    <x v="1"/>
    <s v="MANUEL BARRAGAN 510 NTE"/>
    <x v="36"/>
    <n v="0"/>
    <s v="INTERIOR"/>
    <n v="18"/>
    <s v="Entre 16 y 30"/>
    <s v="Light Production Digital Business"/>
    <s v="Entry Production"/>
    <s v="Ciudad principal"/>
    <s v="3-Entre 16 y 30"/>
    <n v="1.05"/>
    <n v="1651.6500000000003"/>
    <n v="1"/>
    <n v="1.67"/>
    <n v="4"/>
    <n v="0.41749999999999998"/>
    <n v="0"/>
    <n v="0"/>
    <d v="2019-03-22T00:00:00"/>
    <d v="2019-03-22T00:00:00"/>
    <n v="0"/>
    <s v="0-1 día"/>
    <n v="0"/>
    <n v="0"/>
    <n v="0"/>
    <x v="0"/>
    <x v="0"/>
    <x v="0"/>
    <x v="0"/>
    <x v="0"/>
    <x v="0"/>
    <x v="0"/>
  </r>
  <r>
    <x v="2"/>
    <n v="1"/>
    <s v="2011049"/>
    <x v="0"/>
    <s v="6656"/>
    <s v="19/03/2019 08:26"/>
    <s v="0E1B941722"/>
    <s v="800071"/>
    <s v="PITSS"/>
    <s v="ASP"/>
    <x v="33"/>
    <s v="CARRETERA BASE AEREA No 5850 INT 4"/>
    <x v="0"/>
    <n v="0"/>
    <s v="INTERIOR"/>
    <n v="5"/>
    <s v="Entre 3 y 6"/>
    <s v="Color Laser Printers"/>
    <s v="A4"/>
    <s v="Ciudad principal"/>
    <s v="1-Entre 3 y 6"/>
    <n v="0"/>
    <n v="0"/>
    <n v="1"/>
    <n v="1.5"/>
    <n v="5"/>
    <n v="0.3"/>
    <n v="0"/>
    <n v="0"/>
    <d v="2019-03-20T00:00:00"/>
    <d v="2019-03-20T00:00:00"/>
    <n v="0"/>
    <s v="0-1 día"/>
    <n v="0"/>
    <n v="0"/>
    <n v="0"/>
    <x v="0"/>
    <x v="0"/>
    <x v="0"/>
    <x v="0"/>
    <x v="0"/>
    <x v="0"/>
    <x v="0"/>
  </r>
  <r>
    <x v="2"/>
    <n v="1"/>
    <s v="2011051"/>
    <x v="0"/>
    <s v="3611"/>
    <s v="19/03/2019 08:31"/>
    <s v="0A4T567671"/>
    <s v="800071"/>
    <s v="PITSS"/>
    <s v="ASP"/>
    <x v="33"/>
    <s v="CARRETERA BASE AEREA No 5850 INT 4"/>
    <x v="0"/>
    <n v="0"/>
    <s v="INTERIOR"/>
    <n v="2665"/>
    <s v="&gt;60"/>
    <s v="Entry Mono Printers"/>
    <s v="A4"/>
    <s v="Ciudad principal"/>
    <s v="1-&gt;60"/>
    <n v="1.05"/>
    <n v="750.75000000000011"/>
    <n v="1"/>
    <n v="0.81"/>
    <n v="5"/>
    <n v="0.16200000000000001"/>
    <n v="0"/>
    <n v="0"/>
    <d v="2019-03-20T00:00:00"/>
    <d v="2019-03-21T00:00:00"/>
    <n v="1"/>
    <s v="0-1 día"/>
    <n v="0"/>
    <n v="0"/>
    <n v="0"/>
    <x v="0"/>
    <x v="0"/>
    <x v="0"/>
    <x v="0"/>
    <x v="0"/>
    <x v="0"/>
    <x v="0"/>
  </r>
  <r>
    <x v="2"/>
    <n v="1"/>
    <s v="2011055"/>
    <x v="0"/>
    <s v="3611"/>
    <s v="19/03/2019 08:33"/>
    <s v="0A4T558930"/>
    <s v="800071"/>
    <s v="PITSS"/>
    <s v="ASP"/>
    <x v="27"/>
    <s v="CARRETERA BASE AEREA No 5850-23"/>
    <x v="0"/>
    <n v="0"/>
    <s v="INTERIOR"/>
    <n v="7"/>
    <s v="Entre 7 y 15"/>
    <s v="Entry Mono Printers"/>
    <s v="A4"/>
    <s v="Ciudad principal"/>
    <s v="1-Entre 7 y 15"/>
    <n v="0"/>
    <n v="0"/>
    <n v="1"/>
    <n v="2.12"/>
    <n v="5"/>
    <n v="0.42400000000000004"/>
    <n v="0"/>
    <n v="0"/>
    <d v="2019-03-20T00:00:00"/>
    <d v="2019-03-20T00:00:00"/>
    <n v="0"/>
    <s v="0-1 día"/>
    <n v="0"/>
    <n v="0"/>
    <n v="0"/>
    <x v="0"/>
    <x v="0"/>
    <x v="0"/>
    <x v="0"/>
    <x v="0"/>
    <x v="0"/>
    <x v="0"/>
  </r>
  <r>
    <x v="2"/>
    <n v="1"/>
    <s v="2011069"/>
    <x v="0"/>
    <s v="5335"/>
    <s v="19/03/2019 08:47"/>
    <s v="AE7177921"/>
    <s v="500036"/>
    <s v="PITSS"/>
    <s v="ASP"/>
    <x v="10"/>
    <s v="CARR MIGUEL ALEMAN KM 16 MOD A EDIF 1"/>
    <x v="29"/>
    <n v="0"/>
    <s v="INTERIOR"/>
    <n v="174"/>
    <s v="&gt;60"/>
    <s v="Office Digital"/>
    <s v="A3"/>
    <s v="Otras"/>
    <s v="2-&gt;60"/>
    <n v="1.1000000000000001"/>
    <n v="1501.5000000000002"/>
    <n v="1"/>
    <n v="1.72"/>
    <n v="9"/>
    <n v="0.19111111111111112"/>
    <n v="0"/>
    <n v="0"/>
    <d v="2019-03-21T00:00:00"/>
    <d v="2019-03-21T00:00:00"/>
    <n v="0"/>
    <s v="0-1 día"/>
    <n v="0"/>
    <n v="0"/>
    <n v="0"/>
    <x v="0"/>
    <x v="0"/>
    <x v="0"/>
    <x v="0"/>
    <x v="0"/>
    <x v="0"/>
    <x v="0"/>
  </r>
  <r>
    <x v="2"/>
    <n v="1"/>
    <s v="2011073"/>
    <x v="0"/>
    <s v="8075"/>
    <s v="19/03/2019 08:47"/>
    <s v="03AG880144"/>
    <s v="500035"/>
    <s v="PITSS"/>
    <s v="ASP"/>
    <x v="4"/>
    <s v="AV GOMEZ MORIN No 924 LOTE 7"/>
    <x v="1"/>
    <n v="0"/>
    <s v="INTERIOR"/>
    <n v="8"/>
    <s v="Entre 7 y 15"/>
    <s v="Departmental Digital"/>
    <s v="A3"/>
    <s v="Ciudad principal"/>
    <s v="2-Entre 7 y 15"/>
    <n v="0.6"/>
    <n v="819"/>
    <n v="1"/>
    <n v="2.39"/>
    <n v="5"/>
    <n v="0.47800000000000004"/>
    <n v="0"/>
    <n v="0"/>
    <d v="2019-03-19T00:00:00"/>
    <d v="2019-03-19T00:00:00"/>
    <n v="0"/>
    <s v="0-1 día"/>
    <n v="0"/>
    <n v="0"/>
    <n v="0"/>
    <x v="0"/>
    <x v="0"/>
    <x v="0"/>
    <x v="0"/>
    <x v="0"/>
    <x v="0"/>
    <x v="0"/>
  </r>
  <r>
    <x v="2"/>
    <n v="1"/>
    <s v="2011089"/>
    <x v="0"/>
    <s v="0070"/>
    <s v="19/03/2019 08:53"/>
    <s v="0E2B646602"/>
    <s v="500028"/>
    <s v="PITSS"/>
    <s v="ASP"/>
    <x v="1"/>
    <s v="ROMULO GARZA 410"/>
    <x v="36"/>
    <n v="0"/>
    <s v="INTERIOR"/>
    <n v="7"/>
    <s v="Entre 7 y 15"/>
    <s v="Entry Production Color Low/Mid"/>
    <s v="Entry Production"/>
    <s v="Ciudad principal"/>
    <s v="3-Entre 7 y 15"/>
    <n v="0.8"/>
    <n v="1258.4000000000003"/>
    <n v="1"/>
    <n v="3.12"/>
    <n v="4"/>
    <n v="0.78"/>
    <n v="0"/>
    <n v="0"/>
    <d v="2019-03-22T00:00:00"/>
    <d v="2019-03-22T00:00:00"/>
    <n v="0"/>
    <s v="0-1 día"/>
    <n v="0"/>
    <n v="0"/>
    <n v="0"/>
    <x v="0"/>
    <x v="0"/>
    <x v="0"/>
    <x v="0"/>
    <x v="0"/>
    <x v="0"/>
    <x v="0"/>
  </r>
  <r>
    <x v="2"/>
    <n v="1"/>
    <s v="2011107"/>
    <x v="0"/>
    <s v="8075"/>
    <s v="19/03/2019 09:11"/>
    <s v="03AG879544"/>
    <s v="800192"/>
    <s v="PITSS"/>
    <s v="ASP"/>
    <x v="4"/>
    <s v="MARIANO OTERO No 1614"/>
    <x v="0"/>
    <n v="0"/>
    <s v="INTERIOR"/>
    <n v="152"/>
    <s v="&gt;60"/>
    <s v="Departmental Digital"/>
    <s v="A3"/>
    <s v="Ciudad principal"/>
    <s v="2-&gt;60"/>
    <n v="1.1000000000000001"/>
    <n v="1501.5000000000002"/>
    <n v="1"/>
    <n v="1.19"/>
    <n v="5"/>
    <n v="0.23799999999999999"/>
    <n v="0"/>
    <n v="0"/>
    <d v="2019-03-19T00:00:00"/>
    <d v="2019-03-20T00:00:00"/>
    <n v="1"/>
    <s v="0-1 día"/>
    <n v="0"/>
    <n v="0"/>
    <n v="0"/>
    <x v="0"/>
    <x v="0"/>
    <x v="0"/>
    <x v="0"/>
    <x v="0"/>
    <x v="0"/>
    <x v="0"/>
  </r>
  <r>
    <x v="2"/>
    <n v="1"/>
    <s v="2011115"/>
    <x v="0"/>
    <s v="1844"/>
    <s v="19/03/2019 09:14"/>
    <s v="0UHA001710"/>
    <s v="500083"/>
    <s v="PITSS"/>
    <s v="ASP"/>
    <x v="147"/>
    <s v="AV VICENTE GUERRERO NTE 3240"/>
    <x v="11"/>
    <n v="0"/>
    <s v="INTERIOR"/>
    <n v="27"/>
    <s v="Entre 16 y 30"/>
    <s v="High End Cut Sheet"/>
    <s v="High Production"/>
    <s v="Ciudad principal"/>
    <s v="4-Entre 16 y 30"/>
    <n v="1.1000000000000001"/>
    <n v="2359.5"/>
    <n v="1"/>
    <n v="6.1"/>
    <n v="3"/>
    <n v="2.0333333333333332"/>
    <n v="0.2583333333333333"/>
    <n v="-554.12499999999989"/>
    <d v="2019-03-21T00:00:00"/>
    <d v="2019-03-22T00:00:00"/>
    <n v="1"/>
    <s v="0-1 día"/>
    <n v="0"/>
    <n v="0"/>
    <n v="0"/>
    <x v="0"/>
    <x v="3"/>
    <x v="0"/>
    <x v="0"/>
    <x v="0"/>
    <x v="0"/>
    <x v="0"/>
  </r>
  <r>
    <x v="2"/>
    <n v="1"/>
    <s v="2011149"/>
    <x v="0"/>
    <s v="6227"/>
    <s v="19/03/2019 09:40"/>
    <s v="P7A327292"/>
    <s v="800197"/>
    <s v="PITSS"/>
    <s v="ASP"/>
    <x v="185"/>
    <s v="SIERRA DE SANTA CATANA No 104"/>
    <x v="13"/>
    <n v="0"/>
    <s v="INTERIOR"/>
    <n v="2665"/>
    <s v="&gt;60"/>
    <s v="A4 Color Laser MFPs"/>
    <s v="A4"/>
    <s v="Ciudad principal"/>
    <s v="1-&gt;60"/>
    <n v="1.05"/>
    <n v="750.75000000000011"/>
    <n v="1"/>
    <n v="2.58"/>
    <n v="5"/>
    <n v="0.51600000000000001"/>
    <n v="0"/>
    <n v="0"/>
    <d v="2019-03-26T00:00:00"/>
    <d v="2019-03-27T00:00:00"/>
    <n v="1"/>
    <s v="0-1 día"/>
    <n v="0"/>
    <n v="0"/>
    <n v="0"/>
    <x v="0"/>
    <x v="0"/>
    <x v="0"/>
    <x v="0"/>
    <x v="0"/>
    <x v="0"/>
    <x v="0"/>
  </r>
  <r>
    <x v="2"/>
    <n v="1"/>
    <s v="2011165"/>
    <x v="0"/>
    <s v="8045"/>
    <s v="19/03/2019 10:03"/>
    <s v="0Y4X827968"/>
    <s v="800072"/>
    <s v="PITSS"/>
    <s v="ASP"/>
    <x v="65"/>
    <s v="AVE BOSQUES No 1243"/>
    <x v="26"/>
    <n v="0"/>
    <s v="INTERIOR"/>
    <n v="2665"/>
    <s v="&gt;60"/>
    <s v="Office Digital"/>
    <s v="A3"/>
    <s v="Ciudad principal"/>
    <s v="2-&gt;60"/>
    <n v="1.1000000000000001"/>
    <n v="1501.5000000000002"/>
    <n v="1"/>
    <n v="0.62"/>
    <n v="5"/>
    <n v="0.124"/>
    <n v="0"/>
    <n v="0"/>
    <d v="2019-03-19T00:00:00"/>
    <d v="2019-03-19T00:00:00"/>
    <n v="0"/>
    <s v="0-1 día"/>
    <n v="0"/>
    <n v="0"/>
    <n v="0"/>
    <x v="0"/>
    <x v="0"/>
    <x v="0"/>
    <x v="0"/>
    <x v="0"/>
    <x v="0"/>
    <x v="0"/>
  </r>
  <r>
    <x v="2"/>
    <n v="1"/>
    <s v="2011169"/>
    <x v="0"/>
    <s v="8045"/>
    <s v="19/03/2019 10:09"/>
    <s v="0Y4X827885"/>
    <s v="800072"/>
    <s v="PITSS"/>
    <s v="ASP"/>
    <x v="65"/>
    <s v="AVE BOSQUES No 1243"/>
    <x v="26"/>
    <n v="0"/>
    <s v="INTERIOR"/>
    <n v="40"/>
    <s v="Entre 31 y 60"/>
    <s v="Office Digital"/>
    <s v="A3"/>
    <s v="Ciudad principal"/>
    <s v="2-Entre 31 y 60"/>
    <n v="1.05"/>
    <n v="1433.25"/>
    <n v="1"/>
    <n v="1.27"/>
    <n v="5"/>
    <n v="0.254"/>
    <n v="0"/>
    <n v="0"/>
    <d v="2019-03-21T00:00:00"/>
    <d v="2019-03-21T00:00:00"/>
    <n v="0"/>
    <s v="0-1 día"/>
    <n v="0"/>
    <n v="0"/>
    <n v="0"/>
    <x v="0"/>
    <x v="0"/>
    <x v="0"/>
    <x v="0"/>
    <x v="0"/>
    <x v="0"/>
    <x v="0"/>
  </r>
  <r>
    <x v="2"/>
    <n v="1"/>
    <s v="2011171"/>
    <x v="0"/>
    <s v="5866"/>
    <s v="19/03/2019 10:07"/>
    <s v="0EX9299996"/>
    <s v="100037"/>
    <s v="PITSS"/>
    <s v="ASP"/>
    <x v="1"/>
    <s v="VIALIDAD METEPEC ESQ. CON CALLE GPE VICTORIA. LOCA"/>
    <x v="3"/>
    <n v="0"/>
    <s v="INTERIOR"/>
    <n v="116"/>
    <s v="&gt;60"/>
    <s v="Departmental Digital"/>
    <s v="A3"/>
    <s v="Ciudad principal"/>
    <s v="2-&gt;60"/>
    <n v="1.1000000000000001"/>
    <n v="1501.5000000000002"/>
    <n v="1"/>
    <n v="3.38"/>
    <n v="5"/>
    <n v="0.67599999999999993"/>
    <n v="0"/>
    <n v="0"/>
    <d v="2019-03-20T00:00:00"/>
    <d v="2019-03-21T00:00:00"/>
    <n v="1"/>
    <s v="0-1 día"/>
    <n v="0"/>
    <n v="0"/>
    <n v="0"/>
    <x v="0"/>
    <x v="0"/>
    <x v="0"/>
    <x v="0"/>
    <x v="0"/>
    <x v="0"/>
    <x v="0"/>
  </r>
  <r>
    <x v="2"/>
    <n v="1"/>
    <s v="2011173"/>
    <x v="0"/>
    <s v="8065"/>
    <s v="19/03/2019 10:11"/>
    <s v="3AG878735"/>
    <s v="500066"/>
    <s v="PITSS"/>
    <s v="ASP"/>
    <x v="10"/>
    <s v="DOLORES DE GUEVARA No 980"/>
    <x v="11"/>
    <n v="0"/>
    <s v="INTERIOR"/>
    <n v="19"/>
    <s v="Entre 16 y 30"/>
    <s v="Departmental Digital"/>
    <s v="A3"/>
    <s v="Ciudad principal"/>
    <s v="2-Entre 16 y 30"/>
    <n v="0.8"/>
    <n v="1092"/>
    <n v="1"/>
    <n v="2.84"/>
    <n v="5"/>
    <n v="0.56799999999999995"/>
    <n v="0"/>
    <n v="0"/>
    <d v="2019-03-28T00:00:00"/>
    <d v="2019-03-28T00:00:00"/>
    <n v="0"/>
    <s v="0-1 día"/>
    <n v="0"/>
    <n v="0"/>
    <n v="0"/>
    <x v="0"/>
    <x v="0"/>
    <x v="0"/>
    <x v="0"/>
    <x v="0"/>
    <x v="0"/>
    <x v="0"/>
  </r>
  <r>
    <x v="2"/>
    <n v="1"/>
    <s v="2011177"/>
    <x v="0"/>
    <s v="7556"/>
    <s v="19/03/2019 10:13"/>
    <s v="0XKP555890"/>
    <s v="500159"/>
    <s v="PITSS"/>
    <s v="ASP"/>
    <x v="174"/>
    <s v="VENUSTIANO CARRANZA No 809"/>
    <x v="6"/>
    <n v="0"/>
    <s v="INTERIOR"/>
    <n v="8"/>
    <s v="Entre 7 y 15"/>
    <s v="A3 Office Color Laser MFPs"/>
    <s v="A3"/>
    <s v="Ciudad principal"/>
    <s v="2-Entre 7 y 15"/>
    <n v="0.6"/>
    <n v="819"/>
    <n v="1"/>
    <n v="2.61"/>
    <n v="5"/>
    <n v="0.52200000000000002"/>
    <n v="0"/>
    <n v="0"/>
    <d v="2019-03-19T00:00:00"/>
    <d v="2019-03-20T00:00:00"/>
    <n v="1"/>
    <s v="0-1 día"/>
    <n v="0"/>
    <n v="0"/>
    <n v="0"/>
    <x v="0"/>
    <x v="0"/>
    <x v="0"/>
    <x v="0"/>
    <x v="0"/>
    <x v="1"/>
    <x v="6"/>
  </r>
  <r>
    <x v="2"/>
    <n v="1"/>
    <s v="2011185"/>
    <x v="0"/>
    <s v="4624"/>
    <s v="19/03/2019 10:18"/>
    <s v="0D6X451657"/>
    <s v="500159"/>
    <s v="PITSS"/>
    <s v="ASP"/>
    <x v="25"/>
    <s v="VIALIDAD TABALAOPA 8507"/>
    <x v="6"/>
    <n v="0"/>
    <s v="INTERIOR"/>
    <n v="378"/>
    <s v="&gt;60"/>
    <s v="Entry Mono Printers"/>
    <s v="A4"/>
    <s v="Ciudad principal"/>
    <s v="1-&gt;60"/>
    <n v="1.05"/>
    <n v="750.75000000000011"/>
    <n v="1"/>
    <n v="0"/>
    <n v="5"/>
    <n v="0"/>
    <n v="0"/>
    <n v="0"/>
    <d v="2019-03-20T00:00:00"/>
    <d v="2019-03-21T00:00:00"/>
    <n v="1"/>
    <s v="0-1 día"/>
    <n v="0"/>
    <n v="0"/>
    <n v="0"/>
    <x v="0"/>
    <x v="0"/>
    <x v="0"/>
    <x v="1"/>
    <x v="0"/>
    <x v="1"/>
    <x v="6"/>
  </r>
  <r>
    <x v="2"/>
    <n v="1"/>
    <s v="2011191"/>
    <x v="0"/>
    <s v="4603"/>
    <s v="19/03/2019 10:21"/>
    <s v="0XLT278483"/>
    <s v="500155"/>
    <s v="PITSS"/>
    <s v="ASP"/>
    <x v="25"/>
    <s v="AV PARQUE INDUSTRIAL JUAREZ 3328"/>
    <x v="2"/>
    <n v="0"/>
    <s v="INTERIOR"/>
    <n v="544"/>
    <s v="&gt;60"/>
    <s v="Entry Mono Printers"/>
    <s v="A4"/>
    <s v="Ciudad principal"/>
    <s v="1-&gt;60"/>
    <n v="1.05"/>
    <n v="750.75000000000011"/>
    <n v="1"/>
    <n v="0.65"/>
    <n v="5"/>
    <n v="0.13"/>
    <n v="0"/>
    <n v="0"/>
    <d v="2019-03-20T00:00:00"/>
    <d v="2019-03-20T00:00:00"/>
    <n v="0"/>
    <s v="0-1 día"/>
    <n v="0"/>
    <n v="0"/>
    <n v="0"/>
    <x v="0"/>
    <x v="0"/>
    <x v="0"/>
    <x v="1"/>
    <x v="0"/>
    <x v="2"/>
    <x v="2"/>
  </r>
  <r>
    <x v="2"/>
    <n v="1"/>
    <s v="2011205"/>
    <x v="1"/>
    <s v="3350"/>
    <s v="19/03/2019 10:27"/>
    <s v="0VMA675197"/>
    <s v="500053"/>
    <s v="PITSS"/>
    <s v="ASP"/>
    <x v="28"/>
    <s v="BLVD MIGUEL RAMOS ARIZPE 124 SUR"/>
    <x v="122"/>
    <n v="1"/>
    <s v="INTERIOR"/>
    <s v="  "/>
    <s v="&gt;60"/>
    <s v="A4 Mono MFPs"/>
    <s v="A4"/>
    <s v="Otras"/>
    <s v="1-&gt;60"/>
    <n v="1"/>
    <n v="0"/>
    <n v="0"/>
    <n v="9"/>
    <n v="9"/>
    <n v="1"/>
    <n v="0"/>
    <n v="0"/>
    <d v="2019-03-19T00:00:00"/>
    <d v="2019-03-20T00:00:00"/>
    <n v="1"/>
    <s v="0-1 día"/>
    <n v="0"/>
    <n v="0"/>
    <n v="0"/>
    <x v="1"/>
    <x v="0"/>
    <x v="0"/>
    <x v="0"/>
    <x v="0"/>
    <x v="0"/>
    <x v="0"/>
  </r>
  <r>
    <x v="2"/>
    <n v="1"/>
    <s v="2011217"/>
    <x v="0"/>
    <s v="4310"/>
    <s v="19/03/2019 10:31"/>
    <s v="0BG0966730"/>
    <s v="800110"/>
    <s v="PITSS"/>
    <s v="ASP"/>
    <x v="1"/>
    <s v="BLVD CAMELIA NO.2658"/>
    <x v="28"/>
    <n v="0"/>
    <s v="INTERIOR"/>
    <n v="36"/>
    <s v="Entre 31 y 60"/>
    <s v="Light Production Digital Business"/>
    <s v="Entry Production"/>
    <s v="Ciudad principal"/>
    <s v="3-Entre 31 y 60"/>
    <n v="1.1000000000000001"/>
    <n v="1730.3000000000004"/>
    <n v="1"/>
    <n v="3.05"/>
    <n v="4"/>
    <n v="0.76249999999999996"/>
    <n v="0"/>
    <n v="0"/>
    <d v="2019-03-20T00:00:00"/>
    <d v="2019-03-20T00:00:00"/>
    <n v="0"/>
    <s v="0-1 día"/>
    <n v="0"/>
    <n v="0"/>
    <n v="0"/>
    <x v="0"/>
    <x v="0"/>
    <x v="0"/>
    <x v="0"/>
    <x v="0"/>
    <x v="0"/>
    <x v="0"/>
  </r>
  <r>
    <x v="2"/>
    <n v="1"/>
    <s v="2011219"/>
    <x v="7"/>
    <s v="8031"/>
    <s v="19/03/2019 10:38"/>
    <s v="03TX405903"/>
    <s v="500093"/>
    <s v="PITSS"/>
    <s v="ASP"/>
    <x v="38"/>
    <s v="BLVD EJERCITO MEXICANO No 505"/>
    <x v="47"/>
    <n v="0"/>
    <s v="INTERIOR"/>
    <s v="  "/>
    <s v="&gt;60"/>
    <s v="A3 Office Color Laser MFPs"/>
    <s v="A3"/>
    <s v="Ciudad principal"/>
    <s v="2-&gt;60"/>
    <n v="1"/>
    <n v="1365"/>
    <n v="0"/>
    <n v="5"/>
    <n v="5"/>
    <n v="1"/>
    <n v="0"/>
    <n v="0"/>
    <d v="2019-03-19T00:00:00"/>
    <d v="2019-03-22T00:00:00"/>
    <n v="3"/>
    <s v="2-3 días"/>
    <n v="0"/>
    <n v="0"/>
    <n v="0"/>
    <x v="1"/>
    <x v="0"/>
    <x v="0"/>
    <x v="0"/>
    <x v="0"/>
    <x v="0"/>
    <x v="0"/>
  </r>
  <r>
    <x v="2"/>
    <n v="1"/>
    <s v="2011225"/>
    <x v="7"/>
    <s v="7025"/>
    <s v="19/03/2019 10:46"/>
    <s v="07CX043408"/>
    <s v="500093"/>
    <s v="PITSS"/>
    <s v="ASP"/>
    <x v="38"/>
    <s v="BLVD EJERCITO MEXICANO No 505"/>
    <x v="47"/>
    <n v="0"/>
    <s v="INTERIOR"/>
    <s v="  "/>
    <s v="&gt;60"/>
    <s v="Office Digital"/>
    <s v="A3"/>
    <s v="Ciudad principal"/>
    <s v="2-&gt;60"/>
    <n v="1"/>
    <n v="1365"/>
    <n v="0"/>
    <n v="5"/>
    <n v="5"/>
    <n v="1"/>
    <n v="0"/>
    <n v="0"/>
    <d v="2019-03-19T00:00:00"/>
    <d v="2019-03-22T00:00:00"/>
    <n v="3"/>
    <s v="2-3 días"/>
    <n v="0"/>
    <n v="0"/>
    <n v="0"/>
    <x v="1"/>
    <x v="0"/>
    <x v="0"/>
    <x v="0"/>
    <x v="0"/>
    <x v="0"/>
    <x v="0"/>
  </r>
  <r>
    <x v="2"/>
    <n v="1"/>
    <s v="2011233"/>
    <x v="0"/>
    <s v="8045"/>
    <s v="19/03/2019 10:57"/>
    <s v="0Y4X848740"/>
    <s v="000195"/>
    <s v="PITSS"/>
    <s v="ASP"/>
    <x v="15"/>
    <s v="AV MIGUEL ANGEL DE QUEVEDO NO 555"/>
    <x v="16"/>
    <n v="1"/>
    <s v="METRO"/>
    <n v="34"/>
    <s v="Entre 31 y 60"/>
    <s v="Office Digital"/>
    <s v="A3"/>
    <s v="Ciudad principal"/>
    <s v="2-Entre 31 y 60"/>
    <n v="1.05"/>
    <n v="0"/>
    <n v="1"/>
    <n v="1.93"/>
    <n v="5"/>
    <n v="0.38600000000000001"/>
    <n v="0"/>
    <n v="0"/>
    <d v="2019-03-19T00:00:00"/>
    <d v="2019-03-20T00:00:00"/>
    <n v="1"/>
    <s v="0-1 día"/>
    <n v="0"/>
    <n v="0"/>
    <n v="0"/>
    <x v="0"/>
    <x v="0"/>
    <x v="0"/>
    <x v="0"/>
    <x v="0"/>
    <x v="0"/>
    <x v="0"/>
  </r>
  <r>
    <x v="2"/>
    <n v="1"/>
    <s v="2011239"/>
    <x v="0"/>
    <s v="4002"/>
    <s v="19/03/2019 10:59"/>
    <s v="09HB331851"/>
    <s v="000195"/>
    <s v="PITSS"/>
    <s v="ASP"/>
    <x v="15"/>
    <s v="AV MIGUEL ANGEL DE QUEVEDO NO 555"/>
    <x v="16"/>
    <n v="1"/>
    <s v="METRO"/>
    <n v="34"/>
    <s v="Entre 31 y 60"/>
    <s v="A4 Mono MFPs"/>
    <s v="A4"/>
    <s v="Ciudad principal"/>
    <s v="1-Entre 31 y 60"/>
    <n v="0.8"/>
    <n v="0"/>
    <n v="1"/>
    <n v="3.27"/>
    <n v="5"/>
    <n v="0.65400000000000003"/>
    <n v="0"/>
    <n v="0"/>
    <d v="2019-03-19T00:00:00"/>
    <d v="2019-03-20T00:00:00"/>
    <n v="1"/>
    <s v="0-1 día"/>
    <n v="0"/>
    <n v="0"/>
    <n v="0"/>
    <x v="0"/>
    <x v="0"/>
    <x v="0"/>
    <x v="0"/>
    <x v="0"/>
    <x v="0"/>
    <x v="0"/>
  </r>
  <r>
    <x v="2"/>
    <n v="1"/>
    <s v="2011243"/>
    <x v="0"/>
    <s v="8045"/>
    <s v="19/03/2019 11:02"/>
    <s v="0Y4X848737"/>
    <s v="000196"/>
    <s v="PITSS"/>
    <s v="ASP"/>
    <x v="15"/>
    <s v="AV MIGUEL ANGEL DE QUEVEDO NO 555"/>
    <x v="16"/>
    <n v="1"/>
    <s v="METRO"/>
    <n v="20"/>
    <s v="Entre 16 y 30"/>
    <s v="Office Digital"/>
    <s v="A3"/>
    <s v="Ciudad principal"/>
    <s v="2-Entre 16 y 30"/>
    <n v="0.8"/>
    <n v="0"/>
    <n v="1"/>
    <n v="2.2000000000000002"/>
    <n v="5"/>
    <n v="0.44000000000000006"/>
    <n v="0"/>
    <n v="0"/>
    <d v="2019-03-19T00:00:00"/>
    <d v="2019-03-20T00:00:00"/>
    <n v="1"/>
    <s v="0-1 día"/>
    <n v="0"/>
    <n v="0"/>
    <n v="0"/>
    <x v="0"/>
    <x v="0"/>
    <x v="0"/>
    <x v="0"/>
    <x v="0"/>
    <x v="0"/>
    <x v="0"/>
  </r>
  <r>
    <x v="2"/>
    <n v="1"/>
    <s v="2011249"/>
    <x v="0"/>
    <s v="4002"/>
    <s v="19/03/2019 11:05"/>
    <s v="09HB331860"/>
    <s v="000196"/>
    <s v="PITSS"/>
    <s v="ASP"/>
    <x v="15"/>
    <s v="AV MIGUEL ANGEL DE QUEVEDO NO 555"/>
    <x v="16"/>
    <n v="1"/>
    <s v="METRO"/>
    <n v="98"/>
    <s v="&gt;60"/>
    <s v="A4 Mono MFPs"/>
    <s v="A4"/>
    <s v="Ciudad principal"/>
    <s v="1-&gt;60"/>
    <n v="1.05"/>
    <n v="0"/>
    <n v="1"/>
    <n v="3.25"/>
    <n v="5"/>
    <n v="0.65"/>
    <n v="0"/>
    <n v="0"/>
    <d v="2019-03-19T00:00:00"/>
    <d v="2019-03-20T00:00:00"/>
    <n v="1"/>
    <s v="0-1 día"/>
    <n v="0"/>
    <n v="0"/>
    <n v="0"/>
    <x v="0"/>
    <x v="0"/>
    <x v="0"/>
    <x v="0"/>
    <x v="0"/>
    <x v="0"/>
    <x v="0"/>
  </r>
  <r>
    <x v="2"/>
    <n v="1"/>
    <s v="2011251"/>
    <x v="0"/>
    <s v="6203"/>
    <s v="19/03/2019 11:06"/>
    <s v="0AGC431078"/>
    <s v="500161"/>
    <s v="PITSS"/>
    <s v="ASP"/>
    <x v="6"/>
    <s v="5 DE FEBRERO 3812 Y 40A"/>
    <x v="6"/>
    <n v="0"/>
    <s v="INTERIOR"/>
    <n v="55"/>
    <s v="Entre 31 y 60"/>
    <s v="WF Mono Systems and Legacy Color"/>
    <s v="WF"/>
    <s v="Ciudad principal"/>
    <s v="3-Entre 31 y 60"/>
    <n v="1.1000000000000001"/>
    <n v="1730.3000000000004"/>
    <n v="1"/>
    <n v="2.15"/>
    <n v="4"/>
    <n v="0.53749999999999998"/>
    <n v="0"/>
    <n v="0"/>
    <d v="2019-03-19T00:00:00"/>
    <d v="2019-03-20T00:00:00"/>
    <n v="1"/>
    <s v="0-1 día"/>
    <n v="0"/>
    <n v="0"/>
    <n v="0"/>
    <x v="0"/>
    <x v="0"/>
    <x v="0"/>
    <x v="0"/>
    <x v="0"/>
    <x v="1"/>
    <x v="7"/>
  </r>
  <r>
    <x v="2"/>
    <n v="1"/>
    <s v="2011261"/>
    <x v="0"/>
    <s v="3658"/>
    <s v="19/03/2019 11:12"/>
    <s v="0C4X007970"/>
    <s v="800071"/>
    <s v="PITSS"/>
    <s v="ASP"/>
    <x v="7"/>
    <s v="AV GENERAL RAMON CORONA No 2514"/>
    <x v="0"/>
    <n v="0"/>
    <s v="INTERIOR"/>
    <n v="2665"/>
    <s v="&gt;60"/>
    <s v="A4 Mono MFPs"/>
    <s v="A4"/>
    <s v="Ciudad principal"/>
    <s v="1-&gt;60"/>
    <n v="1.05"/>
    <n v="750.75000000000011"/>
    <n v="1"/>
    <n v="0.63"/>
    <n v="5"/>
    <n v="0.126"/>
    <n v="0"/>
    <n v="0"/>
    <d v="2019-03-21T00:00:00"/>
    <d v="2019-03-21T00:00:00"/>
    <n v="0"/>
    <s v="0-1 día"/>
    <n v="0"/>
    <n v="0"/>
    <n v="0"/>
    <x v="0"/>
    <x v="0"/>
    <x v="0"/>
    <x v="0"/>
    <x v="0"/>
    <x v="0"/>
    <x v="0"/>
  </r>
  <r>
    <x v="2"/>
    <n v="1"/>
    <s v="2011269"/>
    <x v="0"/>
    <s v="8031"/>
    <s v="19/03/2019 11:19"/>
    <s v="03TX403609"/>
    <s v="800186"/>
    <s v="PITSS"/>
    <s v="ASP"/>
    <x v="38"/>
    <s v="AV TECNOLOGICO No 100 - 901"/>
    <x v="10"/>
    <n v="0"/>
    <s v="INTERIOR"/>
    <n v="140"/>
    <s v="&gt;60"/>
    <s v="A3 Office Color Laser MFPs"/>
    <s v="A3"/>
    <s v="Ciudad principal"/>
    <s v="2-&gt;60"/>
    <n v="1.1000000000000001"/>
    <n v="1501.5000000000002"/>
    <n v="1"/>
    <n v="6.18"/>
    <n v="5"/>
    <n v="1.236"/>
    <n v="5.8999999999999997E-2"/>
    <n v="-80.534999999999997"/>
    <d v="2019-03-19T00:00:00"/>
    <d v="2019-03-19T00:00:00"/>
    <n v="0"/>
    <s v="0-1 día"/>
    <n v="0"/>
    <n v="0"/>
    <n v="0"/>
    <x v="0"/>
    <x v="1"/>
    <x v="0"/>
    <x v="0"/>
    <x v="0"/>
    <x v="0"/>
    <x v="0"/>
  </r>
  <r>
    <x v="2"/>
    <n v="1"/>
    <s v="2011279"/>
    <x v="0"/>
    <s v="5867"/>
    <s v="19/03/2019 11:32"/>
    <s v="0EX7381748"/>
    <s v="500163"/>
    <s v="PITSS"/>
    <s v="ASP"/>
    <x v="108"/>
    <s v="BLVD ADOLFO LOPEZ MATEOS No 805 PONIENTE"/>
    <x v="109"/>
    <n v="0"/>
    <s v="INTERIOR"/>
    <n v="20"/>
    <s v="Entre 16 y 30"/>
    <s v="Office Digital"/>
    <s v="A3"/>
    <s v="Ciudad principal"/>
    <s v="2-Entre 16 y 30"/>
    <n v="0.8"/>
    <n v="1092"/>
    <n v="1"/>
    <n v="1.47"/>
    <n v="5"/>
    <n v="0.29399999999999998"/>
    <n v="0"/>
    <n v="0"/>
    <d v="2019-03-25T00:00:00"/>
    <d v="2019-03-26T00:00:00"/>
    <n v="1"/>
    <s v="0-1 día"/>
    <n v="0"/>
    <n v="0"/>
    <n v="0"/>
    <x v="0"/>
    <x v="0"/>
    <x v="0"/>
    <x v="0"/>
    <x v="0"/>
    <x v="0"/>
    <x v="0"/>
  </r>
  <r>
    <x v="2"/>
    <n v="1"/>
    <s v="2011281"/>
    <x v="0"/>
    <s v="4002"/>
    <s v="19/03/2019 11:34"/>
    <s v="9HB329987"/>
    <s v="800147"/>
    <s v="PITSS"/>
    <s v="ASP"/>
    <x v="38"/>
    <s v="PASEO DE LOS INSURGENTES No 303, PISO 1"/>
    <x v="17"/>
    <n v="0"/>
    <s v="INTERIOR"/>
    <n v="140"/>
    <s v="&gt;60"/>
    <s v="A4 Mono MFPs"/>
    <s v="A4"/>
    <s v="Ciudad principal"/>
    <s v="1-&gt;60"/>
    <n v="1.05"/>
    <n v="750.75000000000011"/>
    <n v="1"/>
    <n v="1.68"/>
    <n v="5"/>
    <n v="0.33599999999999997"/>
    <n v="0"/>
    <n v="0"/>
    <d v="2019-03-19T00:00:00"/>
    <d v="2019-03-20T00:00:00"/>
    <n v="1"/>
    <s v="0-1 día"/>
    <n v="0"/>
    <n v="0"/>
    <n v="0"/>
    <x v="0"/>
    <x v="0"/>
    <x v="0"/>
    <x v="0"/>
    <x v="0"/>
    <x v="0"/>
    <x v="0"/>
  </r>
  <r>
    <x v="2"/>
    <n v="1"/>
    <s v="2011295"/>
    <x v="0"/>
    <s v="8075"/>
    <s v="19/03/2019 11:46"/>
    <s v="03AG879962"/>
    <s v="500080"/>
    <s v="PITSS"/>
    <s v="ASP"/>
    <x v="4"/>
    <s v="HIPERPLAZA No 3300"/>
    <x v="6"/>
    <n v="0"/>
    <s v="INTERIOR"/>
    <n v="28"/>
    <s v="Entre 16 y 30"/>
    <s v="Departmental Digital"/>
    <s v="A3"/>
    <s v="Ciudad principal"/>
    <s v="2-Entre 16 y 30"/>
    <n v="0.8"/>
    <n v="1092"/>
    <n v="1"/>
    <n v="0"/>
    <n v="5"/>
    <n v="0"/>
    <n v="0"/>
    <n v="0"/>
    <d v="2019-03-19T00:00:00"/>
    <d v="2019-03-20T00:00:00"/>
    <n v="1"/>
    <s v="0-1 día"/>
    <n v="0"/>
    <n v="0"/>
    <n v="0"/>
    <x v="0"/>
    <x v="0"/>
    <x v="0"/>
    <x v="0"/>
    <x v="0"/>
    <x v="1"/>
    <x v="1"/>
  </r>
  <r>
    <x v="2"/>
    <n v="1"/>
    <s v="2011303"/>
    <x v="0"/>
    <s v="0070"/>
    <s v="19/03/2019 11:48"/>
    <s v="0E2B666074"/>
    <s v="500080"/>
    <s v="PITSS"/>
    <s v="ASP"/>
    <x v="4"/>
    <s v="AV MIRADOR 3300"/>
    <x v="6"/>
    <n v="0"/>
    <s v="INTERIOR"/>
    <n v="27"/>
    <s v="Entre 16 y 30"/>
    <s v="Entry Production Color Low/Mid"/>
    <s v="Entry Production"/>
    <s v="Ciudad principal"/>
    <s v="3-Entre 16 y 30"/>
    <n v="1.05"/>
    <n v="1651.6500000000003"/>
    <n v="1"/>
    <n v="0"/>
    <n v="4"/>
    <n v="0"/>
    <n v="0"/>
    <n v="0"/>
    <d v="2019-03-19T00:00:00"/>
    <d v="2019-03-20T00:00:00"/>
    <n v="1"/>
    <s v="0-1 día"/>
    <n v="0"/>
    <n v="0"/>
    <n v="0"/>
    <x v="0"/>
    <x v="0"/>
    <x v="0"/>
    <x v="0"/>
    <x v="0"/>
    <x v="1"/>
    <x v="1"/>
  </r>
  <r>
    <x v="2"/>
    <n v="1"/>
    <s v="2011321"/>
    <x v="0"/>
    <s v="5866"/>
    <s v="19/03/2019 12:20"/>
    <s v="0EX9287332"/>
    <s v="800183"/>
    <s v="PITSS"/>
    <s v="ASP"/>
    <x v="4"/>
    <s v="AV GENERAL MARCELINO GARCIA BARRAGAN 2077"/>
    <x v="26"/>
    <n v="0"/>
    <s v="INTERIOR"/>
    <n v="31"/>
    <s v="Entre 31 y 60"/>
    <s v="Departmental Digital"/>
    <s v="A3"/>
    <s v="Ciudad principal"/>
    <s v="2-Entre 31 y 60"/>
    <n v="1.05"/>
    <n v="1433.25"/>
    <n v="1"/>
    <n v="0.67"/>
    <n v="5"/>
    <n v="0.13400000000000001"/>
    <n v="0"/>
    <n v="0"/>
    <d v="2019-03-21T00:00:00"/>
    <d v="2019-03-22T00:00:00"/>
    <n v="1"/>
    <s v="0-1 día"/>
    <n v="0"/>
    <n v="0"/>
    <n v="0"/>
    <x v="0"/>
    <x v="0"/>
    <x v="0"/>
    <x v="0"/>
    <x v="0"/>
    <x v="0"/>
    <x v="0"/>
  </r>
  <r>
    <x v="2"/>
    <n v="1"/>
    <s v="2011355"/>
    <x v="0"/>
    <s v="0551"/>
    <s v="19/03/2019 13:08"/>
    <s v="0XPN394559"/>
    <s v="100037"/>
    <s v="PITSS"/>
    <s v="ASP"/>
    <x v="4"/>
    <s v="BLVD AEROPUERTO MIGUEL ALEMAN No 55"/>
    <x v="59"/>
    <n v="0"/>
    <s v="INTERIOR"/>
    <n v="13"/>
    <s v="Entre 7 y 15"/>
    <s v="Entry Production Color Low/Mid"/>
    <s v="Entry Production"/>
    <s v="Ciudad principal"/>
    <s v="3-Entre 7 y 15"/>
    <n v="0.8"/>
    <n v="1258.4000000000003"/>
    <n v="1"/>
    <n v="2.0699999999999998"/>
    <n v="4"/>
    <n v="0.51749999999999996"/>
    <n v="0"/>
    <n v="0"/>
    <d v="2019-03-21T00:00:00"/>
    <d v="2019-03-21T00:00:00"/>
    <n v="0"/>
    <s v="0-1 día"/>
    <n v="0"/>
    <n v="0"/>
    <n v="0"/>
    <x v="0"/>
    <x v="0"/>
    <x v="0"/>
    <x v="0"/>
    <x v="0"/>
    <x v="0"/>
    <x v="0"/>
  </r>
  <r>
    <x v="2"/>
    <n v="1"/>
    <s v="2011359"/>
    <x v="0"/>
    <s v="3658"/>
    <s v="19/03/2019 11:26"/>
    <s v="0C4X003016"/>
    <s v="500156"/>
    <s v="PITSS"/>
    <s v="ASP"/>
    <x v="8"/>
    <s v="BLVD INDEPENDENCIA   2810 LOCAL N"/>
    <x v="2"/>
    <n v="0"/>
    <s v="INTERIOR"/>
    <n v="111"/>
    <s v="&gt;60"/>
    <s v="A4 Mono MFPs"/>
    <s v="A4"/>
    <s v="Ciudad principal"/>
    <s v="1-&gt;60"/>
    <n v="1.05"/>
    <n v="750.75000000000011"/>
    <n v="1"/>
    <n v="2.57"/>
    <n v="5"/>
    <n v="0.51400000000000001"/>
    <n v="0"/>
    <n v="0"/>
    <d v="2019-03-19T00:00:00"/>
    <d v="2019-03-20T00:00:00"/>
    <n v="1"/>
    <s v="0-1 día"/>
    <n v="0"/>
    <n v="0"/>
    <n v="0"/>
    <x v="0"/>
    <x v="0"/>
    <x v="0"/>
    <x v="0"/>
    <x v="0"/>
    <x v="2"/>
    <x v="3"/>
  </r>
  <r>
    <x v="2"/>
    <n v="1"/>
    <s v="2011363"/>
    <x v="0"/>
    <s v="8045"/>
    <s v="19/03/2019 13:15"/>
    <s v="0Y4X838103"/>
    <s v="100038"/>
    <s v="PITSS"/>
    <s v="ASP"/>
    <x v="18"/>
    <s v="IGNACIO LOPEZ RAYON No 510"/>
    <x v="22"/>
    <n v="0"/>
    <s v="INTERIOR"/>
    <n v="104"/>
    <s v="&gt;60"/>
    <s v="Office Digital"/>
    <s v="A3"/>
    <s v="Ciudad principal"/>
    <s v="2-&gt;60"/>
    <n v="1.1000000000000001"/>
    <n v="1501.5000000000002"/>
    <n v="1"/>
    <n v="1.25"/>
    <n v="5"/>
    <n v="0.25"/>
    <n v="0"/>
    <n v="0"/>
    <d v="2019-03-19T00:00:00"/>
    <d v="2019-03-20T00:00:00"/>
    <n v="1"/>
    <s v="0-1 día"/>
    <n v="0"/>
    <n v="0"/>
    <n v="0"/>
    <x v="0"/>
    <x v="0"/>
    <x v="0"/>
    <x v="0"/>
    <x v="0"/>
    <x v="0"/>
    <x v="0"/>
  </r>
  <r>
    <x v="2"/>
    <n v="1"/>
    <s v="2011379"/>
    <x v="0"/>
    <s v="5866"/>
    <s v="19/03/2019 13:18"/>
    <s v="0EX9293046"/>
    <s v="100037"/>
    <s v="PITSS"/>
    <s v="ASP"/>
    <x v="4"/>
    <s v="BLV AEROPUERTO MIGUEL ALEMAN 55"/>
    <x v="52"/>
    <n v="0"/>
    <s v="INTERIOR"/>
    <n v="200"/>
    <s v="&gt;60"/>
    <s v="Departmental Digital"/>
    <s v="A3"/>
    <s v="Otras"/>
    <s v="2-&gt;60"/>
    <n v="1.1000000000000001"/>
    <n v="1501.5000000000002"/>
    <n v="1"/>
    <n v="2.42"/>
    <n v="9"/>
    <n v="0.2688888888888889"/>
    <n v="0"/>
    <n v="0"/>
    <d v="2019-03-19T00:00:00"/>
    <d v="2019-03-20T00:00:00"/>
    <n v="1"/>
    <s v="0-1 día"/>
    <n v="0"/>
    <n v="0"/>
    <n v="0"/>
    <x v="0"/>
    <x v="0"/>
    <x v="0"/>
    <x v="0"/>
    <x v="0"/>
    <x v="0"/>
    <x v="0"/>
  </r>
  <r>
    <x v="2"/>
    <n v="1"/>
    <s v="2011407"/>
    <x v="0"/>
    <s v="7530"/>
    <s v="19/03/2019 13:42"/>
    <s v="0XKK410103"/>
    <s v="100039"/>
    <s v="PITSS"/>
    <s v="ASP"/>
    <x v="28"/>
    <s v="INDUSTRIA QUIMICA S/N"/>
    <x v="20"/>
    <n v="1"/>
    <s v="INTERIOR"/>
    <n v="218"/>
    <s v="&gt;60"/>
    <s v="A3 Office Color Laser MFPs"/>
    <s v="A3"/>
    <s v="Ciudad principal"/>
    <s v="2-&gt;60"/>
    <n v="1.1000000000000001"/>
    <n v="0"/>
    <n v="1"/>
    <n v="0.3"/>
    <n v="5"/>
    <n v="0.06"/>
    <n v="0"/>
    <n v="0"/>
    <d v="2019-03-20T00:00:00"/>
    <d v="2019-03-20T00:00:00"/>
    <n v="0"/>
    <s v="0-1 día"/>
    <n v="0"/>
    <n v="0"/>
    <n v="0"/>
    <x v="0"/>
    <x v="0"/>
    <x v="0"/>
    <x v="0"/>
    <x v="0"/>
    <x v="0"/>
    <x v="0"/>
  </r>
  <r>
    <x v="2"/>
    <n v="1"/>
    <s v="2011411"/>
    <x v="0"/>
    <s v="7142"/>
    <s v="19/03/2019 13:41"/>
    <s v="0PW4792154"/>
    <s v="800197"/>
    <s v="PITSS"/>
    <s v="ASP"/>
    <x v="1"/>
    <s v="NEREO RODRIGUEZ BARRAGAN 1350"/>
    <x v="13"/>
    <n v="0"/>
    <s v="INTERIOR"/>
    <n v="17"/>
    <s v="Entre 16 y 30"/>
    <s v="WF Mono Systems and Legacy Color"/>
    <s v="WF"/>
    <s v="Ciudad principal"/>
    <s v="3-Entre 16 y 30"/>
    <n v="1.05"/>
    <n v="1651.6500000000003"/>
    <n v="1"/>
    <n v="1.32"/>
    <n v="4"/>
    <n v="0.33"/>
    <n v="0"/>
    <n v="0"/>
    <d v="2019-03-19T00:00:00"/>
    <d v="2019-03-20T00:00:00"/>
    <n v="1"/>
    <s v="0-1 día"/>
    <n v="0"/>
    <n v="0"/>
    <n v="0"/>
    <x v="0"/>
    <x v="0"/>
    <x v="0"/>
    <x v="0"/>
    <x v="0"/>
    <x v="0"/>
    <x v="0"/>
  </r>
  <r>
    <x v="2"/>
    <n v="1"/>
    <s v="2011415"/>
    <x v="0"/>
    <s v="3658"/>
    <s v="19/03/2019 13:42"/>
    <s v="0C4X011320"/>
    <s v="800072"/>
    <s v="PITSS"/>
    <s v="ASP"/>
    <x v="186"/>
    <s v="MEXICALTZINGO 2277"/>
    <x v="7"/>
    <n v="0"/>
    <s v="INTERIOR"/>
    <n v="188"/>
    <s v="&gt;60"/>
    <s v="A4 Mono MFPs"/>
    <s v="A4"/>
    <s v="Ciudad principal"/>
    <s v="1-&gt;60"/>
    <n v="1.05"/>
    <n v="750.75000000000011"/>
    <n v="1"/>
    <n v="0.63"/>
    <n v="5"/>
    <n v="0.126"/>
    <n v="0"/>
    <n v="0"/>
    <d v="2019-03-19T00:00:00"/>
    <d v="2019-03-20T00:00:00"/>
    <n v="1"/>
    <s v="0-1 día"/>
    <n v="0"/>
    <n v="0"/>
    <n v="0"/>
    <x v="0"/>
    <x v="0"/>
    <x v="0"/>
    <x v="0"/>
    <x v="0"/>
    <x v="0"/>
    <x v="0"/>
  </r>
  <r>
    <x v="2"/>
    <n v="1"/>
    <s v="2011451"/>
    <x v="0"/>
    <s v="3611"/>
    <s v="19/03/2019 14:43"/>
    <s v="0A4T558394"/>
    <s v="800197"/>
    <s v="PITSS"/>
    <s v="ASP"/>
    <x v="4"/>
    <s v="AV VENUSTIANO CARRANZA 2301"/>
    <x v="13"/>
    <n v="0"/>
    <s v="INTERIOR"/>
    <n v="11"/>
    <s v="Entre 7 y 15"/>
    <s v="Entry Mono Printers"/>
    <s v="A4"/>
    <s v="Ciudad principal"/>
    <s v="1-Entre 7 y 15"/>
    <n v="0"/>
    <n v="0"/>
    <n v="1"/>
    <n v="2.2799999999999998"/>
    <n v="5"/>
    <n v="0.45599999999999996"/>
    <n v="0"/>
    <n v="0"/>
    <d v="2019-03-25T00:00:00"/>
    <d v="2019-03-25T00:00:00"/>
    <n v="0"/>
    <s v="0-1 día"/>
    <n v="0"/>
    <n v="0"/>
    <n v="0"/>
    <x v="0"/>
    <x v="0"/>
    <x v="0"/>
    <x v="0"/>
    <x v="0"/>
    <x v="0"/>
    <x v="0"/>
  </r>
  <r>
    <x v="2"/>
    <n v="1"/>
    <s v="2011467"/>
    <x v="0"/>
    <s v="4395"/>
    <s v="19/03/2019 15:02"/>
    <s v="0BG2939611"/>
    <s v="500071"/>
    <s v="PITSS"/>
    <s v="ASP"/>
    <x v="1"/>
    <s v="PEDRO CARDENAS 100"/>
    <x v="42"/>
    <n v="0"/>
    <s v="INTERIOR"/>
    <n v="9"/>
    <s v="Entre 7 y 15"/>
    <s v="Light Production Digital Business"/>
    <s v="Entry Production"/>
    <s v="Ciudad principal"/>
    <s v="3-Entre 7 y 15"/>
    <n v="0.8"/>
    <n v="1258.4000000000003"/>
    <n v="1"/>
    <n v="2.17"/>
    <n v="4"/>
    <n v="0.54249999999999998"/>
    <n v="0"/>
    <n v="0"/>
    <d v="2019-03-19T00:00:00"/>
    <d v="2019-03-20T00:00:00"/>
    <n v="1"/>
    <s v="0-1 día"/>
    <n v="0"/>
    <n v="0"/>
    <n v="0"/>
    <x v="0"/>
    <x v="0"/>
    <x v="0"/>
    <x v="0"/>
    <x v="0"/>
    <x v="0"/>
    <x v="0"/>
  </r>
  <r>
    <x v="2"/>
    <n v="1"/>
    <s v="2011469"/>
    <x v="0"/>
    <s v="4018"/>
    <s v="19/03/2019 15:12"/>
    <s v="04HX543557"/>
    <s v="500027"/>
    <s v="PITSS"/>
    <s v="ASP"/>
    <x v="20"/>
    <s v="AV DE LAS TORRES No 7125"/>
    <x v="2"/>
    <n v="1"/>
    <s v="INTERIOR"/>
    <n v="15"/>
    <s v="Entre 7 y 15"/>
    <s v="A4 Color Laser MFPs"/>
    <s v="A4"/>
    <s v="Ciudad principal"/>
    <s v="1-Entre 7 y 15"/>
    <n v="0"/>
    <n v="0"/>
    <n v="1"/>
    <n v="0.47"/>
    <n v="5"/>
    <n v="9.4E-2"/>
    <n v="0"/>
    <n v="0"/>
    <d v="2019-03-21T00:00:00"/>
    <d v="2019-03-21T00:00:00"/>
    <n v="0"/>
    <s v="0-1 día"/>
    <n v="0"/>
    <n v="0"/>
    <n v="0"/>
    <x v="0"/>
    <x v="0"/>
    <x v="0"/>
    <x v="0"/>
    <x v="0"/>
    <x v="0"/>
    <x v="0"/>
  </r>
  <r>
    <x v="2"/>
    <n v="1"/>
    <s v="2011483"/>
    <x v="0"/>
    <s v="4002"/>
    <s v="19/03/2019 15:41"/>
    <s v="09HB331505"/>
    <s v="000196"/>
    <s v="PITSS"/>
    <s v="ASP"/>
    <x v="15"/>
    <s v="AV PASEO DE LA REFORMA No 180 PISO 23"/>
    <x v="57"/>
    <n v="1"/>
    <s v="METRO"/>
    <n v="29"/>
    <s v="Entre 16 y 30"/>
    <s v="A4 Mono MFPs"/>
    <s v="A4"/>
    <s v="Ciudad principal"/>
    <s v="1-Entre 16 y 30"/>
    <n v="0.6"/>
    <n v="0"/>
    <n v="1"/>
    <n v="1.82"/>
    <n v="5"/>
    <n v="0.36399999999999999"/>
    <n v="0"/>
    <n v="0"/>
    <d v="2019-03-20T00:00:00"/>
    <d v="2019-03-20T00:00:00"/>
    <n v="0"/>
    <s v="0-1 día"/>
    <n v="0"/>
    <n v="0"/>
    <n v="0"/>
    <x v="0"/>
    <x v="0"/>
    <x v="0"/>
    <x v="0"/>
    <x v="0"/>
    <x v="0"/>
    <x v="0"/>
  </r>
  <r>
    <x v="2"/>
    <n v="1"/>
    <s v="2011493"/>
    <x v="0"/>
    <s v="0560"/>
    <s v="19/03/2019 15:59"/>
    <s v="0XPN394939"/>
    <s v="800183"/>
    <s v="PITSS"/>
    <s v="ASP"/>
    <x v="1"/>
    <s v="PATRIA 1937"/>
    <x v="0"/>
    <n v="0"/>
    <s v="INTERIOR"/>
    <n v="36"/>
    <s v="Entre 31 y 60"/>
    <s v="Entry Production Color Low/Mid"/>
    <s v="Entry Production"/>
    <s v="Ciudad principal"/>
    <s v="3-Entre 31 y 60"/>
    <n v="1.1000000000000001"/>
    <n v="1730.3000000000004"/>
    <n v="1"/>
    <n v="1.52"/>
    <n v="4"/>
    <n v="0.38"/>
    <n v="0"/>
    <n v="0"/>
    <d v="2019-03-22T00:00:00"/>
    <d v="2019-03-22T00:00:00"/>
    <n v="0"/>
    <s v="0-1 día"/>
    <n v="0"/>
    <n v="0"/>
    <n v="0"/>
    <x v="0"/>
    <x v="0"/>
    <x v="0"/>
    <x v="0"/>
    <x v="0"/>
    <x v="0"/>
    <x v="0"/>
  </r>
  <r>
    <x v="2"/>
    <n v="1"/>
    <s v="2011505"/>
    <x v="0"/>
    <s v="7120"/>
    <s v="19/03/2019 16:30"/>
    <s v="0XDC390916"/>
    <s v="100037"/>
    <s v="PITSS"/>
    <s v="ASP"/>
    <x v="21"/>
    <s v="ACUEDUCTO DEL ALTO LERMA No 2"/>
    <x v="24"/>
    <n v="0"/>
    <s v="INTERIOR"/>
    <n v="228"/>
    <s v="&gt;60"/>
    <s v="A3 Office Color Laser MFPs"/>
    <s v="A3"/>
    <s v="Ciudad principal"/>
    <s v="2-&gt;60"/>
    <n v="1.1000000000000001"/>
    <n v="1501.5000000000002"/>
    <n v="1"/>
    <n v="1"/>
    <n v="5"/>
    <n v="0.2"/>
    <n v="0"/>
    <n v="0"/>
    <d v="2019-03-22T00:00:00"/>
    <d v="2019-03-22T00:00:00"/>
    <n v="0"/>
    <s v="0-1 día"/>
    <n v="0"/>
    <n v="0"/>
    <n v="0"/>
    <x v="0"/>
    <x v="0"/>
    <x v="0"/>
    <x v="0"/>
    <x v="0"/>
    <x v="0"/>
    <x v="0"/>
  </r>
  <r>
    <x v="2"/>
    <n v="1"/>
    <s v="2011509"/>
    <x v="2"/>
    <s v="4002"/>
    <s v="19/03/2019 16:41"/>
    <s v="09HB331920"/>
    <s v="500035"/>
    <s v="PITSS"/>
    <s v="ASP"/>
    <x v="0"/>
    <s v="JUAREZ Y SEGURO SOCIAL S/N"/>
    <x v="84"/>
    <n v="1"/>
    <s v="INTERIOR"/>
    <s v="  "/>
    <s v="&gt;60"/>
    <s v="A4 Mono MFPs"/>
    <s v="A4"/>
    <s v="Ciudad principal"/>
    <s v="1-&gt;60"/>
    <n v="1"/>
    <n v="0"/>
    <n v="1"/>
    <n v="12.32"/>
    <n v="5"/>
    <n v="2.464"/>
    <n v="0.36599999999999999"/>
    <n v="0"/>
    <d v="2019-03-21T00:00:00"/>
    <d v="2019-03-22T00:00:00"/>
    <n v="1"/>
    <s v="0-1 día"/>
    <n v="0"/>
    <n v="0"/>
    <n v="0"/>
    <x v="1"/>
    <x v="3"/>
    <x v="0"/>
    <x v="0"/>
    <x v="0"/>
    <x v="0"/>
    <x v="0"/>
  </r>
  <r>
    <x v="2"/>
    <n v="1"/>
    <s v="2011519"/>
    <x v="0"/>
    <s v="5955"/>
    <s v="19/03/2019 16:54"/>
    <s v="0X76372726"/>
    <s v="500163"/>
    <s v="PITSS"/>
    <s v="ASP"/>
    <x v="108"/>
    <s v="TRANSFORMACION LT 3B MZ N SECCION II"/>
    <x v="109"/>
    <n v="0"/>
    <s v="INTERIOR"/>
    <n v="8"/>
    <s v="Entre 7 y 15"/>
    <s v="Departmental Digital"/>
    <s v="A3"/>
    <s v="Ciudad principal"/>
    <s v="2-Entre 7 y 15"/>
    <n v="0.6"/>
    <n v="819"/>
    <n v="1"/>
    <n v="0.6"/>
    <n v="5"/>
    <n v="0.12"/>
    <n v="0"/>
    <n v="0"/>
    <d v="2019-03-25T00:00:00"/>
    <d v="2019-03-26T00:00:00"/>
    <n v="1"/>
    <s v="0-1 día"/>
    <n v="0"/>
    <n v="0"/>
    <n v="0"/>
    <x v="0"/>
    <x v="0"/>
    <x v="0"/>
    <x v="0"/>
    <x v="0"/>
    <x v="0"/>
    <x v="0"/>
  </r>
  <r>
    <x v="2"/>
    <n v="1"/>
    <s v="2011527"/>
    <x v="0"/>
    <s v="3611"/>
    <s v="19/03/2019 17:13"/>
    <s v="0A4T036165"/>
    <s v="500155"/>
    <s v="PITSS"/>
    <s v="ASP"/>
    <x v="25"/>
    <s v="AV PARQUE INDUSTRIAL JUAREZ 3328"/>
    <x v="2"/>
    <n v="0"/>
    <s v="INTERIOR"/>
    <n v="679"/>
    <s v="&gt;60"/>
    <s v="Entry Mono Printers"/>
    <s v="A4"/>
    <s v="Ciudad principal"/>
    <s v="1-&gt;60"/>
    <n v="1.05"/>
    <n v="750.75000000000011"/>
    <n v="1"/>
    <n v="0.28000000000000003"/>
    <n v="5"/>
    <n v="5.6000000000000008E-2"/>
    <n v="0"/>
    <n v="0"/>
    <d v="2019-03-27T00:00:00"/>
    <d v="2019-03-27T00:00:00"/>
    <n v="0"/>
    <s v="0-1 día"/>
    <n v="0"/>
    <n v="0"/>
    <n v="0"/>
    <x v="0"/>
    <x v="0"/>
    <x v="0"/>
    <x v="1"/>
    <x v="0"/>
    <x v="2"/>
    <x v="2"/>
  </r>
  <r>
    <x v="2"/>
    <n v="1"/>
    <s v="2011529"/>
    <x v="0"/>
    <s v="4395"/>
    <s v="19/03/2019 17:13"/>
    <s v="0BG2951597"/>
    <s v="500083"/>
    <s v="PITSS"/>
    <s v="ASP"/>
    <x v="1"/>
    <s v="AV ABRAHAM LINCOLN 5000 PTE"/>
    <x v="11"/>
    <n v="0"/>
    <s v="INTERIOR"/>
    <n v="24"/>
    <s v="Entre 16 y 30"/>
    <s v="Light Production Digital Business"/>
    <s v="Entry Production"/>
    <s v="Ciudad principal"/>
    <s v="3-Entre 16 y 30"/>
    <n v="1.05"/>
    <n v="1651.6500000000003"/>
    <n v="1"/>
    <n v="0.28000000000000003"/>
    <n v="4"/>
    <n v="7.0000000000000007E-2"/>
    <n v="0"/>
    <n v="0"/>
    <d v="2019-03-20T00:00:00"/>
    <d v="2019-03-20T00:00:00"/>
    <n v="0"/>
    <s v="0-1 día"/>
    <n v="0"/>
    <n v="0"/>
    <n v="0"/>
    <x v="0"/>
    <x v="0"/>
    <x v="0"/>
    <x v="0"/>
    <x v="0"/>
    <x v="0"/>
    <x v="0"/>
  </r>
  <r>
    <x v="2"/>
    <n v="1"/>
    <s v="2011531"/>
    <x v="0"/>
    <s v="6656"/>
    <s v="19/03/2019 17:15"/>
    <s v="0E1B965022"/>
    <s v="800071"/>
    <s v="PITSS"/>
    <s v="ASP"/>
    <x v="27"/>
    <s v="CARRETERA BASE AEREA No 5850-23"/>
    <x v="0"/>
    <n v="0"/>
    <s v="INTERIOR"/>
    <n v="669"/>
    <s v="&gt;60"/>
    <s v="Color Laser Printers"/>
    <s v="A4"/>
    <s v="Ciudad principal"/>
    <s v="1-&gt;60"/>
    <n v="1.05"/>
    <n v="750.75000000000011"/>
    <n v="1"/>
    <n v="0.25"/>
    <n v="5"/>
    <n v="0.05"/>
    <n v="0"/>
    <n v="0"/>
    <d v="2019-03-20T00:00:00"/>
    <d v="2019-03-20T00:00:00"/>
    <n v="0"/>
    <s v="0-1 día"/>
    <n v="0"/>
    <n v="0"/>
    <n v="0"/>
    <x v="0"/>
    <x v="0"/>
    <x v="0"/>
    <x v="0"/>
    <x v="0"/>
    <x v="0"/>
    <x v="0"/>
  </r>
  <r>
    <x v="2"/>
    <n v="1"/>
    <s v="2011539"/>
    <x v="3"/>
    <s v="8301"/>
    <s v="19/03/2019 17:21"/>
    <s v="001071065"/>
    <s v="500080"/>
    <s v="PITSS"/>
    <s v="ASP"/>
    <x v="6"/>
    <s v="MIGUEL BARRAGAN 6903"/>
    <x v="6"/>
    <n v="0"/>
    <s v="INTERIOR"/>
    <s v="  "/>
    <s v="&gt;60"/>
    <s v="WF Mono Systems and Legacy Color"/>
    <s v="WF"/>
    <s v="Ciudad principal"/>
    <s v="3-&gt;60"/>
    <n v="1"/>
    <n v="2359.5000000000005"/>
    <n v="0"/>
    <n v="4"/>
    <n v="4"/>
    <n v="1"/>
    <n v="0"/>
    <n v="0"/>
    <d v="2019-03-20T00:00:00"/>
    <d v="2019-03-22T00:00:00"/>
    <n v="2"/>
    <s v="2-3 días"/>
    <n v="0"/>
    <n v="0"/>
    <n v="0"/>
    <x v="1"/>
    <x v="0"/>
    <x v="0"/>
    <x v="0"/>
    <x v="0"/>
    <x v="1"/>
    <x v="1"/>
  </r>
  <r>
    <x v="2"/>
    <n v="1"/>
    <s v="2011563"/>
    <x v="0"/>
    <s v="4395"/>
    <s v="19/03/2019 19:31"/>
    <s v="0BG2951481"/>
    <s v="500097"/>
    <s v="PITSS"/>
    <s v="ASP"/>
    <x v="1"/>
    <s v="BLV TAMAULIPAS 2388"/>
    <x v="109"/>
    <n v="0"/>
    <s v="INTERIOR"/>
    <n v="44"/>
    <s v="Entre 31 y 60"/>
    <s v="Light Production Digital Business"/>
    <s v="Entry Production"/>
    <s v="Ciudad principal"/>
    <s v="3-Entre 31 y 60"/>
    <n v="1.1000000000000001"/>
    <n v="1730.3000000000004"/>
    <n v="1"/>
    <n v="5.5"/>
    <n v="4"/>
    <n v="1.375"/>
    <n v="9.375E-2"/>
    <n v="-147.46875000000003"/>
    <d v="2019-03-20T00:00:00"/>
    <d v="2019-03-20T00:00:00"/>
    <n v="0"/>
    <s v="0-1 día"/>
    <n v="0"/>
    <n v="0"/>
    <n v="0"/>
    <x v="0"/>
    <x v="1"/>
    <x v="0"/>
    <x v="0"/>
    <x v="0"/>
    <x v="0"/>
    <x v="0"/>
  </r>
  <r>
    <x v="2"/>
    <n v="1"/>
    <s v="2011793"/>
    <x v="0"/>
    <s v="4002"/>
    <s v="20/03/2019 07:05"/>
    <s v="09HB325876"/>
    <s v="800192"/>
    <s v="PITSS"/>
    <s v="ASP"/>
    <x v="14"/>
    <s v="AV MEXICO No 3300 LOCAL C-1"/>
    <x v="7"/>
    <n v="0"/>
    <s v="INTERIOR"/>
    <n v="22"/>
    <s v="Entre 16 y 30"/>
    <s v="A4 Mono MFPs"/>
    <s v="A4"/>
    <s v="Ciudad principal"/>
    <s v="1-Entre 16 y 30"/>
    <n v="0.6"/>
    <n v="429.00000000000006"/>
    <n v="1"/>
    <n v="6.95"/>
    <n v="5"/>
    <n v="1.3900000000000001"/>
    <n v="9.7500000000000031E-2"/>
    <n v="-69.712500000000034"/>
    <d v="2019-03-20T00:00:00"/>
    <d v="2019-03-20T00:00:00"/>
    <n v="0"/>
    <s v="0-1 día"/>
    <n v="0"/>
    <n v="0"/>
    <n v="0"/>
    <x v="0"/>
    <x v="1"/>
    <x v="0"/>
    <x v="0"/>
    <x v="0"/>
    <x v="0"/>
    <x v="0"/>
  </r>
  <r>
    <x v="2"/>
    <n v="1"/>
    <s v="2011805"/>
    <x v="0"/>
    <s v="8075"/>
    <s v="20/03/2019 07:40"/>
    <s v="03AG879434"/>
    <s v="800186"/>
    <s v="PITSS"/>
    <s v="ASP"/>
    <x v="4"/>
    <s v="AV 5 DE FEBRERO 9200"/>
    <x v="10"/>
    <n v="0"/>
    <s v="INTERIOR"/>
    <n v="4"/>
    <s v="Entre 3 y 6"/>
    <s v="Departmental Digital"/>
    <s v="A3"/>
    <s v="Ciudad principal"/>
    <s v="2-Entre 3 y 6"/>
    <n v="0"/>
    <n v="0"/>
    <n v="1"/>
    <n v="1.37"/>
    <n v="5"/>
    <n v="0.27400000000000002"/>
    <n v="0"/>
    <n v="0"/>
    <d v="2019-03-21T00:00:00"/>
    <d v="2019-03-21T00:00:00"/>
    <n v="0"/>
    <s v="0-1 día"/>
    <n v="0"/>
    <n v="0"/>
    <n v="0"/>
    <x v="0"/>
    <x v="0"/>
    <x v="0"/>
    <x v="0"/>
    <x v="0"/>
    <x v="0"/>
    <x v="0"/>
  </r>
  <r>
    <x v="2"/>
    <n v="1"/>
    <s v="2011821"/>
    <x v="0"/>
    <s v="4395"/>
    <s v="20/03/2019 07:54"/>
    <s v="0BG2940910"/>
    <s v="800072"/>
    <s v="PITSS"/>
    <s v="ASP"/>
    <x v="1"/>
    <s v="AV MAIZ 1300"/>
    <x v="0"/>
    <n v="0"/>
    <s v="INTERIOR"/>
    <n v="44"/>
    <s v="Entre 31 y 60"/>
    <s v="Light Production Digital Business"/>
    <s v="Entry Production"/>
    <s v="Ciudad principal"/>
    <s v="3-Entre 31 y 60"/>
    <n v="1.1000000000000001"/>
    <n v="1730.3000000000004"/>
    <n v="1"/>
    <n v="0.17"/>
    <n v="4"/>
    <n v="4.2500000000000003E-2"/>
    <n v="0"/>
    <n v="0"/>
    <d v="2019-03-20T00:00:00"/>
    <d v="2019-03-20T00:00:00"/>
    <n v="0"/>
    <s v="0-1 día"/>
    <n v="0"/>
    <n v="0"/>
    <n v="0"/>
    <x v="0"/>
    <x v="0"/>
    <x v="0"/>
    <x v="0"/>
    <x v="0"/>
    <x v="0"/>
    <x v="0"/>
  </r>
  <r>
    <x v="2"/>
    <n v="1"/>
    <s v="2011823"/>
    <x v="0"/>
    <s v="4395"/>
    <s v="20/03/2019 07:56"/>
    <s v="0BG2949280"/>
    <s v="800072"/>
    <s v="PITSS"/>
    <s v="ASP"/>
    <x v="1"/>
    <s v="AV MAIZ 1300"/>
    <x v="0"/>
    <n v="0"/>
    <s v="INTERIOR"/>
    <n v="50"/>
    <s v="Entre 31 y 60"/>
    <s v="Light Production Digital Business"/>
    <s v="Entry Production"/>
    <s v="Ciudad principal"/>
    <s v="3-Entre 31 y 60"/>
    <n v="1.1000000000000001"/>
    <n v="1730.3000000000004"/>
    <n v="1"/>
    <n v="1.25"/>
    <n v="4"/>
    <n v="0.3125"/>
    <n v="0"/>
    <n v="0"/>
    <d v="2019-03-20T00:00:00"/>
    <d v="2019-03-20T00:00:00"/>
    <n v="0"/>
    <s v="0-1 día"/>
    <n v="0"/>
    <n v="0"/>
    <n v="0"/>
    <x v="0"/>
    <x v="0"/>
    <x v="0"/>
    <x v="0"/>
    <x v="0"/>
    <x v="0"/>
    <x v="0"/>
  </r>
  <r>
    <x v="2"/>
    <n v="1"/>
    <s v="2011825"/>
    <x v="0"/>
    <s v="5774"/>
    <s v="20/03/2019 07:57"/>
    <s v="0XEL566484"/>
    <s v="800192"/>
    <s v="PITSS"/>
    <s v="ASP"/>
    <x v="1"/>
    <s v="AV MAIZ 1300"/>
    <x v="0"/>
    <n v="0"/>
    <s v="INTERIOR"/>
    <n v="51"/>
    <s v="Entre 31 y 60"/>
    <s v="Departmental Digital"/>
    <s v="A3"/>
    <s v="Ciudad principal"/>
    <s v="2-Entre 31 y 60"/>
    <n v="1.05"/>
    <n v="1433.25"/>
    <n v="1"/>
    <n v="1.75"/>
    <n v="5"/>
    <n v="0.35"/>
    <n v="0"/>
    <n v="0"/>
    <d v="2019-03-22T00:00:00"/>
    <d v="2019-03-22T00:00:00"/>
    <n v="0"/>
    <s v="0-1 día"/>
    <n v="0"/>
    <n v="0"/>
    <n v="0"/>
    <x v="0"/>
    <x v="0"/>
    <x v="0"/>
    <x v="0"/>
    <x v="0"/>
    <x v="0"/>
    <x v="0"/>
  </r>
  <r>
    <x v="2"/>
    <n v="1"/>
    <s v="2011827"/>
    <x v="0"/>
    <s v="8581"/>
    <s v="20/03/2019 07:58"/>
    <s v="0T2B053778"/>
    <s v="500097"/>
    <s v="PITSS"/>
    <s v="ASP"/>
    <x v="108"/>
    <s v="TRANSFORMACION LT 3B MZ N SECCION II"/>
    <x v="109"/>
    <n v="0"/>
    <s v="INTERIOR"/>
    <n v="57"/>
    <s v="Entre 31 y 60"/>
    <s v="Color Solid Ink Printers"/>
    <s v="A4"/>
    <s v="Ciudad principal"/>
    <s v="1-Entre 31 y 60"/>
    <n v="0.8"/>
    <n v="572.00000000000011"/>
    <n v="1"/>
    <n v="1.83"/>
    <n v="5"/>
    <n v="0.36599999999999999"/>
    <n v="0"/>
    <n v="0"/>
    <d v="2019-03-20T00:00:00"/>
    <d v="2019-03-20T00:00:00"/>
    <n v="0"/>
    <s v="0-1 día"/>
    <n v="0"/>
    <n v="0"/>
    <n v="0"/>
    <x v="0"/>
    <x v="0"/>
    <x v="0"/>
    <x v="0"/>
    <x v="0"/>
    <x v="0"/>
    <x v="0"/>
  </r>
  <r>
    <x v="2"/>
    <n v="1"/>
    <s v="2011831"/>
    <x v="0"/>
    <s v="4395"/>
    <s v="20/03/2019 08:21"/>
    <s v="0BG2951638"/>
    <s v="800183"/>
    <s v="PITSS"/>
    <s v="ASP"/>
    <x v="1"/>
    <s v="AV LOPEZ MATEOS SUR 1299"/>
    <x v="40"/>
    <n v="0"/>
    <s v="INTERIOR"/>
    <n v="11"/>
    <s v="Entre 7 y 15"/>
    <s v="Light Production Digital Business"/>
    <s v="Entry Production"/>
    <s v="Ciudad principal"/>
    <s v="3-Entre 7 y 15"/>
    <n v="0.8"/>
    <n v="1258.4000000000003"/>
    <n v="1"/>
    <n v="3"/>
    <n v="4"/>
    <n v="0.75"/>
    <n v="0"/>
    <n v="0"/>
    <d v="2019-03-20T00:00:00"/>
    <d v="2019-03-20T00:00:00"/>
    <n v="0"/>
    <s v="0-1 día"/>
    <n v="0"/>
    <n v="0"/>
    <n v="0"/>
    <x v="0"/>
    <x v="0"/>
    <x v="0"/>
    <x v="0"/>
    <x v="0"/>
    <x v="0"/>
    <x v="0"/>
  </r>
  <r>
    <x v="2"/>
    <n v="1"/>
    <s v="2011833"/>
    <x v="0"/>
    <s v="4395"/>
    <s v="20/03/2019 08:26"/>
    <s v="0BG2951499"/>
    <s v="800183"/>
    <s v="PITSS"/>
    <s v="ASP"/>
    <x v="1"/>
    <s v="AV LOPEZ MATEOS SUR 1299"/>
    <x v="40"/>
    <n v="0"/>
    <s v="INTERIOR"/>
    <n v="57"/>
    <s v="Entre 31 y 60"/>
    <s v="Light Production Digital Business"/>
    <s v="Entry Production"/>
    <s v="Ciudad principal"/>
    <s v="3-Entre 31 y 60"/>
    <n v="1.1000000000000001"/>
    <n v="1730.3000000000004"/>
    <n v="1"/>
    <n v="3"/>
    <n v="4"/>
    <n v="0.75"/>
    <n v="0"/>
    <n v="0"/>
    <d v="2019-03-22T00:00:00"/>
    <d v="2019-03-22T00:00:00"/>
    <n v="0"/>
    <s v="0-1 día"/>
    <n v="0"/>
    <n v="0"/>
    <n v="0"/>
    <x v="0"/>
    <x v="0"/>
    <x v="0"/>
    <x v="0"/>
    <x v="0"/>
    <x v="0"/>
    <x v="0"/>
  </r>
  <r>
    <x v="2"/>
    <n v="1"/>
    <s v="2011843"/>
    <x v="0"/>
    <s v="4395"/>
    <s v="20/03/2019 08:39"/>
    <s v="0BG2947176"/>
    <s v="500083"/>
    <s v="PITSS"/>
    <s v="ASP"/>
    <x v="1"/>
    <s v="MARIANO ESCOBEDO No 519"/>
    <x v="11"/>
    <n v="0"/>
    <s v="INTERIOR"/>
    <n v="21"/>
    <s v="Entre 16 y 30"/>
    <s v="Light Production Digital Business"/>
    <s v="Entry Production"/>
    <s v="Ciudad principal"/>
    <s v="3-Entre 16 y 30"/>
    <n v="1.05"/>
    <n v="1651.6500000000003"/>
    <n v="1"/>
    <n v="1.68"/>
    <n v="4"/>
    <n v="0.42"/>
    <n v="0"/>
    <n v="0"/>
    <d v="2019-03-20T00:00:00"/>
    <d v="2019-03-20T00:00:00"/>
    <n v="0"/>
    <s v="0-1 día"/>
    <n v="0"/>
    <n v="0"/>
    <n v="0"/>
    <x v="0"/>
    <x v="0"/>
    <x v="0"/>
    <x v="0"/>
    <x v="0"/>
    <x v="0"/>
    <x v="0"/>
  </r>
  <r>
    <x v="2"/>
    <n v="1"/>
    <s v="2011851"/>
    <x v="0"/>
    <s v="4395"/>
    <s v="20/03/2019 08:54"/>
    <s v="0BG2939652"/>
    <s v="800183"/>
    <s v="PITSS"/>
    <s v="ASP"/>
    <x v="1"/>
    <s v="PATRIA 1937"/>
    <x v="0"/>
    <n v="0"/>
    <s v="INTERIOR"/>
    <n v="14"/>
    <s v="Entre 7 y 15"/>
    <s v="Light Production Digital Business"/>
    <s v="Entry Production"/>
    <s v="Ciudad principal"/>
    <s v="3-Entre 7 y 15"/>
    <n v="0.8"/>
    <n v="1258.4000000000003"/>
    <n v="1"/>
    <n v="1.1000000000000001"/>
    <n v="4"/>
    <n v="0.27500000000000002"/>
    <n v="0"/>
    <n v="0"/>
    <d v="2019-03-22T00:00:00"/>
    <d v="2019-03-22T00:00:00"/>
    <n v="0"/>
    <s v="0-1 día"/>
    <n v="0"/>
    <n v="0"/>
    <n v="0"/>
    <x v="0"/>
    <x v="0"/>
    <x v="0"/>
    <x v="0"/>
    <x v="0"/>
    <x v="0"/>
    <x v="0"/>
  </r>
  <r>
    <x v="2"/>
    <n v="1"/>
    <s v="2011863"/>
    <x v="0"/>
    <s v="3611"/>
    <s v="20/03/2019 09:03"/>
    <s v="0A4T558927"/>
    <s v="800071"/>
    <s v="PITSS"/>
    <s v="ASP"/>
    <x v="27"/>
    <s v="CARRETERA BASE AEREA No 5850-23"/>
    <x v="0"/>
    <n v="0"/>
    <s v="INTERIOR"/>
    <n v="62"/>
    <s v="&gt;60"/>
    <s v="Entry Mono Printers"/>
    <s v="A4"/>
    <s v="Ciudad principal"/>
    <s v="1-&gt;60"/>
    <n v="1.05"/>
    <n v="750.75000000000011"/>
    <n v="1"/>
    <n v="0.45"/>
    <n v="5"/>
    <n v="0.09"/>
    <n v="0"/>
    <n v="0"/>
    <d v="2019-03-21T00:00:00"/>
    <d v="2019-03-22T00:00:00"/>
    <n v="1"/>
    <s v="0-1 día"/>
    <n v="0"/>
    <n v="0"/>
    <n v="0"/>
    <x v="0"/>
    <x v="0"/>
    <x v="0"/>
    <x v="0"/>
    <x v="0"/>
    <x v="0"/>
    <x v="0"/>
  </r>
  <r>
    <x v="2"/>
    <n v="1"/>
    <s v="2011887"/>
    <x v="0"/>
    <s v="6705"/>
    <s v="20/03/2019 09:25"/>
    <s v="0A1H022233"/>
    <s v="500093"/>
    <s v="PITSS"/>
    <s v="ASP"/>
    <x v="17"/>
    <s v="AV DE LAS FABRICAS No 5939"/>
    <x v="18"/>
    <n v="0"/>
    <s v="INTERIOR"/>
    <n v="5"/>
    <s v="Entre 3 y 6"/>
    <s v="WF Mono Systems and Legacy Color"/>
    <s v="WF"/>
    <s v="Ciudad principal"/>
    <s v="3-Entre 3 y 6"/>
    <n v="0.6"/>
    <n v="943.80000000000007"/>
    <n v="1"/>
    <n v="1.71"/>
    <n v="4"/>
    <n v="0.42749999999999999"/>
    <n v="0"/>
    <n v="0"/>
    <d v="2019-03-20T00:00:00"/>
    <d v="2019-03-20T00:00:00"/>
    <n v="0"/>
    <s v="0-1 día"/>
    <n v="0"/>
    <n v="0"/>
    <n v="0"/>
    <x v="0"/>
    <x v="0"/>
    <x v="0"/>
    <x v="0"/>
    <x v="0"/>
    <x v="0"/>
    <x v="0"/>
  </r>
  <r>
    <x v="2"/>
    <n v="1"/>
    <s v="2011895"/>
    <x v="0"/>
    <s v="4005"/>
    <s v="20/03/2019 09:40"/>
    <s v="09HB349115"/>
    <s v="500093"/>
    <s v="PITSS"/>
    <s v="ASP"/>
    <x v="14"/>
    <s v="GUANAJUATO Y REFORMA 3344"/>
    <x v="18"/>
    <n v="0"/>
    <s v="INTERIOR"/>
    <n v="2666"/>
    <s v="&gt;60"/>
    <s v="A4 Mono MFPs"/>
    <s v="A4"/>
    <s v="Ciudad principal"/>
    <s v="1-&gt;60"/>
    <n v="1.05"/>
    <n v="750.75000000000011"/>
    <n v="1"/>
    <n v="5.41"/>
    <n v="5"/>
    <n v="1.0820000000000001"/>
    <n v="2.0500000000000018E-2"/>
    <n v="-14.657500000000015"/>
    <d v="2019-03-20T00:00:00"/>
    <d v="2019-03-20T00:00:00"/>
    <n v="0"/>
    <s v="0-1 día"/>
    <n v="0"/>
    <n v="0"/>
    <n v="0"/>
    <x v="0"/>
    <x v="1"/>
    <x v="0"/>
    <x v="0"/>
    <x v="0"/>
    <x v="0"/>
    <x v="0"/>
  </r>
  <r>
    <x v="2"/>
    <n v="1"/>
    <s v="2011899"/>
    <x v="3"/>
    <s v="8301"/>
    <s v="20/03/2019 09:57"/>
    <s v="000251065"/>
    <s v="500066"/>
    <s v="PITSS"/>
    <s v="ASP"/>
    <x v="166"/>
    <s v="LIC. GUSTAVO DIAZ ORDAZ No 130 PISO 17, 18, 19 Y 2"/>
    <x v="11"/>
    <n v="0"/>
    <s v="INTERIOR"/>
    <s v="  "/>
    <s v="&gt;60"/>
    <s v="WF Mono Systems and Legacy Color"/>
    <s v="WF"/>
    <s v="Ciudad principal"/>
    <s v="3-&gt;60"/>
    <n v="1"/>
    <n v="2359.5000000000005"/>
    <n v="0"/>
    <n v="4"/>
    <n v="4"/>
    <n v="1"/>
    <n v="0"/>
    <n v="0"/>
    <d v="2019-03-26T00:00:00"/>
    <d v="2019-03-27T00:00:00"/>
    <n v="1"/>
    <s v="0-1 día"/>
    <n v="0"/>
    <n v="0"/>
    <n v="0"/>
    <x v="1"/>
    <x v="0"/>
    <x v="0"/>
    <x v="0"/>
    <x v="0"/>
    <x v="0"/>
    <x v="0"/>
  </r>
  <r>
    <x v="2"/>
    <n v="1"/>
    <s v="2011913"/>
    <x v="0"/>
    <s v="3616"/>
    <s v="20/03/2019 10:05"/>
    <s v="0A2T370578"/>
    <s v="500035"/>
    <s v="PITSS"/>
    <s v="ASP"/>
    <x v="9"/>
    <s v="AV HEROICO COLEGIO MILITAR No 1000 LOCAL 5"/>
    <x v="79"/>
    <n v="0"/>
    <s v="INTERIOR"/>
    <n v="721"/>
    <s v="&gt;60"/>
    <s v="A4 Mono MFPs"/>
    <s v="A4"/>
    <s v="Ciudad principal"/>
    <s v="1-&gt;60"/>
    <n v="1.05"/>
    <n v="750.75000000000011"/>
    <n v="1"/>
    <n v="7"/>
    <n v="5"/>
    <n v="1.4"/>
    <n v="9.9999999999999978E-2"/>
    <n v="-71.5"/>
    <d v="2019-03-20T00:00:00"/>
    <d v="2019-03-21T00:00:00"/>
    <n v="1"/>
    <s v="0-1 día"/>
    <n v="0"/>
    <n v="0"/>
    <n v="0"/>
    <x v="0"/>
    <x v="1"/>
    <x v="0"/>
    <x v="0"/>
    <x v="0"/>
    <x v="0"/>
    <x v="0"/>
  </r>
  <r>
    <x v="2"/>
    <n v="1"/>
    <s v="2011933"/>
    <x v="0"/>
    <s v="8045"/>
    <s v="20/03/2019 10:08"/>
    <s v="0Y4X847324"/>
    <s v="800196"/>
    <s v="PITSS"/>
    <s v="ASP"/>
    <x v="15"/>
    <s v="CARRETERA SAN ISIDRO MAZATEPEC No 7000"/>
    <x v="40"/>
    <n v="1"/>
    <s v="INTERIOR"/>
    <n v="183"/>
    <s v="&gt;60"/>
    <s v="Office Digital"/>
    <s v="A3"/>
    <s v="Ciudad principal"/>
    <s v="2-&gt;60"/>
    <n v="1.1000000000000001"/>
    <n v="0"/>
    <n v="1"/>
    <n v="2.62"/>
    <n v="5"/>
    <n v="0.52400000000000002"/>
    <n v="0"/>
    <n v="0"/>
    <d v="2019-03-22T00:00:00"/>
    <d v="2019-03-22T00:00:00"/>
    <n v="0"/>
    <s v="0-1 día"/>
    <n v="0"/>
    <n v="0"/>
    <n v="0"/>
    <x v="0"/>
    <x v="0"/>
    <x v="0"/>
    <x v="0"/>
    <x v="0"/>
    <x v="0"/>
    <x v="0"/>
  </r>
  <r>
    <x v="2"/>
    <n v="1"/>
    <s v="2011963"/>
    <x v="0"/>
    <s v="4018"/>
    <s v="20/03/2019 10:34"/>
    <s v="04HX546292"/>
    <s v="500056"/>
    <s v="PITSS"/>
    <s v="ASP"/>
    <x v="94"/>
    <s v="PRIVADA FRESNOS No 101"/>
    <x v="19"/>
    <n v="0"/>
    <s v="INTERIOR"/>
    <n v="22"/>
    <s v="Entre 16 y 30"/>
    <s v="A4 Color Laser MFPs"/>
    <s v="A4"/>
    <s v="Ciudad principal"/>
    <s v="1-Entre 16 y 30"/>
    <n v="0.6"/>
    <n v="429.00000000000006"/>
    <n v="1"/>
    <n v="4.76"/>
    <n v="5"/>
    <n v="0.95199999999999996"/>
    <n v="0"/>
    <n v="0"/>
    <d v="2019-03-22T00:00:00"/>
    <d v="2019-03-25T00:00:00"/>
    <n v="1"/>
    <s v="0-1 día"/>
    <n v="0"/>
    <n v="0"/>
    <n v="0"/>
    <x v="0"/>
    <x v="0"/>
    <x v="0"/>
    <x v="0"/>
    <x v="0"/>
    <x v="0"/>
    <x v="0"/>
  </r>
  <r>
    <x v="2"/>
    <n v="1"/>
    <s v="2012009"/>
    <x v="0"/>
    <s v="8055"/>
    <s v="20/03/2019 11:08"/>
    <s v="0Y4X846826"/>
    <s v="500027"/>
    <s v="PITSS"/>
    <s v="ASP"/>
    <x v="20"/>
    <s v="DURANGO No 2751"/>
    <x v="2"/>
    <n v="1"/>
    <s v="INTERIOR"/>
    <n v="147"/>
    <s v="&gt;60"/>
    <s v="Departmental Digital"/>
    <s v="A3"/>
    <s v="Ciudad principal"/>
    <s v="2-&gt;60"/>
    <n v="1.1000000000000001"/>
    <n v="0"/>
    <n v="1"/>
    <n v="0.54"/>
    <n v="5"/>
    <n v="0.10800000000000001"/>
    <n v="0"/>
    <n v="0"/>
    <d v="2019-03-20T00:00:00"/>
    <d v="2019-03-20T00:00:00"/>
    <n v="0"/>
    <s v="0-1 día"/>
    <n v="0"/>
    <n v="0"/>
    <n v="0"/>
    <x v="0"/>
    <x v="0"/>
    <x v="0"/>
    <x v="0"/>
    <x v="0"/>
    <x v="0"/>
    <x v="0"/>
  </r>
  <r>
    <x v="2"/>
    <n v="1"/>
    <s v="2012013"/>
    <x v="0"/>
    <s v="5337"/>
    <s v="20/03/2019 11:09"/>
    <s v="0AE9567229"/>
    <s v="800071"/>
    <s v="PITSS"/>
    <s v="ASP"/>
    <x v="27"/>
    <s v="CARRETERA BASE AEREA No 5850-23"/>
    <x v="0"/>
    <n v="0"/>
    <s v="INTERIOR"/>
    <n v="27"/>
    <s v="Entre 16 y 30"/>
    <s v="Office Digital"/>
    <s v="A3"/>
    <s v="Ciudad principal"/>
    <s v="2-Entre 16 y 30"/>
    <n v="0.8"/>
    <n v="1092"/>
    <n v="1"/>
    <n v="0.52"/>
    <n v="5"/>
    <n v="0.10400000000000001"/>
    <n v="0"/>
    <n v="0"/>
    <d v="2019-03-25T00:00:00"/>
    <d v="2019-03-25T00:00:00"/>
    <n v="0"/>
    <s v="0-1 día"/>
    <n v="0"/>
    <n v="0"/>
    <n v="0"/>
    <x v="0"/>
    <x v="0"/>
    <x v="0"/>
    <x v="0"/>
    <x v="0"/>
    <x v="0"/>
    <x v="0"/>
  </r>
  <r>
    <x v="2"/>
    <n v="1"/>
    <s v="2012027"/>
    <x v="0"/>
    <s v="8090"/>
    <s v="20/03/2019 11:12"/>
    <s v="03AG877337"/>
    <s v="500027"/>
    <s v="PITSS"/>
    <s v="ASP"/>
    <x v="20"/>
    <s v="CIRCUITO INTERIOR NORTE No 1820"/>
    <x v="2"/>
    <n v="1"/>
    <s v="INTERIOR"/>
    <n v="5"/>
    <s v="Entre 3 y 6"/>
    <s v="Departmental Digital"/>
    <s v="A3"/>
    <s v="Ciudad principal"/>
    <s v="2-Entre 3 y 6"/>
    <n v="0"/>
    <n v="0"/>
    <n v="1"/>
    <n v="2.63"/>
    <n v="5"/>
    <n v="0.52600000000000002"/>
    <n v="0"/>
    <n v="0"/>
    <d v="2019-03-20T00:00:00"/>
    <d v="2019-03-20T00:00:00"/>
    <n v="0"/>
    <s v="0-1 día"/>
    <n v="0"/>
    <n v="0"/>
    <n v="0"/>
    <x v="0"/>
    <x v="0"/>
    <x v="0"/>
    <x v="0"/>
    <x v="0"/>
    <x v="0"/>
    <x v="0"/>
  </r>
  <r>
    <x v="2"/>
    <n v="1"/>
    <s v="2012039"/>
    <x v="3"/>
    <s v="4002"/>
    <s v="20/03/2019 11:24"/>
    <s v="09HB916377"/>
    <s v="500028"/>
    <s v="PITSS"/>
    <s v="ASP"/>
    <x v="36"/>
    <s v="BLVD NEXXUS No 2400"/>
    <x v="114"/>
    <n v="0"/>
    <s v="INTERIOR"/>
    <s v="  "/>
    <s v="&gt;60"/>
    <s v="A4 Mono MFPs"/>
    <s v="A4"/>
    <s v="Otras"/>
    <s v="1-&gt;60"/>
    <n v="1"/>
    <n v="1072.5000000000002"/>
    <n v="0"/>
    <n v="9"/>
    <n v="9"/>
    <n v="1"/>
    <n v="0"/>
    <n v="0"/>
    <d v="2019-03-20T00:00:00"/>
    <d v="2019-03-22T00:00:00"/>
    <n v="2"/>
    <s v="2-3 días"/>
    <n v="0"/>
    <n v="0"/>
    <n v="0"/>
    <x v="1"/>
    <x v="0"/>
    <x v="0"/>
    <x v="0"/>
    <x v="0"/>
    <x v="0"/>
    <x v="0"/>
  </r>
  <r>
    <x v="2"/>
    <n v="1"/>
    <s v="2012049"/>
    <x v="0"/>
    <s v="3611"/>
    <s v="20/03/2019 11:23"/>
    <s v="0A4T557922"/>
    <s v="100038"/>
    <s v="PITSS"/>
    <s v="ASP"/>
    <x v="4"/>
    <s v="BLV AEROPUERTO MIGUEL ALEMAN 55"/>
    <x v="52"/>
    <n v="0"/>
    <s v="INTERIOR"/>
    <n v="377"/>
    <s v="&gt;60"/>
    <s v="Entry Mono Printers"/>
    <s v="A4"/>
    <s v="Otras"/>
    <s v="1-&gt;60"/>
    <n v="1.05"/>
    <n v="750.75000000000011"/>
    <n v="1"/>
    <n v="0.62"/>
    <n v="9"/>
    <n v="6.8888888888888888E-2"/>
    <n v="0"/>
    <n v="0"/>
    <d v="2019-03-21T00:00:00"/>
    <d v="2019-03-21T00:00:00"/>
    <n v="0"/>
    <s v="0-1 día"/>
    <n v="0"/>
    <n v="0"/>
    <n v="0"/>
    <x v="0"/>
    <x v="0"/>
    <x v="0"/>
    <x v="0"/>
    <x v="0"/>
    <x v="0"/>
    <x v="0"/>
  </r>
  <r>
    <x v="2"/>
    <n v="1"/>
    <s v="2012053"/>
    <x v="0"/>
    <s v="4310"/>
    <s v="20/03/2019 11:32"/>
    <s v="0BG0973607"/>
    <s v="100038"/>
    <s v="PITSS"/>
    <s v="ASP"/>
    <x v="4"/>
    <s v="LEONA VICARIO No 629"/>
    <x v="3"/>
    <n v="0"/>
    <s v="INTERIOR"/>
    <n v="34"/>
    <s v="Entre 31 y 60"/>
    <s v="Light Production Digital Business"/>
    <s v="Entry Production"/>
    <s v="Ciudad principal"/>
    <s v="3-Entre 31 y 60"/>
    <n v="1.1000000000000001"/>
    <n v="1730.3000000000004"/>
    <n v="1"/>
    <n v="5.22"/>
    <n v="4"/>
    <n v="1.3049999999999999"/>
    <n v="7.6249999999999984E-2"/>
    <n v="-119.94125"/>
    <d v="2019-03-20T00:00:00"/>
    <d v="2019-03-21T00:00:00"/>
    <n v="1"/>
    <s v="0-1 día"/>
    <n v="0"/>
    <n v="0"/>
    <n v="0"/>
    <x v="0"/>
    <x v="1"/>
    <x v="0"/>
    <x v="0"/>
    <x v="0"/>
    <x v="0"/>
    <x v="0"/>
  </r>
  <r>
    <x v="2"/>
    <n v="1"/>
    <s v="2012087"/>
    <x v="3"/>
    <s v="4002"/>
    <s v="20/03/2019 11:53"/>
    <s v="09HB916375"/>
    <s v="500028"/>
    <s v="PITSS"/>
    <s v="ASP"/>
    <x v="36"/>
    <s v="Av Gonzalitos No 460 Sur Plaza Mirage 2° Piso Local 25"/>
    <x v="11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3-20T00:00:00"/>
    <d v="2019-03-28T00:00:00"/>
    <n v="6"/>
    <s v="6-10 días"/>
    <n v="0"/>
    <n v="0"/>
    <n v="0"/>
    <x v="1"/>
    <x v="0"/>
    <x v="0"/>
    <x v="0"/>
    <x v="0"/>
    <x v="0"/>
    <x v="0"/>
  </r>
  <r>
    <x v="2"/>
    <n v="1"/>
    <s v="2012101"/>
    <x v="0"/>
    <s v="4002"/>
    <s v="20/03/2019 12:00"/>
    <s v="09HB325184"/>
    <s v="500028"/>
    <s v="PITSS"/>
    <s v="ASP"/>
    <x v="175"/>
    <s v="AV INSURGENTES PTE 480"/>
    <x v="11"/>
    <n v="0"/>
    <s v="INTERIOR"/>
    <n v="2666"/>
    <s v="&gt;60"/>
    <s v="A4 Mono MFPs"/>
    <s v="A4"/>
    <s v="Ciudad principal"/>
    <s v="1-&gt;60"/>
    <n v="1.05"/>
    <n v="750.75000000000011"/>
    <n v="1"/>
    <n v="0.5"/>
    <n v="5"/>
    <n v="0.1"/>
    <n v="0"/>
    <n v="0"/>
    <d v="2019-03-20T00:00:00"/>
    <d v="2019-03-20T00:00:00"/>
    <n v="0"/>
    <s v="0-1 día"/>
    <n v="0"/>
    <n v="0"/>
    <n v="0"/>
    <x v="0"/>
    <x v="0"/>
    <x v="0"/>
    <x v="0"/>
    <x v="0"/>
    <x v="0"/>
    <x v="0"/>
  </r>
  <r>
    <x v="2"/>
    <n v="1"/>
    <s v="2012107"/>
    <x v="0"/>
    <s v="8075"/>
    <s v="20/03/2019 12:06"/>
    <s v="3AG879435"/>
    <s v="100038"/>
    <s v="PITSS"/>
    <s v="ASP"/>
    <x v="172"/>
    <s v="HERMENEGILDO GALEANA No 104"/>
    <x v="76"/>
    <n v="0"/>
    <s v="INTERIOR"/>
    <n v="20"/>
    <s v="Entre 16 y 30"/>
    <s v="Departmental Digital"/>
    <s v="A3"/>
    <s v="Ciudad principal"/>
    <s v="2-Entre 16 y 30"/>
    <n v="0.8"/>
    <n v="1092"/>
    <n v="1"/>
    <n v="1.9"/>
    <n v="5"/>
    <n v="0.38"/>
    <n v="0"/>
    <n v="0"/>
    <d v="2019-03-20T00:00:00"/>
    <d v="2019-03-20T00:00:00"/>
    <n v="0"/>
    <s v="0-1 día"/>
    <n v="0"/>
    <n v="0"/>
    <n v="0"/>
    <x v="0"/>
    <x v="0"/>
    <x v="0"/>
    <x v="0"/>
    <x v="0"/>
    <x v="0"/>
    <x v="0"/>
  </r>
  <r>
    <x v="2"/>
    <n v="1"/>
    <s v="2012119"/>
    <x v="0"/>
    <s v="4395"/>
    <s v="20/03/2019 12:19"/>
    <s v="0BG2940370"/>
    <s v="500157"/>
    <s v="PITSS"/>
    <s v="ASP"/>
    <x v="1"/>
    <s v="AV EJERCITO NAL NUM 2926 ESQ JACARANDAS"/>
    <x v="2"/>
    <n v="0"/>
    <s v="INTERIOR"/>
    <n v="37"/>
    <s v="Entre 31 y 60"/>
    <s v="Light Production Digital Business"/>
    <s v="Entry Production"/>
    <s v="Ciudad principal"/>
    <s v="3-Entre 31 y 60"/>
    <n v="1.1000000000000001"/>
    <n v="1730.3000000000004"/>
    <n v="1"/>
    <n v="0.93"/>
    <n v="4"/>
    <n v="0.23250000000000001"/>
    <n v="0"/>
    <n v="0"/>
    <d v="2019-03-28T00:00:00"/>
    <d v="2019-03-28T00:00:00"/>
    <n v="0"/>
    <s v="0-1 día"/>
    <n v="0"/>
    <n v="0"/>
    <n v="0"/>
    <x v="0"/>
    <x v="0"/>
    <x v="0"/>
    <x v="0"/>
    <x v="0"/>
    <x v="2"/>
    <x v="4"/>
  </r>
  <r>
    <x v="2"/>
    <n v="1"/>
    <s v="2012133"/>
    <x v="0"/>
    <s v="4395"/>
    <s v="20/03/2019 12:41"/>
    <s v="0BG2947122"/>
    <s v="500035"/>
    <s v="PITSS"/>
    <s v="ASP"/>
    <x v="1"/>
    <s v="HAROLD R PAPE MZ 31 NUM 1910"/>
    <x v="47"/>
    <n v="0"/>
    <s v="INTERIOR"/>
    <n v="61"/>
    <s v="&gt;60"/>
    <s v="Light Production Digital Business"/>
    <s v="Entry Production"/>
    <s v="Ciudad principal"/>
    <s v="3-&gt;60"/>
    <n v="1.1499999999999999"/>
    <n v="1808.95"/>
    <n v="1"/>
    <n v="7.07"/>
    <n v="4"/>
    <n v="1.7675000000000001"/>
    <n v="0.19187500000000002"/>
    <n v="-301.81937500000009"/>
    <d v="2019-03-27T00:00:00"/>
    <d v="2019-03-27T00:00:00"/>
    <n v="0"/>
    <s v="0-1 día"/>
    <n v="0"/>
    <n v="0"/>
    <n v="0"/>
    <x v="0"/>
    <x v="1"/>
    <x v="0"/>
    <x v="0"/>
    <x v="0"/>
    <x v="0"/>
    <x v="0"/>
  </r>
  <r>
    <x v="2"/>
    <n v="1"/>
    <s v="2012141"/>
    <x v="1"/>
    <s v="8045"/>
    <s v="20/03/2019 12:50"/>
    <s v="0Y4X843490"/>
    <s v="800188"/>
    <s v="PITSS"/>
    <s v="ASP"/>
    <x v="79"/>
    <s v="CARRETERA FEDERAL IRAPUATO-ABASOLO KM 10.6"/>
    <x v="46"/>
    <n v="0"/>
    <s v="INTERIOR"/>
    <s v="  "/>
    <s v="&gt;60"/>
    <s v="Office Digital"/>
    <s v="A3"/>
    <s v="Ciudad principal"/>
    <s v="2-&gt;60"/>
    <n v="1"/>
    <n v="1365"/>
    <n v="0"/>
    <n v="5"/>
    <n v="5"/>
    <n v="1"/>
    <n v="0"/>
    <n v="0"/>
    <d v="2019-03-21T00:00:00"/>
    <d v="2019-03-22T00:00:00"/>
    <n v="1"/>
    <s v="0-1 día"/>
    <n v="0"/>
    <n v="0"/>
    <n v="0"/>
    <x v="1"/>
    <x v="0"/>
    <x v="0"/>
    <x v="0"/>
    <x v="0"/>
    <x v="0"/>
    <x v="0"/>
  </r>
  <r>
    <x v="2"/>
    <n v="1"/>
    <s v="2012143"/>
    <x v="1"/>
    <s v="8045"/>
    <s v="20/03/2019 12:51"/>
    <s v="0Y4X842970"/>
    <s v="800188"/>
    <s v="PITSS"/>
    <s v="ASP"/>
    <x v="79"/>
    <s v="CARRETERA FEDERAL IRAPUATO-ABASOLO KM 10.6"/>
    <x v="46"/>
    <n v="0"/>
    <s v="INTERIOR"/>
    <s v="  "/>
    <s v="&gt;60"/>
    <s v="Office Digital"/>
    <s v="A3"/>
    <s v="Ciudad principal"/>
    <s v="2-&gt;60"/>
    <n v="1"/>
    <n v="1365"/>
    <n v="0"/>
    <n v="5"/>
    <n v="5"/>
    <n v="1"/>
    <n v="0"/>
    <n v="0"/>
    <d v="2019-03-21T00:00:00"/>
    <d v="2019-03-22T00:00:00"/>
    <n v="1"/>
    <s v="0-1 día"/>
    <n v="0"/>
    <n v="0"/>
    <n v="0"/>
    <x v="1"/>
    <x v="0"/>
    <x v="0"/>
    <x v="0"/>
    <x v="0"/>
    <x v="0"/>
    <x v="0"/>
  </r>
  <r>
    <x v="2"/>
    <n v="1"/>
    <s v="2012147"/>
    <x v="1"/>
    <s v="8045"/>
    <s v="20/03/2019 12:52"/>
    <s v="0Y4X842522"/>
    <s v="800188"/>
    <s v="PITSS"/>
    <s v="ASP"/>
    <x v="79"/>
    <s v="CARRETERA FEDERAL IRAPUATO-ABASOLO KM 10.6"/>
    <x v="46"/>
    <n v="0"/>
    <s v="INTERIOR"/>
    <s v="  "/>
    <s v="&gt;60"/>
    <s v="Office Digital"/>
    <s v="A3"/>
    <s v="Ciudad principal"/>
    <s v="2-&gt;60"/>
    <n v="1"/>
    <n v="1365"/>
    <n v="0"/>
    <n v="5"/>
    <n v="5"/>
    <n v="1"/>
    <n v="0"/>
    <n v="0"/>
    <d v="2019-03-21T00:00:00"/>
    <d v="2019-03-22T00:00:00"/>
    <n v="1"/>
    <s v="0-1 día"/>
    <n v="0"/>
    <n v="0"/>
    <n v="0"/>
    <x v="1"/>
    <x v="0"/>
    <x v="0"/>
    <x v="0"/>
    <x v="0"/>
    <x v="0"/>
    <x v="0"/>
  </r>
  <r>
    <x v="2"/>
    <n v="1"/>
    <s v="2012149"/>
    <x v="1"/>
    <s v="8045"/>
    <s v="20/03/2019 12:52"/>
    <s v="0Y4X843068"/>
    <s v="800188"/>
    <s v="PITSS"/>
    <s v="ASP"/>
    <x v="79"/>
    <s v="CARRETERA FEDERAL IRAPUATO-ABASOLO KM 10.6"/>
    <x v="46"/>
    <n v="0"/>
    <s v="INTERIOR"/>
    <s v="  "/>
    <s v="&gt;60"/>
    <s v="Office Digital"/>
    <s v="A3"/>
    <s v="Ciudad principal"/>
    <s v="2-&gt;60"/>
    <n v="1"/>
    <n v="1365"/>
    <n v="0"/>
    <n v="5"/>
    <n v="5"/>
    <n v="1"/>
    <n v="0"/>
    <n v="0"/>
    <d v="2019-03-21T00:00:00"/>
    <d v="2019-03-21T00:00:00"/>
    <n v="0"/>
    <s v="0-1 día"/>
    <n v="0"/>
    <n v="0"/>
    <n v="0"/>
    <x v="1"/>
    <x v="0"/>
    <x v="0"/>
    <x v="0"/>
    <x v="0"/>
    <x v="0"/>
    <x v="0"/>
  </r>
  <r>
    <x v="2"/>
    <n v="1"/>
    <s v="2012161"/>
    <x v="0"/>
    <s v="0070"/>
    <s v="20/03/2019 12:59"/>
    <s v="0E2B656919"/>
    <s v="500161"/>
    <s v="PITSS"/>
    <s v="ASP"/>
    <x v="1"/>
    <s v="LAT PERIF ANTONIO ORTIZ MENA 3500"/>
    <x v="6"/>
    <n v="0"/>
    <s v="INTERIOR"/>
    <n v="14"/>
    <s v="Entre 7 y 15"/>
    <s v="Entry Production Color Low/Mid"/>
    <s v="Entry Production"/>
    <s v="Ciudad principal"/>
    <s v="3-Entre 7 y 15"/>
    <n v="0.8"/>
    <n v="1258.4000000000003"/>
    <n v="1"/>
    <n v="2.02"/>
    <n v="4"/>
    <n v="0.505"/>
    <n v="0"/>
    <n v="0"/>
    <d v="2019-03-20T00:00:00"/>
    <d v="2019-03-21T00:00:00"/>
    <n v="1"/>
    <s v="0-1 día"/>
    <n v="0"/>
    <n v="0"/>
    <n v="0"/>
    <x v="0"/>
    <x v="0"/>
    <x v="0"/>
    <x v="0"/>
    <x v="0"/>
    <x v="1"/>
    <x v="7"/>
  </r>
  <r>
    <x v="2"/>
    <n v="1"/>
    <s v="2012167"/>
    <x v="0"/>
    <s v="4603"/>
    <s v="20/03/2019 13:04"/>
    <s v="0XLT279453"/>
    <s v="500159"/>
    <s v="PITSS"/>
    <s v="ASP"/>
    <x v="25"/>
    <s v="CRISTOBAL COLON 11364"/>
    <x v="6"/>
    <n v="0"/>
    <s v="INTERIOR"/>
    <n v="288"/>
    <s v="&gt;60"/>
    <s v="Entry Mono Printers"/>
    <s v="A4"/>
    <s v="Ciudad principal"/>
    <s v="1-&gt;60"/>
    <n v="1.05"/>
    <n v="750.75000000000011"/>
    <n v="1"/>
    <n v="0"/>
    <n v="5"/>
    <n v="0"/>
    <n v="0"/>
    <n v="0"/>
    <d v="2019-03-22T00:00:00"/>
    <d v="2019-03-22T00:00:00"/>
    <n v="0"/>
    <s v="0-1 día"/>
    <n v="0"/>
    <n v="0"/>
    <n v="0"/>
    <x v="0"/>
    <x v="0"/>
    <x v="0"/>
    <x v="1"/>
    <x v="0"/>
    <x v="1"/>
    <x v="6"/>
  </r>
  <r>
    <x v="2"/>
    <n v="1"/>
    <s v="2012169"/>
    <x v="0"/>
    <s v="4395"/>
    <s v="20/03/2019 13:04"/>
    <s v="0BG2947153"/>
    <s v="500157"/>
    <s v="PITSS"/>
    <s v="ASP"/>
    <x v="1"/>
    <s v="AV PASEO TRIUNFO LA REP 6321"/>
    <x v="2"/>
    <n v="0"/>
    <s v="INTERIOR"/>
    <n v="12"/>
    <s v="Entre 7 y 15"/>
    <s v="Light Production Digital Business"/>
    <s v="Entry Production"/>
    <s v="Ciudad principal"/>
    <s v="3-Entre 7 y 15"/>
    <n v="0.8"/>
    <n v="1258.4000000000003"/>
    <n v="1"/>
    <n v="2.6"/>
    <n v="4"/>
    <n v="0.65"/>
    <n v="0"/>
    <n v="0"/>
    <d v="2019-03-20T00:00:00"/>
    <d v="2019-03-20T00:00:00"/>
    <n v="0"/>
    <s v="0-1 día"/>
    <n v="0"/>
    <n v="0"/>
    <n v="0"/>
    <x v="0"/>
    <x v="0"/>
    <x v="0"/>
    <x v="0"/>
    <x v="0"/>
    <x v="2"/>
    <x v="4"/>
  </r>
  <r>
    <x v="2"/>
    <n v="1"/>
    <s v="2012171"/>
    <x v="0"/>
    <s v="5866"/>
    <s v="20/03/2019 13:06"/>
    <s v="0EX9297565"/>
    <s v="500156"/>
    <s v="PITSS"/>
    <s v="ASP"/>
    <x v="1"/>
    <s v="AV PASEO TRIUNFO LA REP 6321"/>
    <x v="2"/>
    <n v="0"/>
    <s v="INTERIOR"/>
    <n v="27"/>
    <s v="Entre 16 y 30"/>
    <s v="Departmental Digital"/>
    <s v="A3"/>
    <s v="Ciudad principal"/>
    <s v="2-Entre 16 y 30"/>
    <n v="0.8"/>
    <n v="1092"/>
    <n v="1"/>
    <n v="0.9"/>
    <n v="5"/>
    <n v="0.18"/>
    <n v="0"/>
    <n v="0"/>
    <d v="2019-03-20T00:00:00"/>
    <d v="2019-03-20T00:00:00"/>
    <n v="0"/>
    <s v="0-1 día"/>
    <n v="0"/>
    <n v="0"/>
    <n v="0"/>
    <x v="0"/>
    <x v="0"/>
    <x v="0"/>
    <x v="0"/>
    <x v="0"/>
    <x v="2"/>
    <x v="3"/>
  </r>
  <r>
    <x v="2"/>
    <n v="1"/>
    <s v="2012193"/>
    <x v="0"/>
    <s v="5866"/>
    <s v="20/03/2019 13:21"/>
    <s v="0EX9665131"/>
    <s v="800110"/>
    <s v="PITSS"/>
    <s v="ASP"/>
    <x v="4"/>
    <s v="ENRIQUE RAMIREZ No 445"/>
    <x v="28"/>
    <n v="0"/>
    <s v="INTERIOR"/>
    <n v="22"/>
    <s v="Entre 16 y 30"/>
    <s v="Departmental Digital"/>
    <s v="A3"/>
    <s v="Ciudad principal"/>
    <s v="2-Entre 16 y 30"/>
    <n v="0.8"/>
    <n v="1092"/>
    <n v="1"/>
    <n v="0.9"/>
    <n v="5"/>
    <n v="0.18"/>
    <n v="0"/>
    <n v="0"/>
    <d v="2019-03-21T00:00:00"/>
    <d v="2019-03-21T00:00:00"/>
    <n v="0"/>
    <s v="0-1 día"/>
    <n v="0"/>
    <n v="0"/>
    <n v="0"/>
    <x v="0"/>
    <x v="0"/>
    <x v="0"/>
    <x v="0"/>
    <x v="0"/>
    <x v="0"/>
    <x v="0"/>
  </r>
  <r>
    <x v="2"/>
    <n v="1"/>
    <s v="2012219"/>
    <x v="0"/>
    <s v="4395"/>
    <s v="20/03/2019 13:52"/>
    <s v="0BG2946393"/>
    <s v="800146"/>
    <s v="PITSS"/>
    <s v="ASP"/>
    <x v="1"/>
    <s v="CALLE 5 DE MAYO No 208-A"/>
    <x v="17"/>
    <n v="0"/>
    <s v="INTERIOR"/>
    <n v="93"/>
    <s v="&gt;60"/>
    <s v="Light Production Digital Business"/>
    <s v="Entry Production"/>
    <s v="Ciudad principal"/>
    <s v="3-&gt;60"/>
    <n v="1.1499999999999999"/>
    <n v="1808.95"/>
    <n v="1"/>
    <n v="1.88"/>
    <n v="4"/>
    <n v="0.47"/>
    <n v="0"/>
    <n v="0"/>
    <d v="2019-03-25T00:00:00"/>
    <d v="2019-03-25T00:00:00"/>
    <n v="0"/>
    <s v="0-1 día"/>
    <n v="0"/>
    <n v="0"/>
    <n v="0"/>
    <x v="0"/>
    <x v="0"/>
    <x v="0"/>
    <x v="0"/>
    <x v="0"/>
    <x v="0"/>
    <x v="0"/>
  </r>
  <r>
    <x v="2"/>
    <n v="1"/>
    <s v="2012221"/>
    <x v="0"/>
    <s v="5867"/>
    <s v="20/03/2019 13:59"/>
    <s v="0EX7408106"/>
    <s v="500093"/>
    <s v="PITSS"/>
    <s v="ASP"/>
    <x v="10"/>
    <s v="CARR NUEVO LAREDO -PIEDRAS NEGRAS KM 14.2"/>
    <x v="18"/>
    <n v="0"/>
    <s v="INTERIOR"/>
    <n v="306"/>
    <s v="&gt;60"/>
    <s v="Office Digital"/>
    <s v="A3"/>
    <s v="Ciudad principal"/>
    <s v="2-&gt;60"/>
    <n v="1.1000000000000001"/>
    <n v="1501.5000000000002"/>
    <n v="1"/>
    <n v="2.52"/>
    <n v="5"/>
    <n v="0.504"/>
    <n v="0"/>
    <n v="0"/>
    <d v="2019-03-21T00:00:00"/>
    <d v="2019-03-21T00:00:00"/>
    <n v="0"/>
    <s v="0-1 día"/>
    <n v="0"/>
    <n v="0"/>
    <n v="0"/>
    <x v="0"/>
    <x v="0"/>
    <x v="0"/>
    <x v="0"/>
    <x v="0"/>
    <x v="0"/>
    <x v="0"/>
  </r>
  <r>
    <x v="2"/>
    <n v="1"/>
    <s v="2012225"/>
    <x v="0"/>
    <s v="5867"/>
    <s v="20/03/2019 14:01"/>
    <s v="0EX7403043"/>
    <s v="500093"/>
    <s v="PITSS"/>
    <s v="ASP"/>
    <x v="10"/>
    <s v="CARR NUEVO LAREDO -PIEDRAS NEGRAS KM 14.2"/>
    <x v="18"/>
    <n v="0"/>
    <s v="INTERIOR"/>
    <n v="103"/>
    <s v="&gt;60"/>
    <s v="Office Digital"/>
    <s v="A3"/>
    <s v="Ciudad principal"/>
    <s v="2-&gt;60"/>
    <n v="1.1000000000000001"/>
    <n v="1501.5000000000002"/>
    <n v="1"/>
    <n v="1.48"/>
    <n v="5"/>
    <n v="0.29599999999999999"/>
    <n v="0"/>
    <n v="0"/>
    <d v="2019-03-20T00:00:00"/>
    <d v="2019-03-21T00:00:00"/>
    <n v="1"/>
    <s v="0-1 día"/>
    <n v="0"/>
    <n v="0"/>
    <n v="0"/>
    <x v="0"/>
    <x v="0"/>
    <x v="0"/>
    <x v="0"/>
    <x v="0"/>
    <x v="0"/>
    <x v="0"/>
  </r>
  <r>
    <x v="2"/>
    <n v="1"/>
    <s v="2012229"/>
    <x v="0"/>
    <s v="5868"/>
    <s v="20/03/2019 14:10"/>
    <s v="0EX9286123"/>
    <s v="500018"/>
    <s v="PITSS"/>
    <s v="ASP"/>
    <x v="46"/>
    <s v="GRAL MARIANO ARISTA 54 B 21"/>
    <x v="25"/>
    <n v="0"/>
    <s v="INTERIOR"/>
    <n v="6"/>
    <s v="Entre 3 y 6"/>
    <s v="Departmental Digital"/>
    <s v="A3"/>
    <s v="Ciudad principal"/>
    <s v="2-Entre 3 y 6"/>
    <n v="0"/>
    <n v="0"/>
    <n v="1"/>
    <n v="0.6"/>
    <n v="5"/>
    <n v="0.12"/>
    <n v="0"/>
    <n v="0"/>
    <d v="2019-03-21T00:00:00"/>
    <d v="2019-03-21T00:00:00"/>
    <n v="0"/>
    <s v="0-1 día"/>
    <n v="0"/>
    <n v="0"/>
    <n v="0"/>
    <x v="0"/>
    <x v="0"/>
    <x v="0"/>
    <x v="0"/>
    <x v="0"/>
    <x v="0"/>
    <x v="0"/>
  </r>
  <r>
    <x v="2"/>
    <n v="1"/>
    <s v="2012237"/>
    <x v="0"/>
    <s v="5955"/>
    <s v="20/03/2019 14:24"/>
    <s v="0X76708428"/>
    <s v="500028"/>
    <s v="PITSS"/>
    <s v="ASP"/>
    <x v="108"/>
    <s v="AV MAESTRO ISRAEL CAVAZOS No 300"/>
    <x v="33"/>
    <n v="0"/>
    <s v="INTERIOR"/>
    <n v="148"/>
    <s v="&gt;60"/>
    <s v="Departmental Digital"/>
    <s v="A3"/>
    <s v="Ciudad principal"/>
    <s v="2-&gt;60"/>
    <n v="1.1000000000000001"/>
    <n v="1501.5000000000002"/>
    <n v="1"/>
    <n v="2.27"/>
    <n v="5"/>
    <n v="0.45400000000000001"/>
    <n v="0"/>
    <n v="0"/>
    <d v="2019-03-20T00:00:00"/>
    <d v="2019-03-21T00:00:00"/>
    <n v="1"/>
    <s v="0-1 día"/>
    <n v="0"/>
    <n v="0"/>
    <n v="0"/>
    <x v="0"/>
    <x v="0"/>
    <x v="0"/>
    <x v="0"/>
    <x v="0"/>
    <x v="0"/>
    <x v="0"/>
  </r>
  <r>
    <x v="2"/>
    <n v="1"/>
    <s v="2012239"/>
    <x v="0"/>
    <s v="3325"/>
    <s v="20/03/2019 14:21"/>
    <s v="0LA8671038"/>
    <s v="500028"/>
    <s v="PITSS"/>
    <s v="ASP"/>
    <x v="154"/>
    <s v="AV MEXICO S/N ESQ CALLE ANTONIO"/>
    <x v="33"/>
    <n v="0"/>
    <s v="INTERIOR"/>
    <n v="5"/>
    <s v="Entre 3 y 6"/>
    <s v="A4 Mono MFPs"/>
    <s v="A4"/>
    <s v="Ciudad principal"/>
    <s v="1-Entre 3 y 6"/>
    <n v="0"/>
    <n v="0"/>
    <n v="1"/>
    <n v="1.1499999999999999"/>
    <n v="5"/>
    <n v="0.22999999999999998"/>
    <n v="0"/>
    <n v="0"/>
    <d v="2019-03-26T00:00:00"/>
    <d v="2019-03-26T00:00:00"/>
    <n v="0"/>
    <s v="0-1 día"/>
    <n v="0"/>
    <n v="0"/>
    <n v="0"/>
    <x v="0"/>
    <x v="0"/>
    <x v="0"/>
    <x v="0"/>
    <x v="0"/>
    <x v="0"/>
    <x v="0"/>
  </r>
  <r>
    <x v="2"/>
    <n v="1"/>
    <s v="2012241"/>
    <x v="0"/>
    <s v="0560"/>
    <s v="20/03/2019 14:27"/>
    <s v="0XPN553180"/>
    <s v="800187"/>
    <s v="PITSS"/>
    <s v="ASP"/>
    <x v="1"/>
    <s v="AV CONSTITUYENTES ORIENTE 20"/>
    <x v="10"/>
    <n v="0"/>
    <s v="INTERIOR"/>
    <n v="31"/>
    <s v="Entre 31 y 60"/>
    <s v="Entry Production Color Low/Mid"/>
    <s v="Entry Production"/>
    <s v="Ciudad principal"/>
    <s v="3-Entre 31 y 60"/>
    <n v="1.1000000000000001"/>
    <n v="1730.3000000000004"/>
    <n v="1"/>
    <n v="1.38"/>
    <n v="4"/>
    <n v="0.34499999999999997"/>
    <n v="0"/>
    <n v="0"/>
    <d v="2019-03-20T00:00:00"/>
    <d v="2019-03-20T00:00:00"/>
    <n v="0"/>
    <s v="0-1 día"/>
    <n v="0"/>
    <n v="0"/>
    <n v="0"/>
    <x v="0"/>
    <x v="0"/>
    <x v="0"/>
    <x v="0"/>
    <x v="0"/>
    <x v="0"/>
    <x v="0"/>
  </r>
  <r>
    <x v="2"/>
    <n v="1"/>
    <s v="2012245"/>
    <x v="0"/>
    <s v="4395"/>
    <s v="20/03/2019 14:34"/>
    <s v="0BG2951666"/>
    <s v="800183"/>
    <s v="PITSS"/>
    <s v="ASP"/>
    <x v="1"/>
    <s v="AV MANUEL AVILA CAMACHO 1650"/>
    <x v="7"/>
    <n v="0"/>
    <s v="INTERIOR"/>
    <n v="31"/>
    <s v="Entre 31 y 60"/>
    <s v="Light Production Digital Business"/>
    <s v="Entry Production"/>
    <s v="Ciudad principal"/>
    <s v="3-Entre 31 y 60"/>
    <n v="1.1000000000000001"/>
    <n v="1730.3000000000004"/>
    <n v="1"/>
    <n v="2.93"/>
    <n v="4"/>
    <n v="0.73250000000000004"/>
    <n v="0"/>
    <n v="0"/>
    <d v="2019-03-25T00:00:00"/>
    <d v="2019-03-25T00:00:00"/>
    <n v="0"/>
    <s v="0-1 día"/>
    <n v="0"/>
    <n v="0"/>
    <n v="0"/>
    <x v="0"/>
    <x v="0"/>
    <x v="0"/>
    <x v="0"/>
    <x v="0"/>
    <x v="0"/>
    <x v="0"/>
  </r>
  <r>
    <x v="2"/>
    <n v="1"/>
    <s v="2012247"/>
    <x v="0"/>
    <s v="5866"/>
    <s v="20/03/2019 14:34"/>
    <s v="0EX9293515"/>
    <s v="800072"/>
    <s v="PITSS"/>
    <s v="ASP"/>
    <x v="4"/>
    <s v="AV PATRIA 1612 MZ 1 LT 30 Y 30A"/>
    <x v="0"/>
    <n v="0"/>
    <s v="INTERIOR"/>
    <n v="34"/>
    <s v="Entre 31 y 60"/>
    <s v="Departmental Digital"/>
    <s v="A3"/>
    <s v="Ciudad principal"/>
    <s v="2-Entre 31 y 60"/>
    <n v="1.05"/>
    <n v="1433.25"/>
    <n v="1"/>
    <n v="0.76"/>
    <n v="5"/>
    <n v="0.152"/>
    <n v="0"/>
    <n v="0"/>
    <d v="2019-03-20T00:00:00"/>
    <d v="2019-03-20T00:00:00"/>
    <n v="0"/>
    <s v="0-1 día"/>
    <n v="0"/>
    <n v="0"/>
    <n v="0"/>
    <x v="0"/>
    <x v="0"/>
    <x v="0"/>
    <x v="0"/>
    <x v="0"/>
    <x v="0"/>
    <x v="0"/>
  </r>
  <r>
    <x v="2"/>
    <n v="1"/>
    <s v="2012263"/>
    <x v="0"/>
    <s v="3658"/>
    <s v="20/03/2019 14:53"/>
    <s v="0C4X008388"/>
    <s v="800074"/>
    <s v="PITSS"/>
    <s v="ASP"/>
    <x v="8"/>
    <s v="AV.  ENRIQUE  RAMIREZ  MIGUEL  No.  1000  LOCAL  3"/>
    <x v="28"/>
    <n v="0"/>
    <s v="INTERIOR"/>
    <n v="943"/>
    <s v="&gt;60"/>
    <s v="A4 Mono MFPs"/>
    <s v="A4"/>
    <s v="Ciudad principal"/>
    <s v="1-&gt;60"/>
    <n v="1.05"/>
    <n v="750.75000000000011"/>
    <n v="1"/>
    <n v="2.62"/>
    <n v="5"/>
    <n v="0.52400000000000002"/>
    <n v="0"/>
    <n v="0"/>
    <d v="2019-03-22T00:00:00"/>
    <d v="2019-03-22T00:00:00"/>
    <n v="0"/>
    <s v="0-1 día"/>
    <n v="0"/>
    <n v="0"/>
    <n v="0"/>
    <x v="0"/>
    <x v="0"/>
    <x v="0"/>
    <x v="0"/>
    <x v="0"/>
    <x v="0"/>
    <x v="0"/>
  </r>
  <r>
    <x v="2"/>
    <n v="1"/>
    <s v="2012265"/>
    <x v="0"/>
    <s v="5869"/>
    <s v="20/03/2019 15:13"/>
    <s v="0EX7387236"/>
    <s v="500155"/>
    <s v="PITSS"/>
    <s v="ASP"/>
    <x v="25"/>
    <s v="CALLE DE LOS CEDROS 1681"/>
    <x v="2"/>
    <n v="0"/>
    <s v="INTERIOR"/>
    <n v="30"/>
    <s v="Entre 16 y 30"/>
    <s v="Departmental Digital"/>
    <s v="A3"/>
    <s v="Ciudad principal"/>
    <s v="2-Entre 16 y 30"/>
    <n v="0.8"/>
    <n v="1092"/>
    <n v="1"/>
    <n v="1.1100000000000001"/>
    <n v="5"/>
    <n v="0.22200000000000003"/>
    <n v="0"/>
    <n v="0"/>
    <d v="2019-03-20T00:00:00"/>
    <d v="2019-03-21T00:00:00"/>
    <n v="1"/>
    <s v="0-1 día"/>
    <n v="0"/>
    <n v="0"/>
    <n v="0"/>
    <x v="0"/>
    <x v="0"/>
    <x v="0"/>
    <x v="1"/>
    <x v="0"/>
    <x v="2"/>
    <x v="2"/>
  </r>
  <r>
    <x v="2"/>
    <n v="1"/>
    <s v="2012269"/>
    <x v="0"/>
    <s v="4395"/>
    <s v="20/03/2019 15:26"/>
    <s v="0BG2947159"/>
    <s v="500083"/>
    <s v="PITSS"/>
    <s v="ASP"/>
    <x v="1"/>
    <s v="AV EUGENIO GARZA SADA 3752 SUR"/>
    <x v="11"/>
    <n v="0"/>
    <s v="INTERIOR"/>
    <n v="28"/>
    <s v="Entre 16 y 30"/>
    <s v="Light Production Digital Business"/>
    <s v="Entry Production"/>
    <s v="Ciudad principal"/>
    <s v="3-Entre 16 y 30"/>
    <n v="1.05"/>
    <n v="1651.6500000000003"/>
    <n v="1"/>
    <n v="0.74"/>
    <n v="4"/>
    <n v="0.185"/>
    <n v="0"/>
    <n v="0"/>
    <d v="2019-03-26T00:00:00"/>
    <d v="2019-03-26T00:00:00"/>
    <n v="0"/>
    <s v="0-1 día"/>
    <n v="0"/>
    <n v="0"/>
    <n v="0"/>
    <x v="0"/>
    <x v="0"/>
    <x v="0"/>
    <x v="0"/>
    <x v="0"/>
    <x v="0"/>
    <x v="0"/>
  </r>
  <r>
    <x v="2"/>
    <n v="1"/>
    <s v="2012279"/>
    <x v="0"/>
    <s v="0070"/>
    <s v="20/03/2019 15:39"/>
    <s v="0E2B658544"/>
    <s v="800186"/>
    <s v="PITSS"/>
    <s v="ASP"/>
    <x v="4"/>
    <s v="PROLONGACION EZEQUIEL MONTES No 1"/>
    <x v="10"/>
    <n v="0"/>
    <s v="INTERIOR"/>
    <n v="4"/>
    <s v="Entre 3 y 6"/>
    <s v="Entry Production Color Low/Mid"/>
    <s v="Entry Production"/>
    <s v="Ciudad principal"/>
    <s v="3-Entre 3 y 6"/>
    <n v="0.6"/>
    <n v="943.80000000000007"/>
    <n v="1"/>
    <n v="1.85"/>
    <n v="4"/>
    <n v="0.46250000000000002"/>
    <n v="0"/>
    <n v="0"/>
    <d v="2019-03-20T00:00:00"/>
    <d v="2019-03-21T00:00:00"/>
    <n v="1"/>
    <s v="0-1 día"/>
    <n v="0"/>
    <n v="0"/>
    <n v="0"/>
    <x v="0"/>
    <x v="0"/>
    <x v="0"/>
    <x v="0"/>
    <x v="0"/>
    <x v="0"/>
    <x v="0"/>
  </r>
  <r>
    <x v="2"/>
    <n v="1"/>
    <s v="2012283"/>
    <x v="0"/>
    <s v="0070"/>
    <s v="20/03/2019 15:58"/>
    <s v="0E2B648875"/>
    <s v="800187"/>
    <s v="PITSS"/>
    <s v="ASP"/>
    <x v="1"/>
    <s v="CARRETERA A HUIMILPAN 1005"/>
    <x v="10"/>
    <n v="0"/>
    <s v="INTERIOR"/>
    <n v="104"/>
    <s v="&gt;60"/>
    <s v="Entry Production Color Low/Mid"/>
    <s v="Entry Production"/>
    <s v="Ciudad principal"/>
    <s v="3-&gt;60"/>
    <n v="1.1499999999999999"/>
    <n v="1808.95"/>
    <n v="1"/>
    <n v="0.7"/>
    <n v="4"/>
    <n v="0.17499999999999999"/>
    <n v="0"/>
    <n v="0"/>
    <d v="2019-03-21T00:00:00"/>
    <d v="2019-03-21T00:00:00"/>
    <n v="0"/>
    <s v="0-1 día"/>
    <n v="0"/>
    <n v="0"/>
    <n v="0"/>
    <x v="0"/>
    <x v="0"/>
    <x v="0"/>
    <x v="0"/>
    <x v="0"/>
    <x v="0"/>
    <x v="0"/>
  </r>
  <r>
    <x v="2"/>
    <n v="1"/>
    <s v="2012285"/>
    <x v="0"/>
    <s v="5335"/>
    <s v="20/03/2019 16:00"/>
    <s v="0AE7146572"/>
    <s v="500163"/>
    <s v="PITSS"/>
    <s v="ASP"/>
    <x v="108"/>
    <s v="TRANSFORMACION LT 3B MZ N SECCION II"/>
    <x v="109"/>
    <n v="0"/>
    <s v="INTERIOR"/>
    <n v="5"/>
    <s v="Entre 3 y 6"/>
    <s v="Office Digital"/>
    <s v="A3"/>
    <s v="Ciudad principal"/>
    <s v="2-Entre 3 y 6"/>
    <n v="0"/>
    <n v="0"/>
    <n v="1"/>
    <n v="1.5"/>
    <n v="5"/>
    <n v="0.3"/>
    <n v="0"/>
    <n v="0"/>
    <d v="2019-03-22T00:00:00"/>
    <d v="2019-03-22T00:00:00"/>
    <n v="0"/>
    <s v="0-1 día"/>
    <n v="0"/>
    <n v="0"/>
    <n v="0"/>
    <x v="0"/>
    <x v="0"/>
    <x v="0"/>
    <x v="0"/>
    <x v="0"/>
    <x v="0"/>
    <x v="0"/>
  </r>
  <r>
    <x v="2"/>
    <n v="1"/>
    <s v="2012287"/>
    <x v="0"/>
    <s v="4395"/>
    <s v="20/03/2019 16:04"/>
    <s v="0BG2947443"/>
    <s v="500161"/>
    <s v="PITSS"/>
    <s v="ASP"/>
    <x v="1"/>
    <s v="AV 6 OTE ESQ CALLE 5 OTE NUM 405"/>
    <x v="89"/>
    <n v="0"/>
    <s v="INTERIOR"/>
    <n v="56"/>
    <s v="Entre 31 y 60"/>
    <s v="Light Production Digital Business"/>
    <s v="Entry Production"/>
    <s v="Otras"/>
    <s v="3-Entre 31 y 60"/>
    <n v="1.1000000000000001"/>
    <n v="1730.3000000000004"/>
    <n v="1"/>
    <n v="3.43"/>
    <n v="6"/>
    <n v="0.57166666666666666"/>
    <n v="0"/>
    <n v="0"/>
    <d v="2019-03-21T00:00:00"/>
    <d v="2019-03-21T00:00:00"/>
    <n v="0"/>
    <s v="0-1 día"/>
    <n v="0"/>
    <n v="0"/>
    <n v="0"/>
    <x v="0"/>
    <x v="0"/>
    <x v="0"/>
    <x v="0"/>
    <x v="0"/>
    <x v="1"/>
    <x v="7"/>
  </r>
  <r>
    <x v="2"/>
    <n v="1"/>
    <s v="2012291"/>
    <x v="0"/>
    <s v="5866"/>
    <s v="20/03/2019 16:08"/>
    <s v="0EX9297584"/>
    <s v="500161"/>
    <s v="PITSS"/>
    <s v="ASP"/>
    <x v="1"/>
    <s v="AV 6 OTE ESQ CALLE 5 OTE NUM 405"/>
    <x v="89"/>
    <n v="0"/>
    <s v="INTERIOR"/>
    <n v="41"/>
    <s v="Entre 31 y 60"/>
    <s v="Departmental Digital"/>
    <s v="A3"/>
    <s v="Otras"/>
    <s v="2-Entre 31 y 60"/>
    <n v="1.05"/>
    <n v="1433.25"/>
    <n v="1"/>
    <n v="2.12"/>
    <n v="9"/>
    <n v="0.23555555555555557"/>
    <n v="0"/>
    <n v="0"/>
    <d v="2019-03-21T00:00:00"/>
    <d v="2019-03-21T00:00:00"/>
    <n v="0"/>
    <s v="0-1 día"/>
    <n v="0"/>
    <n v="0"/>
    <n v="0"/>
    <x v="0"/>
    <x v="0"/>
    <x v="0"/>
    <x v="0"/>
    <x v="0"/>
    <x v="1"/>
    <x v="7"/>
  </r>
  <r>
    <x v="2"/>
    <n v="1"/>
    <s v="2012293"/>
    <x v="3"/>
    <s v="8301"/>
    <s v="20/03/2019 16:14"/>
    <s v="001021065"/>
    <s v="500066"/>
    <s v="PITSS"/>
    <s v="ASP"/>
    <x v="6"/>
    <s v="AV UNIVERSIDAD No 612"/>
    <x v="44"/>
    <n v="0"/>
    <s v="INTERIOR"/>
    <s v="  "/>
    <s v="&gt;60"/>
    <s v="WF Mono Systems and Legacy Color"/>
    <s v="WF"/>
    <s v="Ciudad principal"/>
    <s v="3-&gt;60"/>
    <n v="1"/>
    <n v="2359.5000000000005"/>
    <n v="0"/>
    <n v="4"/>
    <n v="4"/>
    <n v="1"/>
    <n v="0"/>
    <n v="0"/>
    <d v="2019-03-20T00:00:00"/>
    <d v="2019-03-25T00:00:00"/>
    <n v="3"/>
    <s v="2-3 días"/>
    <n v="0"/>
    <n v="0"/>
    <n v="0"/>
    <x v="1"/>
    <x v="0"/>
    <x v="0"/>
    <x v="0"/>
    <x v="0"/>
    <x v="0"/>
    <x v="0"/>
  </r>
  <r>
    <x v="2"/>
    <n v="1"/>
    <s v="2012295"/>
    <x v="0"/>
    <s v="5774"/>
    <s v="20/03/2019 16:12"/>
    <s v="0EX9284764"/>
    <s v="500056"/>
    <s v="PITSS"/>
    <s v="ASP"/>
    <x v="187"/>
    <s v="LAGO SILVERIO 258"/>
    <x v="25"/>
    <n v="0"/>
    <s v="INTERIOR"/>
    <n v="212"/>
    <s v="&gt;60"/>
    <s v="Departmental Digital"/>
    <s v="A3"/>
    <s v="Ciudad principal"/>
    <s v="2-&gt;60"/>
    <n v="1.1000000000000001"/>
    <n v="1501.5000000000002"/>
    <n v="1"/>
    <n v="1.3"/>
    <n v="5"/>
    <n v="0.26"/>
    <n v="0"/>
    <n v="0"/>
    <d v="2019-03-26T00:00:00"/>
    <d v="2019-03-26T00:00:00"/>
    <n v="0"/>
    <s v="0-1 día"/>
    <n v="0"/>
    <n v="0"/>
    <n v="0"/>
    <x v="0"/>
    <x v="0"/>
    <x v="0"/>
    <x v="0"/>
    <x v="0"/>
    <x v="0"/>
    <x v="0"/>
  </r>
  <r>
    <x v="2"/>
    <n v="1"/>
    <s v="2012299"/>
    <x v="0"/>
    <s v="4395"/>
    <s v="20/03/2019 16:16"/>
    <s v="0BG2951676"/>
    <s v="500056"/>
    <s v="PITSS"/>
    <s v="ASP"/>
    <x v="1"/>
    <s v="BLV MIGUEL HIDALGO 155"/>
    <x v="19"/>
    <n v="0"/>
    <s v="INTERIOR"/>
    <n v="43"/>
    <s v="Entre 31 y 60"/>
    <s v="Light Production Digital Business"/>
    <s v="Entry Production"/>
    <s v="Ciudad principal"/>
    <s v="3-Entre 31 y 60"/>
    <n v="1.1000000000000001"/>
    <n v="1730.3000000000004"/>
    <n v="1"/>
    <n v="4.1500000000000004"/>
    <n v="4"/>
    <n v="1.0375000000000001"/>
    <n v="9.3750000000000222E-3"/>
    <n v="-14.746875000000037"/>
    <d v="2019-03-25T00:00:00"/>
    <d v="2019-03-25T00:00:00"/>
    <n v="0"/>
    <s v="0-1 día"/>
    <n v="0"/>
    <n v="0"/>
    <n v="0"/>
    <x v="0"/>
    <x v="1"/>
    <x v="0"/>
    <x v="0"/>
    <x v="0"/>
    <x v="0"/>
    <x v="0"/>
  </r>
  <r>
    <x v="2"/>
    <n v="1"/>
    <s v="2012309"/>
    <x v="0"/>
    <s v="6705"/>
    <s v="20/03/2019 16:24"/>
    <s v="0A1H021261"/>
    <s v="800187"/>
    <s v="PITSS"/>
    <s v="ASP"/>
    <x v="1"/>
    <s v="AV CONSTITUYENTES ORIENTE 20"/>
    <x v="10"/>
    <n v="0"/>
    <s v="INTERIOR"/>
    <n v="196"/>
    <s v="&gt;60"/>
    <s v="WF Mono Systems and Legacy Color"/>
    <s v="WF"/>
    <s v="Ciudad principal"/>
    <s v="3-&gt;60"/>
    <n v="1.1499999999999999"/>
    <n v="1808.95"/>
    <n v="1"/>
    <n v="1.1000000000000001"/>
    <n v="4"/>
    <n v="0.27500000000000002"/>
    <n v="0"/>
    <n v="0"/>
    <d v="2019-03-21T00:00:00"/>
    <d v="2019-03-21T00:00:00"/>
    <n v="0"/>
    <s v="0-1 día"/>
    <n v="0"/>
    <n v="0"/>
    <n v="0"/>
    <x v="0"/>
    <x v="0"/>
    <x v="0"/>
    <x v="0"/>
    <x v="0"/>
    <x v="0"/>
    <x v="0"/>
  </r>
  <r>
    <x v="2"/>
    <n v="1"/>
    <s v="2012315"/>
    <x v="0"/>
    <s v="3321"/>
    <s v="20/03/2019 16:34"/>
    <s v="0LA0096050"/>
    <s v="800186"/>
    <s v="PITSS"/>
    <s v="ASP"/>
    <x v="48"/>
    <s v="AV CENTRAL DR RAFAEL AYALA ECHEVERRIA KM 0.2"/>
    <x v="45"/>
    <n v="0"/>
    <s v="INTERIOR"/>
    <n v="8"/>
    <s v="Entre 7 y 15"/>
    <s v="Entry Mono Printers"/>
    <s v="A4"/>
    <s v="Ciudad principal"/>
    <s v="1-Entre 7 y 15"/>
    <n v="0"/>
    <n v="0"/>
    <n v="1"/>
    <n v="2.33"/>
    <n v="5"/>
    <n v="0.46600000000000003"/>
    <n v="0"/>
    <n v="0"/>
    <d v="2019-03-21T00:00:00"/>
    <d v="2019-03-21T00:00:00"/>
    <n v="0"/>
    <s v="0-1 día"/>
    <n v="0"/>
    <n v="0"/>
    <n v="0"/>
    <x v="0"/>
    <x v="0"/>
    <x v="0"/>
    <x v="0"/>
    <x v="0"/>
    <x v="0"/>
    <x v="0"/>
  </r>
  <r>
    <x v="2"/>
    <n v="1"/>
    <s v="2012351"/>
    <x v="0"/>
    <s v="5955"/>
    <s v="20/03/2019 16:58"/>
    <s v="0X76707657"/>
    <s v="100038"/>
    <s v="PITSS"/>
    <s v="ASP"/>
    <x v="21"/>
    <s v="ACUEDUCTO DEL ALTO LERMA No 2"/>
    <x v="24"/>
    <n v="0"/>
    <s v="INTERIOR"/>
    <n v="41"/>
    <s v="Entre 31 y 60"/>
    <s v="Departmental Digital"/>
    <s v="A3"/>
    <s v="Ciudad principal"/>
    <s v="2-Entre 31 y 60"/>
    <n v="1.05"/>
    <n v="1433.25"/>
    <n v="1"/>
    <n v="1.03"/>
    <n v="5"/>
    <n v="0.20600000000000002"/>
    <n v="0"/>
    <n v="0"/>
    <d v="2019-03-25T00:00:00"/>
    <d v="2019-03-25T00:00:00"/>
    <n v="0"/>
    <s v="0-1 día"/>
    <n v="0"/>
    <n v="0"/>
    <n v="0"/>
    <x v="0"/>
    <x v="0"/>
    <x v="0"/>
    <x v="0"/>
    <x v="0"/>
    <x v="0"/>
    <x v="0"/>
  </r>
  <r>
    <x v="2"/>
    <n v="1"/>
    <s v="2012353"/>
    <x v="3"/>
    <s v="8301"/>
    <s v="20/03/2019 17:06"/>
    <s v="001021065"/>
    <s v="500066"/>
    <s v="PITSS"/>
    <s v="ASP"/>
    <x v="6"/>
    <s v="AV UNIVERSIDAD No 612"/>
    <x v="44"/>
    <n v="0"/>
    <s v="INTERIOR"/>
    <s v="  "/>
    <s v="&gt;60"/>
    <s v="WF Mono Systems and Legacy Color"/>
    <s v="WF"/>
    <s v="Ciudad principal"/>
    <s v="3-&gt;60"/>
    <n v="1"/>
    <n v="2359.5000000000005"/>
    <n v="0"/>
    <n v="4"/>
    <n v="4"/>
    <n v="1"/>
    <n v="0"/>
    <n v="0"/>
    <d v="2019-03-20T00:00:00"/>
    <d v="2019-03-25T00:00:00"/>
    <n v="3"/>
    <s v="2-3 días"/>
    <n v="0"/>
    <n v="0"/>
    <n v="0"/>
    <x v="1"/>
    <x v="0"/>
    <x v="0"/>
    <x v="0"/>
    <x v="0"/>
    <x v="0"/>
    <x v="0"/>
  </r>
  <r>
    <x v="2"/>
    <n v="1"/>
    <s v="2012369"/>
    <x v="0"/>
    <s v="7845"/>
    <s v="20/03/2019 17:53"/>
    <s v="0MX4732746"/>
    <s v="500028"/>
    <s v="PITSS"/>
    <s v="ASP"/>
    <x v="12"/>
    <s v="AV ALFONSO REYES No 2828 A NORTE"/>
    <x v="11"/>
    <n v="0"/>
    <s v="INTERIOR"/>
    <n v="433"/>
    <s v="&gt;60"/>
    <s v="A3 Office Color Laser MFPs"/>
    <s v="A3"/>
    <s v="Ciudad principal"/>
    <s v="2-&gt;60"/>
    <n v="1.1000000000000001"/>
    <n v="1501.5000000000002"/>
    <n v="1"/>
    <n v="1.5"/>
    <n v="5"/>
    <n v="0.3"/>
    <n v="0"/>
    <n v="0"/>
    <d v="2019-03-21T00:00:00"/>
    <d v="2019-03-21T00:00:00"/>
    <n v="0"/>
    <s v="0-1 día"/>
    <n v="0"/>
    <n v="0"/>
    <n v="0"/>
    <x v="0"/>
    <x v="0"/>
    <x v="0"/>
    <x v="0"/>
    <x v="0"/>
    <x v="0"/>
    <x v="0"/>
  </r>
  <r>
    <x v="2"/>
    <n v="1"/>
    <s v="2012635"/>
    <x v="0"/>
    <s v="4395"/>
    <s v="21/03/2019 07:38"/>
    <s v="0BG2951472"/>
    <s v="800183"/>
    <s v="PITSS"/>
    <s v="ASP"/>
    <x v="1"/>
    <s v="AMERICAS 655"/>
    <x v="7"/>
    <n v="0"/>
    <s v="INTERIOR"/>
    <n v="8"/>
    <s v="Entre 7 y 15"/>
    <s v="Light Production Digital Business"/>
    <s v="Entry Production"/>
    <s v="Ciudad principal"/>
    <s v="3-Entre 7 y 15"/>
    <n v="0.8"/>
    <n v="1258.4000000000003"/>
    <n v="1"/>
    <n v="2"/>
    <n v="4"/>
    <n v="0.5"/>
    <n v="0"/>
    <n v="0"/>
    <d v="2019-03-22T00:00:00"/>
    <d v="2019-03-25T00:00:00"/>
    <n v="1"/>
    <s v="0-1 día"/>
    <n v="0"/>
    <n v="0"/>
    <n v="0"/>
    <x v="0"/>
    <x v="0"/>
    <x v="0"/>
    <x v="0"/>
    <x v="0"/>
    <x v="0"/>
    <x v="0"/>
  </r>
  <r>
    <x v="2"/>
    <n v="1"/>
    <s v="2012645"/>
    <x v="0"/>
    <s v="4626"/>
    <s v="21/03/2019 07:51"/>
    <s v="0D6X468698"/>
    <s v="800071"/>
    <s v="PITSS"/>
    <s v="ASP"/>
    <x v="27"/>
    <s v="CARRETERA BASE AEREA No 5850-23"/>
    <x v="0"/>
    <n v="0"/>
    <s v="INTERIOR"/>
    <n v="2667"/>
    <s v="&gt;60"/>
    <s v="Entry Mono Printers"/>
    <s v="A4"/>
    <s v="Ciudad principal"/>
    <s v="1-&gt;60"/>
    <n v="1.05"/>
    <n v="750.75000000000011"/>
    <n v="1"/>
    <n v="0.33"/>
    <n v="5"/>
    <n v="6.6000000000000003E-2"/>
    <n v="0"/>
    <n v="0"/>
    <d v="2019-03-22T00:00:00"/>
    <d v="2019-03-22T00:00:00"/>
    <n v="0"/>
    <s v="0-1 día"/>
    <n v="0"/>
    <n v="0"/>
    <n v="0"/>
    <x v="0"/>
    <x v="0"/>
    <x v="0"/>
    <x v="0"/>
    <x v="0"/>
    <x v="0"/>
    <x v="0"/>
  </r>
  <r>
    <x v="2"/>
    <n v="1"/>
    <s v="2012687"/>
    <x v="0"/>
    <s v="4395"/>
    <s v="21/03/2019 09:17"/>
    <s v="0BG2941127"/>
    <s v="800187"/>
    <s v="PITSS"/>
    <s v="ASP"/>
    <x v="1"/>
    <s v="TORRES LANDA 103 A"/>
    <x v="55"/>
    <n v="0"/>
    <s v="INTERIOR"/>
    <n v="9"/>
    <s v="Entre 7 y 15"/>
    <s v="Light Production Digital Business"/>
    <s v="Entry Production"/>
    <s v="Ciudad principal"/>
    <s v="3-Entre 7 y 15"/>
    <n v="0.8"/>
    <n v="1258.4000000000003"/>
    <n v="1"/>
    <n v="2.0499999999999998"/>
    <n v="4"/>
    <n v="0.51249999999999996"/>
    <n v="0"/>
    <n v="0"/>
    <d v="2019-03-21T00:00:00"/>
    <d v="2019-03-21T00:00:00"/>
    <n v="0"/>
    <s v="0-1 día"/>
    <n v="0"/>
    <n v="0"/>
    <n v="0"/>
    <x v="0"/>
    <x v="0"/>
    <x v="0"/>
    <x v="0"/>
    <x v="0"/>
    <x v="0"/>
    <x v="0"/>
  </r>
  <r>
    <x v="2"/>
    <n v="1"/>
    <s v="2012693"/>
    <x v="0"/>
    <s v="4395"/>
    <s v="21/03/2019 09:23"/>
    <s v="0BG2951597"/>
    <s v="500083"/>
    <s v="PITSS"/>
    <s v="ASP"/>
    <x v="1"/>
    <s v="AV ABRAHAM LINCOLN 5000 PTE"/>
    <x v="11"/>
    <n v="0"/>
    <s v="INTERIOR"/>
    <n v="2"/>
    <s v="&lt;=3"/>
    <s v="Light Production Digital Business"/>
    <s v="Entry Production"/>
    <s v="Ciudad principal"/>
    <s v="3-&lt;=3"/>
    <n v="0"/>
    <n v="0"/>
    <n v="1"/>
    <n v="3.95"/>
    <n v="4"/>
    <n v="0.98750000000000004"/>
    <n v="0"/>
    <n v="0"/>
    <d v="2019-03-26T00:00:00"/>
    <d v="2019-03-26T00:00:00"/>
    <n v="0"/>
    <s v="0-1 día"/>
    <n v="0"/>
    <n v="0"/>
    <n v="0"/>
    <x v="0"/>
    <x v="0"/>
    <x v="0"/>
    <x v="0"/>
    <x v="0"/>
    <x v="0"/>
    <x v="0"/>
  </r>
  <r>
    <x v="2"/>
    <n v="1"/>
    <s v="2012705"/>
    <x v="0"/>
    <s v="8045"/>
    <s v="21/03/2019 09:30"/>
    <s v="0Y4X848740"/>
    <s v="000195"/>
    <s v="PITSS"/>
    <s v="ASP"/>
    <x v="15"/>
    <s v="AV MIGUEL ANGEL DE QUEVEDO NO 555"/>
    <x v="16"/>
    <n v="1"/>
    <s v="METRO"/>
    <n v="2"/>
    <s v="&lt;=3"/>
    <s v="Office Digital"/>
    <s v="A3"/>
    <s v="Ciudad principal"/>
    <s v="2-&lt;=3"/>
    <n v="0"/>
    <n v="0"/>
    <n v="1"/>
    <n v="1.85"/>
    <n v="5"/>
    <n v="0.37"/>
    <n v="0"/>
    <n v="0"/>
    <d v="2019-03-21T00:00:00"/>
    <d v="2019-03-21T00:00:00"/>
    <n v="0"/>
    <s v="0-1 día"/>
    <n v="0"/>
    <n v="0"/>
    <n v="0"/>
    <x v="0"/>
    <x v="0"/>
    <x v="0"/>
    <x v="0"/>
    <x v="0"/>
    <x v="0"/>
    <x v="0"/>
  </r>
  <r>
    <x v="2"/>
    <n v="1"/>
    <s v="2012707"/>
    <x v="0"/>
    <s v="5866"/>
    <s v="21/03/2019 09:32"/>
    <s v="0EX9293419"/>
    <s v="500035"/>
    <s v="PITSS"/>
    <s v="ASP"/>
    <x v="4"/>
    <s v="AV GOMEZ MORIN 924"/>
    <x v="1"/>
    <n v="0"/>
    <s v="INTERIOR"/>
    <n v="22"/>
    <s v="Entre 16 y 30"/>
    <s v="Departmental Digital"/>
    <s v="A3"/>
    <s v="Ciudad principal"/>
    <s v="2-Entre 16 y 30"/>
    <n v="0.8"/>
    <n v="1092"/>
    <n v="1"/>
    <n v="3.5"/>
    <n v="5"/>
    <n v="0.7"/>
    <n v="0"/>
    <n v="0"/>
    <d v="2019-03-25T00:00:00"/>
    <d v="2019-03-25T00:00:00"/>
    <n v="0"/>
    <s v="0-1 día"/>
    <n v="0"/>
    <n v="0"/>
    <n v="0"/>
    <x v="0"/>
    <x v="0"/>
    <x v="0"/>
    <x v="0"/>
    <x v="0"/>
    <x v="0"/>
    <x v="0"/>
  </r>
  <r>
    <x v="2"/>
    <n v="1"/>
    <s v="2012711"/>
    <x v="0"/>
    <s v="8075"/>
    <s v="21/03/2019 09:36"/>
    <s v="03AG880144"/>
    <s v="500035"/>
    <s v="PITSS"/>
    <s v="ASP"/>
    <x v="4"/>
    <s v="AV GOMEZ MORIN No 924 LOTE 7"/>
    <x v="1"/>
    <n v="0"/>
    <s v="INTERIOR"/>
    <n v="2"/>
    <s v="&lt;=3"/>
    <s v="Departmental Digital"/>
    <s v="A3"/>
    <s v="Ciudad principal"/>
    <s v="2-&lt;=3"/>
    <n v="0"/>
    <n v="0"/>
    <n v="1"/>
    <n v="1.82"/>
    <n v="5"/>
    <n v="0.36399999999999999"/>
    <n v="0"/>
    <n v="0"/>
    <d v="2019-03-21T00:00:00"/>
    <d v="2019-03-21T00:00:00"/>
    <n v="0"/>
    <s v="0-1 día"/>
    <n v="0"/>
    <n v="0"/>
    <n v="0"/>
    <x v="0"/>
    <x v="0"/>
    <x v="0"/>
    <x v="0"/>
    <x v="0"/>
    <x v="0"/>
    <x v="0"/>
  </r>
  <r>
    <x v="2"/>
    <n v="1"/>
    <s v="2012717"/>
    <x v="0"/>
    <s v="4002"/>
    <s v="21/03/2019 09:38"/>
    <s v="09HB321626"/>
    <s v="800192"/>
    <s v="PITSS"/>
    <s v="ASP"/>
    <x v="6"/>
    <s v="AVE E GARZA SADA 3755"/>
    <x v="11"/>
    <n v="0"/>
    <s v="INTERIOR"/>
    <n v="65"/>
    <s v="&gt;60"/>
    <s v="A4 Mono MFPs"/>
    <s v="A4"/>
    <s v="Ciudad principal"/>
    <s v="1-&gt;60"/>
    <n v="1.05"/>
    <n v="750.75000000000011"/>
    <n v="1"/>
    <n v="4.24"/>
    <n v="5"/>
    <n v="0.84800000000000009"/>
    <n v="0"/>
    <n v="0"/>
    <d v="2019-03-21T00:00:00"/>
    <d v="2019-03-21T00:00:00"/>
    <n v="0"/>
    <s v="0-1 día"/>
    <n v="0"/>
    <n v="0"/>
    <n v="0"/>
    <x v="0"/>
    <x v="0"/>
    <x v="0"/>
    <x v="0"/>
    <x v="0"/>
    <x v="0"/>
    <x v="0"/>
  </r>
  <r>
    <x v="2"/>
    <n v="1"/>
    <s v="2012731"/>
    <x v="0"/>
    <s v="4395"/>
    <s v="21/03/2019 09:52"/>
    <s v="0BG2951615"/>
    <s v="800185"/>
    <s v="PITSS"/>
    <s v="ASP"/>
    <x v="1"/>
    <s v="FELIPE SEVILLA DEL RIO 115"/>
    <x v="50"/>
    <n v="1"/>
    <s v="INTERIOR"/>
    <n v="31"/>
    <s v="Entre 31 y 60"/>
    <s v="Light Production Digital Business"/>
    <s v="Entry Production"/>
    <s v="Ciudad principal"/>
    <s v="3-Entre 31 y 60"/>
    <n v="1.1000000000000001"/>
    <n v="0"/>
    <n v="1"/>
    <n v="1.3"/>
    <n v="4"/>
    <n v="0.32500000000000001"/>
    <n v="0"/>
    <n v="0"/>
    <d v="2019-03-21T00:00:00"/>
    <d v="2019-03-21T00:00:00"/>
    <n v="0"/>
    <s v="0-1 día"/>
    <n v="0"/>
    <n v="0"/>
    <n v="0"/>
    <x v="0"/>
    <x v="0"/>
    <x v="0"/>
    <x v="0"/>
    <x v="0"/>
    <x v="0"/>
    <x v="0"/>
  </r>
  <r>
    <x v="2"/>
    <n v="1"/>
    <s v="2012741"/>
    <x v="6"/>
    <s v="4002"/>
    <s v="21/03/2019 10:06"/>
    <s v="09HB916056"/>
    <s v="100037"/>
    <s v="PITSS"/>
    <s v="ASP"/>
    <x v="36"/>
    <s v="Av De la Industria Automotrizá No 18 Nave 3"/>
    <x v="59"/>
    <n v="0"/>
    <s v="INTERIOR"/>
    <s v="  "/>
    <s v="&gt;60"/>
    <s v="A4 Mono MFPs"/>
    <s v="A4"/>
    <s v="Ciudad principal"/>
    <s v="1-&gt;60"/>
    <n v="1"/>
    <n v="715.00000000000011"/>
    <n v="0"/>
    <n v="5"/>
    <n v="5"/>
    <n v="1"/>
    <n v="0"/>
    <n v="0"/>
    <d v="2019-03-21T00:00:00"/>
    <d v="2019-03-21T00:00:00"/>
    <n v="0"/>
    <s v="0-1 día"/>
    <n v="0"/>
    <n v="0"/>
    <n v="0"/>
    <x v="1"/>
    <x v="0"/>
    <x v="0"/>
    <x v="0"/>
    <x v="0"/>
    <x v="0"/>
    <x v="0"/>
  </r>
  <r>
    <x v="2"/>
    <n v="1"/>
    <s v="2012751"/>
    <x v="0"/>
    <s v="4598"/>
    <s v="21/03/2019 10:15"/>
    <s v="0FBG479583"/>
    <s v="500066"/>
    <s v="PITSS"/>
    <s v="ASP"/>
    <x v="1"/>
    <s v="AV INDUSTRIALES DEL PONIENTE 1050"/>
    <x v="43"/>
    <n v="0"/>
    <s v="INTERIOR"/>
    <n v="14"/>
    <s v="Entre 7 y 15"/>
    <s v="Light Production Digital Business"/>
    <s v="Entry Production"/>
    <s v="Otras"/>
    <s v="3-Entre 7 y 15"/>
    <n v="0.8"/>
    <n v="1258.4000000000003"/>
    <n v="1"/>
    <n v="3.47"/>
    <n v="6"/>
    <n v="0.57833333333333337"/>
    <n v="0"/>
    <n v="0"/>
    <d v="2019-03-21T00:00:00"/>
    <d v="2019-03-21T00:00:00"/>
    <n v="0"/>
    <s v="0-1 día"/>
    <n v="0"/>
    <n v="0"/>
    <n v="0"/>
    <x v="0"/>
    <x v="0"/>
    <x v="0"/>
    <x v="0"/>
    <x v="0"/>
    <x v="0"/>
    <x v="0"/>
  </r>
  <r>
    <x v="2"/>
    <n v="1"/>
    <s v="2012755"/>
    <x v="0"/>
    <s v="5867"/>
    <s v="21/03/2019 10:16"/>
    <s v="0EX7381983"/>
    <s v="500155"/>
    <s v="PITSS"/>
    <s v="ASP"/>
    <x v="11"/>
    <s v="RAFAEL PEREZ SERNA Y HENRY DUNANT"/>
    <x v="2"/>
    <n v="0"/>
    <s v="INTERIOR"/>
    <n v="48"/>
    <s v="Entre 31 y 60"/>
    <s v="Office Digital"/>
    <s v="A3"/>
    <s v="Ciudad principal"/>
    <s v="2-Entre 31 y 60"/>
    <n v="1.05"/>
    <n v="1433.25"/>
    <n v="1"/>
    <n v="0.73"/>
    <n v="5"/>
    <n v="0.14599999999999999"/>
    <n v="0"/>
    <n v="0"/>
    <d v="2019-03-21T00:00:00"/>
    <d v="2019-03-21T00:00:00"/>
    <n v="0"/>
    <s v="0-1 día"/>
    <n v="0"/>
    <n v="0"/>
    <n v="0"/>
    <x v="0"/>
    <x v="0"/>
    <x v="0"/>
    <x v="0"/>
    <x v="0"/>
    <x v="2"/>
    <x v="2"/>
  </r>
  <r>
    <x v="2"/>
    <n v="1"/>
    <s v="2012757"/>
    <x v="0"/>
    <s v="5866"/>
    <s v="21/03/2019 10:19"/>
    <s v="0EX9297573"/>
    <s v="500083"/>
    <s v="PITSS"/>
    <s v="ASP"/>
    <x v="1"/>
    <s v="AV INDUSTRIALES DEL PONIENTE 1050"/>
    <x v="43"/>
    <n v="0"/>
    <s v="INTERIOR"/>
    <n v="147"/>
    <s v="&gt;60"/>
    <s v="Departmental Digital"/>
    <s v="A3"/>
    <s v="Otras"/>
    <s v="2-&gt;60"/>
    <n v="1.1000000000000001"/>
    <n v="1501.5000000000002"/>
    <n v="1"/>
    <n v="3.13"/>
    <n v="9"/>
    <n v="0.34777777777777774"/>
    <n v="0"/>
    <n v="0"/>
    <d v="2019-03-21T00:00:00"/>
    <d v="2019-03-22T00:00:00"/>
    <n v="1"/>
    <s v="0-1 día"/>
    <n v="0"/>
    <n v="0"/>
    <n v="0"/>
    <x v="0"/>
    <x v="0"/>
    <x v="0"/>
    <x v="0"/>
    <x v="0"/>
    <x v="0"/>
    <x v="0"/>
  </r>
  <r>
    <x v="2"/>
    <n v="1"/>
    <s v="2012759"/>
    <x v="0"/>
    <s v="6655"/>
    <s v="21/03/2019 10:21"/>
    <s v="0E1B972357"/>
    <s v="800192"/>
    <s v="PITSS"/>
    <s v="ASP"/>
    <x v="116"/>
    <s v="AV VALLARTA No 1440 PISO 4"/>
    <x v="7"/>
    <n v="0"/>
    <s v="INTERIOR"/>
    <n v="185"/>
    <s v="&gt;60"/>
    <s v="A4 Color Laser MFPs"/>
    <s v="A4"/>
    <s v="Ciudad principal"/>
    <s v="1-&gt;60"/>
    <n v="1.05"/>
    <n v="750.75000000000011"/>
    <n v="1"/>
    <n v="2.4500000000000002"/>
    <n v="5"/>
    <n v="0.49000000000000005"/>
    <n v="0"/>
    <n v="0"/>
    <d v="2019-03-21T00:00:00"/>
    <d v="2019-03-22T00:00:00"/>
    <n v="1"/>
    <s v="0-1 día"/>
    <n v="0"/>
    <n v="0"/>
    <n v="0"/>
    <x v="0"/>
    <x v="0"/>
    <x v="0"/>
    <x v="0"/>
    <x v="0"/>
    <x v="0"/>
    <x v="0"/>
  </r>
  <r>
    <x v="2"/>
    <n v="1"/>
    <s v="2012767"/>
    <x v="0"/>
    <s v="3658"/>
    <s v="21/03/2019 10:30"/>
    <s v="0C4X008189"/>
    <s v="800071"/>
    <s v="PITSS"/>
    <s v="ASP"/>
    <x v="7"/>
    <s v="AV GENERAL RAMON CORONA No 2514"/>
    <x v="0"/>
    <n v="0"/>
    <s v="INTERIOR"/>
    <n v="71"/>
    <s v="&gt;60"/>
    <s v="A4 Mono MFPs"/>
    <s v="A4"/>
    <s v="Ciudad principal"/>
    <s v="1-&gt;60"/>
    <n v="1.05"/>
    <n v="750.75000000000011"/>
    <n v="1"/>
    <n v="0.75"/>
    <n v="5"/>
    <n v="0.15"/>
    <n v="0"/>
    <n v="0"/>
    <d v="2019-03-22T00:00:00"/>
    <d v="2019-03-22T00:00:00"/>
    <n v="0"/>
    <s v="0-1 día"/>
    <n v="0"/>
    <n v="0"/>
    <n v="0"/>
    <x v="0"/>
    <x v="0"/>
    <x v="0"/>
    <x v="0"/>
    <x v="0"/>
    <x v="0"/>
    <x v="0"/>
  </r>
  <r>
    <x v="2"/>
    <n v="1"/>
    <s v="2012771"/>
    <x v="0"/>
    <s v="3658"/>
    <s v="21/03/2019 10:31"/>
    <s v="0C4X008265"/>
    <s v="800071"/>
    <s v="PITSS"/>
    <s v="ASP"/>
    <x v="7"/>
    <s v="AV GENERAL RAMON CORONA No 2514"/>
    <x v="0"/>
    <n v="0"/>
    <s v="INTERIOR"/>
    <n v="846"/>
    <s v="&gt;60"/>
    <s v="A4 Mono MFPs"/>
    <s v="A4"/>
    <s v="Ciudad principal"/>
    <s v="1-&gt;60"/>
    <n v="1.05"/>
    <n v="750.75000000000011"/>
    <n v="1"/>
    <n v="1.48"/>
    <n v="5"/>
    <n v="0.29599999999999999"/>
    <n v="0"/>
    <n v="0"/>
    <d v="2019-03-22T00:00:00"/>
    <d v="2019-03-25T00:00:00"/>
    <n v="1"/>
    <s v="0-1 día"/>
    <n v="0"/>
    <n v="0"/>
    <n v="0"/>
    <x v="0"/>
    <x v="0"/>
    <x v="0"/>
    <x v="0"/>
    <x v="0"/>
    <x v="0"/>
    <x v="0"/>
  </r>
  <r>
    <x v="2"/>
    <n v="1"/>
    <s v="2012789"/>
    <x v="0"/>
    <s v="5867"/>
    <s v="21/03/2019 10:53"/>
    <s v="0EX7406581"/>
    <s v="500093"/>
    <s v="PITSS"/>
    <s v="ASP"/>
    <x v="10"/>
    <s v="CARR NUEVO LAREDO -PIEDRAS NEGRAS KM 14.2"/>
    <x v="18"/>
    <n v="0"/>
    <s v="INTERIOR"/>
    <n v="472"/>
    <s v="&gt;60"/>
    <s v="Office Digital"/>
    <s v="A3"/>
    <s v="Ciudad principal"/>
    <s v="2-&gt;60"/>
    <n v="1.1000000000000001"/>
    <n v="1501.5000000000002"/>
    <n v="1"/>
    <n v="0.7"/>
    <n v="5"/>
    <n v="0.13999999999999999"/>
    <n v="0"/>
    <n v="0"/>
    <d v="2019-03-26T00:00:00"/>
    <d v="2019-03-26T00:00:00"/>
    <n v="0"/>
    <s v="0-1 día"/>
    <n v="0"/>
    <n v="0"/>
    <n v="0"/>
    <x v="0"/>
    <x v="0"/>
    <x v="0"/>
    <x v="0"/>
    <x v="0"/>
    <x v="0"/>
    <x v="0"/>
  </r>
  <r>
    <x v="2"/>
    <n v="1"/>
    <s v="2012803"/>
    <x v="0"/>
    <s v="3616"/>
    <s v="21/03/2019 11:03"/>
    <s v="0A2T200102"/>
    <s v="500035"/>
    <s v="PITSS"/>
    <s v="ASP"/>
    <x v="12"/>
    <s v="Blvd. Harold R. Pape No. 719 Local -3"/>
    <x v="47"/>
    <n v="0"/>
    <s v="INTERIOR"/>
    <n v="1564"/>
    <s v="&gt;60"/>
    <s v="A4 Mono MFPs"/>
    <s v="A4"/>
    <s v="Ciudad principal"/>
    <s v="1-&gt;60"/>
    <n v="1.05"/>
    <n v="750.75000000000011"/>
    <n v="1"/>
    <n v="1.65"/>
    <n v="5"/>
    <n v="0.32999999999999996"/>
    <n v="0"/>
    <n v="0"/>
    <d v="2019-03-21T00:00:00"/>
    <d v="2019-03-21T00:00:00"/>
    <n v="0"/>
    <s v="0-1 día"/>
    <n v="0"/>
    <n v="0"/>
    <n v="0"/>
    <x v="0"/>
    <x v="0"/>
    <x v="0"/>
    <x v="0"/>
    <x v="0"/>
    <x v="0"/>
    <x v="0"/>
  </r>
  <r>
    <x v="2"/>
    <n v="1"/>
    <s v="2012807"/>
    <x v="0"/>
    <s v="8075"/>
    <s v="21/03/2019 11:07"/>
    <s v="3AG876377"/>
    <s v="100037"/>
    <s v="PITSS"/>
    <s v="ASP"/>
    <x v="172"/>
    <s v="HERMENEGILDO GALEANA No 104"/>
    <x v="76"/>
    <n v="0"/>
    <s v="INTERIOR"/>
    <n v="22"/>
    <s v="Entre 16 y 30"/>
    <s v="Departmental Digital"/>
    <s v="A3"/>
    <s v="Ciudad principal"/>
    <s v="2-Entre 16 y 30"/>
    <n v="0.8"/>
    <n v="1092"/>
    <n v="1"/>
    <n v="3.05"/>
    <n v="5"/>
    <n v="0.61"/>
    <n v="0"/>
    <n v="0"/>
    <d v="2019-03-21T00:00:00"/>
    <d v="2019-03-21T00:00:00"/>
    <n v="0"/>
    <s v="0-1 día"/>
    <n v="0"/>
    <n v="0"/>
    <n v="0"/>
    <x v="0"/>
    <x v="0"/>
    <x v="0"/>
    <x v="0"/>
    <x v="0"/>
    <x v="0"/>
    <x v="0"/>
  </r>
  <r>
    <x v="2"/>
    <n v="1"/>
    <s v="2012811"/>
    <x v="0"/>
    <s v="5867"/>
    <s v="21/03/2019 11:07"/>
    <s v="0EX7416384"/>
    <s v="500159"/>
    <s v="PITSS"/>
    <s v="ASP"/>
    <x v="25"/>
    <s v="CRISTOBAL COLON 11364"/>
    <x v="6"/>
    <n v="0"/>
    <s v="INTERIOR"/>
    <n v="28"/>
    <s v="Entre 16 y 30"/>
    <s v="Office Digital"/>
    <s v="A3"/>
    <s v="Ciudad principal"/>
    <s v="2-Entre 16 y 30"/>
    <n v="0.8"/>
    <n v="1092"/>
    <n v="1"/>
    <n v="0"/>
    <n v="5"/>
    <n v="0"/>
    <n v="0"/>
    <n v="0"/>
    <d v="2019-03-22T00:00:00"/>
    <d v="2019-03-22T00:00:00"/>
    <n v="0"/>
    <s v="0-1 día"/>
    <n v="0"/>
    <n v="0"/>
    <n v="0"/>
    <x v="0"/>
    <x v="0"/>
    <x v="0"/>
    <x v="1"/>
    <x v="0"/>
    <x v="1"/>
    <x v="6"/>
  </r>
  <r>
    <x v="2"/>
    <n v="1"/>
    <s v="2012845"/>
    <x v="0"/>
    <s v="7511"/>
    <s v="21/03/2019 11:25"/>
    <s v="0RXD142304"/>
    <s v="500157"/>
    <s v="PITSS"/>
    <s v="ASP"/>
    <x v="2"/>
    <s v="AV TECNOLOGICO Y JUAN KEPLER 6915"/>
    <x v="2"/>
    <n v="0"/>
    <s v="INTERIOR"/>
    <n v="133"/>
    <s v="&gt;60"/>
    <s v="Color Laser Printers"/>
    <s v="A4"/>
    <s v="Ciudad principal"/>
    <s v="1-&gt;60"/>
    <n v="1.05"/>
    <n v="750.75000000000011"/>
    <n v="1"/>
    <n v="0.91"/>
    <n v="5"/>
    <n v="0.182"/>
    <n v="0"/>
    <n v="0"/>
    <d v="2019-03-21T00:00:00"/>
    <d v="2019-03-21T00:00:00"/>
    <n v="0"/>
    <s v="0-1 día"/>
    <n v="0"/>
    <n v="0"/>
    <n v="0"/>
    <x v="0"/>
    <x v="0"/>
    <x v="0"/>
    <x v="0"/>
    <x v="0"/>
    <x v="2"/>
    <x v="4"/>
  </r>
  <r>
    <x v="2"/>
    <n v="1"/>
    <s v="2012847"/>
    <x v="0"/>
    <s v="5866"/>
    <s v="21/03/2019 11:29"/>
    <s v="0EX9295738"/>
    <s v="800027"/>
    <s v="PITSS"/>
    <s v="ASP"/>
    <x v="1"/>
    <s v="AV. PATRIA NO 1937"/>
    <x v="0"/>
    <n v="0"/>
    <s v="INTERIOR"/>
    <n v="10"/>
    <s v="Entre 7 y 15"/>
    <s v="Departmental Digital"/>
    <s v="A3"/>
    <s v="Ciudad principal"/>
    <s v="2-Entre 7 y 15"/>
    <n v="0.6"/>
    <n v="819"/>
    <n v="1"/>
    <n v="1.3"/>
    <n v="5"/>
    <n v="0.26"/>
    <n v="0"/>
    <n v="0"/>
    <d v="2019-03-25T00:00:00"/>
    <d v="2019-03-25T00:00:00"/>
    <n v="0"/>
    <s v="0-1 día"/>
    <n v="0"/>
    <n v="0"/>
    <n v="0"/>
    <x v="0"/>
    <x v="0"/>
    <x v="0"/>
    <x v="0"/>
    <x v="0"/>
    <x v="0"/>
    <x v="0"/>
  </r>
  <r>
    <x v="2"/>
    <n v="1"/>
    <s v="2012861"/>
    <x v="0"/>
    <s v="5955"/>
    <s v="21/03/2019 11:35"/>
    <s v="0X76371430"/>
    <s v="500028"/>
    <s v="PITSS"/>
    <s v="ASP"/>
    <x v="91"/>
    <s v="AV RUFINO TAMAYO NO 100"/>
    <x v="1"/>
    <n v="0"/>
    <s v="INTERIOR"/>
    <n v="108"/>
    <s v="&gt;60"/>
    <s v="Departmental Digital"/>
    <s v="A3"/>
    <s v="Ciudad principal"/>
    <s v="2-&gt;60"/>
    <n v="1.1000000000000001"/>
    <n v="1501.5000000000002"/>
    <n v="1"/>
    <n v="3.42"/>
    <n v="5"/>
    <n v="0.68399999999999994"/>
    <n v="0"/>
    <n v="0"/>
    <d v="2019-03-21T00:00:00"/>
    <d v="2019-03-22T00:00:00"/>
    <n v="1"/>
    <s v="0-1 día"/>
    <n v="0"/>
    <n v="0"/>
    <n v="0"/>
    <x v="0"/>
    <x v="0"/>
    <x v="0"/>
    <x v="0"/>
    <x v="0"/>
    <x v="0"/>
    <x v="0"/>
  </r>
  <r>
    <x v="2"/>
    <n v="1"/>
    <s v="2012869"/>
    <x v="0"/>
    <s v="8075"/>
    <s v="21/03/2019 11:42"/>
    <s v="03AG880377"/>
    <s v="800146"/>
    <s v="PITSS"/>
    <s v="ASP"/>
    <x v="4"/>
    <s v="BLVD ADOLFO LOPEZ MATEOS 2540"/>
    <x v="17"/>
    <n v="0"/>
    <s v="INTERIOR"/>
    <n v="18"/>
    <s v="Entre 16 y 30"/>
    <s v="Departmental Digital"/>
    <s v="A3"/>
    <s v="Ciudad principal"/>
    <s v="2-Entre 16 y 30"/>
    <n v="0.8"/>
    <n v="1092"/>
    <n v="1"/>
    <n v="0.67"/>
    <n v="5"/>
    <n v="0.13400000000000001"/>
    <n v="0"/>
    <n v="0"/>
    <d v="2019-03-21T00:00:00"/>
    <d v="2019-03-21T00:00:00"/>
    <n v="0"/>
    <s v="0-1 día"/>
    <n v="0"/>
    <n v="0"/>
    <n v="0"/>
    <x v="0"/>
    <x v="0"/>
    <x v="0"/>
    <x v="0"/>
    <x v="0"/>
    <x v="0"/>
    <x v="0"/>
  </r>
  <r>
    <x v="2"/>
    <n v="1"/>
    <s v="2012887"/>
    <x v="0"/>
    <s v="5337"/>
    <s v="21/03/2019 12:01"/>
    <s v="0AE9551070"/>
    <s v="100039"/>
    <s v="PITSS"/>
    <s v="ASP"/>
    <x v="28"/>
    <s v="INDUSTRIA QUIMICA S/N"/>
    <x v="20"/>
    <n v="1"/>
    <s v="INTERIOR"/>
    <n v="31"/>
    <s v="Entre 31 y 60"/>
    <s v="Office Digital"/>
    <s v="A3"/>
    <s v="Ciudad principal"/>
    <s v="2-Entre 31 y 60"/>
    <n v="1.05"/>
    <n v="0"/>
    <n v="1"/>
    <n v="2.0499999999999998"/>
    <n v="5"/>
    <n v="0.41"/>
    <n v="0"/>
    <n v="0"/>
    <d v="2019-03-22T00:00:00"/>
    <d v="2019-03-22T00:00:00"/>
    <n v="0"/>
    <s v="0-1 día"/>
    <n v="0"/>
    <n v="0"/>
    <n v="0"/>
    <x v="0"/>
    <x v="0"/>
    <x v="0"/>
    <x v="0"/>
    <x v="0"/>
    <x v="0"/>
    <x v="0"/>
  </r>
  <r>
    <x v="2"/>
    <n v="1"/>
    <s v="2012889"/>
    <x v="0"/>
    <s v="7530"/>
    <s v="21/03/2019 12:04"/>
    <s v="0XKK411252"/>
    <s v="100039"/>
    <s v="PITSS"/>
    <s v="ASP"/>
    <x v="28"/>
    <s v="INDUSTRIA QUIMICA S/N"/>
    <x v="20"/>
    <n v="1"/>
    <s v="INTERIOR"/>
    <n v="64"/>
    <s v="&gt;60"/>
    <s v="A3 Office Color Laser MFPs"/>
    <s v="A3"/>
    <s v="Ciudad principal"/>
    <s v="2-&gt;60"/>
    <n v="1.1000000000000001"/>
    <n v="0"/>
    <n v="1"/>
    <n v="0.86"/>
    <n v="5"/>
    <n v="0.17199999999999999"/>
    <n v="0"/>
    <n v="0"/>
    <d v="2019-03-22T00:00:00"/>
    <d v="2019-03-22T00:00:00"/>
    <n v="0"/>
    <s v="0-1 día"/>
    <n v="0"/>
    <n v="0"/>
    <n v="0"/>
    <x v="0"/>
    <x v="0"/>
    <x v="0"/>
    <x v="0"/>
    <x v="0"/>
    <x v="0"/>
    <x v="0"/>
  </r>
  <r>
    <x v="2"/>
    <n v="1"/>
    <s v="2012905"/>
    <x v="0"/>
    <s v="7025"/>
    <s v="21/03/2019 12:18"/>
    <s v="7CX043394"/>
    <s v="500027"/>
    <s v="PITSS"/>
    <s v="ASP"/>
    <x v="59"/>
    <s v="PONIENTE 134 NUM 580 B"/>
    <x v="34"/>
    <n v="1"/>
    <s v="INTERIOR"/>
    <n v="2667"/>
    <s v="&gt;60"/>
    <s v="Office Digital"/>
    <s v="A3"/>
    <s v="Ciudad principal"/>
    <s v="2-&gt;60"/>
    <n v="1.1000000000000001"/>
    <n v="0"/>
    <n v="1"/>
    <n v="0.95"/>
    <n v="5"/>
    <n v="0.19"/>
    <n v="0"/>
    <n v="0"/>
    <d v="2019-03-21T00:00:00"/>
    <d v="2019-03-22T00:00:00"/>
    <n v="1"/>
    <s v="0-1 día"/>
    <n v="0"/>
    <n v="0"/>
    <n v="0"/>
    <x v="0"/>
    <x v="0"/>
    <x v="0"/>
    <x v="0"/>
    <x v="0"/>
    <x v="0"/>
    <x v="0"/>
  </r>
  <r>
    <x v="2"/>
    <n v="1"/>
    <s v="2012955"/>
    <x v="3"/>
    <s v="4002"/>
    <s v="21/03/2019 13:09"/>
    <s v="09HB916191"/>
    <s v="500161"/>
    <s v="PITSS"/>
    <s v="ASP"/>
    <x v="36"/>
    <s v="NI&amp;OS HEROES No 1107 ESQUINA CALLE 13 PISO 2"/>
    <x v="6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3-21T00:00:00"/>
    <d v="2019-03-21T00:00:00"/>
    <n v="0"/>
    <s v="0-1 día"/>
    <n v="0"/>
    <n v="0"/>
    <n v="0"/>
    <x v="1"/>
    <x v="0"/>
    <x v="0"/>
    <x v="0"/>
    <x v="0"/>
    <x v="1"/>
    <x v="7"/>
  </r>
  <r>
    <x v="2"/>
    <n v="1"/>
    <s v="2012959"/>
    <x v="0"/>
    <s v="7845"/>
    <s v="21/03/2019 13:14"/>
    <s v="0MX4770439"/>
    <s v="100037"/>
    <s v="PITSS"/>
    <s v="ASP"/>
    <x v="21"/>
    <s v="ACUEDUCTO DEL ALTO LERMA No 3"/>
    <x v="24"/>
    <n v="0"/>
    <s v="INTERIOR"/>
    <n v="34"/>
    <s v="Entre 31 y 60"/>
    <s v="A3 Office Color Laser MFPs"/>
    <s v="A3"/>
    <s v="Ciudad principal"/>
    <s v="2-Entre 31 y 60"/>
    <n v="1.05"/>
    <n v="1433.25"/>
    <n v="1"/>
    <n v="2.94"/>
    <n v="5"/>
    <n v="0.58799999999999997"/>
    <n v="0"/>
    <n v="0"/>
    <d v="2019-03-21T00:00:00"/>
    <d v="2019-03-21T00:00:00"/>
    <n v="0"/>
    <s v="0-1 día"/>
    <n v="0"/>
    <n v="0"/>
    <n v="0"/>
    <x v="0"/>
    <x v="0"/>
    <x v="0"/>
    <x v="0"/>
    <x v="0"/>
    <x v="0"/>
    <x v="0"/>
  </r>
  <r>
    <x v="2"/>
    <n v="1"/>
    <s v="2012969"/>
    <x v="3"/>
    <s v="4002"/>
    <s v="21/03/2019 13:22"/>
    <s v="09HB916055"/>
    <s v="500156"/>
    <s v="PITSS"/>
    <s v="ASP"/>
    <x v="36"/>
    <s v="AV LAS TORRES No 2280"/>
    <x v="2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3-21T00:00:00"/>
    <d v="2019-03-22T00:00:00"/>
    <n v="1"/>
    <s v="0-1 día"/>
    <n v="0"/>
    <n v="0"/>
    <n v="0"/>
    <x v="1"/>
    <x v="0"/>
    <x v="0"/>
    <x v="0"/>
    <x v="0"/>
    <x v="2"/>
    <x v="3"/>
  </r>
  <r>
    <x v="2"/>
    <n v="1"/>
    <s v="2012971"/>
    <x v="3"/>
    <s v="4002"/>
    <s v="21/03/2019 13:22"/>
    <s v="09HB915866"/>
    <s v="800188"/>
    <s v="PITSS"/>
    <s v="ASP"/>
    <x v="36"/>
    <s v="Av De los Insurgentes  2604 Loc B5"/>
    <x v="30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3-21T00:00:00"/>
    <d v="2019-03-21T00:00:00"/>
    <n v="0"/>
    <s v="0-1 día"/>
    <n v="0"/>
    <n v="0"/>
    <n v="0"/>
    <x v="1"/>
    <x v="0"/>
    <x v="0"/>
    <x v="0"/>
    <x v="0"/>
    <x v="0"/>
    <x v="0"/>
  </r>
  <r>
    <x v="2"/>
    <n v="1"/>
    <s v="2012973"/>
    <x v="3"/>
    <s v="4002"/>
    <s v="21/03/2019 13:22"/>
    <s v="9HB913995"/>
    <s v="500159"/>
    <s v="PITSS"/>
    <s v="ASP"/>
    <x v="36"/>
    <s v="AV JUAN ESCUTIA No 1850"/>
    <x v="6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3-21T00:00:00"/>
    <d v="2019-03-21T00:00:00"/>
    <n v="0"/>
    <s v="0-1 día"/>
    <n v="0"/>
    <n v="0"/>
    <n v="0"/>
    <x v="1"/>
    <x v="0"/>
    <x v="0"/>
    <x v="0"/>
    <x v="0"/>
    <x v="1"/>
    <x v="6"/>
  </r>
  <r>
    <x v="2"/>
    <n v="1"/>
    <s v="2012981"/>
    <x v="3"/>
    <s v="8301"/>
    <s v="21/03/2019 13:24"/>
    <s v="000251065"/>
    <s v="500066"/>
    <s v="PITSS"/>
    <s v="ASP"/>
    <x v="166"/>
    <s v="LIC. GUSTAVO DIAZ ORDAZ No 130 PISO 17, 18, 19 Y 2"/>
    <x v="11"/>
    <n v="0"/>
    <s v="INTERIOR"/>
    <s v="  "/>
    <s v="&gt;60"/>
    <s v="WF Mono Systems and Legacy Color"/>
    <s v="WF"/>
    <s v="Ciudad principal"/>
    <s v="3-&gt;60"/>
    <n v="1"/>
    <n v="2359.5000000000005"/>
    <n v="0"/>
    <n v="4"/>
    <n v="4"/>
    <n v="1"/>
    <n v="0"/>
    <n v="0"/>
    <d v="2019-03-27T00:00:00"/>
    <d v="2019-03-27T00:00:00"/>
    <n v="0"/>
    <s v="0-1 día"/>
    <n v="0"/>
    <n v="0"/>
    <n v="0"/>
    <x v="1"/>
    <x v="0"/>
    <x v="0"/>
    <x v="0"/>
    <x v="0"/>
    <x v="0"/>
    <x v="0"/>
  </r>
  <r>
    <x v="2"/>
    <n v="1"/>
    <s v="2012983"/>
    <x v="3"/>
    <s v="3330"/>
    <s v="21/03/2019 13:24"/>
    <s v="09BR546304"/>
    <s v="500036"/>
    <s v="PITSS"/>
    <s v="ASP"/>
    <x v="110"/>
    <s v="ROBERTO GARZA SADA 1000"/>
    <x v="1"/>
    <n v="0"/>
    <s v="INTERIOR"/>
    <s v="  "/>
    <s v="&gt;60"/>
    <s v="Entry Mono Printers"/>
    <s v="A4"/>
    <s v="Ciudad principal"/>
    <s v="1-&gt;60"/>
    <n v="1"/>
    <n v="1072.5000000000002"/>
    <n v="0"/>
    <n v="5"/>
    <n v="5"/>
    <n v="1"/>
    <n v="0"/>
    <n v="0"/>
    <d v="2019-03-21T00:00:00"/>
    <d v="2019-03-24T00:00:00"/>
    <n v="1"/>
    <s v="0-1 día"/>
    <n v="0"/>
    <n v="0"/>
    <n v="0"/>
    <x v="1"/>
    <x v="0"/>
    <x v="0"/>
    <x v="0"/>
    <x v="0"/>
    <x v="0"/>
    <x v="0"/>
  </r>
  <r>
    <x v="2"/>
    <n v="1"/>
    <s v="2012985"/>
    <x v="3"/>
    <s v="3346"/>
    <s v="21/03/2019 13:24"/>
    <s v="03BT802211"/>
    <s v="500036"/>
    <s v="PITSS"/>
    <s v="ASP"/>
    <x v="110"/>
    <s v="ROBERTO GARZA SADA 1000"/>
    <x v="1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3-21T00:00:00"/>
    <d v="2019-03-22T00:00:00"/>
    <n v="1"/>
    <s v="0-1 día"/>
    <n v="0"/>
    <n v="0"/>
    <n v="0"/>
    <x v="1"/>
    <x v="0"/>
    <x v="0"/>
    <x v="0"/>
    <x v="0"/>
    <x v="0"/>
    <x v="0"/>
  </r>
  <r>
    <x v="2"/>
    <n v="1"/>
    <s v="2012991"/>
    <x v="3"/>
    <s v="7010"/>
    <s v="21/03/2019 13:24"/>
    <s v="07TX140102"/>
    <s v="500036"/>
    <s v="PITSS"/>
    <s v="ASP"/>
    <x v="110"/>
    <s v="ROBERTO GARZA SADA 1000"/>
    <x v="1"/>
    <n v="0"/>
    <s v="INTERIOR"/>
    <s v="  "/>
    <s v="&gt;60"/>
    <s v="A3 Office Color Laser MFPs"/>
    <s v="A3"/>
    <s v="Ciudad principal"/>
    <s v="2-&gt;60"/>
    <n v="1"/>
    <n v="2047.5"/>
    <n v="0"/>
    <n v="5"/>
    <n v="5"/>
    <n v="1"/>
    <n v="0"/>
    <n v="0"/>
    <d v="2019-03-21T00:00:00"/>
    <d v="2019-03-22T00:00:00"/>
    <n v="1"/>
    <s v="0-1 día"/>
    <n v="0"/>
    <n v="0"/>
    <n v="0"/>
    <x v="1"/>
    <x v="0"/>
    <x v="0"/>
    <x v="0"/>
    <x v="0"/>
    <x v="0"/>
    <x v="0"/>
  </r>
  <r>
    <x v="2"/>
    <n v="1"/>
    <s v="2013007"/>
    <x v="6"/>
    <s v="4002"/>
    <s v="21/03/2019 13:56"/>
    <s v="09HB915866"/>
    <s v="800188"/>
    <s v="PITSS"/>
    <s v="ASP"/>
    <x v="36"/>
    <s v="Av De los Insurgentes  2604 Loc B5"/>
    <x v="30"/>
    <n v="0"/>
    <s v="INTERIOR"/>
    <s v="  "/>
    <s v="&gt;60"/>
    <s v="A4 Mono MFPs"/>
    <s v="A4"/>
    <s v="Ciudad principal"/>
    <s v="1-&gt;60"/>
    <n v="1"/>
    <n v="715.00000000000011"/>
    <n v="0"/>
    <n v="5"/>
    <n v="5"/>
    <n v="1"/>
    <n v="0"/>
    <n v="0"/>
    <d v="2019-03-21T00:00:00"/>
    <d v="2019-03-21T00:00:00"/>
    <n v="0"/>
    <s v="0-1 día"/>
    <n v="0"/>
    <n v="0"/>
    <n v="0"/>
    <x v="1"/>
    <x v="0"/>
    <x v="0"/>
    <x v="0"/>
    <x v="0"/>
    <x v="0"/>
    <x v="0"/>
  </r>
  <r>
    <x v="2"/>
    <n v="1"/>
    <s v="2013015"/>
    <x v="0"/>
    <s v="0070"/>
    <s v="21/03/2019 14:05"/>
    <s v="0E2B666269"/>
    <s v="800186"/>
    <s v="PITSS"/>
    <s v="ASP"/>
    <x v="4"/>
    <s v="AV 5 DE FEBRERO 9200"/>
    <x v="10"/>
    <n v="0"/>
    <s v="INTERIOR"/>
    <n v="14"/>
    <s v="Entre 7 y 15"/>
    <s v="Entry Production Color Low/Mid"/>
    <s v="Entry Production"/>
    <s v="Ciudad principal"/>
    <s v="3-Entre 7 y 15"/>
    <n v="0.8"/>
    <n v="1258.4000000000003"/>
    <n v="1"/>
    <n v="3.42"/>
    <n v="4"/>
    <n v="0.85499999999999998"/>
    <n v="0"/>
    <n v="0"/>
    <d v="2019-03-21T00:00:00"/>
    <d v="2019-03-22T00:00:00"/>
    <n v="1"/>
    <s v="0-1 día"/>
    <n v="0"/>
    <n v="0"/>
    <n v="0"/>
    <x v="0"/>
    <x v="0"/>
    <x v="0"/>
    <x v="0"/>
    <x v="0"/>
    <x v="0"/>
    <x v="0"/>
  </r>
  <r>
    <x v="2"/>
    <n v="1"/>
    <s v="2013019"/>
    <x v="0"/>
    <s v="5866"/>
    <s v="21/03/2019 14:08"/>
    <s v="0EX9287045"/>
    <s v="800186"/>
    <s v="PITSS"/>
    <s v="ASP"/>
    <x v="4"/>
    <s v="AV 5 DE FEBRERO 9200"/>
    <x v="10"/>
    <n v="0"/>
    <s v="INTERIOR"/>
    <n v="14"/>
    <s v="Entre 7 y 15"/>
    <s v="Departmental Digital"/>
    <s v="A3"/>
    <s v="Ciudad principal"/>
    <s v="2-Entre 7 y 15"/>
    <n v="0.6"/>
    <n v="819"/>
    <n v="1"/>
    <n v="3.14"/>
    <n v="5"/>
    <n v="0.628"/>
    <n v="0"/>
    <n v="0"/>
    <d v="2019-03-21T00:00:00"/>
    <d v="2019-03-22T00:00:00"/>
    <n v="1"/>
    <s v="0-1 día"/>
    <n v="0"/>
    <n v="0"/>
    <n v="0"/>
    <x v="0"/>
    <x v="0"/>
    <x v="0"/>
    <x v="0"/>
    <x v="0"/>
    <x v="0"/>
    <x v="0"/>
  </r>
  <r>
    <x v="2"/>
    <n v="1"/>
    <s v="2013033"/>
    <x v="0"/>
    <s v="8045"/>
    <s v="21/03/2019 14:36"/>
    <s v="0Y4X827450"/>
    <s v="500089"/>
    <s v="PITSS"/>
    <s v="ASP"/>
    <x v="3"/>
    <s v="AV HERMANOS ESCOBAR No 5756"/>
    <x v="2"/>
    <n v="1"/>
    <s v="INTERIOR"/>
    <n v="70"/>
    <s v="&gt;60"/>
    <s v="Office Digital"/>
    <s v="A3"/>
    <s v="Ciudad principal"/>
    <s v="2-&gt;60"/>
    <n v="1.1000000000000001"/>
    <n v="0"/>
    <n v="1"/>
    <n v="0.48"/>
    <n v="5"/>
    <n v="9.6000000000000002E-2"/>
    <n v="0"/>
    <n v="0"/>
    <d v="2019-03-25T00:00:00"/>
    <d v="2019-03-25T00:00:00"/>
    <n v="0"/>
    <s v="0-1 día"/>
    <n v="0"/>
    <n v="0"/>
    <n v="0"/>
    <x v="0"/>
    <x v="0"/>
    <x v="0"/>
    <x v="0"/>
    <x v="0"/>
    <x v="0"/>
    <x v="0"/>
  </r>
  <r>
    <x v="2"/>
    <n v="1"/>
    <s v="2013035"/>
    <x v="0"/>
    <s v="5867"/>
    <s v="21/03/2019 14:39"/>
    <s v="0EX7407168"/>
    <s v="500089"/>
    <s v="PITSS"/>
    <s v="ASP"/>
    <x v="3"/>
    <s v="AV HERMANOS ESCOBAR No 5756"/>
    <x v="2"/>
    <n v="1"/>
    <s v="INTERIOR"/>
    <n v="23"/>
    <s v="Entre 16 y 30"/>
    <s v="Office Digital"/>
    <s v="A3"/>
    <s v="Ciudad principal"/>
    <s v="2-Entre 16 y 30"/>
    <n v="0.8"/>
    <n v="0"/>
    <n v="1"/>
    <n v="1.23"/>
    <n v="5"/>
    <n v="0.246"/>
    <n v="0"/>
    <n v="0"/>
    <d v="2019-03-25T00:00:00"/>
    <d v="2019-03-25T00:00:00"/>
    <n v="0"/>
    <s v="0-1 día"/>
    <n v="0"/>
    <n v="0"/>
    <n v="0"/>
    <x v="0"/>
    <x v="0"/>
    <x v="0"/>
    <x v="0"/>
    <x v="0"/>
    <x v="0"/>
    <x v="0"/>
  </r>
  <r>
    <x v="2"/>
    <n v="1"/>
    <s v="2013037"/>
    <x v="0"/>
    <s v="6705"/>
    <s v="21/03/2019 14:39"/>
    <s v="0A1H020640"/>
    <s v="100038"/>
    <s v="PITSS"/>
    <s v="ASP"/>
    <x v="1"/>
    <s v="BLV ISIDRO FABELA SUR 600"/>
    <x v="20"/>
    <n v="0"/>
    <s v="INTERIOR"/>
    <n v="51"/>
    <s v="Entre 31 y 60"/>
    <s v="WF Mono Systems and Legacy Color"/>
    <s v="WF"/>
    <s v="Ciudad principal"/>
    <s v="3-Entre 31 y 60"/>
    <n v="1.1000000000000001"/>
    <n v="1730.3000000000004"/>
    <n v="1"/>
    <n v="2.85"/>
    <n v="4"/>
    <n v="0.71250000000000002"/>
    <n v="0"/>
    <n v="0"/>
    <d v="2019-03-25T00:00:00"/>
    <d v="2019-03-26T00:00:00"/>
    <n v="1"/>
    <s v="0-1 día"/>
    <n v="0"/>
    <n v="0"/>
    <n v="0"/>
    <x v="0"/>
    <x v="0"/>
    <x v="0"/>
    <x v="0"/>
    <x v="0"/>
    <x v="0"/>
    <x v="0"/>
  </r>
  <r>
    <x v="2"/>
    <n v="1"/>
    <s v="2013039"/>
    <x v="0"/>
    <s v="7142"/>
    <s v="21/03/2019 14:42"/>
    <s v="0PW4112031"/>
    <s v="100038"/>
    <s v="PITSS"/>
    <s v="ASP"/>
    <x v="1"/>
    <s v="BLV ISIDRO FABELA SUR 600"/>
    <x v="20"/>
    <n v="0"/>
    <s v="INTERIOR"/>
    <n v="10"/>
    <s v="Entre 7 y 15"/>
    <s v="WF Mono Systems and Legacy Color"/>
    <s v="WF"/>
    <s v="Ciudad principal"/>
    <s v="3-Entre 7 y 15"/>
    <n v="0.8"/>
    <n v="1258.4000000000003"/>
    <n v="1"/>
    <n v="3.3"/>
    <n v="4"/>
    <n v="0.82499999999999996"/>
    <n v="0"/>
    <n v="0"/>
    <d v="2019-03-22T00:00:00"/>
    <d v="2019-03-22T00:00:00"/>
    <n v="0"/>
    <s v="0-1 día"/>
    <n v="0"/>
    <n v="0"/>
    <n v="0"/>
    <x v="0"/>
    <x v="0"/>
    <x v="0"/>
    <x v="0"/>
    <x v="0"/>
    <x v="0"/>
    <x v="0"/>
  </r>
  <r>
    <x v="2"/>
    <n v="1"/>
    <s v="2013047"/>
    <x v="0"/>
    <s v="0570"/>
    <s v="21/03/2019 14:53"/>
    <s v="0XPN550545"/>
    <s v="800186"/>
    <s v="PITSS"/>
    <s v="ASP"/>
    <x v="4"/>
    <s v="AV CONSTITUYENTES 152 PTE"/>
    <x v="10"/>
    <n v="0"/>
    <s v="INTERIOR"/>
    <n v="16"/>
    <s v="Entre 16 y 30"/>
    <s v="Entry Production Color Low/Mid"/>
    <s v="Entry Production"/>
    <s v="Ciudad principal"/>
    <s v="3-Entre 16 y 30"/>
    <n v="1.05"/>
    <n v="1651.6500000000003"/>
    <n v="1"/>
    <n v="2.95"/>
    <n v="4"/>
    <n v="0.73750000000000004"/>
    <n v="0"/>
    <n v="0"/>
    <d v="2019-03-27T00:00:00"/>
    <d v="2019-03-27T00:00:00"/>
    <n v="0"/>
    <s v="0-1 día"/>
    <n v="0"/>
    <n v="0"/>
    <n v="0"/>
    <x v="0"/>
    <x v="0"/>
    <x v="0"/>
    <x v="0"/>
    <x v="0"/>
    <x v="0"/>
    <x v="0"/>
  </r>
  <r>
    <x v="2"/>
    <n v="1"/>
    <s v="2013071"/>
    <x v="0"/>
    <s v="4002"/>
    <s v="21/03/2019 15:38"/>
    <s v="09HB318706"/>
    <s v="500066"/>
    <s v="PITSS"/>
    <s v="ASP"/>
    <x v="6"/>
    <s v="CORDILLERA DE LOS ANDES 701"/>
    <x v="36"/>
    <n v="0"/>
    <s v="INTERIOR"/>
    <n v="29"/>
    <s v="Entre 16 y 30"/>
    <s v="A4 Mono MFPs"/>
    <s v="A4"/>
    <s v="Ciudad principal"/>
    <s v="1-Entre 16 y 30"/>
    <n v="0.6"/>
    <n v="429.00000000000006"/>
    <n v="1"/>
    <n v="1.75"/>
    <n v="5"/>
    <n v="0.35"/>
    <n v="0"/>
    <n v="0"/>
    <d v="2019-03-21T00:00:00"/>
    <d v="2019-03-22T00:00:00"/>
    <n v="1"/>
    <s v="0-1 día"/>
    <n v="0"/>
    <n v="0"/>
    <n v="0"/>
    <x v="0"/>
    <x v="0"/>
    <x v="0"/>
    <x v="0"/>
    <x v="0"/>
    <x v="0"/>
    <x v="0"/>
  </r>
  <r>
    <x v="2"/>
    <n v="1"/>
    <s v="2013085"/>
    <x v="0"/>
    <s v="3611"/>
    <s v="21/03/2019 16:26"/>
    <s v="0A4T558933"/>
    <s v="800071"/>
    <s v="PITSS"/>
    <s v="ASP"/>
    <x v="27"/>
    <s v="CARRETERA BASE AEREA No 5850-23"/>
    <x v="0"/>
    <n v="0"/>
    <s v="INTERIOR"/>
    <n v="147"/>
    <s v="&gt;60"/>
    <s v="Entry Mono Printers"/>
    <s v="A4"/>
    <s v="Ciudad principal"/>
    <s v="1-&gt;60"/>
    <n v="1.05"/>
    <n v="750.75000000000011"/>
    <n v="1"/>
    <n v="1.07"/>
    <n v="5"/>
    <n v="0.21400000000000002"/>
    <n v="0"/>
    <n v="0"/>
    <d v="2019-03-22T00:00:00"/>
    <d v="2019-03-22T00:00:00"/>
    <n v="0"/>
    <s v="0-1 día"/>
    <n v="0"/>
    <n v="0"/>
    <n v="0"/>
    <x v="0"/>
    <x v="0"/>
    <x v="0"/>
    <x v="0"/>
    <x v="0"/>
    <x v="0"/>
    <x v="0"/>
  </r>
  <r>
    <x v="2"/>
    <n v="1"/>
    <s v="2013097"/>
    <x v="0"/>
    <s v="5774"/>
    <s v="21/03/2019 16:41"/>
    <s v="0XEL569851"/>
    <s v="800072"/>
    <s v="PITSS"/>
    <s v="ASP"/>
    <x v="4"/>
    <s v="AV VALLARTA 5400"/>
    <x v="0"/>
    <n v="0"/>
    <s v="INTERIOR"/>
    <n v="14"/>
    <s v="Entre 7 y 15"/>
    <s v="Departmental Digital"/>
    <s v="A3"/>
    <s v="Ciudad principal"/>
    <s v="2-Entre 7 y 15"/>
    <n v="0.6"/>
    <n v="819"/>
    <n v="1"/>
    <n v="0.82"/>
    <n v="5"/>
    <n v="0.16399999999999998"/>
    <n v="0"/>
    <n v="0"/>
    <d v="2019-03-21T00:00:00"/>
    <d v="2019-03-22T00:00:00"/>
    <n v="1"/>
    <s v="0-1 día"/>
    <n v="0"/>
    <n v="0"/>
    <n v="0"/>
    <x v="0"/>
    <x v="0"/>
    <x v="0"/>
    <x v="0"/>
    <x v="0"/>
    <x v="0"/>
    <x v="0"/>
  </r>
  <r>
    <x v="2"/>
    <n v="1"/>
    <s v="2013099"/>
    <x v="0"/>
    <s v="5774"/>
    <s v="21/03/2019 16:48"/>
    <s v="0XEL569871"/>
    <s v="800072"/>
    <s v="PITSS"/>
    <s v="ASP"/>
    <x v="4"/>
    <s v="AV VALLARTA 5400"/>
    <x v="0"/>
    <n v="0"/>
    <s v="INTERIOR"/>
    <n v="13"/>
    <s v="Entre 7 y 15"/>
    <s v="Departmental Digital"/>
    <s v="A3"/>
    <s v="Ciudad principal"/>
    <s v="2-Entre 7 y 15"/>
    <n v="0.6"/>
    <n v="819"/>
    <n v="1"/>
    <n v="0.53"/>
    <n v="5"/>
    <n v="0.10600000000000001"/>
    <n v="0"/>
    <n v="0"/>
    <d v="2019-03-26T00:00:00"/>
    <d v="2019-03-26T00:00:00"/>
    <n v="0"/>
    <s v="0-1 día"/>
    <n v="0"/>
    <n v="0"/>
    <n v="0"/>
    <x v="0"/>
    <x v="0"/>
    <x v="0"/>
    <x v="0"/>
    <x v="0"/>
    <x v="0"/>
    <x v="0"/>
  </r>
  <r>
    <x v="2"/>
    <n v="1"/>
    <s v="2013113"/>
    <x v="0"/>
    <s v="4395"/>
    <s v="21/03/2019 17:01"/>
    <s v="0BG2956722"/>
    <s v="800186"/>
    <s v="PITSS"/>
    <s v="ASP"/>
    <x v="48"/>
    <s v="AV CENTRAL DR RAFAEL AYALA ECHEVERRIA KM 0.2"/>
    <x v="45"/>
    <n v="0"/>
    <s v="INTERIOR"/>
    <n v="9"/>
    <s v="Entre 7 y 15"/>
    <s v="Light Production Digital Business"/>
    <s v="Entry Production"/>
    <s v="Ciudad principal"/>
    <s v="3-Entre 7 y 15"/>
    <n v="0.8"/>
    <n v="1258.4000000000003"/>
    <n v="1"/>
    <n v="9.48"/>
    <n v="4"/>
    <n v="2.37"/>
    <n v="0.34250000000000003"/>
    <n v="-538.75250000000017"/>
    <d v="2019-03-25T00:00:00"/>
    <d v="2019-03-25T00:00:00"/>
    <n v="0"/>
    <s v="0-1 día"/>
    <n v="0"/>
    <n v="0"/>
    <n v="0"/>
    <x v="0"/>
    <x v="3"/>
    <x v="0"/>
    <x v="0"/>
    <x v="0"/>
    <x v="0"/>
    <x v="0"/>
  </r>
  <r>
    <x v="2"/>
    <n v="1"/>
    <s v="2013115"/>
    <x v="0"/>
    <s v="5868"/>
    <s v="21/03/2019 17:05"/>
    <s v="0EX9667401"/>
    <s v="800186"/>
    <s v="PITSS"/>
    <s v="ASP"/>
    <x v="48"/>
    <s v="AV CENTRAL DR RAFAEL AYALA ECHEVERRIA KM 0.2"/>
    <x v="45"/>
    <n v="0"/>
    <s v="INTERIOR"/>
    <n v="9"/>
    <s v="Entre 7 y 15"/>
    <s v="Departmental Digital"/>
    <s v="A3"/>
    <s v="Ciudad principal"/>
    <s v="2-Entre 7 y 15"/>
    <n v="0.6"/>
    <n v="819"/>
    <n v="1"/>
    <n v="10"/>
    <n v="5"/>
    <n v="2"/>
    <n v="0.25"/>
    <n v="-341.25"/>
    <d v="2019-03-25T00:00:00"/>
    <d v="2019-03-25T00:00:00"/>
    <n v="0"/>
    <s v="0-1 día"/>
    <n v="0"/>
    <n v="0"/>
    <n v="0"/>
    <x v="0"/>
    <x v="1"/>
    <x v="0"/>
    <x v="0"/>
    <x v="0"/>
    <x v="0"/>
    <x v="0"/>
  </r>
  <r>
    <x v="2"/>
    <n v="1"/>
    <s v="2013117"/>
    <x v="0"/>
    <s v="3657"/>
    <s v="21/03/2019 17:06"/>
    <s v="0C7X273153"/>
    <s v="100037"/>
    <s v="PITSS"/>
    <s v="ASP"/>
    <x v="48"/>
    <s v="AV CENTRAL DR RAFAEL AYALA ECHEVERRIA KM 0.2"/>
    <x v="45"/>
    <n v="0"/>
    <s v="INTERIOR"/>
    <n v="44"/>
    <s v="Entre 31 y 60"/>
    <s v="A4 Mono MFPs"/>
    <s v="A4"/>
    <s v="Ciudad principal"/>
    <s v="1-Entre 31 y 60"/>
    <n v="0.8"/>
    <n v="572.00000000000011"/>
    <n v="1"/>
    <n v="10.68"/>
    <n v="5"/>
    <n v="2.1360000000000001"/>
    <n v="0.28400000000000003"/>
    <n v="-203.06000000000006"/>
    <d v="2019-03-29T00:00:00"/>
    <d v="2019-03-29T00:00:00"/>
    <n v="0"/>
    <s v="0-1 día"/>
    <n v="0"/>
    <n v="0"/>
    <n v="0"/>
    <x v="0"/>
    <x v="3"/>
    <x v="0"/>
    <x v="0"/>
    <x v="0"/>
    <x v="0"/>
    <x v="0"/>
  </r>
  <r>
    <x v="2"/>
    <n v="1"/>
    <s v="2013143"/>
    <x v="0"/>
    <s v="4310"/>
    <s v="21/03/2019 19:47"/>
    <s v="0BG0962083"/>
    <s v="500083"/>
    <s v="PITSS"/>
    <s v="ASP"/>
    <x v="4"/>
    <s v="EUGENIO GARZA SADA 3525"/>
    <x v="11"/>
    <n v="0"/>
    <s v="INTERIOR"/>
    <n v="8"/>
    <s v="Entre 7 y 15"/>
    <s v="Light Production Digital Business"/>
    <s v="Entry Production"/>
    <s v="Ciudad principal"/>
    <s v="3-Entre 7 y 15"/>
    <n v="0.8"/>
    <n v="1258.4000000000003"/>
    <n v="1"/>
    <n v="2.23"/>
    <n v="4"/>
    <n v="0.5575"/>
    <n v="0"/>
    <n v="0"/>
    <d v="2019-03-22T00:00:00"/>
    <d v="2019-03-22T00:00:00"/>
    <n v="0"/>
    <s v="0-1 día"/>
    <n v="0"/>
    <n v="0"/>
    <n v="0"/>
    <x v="0"/>
    <x v="0"/>
    <x v="0"/>
    <x v="0"/>
    <x v="0"/>
    <x v="0"/>
    <x v="0"/>
  </r>
  <r>
    <x v="2"/>
    <n v="1"/>
    <s v="2013191"/>
    <x v="0"/>
    <s v="4266"/>
    <s v="22/03/2019 07:07"/>
    <s v="0E5B593684"/>
    <s v="500093"/>
    <s v="PITSS"/>
    <s v="ASP"/>
    <x v="17"/>
    <s v="ITURBIDE No 6970"/>
    <x v="18"/>
    <n v="0"/>
    <s v="INTERIOR"/>
    <n v="79"/>
    <s v="&gt;60"/>
    <s v="A4 Mono MFPs"/>
    <s v="A4"/>
    <s v="Ciudad principal"/>
    <s v="1-&gt;60"/>
    <n v="1.05"/>
    <n v="750.75000000000011"/>
    <n v="1"/>
    <n v="3.4"/>
    <n v="5"/>
    <n v="0.67999999999999994"/>
    <n v="0"/>
    <n v="0"/>
    <d v="2019-03-28T00:00:00"/>
    <d v="2019-03-28T00:00:00"/>
    <n v="0"/>
    <s v="0-1 día"/>
    <n v="0"/>
    <n v="0"/>
    <n v="0"/>
    <x v="0"/>
    <x v="0"/>
    <x v="0"/>
    <x v="0"/>
    <x v="0"/>
    <x v="0"/>
    <x v="0"/>
  </r>
  <r>
    <x v="2"/>
    <n v="1"/>
    <s v="2013195"/>
    <x v="0"/>
    <s v="7025"/>
    <s v="22/03/2019 07:09"/>
    <s v="7CX041492"/>
    <s v="500093"/>
    <s v="PITSS"/>
    <s v="ASP"/>
    <x v="2"/>
    <s v="ITURBIDE No 6970"/>
    <x v="18"/>
    <n v="0"/>
    <s v="INTERIOR"/>
    <n v="120"/>
    <s v="&gt;60"/>
    <s v="Office Digital"/>
    <s v="A3"/>
    <s v="Ciudad principal"/>
    <s v="2-&gt;60"/>
    <n v="1.1000000000000001"/>
    <n v="1501.5000000000002"/>
    <n v="1"/>
    <n v="2.4300000000000002"/>
    <n v="5"/>
    <n v="0.48600000000000004"/>
    <n v="0"/>
    <n v="0"/>
    <d v="2019-03-22T00:00:00"/>
    <d v="2019-03-22T00:00:00"/>
    <n v="0"/>
    <s v="0-1 día"/>
    <n v="0"/>
    <n v="0"/>
    <n v="0"/>
    <x v="0"/>
    <x v="0"/>
    <x v="0"/>
    <x v="0"/>
    <x v="0"/>
    <x v="0"/>
    <x v="0"/>
  </r>
  <r>
    <x v="2"/>
    <n v="1"/>
    <s v="2013205"/>
    <x v="0"/>
    <s v="6656"/>
    <s v="22/03/2019 07:36"/>
    <s v="0E1B968089"/>
    <s v="800071"/>
    <s v="PITSS"/>
    <s v="ASP"/>
    <x v="7"/>
    <s v="AV GENERAL RAMON CORONA No 2514"/>
    <x v="0"/>
    <n v="0"/>
    <s v="INTERIOR"/>
    <n v="57"/>
    <s v="Entre 31 y 60"/>
    <s v="Color Laser Printers"/>
    <s v="A4"/>
    <s v="Ciudad principal"/>
    <s v="1-Entre 31 y 60"/>
    <n v="0.8"/>
    <n v="572.00000000000011"/>
    <n v="1"/>
    <n v="0.5"/>
    <n v="5"/>
    <n v="0.1"/>
    <n v="0"/>
    <n v="0"/>
    <d v="2019-03-22T00:00:00"/>
    <d v="2019-03-25T00:00:00"/>
    <n v="1"/>
    <s v="0-1 día"/>
    <n v="0"/>
    <n v="0"/>
    <n v="0"/>
    <x v="0"/>
    <x v="0"/>
    <x v="0"/>
    <x v="0"/>
    <x v="0"/>
    <x v="0"/>
    <x v="0"/>
  </r>
  <r>
    <x v="2"/>
    <n v="1"/>
    <s v="2013233"/>
    <x v="0"/>
    <s v="5945"/>
    <s v="22/03/2019 08:26"/>
    <s v="0X76707945"/>
    <s v="500019"/>
    <s v="PITSS"/>
    <s v="ASP"/>
    <x v="13"/>
    <s v="ALAMEDAS No 750"/>
    <x v="9"/>
    <n v="0"/>
    <s v="INTERIOR"/>
    <n v="49"/>
    <s v="Entre 31 y 60"/>
    <s v="Office Digital"/>
    <s v="A3"/>
    <s v="Otras"/>
    <s v="2-Entre 31 y 60"/>
    <n v="1.05"/>
    <n v="1433.25"/>
    <n v="1"/>
    <n v="9"/>
    <n v="9"/>
    <n v="1"/>
    <n v="0"/>
    <n v="0"/>
    <d v="2019-03-25T00:00:00"/>
    <d v="2019-03-25T00:00:00"/>
    <n v="0"/>
    <s v="0-1 día"/>
    <n v="0"/>
    <n v="0"/>
    <n v="0"/>
    <x v="0"/>
    <x v="0"/>
    <x v="0"/>
    <x v="0"/>
    <x v="0"/>
    <x v="0"/>
    <x v="0"/>
  </r>
  <r>
    <x v="2"/>
    <n v="1"/>
    <s v="2013255"/>
    <x v="0"/>
    <s v="0070"/>
    <s v="22/03/2019 08:42"/>
    <s v="0E2B656739"/>
    <s v="500028"/>
    <s v="PITSS"/>
    <s v="ASP"/>
    <x v="1"/>
    <s v="AV ROMULO GARZA SN"/>
    <x v="36"/>
    <n v="0"/>
    <s v="INTERIOR"/>
    <n v="115"/>
    <s v="&gt;60"/>
    <s v="Entry Production Color Low/Mid"/>
    <s v="Entry Production"/>
    <s v="Ciudad principal"/>
    <s v="3-&gt;60"/>
    <n v="1.1499999999999999"/>
    <n v="1808.95"/>
    <n v="1"/>
    <n v="0.97"/>
    <n v="4"/>
    <n v="0.24249999999999999"/>
    <n v="0"/>
    <n v="0"/>
    <d v="2019-03-22T00:00:00"/>
    <d v="2019-03-22T00:00:00"/>
    <n v="0"/>
    <s v="0-1 día"/>
    <n v="0"/>
    <n v="0"/>
    <n v="0"/>
    <x v="0"/>
    <x v="0"/>
    <x v="0"/>
    <x v="0"/>
    <x v="0"/>
    <x v="0"/>
    <x v="0"/>
  </r>
  <r>
    <x v="2"/>
    <n v="1"/>
    <s v="2013259"/>
    <x v="0"/>
    <s v="0070"/>
    <s v="22/03/2019 08:48"/>
    <s v="0E2B658304"/>
    <s v="500083"/>
    <s v="PITSS"/>
    <s v="ASP"/>
    <x v="4"/>
    <s v="EUGENIO GARZA SADA 3525"/>
    <x v="11"/>
    <n v="0"/>
    <s v="INTERIOR"/>
    <n v="10"/>
    <s v="Entre 7 y 15"/>
    <s v="Entry Production Color Low/Mid"/>
    <s v="Entry Production"/>
    <s v="Ciudad principal"/>
    <s v="3-Entre 7 y 15"/>
    <n v="0.8"/>
    <n v="1258.4000000000003"/>
    <n v="1"/>
    <n v="3.23"/>
    <n v="4"/>
    <n v="0.8075"/>
    <n v="0"/>
    <n v="0"/>
    <d v="2019-03-22T00:00:00"/>
    <d v="2019-03-22T00:00:00"/>
    <n v="0"/>
    <s v="0-1 día"/>
    <n v="0"/>
    <n v="0"/>
    <n v="0"/>
    <x v="0"/>
    <x v="0"/>
    <x v="0"/>
    <x v="0"/>
    <x v="0"/>
    <x v="0"/>
    <x v="0"/>
  </r>
  <r>
    <x v="2"/>
    <n v="1"/>
    <s v="2013285"/>
    <x v="10"/>
    <s v="0603"/>
    <s v="22/03/2019 09:33"/>
    <s v="03XB464257"/>
    <s v="500093"/>
    <s v="PITSS"/>
    <s v="ASP"/>
    <x v="108"/>
    <s v="CENTRO ITURBIDE No 6970"/>
    <x v="18"/>
    <n v="0"/>
    <s v="INTERIOR"/>
    <s v="  "/>
    <s v="&gt;60"/>
    <s v="A4 Mono MFPs"/>
    <s v="A4"/>
    <s v="Ciudad principal"/>
    <s v="1-&gt;60"/>
    <n v="1"/>
    <n v="715.00000000000011"/>
    <n v="0"/>
    <n v="5"/>
    <n v="5"/>
    <n v="1"/>
    <n v="0"/>
    <n v="0"/>
    <d v="2019-03-22T00:00:00"/>
    <d v="2019-03-26T00:00:00"/>
    <n v="2"/>
    <s v="2-3 días"/>
    <n v="0"/>
    <n v="0"/>
    <n v="0"/>
    <x v="1"/>
    <x v="0"/>
    <x v="0"/>
    <x v="0"/>
    <x v="0"/>
    <x v="0"/>
    <x v="0"/>
  </r>
  <r>
    <x v="2"/>
    <n v="1"/>
    <s v="2013289"/>
    <x v="0"/>
    <s v="0800"/>
    <s v="22/03/2019 09:32"/>
    <s v="0WXP008416"/>
    <s v="500083"/>
    <s v="PITSS"/>
    <s v="ASP"/>
    <x v="62"/>
    <s v="MM DE LLANO 736 OTE"/>
    <x v="11"/>
    <n v="0"/>
    <s v="INTERIOR"/>
    <n v="18"/>
    <s v="Entre 16 y 30"/>
    <s v="Xerox Color Press"/>
    <s v="High Production"/>
    <s v="Ciudad principal"/>
    <s v="4-Entre 16 y 30"/>
    <n v="1.1000000000000001"/>
    <n v="2359.5"/>
    <n v="1"/>
    <n v="1.97"/>
    <n v="3"/>
    <n v="0.65666666666666662"/>
    <n v="0"/>
    <n v="0"/>
    <d v="2019-03-22T00:00:00"/>
    <d v="2019-03-22T00:00:00"/>
    <n v="0"/>
    <s v="0-1 día"/>
    <n v="0"/>
    <n v="0"/>
    <n v="0"/>
    <x v="0"/>
    <x v="0"/>
    <x v="0"/>
    <x v="0"/>
    <x v="0"/>
    <x v="0"/>
    <x v="0"/>
  </r>
  <r>
    <x v="2"/>
    <n v="1"/>
    <s v="2013297"/>
    <x v="2"/>
    <s v="8301"/>
    <s v="22/03/2019 09:41"/>
    <s v="002411031"/>
    <s v="800187"/>
    <s v="PITSS"/>
    <s v="ASP"/>
    <x v="4"/>
    <s v="PROL EZEQUIEL MONTES 1"/>
    <x v="10"/>
    <n v="0"/>
    <s v="INTERIOR"/>
    <s v="  "/>
    <s v="&gt;60"/>
    <s v="WF Mono Systems and Legacy Color"/>
    <s v="WF"/>
    <s v="Ciudad principal"/>
    <s v="3-&gt;60"/>
    <n v="1"/>
    <n v="1573.0000000000002"/>
    <n v="1"/>
    <n v="0.56999999999999995"/>
    <n v="4"/>
    <n v="0.14249999999999999"/>
    <n v="0"/>
    <n v="0"/>
    <d v="2019-03-22T00:00:00"/>
    <d v="2019-03-22T00:00:00"/>
    <n v="0"/>
    <s v="0-1 día"/>
    <n v="0"/>
    <n v="0"/>
    <n v="0"/>
    <x v="1"/>
    <x v="0"/>
    <x v="0"/>
    <x v="0"/>
    <x v="0"/>
    <x v="0"/>
    <x v="0"/>
  </r>
  <r>
    <x v="2"/>
    <n v="1"/>
    <s v="2013299"/>
    <x v="0"/>
    <s v="4395"/>
    <s v="22/03/2019 09:42"/>
    <s v="0BG2948899"/>
    <s v="500083"/>
    <s v="PITSS"/>
    <s v="ASP"/>
    <x v="1"/>
    <s v="MORELOS 406 OTE"/>
    <x v="11"/>
    <n v="0"/>
    <s v="INTERIOR"/>
    <n v="34"/>
    <s v="Entre 31 y 60"/>
    <s v="Light Production Digital Business"/>
    <s v="Entry Production"/>
    <s v="Ciudad principal"/>
    <s v="3-Entre 31 y 60"/>
    <n v="1.1000000000000001"/>
    <n v="1730.3000000000004"/>
    <n v="1"/>
    <n v="4.17"/>
    <n v="4"/>
    <n v="1.0425"/>
    <n v="1.0624999999999996E-2"/>
    <n v="-16.713124999999994"/>
    <d v="2019-03-22T00:00:00"/>
    <d v="2019-03-25T00:00:00"/>
    <n v="1"/>
    <s v="0-1 día"/>
    <n v="0"/>
    <n v="0"/>
    <n v="0"/>
    <x v="0"/>
    <x v="1"/>
    <x v="0"/>
    <x v="0"/>
    <x v="0"/>
    <x v="0"/>
    <x v="0"/>
  </r>
  <r>
    <x v="2"/>
    <n v="1"/>
    <s v="2013301"/>
    <x v="0"/>
    <s v="5866"/>
    <s v="22/03/2019 09:45"/>
    <s v="0EX9293087"/>
    <s v="500028"/>
    <s v="PITSS"/>
    <s v="ASP"/>
    <x v="4"/>
    <s v="AV DE LAS TORRES 2498"/>
    <x v="1"/>
    <n v="0"/>
    <s v="INTERIOR"/>
    <n v="17"/>
    <s v="Entre 16 y 30"/>
    <s v="Departmental Digital"/>
    <s v="A3"/>
    <s v="Ciudad principal"/>
    <s v="2-Entre 16 y 30"/>
    <n v="0.8"/>
    <n v="1092"/>
    <n v="1"/>
    <n v="1.88"/>
    <n v="5"/>
    <n v="0.376"/>
    <n v="0"/>
    <n v="0"/>
    <d v="2019-03-22T00:00:00"/>
    <d v="2019-03-22T00:00:00"/>
    <n v="0"/>
    <s v="0-1 día"/>
    <n v="0"/>
    <n v="0"/>
    <n v="0"/>
    <x v="0"/>
    <x v="0"/>
    <x v="0"/>
    <x v="0"/>
    <x v="0"/>
    <x v="0"/>
    <x v="0"/>
  </r>
  <r>
    <x v="2"/>
    <n v="1"/>
    <s v="2013305"/>
    <x v="0"/>
    <s v="5866"/>
    <s v="22/03/2019 09:46"/>
    <s v="0EX9664778"/>
    <s v="500028"/>
    <s v="PITSS"/>
    <s v="ASP"/>
    <x v="108"/>
    <s v="AV DE LOS ALAMOS No 80"/>
    <x v="82"/>
    <n v="0"/>
    <s v="INTERIOR"/>
    <n v="17"/>
    <s v="Entre 16 y 30"/>
    <s v="Departmental Digital"/>
    <s v="A3"/>
    <s v="Otras"/>
    <s v="2-Entre 16 y 30"/>
    <n v="0.8"/>
    <n v="1092"/>
    <n v="1"/>
    <n v="3.73"/>
    <n v="9"/>
    <n v="0.41444444444444445"/>
    <n v="0"/>
    <n v="0"/>
    <d v="2019-03-22T00:00:00"/>
    <d v="2019-03-22T00:00:00"/>
    <n v="0"/>
    <s v="0-1 día"/>
    <n v="0"/>
    <n v="0"/>
    <n v="0"/>
    <x v="0"/>
    <x v="0"/>
    <x v="0"/>
    <x v="0"/>
    <x v="0"/>
    <x v="0"/>
    <x v="0"/>
  </r>
  <r>
    <x v="2"/>
    <n v="1"/>
    <s v="2013313"/>
    <x v="0"/>
    <s v="4395"/>
    <s v="22/03/2019 09:52"/>
    <s v="0BG2941143"/>
    <s v="500093"/>
    <s v="PITSS"/>
    <s v="ASP"/>
    <x v="1"/>
    <s v="BLV 15 DE SEP 4243"/>
    <x v="18"/>
    <n v="0"/>
    <s v="INTERIOR"/>
    <n v="6"/>
    <s v="Entre 3 y 6"/>
    <s v="Light Production Digital Business"/>
    <s v="Entry Production"/>
    <s v="Ciudad principal"/>
    <s v="3-Entre 3 y 6"/>
    <n v="0.6"/>
    <n v="943.80000000000007"/>
    <n v="1"/>
    <n v="4.88"/>
    <n v="4"/>
    <n v="1.22"/>
    <n v="5.4999999999999993E-2"/>
    <n v="-86.515000000000001"/>
    <d v="2019-03-22T00:00:00"/>
    <d v="2019-03-22T00:00:00"/>
    <n v="0"/>
    <s v="0-1 día"/>
    <n v="0"/>
    <n v="0"/>
    <n v="0"/>
    <x v="0"/>
    <x v="1"/>
    <x v="0"/>
    <x v="0"/>
    <x v="0"/>
    <x v="0"/>
    <x v="0"/>
  </r>
  <r>
    <x v="2"/>
    <n v="1"/>
    <s v="2013337"/>
    <x v="0"/>
    <s v="6705"/>
    <s v="22/03/2019 10:31"/>
    <s v="0A1H022233"/>
    <s v="500093"/>
    <s v="PITSS"/>
    <s v="ASP"/>
    <x v="17"/>
    <s v="AV DE LAS FABRICAS No 5939"/>
    <x v="18"/>
    <n v="0"/>
    <s v="INTERIOR"/>
    <n v="2"/>
    <s v="&lt;=3"/>
    <s v="WF Mono Systems and Legacy Color"/>
    <s v="WF"/>
    <s v="Ciudad principal"/>
    <s v="3-&lt;=3"/>
    <n v="0"/>
    <n v="0"/>
    <n v="1"/>
    <n v="5.85"/>
    <n v="4"/>
    <n v="1.4624999999999999"/>
    <n v="0.11562499999999998"/>
    <n v="-181.87812499999998"/>
    <d v="2019-03-22T00:00:00"/>
    <d v="2019-03-22T00:00:00"/>
    <n v="0"/>
    <s v="0-1 día"/>
    <n v="0"/>
    <n v="0"/>
    <n v="0"/>
    <x v="0"/>
    <x v="1"/>
    <x v="0"/>
    <x v="0"/>
    <x v="0"/>
    <x v="0"/>
    <x v="0"/>
  </r>
  <r>
    <x v="2"/>
    <n v="1"/>
    <s v="2013431"/>
    <x v="0"/>
    <s v="8680"/>
    <s v="22/03/2019 12:10"/>
    <s v="0B2R088255"/>
    <s v="800183"/>
    <s v="PITSS"/>
    <s v="ASP"/>
    <x v="26"/>
    <s v="FEDERICO CHOPIN 14"/>
    <x v="0"/>
    <n v="0"/>
    <s v="INTERIOR"/>
    <n v="2668"/>
    <s v="&gt;60"/>
    <s v="Entry Production Color Low/Mid"/>
    <s v="Entry Production"/>
    <s v="Ciudad principal"/>
    <s v="3-&gt;60"/>
    <n v="1.1499999999999999"/>
    <n v="1808.95"/>
    <n v="1"/>
    <n v="2.83"/>
    <n v="4"/>
    <n v="0.70750000000000002"/>
    <n v="0"/>
    <n v="0"/>
    <d v="2019-03-22T00:00:00"/>
    <d v="2019-03-25T00:00:00"/>
    <n v="1"/>
    <s v="0-1 día"/>
    <n v="0"/>
    <n v="0"/>
    <n v="0"/>
    <x v="0"/>
    <x v="0"/>
    <x v="0"/>
    <x v="0"/>
    <x v="0"/>
    <x v="0"/>
    <x v="0"/>
  </r>
  <r>
    <x v="2"/>
    <n v="1"/>
    <s v="2013441"/>
    <x v="0"/>
    <s v="1844"/>
    <s v="22/03/2019 12:15"/>
    <s v="0UHA001710"/>
    <s v="500083"/>
    <s v="PITSS"/>
    <s v="ASP"/>
    <x v="147"/>
    <s v="AV VICENTE GUERRERO NTE 3240"/>
    <x v="11"/>
    <n v="0"/>
    <s v="INTERIOR"/>
    <n v="3"/>
    <s v="&lt;=3"/>
    <s v="High End Cut Sheet"/>
    <s v="High Production"/>
    <s v="Ciudad principal"/>
    <s v="4-&lt;=3"/>
    <n v="0.6"/>
    <n v="1287"/>
    <n v="1"/>
    <n v="2.25"/>
    <n v="3"/>
    <n v="0.75"/>
    <n v="0"/>
    <n v="0"/>
    <d v="2019-03-22T00:00:00"/>
    <d v="2019-03-25T00:00:00"/>
    <n v="1"/>
    <s v="0-1 día"/>
    <n v="0"/>
    <n v="0"/>
    <n v="0"/>
    <x v="0"/>
    <x v="0"/>
    <x v="0"/>
    <x v="0"/>
    <x v="0"/>
    <x v="0"/>
    <x v="0"/>
  </r>
  <r>
    <x v="2"/>
    <n v="1"/>
    <s v="2013499"/>
    <x v="0"/>
    <s v="5866"/>
    <s v="22/03/2019 13:37"/>
    <s v="0EX9293121"/>
    <s v="500028"/>
    <s v="PITSS"/>
    <s v="ASP"/>
    <x v="4"/>
    <s v="AV DE LAS TORRES 2498"/>
    <x v="1"/>
    <n v="0"/>
    <s v="INTERIOR"/>
    <n v="8"/>
    <s v="Entre 7 y 15"/>
    <s v="Departmental Digital"/>
    <s v="A3"/>
    <s v="Ciudad principal"/>
    <s v="2-Entre 7 y 15"/>
    <n v="0.6"/>
    <n v="819"/>
    <n v="1"/>
    <n v="0.35"/>
    <n v="5"/>
    <n v="6.9999999999999993E-2"/>
    <n v="0"/>
    <n v="0"/>
    <d v="2019-03-22T00:00:00"/>
    <d v="2019-03-22T00:00:00"/>
    <n v="0"/>
    <s v="0-1 día"/>
    <n v="0"/>
    <n v="0"/>
    <n v="0"/>
    <x v="0"/>
    <x v="0"/>
    <x v="0"/>
    <x v="0"/>
    <x v="0"/>
    <x v="0"/>
    <x v="0"/>
  </r>
  <r>
    <x v="2"/>
    <n v="1"/>
    <s v="2013519"/>
    <x v="0"/>
    <s v="0251"/>
    <s v="22/03/2019 14:06"/>
    <s v="0VGW632064"/>
    <s v="500080"/>
    <s v="PITSS"/>
    <s v="ASP"/>
    <x v="128"/>
    <s v="PERIFERICO ORTIZ MENA LOCAL 8 SN"/>
    <x v="6"/>
    <n v="0"/>
    <s v="INTERIOR"/>
    <n v="4"/>
    <s v="Entre 3 y 6"/>
    <s v="A3 Professional Color Laser MFPs"/>
    <s v="A3"/>
    <s v="Ciudad principal"/>
    <s v="2-Entre 3 y 6"/>
    <n v="0"/>
    <n v="0"/>
    <n v="1"/>
    <n v="0"/>
    <n v="5"/>
    <n v="0"/>
    <n v="0"/>
    <n v="0"/>
    <d v="2019-03-25T00:00:00"/>
    <d v="2019-03-26T00:00:00"/>
    <n v="1"/>
    <s v="0-1 día"/>
    <n v="0"/>
    <n v="0"/>
    <n v="0"/>
    <x v="0"/>
    <x v="0"/>
    <x v="0"/>
    <x v="0"/>
    <x v="0"/>
    <x v="1"/>
    <x v="1"/>
  </r>
  <r>
    <x v="2"/>
    <n v="1"/>
    <s v="2013551"/>
    <x v="0"/>
    <s v="6705"/>
    <s v="22/03/2019 15:35"/>
    <s v="0A1H020925"/>
    <s v="500066"/>
    <s v="PITSS"/>
    <s v="ASP"/>
    <x v="1"/>
    <s v="CARR MIGUEL ALEMAN OTE 4605"/>
    <x v="33"/>
    <n v="0"/>
    <s v="INTERIOR"/>
    <n v="45"/>
    <s v="Entre 31 y 60"/>
    <s v="WF Mono Systems and Legacy Color"/>
    <s v="WF"/>
    <s v="Ciudad principal"/>
    <s v="3-Entre 31 y 60"/>
    <n v="1.1000000000000001"/>
    <n v="1730.3000000000004"/>
    <n v="1"/>
    <n v="1.92"/>
    <n v="4"/>
    <n v="0.48"/>
    <n v="0"/>
    <n v="0"/>
    <d v="2019-03-25T00:00:00"/>
    <d v="2019-03-25T00:00:00"/>
    <n v="0"/>
    <s v="0-1 día"/>
    <n v="0"/>
    <n v="0"/>
    <n v="0"/>
    <x v="0"/>
    <x v="0"/>
    <x v="0"/>
    <x v="0"/>
    <x v="0"/>
    <x v="0"/>
    <x v="0"/>
  </r>
  <r>
    <x v="2"/>
    <n v="1"/>
    <s v="2013561"/>
    <x v="0"/>
    <s v="4395"/>
    <s v="22/03/2019 15:52"/>
    <s v="0BG2947627"/>
    <s v="800146"/>
    <s v="PITSS"/>
    <s v="ASP"/>
    <x v="1"/>
    <s v="BULEVAR AEROPUERTO No 190 (ANTES 202) LOCALES DEL"/>
    <x v="17"/>
    <n v="0"/>
    <s v="INTERIOR"/>
    <n v="7"/>
    <s v="Entre 7 y 15"/>
    <s v="Light Production Digital Business"/>
    <s v="Entry Production"/>
    <s v="Ciudad principal"/>
    <s v="3-Entre 7 y 15"/>
    <n v="0.8"/>
    <n v="1258.4000000000003"/>
    <n v="1"/>
    <n v="1.1299999999999999"/>
    <n v="4"/>
    <n v="0.28249999999999997"/>
    <n v="0"/>
    <n v="0"/>
    <d v="2019-03-22T00:00:00"/>
    <d v="2019-03-25T00:00:00"/>
    <n v="1"/>
    <s v="0-1 día"/>
    <n v="0"/>
    <n v="0"/>
    <n v="0"/>
    <x v="0"/>
    <x v="0"/>
    <x v="0"/>
    <x v="0"/>
    <x v="0"/>
    <x v="0"/>
    <x v="0"/>
  </r>
  <r>
    <x v="2"/>
    <n v="1"/>
    <s v="2013565"/>
    <x v="8"/>
    <s v="8031"/>
    <s v="22/03/2019 15:57"/>
    <s v="03TX405493"/>
    <s v="500080"/>
    <s v="PITSS"/>
    <s v="ASP"/>
    <x v="38"/>
    <s v="AV  VALLE ESCONDIDO No 5500  PISO 1 E-2"/>
    <x v="6"/>
    <n v="0"/>
    <s v="INTERIOR"/>
    <s v="  "/>
    <s v="&gt;60"/>
    <s v="A3 Office Color Laser MFPs"/>
    <s v="A3"/>
    <s v="Ciudad principal"/>
    <s v="2-&gt;60"/>
    <n v="1"/>
    <n v="1365"/>
    <n v="0"/>
    <n v="5"/>
    <n v="5"/>
    <n v="1"/>
    <n v="0"/>
    <n v="0"/>
    <d v="2019-03-26T00:00:00"/>
    <d v="2019-03-26T00:00:00"/>
    <n v="0"/>
    <s v="0-1 día"/>
    <n v="0"/>
    <n v="0"/>
    <n v="0"/>
    <x v="1"/>
    <x v="0"/>
    <x v="0"/>
    <x v="0"/>
    <x v="0"/>
    <x v="1"/>
    <x v="1"/>
  </r>
  <r>
    <x v="2"/>
    <n v="1"/>
    <s v="2013567"/>
    <x v="0"/>
    <s v="4395"/>
    <s v="22/03/2019 16:02"/>
    <s v="0BG2947443"/>
    <s v="500161"/>
    <s v="PITSS"/>
    <s v="ASP"/>
    <x v="1"/>
    <s v="AV 6 OTE ESQ CALLE 5 OTE NUM 405"/>
    <x v="89"/>
    <n v="0"/>
    <s v="INTERIOR"/>
    <n v="2"/>
    <s v="&lt;=3"/>
    <s v="Light Production Digital Business"/>
    <s v="Entry Production"/>
    <s v="Otras"/>
    <s v="3-&lt;=3"/>
    <n v="0"/>
    <n v="0"/>
    <n v="1"/>
    <n v="2.97"/>
    <n v="6"/>
    <n v="0.49500000000000005"/>
    <n v="0"/>
    <n v="0"/>
    <d v="2019-03-25T00:00:00"/>
    <d v="2019-03-25T00:00:00"/>
    <n v="0"/>
    <s v="0-1 día"/>
    <n v="0"/>
    <n v="0"/>
    <n v="0"/>
    <x v="0"/>
    <x v="0"/>
    <x v="0"/>
    <x v="0"/>
    <x v="0"/>
    <x v="1"/>
    <x v="7"/>
  </r>
  <r>
    <x v="2"/>
    <n v="1"/>
    <s v="2013599"/>
    <x v="0"/>
    <s v="8600"/>
    <s v="22/03/2019 17:03"/>
    <s v="0B2E530304"/>
    <s v="500083"/>
    <s v="PITSS"/>
    <s v="ASP"/>
    <x v="122"/>
    <s v="AYUTLA OTE 1012"/>
    <x v="11"/>
    <n v="0"/>
    <s v="INTERIOR"/>
    <n v="7"/>
    <s v="Entre 7 y 15"/>
    <s v="Entry Production Color Mid"/>
    <s v="Entry Production"/>
    <s v="Ciudad principal"/>
    <s v="3-Entre 7 y 15"/>
    <n v="0.8"/>
    <n v="1258.4000000000003"/>
    <n v="1"/>
    <n v="0.45"/>
    <n v="4"/>
    <n v="0.1125"/>
    <n v="0"/>
    <n v="0"/>
    <d v="2019-03-25T00:00:00"/>
    <d v="2019-03-25T00:00:00"/>
    <n v="0"/>
    <s v="0-1 día"/>
    <n v="0"/>
    <n v="0"/>
    <n v="0"/>
    <x v="0"/>
    <x v="0"/>
    <x v="0"/>
    <x v="0"/>
    <x v="0"/>
    <x v="0"/>
    <x v="0"/>
  </r>
  <r>
    <x v="2"/>
    <n v="1"/>
    <s v="2013619"/>
    <x v="0"/>
    <s v="5869"/>
    <s v="22/03/2019 17:33"/>
    <s v="0EX7387236"/>
    <s v="500155"/>
    <s v="PITSS"/>
    <s v="ASP"/>
    <x v="25"/>
    <s v="CALLE DE LOS CEDROS 1681"/>
    <x v="2"/>
    <n v="0"/>
    <s v="INTERIOR"/>
    <n v="2"/>
    <s v="&lt;=3"/>
    <s v="Departmental Digital"/>
    <s v="A3"/>
    <s v="Ciudad principal"/>
    <s v="2-&lt;=3"/>
    <n v="0"/>
    <n v="0"/>
    <n v="1"/>
    <n v="0"/>
    <n v="5"/>
    <n v="0"/>
    <n v="0"/>
    <n v="0"/>
    <d v="2019-03-26T00:00:00"/>
    <d v="2019-03-26T00:00:00"/>
    <n v="0"/>
    <s v="0-1 día"/>
    <n v="0"/>
    <n v="0"/>
    <n v="0"/>
    <x v="0"/>
    <x v="0"/>
    <x v="0"/>
    <x v="1"/>
    <x v="0"/>
    <x v="2"/>
    <x v="2"/>
  </r>
  <r>
    <x v="2"/>
    <n v="1"/>
    <s v="2013621"/>
    <x v="0"/>
    <s v="6602"/>
    <s v="22/03/2019 17:40"/>
    <s v="0XL1376640"/>
    <s v="100038"/>
    <s v="PITSS"/>
    <s v="ASP"/>
    <x v="59"/>
    <s v="LAZARO CARDENAS 1810 PISO 7 Y 8"/>
    <x v="11"/>
    <n v="0"/>
    <s v="INTERIOR"/>
    <n v="1072"/>
    <s v="&gt;60"/>
    <s v="Color Laser Printers"/>
    <s v="A4"/>
    <s v="Ciudad principal"/>
    <s v="1-&gt;60"/>
    <n v="1.05"/>
    <n v="750.75000000000011"/>
    <n v="1"/>
    <n v="0"/>
    <n v="5"/>
    <n v="0"/>
    <n v="0"/>
    <n v="0"/>
    <d v="2019-03-27T00:00:00"/>
    <d v="2019-03-27T00:00:00"/>
    <n v="0"/>
    <s v="0-1 día"/>
    <n v="0"/>
    <n v="0"/>
    <n v="0"/>
    <x v="0"/>
    <x v="0"/>
    <x v="0"/>
    <x v="0"/>
    <x v="0"/>
    <x v="0"/>
    <x v="0"/>
  </r>
  <r>
    <x v="2"/>
    <n v="1"/>
    <s v="2013771"/>
    <x v="0"/>
    <s v="4002"/>
    <s v="23/03/2019 12:24"/>
    <s v="9HB326750"/>
    <s v="500035"/>
    <s v="PITSS"/>
    <s v="ASP"/>
    <x v="178"/>
    <s v="MATAMOROS No 209"/>
    <x v="102"/>
    <n v="0"/>
    <s v="INTERIOR"/>
    <n v="16"/>
    <s v="Entre 16 y 30"/>
    <s v="A4 Mono MFPs"/>
    <s v="A4"/>
    <s v="Ciudad principal"/>
    <s v="1-Entre 16 y 30"/>
    <n v="0.6"/>
    <n v="429.00000000000006"/>
    <n v="1"/>
    <n v="1.53"/>
    <n v="5"/>
    <n v="0.30599999999999999"/>
    <n v="0"/>
    <n v="0"/>
    <d v="2019-03-27T00:00:00"/>
    <d v="2019-03-27T00:00:00"/>
    <n v="0"/>
    <s v="0-1 día"/>
    <n v="0"/>
    <n v="0"/>
    <n v="0"/>
    <x v="0"/>
    <x v="0"/>
    <x v="0"/>
    <x v="0"/>
    <x v="0"/>
    <x v="0"/>
    <x v="0"/>
  </r>
  <r>
    <x v="2"/>
    <n v="1"/>
    <s v="2013789"/>
    <x v="0"/>
    <s v="5866"/>
    <s v="23/03/2019 17:04"/>
    <s v="0EX9293145"/>
    <s v="800072"/>
    <s v="PITSS"/>
    <s v="ASP"/>
    <x v="4"/>
    <s v="AV MEXICO 3370"/>
    <x v="0"/>
    <n v="0"/>
    <s v="INTERIOR"/>
    <n v="37"/>
    <s v="Entre 31 y 60"/>
    <s v="Departmental Digital"/>
    <s v="A3"/>
    <s v="Ciudad principal"/>
    <s v="2-Entre 31 y 60"/>
    <n v="1.05"/>
    <n v="1433.25"/>
    <n v="1"/>
    <n v="0"/>
    <n v="5"/>
    <n v="0"/>
    <n v="0"/>
    <n v="0"/>
    <d v="2019-03-25T00:00:00"/>
    <d v="2019-03-25T00:00:00"/>
    <n v="0"/>
    <s v="0-1 día"/>
    <n v="0"/>
    <n v="0"/>
    <n v="0"/>
    <x v="0"/>
    <x v="0"/>
    <x v="0"/>
    <x v="0"/>
    <x v="0"/>
    <x v="0"/>
    <x v="0"/>
  </r>
  <r>
    <x v="2"/>
    <n v="1"/>
    <s v="2013791"/>
    <x v="0"/>
    <s v="8075"/>
    <s v="23/03/2019 17:06"/>
    <s v="03AG880355"/>
    <s v="800072"/>
    <s v="PITSS"/>
    <s v="ASP"/>
    <x v="4"/>
    <s v="AV MEXICO 3370"/>
    <x v="0"/>
    <n v="0"/>
    <s v="INTERIOR"/>
    <n v="18"/>
    <s v="Entre 16 y 30"/>
    <s v="Departmental Digital"/>
    <s v="A3"/>
    <s v="Ciudad principal"/>
    <s v="2-Entre 16 y 30"/>
    <n v="0.8"/>
    <n v="1092"/>
    <n v="1"/>
    <n v="0.9"/>
    <n v="5"/>
    <n v="0.18"/>
    <n v="0"/>
    <n v="0"/>
    <d v="2019-03-25T00:00:00"/>
    <d v="2019-03-25T00:00:00"/>
    <n v="0"/>
    <s v="0-1 día"/>
    <n v="0"/>
    <n v="0"/>
    <n v="0"/>
    <x v="0"/>
    <x v="0"/>
    <x v="0"/>
    <x v="0"/>
    <x v="0"/>
    <x v="0"/>
    <x v="0"/>
  </r>
  <r>
    <x v="2"/>
    <n v="1"/>
    <s v="2013793"/>
    <x v="0"/>
    <s v="4395"/>
    <s v="23/03/2019 17:41"/>
    <s v="0BG2940928"/>
    <s v="800183"/>
    <s v="PITSS"/>
    <s v="ASP"/>
    <x v="1"/>
    <s v="AV CIRCUNVALACION OBLATOS 2700"/>
    <x v="7"/>
    <n v="0"/>
    <s v="INTERIOR"/>
    <n v="26"/>
    <s v="Entre 16 y 30"/>
    <s v="Light Production Digital Business"/>
    <s v="Entry Production"/>
    <s v="Ciudad principal"/>
    <s v="3-Entre 16 y 30"/>
    <n v="1.05"/>
    <n v="1651.6500000000003"/>
    <n v="1"/>
    <n v="2"/>
    <n v="4"/>
    <n v="0.5"/>
    <n v="0"/>
    <n v="0"/>
    <d v="2019-03-26T00:00:00"/>
    <d v="2019-03-26T00:00:00"/>
    <n v="0"/>
    <s v="0-1 día"/>
    <n v="0"/>
    <n v="0"/>
    <n v="0"/>
    <x v="0"/>
    <x v="0"/>
    <x v="0"/>
    <x v="0"/>
    <x v="0"/>
    <x v="0"/>
    <x v="0"/>
  </r>
  <r>
    <x v="2"/>
    <n v="1"/>
    <s v="2013965"/>
    <x v="0"/>
    <s v="4395"/>
    <s v="24/03/2019 12:09"/>
    <s v="0BG2940910"/>
    <s v="800192"/>
    <s v="PITSS"/>
    <s v="ASP"/>
    <x v="1"/>
    <s v="AV MAIZ 1300"/>
    <x v="0"/>
    <n v="0"/>
    <s v="INTERIOR"/>
    <n v="4"/>
    <s v="Entre 3 y 6"/>
    <s v="Light Production Digital Business"/>
    <s v="Entry Production"/>
    <s v="Ciudad principal"/>
    <s v="3-Entre 3 y 6"/>
    <n v="0.6"/>
    <n v="943.80000000000007"/>
    <n v="1"/>
    <n v="0"/>
    <n v="4"/>
    <n v="0"/>
    <n v="0"/>
    <n v="0"/>
    <d v="2019-03-25T00:00:00"/>
    <d v="2019-03-25T00:00:00"/>
    <n v="0"/>
    <s v="0-1 día"/>
    <n v="0"/>
    <n v="0"/>
    <n v="0"/>
    <x v="0"/>
    <x v="0"/>
    <x v="0"/>
    <x v="0"/>
    <x v="0"/>
    <x v="0"/>
    <x v="0"/>
  </r>
  <r>
    <x v="2"/>
    <n v="1"/>
    <s v="2013967"/>
    <x v="0"/>
    <s v="4395"/>
    <s v="24/03/2019 12:11"/>
    <s v="0BG2949280"/>
    <s v="800192"/>
    <s v="PITSS"/>
    <s v="ASP"/>
    <x v="1"/>
    <s v="AV MAIZ 1300"/>
    <x v="0"/>
    <n v="0"/>
    <s v="INTERIOR"/>
    <n v="4"/>
    <s v="Entre 3 y 6"/>
    <s v="Light Production Digital Business"/>
    <s v="Entry Production"/>
    <s v="Ciudad principal"/>
    <s v="3-Entre 3 y 6"/>
    <n v="0.6"/>
    <n v="943.80000000000007"/>
    <n v="1"/>
    <n v="1.1499999999999999"/>
    <n v="4"/>
    <n v="0.28749999999999998"/>
    <n v="0"/>
    <n v="0"/>
    <d v="2019-03-25T00:00:00"/>
    <d v="2019-03-25T00:00:00"/>
    <n v="0"/>
    <s v="0-1 día"/>
    <n v="0"/>
    <n v="0"/>
    <n v="0"/>
    <x v="0"/>
    <x v="0"/>
    <x v="0"/>
    <x v="0"/>
    <x v="0"/>
    <x v="0"/>
    <x v="0"/>
  </r>
  <r>
    <x v="2"/>
    <n v="1"/>
    <s v="2013969"/>
    <x v="0"/>
    <s v="0070"/>
    <s v="24/03/2019 13:34"/>
    <s v="0E2B647375"/>
    <s v="500028"/>
    <s v="PITSS"/>
    <s v="ASP"/>
    <x v="1"/>
    <s v="AV PASEO DE LOS LEONES 1388 L 2-3"/>
    <x v="11"/>
    <n v="0"/>
    <s v="INTERIOR"/>
    <n v="111"/>
    <s v="&gt;60"/>
    <s v="Entry Production Color Low/Mid"/>
    <s v="Entry Production"/>
    <s v="Ciudad principal"/>
    <s v="3-&gt;60"/>
    <n v="1.1499999999999999"/>
    <n v="1808.95"/>
    <n v="1"/>
    <n v="0"/>
    <n v="4"/>
    <n v="0"/>
    <n v="0"/>
    <n v="0"/>
    <d v="2019-03-25T00:00:00"/>
    <d v="2019-03-25T00:00:00"/>
    <n v="0"/>
    <s v="0-1 día"/>
    <n v="0"/>
    <n v="0"/>
    <n v="0"/>
    <x v="0"/>
    <x v="0"/>
    <x v="0"/>
    <x v="0"/>
    <x v="0"/>
    <x v="0"/>
    <x v="0"/>
  </r>
  <r>
    <x v="2"/>
    <n v="1"/>
    <s v="2014285"/>
    <x v="0"/>
    <s v="0560"/>
    <s v="25/03/2019 08:00"/>
    <s v="0XPN396986"/>
    <s v="500028"/>
    <s v="PITSS"/>
    <s v="ASP"/>
    <x v="1"/>
    <s v="AV VASCONCELOS 160"/>
    <x v="1"/>
    <n v="0"/>
    <s v="INTERIOR"/>
    <n v="81"/>
    <s v="&gt;60"/>
    <s v="Entry Production Color Low/Mid"/>
    <s v="Entry Production"/>
    <s v="Ciudad principal"/>
    <s v="3-&gt;60"/>
    <n v="1.1499999999999999"/>
    <n v="1808.95"/>
    <n v="1"/>
    <n v="2"/>
    <n v="4"/>
    <n v="0.5"/>
    <n v="0"/>
    <n v="0"/>
    <d v="2019-03-25T00:00:00"/>
    <d v="2019-03-25T00:00:00"/>
    <n v="0"/>
    <s v="0-1 día"/>
    <n v="0"/>
    <n v="0"/>
    <n v="0"/>
    <x v="0"/>
    <x v="0"/>
    <x v="0"/>
    <x v="0"/>
    <x v="0"/>
    <x v="0"/>
    <x v="0"/>
  </r>
  <r>
    <x v="2"/>
    <n v="1"/>
    <s v="2014343"/>
    <x v="0"/>
    <s v="4601"/>
    <s v="25/03/2019 08:52"/>
    <s v="0XLT281166"/>
    <s v="500053"/>
    <s v="PITSS"/>
    <s v="ASP"/>
    <x v="28"/>
    <s v="BLVD MIGUEL RAMOS ARIZPE 124 SUR"/>
    <x v="122"/>
    <n v="1"/>
    <s v="INTERIOR"/>
    <n v="152"/>
    <s v="&gt;60"/>
    <s v="Entry Mono Printers"/>
    <s v="A4"/>
    <s v="Otras"/>
    <s v="1-&gt;60"/>
    <n v="1.05"/>
    <n v="0"/>
    <n v="1"/>
    <n v="0.9"/>
    <n v="9"/>
    <n v="0.1"/>
    <n v="0"/>
    <n v="0"/>
    <d v="2019-03-25T00:00:00"/>
    <d v="2019-03-25T00:00:00"/>
    <n v="0"/>
    <s v="0-1 día"/>
    <n v="0"/>
    <n v="0"/>
    <n v="0"/>
    <x v="0"/>
    <x v="0"/>
    <x v="0"/>
    <x v="0"/>
    <x v="0"/>
    <x v="0"/>
    <x v="0"/>
  </r>
  <r>
    <x v="2"/>
    <n v="1"/>
    <s v="2014369"/>
    <x v="0"/>
    <s v="8075"/>
    <s v="25/03/2019 09:13"/>
    <s v="03AG879544"/>
    <s v="800027"/>
    <s v="PITSS"/>
    <s v="ASP"/>
    <x v="4"/>
    <s v="MARIANO OTERO No 1614"/>
    <x v="0"/>
    <n v="0"/>
    <s v="INTERIOR"/>
    <n v="6"/>
    <s v="Entre 3 y 6"/>
    <s v="Departmental Digital"/>
    <s v="A3"/>
    <s v="Ciudad principal"/>
    <s v="2-Entre 3 y 6"/>
    <n v="0"/>
    <n v="0"/>
    <n v="1"/>
    <n v="2.81"/>
    <n v="5"/>
    <n v="0.56200000000000006"/>
    <n v="0"/>
    <n v="0"/>
    <d v="2019-03-25T00:00:00"/>
    <d v="2019-03-25T00:00:00"/>
    <n v="0"/>
    <s v="0-1 día"/>
    <n v="0"/>
    <n v="0"/>
    <n v="0"/>
    <x v="0"/>
    <x v="0"/>
    <x v="0"/>
    <x v="0"/>
    <x v="0"/>
    <x v="0"/>
    <x v="0"/>
  </r>
  <r>
    <x v="2"/>
    <n v="1"/>
    <s v="2014373"/>
    <x v="3"/>
    <s v="8301"/>
    <s v="25/03/2019 09:18"/>
    <s v="001061065"/>
    <s v="800187"/>
    <s v="PITSS"/>
    <s v="ASP"/>
    <x v="6"/>
    <s v="EPIGMENIO GONZALEZ No 2 PB Y PISO 1"/>
    <x v="10"/>
    <n v="0"/>
    <s v="INTERIOR"/>
    <s v="  "/>
    <s v="&gt;60"/>
    <s v="WF Mono Systems and Legacy Color"/>
    <s v="WF"/>
    <s v="Ciudad principal"/>
    <s v="3-&gt;60"/>
    <n v="1"/>
    <n v="2359.5000000000005"/>
    <n v="0"/>
    <n v="4"/>
    <n v="4"/>
    <n v="1"/>
    <n v="0"/>
    <n v="0"/>
    <d v="2019-03-25T00:00:00"/>
    <d v="2019-03-28T00:00:00"/>
    <n v="3"/>
    <s v="2-3 días"/>
    <n v="0"/>
    <n v="0"/>
    <n v="0"/>
    <x v="1"/>
    <x v="0"/>
    <x v="0"/>
    <x v="0"/>
    <x v="0"/>
    <x v="0"/>
    <x v="0"/>
  </r>
  <r>
    <x v="2"/>
    <n v="1"/>
    <s v="2014377"/>
    <x v="0"/>
    <s v="1844"/>
    <s v="25/03/2019 09:18"/>
    <s v="0UHA001710"/>
    <s v="500083"/>
    <s v="PITSS"/>
    <s v="ASP"/>
    <x v="147"/>
    <s v="AV VICENTE GUERRERO NTE 3240"/>
    <x v="11"/>
    <n v="0"/>
    <s v="INTERIOR"/>
    <n v="3"/>
    <s v="&lt;=3"/>
    <s v="High End Cut Sheet"/>
    <s v="High Production"/>
    <s v="Ciudad principal"/>
    <s v="4-&lt;=3"/>
    <n v="0.6"/>
    <n v="1287"/>
    <n v="1"/>
    <n v="2.95"/>
    <n v="3"/>
    <n v="0.98333333333333339"/>
    <n v="0"/>
    <n v="0"/>
    <d v="2019-03-27T00:00:00"/>
    <d v="2019-03-27T00:00:00"/>
    <n v="0"/>
    <s v="0-1 día"/>
    <n v="0"/>
    <n v="0"/>
    <n v="0"/>
    <x v="0"/>
    <x v="0"/>
    <x v="0"/>
    <x v="0"/>
    <x v="0"/>
    <x v="0"/>
    <x v="0"/>
  </r>
  <r>
    <x v="2"/>
    <n v="1"/>
    <s v="2014387"/>
    <x v="0"/>
    <s v="4624"/>
    <s v="25/03/2019 09:31"/>
    <s v="0D6X465626"/>
    <s v="800197"/>
    <s v="PITSS"/>
    <s v="ASP"/>
    <x v="25"/>
    <s v="CIRCUITO MEXICO No 125"/>
    <x v="13"/>
    <n v="0"/>
    <s v="INTERIOR"/>
    <n v="96"/>
    <s v="&gt;60"/>
    <s v="Entry Mono Printers"/>
    <s v="A4"/>
    <s v="Ciudad principal"/>
    <s v="1-&gt;60"/>
    <n v="1.05"/>
    <n v="750.75000000000011"/>
    <n v="1"/>
    <n v="5.56"/>
    <n v="5"/>
    <n v="1.1119999999999999"/>
    <n v="2.7999999999999969E-2"/>
    <n v="-20.019999999999982"/>
    <d v="2019-03-25T00:00:00"/>
    <d v="2019-03-25T00:00:00"/>
    <n v="0"/>
    <s v="0-1 día"/>
    <n v="0"/>
    <n v="0"/>
    <n v="0"/>
    <x v="0"/>
    <x v="1"/>
    <x v="0"/>
    <x v="1"/>
    <x v="0"/>
    <x v="0"/>
    <x v="0"/>
  </r>
  <r>
    <x v="2"/>
    <n v="1"/>
    <s v="2014397"/>
    <x v="0"/>
    <s v="3635"/>
    <s v="25/03/2019 09:39"/>
    <s v="0LBT205987"/>
    <s v="500156"/>
    <s v="PITSS"/>
    <s v="ASP"/>
    <x v="23"/>
    <s v="AV SANTIAGO TRONCOSO 281"/>
    <x v="2"/>
    <n v="0"/>
    <s v="INTERIOR"/>
    <n v="42"/>
    <s v="Entre 31 y 60"/>
    <s v="A4 Mono MFPs"/>
    <s v="A4"/>
    <s v="Ciudad principal"/>
    <s v="1-Entre 31 y 60"/>
    <n v="0.8"/>
    <n v="572.00000000000011"/>
    <n v="1"/>
    <n v="1.35"/>
    <n v="5"/>
    <n v="0.27"/>
    <n v="0"/>
    <n v="0"/>
    <d v="2019-03-25T00:00:00"/>
    <d v="2019-03-25T00:00:00"/>
    <n v="0"/>
    <s v="0-1 día"/>
    <n v="0"/>
    <n v="0"/>
    <n v="0"/>
    <x v="0"/>
    <x v="0"/>
    <x v="0"/>
    <x v="0"/>
    <x v="0"/>
    <x v="2"/>
    <x v="3"/>
  </r>
  <r>
    <x v="2"/>
    <n v="1"/>
    <s v="2014401"/>
    <x v="0"/>
    <s v="4598"/>
    <s v="25/03/2019 09:40"/>
    <s v="0FBG071028"/>
    <s v="800188"/>
    <s v="PITSS"/>
    <s v="ASP"/>
    <x v="1"/>
    <s v="BLV ADOLFO LOPEZ MATEOS 1025"/>
    <x v="55"/>
    <n v="0"/>
    <s v="INTERIOR"/>
    <n v="33"/>
    <s v="Entre 31 y 60"/>
    <s v="Light Production Digital Business"/>
    <s v="Entry Production"/>
    <s v="Ciudad principal"/>
    <s v="3-Entre 31 y 60"/>
    <n v="1.1000000000000001"/>
    <n v="1730.3000000000004"/>
    <n v="1"/>
    <n v="2.33"/>
    <n v="4"/>
    <n v="0.58250000000000002"/>
    <n v="0"/>
    <n v="0"/>
    <d v="2019-03-26T00:00:00"/>
    <d v="2019-03-26T00:00:00"/>
    <n v="0"/>
    <s v="0-1 día"/>
    <n v="0"/>
    <n v="0"/>
    <n v="0"/>
    <x v="0"/>
    <x v="0"/>
    <x v="0"/>
    <x v="0"/>
    <x v="0"/>
    <x v="0"/>
    <x v="0"/>
  </r>
  <r>
    <x v="2"/>
    <n v="1"/>
    <s v="2014411"/>
    <x v="0"/>
    <s v="6705"/>
    <s v="25/03/2019 09:44"/>
    <s v="0A1H020709"/>
    <s v="800188"/>
    <s v="PITSS"/>
    <s v="ASP"/>
    <x v="1"/>
    <s v="BLV ADOLFO LOPEZ MATEOS 1025"/>
    <x v="55"/>
    <n v="0"/>
    <s v="INTERIOR"/>
    <n v="38"/>
    <s v="Entre 31 y 60"/>
    <s v="WF Mono Systems and Legacy Color"/>
    <s v="WF"/>
    <s v="Ciudad principal"/>
    <s v="3-Entre 31 y 60"/>
    <n v="1.1000000000000001"/>
    <n v="1730.3000000000004"/>
    <n v="1"/>
    <n v="3.27"/>
    <n v="4"/>
    <n v="0.8175"/>
    <n v="0"/>
    <n v="0"/>
    <d v="2019-03-26T00:00:00"/>
    <d v="2019-03-26T00:00:00"/>
    <n v="0"/>
    <s v="0-1 día"/>
    <n v="0"/>
    <n v="0"/>
    <n v="0"/>
    <x v="0"/>
    <x v="0"/>
    <x v="0"/>
    <x v="0"/>
    <x v="0"/>
    <x v="0"/>
    <x v="0"/>
  </r>
  <r>
    <x v="2"/>
    <n v="1"/>
    <s v="2014443"/>
    <x v="0"/>
    <s v="4395"/>
    <s v="25/03/2019 10:00"/>
    <s v="0BG2947153"/>
    <s v="500157"/>
    <s v="PITSS"/>
    <s v="ASP"/>
    <x v="1"/>
    <s v="AV PASEO TRIUNFO LA REP 6321"/>
    <x v="2"/>
    <n v="0"/>
    <s v="INTERIOR"/>
    <n v="5"/>
    <s v="Entre 3 y 6"/>
    <s v="Light Production Digital Business"/>
    <s v="Entry Production"/>
    <s v="Ciudad principal"/>
    <s v="3-Entre 3 y 6"/>
    <n v="0.6"/>
    <n v="943.80000000000007"/>
    <n v="1"/>
    <n v="1.5"/>
    <n v="4"/>
    <n v="0.375"/>
    <n v="0"/>
    <n v="0"/>
    <d v="2019-03-25T00:00:00"/>
    <d v="2019-03-25T00:00:00"/>
    <n v="0"/>
    <s v="0-1 día"/>
    <n v="0"/>
    <n v="0"/>
    <n v="0"/>
    <x v="0"/>
    <x v="0"/>
    <x v="0"/>
    <x v="0"/>
    <x v="0"/>
    <x v="2"/>
    <x v="4"/>
  </r>
  <r>
    <x v="2"/>
    <n v="1"/>
    <s v="2014445"/>
    <x v="3"/>
    <s v="4002"/>
    <s v="25/03/2019 10:02"/>
    <s v="09HB334898"/>
    <s v="800186"/>
    <s v="PITSS"/>
    <s v="ASP"/>
    <x v="4"/>
    <s v="AV 5 DE FEBRERO 9200"/>
    <x v="10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3-28T00:00:00"/>
    <d v="2019-03-28T00:00:00"/>
    <n v="0"/>
    <s v="0-1 día"/>
    <n v="0"/>
    <n v="0"/>
    <n v="0"/>
    <x v="1"/>
    <x v="0"/>
    <x v="0"/>
    <x v="0"/>
    <x v="0"/>
    <x v="0"/>
    <x v="0"/>
  </r>
  <r>
    <x v="2"/>
    <n v="1"/>
    <s v="2014455"/>
    <x v="6"/>
    <s v="8301"/>
    <s v="25/03/2019 10:06"/>
    <s v="001021065"/>
    <s v="500066"/>
    <s v="PITSS"/>
    <s v="ASP"/>
    <x v="6"/>
    <s v="AV UNIVERSIDAD No 612"/>
    <x v="44"/>
    <n v="0"/>
    <s v="INTERIOR"/>
    <s v="  "/>
    <s v="&gt;60"/>
    <s v="WF Mono Systems and Legacy Color"/>
    <s v="WF"/>
    <s v="Ciudad principal"/>
    <s v="3-&gt;60"/>
    <n v="1"/>
    <n v="1573.0000000000002"/>
    <n v="0"/>
    <n v="4"/>
    <n v="4"/>
    <n v="1"/>
    <n v="0"/>
    <n v="0"/>
    <d v="2019-03-25T00:00:00"/>
    <d v="2019-03-27T00:00:00"/>
    <n v="2"/>
    <s v="2-3 días"/>
    <n v="0"/>
    <n v="0"/>
    <n v="0"/>
    <x v="1"/>
    <x v="0"/>
    <x v="0"/>
    <x v="0"/>
    <x v="0"/>
    <x v="0"/>
    <x v="0"/>
  </r>
  <r>
    <x v="2"/>
    <n v="1"/>
    <s v="2014493"/>
    <x v="0"/>
    <s v="0700"/>
    <s v="25/03/2019 10:25"/>
    <s v="0MAV779133"/>
    <s v="800185"/>
    <s v="PITSS"/>
    <s v="ASP"/>
    <x v="60"/>
    <s v="GABINO BARREDA No 267 B"/>
    <x v="50"/>
    <n v="1"/>
    <s v="INTERIOR"/>
    <n v="12"/>
    <s v="Entre 7 y 15"/>
    <s v="Entry Production Color Low/Mid"/>
    <s v="Entry Production"/>
    <s v="Ciudad principal"/>
    <s v="3-Entre 7 y 15"/>
    <n v="0.8"/>
    <n v="0"/>
    <n v="1"/>
    <n v="2.13"/>
    <n v="4"/>
    <n v="0.53249999999999997"/>
    <n v="0"/>
    <n v="0"/>
    <d v="2019-03-26T00:00:00"/>
    <d v="2019-03-26T00:00:00"/>
    <n v="0"/>
    <s v="0-1 día"/>
    <n v="0"/>
    <n v="0"/>
    <n v="0"/>
    <x v="0"/>
    <x v="0"/>
    <x v="0"/>
    <x v="0"/>
    <x v="0"/>
    <x v="0"/>
    <x v="0"/>
  </r>
  <r>
    <x v="2"/>
    <n v="1"/>
    <s v="2014503"/>
    <x v="0"/>
    <s v="0075"/>
    <s v="25/03/2019 10:30"/>
    <s v="0XU8464707"/>
    <s v="800185"/>
    <s v="PITSS"/>
    <s v="ASP"/>
    <x v="60"/>
    <s v="GABINO BARREDA No 267 B"/>
    <x v="50"/>
    <n v="1"/>
    <s v="INTERIOR"/>
    <n v="9"/>
    <s v="Entre 7 y 15"/>
    <s v="Entry Production Color Mid"/>
    <s v="Entry Production"/>
    <s v="Ciudad principal"/>
    <s v="3-Entre 7 y 15"/>
    <n v="0.8"/>
    <n v="0"/>
    <n v="1"/>
    <n v="1.05"/>
    <n v="4"/>
    <n v="0.26250000000000001"/>
    <n v="0"/>
    <n v="0"/>
    <d v="2019-03-28T00:00:00"/>
    <d v="2019-03-28T00:00:00"/>
    <n v="0"/>
    <s v="0-1 día"/>
    <n v="0"/>
    <n v="0"/>
    <n v="0"/>
    <x v="0"/>
    <x v="0"/>
    <x v="0"/>
    <x v="0"/>
    <x v="0"/>
    <x v="0"/>
    <x v="0"/>
  </r>
  <r>
    <x v="2"/>
    <n v="1"/>
    <s v="2014507"/>
    <x v="0"/>
    <s v="5748"/>
    <s v="25/03/2019 10:41"/>
    <s v="0XEH798026"/>
    <s v="500159"/>
    <s v="PITSS"/>
    <s v="ASP"/>
    <x v="25"/>
    <s v="CRISTOBAL COLON 11364"/>
    <x v="6"/>
    <n v="0"/>
    <s v="INTERIOR"/>
    <n v="203"/>
    <s v="&gt;60"/>
    <s v="Office Digital"/>
    <s v="A3"/>
    <s v="Ciudad principal"/>
    <s v="2-&gt;60"/>
    <n v="1.1000000000000001"/>
    <n v="1501.5000000000002"/>
    <n v="1"/>
    <n v="0.56999999999999995"/>
    <n v="5"/>
    <n v="0.11399999999999999"/>
    <n v="0"/>
    <n v="0"/>
    <d v="2019-03-26T00:00:00"/>
    <d v="2019-03-26T00:00:00"/>
    <n v="0"/>
    <s v="0-1 día"/>
    <n v="0"/>
    <n v="0"/>
    <n v="0"/>
    <x v="0"/>
    <x v="0"/>
    <x v="0"/>
    <x v="1"/>
    <x v="0"/>
    <x v="1"/>
    <x v="6"/>
  </r>
  <r>
    <x v="2"/>
    <n v="1"/>
    <s v="2014545"/>
    <x v="0"/>
    <s v="4395"/>
    <s v="25/03/2019 11:09"/>
    <s v="0BG2946750"/>
    <s v="500157"/>
    <s v="PITSS"/>
    <s v="ASP"/>
    <x v="1"/>
    <s v="AV  ADOLFO LOPEZ MATEOS NUM 2058"/>
    <x v="2"/>
    <n v="0"/>
    <s v="INTERIOR"/>
    <n v="19"/>
    <s v="Entre 16 y 30"/>
    <s v="Light Production Digital Business"/>
    <s v="Entry Production"/>
    <s v="Ciudad principal"/>
    <s v="3-Entre 16 y 30"/>
    <n v="1.05"/>
    <n v="1651.6500000000003"/>
    <n v="1"/>
    <n v="2.35"/>
    <n v="4"/>
    <n v="0.58750000000000002"/>
    <n v="0"/>
    <n v="0"/>
    <d v="2019-03-25T00:00:00"/>
    <d v="2019-03-25T00:00:00"/>
    <n v="0"/>
    <s v="0-1 día"/>
    <n v="0"/>
    <n v="0"/>
    <n v="0"/>
    <x v="0"/>
    <x v="0"/>
    <x v="0"/>
    <x v="0"/>
    <x v="0"/>
    <x v="2"/>
    <x v="4"/>
  </r>
  <r>
    <x v="2"/>
    <n v="1"/>
    <s v="2014557"/>
    <x v="0"/>
    <s v="4395"/>
    <s v="25/03/2019 11:17"/>
    <s v="0BG2948912"/>
    <s v="500035"/>
    <s v="PITSS"/>
    <s v="ASP"/>
    <x v="1"/>
    <s v="AV HIDALGO 5309"/>
    <x v="69"/>
    <n v="0"/>
    <s v="INTERIOR"/>
    <n v="11"/>
    <s v="Entre 7 y 15"/>
    <s v="Light Production Digital Business"/>
    <s v="Entry Production"/>
    <s v="Ciudad principal"/>
    <s v="3-Entre 7 y 15"/>
    <n v="0.8"/>
    <n v="1258.4000000000003"/>
    <n v="1"/>
    <n v="3.72"/>
    <n v="4"/>
    <n v="0.93"/>
    <n v="0"/>
    <n v="0"/>
    <d v="2019-03-25T00:00:00"/>
    <d v="2019-03-26T00:00:00"/>
    <n v="1"/>
    <s v="0-1 día"/>
    <n v="0"/>
    <n v="0"/>
    <n v="0"/>
    <x v="0"/>
    <x v="0"/>
    <x v="0"/>
    <x v="0"/>
    <x v="0"/>
    <x v="0"/>
    <x v="0"/>
  </r>
  <r>
    <x v="2"/>
    <n v="1"/>
    <s v="2014563"/>
    <x v="0"/>
    <s v="7025"/>
    <s v="25/03/2019 11:19"/>
    <s v="07CX042077"/>
    <s v="100037"/>
    <s v="PITSS"/>
    <s v="ASP"/>
    <x v="18"/>
    <s v="CERRADA DE LOS INSURGENTES SN"/>
    <x v="32"/>
    <n v="0"/>
    <s v="INTERIOR"/>
    <n v="96"/>
    <s v="&gt;60"/>
    <s v="Office Digital"/>
    <s v="A3"/>
    <s v="Ciudad principal"/>
    <s v="2-&gt;60"/>
    <n v="1.1000000000000001"/>
    <n v="1501.5000000000002"/>
    <n v="1"/>
    <n v="2.4300000000000002"/>
    <n v="5"/>
    <n v="0.48600000000000004"/>
    <n v="0"/>
    <n v="0"/>
    <d v="2019-03-25T00:00:00"/>
    <d v="2019-03-25T00:00:00"/>
    <n v="0"/>
    <s v="0-1 día"/>
    <n v="0"/>
    <n v="0"/>
    <n v="0"/>
    <x v="0"/>
    <x v="0"/>
    <x v="0"/>
    <x v="0"/>
    <x v="0"/>
    <x v="0"/>
    <x v="0"/>
  </r>
  <r>
    <x v="2"/>
    <n v="1"/>
    <s v="2014613"/>
    <x v="0"/>
    <s v="8075"/>
    <s v="25/03/2019 11:59"/>
    <s v="03AG879434"/>
    <s v="800186"/>
    <s v="PITSS"/>
    <s v="ASP"/>
    <x v="4"/>
    <s v="AV 5 DE FEBRERO 9200"/>
    <x v="10"/>
    <n v="0"/>
    <s v="INTERIOR"/>
    <n v="5"/>
    <s v="Entre 3 y 6"/>
    <s v="Departmental Digital"/>
    <s v="A3"/>
    <s v="Ciudad principal"/>
    <s v="2-Entre 3 y 6"/>
    <n v="0"/>
    <n v="0"/>
    <n v="1"/>
    <n v="2.59"/>
    <n v="5"/>
    <n v="0.51800000000000002"/>
    <n v="0"/>
    <n v="0"/>
    <d v="2019-03-25T00:00:00"/>
    <d v="2019-03-25T00:00:00"/>
    <n v="0"/>
    <s v="0-1 día"/>
    <n v="0"/>
    <n v="0"/>
    <n v="0"/>
    <x v="0"/>
    <x v="0"/>
    <x v="0"/>
    <x v="0"/>
    <x v="0"/>
    <x v="0"/>
    <x v="0"/>
  </r>
  <r>
    <x v="2"/>
    <n v="1"/>
    <s v="2014617"/>
    <x v="0"/>
    <s v="0070"/>
    <s v="25/03/2019 12:00"/>
    <s v="0E2B666074"/>
    <s v="500161"/>
    <s v="PITSS"/>
    <s v="ASP"/>
    <x v="4"/>
    <s v="AV MIRADOR 3300"/>
    <x v="6"/>
    <n v="0"/>
    <s v="INTERIOR"/>
    <n v="6"/>
    <s v="Entre 3 y 6"/>
    <s v="Entry Production Color Low/Mid"/>
    <s v="Entry Production"/>
    <s v="Ciudad principal"/>
    <s v="3-Entre 3 y 6"/>
    <n v="0.6"/>
    <n v="943.80000000000007"/>
    <n v="1"/>
    <n v="1.77"/>
    <n v="4"/>
    <n v="0.4425"/>
    <n v="0"/>
    <n v="0"/>
    <d v="2019-03-26T00:00:00"/>
    <d v="2019-03-26T00:00:00"/>
    <n v="0"/>
    <s v="0-1 día"/>
    <n v="0"/>
    <n v="0"/>
    <n v="0"/>
    <x v="0"/>
    <x v="0"/>
    <x v="0"/>
    <x v="0"/>
    <x v="0"/>
    <x v="1"/>
    <x v="7"/>
  </r>
  <r>
    <x v="2"/>
    <n v="1"/>
    <s v="2014637"/>
    <x v="0"/>
    <s v="8075"/>
    <s v="25/03/2019 12:12"/>
    <s v="03AG879962"/>
    <s v="500159"/>
    <s v="PITSS"/>
    <s v="ASP"/>
    <x v="4"/>
    <s v="HIPERPLAZA No 3300"/>
    <x v="6"/>
    <n v="0"/>
    <s v="INTERIOR"/>
    <n v="6"/>
    <s v="Entre 3 y 6"/>
    <s v="Departmental Digital"/>
    <s v="A3"/>
    <s v="Ciudad principal"/>
    <s v="2-Entre 3 y 6"/>
    <n v="0"/>
    <n v="0"/>
    <n v="1"/>
    <n v="0"/>
    <n v="5"/>
    <n v="0"/>
    <n v="0"/>
    <n v="0"/>
    <d v="2019-03-25T00:00:00"/>
    <d v="2019-03-25T00:00:00"/>
    <n v="0"/>
    <s v="0-1 día"/>
    <n v="0"/>
    <n v="0"/>
    <n v="0"/>
    <x v="0"/>
    <x v="0"/>
    <x v="0"/>
    <x v="0"/>
    <x v="0"/>
    <x v="1"/>
    <x v="6"/>
  </r>
  <r>
    <x v="2"/>
    <n v="1"/>
    <s v="2014641"/>
    <x v="0"/>
    <s v="0570"/>
    <s v="25/03/2019 12:18"/>
    <s v="0XPN548183"/>
    <s v="500159"/>
    <s v="PITSS"/>
    <s v="ASP"/>
    <x v="4"/>
    <s v="AV MIRADOR 3300"/>
    <x v="6"/>
    <n v="0"/>
    <s v="INTERIOR"/>
    <n v="126"/>
    <s v="&gt;60"/>
    <s v="Entry Production Color Low/Mid"/>
    <s v="Entry Production"/>
    <s v="Ciudad principal"/>
    <s v="3-&gt;60"/>
    <n v="1.1499999999999999"/>
    <n v="1808.95"/>
    <n v="1"/>
    <n v="0.95"/>
    <n v="4"/>
    <n v="0.23749999999999999"/>
    <n v="0"/>
    <n v="0"/>
    <d v="2019-03-25T00:00:00"/>
    <d v="2019-03-25T00:00:00"/>
    <n v="0"/>
    <s v="0-1 día"/>
    <n v="0"/>
    <n v="0"/>
    <n v="0"/>
    <x v="0"/>
    <x v="0"/>
    <x v="0"/>
    <x v="0"/>
    <x v="0"/>
    <x v="1"/>
    <x v="6"/>
  </r>
  <r>
    <x v="2"/>
    <n v="1"/>
    <s v="2014645"/>
    <x v="0"/>
    <s v="3658"/>
    <s v="25/03/2019 12:14"/>
    <s v="0C4X008604"/>
    <s v="800146"/>
    <s v="PITSS"/>
    <s v="ASP"/>
    <x v="8"/>
    <s v="AV JUAREZ 87"/>
    <x v="46"/>
    <n v="0"/>
    <s v="INTERIOR"/>
    <n v="476"/>
    <s v="&gt;60"/>
    <s v="A4 Mono MFPs"/>
    <s v="A4"/>
    <s v="Ciudad principal"/>
    <s v="1-&gt;60"/>
    <n v="1.05"/>
    <n v="750.75000000000011"/>
    <n v="1"/>
    <n v="2.6"/>
    <n v="5"/>
    <n v="0.52"/>
    <n v="0"/>
    <n v="0"/>
    <d v="2019-03-25T00:00:00"/>
    <d v="2019-03-26T00:00:00"/>
    <n v="1"/>
    <s v="0-1 día"/>
    <n v="0"/>
    <n v="0"/>
    <n v="0"/>
    <x v="0"/>
    <x v="0"/>
    <x v="0"/>
    <x v="0"/>
    <x v="0"/>
    <x v="0"/>
    <x v="0"/>
  </r>
  <r>
    <x v="2"/>
    <n v="1"/>
    <s v="2014655"/>
    <x v="0"/>
    <s v="5955"/>
    <s v="25/03/2019 12:28"/>
    <s v="0X76703607"/>
    <s v="500066"/>
    <s v="PITSS"/>
    <s v="ASP"/>
    <x v="116"/>
    <s v="CALZADA SAN PEDRO No 218 SUR"/>
    <x v="1"/>
    <n v="0"/>
    <s v="INTERIOR"/>
    <n v="808"/>
    <s v="&gt;60"/>
    <s v="Departmental Digital"/>
    <s v="A3"/>
    <s v="Ciudad principal"/>
    <s v="2-&gt;60"/>
    <n v="1.1000000000000001"/>
    <n v="1501.5000000000002"/>
    <n v="1"/>
    <n v="2.2599999999999998"/>
    <n v="5"/>
    <n v="0.45199999999999996"/>
    <n v="0"/>
    <n v="0"/>
    <d v="2019-03-25T00:00:00"/>
    <d v="2019-03-27T00:00:00"/>
    <n v="2"/>
    <s v="2-3 días"/>
    <n v="0.25"/>
    <n v="-341.25"/>
    <n v="0"/>
    <x v="0"/>
    <x v="0"/>
    <x v="0"/>
    <x v="0"/>
    <x v="0"/>
    <x v="0"/>
    <x v="0"/>
  </r>
  <r>
    <x v="2"/>
    <n v="1"/>
    <s v="2014671"/>
    <x v="0"/>
    <s v="4624"/>
    <s v="25/03/2019 12:45"/>
    <s v="0D6X465264"/>
    <s v="800186"/>
    <s v="PITSS"/>
    <s v="ASP"/>
    <x v="7"/>
    <s v="AV EPIGMENIO GONZALEZ No 500"/>
    <x v="10"/>
    <n v="0"/>
    <s v="INTERIOR"/>
    <n v="241"/>
    <s v="&gt;60"/>
    <s v="Entry Mono Printers"/>
    <s v="A4"/>
    <s v="Ciudad principal"/>
    <s v="1-&gt;60"/>
    <n v="1.05"/>
    <n v="750.75000000000011"/>
    <n v="1"/>
    <n v="3.25"/>
    <n v="5"/>
    <n v="0.65"/>
    <n v="0"/>
    <n v="0"/>
    <d v="2019-03-25T00:00:00"/>
    <d v="2019-03-26T00:00:00"/>
    <n v="1"/>
    <s v="0-1 día"/>
    <n v="0"/>
    <n v="0"/>
    <n v="0"/>
    <x v="0"/>
    <x v="0"/>
    <x v="0"/>
    <x v="0"/>
    <x v="0"/>
    <x v="0"/>
    <x v="0"/>
  </r>
  <r>
    <x v="2"/>
    <n v="1"/>
    <s v="2014679"/>
    <x v="0"/>
    <s v="4395"/>
    <s v="25/03/2019 12:49"/>
    <s v="0BG2942469"/>
    <s v="500083"/>
    <s v="PITSS"/>
    <s v="ASP"/>
    <x v="1"/>
    <s v="ALEJANDRO DE RODAS PROL SEG SOC 3104"/>
    <x v="11"/>
    <n v="0"/>
    <s v="INTERIOR"/>
    <n v="46"/>
    <s v="Entre 31 y 60"/>
    <s v="Light Production Digital Business"/>
    <s v="Entry Production"/>
    <s v="Ciudad principal"/>
    <s v="3-Entre 31 y 60"/>
    <n v="1.1000000000000001"/>
    <n v="1730.3000000000004"/>
    <n v="1"/>
    <n v="3.43"/>
    <n v="4"/>
    <n v="0.85750000000000004"/>
    <n v="0"/>
    <n v="0"/>
    <d v="2019-03-25T00:00:00"/>
    <d v="2019-03-26T00:00:00"/>
    <n v="1"/>
    <s v="0-1 día"/>
    <n v="0"/>
    <n v="0"/>
    <n v="0"/>
    <x v="0"/>
    <x v="0"/>
    <x v="0"/>
    <x v="0"/>
    <x v="0"/>
    <x v="0"/>
    <x v="0"/>
  </r>
  <r>
    <x v="2"/>
    <n v="1"/>
    <s v="2014687"/>
    <x v="0"/>
    <s v="0560"/>
    <s v="25/03/2019 12:58"/>
    <s v="0XPN546672"/>
    <s v="800110"/>
    <s v="PITSS"/>
    <s v="ASP"/>
    <x v="1"/>
    <s v="CALZ DE LA HUERTA 2799"/>
    <x v="28"/>
    <n v="0"/>
    <s v="INTERIOR"/>
    <n v="108"/>
    <s v="&gt;60"/>
    <s v="Entry Production Color Low/Mid"/>
    <s v="Entry Production"/>
    <s v="Ciudad principal"/>
    <s v="3-&gt;60"/>
    <n v="1.1499999999999999"/>
    <n v="1808.95"/>
    <n v="1"/>
    <n v="1.66"/>
    <n v="4"/>
    <n v="0.41499999999999998"/>
    <n v="0"/>
    <n v="0"/>
    <d v="2019-03-27T00:00:00"/>
    <d v="2019-03-27T00:00:00"/>
    <n v="0"/>
    <s v="0-1 día"/>
    <n v="0"/>
    <n v="0"/>
    <n v="0"/>
    <x v="0"/>
    <x v="0"/>
    <x v="0"/>
    <x v="0"/>
    <x v="0"/>
    <x v="0"/>
    <x v="0"/>
  </r>
  <r>
    <x v="2"/>
    <n v="1"/>
    <s v="2014701"/>
    <x v="0"/>
    <s v="5866"/>
    <s v="25/03/2019 13:10"/>
    <s v="0EX9662403"/>
    <s v="500080"/>
    <s v="PITSS"/>
    <s v="ASP"/>
    <x v="7"/>
    <s v="HEROICO COLEGIO MILITAR No 4700"/>
    <x v="6"/>
    <n v="0"/>
    <s v="INTERIOR"/>
    <n v="124"/>
    <s v="&gt;60"/>
    <s v="Departmental Digital"/>
    <s v="A3"/>
    <s v="Ciudad principal"/>
    <s v="2-&gt;60"/>
    <n v="1.1000000000000001"/>
    <n v="1501.5000000000002"/>
    <n v="1"/>
    <n v="0"/>
    <n v="5"/>
    <n v="0"/>
    <n v="0"/>
    <n v="0"/>
    <d v="2019-03-27T00:00:00"/>
    <d v="2019-03-27T00:00:00"/>
    <n v="0"/>
    <s v="0-1 día"/>
    <n v="0"/>
    <n v="0"/>
    <n v="0"/>
    <x v="0"/>
    <x v="0"/>
    <x v="0"/>
    <x v="0"/>
    <x v="0"/>
    <x v="1"/>
    <x v="1"/>
  </r>
  <r>
    <x v="2"/>
    <n v="1"/>
    <s v="2014707"/>
    <x v="3"/>
    <s v="4002"/>
    <s v="25/03/2019 13:14"/>
    <s v="09HB334509"/>
    <s v="800146"/>
    <s v="PITSS"/>
    <s v="ASP"/>
    <x v="47"/>
    <s v="INGLATERRA No 213"/>
    <x v="7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3-25T00:00:00"/>
    <d v="2019-03-27T00:00:00"/>
    <n v="2"/>
    <s v="2-3 días"/>
    <n v="0"/>
    <n v="0"/>
    <n v="0"/>
    <x v="1"/>
    <x v="0"/>
    <x v="0"/>
    <x v="0"/>
    <x v="0"/>
    <x v="0"/>
    <x v="0"/>
  </r>
  <r>
    <x v="2"/>
    <n v="1"/>
    <s v="2014709"/>
    <x v="3"/>
    <s v="4002"/>
    <s v="25/03/2019 13:16"/>
    <s v="09HB334510"/>
    <s v="800146"/>
    <s v="PITSS"/>
    <s v="ASP"/>
    <x v="47"/>
    <s v="INGLATERRA No 213"/>
    <x v="7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3-25T00:00:00"/>
    <d v="2019-03-27T00:00:00"/>
    <n v="2"/>
    <s v="2-3 días"/>
    <n v="0"/>
    <n v="0"/>
    <n v="0"/>
    <x v="1"/>
    <x v="0"/>
    <x v="0"/>
    <x v="0"/>
    <x v="0"/>
    <x v="0"/>
    <x v="0"/>
  </r>
  <r>
    <x v="2"/>
    <n v="1"/>
    <s v="2014715"/>
    <x v="0"/>
    <s v="5955"/>
    <s v="25/03/2019 13:18"/>
    <s v="0X76703916"/>
    <s v="500066"/>
    <s v="PITSS"/>
    <s v="ASP"/>
    <x v="116"/>
    <s v="CALZADA SAN PEDRO No 218 SUR"/>
    <x v="1"/>
    <n v="0"/>
    <s v="INTERIOR"/>
    <n v="230"/>
    <s v="&gt;60"/>
    <s v="Departmental Digital"/>
    <s v="A3"/>
    <s v="Ciudad principal"/>
    <s v="2-&gt;60"/>
    <n v="1.1000000000000001"/>
    <n v="1501.5000000000002"/>
    <n v="1"/>
    <n v="2.68"/>
    <n v="5"/>
    <n v="0.53600000000000003"/>
    <n v="0"/>
    <n v="0"/>
    <d v="2019-03-25T00:00:00"/>
    <d v="2019-03-26T00:00:00"/>
    <n v="1"/>
    <s v="0-1 día"/>
    <n v="0"/>
    <n v="0"/>
    <n v="0"/>
    <x v="0"/>
    <x v="0"/>
    <x v="0"/>
    <x v="0"/>
    <x v="0"/>
    <x v="0"/>
    <x v="0"/>
  </r>
  <r>
    <x v="2"/>
    <n v="1"/>
    <s v="2014719"/>
    <x v="0"/>
    <s v="4395"/>
    <s v="25/03/2019 13:17"/>
    <s v="0BG2948914"/>
    <s v="500028"/>
    <s v="PITSS"/>
    <s v="ASP"/>
    <x v="1"/>
    <s v="AV INDUSTRIALES DEL PONIENTE 1050"/>
    <x v="43"/>
    <n v="0"/>
    <s v="INTERIOR"/>
    <n v="42"/>
    <s v="Entre 31 y 60"/>
    <s v="Light Production Digital Business"/>
    <s v="Entry Production"/>
    <s v="Otras"/>
    <s v="3-Entre 31 y 60"/>
    <n v="1.1000000000000001"/>
    <n v="1730.3000000000004"/>
    <n v="1"/>
    <n v="1.72"/>
    <n v="6"/>
    <n v="0.28666666666666668"/>
    <n v="0"/>
    <n v="0"/>
    <d v="2019-03-28T00:00:00"/>
    <d v="2019-03-28T00:00:00"/>
    <n v="0"/>
    <s v="0-1 día"/>
    <n v="0"/>
    <n v="0"/>
    <n v="0"/>
    <x v="0"/>
    <x v="0"/>
    <x v="0"/>
    <x v="0"/>
    <x v="0"/>
    <x v="0"/>
    <x v="0"/>
  </r>
  <r>
    <x v="2"/>
    <n v="1"/>
    <s v="2014723"/>
    <x v="0"/>
    <s v="4002"/>
    <s v="25/03/2019 13:18"/>
    <s v="09HB320745"/>
    <s v="500056"/>
    <s v="PITSS"/>
    <s v="ASP"/>
    <x v="6"/>
    <s v="BLV HGO Y PADRE MIER"/>
    <x v="19"/>
    <n v="0"/>
    <s v="INTERIOR"/>
    <n v="45"/>
    <s v="Entre 31 y 60"/>
    <s v="A4 Mono MFPs"/>
    <s v="A4"/>
    <s v="Ciudad principal"/>
    <s v="1-Entre 31 y 60"/>
    <n v="0.8"/>
    <n v="572.00000000000011"/>
    <n v="1"/>
    <n v="2.4500000000000002"/>
    <n v="5"/>
    <n v="0.49000000000000005"/>
    <n v="0"/>
    <n v="0"/>
    <d v="2019-03-25T00:00:00"/>
    <d v="2019-03-25T00:00:00"/>
    <n v="0"/>
    <s v="0-1 día"/>
    <n v="0"/>
    <n v="0"/>
    <n v="0"/>
    <x v="0"/>
    <x v="0"/>
    <x v="0"/>
    <x v="0"/>
    <x v="0"/>
    <x v="0"/>
    <x v="0"/>
  </r>
  <r>
    <x v="2"/>
    <n v="1"/>
    <s v="2014749"/>
    <x v="0"/>
    <s v="7530"/>
    <s v="25/03/2019 13:40"/>
    <s v="0XKK411717"/>
    <s v="100039"/>
    <s v="PITSS"/>
    <s v="ASP"/>
    <x v="28"/>
    <s v="VESTA PARK, TOLUCA 2 ISIDRO FABELA No 126 EDIF S4"/>
    <x v="59"/>
    <n v="1"/>
    <s v="INTERIOR"/>
    <n v="273"/>
    <s v="&gt;60"/>
    <s v="A3 Office Color Laser MFPs"/>
    <s v="A3"/>
    <s v="Ciudad principal"/>
    <s v="2-&gt;60"/>
    <n v="1.1000000000000001"/>
    <n v="0"/>
    <n v="1"/>
    <n v="0.2"/>
    <n v="5"/>
    <n v="0.04"/>
    <n v="0"/>
    <n v="0"/>
    <d v="2019-03-26T00:00:00"/>
    <d v="2019-03-27T00:00:00"/>
    <n v="1"/>
    <s v="0-1 día"/>
    <n v="0"/>
    <n v="0"/>
    <n v="0"/>
    <x v="0"/>
    <x v="0"/>
    <x v="0"/>
    <x v="0"/>
    <x v="0"/>
    <x v="0"/>
    <x v="0"/>
  </r>
  <r>
    <x v="2"/>
    <n v="1"/>
    <s v="2014755"/>
    <x v="0"/>
    <s v="3658"/>
    <s v="25/03/2019 13:43"/>
    <s v="0C4X003019"/>
    <s v="100039"/>
    <s v="PITSS"/>
    <s v="ASP"/>
    <x v="28"/>
    <s v="VESTA PARK, TOLUCA 2 ISIDRO FABELA No 126 EDIF S4"/>
    <x v="59"/>
    <n v="1"/>
    <s v="INTERIOR"/>
    <n v="216"/>
    <s v="&gt;60"/>
    <s v="A4 Mono MFPs"/>
    <s v="A4"/>
    <s v="Ciudad principal"/>
    <s v="1-&gt;60"/>
    <n v="1.05"/>
    <n v="0"/>
    <n v="1"/>
    <n v="0.61"/>
    <n v="5"/>
    <n v="0.122"/>
    <n v="0"/>
    <n v="0"/>
    <d v="2019-03-26T00:00:00"/>
    <d v="2019-03-27T00:00:00"/>
    <n v="1"/>
    <s v="0-1 día"/>
    <n v="0"/>
    <n v="0"/>
    <n v="0"/>
    <x v="0"/>
    <x v="0"/>
    <x v="0"/>
    <x v="0"/>
    <x v="0"/>
    <x v="0"/>
    <x v="0"/>
  </r>
  <r>
    <x v="2"/>
    <n v="1"/>
    <s v="2014757"/>
    <x v="0"/>
    <s v="1262"/>
    <s v="25/03/2019 13:44"/>
    <s v="0DUX271706"/>
    <s v="800186"/>
    <s v="PITSS"/>
    <s v="ASP"/>
    <x v="4"/>
    <s v="AV 5 DE FEBRERO 9200"/>
    <x v="10"/>
    <n v="0"/>
    <s v="INTERIOR"/>
    <n v="18"/>
    <s v="Entre 16 y 30"/>
    <s v="Entry Production Color Low/Mid"/>
    <s v="Entry Production"/>
    <s v="Ciudad principal"/>
    <s v="3-Entre 16 y 30"/>
    <n v="1.05"/>
    <n v="1651.6500000000003"/>
    <n v="1"/>
    <n v="0.84"/>
    <n v="4"/>
    <n v="0.21"/>
    <n v="0"/>
    <n v="0"/>
    <d v="2019-03-25T00:00:00"/>
    <d v="2019-03-26T00:00:00"/>
    <n v="1"/>
    <s v="0-1 día"/>
    <n v="0"/>
    <n v="0"/>
    <n v="0"/>
    <x v="0"/>
    <x v="0"/>
    <x v="0"/>
    <x v="0"/>
    <x v="0"/>
    <x v="0"/>
    <x v="0"/>
  </r>
  <r>
    <x v="2"/>
    <n v="1"/>
    <s v="2014759"/>
    <x v="0"/>
    <s v="3658"/>
    <s v="25/03/2019 13:43"/>
    <s v="0C4X008650"/>
    <s v="800183"/>
    <s v="PITSS"/>
    <s v="ASP"/>
    <x v="8"/>
    <s v="AV CHAPULTEPEC SUR 408"/>
    <x v="7"/>
    <n v="0"/>
    <s v="INTERIOR"/>
    <n v="147"/>
    <s v="&gt;60"/>
    <s v="A4 Mono MFPs"/>
    <s v="A4"/>
    <s v="Ciudad principal"/>
    <s v="1-&gt;60"/>
    <n v="1.05"/>
    <n v="750.75000000000011"/>
    <n v="1"/>
    <n v="1.28"/>
    <n v="5"/>
    <n v="0.25600000000000001"/>
    <n v="0"/>
    <n v="0"/>
    <d v="2019-03-26T00:00:00"/>
    <d v="2019-03-26T00:00:00"/>
    <n v="0"/>
    <s v="0-1 día"/>
    <n v="0"/>
    <n v="0"/>
    <n v="0"/>
    <x v="0"/>
    <x v="0"/>
    <x v="0"/>
    <x v="0"/>
    <x v="0"/>
    <x v="0"/>
    <x v="0"/>
  </r>
  <r>
    <x v="2"/>
    <n v="1"/>
    <s v="2014763"/>
    <x v="0"/>
    <s v="8045"/>
    <s v="25/03/2019 13:47"/>
    <s v="0Y4X846817"/>
    <s v="800196"/>
    <s v="PITSS"/>
    <s v="ASP"/>
    <x v="95"/>
    <s v="AV ESPA&amp;A No 1765"/>
    <x v="7"/>
    <n v="1"/>
    <s v="INTERIOR"/>
    <n v="40"/>
    <s v="Entre 31 y 60"/>
    <s v="Office Digital"/>
    <s v="A3"/>
    <s v="Ciudad principal"/>
    <s v="2-Entre 31 y 60"/>
    <n v="1.05"/>
    <n v="0"/>
    <n v="1"/>
    <n v="3.72"/>
    <n v="5"/>
    <n v="0.74399999999999999"/>
    <n v="0"/>
    <n v="0"/>
    <d v="2019-03-25T00:00:00"/>
    <d v="2019-03-26T00:00:00"/>
    <n v="1"/>
    <s v="0-1 día"/>
    <n v="0"/>
    <n v="0"/>
    <n v="0"/>
    <x v="0"/>
    <x v="0"/>
    <x v="0"/>
    <x v="0"/>
    <x v="0"/>
    <x v="0"/>
    <x v="0"/>
  </r>
  <r>
    <x v="2"/>
    <n v="1"/>
    <s v="2014783"/>
    <x v="0"/>
    <s v="8680"/>
    <s v="25/03/2019 14:28"/>
    <s v="0B2R088255"/>
    <s v="800185"/>
    <s v="PITSS"/>
    <s v="ASP"/>
    <x v="26"/>
    <s v="FEDERICO CHOPIN 14"/>
    <x v="0"/>
    <n v="0"/>
    <s v="INTERIOR"/>
    <n v="3"/>
    <s v="&lt;=3"/>
    <s v="Entry Production Color Low/Mid"/>
    <s v="Entry Production"/>
    <s v="Ciudad principal"/>
    <s v="3-&lt;=3"/>
    <n v="0"/>
    <n v="0"/>
    <n v="1"/>
    <n v="2.71"/>
    <n v="4"/>
    <n v="0.67749999999999999"/>
    <n v="0"/>
    <n v="0"/>
    <d v="2019-03-25T00:00:00"/>
    <d v="2019-03-26T00:00:00"/>
    <n v="1"/>
    <s v="0-1 día"/>
    <n v="0"/>
    <n v="0"/>
    <n v="0"/>
    <x v="0"/>
    <x v="0"/>
    <x v="0"/>
    <x v="0"/>
    <x v="0"/>
    <x v="0"/>
    <x v="0"/>
  </r>
  <r>
    <x v="2"/>
    <n v="1"/>
    <s v="2014795"/>
    <x v="0"/>
    <s v="5866"/>
    <s v="25/03/2019 14:38"/>
    <s v="0EX9283108"/>
    <s v="500028"/>
    <s v="PITSS"/>
    <s v="ASP"/>
    <x v="1"/>
    <s v="AV HUMBERTO LOBO 520"/>
    <x v="1"/>
    <n v="0"/>
    <s v="INTERIOR"/>
    <n v="17"/>
    <s v="Entre 16 y 30"/>
    <s v="Departmental Digital"/>
    <s v="A3"/>
    <s v="Ciudad principal"/>
    <s v="2-Entre 16 y 30"/>
    <n v="0.8"/>
    <n v="1092"/>
    <n v="1"/>
    <n v="1.0900000000000001"/>
    <n v="5"/>
    <n v="0.21800000000000003"/>
    <n v="0"/>
    <n v="0"/>
    <d v="2019-03-26T00:00:00"/>
    <d v="2019-03-26T00:00:00"/>
    <n v="0"/>
    <s v="0-1 día"/>
    <n v="0"/>
    <n v="0"/>
    <n v="0"/>
    <x v="0"/>
    <x v="0"/>
    <x v="0"/>
    <x v="0"/>
    <x v="0"/>
    <x v="0"/>
    <x v="0"/>
  </r>
  <r>
    <x v="2"/>
    <n v="1"/>
    <s v="2014797"/>
    <x v="0"/>
    <s v="5866"/>
    <s v="25/03/2019 14:41"/>
    <s v="0EX9297588"/>
    <s v="500028"/>
    <s v="PITSS"/>
    <s v="ASP"/>
    <x v="1"/>
    <s v="AV HUMBERTO LOBO 520"/>
    <x v="1"/>
    <n v="0"/>
    <s v="INTERIOR"/>
    <n v="17"/>
    <s v="Entre 16 y 30"/>
    <s v="Departmental Digital"/>
    <s v="A3"/>
    <s v="Ciudad principal"/>
    <s v="2-Entre 16 y 30"/>
    <n v="0.8"/>
    <n v="1092"/>
    <n v="1"/>
    <n v="2.17"/>
    <n v="5"/>
    <n v="0.434"/>
    <n v="0"/>
    <n v="0"/>
    <d v="2019-03-28T00:00:00"/>
    <d v="2019-03-28T00:00:00"/>
    <n v="0"/>
    <s v="0-1 día"/>
    <n v="0"/>
    <n v="0"/>
    <n v="0"/>
    <x v="0"/>
    <x v="0"/>
    <x v="0"/>
    <x v="0"/>
    <x v="0"/>
    <x v="0"/>
    <x v="0"/>
  </r>
  <r>
    <x v="2"/>
    <n v="1"/>
    <s v="2014813"/>
    <x v="0"/>
    <s v="0070"/>
    <s v="25/03/2019 15:22"/>
    <s v="0E2B666229"/>
    <s v="500035"/>
    <s v="PITSS"/>
    <s v="ASP"/>
    <x v="4"/>
    <s v="AV DE LAS TORRES No 2498"/>
    <x v="1"/>
    <n v="0"/>
    <s v="INTERIOR"/>
    <n v="21"/>
    <s v="Entre 16 y 30"/>
    <s v="Entry Production Color Low/Mid"/>
    <s v="Entry Production"/>
    <s v="Ciudad principal"/>
    <s v="3-Entre 16 y 30"/>
    <n v="1.05"/>
    <n v="1651.6500000000003"/>
    <n v="1"/>
    <n v="2.13"/>
    <n v="4"/>
    <n v="0.53249999999999997"/>
    <n v="0"/>
    <n v="0"/>
    <d v="2019-03-26T00:00:00"/>
    <d v="2019-03-26T00:00:00"/>
    <n v="0"/>
    <s v="0-1 día"/>
    <n v="0"/>
    <n v="0"/>
    <n v="0"/>
    <x v="0"/>
    <x v="0"/>
    <x v="0"/>
    <x v="0"/>
    <x v="0"/>
    <x v="0"/>
    <x v="0"/>
  </r>
  <r>
    <x v="2"/>
    <n v="1"/>
    <s v="2014817"/>
    <x v="0"/>
    <s v="7835"/>
    <s v="25/03/2019 15:31"/>
    <s v="0MX1217482"/>
    <s v="500158"/>
    <s v="PITSS"/>
    <s v="ASP"/>
    <x v="167"/>
    <s v="BLVD INDEPENDENCIA 4240"/>
    <x v="2"/>
    <n v="0"/>
    <s v="INTERIOR"/>
    <n v="110"/>
    <s v="&gt;60"/>
    <s v="A3 Office Color Laser MFPs"/>
    <s v="A3"/>
    <s v="Ciudad principal"/>
    <s v="2-&gt;60"/>
    <n v="1.1000000000000001"/>
    <n v="1501.5000000000002"/>
    <n v="1"/>
    <n v="1.98"/>
    <n v="5"/>
    <n v="0.39600000000000002"/>
    <n v="0"/>
    <n v="0"/>
    <d v="2019-03-26T00:00:00"/>
    <d v="2019-03-26T00:00:00"/>
    <n v="0"/>
    <s v="0-1 día"/>
    <n v="0"/>
    <n v="0"/>
    <n v="0"/>
    <x v="0"/>
    <x v="0"/>
    <x v="0"/>
    <x v="0"/>
    <x v="0"/>
    <x v="2"/>
    <x v="5"/>
  </r>
  <r>
    <x v="2"/>
    <n v="1"/>
    <s v="2014825"/>
    <x v="0"/>
    <s v="7142"/>
    <s v="25/03/2019 16:02"/>
    <s v="0PW4792159"/>
    <s v="800183"/>
    <s v="PITSS"/>
    <s v="ASP"/>
    <x v="1"/>
    <s v="AMERICAS 655"/>
    <x v="7"/>
    <n v="0"/>
    <s v="INTERIOR"/>
    <n v="131"/>
    <s v="&gt;60"/>
    <s v="WF Mono Systems and Legacy Color"/>
    <s v="WF"/>
    <s v="Ciudad principal"/>
    <s v="3-&gt;60"/>
    <n v="1.1499999999999999"/>
    <n v="1808.95"/>
    <n v="1"/>
    <n v="1.47"/>
    <n v="4"/>
    <n v="0.36749999999999999"/>
    <n v="0"/>
    <n v="0"/>
    <d v="2019-03-26T00:00:00"/>
    <d v="2019-03-26T00:00:00"/>
    <n v="0"/>
    <s v="0-1 día"/>
    <n v="0"/>
    <n v="0"/>
    <n v="0"/>
    <x v="0"/>
    <x v="0"/>
    <x v="0"/>
    <x v="0"/>
    <x v="0"/>
    <x v="0"/>
    <x v="0"/>
  </r>
  <r>
    <x v="2"/>
    <n v="1"/>
    <s v="2014835"/>
    <x v="0"/>
    <s v="3611"/>
    <s v="25/03/2019 16:20"/>
    <s v="0A4T036163"/>
    <s v="500159"/>
    <s v="PITSS"/>
    <s v="ASP"/>
    <x v="25"/>
    <s v="VIALIDAD TABALAOPA 8507"/>
    <x v="6"/>
    <n v="0"/>
    <s v="INTERIOR"/>
    <n v="111"/>
    <s v="&gt;60"/>
    <s v="Entry Mono Printers"/>
    <s v="A4"/>
    <s v="Ciudad principal"/>
    <s v="1-&gt;60"/>
    <n v="1.05"/>
    <n v="750.75000000000011"/>
    <n v="1"/>
    <n v="1.17"/>
    <n v="5"/>
    <n v="0.23399999999999999"/>
    <n v="0"/>
    <n v="0"/>
    <d v="2019-03-28T00:00:00"/>
    <d v="2019-03-28T00:00:00"/>
    <n v="0"/>
    <s v="0-1 día"/>
    <n v="0"/>
    <n v="0"/>
    <n v="0"/>
    <x v="0"/>
    <x v="0"/>
    <x v="0"/>
    <x v="1"/>
    <x v="0"/>
    <x v="1"/>
    <x v="6"/>
  </r>
  <r>
    <x v="2"/>
    <n v="1"/>
    <s v="2014849"/>
    <x v="0"/>
    <s v="8075"/>
    <s v="25/03/2019 16:49"/>
    <s v="03AG880355"/>
    <s v="800072"/>
    <s v="PITSS"/>
    <s v="ASP"/>
    <x v="4"/>
    <s v="AV MEXICO 3370"/>
    <x v="0"/>
    <n v="0"/>
    <s v="INTERIOR"/>
    <n v="2"/>
    <s v="&lt;=3"/>
    <s v="Departmental Digital"/>
    <s v="A3"/>
    <s v="Ciudad principal"/>
    <s v="2-&lt;=3"/>
    <n v="0"/>
    <n v="0"/>
    <n v="1"/>
    <n v="0.68"/>
    <n v="5"/>
    <n v="0.13600000000000001"/>
    <n v="0"/>
    <n v="0"/>
    <d v="2019-03-26T00:00:00"/>
    <d v="2019-03-26T00:00:00"/>
    <n v="0"/>
    <s v="0-1 día"/>
    <n v="0"/>
    <n v="0"/>
    <n v="0"/>
    <x v="0"/>
    <x v="0"/>
    <x v="0"/>
    <x v="0"/>
    <x v="0"/>
    <x v="0"/>
    <x v="0"/>
  </r>
  <r>
    <x v="2"/>
    <n v="1"/>
    <s v="2014863"/>
    <x v="3"/>
    <s v="0603"/>
    <s v="25/03/2019 17:16"/>
    <s v="05XB490277"/>
    <s v="500093"/>
    <s v="PITSS"/>
    <s v="ASP"/>
    <x v="108"/>
    <s v="CENTRO ITURBIDE No 6970"/>
    <x v="18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3-25T00:00:00"/>
    <d v="2019-03-27T00:00:00"/>
    <n v="2"/>
    <s v="2-3 días"/>
    <n v="0"/>
    <n v="0"/>
    <n v="0"/>
    <x v="1"/>
    <x v="0"/>
    <x v="0"/>
    <x v="0"/>
    <x v="0"/>
    <x v="0"/>
    <x v="0"/>
  </r>
  <r>
    <x v="2"/>
    <n v="1"/>
    <s v="2014865"/>
    <x v="0"/>
    <s v="0070"/>
    <s v="25/03/2019 17:14"/>
    <s v="0E2B654127"/>
    <s v="800197"/>
    <s v="PITSS"/>
    <s v="ASP"/>
    <x v="1"/>
    <s v="AV VENUSTIANO CARRANZA 733"/>
    <x v="13"/>
    <n v="0"/>
    <s v="INTERIOR"/>
    <n v="474"/>
    <s v="&gt;60"/>
    <s v="Entry Production Color Low/Mid"/>
    <s v="Entry Production"/>
    <s v="Ciudad principal"/>
    <s v="3-&gt;60"/>
    <n v="1.1499999999999999"/>
    <n v="1808.95"/>
    <n v="1"/>
    <n v="0.27"/>
    <n v="4"/>
    <n v="6.7500000000000004E-2"/>
    <n v="0"/>
    <n v="0"/>
    <d v="2019-03-26T00:00:00"/>
    <d v="2019-03-26T00:00:00"/>
    <n v="0"/>
    <s v="0-1 día"/>
    <n v="0"/>
    <n v="0"/>
    <n v="0"/>
    <x v="0"/>
    <x v="0"/>
    <x v="0"/>
    <x v="0"/>
    <x v="0"/>
    <x v="0"/>
    <x v="0"/>
  </r>
  <r>
    <x v="2"/>
    <n v="1"/>
    <s v="2014885"/>
    <x v="0"/>
    <s v="5866"/>
    <s v="25/03/2019 19:03"/>
    <s v="0EX9283345"/>
    <s v="800147"/>
    <s v="PITSS"/>
    <s v="ASP"/>
    <x v="1"/>
    <s v="BLV A L MATEOS SN ESQ CHIMALPOPOC"/>
    <x v="17"/>
    <n v="0"/>
    <s v="INTERIOR"/>
    <n v="30"/>
    <s v="Entre 16 y 30"/>
    <s v="Departmental Digital"/>
    <s v="A3"/>
    <s v="Ciudad principal"/>
    <s v="2-Entre 16 y 30"/>
    <n v="0.8"/>
    <n v="1092"/>
    <n v="1"/>
    <n v="0"/>
    <n v="5"/>
    <n v="0"/>
    <n v="0"/>
    <n v="0"/>
    <d v="2019-03-26T00:00:00"/>
    <d v="2019-03-26T00:00:00"/>
    <n v="0"/>
    <s v="0-1 día"/>
    <n v="0"/>
    <n v="0"/>
    <n v="0"/>
    <x v="0"/>
    <x v="0"/>
    <x v="0"/>
    <x v="0"/>
    <x v="0"/>
    <x v="0"/>
    <x v="0"/>
  </r>
  <r>
    <x v="2"/>
    <n v="1"/>
    <s v="2014889"/>
    <x v="0"/>
    <s v="5757"/>
    <s v="25/03/2019 19:51"/>
    <s v="0Y2B003355"/>
    <s v="500159"/>
    <s v="PITSS"/>
    <s v="ASP"/>
    <x v="7"/>
    <s v="HEROICO COLEGIO MILITAR No 4700"/>
    <x v="6"/>
    <n v="0"/>
    <s v="INTERIOR"/>
    <n v="34"/>
    <s v="Entre 31 y 60"/>
    <s v="Departmental Digital"/>
    <s v="A3"/>
    <s v="Ciudad principal"/>
    <s v="2-Entre 31 y 60"/>
    <n v="1.05"/>
    <n v="1433.25"/>
    <n v="1"/>
    <n v="0"/>
    <n v="5"/>
    <n v="0"/>
    <n v="0"/>
    <n v="0"/>
    <d v="2019-03-26T00:00:00"/>
    <d v="2019-03-26T00:00:00"/>
    <n v="0"/>
    <s v="0-1 día"/>
    <n v="0"/>
    <n v="0"/>
    <n v="0"/>
    <x v="0"/>
    <x v="0"/>
    <x v="0"/>
    <x v="0"/>
    <x v="0"/>
    <x v="1"/>
    <x v="6"/>
  </r>
  <r>
    <x v="2"/>
    <n v="1"/>
    <s v="2014893"/>
    <x v="0"/>
    <s v="0070"/>
    <s v="25/03/2019 20:36"/>
    <s v="0E2B658304"/>
    <s v="500028"/>
    <s v="PITSS"/>
    <s v="ASP"/>
    <x v="4"/>
    <s v="EUGENIO GARZA SADA 3525"/>
    <x v="11"/>
    <n v="0"/>
    <s v="INTERIOR"/>
    <n v="3"/>
    <s v="&lt;=3"/>
    <s v="Entry Production Color Low/Mid"/>
    <s v="Entry Production"/>
    <s v="Ciudad principal"/>
    <s v="3-&lt;=3"/>
    <n v="0"/>
    <n v="0"/>
    <n v="1"/>
    <n v="1.5"/>
    <n v="4"/>
    <n v="0.375"/>
    <n v="0"/>
    <n v="0"/>
    <d v="2019-03-28T00:00:00"/>
    <d v="2019-03-28T00:00:00"/>
    <n v="0"/>
    <s v="0-1 día"/>
    <n v="0"/>
    <n v="0"/>
    <n v="0"/>
    <x v="0"/>
    <x v="0"/>
    <x v="0"/>
    <x v="0"/>
    <x v="0"/>
    <x v="0"/>
    <x v="0"/>
  </r>
  <r>
    <x v="2"/>
    <n v="1"/>
    <s v="2015049"/>
    <x v="0"/>
    <s v="4310"/>
    <s v="26/03/2019 08:14"/>
    <s v="0BG0966729"/>
    <s v="800146"/>
    <s v="PITSS"/>
    <s v="ASP"/>
    <x v="1"/>
    <s v="AV MEREO RODRIGUEZ BARRAGAN S/N"/>
    <x v="13"/>
    <n v="0"/>
    <s v="INTERIOR"/>
    <n v="22"/>
    <s v="Entre 16 y 30"/>
    <s v="Light Production Digital Business"/>
    <s v="Entry Production"/>
    <s v="Ciudad principal"/>
    <s v="3-Entre 16 y 30"/>
    <n v="1.05"/>
    <n v="1651.6500000000003"/>
    <n v="1"/>
    <n v="1.48"/>
    <n v="4"/>
    <n v="0.37"/>
    <n v="0"/>
    <n v="0"/>
    <d v="2019-03-26T00:00:00"/>
    <d v="2019-03-26T00:00:00"/>
    <n v="0"/>
    <s v="0-1 día"/>
    <n v="0"/>
    <n v="0"/>
    <n v="0"/>
    <x v="0"/>
    <x v="0"/>
    <x v="0"/>
    <x v="0"/>
    <x v="0"/>
    <x v="0"/>
    <x v="0"/>
  </r>
  <r>
    <x v="2"/>
    <n v="1"/>
    <s v="2015057"/>
    <x v="0"/>
    <s v="4395"/>
    <s v="26/03/2019 08:22"/>
    <s v="0BG2947978"/>
    <s v="800192"/>
    <s v="PITSS"/>
    <s v="ASP"/>
    <x v="1"/>
    <s v="MANUEL J CLOUTHIER 888"/>
    <x v="0"/>
    <n v="0"/>
    <s v="INTERIOR"/>
    <n v="35"/>
    <s v="Entre 31 y 60"/>
    <s v="Light Production Digital Business"/>
    <s v="Entry Production"/>
    <s v="Ciudad principal"/>
    <s v="3-Entre 31 y 60"/>
    <n v="1.1000000000000001"/>
    <n v="1730.3000000000004"/>
    <n v="1"/>
    <n v="2.13"/>
    <n v="4"/>
    <n v="0.53249999999999997"/>
    <n v="0"/>
    <n v="0"/>
    <d v="2019-03-26T00:00:00"/>
    <d v="2019-03-26T00:00:00"/>
    <n v="0"/>
    <s v="0-1 día"/>
    <n v="0"/>
    <n v="0"/>
    <n v="0"/>
    <x v="0"/>
    <x v="0"/>
    <x v="0"/>
    <x v="0"/>
    <x v="0"/>
    <x v="0"/>
    <x v="0"/>
  </r>
  <r>
    <x v="2"/>
    <n v="1"/>
    <s v="2015073"/>
    <x v="0"/>
    <s v="6705"/>
    <s v="26/03/2019 08:49"/>
    <s v="0A1H021665"/>
    <s v="800186"/>
    <s v="PITSS"/>
    <s v="ASP"/>
    <x v="1"/>
    <s v="PASEO CENTRAL 131"/>
    <x v="45"/>
    <n v="0"/>
    <s v="INTERIOR"/>
    <n v="11"/>
    <s v="Entre 7 y 15"/>
    <s v="WF Mono Systems and Legacy Color"/>
    <s v="WF"/>
    <s v="Ciudad principal"/>
    <s v="3-Entre 7 y 15"/>
    <n v="0.8"/>
    <n v="1258.4000000000003"/>
    <n v="1"/>
    <n v="4.18"/>
    <n v="4"/>
    <n v="1.0449999999999999"/>
    <n v="1.1249999999999982E-2"/>
    <n v="-17.696249999999974"/>
    <d v="2019-03-26T00:00:00"/>
    <d v="2019-03-26T00:00:00"/>
    <n v="0"/>
    <s v="0-1 día"/>
    <n v="0"/>
    <n v="0"/>
    <n v="0"/>
    <x v="0"/>
    <x v="1"/>
    <x v="0"/>
    <x v="0"/>
    <x v="0"/>
    <x v="0"/>
    <x v="0"/>
  </r>
  <r>
    <x v="2"/>
    <n v="1"/>
    <s v="2015077"/>
    <x v="0"/>
    <s v="4395"/>
    <s v="26/03/2019 08:54"/>
    <s v="0BG2946393"/>
    <s v="800147"/>
    <s v="PITSS"/>
    <s v="ASP"/>
    <x v="1"/>
    <s v="CALLE 5 DE MAYO No 208-A"/>
    <x v="17"/>
    <n v="0"/>
    <s v="INTERIOR"/>
    <n v="6"/>
    <s v="Entre 3 y 6"/>
    <s v="Light Production Digital Business"/>
    <s v="Entry Production"/>
    <s v="Ciudad principal"/>
    <s v="3-Entre 3 y 6"/>
    <n v="0.6"/>
    <n v="943.80000000000007"/>
    <n v="1"/>
    <n v="1.02"/>
    <n v="4"/>
    <n v="0.255"/>
    <n v="0"/>
    <n v="0"/>
    <d v="2019-03-26T00:00:00"/>
    <d v="2019-03-26T00:00:00"/>
    <n v="0"/>
    <s v="0-1 día"/>
    <n v="0"/>
    <n v="0"/>
    <n v="0"/>
    <x v="0"/>
    <x v="0"/>
    <x v="0"/>
    <x v="0"/>
    <x v="0"/>
    <x v="0"/>
    <x v="0"/>
  </r>
  <r>
    <x v="2"/>
    <n v="1"/>
    <s v="2015101"/>
    <x v="0"/>
    <s v="4002"/>
    <s v="26/03/2019 09:28"/>
    <s v="09HB318293"/>
    <s v="500019"/>
    <s v="PITSS"/>
    <s v="ASP"/>
    <x v="6"/>
    <s v="IL DE FONSO  FUENTES 233 SUR"/>
    <x v="9"/>
    <n v="0"/>
    <s v="INTERIOR"/>
    <n v="544"/>
    <s v="&gt;60"/>
    <s v="A4 Mono MFPs"/>
    <s v="A4"/>
    <s v="Otras"/>
    <s v="1-&gt;60"/>
    <n v="1.05"/>
    <n v="750.75000000000011"/>
    <n v="1"/>
    <n v="1.4"/>
    <n v="9"/>
    <n v="0.15555555555555556"/>
    <n v="0"/>
    <n v="0"/>
    <d v="2019-03-26T00:00:00"/>
    <d v="2019-03-26T00:00:00"/>
    <n v="0"/>
    <s v="0-1 día"/>
    <n v="0"/>
    <n v="0"/>
    <n v="0"/>
    <x v="0"/>
    <x v="0"/>
    <x v="0"/>
    <x v="0"/>
    <x v="0"/>
    <x v="0"/>
    <x v="0"/>
  </r>
  <r>
    <x v="2"/>
    <n v="1"/>
    <s v="2015107"/>
    <x v="0"/>
    <s v="8046"/>
    <s v="26/03/2019 09:45"/>
    <s v="08TB570797"/>
    <s v="500071"/>
    <s v="PITSS"/>
    <s v="ASP"/>
    <x v="74"/>
    <s v="SENDERO NACIONAL KM 3.5"/>
    <x v="42"/>
    <n v="0"/>
    <s v="INTERIOR"/>
    <n v="19"/>
    <s v="Entre 16 y 30"/>
    <s v="A3 Office Color Laser MFPs"/>
    <s v="A3"/>
    <s v="Ciudad principal"/>
    <s v="2-Entre 16 y 30"/>
    <n v="0.8"/>
    <n v="1092"/>
    <n v="1"/>
    <n v="1.83"/>
    <n v="5"/>
    <n v="0.36599999999999999"/>
    <n v="0"/>
    <n v="0"/>
    <d v="2019-03-28T00:00:00"/>
    <d v="2019-03-28T00:00:00"/>
    <n v="0"/>
    <s v="0-1 día"/>
    <n v="0"/>
    <n v="0"/>
    <n v="0"/>
    <x v="0"/>
    <x v="0"/>
    <x v="0"/>
    <x v="0"/>
    <x v="0"/>
    <x v="0"/>
    <x v="0"/>
  </r>
  <r>
    <x v="2"/>
    <n v="1"/>
    <s v="2015145"/>
    <x v="0"/>
    <s v="5866"/>
    <s v="26/03/2019 10:19"/>
    <s v="0EX9293380"/>
    <s v="800187"/>
    <s v="PITSS"/>
    <s v="ASP"/>
    <x v="4"/>
    <s v="AV DE ANAHUAC CIRCUITO UNIVERSIDADES No 1"/>
    <x v="10"/>
    <n v="0"/>
    <s v="INTERIOR"/>
    <n v="67"/>
    <s v="&gt;60"/>
    <s v="Departmental Digital"/>
    <s v="A3"/>
    <s v="Ciudad principal"/>
    <s v="2-&gt;60"/>
    <n v="1.1000000000000001"/>
    <n v="1501.5000000000002"/>
    <n v="1"/>
    <n v="1.01"/>
    <n v="5"/>
    <n v="0.20200000000000001"/>
    <n v="0"/>
    <n v="0"/>
    <d v="2019-03-26T00:00:00"/>
    <d v="2019-03-26T00:00:00"/>
    <n v="0"/>
    <s v="0-1 día"/>
    <n v="0"/>
    <n v="0"/>
    <n v="0"/>
    <x v="0"/>
    <x v="0"/>
    <x v="0"/>
    <x v="0"/>
    <x v="0"/>
    <x v="0"/>
    <x v="0"/>
  </r>
  <r>
    <x v="2"/>
    <n v="1"/>
    <s v="2015149"/>
    <x v="0"/>
    <s v="5774"/>
    <s v="26/03/2019 10:23"/>
    <s v="0XEL566141"/>
    <s v="800187"/>
    <s v="PITSS"/>
    <s v="ASP"/>
    <x v="4"/>
    <s v="AV DE ANAHUAC CIRCUITO UNIVERSIDADES No 1"/>
    <x v="10"/>
    <n v="0"/>
    <s v="INTERIOR"/>
    <n v="21"/>
    <s v="Entre 16 y 30"/>
    <s v="Departmental Digital"/>
    <s v="A3"/>
    <s v="Ciudad principal"/>
    <s v="2-Entre 16 y 30"/>
    <n v="0.8"/>
    <n v="1092"/>
    <n v="1"/>
    <n v="1.45"/>
    <n v="5"/>
    <n v="0.28999999999999998"/>
    <n v="0"/>
    <n v="0"/>
    <d v="2019-03-26T00:00:00"/>
    <d v="2019-03-27T00:00:00"/>
    <n v="1"/>
    <s v="0-1 día"/>
    <n v="0"/>
    <n v="0"/>
    <n v="0"/>
    <x v="0"/>
    <x v="0"/>
    <x v="0"/>
    <x v="0"/>
    <x v="0"/>
    <x v="0"/>
    <x v="0"/>
  </r>
  <r>
    <x v="2"/>
    <n v="1"/>
    <s v="2015159"/>
    <x v="0"/>
    <s v="8090"/>
    <s v="26/03/2019 10:40"/>
    <s v="03AG877337"/>
    <s v="500027"/>
    <s v="PITSS"/>
    <s v="ASP"/>
    <x v="20"/>
    <s v="CIRCUITO INTERIOR NORTE No 1820"/>
    <x v="2"/>
    <n v="1"/>
    <s v="INTERIOR"/>
    <n v="6"/>
    <s v="Entre 3 y 6"/>
    <s v="Departmental Digital"/>
    <s v="A3"/>
    <s v="Ciudad principal"/>
    <s v="2-Entre 3 y 6"/>
    <n v="0"/>
    <n v="0"/>
    <n v="1"/>
    <n v="0.5"/>
    <n v="5"/>
    <n v="0.1"/>
    <n v="0"/>
    <n v="0"/>
    <d v="2019-03-26T00:00:00"/>
    <d v="2019-03-26T00:00:00"/>
    <n v="0"/>
    <s v="0-1 día"/>
    <n v="0"/>
    <n v="0"/>
    <n v="0"/>
    <x v="0"/>
    <x v="0"/>
    <x v="0"/>
    <x v="0"/>
    <x v="0"/>
    <x v="0"/>
    <x v="0"/>
  </r>
  <r>
    <x v="2"/>
    <n v="1"/>
    <s v="2015201"/>
    <x v="0"/>
    <s v="5866"/>
    <s v="26/03/2019 11:29"/>
    <s v="0EX9293385"/>
    <s v="800187"/>
    <s v="PITSS"/>
    <s v="ASP"/>
    <x v="4"/>
    <s v="CONSTITUYENTES PTE 152"/>
    <x v="10"/>
    <n v="0"/>
    <s v="INTERIOR"/>
    <n v="11"/>
    <s v="Entre 7 y 15"/>
    <s v="Departmental Digital"/>
    <s v="A3"/>
    <s v="Ciudad principal"/>
    <s v="2-Entre 7 y 15"/>
    <n v="0.6"/>
    <n v="819"/>
    <n v="1"/>
    <n v="1.1000000000000001"/>
    <n v="5"/>
    <n v="0.22000000000000003"/>
    <n v="0"/>
    <n v="0"/>
    <d v="2019-03-26T00:00:00"/>
    <d v="2019-03-27T00:00:00"/>
    <n v="1"/>
    <s v="0-1 día"/>
    <n v="0"/>
    <n v="0"/>
    <n v="0"/>
    <x v="0"/>
    <x v="0"/>
    <x v="0"/>
    <x v="0"/>
    <x v="0"/>
    <x v="0"/>
    <x v="0"/>
  </r>
  <r>
    <x v="2"/>
    <n v="1"/>
    <s v="2015211"/>
    <x v="0"/>
    <s v="5945"/>
    <s v="26/03/2019 11:36"/>
    <s v="0X76708202"/>
    <s v="500018"/>
    <s v="PITSS"/>
    <s v="ASP"/>
    <x v="2"/>
    <s v="AV MARTIRES DE SONORA 1006"/>
    <x v="23"/>
    <n v="0"/>
    <s v="INTERIOR"/>
    <n v="36"/>
    <s v="Entre 31 y 60"/>
    <s v="Office Digital"/>
    <s v="A3"/>
    <s v="Ciudad principal"/>
    <s v="2-Entre 31 y 60"/>
    <n v="1.05"/>
    <n v="1433.25"/>
    <n v="1"/>
    <n v="0.47"/>
    <n v="5"/>
    <n v="9.4E-2"/>
    <n v="0"/>
    <n v="0"/>
    <d v="2019-03-26T00:00:00"/>
    <d v="2019-03-26T00:00:00"/>
    <n v="0"/>
    <s v="0-1 día"/>
    <n v="0"/>
    <n v="0"/>
    <n v="0"/>
    <x v="0"/>
    <x v="0"/>
    <x v="0"/>
    <x v="0"/>
    <x v="0"/>
    <x v="0"/>
    <x v="0"/>
  </r>
  <r>
    <x v="2"/>
    <n v="1"/>
    <s v="2015217"/>
    <x v="0"/>
    <s v="5866"/>
    <s v="26/03/2019 11:39"/>
    <s v="0EX9664780"/>
    <s v="500018"/>
    <s v="PITSS"/>
    <s v="ASP"/>
    <x v="2"/>
    <s v="AV MARTIRES DE SONORA 1006"/>
    <x v="23"/>
    <n v="0"/>
    <s v="INTERIOR"/>
    <n v="12"/>
    <s v="Entre 7 y 15"/>
    <s v="Departmental Digital"/>
    <s v="A3"/>
    <s v="Ciudad principal"/>
    <s v="2-Entre 7 y 15"/>
    <n v="0.6"/>
    <n v="819"/>
    <n v="1"/>
    <n v="2.2200000000000002"/>
    <n v="5"/>
    <n v="0.44400000000000006"/>
    <n v="0"/>
    <n v="0"/>
    <d v="2019-03-27T00:00:00"/>
    <d v="2019-03-28T00:00:00"/>
    <n v="1"/>
    <s v="0-1 día"/>
    <n v="0"/>
    <n v="0"/>
    <n v="0"/>
    <x v="0"/>
    <x v="0"/>
    <x v="0"/>
    <x v="0"/>
    <x v="0"/>
    <x v="0"/>
    <x v="0"/>
  </r>
  <r>
    <x v="2"/>
    <n v="1"/>
    <s v="2015229"/>
    <x v="0"/>
    <s v="5867"/>
    <s v="26/03/2019 11:48"/>
    <s v="0EX7416648"/>
    <s v="500155"/>
    <s v="PITSS"/>
    <s v="ASP"/>
    <x v="25"/>
    <s v="AV PARQUE INDUSTRIAL JUAREZ 3328"/>
    <x v="2"/>
    <n v="0"/>
    <s v="INTERIOR"/>
    <n v="15"/>
    <s v="Entre 7 y 15"/>
    <s v="Office Digital"/>
    <s v="A3"/>
    <s v="Ciudad principal"/>
    <s v="2-Entre 7 y 15"/>
    <n v="0.6"/>
    <n v="819"/>
    <n v="1"/>
    <n v="0.53"/>
    <n v="5"/>
    <n v="0.10600000000000001"/>
    <n v="0"/>
    <n v="0"/>
    <d v="2019-03-26T00:00:00"/>
    <d v="2019-03-26T00:00:00"/>
    <n v="0"/>
    <s v="0-1 día"/>
    <n v="0"/>
    <n v="0"/>
    <n v="0"/>
    <x v="0"/>
    <x v="0"/>
    <x v="0"/>
    <x v="1"/>
    <x v="0"/>
    <x v="2"/>
    <x v="2"/>
  </r>
  <r>
    <x v="2"/>
    <n v="1"/>
    <s v="2015259"/>
    <x v="0"/>
    <s v="0560"/>
    <s v="26/03/2019 12:15"/>
    <s v="0XPN547501"/>
    <s v="800197"/>
    <s v="PITSS"/>
    <s v="ASP"/>
    <x v="1"/>
    <s v="AV MEREO RGZ BARRAGAN NUM 1350"/>
    <x v="13"/>
    <n v="0"/>
    <s v="INTERIOR"/>
    <n v="23"/>
    <s v="Entre 16 y 30"/>
    <s v="Entry Production Color Low/Mid"/>
    <s v="Entry Production"/>
    <s v="Ciudad principal"/>
    <s v="3-Entre 16 y 30"/>
    <n v="1.05"/>
    <n v="1651.6500000000003"/>
    <n v="1"/>
    <n v="1.42"/>
    <n v="4"/>
    <n v="0.35499999999999998"/>
    <n v="0"/>
    <n v="0"/>
    <d v="2019-03-26T00:00:00"/>
    <d v="2019-03-26T00:00:00"/>
    <n v="0"/>
    <s v="0-1 día"/>
    <n v="0"/>
    <n v="0"/>
    <n v="0"/>
    <x v="0"/>
    <x v="0"/>
    <x v="0"/>
    <x v="0"/>
    <x v="0"/>
    <x v="0"/>
    <x v="0"/>
  </r>
  <r>
    <x v="2"/>
    <n v="1"/>
    <s v="2015267"/>
    <x v="0"/>
    <s v="4002"/>
    <s v="26/03/2019 12:28"/>
    <s v="9HB334085"/>
    <s v="800027"/>
    <s v="PITSS"/>
    <s v="ASP"/>
    <x v="188"/>
    <s v="AV LAURELES No 28"/>
    <x v="130"/>
    <n v="0"/>
    <s v="INTERIOR"/>
    <n v="2672"/>
    <s v="&gt;60"/>
    <s v="A4 Mono MFPs"/>
    <s v="A4"/>
    <s v="Ciudad principal"/>
    <s v="1-&gt;60"/>
    <n v="1.05"/>
    <n v="750.75000000000011"/>
    <n v="1"/>
    <n v="4.8499999999999996"/>
    <n v="5"/>
    <n v="0.97"/>
    <n v="0"/>
    <n v="0"/>
    <d v="2019-03-26T00:00:00"/>
    <d v="2019-03-27T00:00:00"/>
    <n v="1"/>
    <s v="0-1 día"/>
    <n v="0"/>
    <n v="0"/>
    <n v="0"/>
    <x v="0"/>
    <x v="0"/>
    <x v="0"/>
    <x v="0"/>
    <x v="0"/>
    <x v="0"/>
    <x v="0"/>
  </r>
  <r>
    <x v="2"/>
    <n v="1"/>
    <s v="2015277"/>
    <x v="0"/>
    <s v="5945"/>
    <s v="26/03/2019 12:38"/>
    <s v="0X76707862"/>
    <s v="500019"/>
    <s v="PITSS"/>
    <s v="ASP"/>
    <x v="13"/>
    <s v="ALAMEDAS No 750"/>
    <x v="9"/>
    <n v="0"/>
    <s v="INTERIOR"/>
    <n v="12"/>
    <s v="Entre 7 y 15"/>
    <s v="Office Digital"/>
    <s v="A3"/>
    <s v="Otras"/>
    <s v="2-Entre 7 y 15"/>
    <n v="0.6"/>
    <n v="819"/>
    <n v="1"/>
    <n v="3.09"/>
    <n v="9"/>
    <n v="0.34333333333333332"/>
    <n v="0"/>
    <n v="0"/>
    <d v="2019-03-26T00:00:00"/>
    <d v="2019-03-27T00:00:00"/>
    <n v="1"/>
    <s v="0-1 día"/>
    <n v="0"/>
    <n v="0"/>
    <n v="0"/>
    <x v="0"/>
    <x v="0"/>
    <x v="0"/>
    <x v="0"/>
    <x v="0"/>
    <x v="0"/>
    <x v="0"/>
  </r>
  <r>
    <x v="2"/>
    <n v="1"/>
    <s v="2015279"/>
    <x v="0"/>
    <s v="5945"/>
    <s v="26/03/2019 12:40"/>
    <s v="0X76707945"/>
    <s v="500019"/>
    <s v="PITSS"/>
    <s v="ASP"/>
    <x v="13"/>
    <s v="ALAMEDAS No 750"/>
    <x v="9"/>
    <n v="0"/>
    <s v="INTERIOR"/>
    <n v="4"/>
    <s v="Entre 3 y 6"/>
    <s v="Office Digital"/>
    <s v="A3"/>
    <s v="Otras"/>
    <s v="2-Entre 3 y 6"/>
    <n v="0"/>
    <n v="0"/>
    <n v="1"/>
    <n v="4.7300000000000004"/>
    <n v="9"/>
    <n v="0.52555555555555555"/>
    <n v="0"/>
    <n v="0"/>
    <d v="2019-03-26T00:00:00"/>
    <d v="2019-03-27T00:00:00"/>
    <n v="1"/>
    <s v="0-1 día"/>
    <n v="0"/>
    <n v="0"/>
    <n v="0"/>
    <x v="0"/>
    <x v="0"/>
    <x v="0"/>
    <x v="0"/>
    <x v="0"/>
    <x v="0"/>
    <x v="0"/>
  </r>
  <r>
    <x v="2"/>
    <n v="1"/>
    <s v="2015305"/>
    <x v="0"/>
    <s v="4002"/>
    <s v="26/03/2019 12:11"/>
    <s v="09HB331752"/>
    <s v="000196"/>
    <s v="PITSS"/>
    <s v="ASP"/>
    <x v="90"/>
    <s v="TEMISTOCLES No 210"/>
    <x v="25"/>
    <n v="1"/>
    <s v="METRO"/>
    <n v="19"/>
    <s v="Entre 16 y 30"/>
    <s v="A4 Mono MFPs"/>
    <s v="A4"/>
    <s v="Ciudad principal"/>
    <s v="1-Entre 16 y 30"/>
    <n v="0.6"/>
    <n v="0"/>
    <n v="1"/>
    <n v="3.99"/>
    <n v="5"/>
    <n v="0.79800000000000004"/>
    <n v="0"/>
    <n v="0"/>
    <d v="2019-03-26T00:00:00"/>
    <d v="2019-03-26T00:00:00"/>
    <n v="0"/>
    <s v="0-1 día"/>
    <n v="0"/>
    <n v="0"/>
    <n v="0"/>
    <x v="0"/>
    <x v="0"/>
    <x v="0"/>
    <x v="0"/>
    <x v="0"/>
    <x v="0"/>
    <x v="0"/>
  </r>
  <r>
    <x v="2"/>
    <n v="1"/>
    <s v="2015331"/>
    <x v="0"/>
    <s v="5325"/>
    <s v="26/03/2019 13:17"/>
    <s v="0AE7176626"/>
    <s v="800110"/>
    <s v="PITSS"/>
    <s v="ASP"/>
    <x v="7"/>
    <s v="CAMINO A JESUS DEL MONTE S/N KM 2"/>
    <x v="67"/>
    <n v="0"/>
    <s v="INTERIOR"/>
    <n v="873"/>
    <s v="&gt;60"/>
    <s v="Office Digital"/>
    <s v="A3"/>
    <s v="Ciudad principal"/>
    <s v="2-&gt;60"/>
    <n v="1.1000000000000001"/>
    <n v="1501.5000000000002"/>
    <n v="1"/>
    <n v="4.3899999999999997"/>
    <n v="5"/>
    <n v="0.87799999999999989"/>
    <n v="0"/>
    <n v="0"/>
    <d v="2019-03-27T00:00:00"/>
    <d v="2019-03-27T00:00:00"/>
    <n v="0"/>
    <s v="0-1 día"/>
    <n v="0"/>
    <n v="0"/>
    <n v="0"/>
    <x v="0"/>
    <x v="0"/>
    <x v="0"/>
    <x v="0"/>
    <x v="0"/>
    <x v="0"/>
    <x v="0"/>
  </r>
  <r>
    <x v="2"/>
    <n v="1"/>
    <s v="2015365"/>
    <x v="0"/>
    <s v="0560"/>
    <s v="26/03/2019 13:33"/>
    <s v="0XPN396574"/>
    <s v="800072"/>
    <s v="PITSS"/>
    <s v="ASP"/>
    <x v="1"/>
    <s v="AV MAIZ 1300"/>
    <x v="0"/>
    <n v="0"/>
    <s v="INTERIOR"/>
    <n v="102"/>
    <s v="&gt;60"/>
    <s v="Entry Production Color Low/Mid"/>
    <s v="Entry Production"/>
    <s v="Ciudad principal"/>
    <s v="3-&gt;60"/>
    <n v="1.1499999999999999"/>
    <n v="1808.95"/>
    <n v="1"/>
    <n v="0.95"/>
    <n v="4"/>
    <n v="0.23749999999999999"/>
    <n v="0"/>
    <n v="0"/>
    <d v="2019-03-26T00:00:00"/>
    <d v="2019-03-27T00:00:00"/>
    <n v="1"/>
    <s v="0-1 día"/>
    <n v="0"/>
    <n v="0"/>
    <n v="0"/>
    <x v="0"/>
    <x v="0"/>
    <x v="0"/>
    <x v="0"/>
    <x v="0"/>
    <x v="0"/>
    <x v="0"/>
  </r>
  <r>
    <x v="2"/>
    <n v="1"/>
    <s v="2015367"/>
    <x v="0"/>
    <s v="4624"/>
    <s v="26/03/2019 13:35"/>
    <s v="0D6X452141"/>
    <s v="500156"/>
    <s v="PITSS"/>
    <s v="ASP"/>
    <x v="42"/>
    <s v="AV DE LAS TORRES No 2170"/>
    <x v="2"/>
    <n v="0"/>
    <s v="INTERIOR"/>
    <n v="252"/>
    <s v="&gt;60"/>
    <s v="Entry Mono Printers"/>
    <s v="A4"/>
    <s v="Ciudad principal"/>
    <s v="1-&gt;60"/>
    <n v="1.05"/>
    <n v="750.75000000000011"/>
    <n v="1"/>
    <n v="0.92"/>
    <n v="5"/>
    <n v="0.184"/>
    <n v="0"/>
    <n v="0"/>
    <d v="2019-03-26T00:00:00"/>
    <d v="2019-03-26T00:00:00"/>
    <n v="0"/>
    <s v="0-1 día"/>
    <n v="0"/>
    <n v="0"/>
    <n v="0"/>
    <x v="0"/>
    <x v="0"/>
    <x v="0"/>
    <x v="0"/>
    <x v="0"/>
    <x v="2"/>
    <x v="3"/>
  </r>
  <r>
    <x v="2"/>
    <n v="1"/>
    <s v="2015375"/>
    <x v="0"/>
    <s v="4395"/>
    <s v="26/03/2019 13:39"/>
    <s v="0BG2948899"/>
    <s v="500066"/>
    <s v="PITSS"/>
    <s v="ASP"/>
    <x v="1"/>
    <s v="MORELOS 406 OTE"/>
    <x v="11"/>
    <n v="0"/>
    <s v="INTERIOR"/>
    <n v="4"/>
    <s v="Entre 3 y 6"/>
    <s v="Light Production Digital Business"/>
    <s v="Entry Production"/>
    <s v="Ciudad principal"/>
    <s v="3-Entre 3 y 6"/>
    <n v="0.6"/>
    <n v="943.80000000000007"/>
    <n v="1"/>
    <n v="3.62"/>
    <n v="4"/>
    <n v="0.90500000000000003"/>
    <n v="0"/>
    <n v="0"/>
    <d v="2019-03-26T00:00:00"/>
    <d v="2019-03-27T00:00:00"/>
    <n v="1"/>
    <s v="0-1 día"/>
    <n v="0"/>
    <n v="0"/>
    <n v="0"/>
    <x v="0"/>
    <x v="0"/>
    <x v="0"/>
    <x v="0"/>
    <x v="0"/>
    <x v="0"/>
    <x v="0"/>
  </r>
  <r>
    <x v="2"/>
    <n v="1"/>
    <s v="2015385"/>
    <x v="0"/>
    <s v="4395"/>
    <s v="26/03/2019 13:46"/>
    <s v="0BG2947176"/>
    <s v="500036"/>
    <s v="PITSS"/>
    <s v="ASP"/>
    <x v="1"/>
    <s v="MARIANO ESCOBEDO No 519"/>
    <x v="11"/>
    <n v="0"/>
    <s v="INTERIOR"/>
    <n v="6"/>
    <s v="Entre 3 y 6"/>
    <s v="Light Production Digital Business"/>
    <s v="Entry Production"/>
    <s v="Ciudad principal"/>
    <s v="3-Entre 3 y 6"/>
    <n v="0.6"/>
    <n v="943.80000000000007"/>
    <n v="1"/>
    <n v="3.73"/>
    <n v="4"/>
    <n v="0.9325"/>
    <n v="0"/>
    <n v="0"/>
    <d v="2019-03-26T00:00:00"/>
    <d v="2019-03-27T00:00:00"/>
    <n v="1"/>
    <s v="0-1 día"/>
    <n v="0"/>
    <n v="0"/>
    <n v="0"/>
    <x v="0"/>
    <x v="0"/>
    <x v="0"/>
    <x v="0"/>
    <x v="0"/>
    <x v="0"/>
    <x v="0"/>
  </r>
  <r>
    <x v="2"/>
    <n v="1"/>
    <s v="2015407"/>
    <x v="0"/>
    <s v="4395"/>
    <s v="26/03/2019 14:15"/>
    <s v="0BG2945208"/>
    <s v="500028"/>
    <s v="PITSS"/>
    <s v="ASP"/>
    <x v="1"/>
    <s v="AV REVOLUCION 2703, LOC SA-01"/>
    <x v="11"/>
    <n v="0"/>
    <s v="INTERIOR"/>
    <n v="21"/>
    <s v="Entre 16 y 30"/>
    <s v="Light Production Digital Business"/>
    <s v="Entry Production"/>
    <s v="Ciudad principal"/>
    <s v="3-Entre 16 y 30"/>
    <n v="1.05"/>
    <n v="1651.6500000000003"/>
    <n v="1"/>
    <n v="2.25"/>
    <n v="4"/>
    <n v="0.5625"/>
    <n v="0"/>
    <n v="0"/>
    <d v="2019-03-26T00:00:00"/>
    <d v="2019-03-27T00:00:00"/>
    <n v="1"/>
    <s v="0-1 día"/>
    <n v="0"/>
    <n v="0"/>
    <n v="0"/>
    <x v="0"/>
    <x v="0"/>
    <x v="0"/>
    <x v="0"/>
    <x v="0"/>
    <x v="0"/>
    <x v="0"/>
  </r>
  <r>
    <x v="2"/>
    <n v="1"/>
    <s v="2015413"/>
    <x v="0"/>
    <s v="5865"/>
    <s v="26/03/2019 14:28"/>
    <s v="0EX9309804"/>
    <s v="800186"/>
    <s v="PITSS"/>
    <s v="ASP"/>
    <x v="49"/>
    <s v="AV 5 DE FEBRERO 1351"/>
    <x v="10"/>
    <n v="0"/>
    <s v="INTERIOR"/>
    <n v="133"/>
    <s v="&gt;60"/>
    <s v="Departmental Digital"/>
    <s v="A3"/>
    <s v="Ciudad principal"/>
    <s v="2-&gt;60"/>
    <n v="1.1000000000000001"/>
    <n v="1501.5000000000002"/>
    <n v="1"/>
    <n v="2.5299999999999998"/>
    <n v="5"/>
    <n v="0.50600000000000001"/>
    <n v="0"/>
    <n v="0"/>
    <d v="2019-03-26T00:00:00"/>
    <d v="2019-03-27T00:00:00"/>
    <n v="1"/>
    <s v="0-1 día"/>
    <n v="0"/>
    <n v="0"/>
    <n v="0"/>
    <x v="0"/>
    <x v="0"/>
    <x v="0"/>
    <x v="0"/>
    <x v="0"/>
    <x v="0"/>
    <x v="0"/>
  </r>
  <r>
    <x v="2"/>
    <n v="1"/>
    <s v="2015415"/>
    <x v="0"/>
    <s v="9939"/>
    <s v="26/03/2019 14:32"/>
    <s v="MXMXCPRN05"/>
    <s v="000195"/>
    <s v="PITSS"/>
    <s v="ASP"/>
    <x v="189"/>
    <s v="BLVD MANUEL AVILA CAMACHO No 5 PISO 12"/>
    <x v="12"/>
    <n v="0"/>
    <s v="METRO"/>
    <n v="2672"/>
    <s v="&gt;60"/>
    <s v="A4 Mono MFPs"/>
    <s v="A4"/>
    <s v="Ciudad principal"/>
    <s v="1-&gt;60"/>
    <n v="1.05"/>
    <n v="491.40000000000003"/>
    <n v="1"/>
    <n v="3.8"/>
    <n v="5"/>
    <n v="0.76"/>
    <n v="0"/>
    <n v="0"/>
    <d v="2019-03-27T00:00:00"/>
    <d v="2019-03-27T00:00:00"/>
    <n v="0"/>
    <s v="0-1 día"/>
    <n v="0"/>
    <n v="0"/>
    <n v="0"/>
    <x v="0"/>
    <x v="0"/>
    <x v="0"/>
    <x v="0"/>
    <x v="0"/>
    <x v="0"/>
    <x v="0"/>
  </r>
  <r>
    <x v="2"/>
    <n v="1"/>
    <s v="2015419"/>
    <x v="0"/>
    <s v="7010"/>
    <s v="26/03/2019 14:42"/>
    <s v="07TX137312"/>
    <s v="500056"/>
    <s v="PITSS"/>
    <s v="ASP"/>
    <x v="74"/>
    <s v="CARRETERA A MONTERREY AV FOMENTO INDUSTRIAL SN"/>
    <x v="19"/>
    <n v="0"/>
    <s v="INTERIOR"/>
    <n v="76"/>
    <s v="&gt;60"/>
    <s v="A3 Office Color Laser MFPs"/>
    <s v="A3"/>
    <s v="Ciudad principal"/>
    <s v="2-&gt;60"/>
    <n v="1.1000000000000001"/>
    <n v="1501.5000000000002"/>
    <n v="1"/>
    <n v="2.8"/>
    <n v="5"/>
    <n v="0.55999999999999994"/>
    <n v="0"/>
    <n v="0"/>
    <d v="2019-03-27T00:00:00"/>
    <d v="2019-03-27T00:00:00"/>
    <n v="0"/>
    <s v="0-1 día"/>
    <n v="0"/>
    <n v="0"/>
    <n v="0"/>
    <x v="0"/>
    <x v="0"/>
    <x v="0"/>
    <x v="0"/>
    <x v="0"/>
    <x v="0"/>
    <x v="0"/>
  </r>
  <r>
    <x v="2"/>
    <n v="1"/>
    <s v="2015431"/>
    <x v="0"/>
    <s v="0506"/>
    <s v="26/03/2019 15:17"/>
    <s v="09RA664553"/>
    <s v="500089"/>
    <s v="PITSS"/>
    <s v="ASP"/>
    <x v="3"/>
    <s v="AV HERMANOS ESCOBAR No 5756"/>
    <x v="2"/>
    <n v="1"/>
    <s v="INTERIOR"/>
    <n v="69"/>
    <s v="&gt;60"/>
    <s v="Color Laser Printers"/>
    <s v="A4"/>
    <s v="Ciudad principal"/>
    <s v="1-&gt;60"/>
    <n v="1.05"/>
    <n v="0"/>
    <n v="1"/>
    <n v="0.55000000000000004"/>
    <n v="5"/>
    <n v="0.11000000000000001"/>
    <n v="0"/>
    <n v="0"/>
    <d v="2019-03-27T00:00:00"/>
    <d v="2019-03-27T00:00:00"/>
    <n v="0"/>
    <s v="0-1 día"/>
    <n v="0"/>
    <n v="0"/>
    <n v="0"/>
    <x v="0"/>
    <x v="0"/>
    <x v="0"/>
    <x v="0"/>
    <x v="0"/>
    <x v="0"/>
    <x v="0"/>
  </r>
  <r>
    <x v="2"/>
    <n v="1"/>
    <s v="2015433"/>
    <x v="0"/>
    <s v="5867"/>
    <s v="26/03/2019 15:21"/>
    <s v="0EX7382605"/>
    <s v="500159"/>
    <s v="PITSS"/>
    <s v="ASP"/>
    <x v="25"/>
    <s v="CRISTOBAL COLON 11364"/>
    <x v="6"/>
    <n v="0"/>
    <s v="INTERIOR"/>
    <n v="18"/>
    <s v="Entre 16 y 30"/>
    <s v="Office Digital"/>
    <s v="A3"/>
    <s v="Ciudad principal"/>
    <s v="2-Entre 16 y 30"/>
    <n v="0.8"/>
    <n v="1092"/>
    <n v="1"/>
    <n v="0.9"/>
    <n v="5"/>
    <n v="0.18"/>
    <n v="0"/>
    <n v="0"/>
    <d v="2019-03-28T00:00:00"/>
    <d v="2019-03-28T00:00:00"/>
    <n v="0"/>
    <s v="0-1 día"/>
    <n v="0"/>
    <n v="0"/>
    <n v="0"/>
    <x v="0"/>
    <x v="0"/>
    <x v="0"/>
    <x v="1"/>
    <x v="0"/>
    <x v="1"/>
    <x v="6"/>
  </r>
  <r>
    <x v="2"/>
    <n v="1"/>
    <s v="2015437"/>
    <x v="0"/>
    <s v="4002"/>
    <s v="26/03/2019 15:25"/>
    <s v="09HB331708"/>
    <s v="800196"/>
    <s v="PITSS"/>
    <s v="ASP"/>
    <x v="40"/>
    <s v="CARR SAN ISIDRO MAZATEPEC No 765"/>
    <x v="40"/>
    <n v="1"/>
    <s v="INTERIOR"/>
    <n v="2672"/>
    <s v="&gt;60"/>
    <s v="A4 Mono MFPs"/>
    <s v="A4"/>
    <s v="Ciudad principal"/>
    <s v="1-&gt;60"/>
    <n v="1.05"/>
    <n v="0"/>
    <n v="1"/>
    <n v="1.83"/>
    <n v="5"/>
    <n v="0.36599999999999999"/>
    <n v="0"/>
    <n v="0"/>
    <d v="2019-03-26T00:00:00"/>
    <d v="2019-03-27T00:00:00"/>
    <n v="1"/>
    <s v="0-1 día"/>
    <n v="0"/>
    <n v="0"/>
    <n v="0"/>
    <x v="0"/>
    <x v="0"/>
    <x v="0"/>
    <x v="0"/>
    <x v="0"/>
    <x v="0"/>
    <x v="0"/>
  </r>
  <r>
    <x v="2"/>
    <n v="1"/>
    <s v="2015451"/>
    <x v="0"/>
    <s v="8301"/>
    <s v="26/03/2019 15:53"/>
    <s v="002421031"/>
    <s v="100038"/>
    <s v="PITSS"/>
    <s v="ASP"/>
    <x v="4"/>
    <s v="BLVD AEROPUERTO MIGUEL ALEMAN No 55"/>
    <x v="59"/>
    <n v="0"/>
    <s v="INTERIOR"/>
    <n v="13"/>
    <s v="Entre 7 y 15"/>
    <s v="WF Mono Systems and Legacy Color"/>
    <s v="WF"/>
    <s v="Ciudad principal"/>
    <s v="3-Entre 7 y 15"/>
    <n v="0.8"/>
    <n v="1258.4000000000003"/>
    <n v="1"/>
    <n v="3.12"/>
    <n v="4"/>
    <n v="0.78"/>
    <n v="0"/>
    <n v="0"/>
    <d v="2019-03-27T00:00:00"/>
    <d v="2019-03-27T00:00:00"/>
    <n v="0"/>
    <s v="0-1 día"/>
    <n v="0"/>
    <n v="0"/>
    <n v="0"/>
    <x v="0"/>
    <x v="0"/>
    <x v="0"/>
    <x v="0"/>
    <x v="0"/>
    <x v="0"/>
    <x v="0"/>
  </r>
  <r>
    <x v="2"/>
    <n v="1"/>
    <s v="2015455"/>
    <x v="0"/>
    <s v="6705"/>
    <s v="26/03/2019 16:02"/>
    <s v="0A1H022181"/>
    <s v="500018"/>
    <s v="PITSS"/>
    <s v="ASP"/>
    <x v="2"/>
    <s v="BLVD FRANCISCO PRIMO DE VERDAD No 3317"/>
    <x v="23"/>
    <n v="0"/>
    <s v="INTERIOR"/>
    <n v="83"/>
    <s v="&gt;60"/>
    <s v="WF Mono Systems and Legacy Color"/>
    <s v="WF"/>
    <s v="Ciudad principal"/>
    <s v="3-&gt;60"/>
    <n v="1.1499999999999999"/>
    <n v="1808.95"/>
    <n v="1"/>
    <n v="1.47"/>
    <n v="4"/>
    <n v="0.36749999999999999"/>
    <n v="0"/>
    <n v="0"/>
    <d v="2019-03-27T00:00:00"/>
    <d v="2019-03-27T00:00:00"/>
    <n v="0"/>
    <s v="0-1 día"/>
    <n v="0"/>
    <n v="0"/>
    <n v="0"/>
    <x v="0"/>
    <x v="0"/>
    <x v="0"/>
    <x v="0"/>
    <x v="0"/>
    <x v="0"/>
    <x v="0"/>
  </r>
  <r>
    <x v="2"/>
    <n v="1"/>
    <s v="2015463"/>
    <x v="0"/>
    <s v="0070"/>
    <s v="26/03/2019 16:12"/>
    <s v="0E2B665463"/>
    <s v="800197"/>
    <s v="PITSS"/>
    <s v="ASP"/>
    <x v="4"/>
    <s v="AV SALVADOR NAVA MARTINEZ No 3115"/>
    <x v="13"/>
    <n v="0"/>
    <s v="INTERIOR"/>
    <n v="26"/>
    <s v="Entre 16 y 30"/>
    <s v="Entry Production Color Low/Mid"/>
    <s v="Entry Production"/>
    <s v="Ciudad principal"/>
    <s v="3-Entre 16 y 30"/>
    <n v="1.05"/>
    <n v="1651.6500000000003"/>
    <n v="1"/>
    <n v="6.8"/>
    <n v="4"/>
    <n v="1.7"/>
    <n v="0.17499999999999999"/>
    <n v="-275.27500000000003"/>
    <d v="2019-03-27T00:00:00"/>
    <d v="2019-03-27T00:00:00"/>
    <n v="0"/>
    <s v="0-1 día"/>
    <n v="0"/>
    <n v="0"/>
    <n v="0"/>
    <x v="0"/>
    <x v="1"/>
    <x v="0"/>
    <x v="0"/>
    <x v="0"/>
    <x v="0"/>
    <x v="0"/>
  </r>
  <r>
    <x v="2"/>
    <n v="1"/>
    <s v="2015465"/>
    <x v="0"/>
    <s v="8055"/>
    <s v="26/03/2019 16:26"/>
    <s v="0Y4X846834"/>
    <s v="500027"/>
    <s v="PITSS"/>
    <s v="ASP"/>
    <x v="20"/>
    <s v="DURANGO No 2751"/>
    <x v="2"/>
    <n v="1"/>
    <s v="INTERIOR"/>
    <n v="2672"/>
    <s v="&gt;60"/>
    <s v="Departmental Digital"/>
    <s v="A3"/>
    <s v="Ciudad principal"/>
    <s v="2-&gt;60"/>
    <n v="1.1000000000000001"/>
    <n v="0"/>
    <n v="1"/>
    <n v="1.1499999999999999"/>
    <n v="5"/>
    <n v="0.22999999999999998"/>
    <n v="0"/>
    <n v="0"/>
    <d v="2019-03-28T00:00:00"/>
    <d v="2019-03-28T00:00:00"/>
    <n v="0"/>
    <s v="0-1 día"/>
    <n v="0"/>
    <n v="0"/>
    <n v="0"/>
    <x v="0"/>
    <x v="0"/>
    <x v="0"/>
    <x v="0"/>
    <x v="0"/>
    <x v="0"/>
    <x v="0"/>
  </r>
  <r>
    <x v="2"/>
    <n v="1"/>
    <s v="2015467"/>
    <x v="0"/>
    <s v="3636"/>
    <s v="26/03/2019 16:27"/>
    <s v="0BB1569265"/>
    <s v="500159"/>
    <s v="PITSS"/>
    <s v="ASP"/>
    <x v="25"/>
    <s v="VIALIDAD TABALAOPA 8507"/>
    <x v="6"/>
    <n v="0"/>
    <s v="INTERIOR"/>
    <n v="13"/>
    <s v="Entre 7 y 15"/>
    <s v="A4 Mono MFPs"/>
    <s v="A4"/>
    <s v="Ciudad principal"/>
    <s v="1-Entre 7 y 15"/>
    <n v="0"/>
    <n v="0"/>
    <n v="1"/>
    <n v="1.05"/>
    <n v="5"/>
    <n v="0.21000000000000002"/>
    <n v="0"/>
    <n v="0"/>
    <d v="2019-03-28T00:00:00"/>
    <d v="2019-03-28T00:00:00"/>
    <n v="0"/>
    <s v="0-1 día"/>
    <n v="0"/>
    <n v="0"/>
    <n v="0"/>
    <x v="0"/>
    <x v="0"/>
    <x v="0"/>
    <x v="1"/>
    <x v="0"/>
    <x v="1"/>
    <x v="6"/>
  </r>
  <r>
    <x v="2"/>
    <n v="1"/>
    <s v="2015485"/>
    <x v="0"/>
    <s v="3659"/>
    <s v="26/03/2019 16:58"/>
    <s v="C4X012865"/>
    <s v="800147"/>
    <s v="PITSS"/>
    <s v="ASP"/>
    <x v="190"/>
    <s v="CARR ESTATAL SILAO ROMITA KM 2"/>
    <x v="46"/>
    <n v="0"/>
    <s v="INTERIOR"/>
    <n v="2672"/>
    <s v="&gt;60"/>
    <s v="A4 Mono MFPs"/>
    <s v="A4"/>
    <s v="Ciudad principal"/>
    <s v="1-&gt;60"/>
    <n v="1.05"/>
    <n v="750.75000000000011"/>
    <n v="1"/>
    <n v="0.53"/>
    <n v="5"/>
    <n v="0.10600000000000001"/>
    <n v="0"/>
    <n v="0"/>
    <d v="2019-03-27T00:00:00"/>
    <d v="2019-03-27T00:00:00"/>
    <n v="0"/>
    <s v="0-1 día"/>
    <n v="0"/>
    <n v="0"/>
    <n v="0"/>
    <x v="0"/>
    <x v="0"/>
    <x v="0"/>
    <x v="0"/>
    <x v="0"/>
    <x v="0"/>
    <x v="0"/>
  </r>
  <r>
    <x v="2"/>
    <n v="1"/>
    <s v="2015499"/>
    <x v="0"/>
    <s v="4395"/>
    <s v="26/03/2019 17:37"/>
    <s v="0BG2950042"/>
    <s v="500083"/>
    <s v="PITSS"/>
    <s v="ASP"/>
    <x v="1"/>
    <s v="CARRETERA NACIONAL NO 500 LOCAL N-119"/>
    <x v="11"/>
    <n v="0"/>
    <s v="INTERIOR"/>
    <n v="64"/>
    <s v="&gt;60"/>
    <s v="Light Production Digital Business"/>
    <s v="Entry Production"/>
    <s v="Ciudad principal"/>
    <s v="3-&gt;60"/>
    <n v="1.1499999999999999"/>
    <n v="1808.95"/>
    <n v="1"/>
    <n v="3.67"/>
    <n v="4"/>
    <n v="0.91749999999999998"/>
    <n v="0"/>
    <n v="0"/>
    <d v="2019-03-29T00:00:00"/>
    <d v="2019-03-29T00:00:00"/>
    <n v="0"/>
    <s v="0-1 día"/>
    <n v="0"/>
    <n v="0"/>
    <n v="0"/>
    <x v="0"/>
    <x v="0"/>
    <x v="0"/>
    <x v="0"/>
    <x v="0"/>
    <x v="0"/>
    <x v="0"/>
  </r>
  <r>
    <x v="2"/>
    <n v="1"/>
    <s v="2015507"/>
    <x v="0"/>
    <s v="4395"/>
    <s v="26/03/2019 17:54"/>
    <s v="0BG2948814"/>
    <s v="500066"/>
    <s v="PITSS"/>
    <s v="ASP"/>
    <x v="1"/>
    <s v="AV HUMBERTO LOBO 520"/>
    <x v="1"/>
    <n v="0"/>
    <s v="INTERIOR"/>
    <n v="11"/>
    <s v="Entre 7 y 15"/>
    <s v="Light Production Digital Business"/>
    <s v="Entry Production"/>
    <s v="Ciudad principal"/>
    <s v="3-Entre 7 y 15"/>
    <n v="0.8"/>
    <n v="1258.4000000000003"/>
    <n v="1"/>
    <n v="3.57"/>
    <n v="4"/>
    <n v="0.89249999999999996"/>
    <n v="0"/>
    <n v="0"/>
    <d v="2019-03-27T00:00:00"/>
    <d v="2019-03-27T00:00:00"/>
    <n v="0"/>
    <s v="0-1 día"/>
    <n v="0"/>
    <n v="0"/>
    <n v="0"/>
    <x v="0"/>
    <x v="0"/>
    <x v="0"/>
    <x v="0"/>
    <x v="0"/>
    <x v="0"/>
    <x v="0"/>
  </r>
  <r>
    <x v="2"/>
    <n v="1"/>
    <s v="2015513"/>
    <x v="0"/>
    <s v="0570"/>
    <s v="26/03/2019 18:01"/>
    <s v="0XPN548183"/>
    <s v="500161"/>
    <s v="PITSS"/>
    <s v="ASP"/>
    <x v="4"/>
    <s v="AV MIRADOR 3300"/>
    <x v="6"/>
    <n v="0"/>
    <s v="INTERIOR"/>
    <n v="1"/>
    <s v="&lt;=3"/>
    <s v="Entry Production Color Low/Mid"/>
    <s v="Entry Production"/>
    <s v="Ciudad principal"/>
    <s v="3-&lt;=3"/>
    <n v="0"/>
    <n v="0"/>
    <n v="1"/>
    <n v="2.5"/>
    <n v="4"/>
    <n v="0.625"/>
    <n v="0"/>
    <n v="0"/>
    <d v="2019-03-27T00:00:00"/>
    <d v="2019-03-27T00:00:00"/>
    <n v="0"/>
    <s v="0-1 día"/>
    <n v="0"/>
    <n v="0"/>
    <n v="0"/>
    <x v="0"/>
    <x v="0"/>
    <x v="0"/>
    <x v="0"/>
    <x v="0"/>
    <x v="1"/>
    <x v="7"/>
  </r>
  <r>
    <x v="2"/>
    <n v="1"/>
    <s v="2015659"/>
    <x v="0"/>
    <s v="8070"/>
    <s v="27/03/2019 08:08"/>
    <s v="06TB442347"/>
    <s v="500157"/>
    <s v="PITSS"/>
    <s v="ASP"/>
    <x v="57"/>
    <s v="AV DEL CHARRO No 1750 NTE"/>
    <x v="2"/>
    <n v="0"/>
    <s v="INTERIOR"/>
    <n v="12"/>
    <s v="Entre 7 y 15"/>
    <s v="A3 Office Color Laser MFPs"/>
    <s v="A3"/>
    <s v="Ciudad principal"/>
    <s v="2-Entre 7 y 15"/>
    <n v="0.6"/>
    <n v="819"/>
    <n v="1"/>
    <n v="0.75"/>
    <n v="5"/>
    <n v="0.15"/>
    <n v="0"/>
    <n v="0"/>
    <d v="2019-03-27T00:00:00"/>
    <d v="2019-03-27T00:00:00"/>
    <n v="0"/>
    <s v="0-1 día"/>
    <n v="0"/>
    <n v="0"/>
    <n v="0"/>
    <x v="0"/>
    <x v="0"/>
    <x v="0"/>
    <x v="0"/>
    <x v="0"/>
    <x v="2"/>
    <x v="4"/>
  </r>
  <r>
    <x v="2"/>
    <n v="1"/>
    <s v="2015661"/>
    <x v="0"/>
    <s v="8075"/>
    <s v="27/03/2019 08:14"/>
    <s v="03AG880355"/>
    <s v="800183"/>
    <s v="PITSS"/>
    <s v="ASP"/>
    <x v="4"/>
    <s v="AV MEXICO 3370"/>
    <x v="0"/>
    <n v="0"/>
    <s v="INTERIOR"/>
    <n v="2"/>
    <s v="&lt;=3"/>
    <s v="Departmental Digital"/>
    <s v="A3"/>
    <s v="Ciudad principal"/>
    <s v="2-&lt;=3"/>
    <n v="0"/>
    <n v="0"/>
    <n v="1"/>
    <n v="1.17"/>
    <n v="5"/>
    <n v="0.23399999999999999"/>
    <n v="0"/>
    <n v="0"/>
    <d v="2019-03-27T00:00:00"/>
    <d v="2019-03-27T00:00:00"/>
    <n v="0"/>
    <s v="0-1 día"/>
    <n v="0"/>
    <n v="0"/>
    <n v="0"/>
    <x v="0"/>
    <x v="0"/>
    <x v="0"/>
    <x v="0"/>
    <x v="0"/>
    <x v="0"/>
    <x v="0"/>
  </r>
  <r>
    <x v="2"/>
    <n v="1"/>
    <s v="2015663"/>
    <x v="0"/>
    <s v="5552"/>
    <s v="27/03/2019 08:26"/>
    <s v="0KPA025649"/>
    <s v="500158"/>
    <s v="PITSS"/>
    <s v="ASP"/>
    <x v="11"/>
    <s v="AV PRINCIPAL S/N"/>
    <x v="2"/>
    <n v="0"/>
    <s v="INTERIOR"/>
    <n v="65"/>
    <s v="&gt;60"/>
    <s v="Entry Mono Printers"/>
    <s v="A4"/>
    <s v="Ciudad principal"/>
    <s v="1-&gt;60"/>
    <n v="1.05"/>
    <n v="750.75000000000011"/>
    <n v="1"/>
    <n v="0.78"/>
    <n v="5"/>
    <n v="0.156"/>
    <n v="0"/>
    <n v="0"/>
    <d v="2019-03-27T00:00:00"/>
    <d v="2019-03-27T00:00:00"/>
    <n v="0"/>
    <s v="0-1 día"/>
    <n v="0"/>
    <n v="0"/>
    <n v="0"/>
    <x v="0"/>
    <x v="0"/>
    <x v="0"/>
    <x v="0"/>
    <x v="0"/>
    <x v="2"/>
    <x v="5"/>
  </r>
  <r>
    <x v="2"/>
    <n v="1"/>
    <s v="2015683"/>
    <x v="0"/>
    <s v="7530"/>
    <s v="27/03/2019 08:53"/>
    <s v="0XKK398482"/>
    <s v="500053"/>
    <s v="PITSS"/>
    <s v="ASP"/>
    <x v="28"/>
    <s v="BLV MIGUEL RAMOS ARIZPE 124 SUR"/>
    <x v="122"/>
    <n v="1"/>
    <s v="INTERIOR"/>
    <n v="180"/>
    <s v="&gt;60"/>
    <s v="A3 Office Color Laser MFPs"/>
    <s v="A3"/>
    <s v="Otras"/>
    <s v="2-&gt;60"/>
    <n v="1.1000000000000001"/>
    <n v="0"/>
    <n v="1"/>
    <n v="0.67"/>
    <n v="9"/>
    <n v="7.4444444444444452E-2"/>
    <n v="0"/>
    <n v="0"/>
    <d v="2019-03-27T00:00:00"/>
    <d v="2019-03-28T00:00:00"/>
    <n v="1"/>
    <s v="0-1 día"/>
    <n v="0"/>
    <n v="0"/>
    <n v="0"/>
    <x v="0"/>
    <x v="0"/>
    <x v="0"/>
    <x v="0"/>
    <x v="0"/>
    <x v="0"/>
    <x v="0"/>
  </r>
  <r>
    <x v="2"/>
    <n v="1"/>
    <s v="2015697"/>
    <x v="0"/>
    <s v="7100"/>
    <s v="27/03/2019 09:15"/>
    <s v="0XP6010948"/>
    <s v="500158"/>
    <s v="PITSS"/>
    <s v="ASP"/>
    <x v="13"/>
    <s v="AV ANTONIO J BERMUDEZ No 1230"/>
    <x v="2"/>
    <n v="0"/>
    <s v="INTERIOR"/>
    <n v="16"/>
    <s v="Entre 16 y 30"/>
    <s v="Color Laser Printers"/>
    <s v="A4"/>
    <s v="Ciudad principal"/>
    <s v="1-Entre 16 y 30"/>
    <n v="0.6"/>
    <n v="429.00000000000006"/>
    <n v="1"/>
    <n v="2.82"/>
    <n v="5"/>
    <n v="0.56399999999999995"/>
    <n v="0"/>
    <n v="0"/>
    <d v="2019-03-27T00:00:00"/>
    <d v="2019-03-27T00:00:00"/>
    <n v="0"/>
    <s v="0-1 día"/>
    <n v="0"/>
    <n v="0"/>
    <n v="0"/>
    <x v="0"/>
    <x v="0"/>
    <x v="0"/>
    <x v="0"/>
    <x v="0"/>
    <x v="2"/>
    <x v="5"/>
  </r>
  <r>
    <x v="2"/>
    <n v="1"/>
    <s v="2015701"/>
    <x v="0"/>
    <s v="5865"/>
    <s v="27/03/2019 09:21"/>
    <s v="0EX9289926"/>
    <s v="800186"/>
    <s v="PITSS"/>
    <s v="ASP"/>
    <x v="1"/>
    <s v="EZEQUIEL MONTES 8 ESQ BERNANRDO QUI"/>
    <x v="10"/>
    <n v="0"/>
    <s v="INTERIOR"/>
    <n v="76"/>
    <s v="&gt;60"/>
    <s v="Departmental Digital"/>
    <s v="A3"/>
    <s v="Ciudad principal"/>
    <s v="2-&gt;60"/>
    <n v="1.1000000000000001"/>
    <n v="1501.5000000000002"/>
    <n v="1"/>
    <n v="2.75"/>
    <n v="5"/>
    <n v="0.55000000000000004"/>
    <n v="0"/>
    <n v="0"/>
    <d v="2019-03-27T00:00:00"/>
    <d v="2019-03-28T00:00:00"/>
    <n v="1"/>
    <s v="0-1 día"/>
    <n v="0"/>
    <n v="0"/>
    <n v="0"/>
    <x v="0"/>
    <x v="0"/>
    <x v="0"/>
    <x v="0"/>
    <x v="0"/>
    <x v="0"/>
    <x v="0"/>
  </r>
  <r>
    <x v="2"/>
    <n v="1"/>
    <s v="2015707"/>
    <x v="0"/>
    <s v="4395"/>
    <s v="27/03/2019 09:23"/>
    <s v="0BG2949219"/>
    <s v="800185"/>
    <s v="PITSS"/>
    <s v="ASP"/>
    <x v="1"/>
    <s v="FELIPE SEVILLA DEL RIO 115"/>
    <x v="50"/>
    <n v="1"/>
    <s v="INTERIOR"/>
    <n v="54"/>
    <s v="Entre 31 y 60"/>
    <s v="Light Production Digital Business"/>
    <s v="Entry Production"/>
    <s v="Ciudad principal"/>
    <s v="3-Entre 31 y 60"/>
    <n v="1.1000000000000001"/>
    <n v="0"/>
    <n v="1"/>
    <n v="1.99"/>
    <n v="4"/>
    <n v="0.4975"/>
    <n v="0"/>
    <n v="0"/>
    <d v="2019-03-28T00:00:00"/>
    <d v="2019-03-28T00:00:00"/>
    <n v="0"/>
    <s v="0-1 día"/>
    <n v="0"/>
    <n v="0"/>
    <n v="0"/>
    <x v="0"/>
    <x v="0"/>
    <x v="0"/>
    <x v="0"/>
    <x v="0"/>
    <x v="0"/>
    <x v="0"/>
  </r>
  <r>
    <x v="2"/>
    <n v="1"/>
    <s v="2015723"/>
    <x v="0"/>
    <s v="7512"/>
    <s v="27/03/2019 09:42"/>
    <s v="0RXD139626"/>
    <s v="500028"/>
    <s v="PITSS"/>
    <s v="ASP"/>
    <x v="59"/>
    <s v="LAZARO CARDENAS 1810 PISO 7 Y 8"/>
    <x v="11"/>
    <n v="0"/>
    <s v="INTERIOR"/>
    <n v="149"/>
    <s v="&gt;60"/>
    <s v="Color Laser Printers"/>
    <s v="A4"/>
    <s v="Ciudad principal"/>
    <s v="1-&gt;60"/>
    <n v="1.05"/>
    <n v="750.75000000000011"/>
    <n v="1"/>
    <n v="3.3"/>
    <n v="5"/>
    <n v="0.65999999999999992"/>
    <n v="0"/>
    <n v="0"/>
    <d v="2019-03-27T00:00:00"/>
    <d v="2019-03-27T00:00:00"/>
    <n v="0"/>
    <s v="0-1 día"/>
    <n v="0"/>
    <n v="0"/>
    <n v="0"/>
    <x v="0"/>
    <x v="0"/>
    <x v="0"/>
    <x v="0"/>
    <x v="0"/>
    <x v="0"/>
    <x v="0"/>
  </r>
  <r>
    <x v="2"/>
    <n v="1"/>
    <s v="2015733"/>
    <x v="0"/>
    <s v="3616"/>
    <s v="27/03/2019 09:46"/>
    <s v="0A2T388973"/>
    <s v="500036"/>
    <s v="PITSS"/>
    <s v="ASP"/>
    <x v="191"/>
    <s v="AV SAN PEDRO 215 NORTE"/>
    <x v="1"/>
    <n v="0"/>
    <s v="INTERIOR"/>
    <n v="317"/>
    <s v="&gt;60"/>
    <s v="A4 Mono MFPs"/>
    <s v="A4"/>
    <s v="Ciudad principal"/>
    <s v="1-&gt;60"/>
    <n v="1.05"/>
    <n v="750.75000000000011"/>
    <n v="1"/>
    <n v="1.23"/>
    <n v="5"/>
    <n v="0.246"/>
    <n v="0"/>
    <n v="0"/>
    <d v="2019-03-27T00:00:00"/>
    <d v="2019-03-27T00:00:00"/>
    <n v="0"/>
    <s v="0-1 día"/>
    <n v="0"/>
    <n v="0"/>
    <n v="0"/>
    <x v="0"/>
    <x v="0"/>
    <x v="0"/>
    <x v="0"/>
    <x v="0"/>
    <x v="0"/>
    <x v="0"/>
  </r>
  <r>
    <x v="2"/>
    <n v="1"/>
    <s v="2015735"/>
    <x v="0"/>
    <s v="3616"/>
    <s v="27/03/2019 09:48"/>
    <s v="0A2T390179"/>
    <s v="500036"/>
    <s v="PITSS"/>
    <s v="ASP"/>
    <x v="191"/>
    <s v="AV SAN PEDRO 215 NORTE"/>
    <x v="1"/>
    <n v="0"/>
    <s v="INTERIOR"/>
    <n v="219"/>
    <s v="&gt;60"/>
    <s v="A4 Mono MFPs"/>
    <s v="A4"/>
    <s v="Ciudad principal"/>
    <s v="1-&gt;60"/>
    <n v="1.05"/>
    <n v="750.75000000000011"/>
    <n v="1"/>
    <n v="1.9"/>
    <n v="5"/>
    <n v="0.38"/>
    <n v="0"/>
    <n v="0"/>
    <d v="2019-03-27T00:00:00"/>
    <d v="2019-03-27T00:00:00"/>
    <n v="0"/>
    <s v="0-1 día"/>
    <n v="0"/>
    <n v="0"/>
    <n v="0"/>
    <x v="0"/>
    <x v="0"/>
    <x v="0"/>
    <x v="0"/>
    <x v="0"/>
    <x v="0"/>
    <x v="0"/>
  </r>
  <r>
    <x v="2"/>
    <n v="1"/>
    <s v="2015775"/>
    <x v="0"/>
    <s v="5337"/>
    <s v="27/03/2019 10:40"/>
    <s v="0AE9567213"/>
    <s v="500156"/>
    <s v="PITSS"/>
    <s v="ASP"/>
    <x v="167"/>
    <s v="BLVD INDEPENDENCIA 4240"/>
    <x v="2"/>
    <n v="0"/>
    <s v="INTERIOR"/>
    <n v="195"/>
    <s v="&gt;60"/>
    <s v="Office Digital"/>
    <s v="A3"/>
    <s v="Ciudad principal"/>
    <s v="2-&gt;60"/>
    <n v="1.1000000000000001"/>
    <n v="1501.5000000000002"/>
    <n v="1"/>
    <n v="2.33"/>
    <n v="5"/>
    <n v="0.46600000000000003"/>
    <n v="0"/>
    <n v="0"/>
    <d v="2019-03-27T00:00:00"/>
    <d v="2019-03-27T00:00:00"/>
    <n v="0"/>
    <s v="0-1 día"/>
    <n v="0"/>
    <n v="0"/>
    <n v="0"/>
    <x v="0"/>
    <x v="0"/>
    <x v="0"/>
    <x v="0"/>
    <x v="0"/>
    <x v="2"/>
    <x v="3"/>
  </r>
  <r>
    <x v="2"/>
    <n v="1"/>
    <s v="2015809"/>
    <x v="0"/>
    <s v="5866"/>
    <s v="27/03/2019 11:19"/>
    <s v="0EX9283170"/>
    <s v="500157"/>
    <s v="PITSS"/>
    <s v="ASP"/>
    <x v="1"/>
    <s v="AV EJERCITO NAL NUM 2926 ESQ JACARANDAS"/>
    <x v="2"/>
    <n v="0"/>
    <s v="INTERIOR"/>
    <n v="48"/>
    <s v="Entre 31 y 60"/>
    <s v="Departmental Digital"/>
    <s v="A3"/>
    <s v="Ciudad principal"/>
    <s v="2-Entre 31 y 60"/>
    <n v="1.05"/>
    <n v="1433.25"/>
    <n v="1"/>
    <n v="0.6"/>
    <n v="5"/>
    <n v="0.12"/>
    <n v="0"/>
    <n v="0"/>
    <d v="2019-03-27T00:00:00"/>
    <d v="2019-03-27T00:00:00"/>
    <n v="0"/>
    <s v="0-1 día"/>
    <n v="0"/>
    <n v="0"/>
    <n v="0"/>
    <x v="0"/>
    <x v="0"/>
    <x v="0"/>
    <x v="0"/>
    <x v="0"/>
    <x v="2"/>
    <x v="4"/>
  </r>
  <r>
    <x v="2"/>
    <n v="1"/>
    <s v="2015833"/>
    <x v="3"/>
    <s v="4002"/>
    <s v="27/03/2019 11:41"/>
    <s v="09HB334898"/>
    <s v="800186"/>
    <s v="PITSS"/>
    <s v="ASP"/>
    <x v="4"/>
    <s v="AV 5 DE FEBRERO 9200"/>
    <x v="10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3-27T00:00:00"/>
    <d v="2019-03-28T00:00:00"/>
    <n v="1"/>
    <s v="0-1 día"/>
    <n v="0"/>
    <n v="0"/>
    <n v="0"/>
    <x v="1"/>
    <x v="0"/>
    <x v="0"/>
    <x v="0"/>
    <x v="0"/>
    <x v="0"/>
    <x v="0"/>
  </r>
  <r>
    <x v="2"/>
    <n v="1"/>
    <s v="2015839"/>
    <x v="0"/>
    <s v="4002"/>
    <s v="27/03/2019 11:46"/>
    <s v="09HB331943"/>
    <s v="800196"/>
    <s v="PITSS"/>
    <s v="ASP"/>
    <x v="0"/>
    <s v="5 DE FEBRERO ORIENTE No 106"/>
    <x v="131"/>
    <n v="1"/>
    <s v="INTERIOR"/>
    <n v="181"/>
    <s v="&gt;60"/>
    <s v="A4 Mono MFPs"/>
    <s v="A4"/>
    <s v="Ciudad principal"/>
    <s v="1-&gt;60"/>
    <n v="1.05"/>
    <n v="0"/>
    <n v="1"/>
    <n v="0.51"/>
    <n v="5"/>
    <n v="0.10200000000000001"/>
    <n v="0"/>
    <n v="0"/>
    <d v="2019-03-27T00:00:00"/>
    <d v="2019-03-27T00:00:00"/>
    <n v="0"/>
    <s v="0-1 día"/>
    <n v="0"/>
    <n v="0"/>
    <n v="0"/>
    <x v="0"/>
    <x v="0"/>
    <x v="0"/>
    <x v="0"/>
    <x v="0"/>
    <x v="0"/>
    <x v="0"/>
  </r>
  <r>
    <x v="2"/>
    <n v="1"/>
    <s v="2015841"/>
    <x v="1"/>
    <s v="4002"/>
    <s v="27/03/2019 11:49"/>
    <s v="09HB331505"/>
    <s v="000196"/>
    <s v="PITSS"/>
    <s v="ASP"/>
    <x v="15"/>
    <s v="AV PASEO DE LA REFORMA No 180 PISO 23"/>
    <x v="57"/>
    <n v="1"/>
    <s v="METRO"/>
    <s v="  "/>
    <s v="&gt;60"/>
    <s v="A4 Mono MFPs"/>
    <s v="A4"/>
    <s v="Ciudad principal"/>
    <s v="1-&gt;60"/>
    <n v="1"/>
    <n v="0"/>
    <n v="0"/>
    <n v="5"/>
    <n v="5"/>
    <n v="1"/>
    <n v="0"/>
    <n v="0"/>
    <d v="2019-03-27T00:00:00"/>
    <d v="2019-03-27T00:00:00"/>
    <n v="0"/>
    <s v="0-1 día"/>
    <n v="0"/>
    <n v="0"/>
    <n v="0"/>
    <x v="1"/>
    <x v="0"/>
    <x v="0"/>
    <x v="0"/>
    <x v="0"/>
    <x v="0"/>
    <x v="0"/>
  </r>
  <r>
    <x v="2"/>
    <n v="1"/>
    <s v="2015843"/>
    <x v="1"/>
    <s v="8045"/>
    <s v="27/03/2019 11:50"/>
    <s v="0Y4X848009"/>
    <s v="000196"/>
    <s v="PITSS"/>
    <s v="ASP"/>
    <x v="15"/>
    <s v="AV PASEO DE LA REFORMA No 180 PISO 23"/>
    <x v="57"/>
    <n v="1"/>
    <s v="METRO"/>
    <s v="  "/>
    <s v="&gt;60"/>
    <s v="Office Digital"/>
    <s v="A3"/>
    <s v="Ciudad principal"/>
    <s v="2-&gt;60"/>
    <n v="1"/>
    <n v="0"/>
    <n v="0"/>
    <n v="5"/>
    <n v="5"/>
    <n v="1"/>
    <n v="0"/>
    <n v="0"/>
    <d v="2019-03-29T00:00:00"/>
    <d v="2019-03-29T00:00:00"/>
    <n v="0"/>
    <s v="0-1 día"/>
    <n v="0"/>
    <n v="0"/>
    <n v="0"/>
    <x v="1"/>
    <x v="0"/>
    <x v="0"/>
    <x v="0"/>
    <x v="0"/>
    <x v="0"/>
    <x v="0"/>
  </r>
  <r>
    <x v="2"/>
    <n v="1"/>
    <s v="2015845"/>
    <x v="1"/>
    <s v="8070"/>
    <s v="27/03/2019 11:51"/>
    <s v="06TB445743"/>
    <s v="000196"/>
    <s v="PITSS"/>
    <s v="ASP"/>
    <x v="15"/>
    <s v="AV PASEO DE LA REFORMA No 180 PISO 23"/>
    <x v="57"/>
    <n v="1"/>
    <s v="METRO"/>
    <s v="  "/>
    <s v="&gt;60"/>
    <s v="A3 Office Color Laser MFPs"/>
    <s v="A3"/>
    <s v="Ciudad principal"/>
    <s v="2-&gt;60"/>
    <n v="1"/>
    <n v="0"/>
    <n v="0"/>
    <n v="5"/>
    <n v="5"/>
    <n v="1"/>
    <n v="0"/>
    <n v="0"/>
    <d v="2019-03-27T00:00:00"/>
    <d v="2019-03-28T00:00:00"/>
    <n v="1"/>
    <s v="0-1 día"/>
    <n v="0"/>
    <n v="0"/>
    <n v="0"/>
    <x v="1"/>
    <x v="0"/>
    <x v="0"/>
    <x v="0"/>
    <x v="0"/>
    <x v="0"/>
    <x v="0"/>
  </r>
  <r>
    <x v="2"/>
    <n v="1"/>
    <s v="2015849"/>
    <x v="1"/>
    <s v="8045"/>
    <s v="27/03/2019 11:52"/>
    <s v="0Y4X848866"/>
    <s v="000196"/>
    <s v="PITSS"/>
    <s v="ASP"/>
    <x v="15"/>
    <s v="AV PASEO DE LA REFORMA No 180 PISO 23"/>
    <x v="57"/>
    <n v="1"/>
    <s v="METRO"/>
    <s v="  "/>
    <s v="&gt;60"/>
    <s v="Office Digital"/>
    <s v="A3"/>
    <s v="Ciudad principal"/>
    <s v="2-&gt;60"/>
    <n v="1"/>
    <n v="0"/>
    <n v="0"/>
    <n v="5"/>
    <n v="5"/>
    <n v="1"/>
    <n v="0"/>
    <n v="0"/>
    <d v="2019-03-27T00:00:00"/>
    <d v="2019-03-27T00:00:00"/>
    <n v="0"/>
    <s v="0-1 día"/>
    <n v="0"/>
    <n v="0"/>
    <n v="0"/>
    <x v="1"/>
    <x v="0"/>
    <x v="0"/>
    <x v="0"/>
    <x v="0"/>
    <x v="0"/>
    <x v="0"/>
  </r>
  <r>
    <x v="2"/>
    <n v="1"/>
    <s v="2015877"/>
    <x v="0"/>
    <s v="3326"/>
    <s v="27/03/2019 12:38"/>
    <s v="0LA6297017"/>
    <s v="500161"/>
    <s v="PITSS"/>
    <s v="ASP"/>
    <x v="6"/>
    <s v="CATALPA Y PIMENTEL No 717"/>
    <x v="6"/>
    <n v="0"/>
    <s v="INTERIOR"/>
    <n v="2673"/>
    <s v="&gt;60"/>
    <s v="A4 Mono MFPs"/>
    <s v="A4"/>
    <s v="Ciudad principal"/>
    <s v="1-&gt;60"/>
    <n v="1.05"/>
    <n v="750.75000000000011"/>
    <n v="1"/>
    <n v="0.42"/>
    <n v="5"/>
    <n v="8.3999999999999991E-2"/>
    <n v="0"/>
    <n v="0"/>
    <d v="2019-03-27T00:00:00"/>
    <d v="2019-03-27T00:00:00"/>
    <n v="0"/>
    <s v="0-1 día"/>
    <n v="0"/>
    <n v="0"/>
    <n v="0"/>
    <x v="0"/>
    <x v="0"/>
    <x v="0"/>
    <x v="0"/>
    <x v="0"/>
    <x v="1"/>
    <x v="7"/>
  </r>
  <r>
    <x v="2"/>
    <n v="1"/>
    <s v="2015883"/>
    <x v="7"/>
    <s v="3326"/>
    <s v="27/03/2019 12:45"/>
    <s v="0LA6296963"/>
    <s v="500156"/>
    <s v="PITSS"/>
    <s v="ASP"/>
    <x v="6"/>
    <s v="AV TECNOLOGICO 1770"/>
    <x v="2"/>
    <n v="0"/>
    <s v="INTERIOR"/>
    <s v="  "/>
    <s v="&gt;60"/>
    <s v="A4 Mono MFPs"/>
    <s v="A4"/>
    <s v="Ciudad principal"/>
    <s v="1-&gt;60"/>
    <n v="1"/>
    <n v="715.00000000000011"/>
    <n v="0"/>
    <n v="5"/>
    <n v="5"/>
    <n v="1"/>
    <n v="0"/>
    <n v="0"/>
    <d v="2019-03-27T00:00:00"/>
    <d v="2019-03-28T00:00:00"/>
    <n v="1"/>
    <s v="0-1 día"/>
    <n v="0"/>
    <n v="0"/>
    <n v="0"/>
    <x v="1"/>
    <x v="0"/>
    <x v="0"/>
    <x v="0"/>
    <x v="0"/>
    <x v="2"/>
    <x v="3"/>
  </r>
  <r>
    <x v="2"/>
    <n v="1"/>
    <s v="2015905"/>
    <x v="0"/>
    <s v="6705"/>
    <s v="27/03/2019 13:04"/>
    <s v="0A1H020678"/>
    <s v="800183"/>
    <s v="PITSS"/>
    <s v="ASP"/>
    <x v="1"/>
    <s v="MANUEL J CLOUTHIER 888"/>
    <x v="0"/>
    <n v="0"/>
    <s v="INTERIOR"/>
    <n v="44"/>
    <s v="Entre 31 y 60"/>
    <s v="WF Mono Systems and Legacy Color"/>
    <s v="WF"/>
    <s v="Ciudad principal"/>
    <s v="3-Entre 31 y 60"/>
    <n v="1.1000000000000001"/>
    <n v="1730.3000000000004"/>
    <n v="1"/>
    <n v="1.43"/>
    <n v="4"/>
    <n v="0.35749999999999998"/>
    <n v="0"/>
    <n v="0"/>
    <d v="2019-03-27T00:00:00"/>
    <d v="2019-03-27T00:00:00"/>
    <n v="0"/>
    <s v="0-1 día"/>
    <n v="0"/>
    <n v="0"/>
    <n v="0"/>
    <x v="0"/>
    <x v="0"/>
    <x v="0"/>
    <x v="0"/>
    <x v="0"/>
    <x v="0"/>
    <x v="0"/>
  </r>
  <r>
    <x v="2"/>
    <n v="1"/>
    <s v="2015909"/>
    <x v="0"/>
    <s v="6705"/>
    <s v="27/03/2019 13:04"/>
    <s v="0A1H022408"/>
    <s v="800187"/>
    <s v="PITSS"/>
    <s v="ASP"/>
    <x v="4"/>
    <s v="AV 5 DE FEBRERO 9200"/>
    <x v="10"/>
    <n v="0"/>
    <s v="INTERIOR"/>
    <n v="50"/>
    <s v="Entre 31 y 60"/>
    <s v="WF Mono Systems and Legacy Color"/>
    <s v="WF"/>
    <s v="Ciudad principal"/>
    <s v="3-Entre 31 y 60"/>
    <n v="1.1000000000000001"/>
    <n v="1730.3000000000004"/>
    <n v="1"/>
    <n v="1.26"/>
    <n v="4"/>
    <n v="0.315"/>
    <n v="0"/>
    <n v="0"/>
    <d v="2019-03-27T00:00:00"/>
    <d v="2019-03-28T00:00:00"/>
    <n v="1"/>
    <s v="0-1 día"/>
    <n v="0"/>
    <n v="0"/>
    <n v="0"/>
    <x v="0"/>
    <x v="0"/>
    <x v="0"/>
    <x v="0"/>
    <x v="0"/>
    <x v="0"/>
    <x v="0"/>
  </r>
  <r>
    <x v="2"/>
    <n v="1"/>
    <s v="2015925"/>
    <x v="0"/>
    <s v="7142"/>
    <s v="27/03/2019 13:28"/>
    <s v="0PW4152292"/>
    <s v="800027"/>
    <s v="PITSS"/>
    <s v="ASP"/>
    <x v="1"/>
    <s v="MANUEL J CLOUTHIER 888"/>
    <x v="0"/>
    <n v="0"/>
    <s v="INTERIOR"/>
    <n v="37"/>
    <s v="Entre 31 y 60"/>
    <s v="WF Mono Systems and Legacy Color"/>
    <s v="WF"/>
    <s v="Ciudad principal"/>
    <s v="3-Entre 31 y 60"/>
    <n v="1.1000000000000001"/>
    <n v="1730.3000000000004"/>
    <n v="1"/>
    <n v="1.21"/>
    <n v="4"/>
    <n v="0.30249999999999999"/>
    <n v="0"/>
    <n v="0"/>
    <d v="2019-03-27T00:00:00"/>
    <d v="2019-03-27T00:00:00"/>
    <n v="0"/>
    <s v="0-1 día"/>
    <n v="0"/>
    <n v="0"/>
    <n v="0"/>
    <x v="0"/>
    <x v="0"/>
    <x v="0"/>
    <x v="0"/>
    <x v="0"/>
    <x v="0"/>
    <x v="0"/>
  </r>
  <r>
    <x v="2"/>
    <n v="1"/>
    <s v="2015949"/>
    <x v="0"/>
    <s v="5945"/>
    <s v="27/03/2019 13:48"/>
    <s v="0X76707584"/>
    <s v="800186"/>
    <s v="PITSS"/>
    <s v="ASP"/>
    <x v="49"/>
    <s v="AV 5 DE FEBRERO 1351"/>
    <x v="10"/>
    <n v="0"/>
    <s v="INTERIOR"/>
    <n v="55"/>
    <s v="Entre 31 y 60"/>
    <s v="Office Digital"/>
    <s v="A3"/>
    <s v="Ciudad principal"/>
    <s v="2-Entre 31 y 60"/>
    <n v="1.05"/>
    <n v="1433.25"/>
    <n v="1"/>
    <n v="2.87"/>
    <n v="5"/>
    <n v="0.57400000000000007"/>
    <n v="0"/>
    <n v="0"/>
    <d v="2019-03-28T00:00:00"/>
    <d v="2019-03-28T00:00:00"/>
    <n v="0"/>
    <s v="0-1 día"/>
    <n v="0"/>
    <n v="0"/>
    <n v="0"/>
    <x v="0"/>
    <x v="0"/>
    <x v="0"/>
    <x v="0"/>
    <x v="0"/>
    <x v="0"/>
    <x v="0"/>
  </r>
  <r>
    <x v="2"/>
    <n v="1"/>
    <s v="2015957"/>
    <x v="0"/>
    <s v="3657"/>
    <s v="27/03/2019 14:03"/>
    <s v="0C7X246888"/>
    <s v="800072"/>
    <s v="PITSS"/>
    <s v="ASP"/>
    <x v="49"/>
    <s v="LERDO DE TEJADA No 2007 PB"/>
    <x v="7"/>
    <n v="0"/>
    <s v="INTERIOR"/>
    <n v="99"/>
    <s v="&gt;60"/>
    <s v="A4 Mono MFPs"/>
    <s v="A4"/>
    <s v="Ciudad principal"/>
    <s v="1-&gt;60"/>
    <n v="1.05"/>
    <n v="750.75000000000011"/>
    <n v="1"/>
    <n v="0.95"/>
    <n v="5"/>
    <n v="0.19"/>
    <n v="0"/>
    <n v="0"/>
    <d v="2019-03-27T00:00:00"/>
    <d v="2019-03-27T00:00:00"/>
    <n v="0"/>
    <s v="0-1 día"/>
    <n v="0"/>
    <n v="0"/>
    <n v="0"/>
    <x v="0"/>
    <x v="0"/>
    <x v="0"/>
    <x v="0"/>
    <x v="0"/>
    <x v="0"/>
    <x v="0"/>
  </r>
  <r>
    <x v="2"/>
    <n v="1"/>
    <s v="2016001"/>
    <x v="0"/>
    <s v="5866"/>
    <s v="27/03/2019 15:28"/>
    <s v="0EX9281668"/>
    <s v="100037"/>
    <s v="PITSS"/>
    <s v="ASP"/>
    <x v="1"/>
    <s v="AV VIALIDAD METEPEC 916"/>
    <x v="3"/>
    <n v="0"/>
    <s v="INTERIOR"/>
    <n v="35"/>
    <s v="Entre 31 y 60"/>
    <s v="Departmental Digital"/>
    <s v="A3"/>
    <s v="Ciudad principal"/>
    <s v="2-Entre 31 y 60"/>
    <n v="1.05"/>
    <n v="1433.25"/>
    <n v="1"/>
    <n v="0.7"/>
    <n v="5"/>
    <n v="0.13999999999999999"/>
    <n v="0"/>
    <n v="0"/>
    <d v="2019-03-27T00:00:00"/>
    <d v="2019-03-28T00:00:00"/>
    <n v="1"/>
    <s v="0-1 día"/>
    <n v="0"/>
    <n v="0"/>
    <n v="0"/>
    <x v="0"/>
    <x v="0"/>
    <x v="0"/>
    <x v="0"/>
    <x v="0"/>
    <x v="0"/>
    <x v="0"/>
  </r>
  <r>
    <x v="2"/>
    <n v="1"/>
    <s v="2016015"/>
    <x v="11"/>
    <s v="6514"/>
    <s v="27/03/2019 15:55"/>
    <s v="5AV820023"/>
    <s v="500163"/>
    <s v="PITSS"/>
    <s v="ASP"/>
    <x v="2"/>
    <s v="AV LAS FABRICAS No 5838"/>
    <x v="18"/>
    <n v="0"/>
    <s v="INTERIOR"/>
    <s v="  "/>
    <s v="&gt;60"/>
    <s v="A4 Color Laser MFPs"/>
    <s v="A4"/>
    <s v="Ciudad principal"/>
    <s v="1-&gt;60"/>
    <n v="1"/>
    <n v="715.00000000000011"/>
    <n v="1"/>
    <n v="1.58"/>
    <n v="5"/>
    <n v="0.316"/>
    <n v="0"/>
    <n v="0"/>
    <d v="2019-03-28T00:00:00"/>
    <d v="2019-03-28T00:00:00"/>
    <n v="0"/>
    <s v="0-1 día"/>
    <n v="0"/>
    <n v="0"/>
    <n v="0"/>
    <x v="1"/>
    <x v="0"/>
    <x v="0"/>
    <x v="0"/>
    <x v="0"/>
    <x v="0"/>
    <x v="0"/>
  </r>
  <r>
    <x v="2"/>
    <n v="1"/>
    <s v="2016027"/>
    <x v="0"/>
    <s v="4310"/>
    <s v="27/03/2019 16:16"/>
    <s v="0BG0974969"/>
    <s v="800196"/>
    <s v="PITSS"/>
    <s v="ASP"/>
    <x v="15"/>
    <s v="AV ESPA&amp;A 1840"/>
    <x v="7"/>
    <n v="1"/>
    <s v="INTERIOR"/>
    <n v="29"/>
    <s v="Entre 16 y 30"/>
    <s v="Light Production Digital Business"/>
    <s v="Entry Production"/>
    <s v="Ciudad principal"/>
    <s v="3-Entre 16 y 30"/>
    <n v="1.05"/>
    <n v="0"/>
    <n v="1"/>
    <n v="0.81"/>
    <n v="4"/>
    <n v="0.20250000000000001"/>
    <n v="0"/>
    <n v="0"/>
    <d v="2019-03-29T00:00:00"/>
    <d v="2019-03-29T00:00:00"/>
    <n v="0"/>
    <s v="0-1 día"/>
    <n v="0"/>
    <n v="0"/>
    <n v="0"/>
    <x v="0"/>
    <x v="0"/>
    <x v="0"/>
    <x v="0"/>
    <x v="0"/>
    <x v="0"/>
    <x v="0"/>
  </r>
  <r>
    <x v="2"/>
    <n v="1"/>
    <s v="2016031"/>
    <x v="0"/>
    <s v="4326"/>
    <s v="27/03/2019 16:29"/>
    <s v="0BG1000915"/>
    <s v="500161"/>
    <s v="PITSS"/>
    <s v="ASP"/>
    <x v="11"/>
    <s v="CARRETERA PANAMERICANA KM 1588"/>
    <x v="93"/>
    <n v="0"/>
    <s v="INTERIOR"/>
    <n v="233"/>
    <s v="&gt;60"/>
    <s v="Light Production Digital Business"/>
    <s v="Entry Production"/>
    <s v="Otras"/>
    <s v="3-&gt;60"/>
    <n v="1.1499999999999999"/>
    <n v="1808.95"/>
    <n v="1"/>
    <n v="1.02"/>
    <n v="6"/>
    <n v="0.17"/>
    <n v="0"/>
    <n v="0"/>
    <d v="2019-03-28T00:00:00"/>
    <d v="2019-03-28T00:00:00"/>
    <n v="0"/>
    <s v="0-1 día"/>
    <n v="0"/>
    <n v="0"/>
    <n v="0"/>
    <x v="0"/>
    <x v="0"/>
    <x v="0"/>
    <x v="0"/>
    <x v="0"/>
    <x v="1"/>
    <x v="7"/>
  </r>
  <r>
    <x v="2"/>
    <n v="1"/>
    <s v="2016077"/>
    <x v="0"/>
    <s v="3611"/>
    <s v="27/03/2019 18:51"/>
    <s v="0A4T557554"/>
    <s v="800187"/>
    <s v="PITSS"/>
    <s v="ASP"/>
    <x v="4"/>
    <s v="AV 5 DE FEBRERO 9200"/>
    <x v="10"/>
    <n v="0"/>
    <s v="INTERIOR"/>
    <n v="302"/>
    <s v="&gt;60"/>
    <s v="Entry Mono Printers"/>
    <s v="A4"/>
    <s v="Ciudad principal"/>
    <s v="1-&gt;60"/>
    <n v="1.05"/>
    <n v="750.75000000000011"/>
    <n v="1"/>
    <n v="0.83"/>
    <n v="5"/>
    <n v="0.16599999999999998"/>
    <n v="0"/>
    <n v="0"/>
    <d v="2019-03-28T00:00:00"/>
    <d v="2019-03-28T00:00:00"/>
    <n v="0"/>
    <s v="0-1 día"/>
    <n v="0"/>
    <n v="0"/>
    <n v="0"/>
    <x v="0"/>
    <x v="0"/>
    <x v="0"/>
    <x v="0"/>
    <x v="0"/>
    <x v="0"/>
    <x v="0"/>
  </r>
  <r>
    <x v="2"/>
    <n v="1"/>
    <s v="2016079"/>
    <x v="0"/>
    <s v="3611"/>
    <s v="27/03/2019 18:52"/>
    <s v="0A4T558594"/>
    <s v="800197"/>
    <s v="PITSS"/>
    <s v="ASP"/>
    <x v="4"/>
    <s v="AV SALVADOR NAVA MARTINEZ 3115"/>
    <x v="13"/>
    <n v="0"/>
    <s v="INTERIOR"/>
    <n v="243"/>
    <s v="&gt;60"/>
    <s v="Entry Mono Printers"/>
    <s v="A4"/>
    <s v="Ciudad principal"/>
    <s v="1-&gt;60"/>
    <n v="1.05"/>
    <n v="750.75000000000011"/>
    <n v="1"/>
    <n v="3.75"/>
    <n v="5"/>
    <n v="0.75"/>
    <n v="0"/>
    <n v="0"/>
    <d v="2019-03-28T00:00:00"/>
    <d v="2019-03-28T00:00:00"/>
    <n v="0"/>
    <s v="0-1 día"/>
    <n v="0"/>
    <n v="0"/>
    <n v="0"/>
    <x v="0"/>
    <x v="0"/>
    <x v="0"/>
    <x v="0"/>
    <x v="0"/>
    <x v="0"/>
    <x v="0"/>
  </r>
  <r>
    <x v="2"/>
    <n v="1"/>
    <s v="2016255"/>
    <x v="0"/>
    <s v="4395"/>
    <s v="28/03/2019 08:08"/>
    <s v="0BG2940184"/>
    <s v="800192"/>
    <s v="PITSS"/>
    <s v="ASP"/>
    <x v="1"/>
    <s v="MANUEL J CLOUTHIER 888"/>
    <x v="0"/>
    <n v="0"/>
    <s v="INTERIOR"/>
    <n v="49"/>
    <s v="Entre 31 y 60"/>
    <s v="Light Production Digital Business"/>
    <s v="Entry Production"/>
    <s v="Ciudad principal"/>
    <s v="3-Entre 31 y 60"/>
    <n v="1.1000000000000001"/>
    <n v="1730.3000000000004"/>
    <n v="1"/>
    <n v="2.4"/>
    <n v="4"/>
    <n v="0.6"/>
    <n v="0"/>
    <n v="0"/>
    <d v="2019-03-28T00:00:00"/>
    <d v="2019-03-29T00:00:00"/>
    <n v="1"/>
    <s v="0-1 día"/>
    <n v="0"/>
    <n v="0"/>
    <n v="0"/>
    <x v="0"/>
    <x v="0"/>
    <x v="0"/>
    <x v="0"/>
    <x v="0"/>
    <x v="0"/>
    <x v="0"/>
  </r>
  <r>
    <x v="2"/>
    <n v="1"/>
    <s v="2016257"/>
    <x v="0"/>
    <s v="4395"/>
    <s v="28/03/2019 08:15"/>
    <s v="0BG2940374"/>
    <s v="800183"/>
    <s v="PITSS"/>
    <s v="ASP"/>
    <x v="1"/>
    <s v="AMERICAS 655"/>
    <x v="7"/>
    <n v="0"/>
    <s v="INTERIOR"/>
    <n v="59"/>
    <s v="Entre 31 y 60"/>
    <s v="Light Production Digital Business"/>
    <s v="Entry Production"/>
    <s v="Ciudad principal"/>
    <s v="3-Entre 31 y 60"/>
    <n v="1.1000000000000001"/>
    <n v="1730.3000000000004"/>
    <n v="1"/>
    <n v="1.17"/>
    <n v="4"/>
    <n v="0.29249999999999998"/>
    <n v="0"/>
    <n v="0"/>
    <d v="2019-03-28T00:00:00"/>
    <d v="2019-03-28T00:00:00"/>
    <n v="0"/>
    <s v="0-1 día"/>
    <n v="0"/>
    <n v="0"/>
    <n v="0"/>
    <x v="0"/>
    <x v="0"/>
    <x v="0"/>
    <x v="0"/>
    <x v="0"/>
    <x v="0"/>
    <x v="0"/>
  </r>
  <r>
    <x v="2"/>
    <n v="1"/>
    <s v="2016259"/>
    <x v="0"/>
    <s v="5955"/>
    <s v="28/03/2019 08:15"/>
    <s v="0X76372976"/>
    <s v="800027"/>
    <s v="PITSS"/>
    <s v="ASP"/>
    <x v="131"/>
    <s v="PROLG AV LOPEZ MATEOS KM 6.5 NO 2915"/>
    <x v="40"/>
    <n v="0"/>
    <s v="INTERIOR"/>
    <n v="106"/>
    <s v="&gt;60"/>
    <s v="Departmental Digital"/>
    <s v="A3"/>
    <s v="Ciudad principal"/>
    <s v="2-&gt;60"/>
    <n v="1.1000000000000001"/>
    <n v="1501.5000000000002"/>
    <n v="1"/>
    <n v="1.7"/>
    <n v="5"/>
    <n v="0.33999999999999997"/>
    <n v="0"/>
    <n v="0"/>
    <d v="2019-03-28T00:00:00"/>
    <d v="2019-03-28T00:00:00"/>
    <n v="0"/>
    <s v="0-1 día"/>
    <n v="0"/>
    <n v="0"/>
    <n v="0"/>
    <x v="0"/>
    <x v="0"/>
    <x v="0"/>
    <x v="0"/>
    <x v="0"/>
    <x v="0"/>
    <x v="0"/>
  </r>
  <r>
    <x v="2"/>
    <n v="1"/>
    <s v="2016261"/>
    <x v="0"/>
    <s v="4395"/>
    <s v="28/03/2019 08:20"/>
    <s v="0BG2951472"/>
    <s v="800183"/>
    <s v="PITSS"/>
    <s v="ASP"/>
    <x v="1"/>
    <s v="AMERICAS 655"/>
    <x v="7"/>
    <n v="0"/>
    <s v="INTERIOR"/>
    <n v="7"/>
    <s v="Entre 7 y 15"/>
    <s v="Light Production Digital Business"/>
    <s v="Entry Production"/>
    <s v="Ciudad principal"/>
    <s v="3-Entre 7 y 15"/>
    <n v="0.8"/>
    <n v="1258.4000000000003"/>
    <n v="1"/>
    <n v="1.5"/>
    <n v="4"/>
    <n v="0.375"/>
    <n v="0"/>
    <n v="0"/>
    <d v="2019-03-28T00:00:00"/>
    <d v="2019-03-29T00:00:00"/>
    <n v="1"/>
    <s v="0-1 día"/>
    <n v="0"/>
    <n v="0"/>
    <n v="0"/>
    <x v="0"/>
    <x v="0"/>
    <x v="0"/>
    <x v="0"/>
    <x v="0"/>
    <x v="0"/>
    <x v="0"/>
  </r>
  <r>
    <x v="2"/>
    <n v="1"/>
    <s v="2016287"/>
    <x v="3"/>
    <s v="3346"/>
    <s v="28/03/2019 09:00"/>
    <s v="03BT801958"/>
    <s v="500019"/>
    <s v="PITSS"/>
    <s v="ASP"/>
    <x v="6"/>
    <s v="AV ABASOLO 3653 OTE"/>
    <x v="9"/>
    <n v="0"/>
    <s v="INTERIOR"/>
    <s v="  "/>
    <s v="&gt;60"/>
    <s v="A4 Mono MFPs"/>
    <s v="A4"/>
    <s v="Otras"/>
    <s v="1-&gt;60"/>
    <n v="1"/>
    <n v="1072.5000000000002"/>
    <n v="0"/>
    <n v="9"/>
    <n v="9"/>
    <n v="1"/>
    <n v="0"/>
    <n v="0"/>
    <d v="2019-03-28T00:00:00"/>
    <d v="2019-03-28T00:00:00"/>
    <n v="0"/>
    <s v="0-1 día"/>
    <n v="0"/>
    <n v="0"/>
    <n v="0"/>
    <x v="1"/>
    <x v="0"/>
    <x v="0"/>
    <x v="0"/>
    <x v="0"/>
    <x v="0"/>
    <x v="0"/>
  </r>
  <r>
    <x v="2"/>
    <n v="1"/>
    <s v="2016291"/>
    <x v="0"/>
    <s v="4310"/>
    <s v="28/03/2019 08:57"/>
    <s v="0BG0966721"/>
    <s v="800188"/>
    <s v="PITSS"/>
    <s v="ASP"/>
    <x v="1"/>
    <s v="AV. FAJA DE ORO NO. 1100"/>
    <x v="48"/>
    <n v="0"/>
    <s v="INTERIOR"/>
    <n v="16"/>
    <s v="Entre 16 y 30"/>
    <s v="Light Production Digital Business"/>
    <s v="Entry Production"/>
    <s v="Ciudad principal"/>
    <s v="3-Entre 16 y 30"/>
    <n v="1.05"/>
    <n v="1651.6500000000003"/>
    <n v="1"/>
    <n v="1.55"/>
    <n v="4"/>
    <n v="0.38750000000000001"/>
    <n v="0"/>
    <n v="0"/>
    <d v="2019-03-28T00:00:00"/>
    <d v="2019-03-28T00:00:00"/>
    <n v="0"/>
    <s v="0-1 día"/>
    <n v="0"/>
    <n v="0"/>
    <n v="0"/>
    <x v="0"/>
    <x v="0"/>
    <x v="0"/>
    <x v="0"/>
    <x v="0"/>
    <x v="0"/>
    <x v="0"/>
  </r>
  <r>
    <x v="2"/>
    <n v="1"/>
    <s v="2016293"/>
    <x v="3"/>
    <s v="3346"/>
    <s v="28/03/2019 09:01"/>
    <s v="03BT801960"/>
    <s v="500066"/>
    <s v="PITSS"/>
    <s v="ASP"/>
    <x v="6"/>
    <s v="AV PLAYA REVOLCADERO S/N"/>
    <x v="132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3-28T00:00:00"/>
    <d v="2019-03-29T00:00:00"/>
    <n v="1"/>
    <s v="0-1 día"/>
    <n v="0"/>
    <n v="0"/>
    <n v="0"/>
    <x v="1"/>
    <x v="0"/>
    <x v="0"/>
    <x v="0"/>
    <x v="0"/>
    <x v="0"/>
    <x v="0"/>
  </r>
  <r>
    <x v="2"/>
    <n v="1"/>
    <s v="2016297"/>
    <x v="3"/>
    <s v="3346"/>
    <s v="28/03/2019 09:03"/>
    <s v="03BT801963"/>
    <s v="800186"/>
    <s v="PITSS"/>
    <s v="ASP"/>
    <x v="6"/>
    <s v="PRIVADA DE CEDROS No 104"/>
    <x v="10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3-28T00:00:00"/>
    <d v="2019-03-29T00:00:00"/>
    <n v="1"/>
    <s v="0-1 día"/>
    <n v="0"/>
    <n v="0"/>
    <n v="0"/>
    <x v="1"/>
    <x v="0"/>
    <x v="0"/>
    <x v="0"/>
    <x v="0"/>
    <x v="0"/>
    <x v="0"/>
  </r>
  <r>
    <x v="2"/>
    <n v="1"/>
    <s v="2016347"/>
    <x v="0"/>
    <s v="4002"/>
    <s v="28/03/2019 10:01"/>
    <s v="09HB331582"/>
    <s v="000196"/>
    <s v="PITSS"/>
    <s v="ASP"/>
    <x v="102"/>
    <s v="AV DE LA BARRANCA LOTE No 26  A S/N"/>
    <x v="85"/>
    <n v="1"/>
    <s v="METRO"/>
    <n v="28"/>
    <s v="Entre 16 y 30"/>
    <s v="A4 Mono MFPs"/>
    <s v="A4"/>
    <s v="Ciudad principal"/>
    <s v="1-Entre 16 y 30"/>
    <n v="0.6"/>
    <n v="0"/>
    <n v="1"/>
    <n v="2.61"/>
    <n v="5"/>
    <n v="0.52200000000000002"/>
    <n v="0"/>
    <n v="0"/>
    <d v="2019-03-28T00:00:00"/>
    <d v="2019-03-29T00:00:00"/>
    <n v="1"/>
    <s v="0-1 día"/>
    <n v="0"/>
    <n v="0"/>
    <n v="0"/>
    <x v="0"/>
    <x v="0"/>
    <x v="0"/>
    <x v="0"/>
    <x v="0"/>
    <x v="0"/>
    <x v="0"/>
  </r>
  <r>
    <x v="2"/>
    <n v="1"/>
    <s v="2016357"/>
    <x v="0"/>
    <s v="4395"/>
    <s v="28/03/2019 10:07"/>
    <s v="0BG2951526"/>
    <s v="500157"/>
    <s v="PITSS"/>
    <s v="ASP"/>
    <x v="1"/>
    <s v="AV EJERCITO NACIONAL No 2926"/>
    <x v="2"/>
    <n v="0"/>
    <s v="INTERIOR"/>
    <n v="21"/>
    <s v="Entre 16 y 30"/>
    <s v="Light Production Digital Business"/>
    <s v="Entry Production"/>
    <s v="Ciudad principal"/>
    <s v="3-Entre 16 y 30"/>
    <n v="1.05"/>
    <n v="1651.6500000000003"/>
    <n v="1"/>
    <n v="3.21"/>
    <n v="4"/>
    <n v="0.80249999999999999"/>
    <n v="0"/>
    <n v="0"/>
    <d v="2019-03-28T00:00:00"/>
    <d v="2019-03-29T00:00:00"/>
    <n v="1"/>
    <s v="0-1 día"/>
    <n v="0"/>
    <n v="0"/>
    <n v="0"/>
    <x v="0"/>
    <x v="0"/>
    <x v="0"/>
    <x v="0"/>
    <x v="0"/>
    <x v="2"/>
    <x v="4"/>
  </r>
  <r>
    <x v="2"/>
    <n v="1"/>
    <s v="2016369"/>
    <x v="0"/>
    <s v="4624"/>
    <s v="28/03/2019 10:26"/>
    <s v="0D6X462987"/>
    <s v="500155"/>
    <s v="PITSS"/>
    <s v="ASP"/>
    <x v="25"/>
    <s v="AV VALLE DEL CEDRO 1681"/>
    <x v="2"/>
    <n v="0"/>
    <s v="INTERIOR"/>
    <n v="59"/>
    <s v="Entre 31 y 60"/>
    <s v="Entry Mono Printers"/>
    <s v="A4"/>
    <s v="Ciudad principal"/>
    <s v="1-Entre 31 y 60"/>
    <n v="0.8"/>
    <n v="572.00000000000011"/>
    <n v="1"/>
    <n v="1.07"/>
    <n v="5"/>
    <n v="0.21400000000000002"/>
    <n v="0"/>
    <n v="0"/>
    <d v="2019-03-29T00:00:00"/>
    <d v="2019-03-29T00:00:00"/>
    <n v="0"/>
    <s v="0-1 día"/>
    <n v="0"/>
    <n v="0"/>
    <n v="0"/>
    <x v="0"/>
    <x v="0"/>
    <x v="0"/>
    <x v="1"/>
    <x v="0"/>
    <x v="2"/>
    <x v="2"/>
  </r>
  <r>
    <x v="2"/>
    <n v="1"/>
    <s v="2016383"/>
    <x v="0"/>
    <s v="3658"/>
    <s v="28/03/2019 10:50"/>
    <s v="0C4X008261"/>
    <s v="800072"/>
    <s v="PITSS"/>
    <s v="ASP"/>
    <x v="7"/>
    <s v="AV GENERAL RAMON CORONA No 2514"/>
    <x v="0"/>
    <n v="0"/>
    <s v="INTERIOR"/>
    <n v="30"/>
    <s v="Entre 16 y 30"/>
    <s v="A4 Mono MFPs"/>
    <s v="A4"/>
    <s v="Ciudad principal"/>
    <s v="1-Entre 16 y 30"/>
    <n v="0.6"/>
    <n v="429.00000000000006"/>
    <n v="1"/>
    <n v="3.02"/>
    <n v="5"/>
    <n v="0.60399999999999998"/>
    <n v="0"/>
    <n v="0"/>
    <d v="2019-03-28T00:00:00"/>
    <d v="2019-03-28T00:00:00"/>
    <n v="0"/>
    <s v="0-1 día"/>
    <n v="0"/>
    <n v="0"/>
    <n v="0"/>
    <x v="0"/>
    <x v="0"/>
    <x v="0"/>
    <x v="0"/>
    <x v="0"/>
    <x v="0"/>
    <x v="0"/>
  </r>
  <r>
    <x v="2"/>
    <n v="1"/>
    <s v="2016389"/>
    <x v="0"/>
    <s v="5866"/>
    <s v="28/03/2019 10:31"/>
    <s v="0EX9660971"/>
    <s v="800027"/>
    <s v="PITSS"/>
    <s v="ASP"/>
    <x v="4"/>
    <s v="AV LOPEZ MATEOS SUR No 7000"/>
    <x v="40"/>
    <n v="0"/>
    <s v="INTERIOR"/>
    <n v="17"/>
    <s v="Entre 16 y 30"/>
    <s v="Departmental Digital"/>
    <s v="A3"/>
    <s v="Ciudad principal"/>
    <s v="2-Entre 16 y 30"/>
    <n v="0.8"/>
    <n v="1092"/>
    <n v="1"/>
    <n v="4.5599999999999996"/>
    <n v="5"/>
    <n v="0.91199999999999992"/>
    <n v="0"/>
    <n v="0"/>
    <d v="2019-03-28T00:00:00"/>
    <d v="2019-03-28T00:00:00"/>
    <n v="0"/>
    <s v="0-1 día"/>
    <n v="0"/>
    <n v="0"/>
    <n v="0"/>
    <x v="0"/>
    <x v="0"/>
    <x v="0"/>
    <x v="0"/>
    <x v="0"/>
    <x v="0"/>
    <x v="0"/>
  </r>
  <r>
    <x v="2"/>
    <n v="1"/>
    <s v="2016391"/>
    <x v="0"/>
    <s v="0070"/>
    <s v="28/03/2019 11:01"/>
    <s v="0E2B659015"/>
    <s v="800027"/>
    <s v="PITSS"/>
    <s v="ASP"/>
    <x v="4"/>
    <s v="AV LOPEZ MATEOS SUR No 7000"/>
    <x v="40"/>
    <n v="0"/>
    <s v="INTERIOR"/>
    <n v="68"/>
    <s v="&gt;60"/>
    <s v="Entry Production Color Low/Mid"/>
    <s v="Entry Production"/>
    <s v="Ciudad principal"/>
    <s v="3-&gt;60"/>
    <n v="1.1499999999999999"/>
    <n v="1808.95"/>
    <n v="1"/>
    <n v="2.15"/>
    <n v="4"/>
    <n v="0.53749999999999998"/>
    <n v="0"/>
    <n v="0"/>
    <d v="2019-03-28T00:00:00"/>
    <d v="2019-03-28T00:00:00"/>
    <n v="0"/>
    <s v="0-1 día"/>
    <n v="0"/>
    <n v="0"/>
    <n v="0"/>
    <x v="0"/>
    <x v="0"/>
    <x v="0"/>
    <x v="0"/>
    <x v="0"/>
    <x v="0"/>
    <x v="0"/>
  </r>
  <r>
    <x v="2"/>
    <n v="1"/>
    <s v="2016395"/>
    <x v="0"/>
    <s v="8075"/>
    <s v="28/03/2019 11:02"/>
    <s v="03AG880494"/>
    <s v="800027"/>
    <s v="PITSS"/>
    <s v="ASP"/>
    <x v="4"/>
    <s v="AV LOPEZ MATEOS SUR No 7000"/>
    <x v="40"/>
    <n v="0"/>
    <s v="INTERIOR"/>
    <n v="45"/>
    <s v="Entre 31 y 60"/>
    <s v="Departmental Digital"/>
    <s v="A3"/>
    <s v="Ciudad principal"/>
    <s v="2-Entre 31 y 60"/>
    <n v="1.05"/>
    <n v="1433.25"/>
    <n v="1"/>
    <n v="3.94"/>
    <n v="5"/>
    <n v="0.78800000000000003"/>
    <n v="0"/>
    <n v="0"/>
    <d v="2019-03-28T00:00:00"/>
    <d v="2019-03-28T00:00:00"/>
    <n v="0"/>
    <s v="0-1 día"/>
    <n v="0"/>
    <n v="0"/>
    <n v="0"/>
    <x v="0"/>
    <x v="0"/>
    <x v="0"/>
    <x v="0"/>
    <x v="0"/>
    <x v="0"/>
    <x v="0"/>
  </r>
  <r>
    <x v="2"/>
    <n v="1"/>
    <s v="2016429"/>
    <x v="0"/>
    <s v="5866"/>
    <s v="28/03/2019 11:34"/>
    <s v="0EX9299896"/>
    <s v="500161"/>
    <s v="PITSS"/>
    <s v="ASP"/>
    <x v="11"/>
    <s v="CARRETERA PANAMERICANA KM 1588"/>
    <x v="93"/>
    <n v="0"/>
    <s v="INTERIOR"/>
    <n v="30"/>
    <s v="Entre 16 y 30"/>
    <s v="Departmental Digital"/>
    <s v="A3"/>
    <s v="Otras"/>
    <s v="2-Entre 16 y 30"/>
    <n v="0.8"/>
    <n v="1092"/>
    <n v="1"/>
    <n v="0"/>
    <n v="9"/>
    <n v="0"/>
    <n v="0"/>
    <n v="0"/>
    <d v="2019-03-28T00:00:00"/>
    <d v="2019-03-28T00:00:00"/>
    <n v="0"/>
    <s v="0-1 día"/>
    <n v="0"/>
    <n v="0"/>
    <n v="0"/>
    <x v="0"/>
    <x v="0"/>
    <x v="0"/>
    <x v="0"/>
    <x v="0"/>
    <x v="1"/>
    <x v="7"/>
  </r>
  <r>
    <x v="2"/>
    <n v="1"/>
    <s v="2016433"/>
    <x v="0"/>
    <s v="3657"/>
    <s v="28/03/2019 11:36"/>
    <s v="0C7X249094"/>
    <s v="800072"/>
    <s v="PITSS"/>
    <s v="ASP"/>
    <x v="49"/>
    <s v="LERDO DE TEJADA No 2007 PB"/>
    <x v="7"/>
    <n v="0"/>
    <s v="INTERIOR"/>
    <n v="153"/>
    <s v="&gt;60"/>
    <s v="A4 Mono MFPs"/>
    <s v="A4"/>
    <s v="Ciudad principal"/>
    <s v="1-&gt;60"/>
    <n v="1.05"/>
    <n v="750.75000000000011"/>
    <n v="1"/>
    <n v="1.4"/>
    <n v="5"/>
    <n v="0.27999999999999997"/>
    <n v="0"/>
    <n v="0"/>
    <d v="2019-03-28T00:00:00"/>
    <d v="2019-03-28T00:00:00"/>
    <n v="0"/>
    <s v="0-1 día"/>
    <n v="0"/>
    <n v="0"/>
    <n v="0"/>
    <x v="0"/>
    <x v="0"/>
    <x v="0"/>
    <x v="0"/>
    <x v="0"/>
    <x v="0"/>
    <x v="0"/>
  </r>
  <r>
    <x v="2"/>
    <n v="1"/>
    <s v="2016453"/>
    <x v="0"/>
    <s v="7025"/>
    <s v="28/03/2019 12:01"/>
    <s v="07CX042857"/>
    <s v="500089"/>
    <s v="PITSS"/>
    <s v="ASP"/>
    <x v="2"/>
    <s v="RAFAEL PEREZ SERNA Y HENRY DUNANT"/>
    <x v="2"/>
    <n v="1"/>
    <s v="INTERIOR"/>
    <n v="329"/>
    <s v="&gt;60"/>
    <s v="Office Digital"/>
    <s v="A3"/>
    <s v="Ciudad principal"/>
    <s v="2-&gt;60"/>
    <n v="1.1000000000000001"/>
    <n v="0"/>
    <n v="1"/>
    <n v="0.4"/>
    <n v="5"/>
    <n v="0.08"/>
    <n v="0"/>
    <n v="0"/>
    <d v="2019-03-28T00:00:00"/>
    <d v="2019-03-28T00:00:00"/>
    <n v="0"/>
    <s v="0-1 día"/>
    <n v="0"/>
    <n v="0"/>
    <n v="0"/>
    <x v="0"/>
    <x v="0"/>
    <x v="0"/>
    <x v="0"/>
    <x v="0"/>
    <x v="0"/>
    <x v="0"/>
  </r>
  <r>
    <x v="2"/>
    <n v="1"/>
    <s v="2016483"/>
    <x v="0"/>
    <s v="4310"/>
    <s v="28/03/2019 12:32"/>
    <s v="0BG0966745"/>
    <s v="800192"/>
    <s v="PITSS"/>
    <s v="ASP"/>
    <x v="1"/>
    <s v="CENTRO COMERCIAL REAL CENTER AV SANTA MARGARITA No"/>
    <x v="0"/>
    <n v="0"/>
    <s v="INTERIOR"/>
    <n v="62"/>
    <s v="&gt;60"/>
    <s v="Light Production Digital Business"/>
    <s v="Entry Production"/>
    <s v="Ciudad principal"/>
    <s v="3-&gt;60"/>
    <n v="1.1499999999999999"/>
    <n v="1808.95"/>
    <n v="1"/>
    <n v="1.69"/>
    <n v="4"/>
    <n v="0.42249999999999999"/>
    <n v="0"/>
    <n v="0"/>
    <d v="2019-03-29T00:00:00"/>
    <d v="2019-03-29T00:00:00"/>
    <n v="0"/>
    <s v="0-1 día"/>
    <n v="0"/>
    <n v="0"/>
    <n v="0"/>
    <x v="0"/>
    <x v="0"/>
    <x v="0"/>
    <x v="0"/>
    <x v="0"/>
    <x v="0"/>
    <x v="0"/>
  </r>
  <r>
    <x v="2"/>
    <n v="1"/>
    <s v="2016495"/>
    <x v="0"/>
    <s v="6705"/>
    <s v="28/03/2019 12:47"/>
    <s v="0A1H021261"/>
    <s v="800187"/>
    <s v="PITSS"/>
    <s v="ASP"/>
    <x v="1"/>
    <s v="AV CONSTITUYENTES ORIENTE 20"/>
    <x v="10"/>
    <n v="0"/>
    <s v="INTERIOR"/>
    <n v="8"/>
    <s v="Entre 7 y 15"/>
    <s v="WF Mono Systems and Legacy Color"/>
    <s v="WF"/>
    <s v="Ciudad principal"/>
    <s v="3-Entre 7 y 15"/>
    <n v="0.8"/>
    <n v="1258.4000000000003"/>
    <n v="1"/>
    <n v="1.1399999999999999"/>
    <n v="4"/>
    <n v="0.28499999999999998"/>
    <n v="0"/>
    <n v="0"/>
    <d v="2019-03-29T00:00:00"/>
    <d v="2019-03-29T00:00:00"/>
    <n v="0"/>
    <s v="0-1 día"/>
    <n v="0"/>
    <n v="0"/>
    <n v="0"/>
    <x v="0"/>
    <x v="0"/>
    <x v="0"/>
    <x v="0"/>
    <x v="0"/>
    <x v="0"/>
    <x v="0"/>
  </r>
  <r>
    <x v="2"/>
    <n v="1"/>
    <s v="2016503"/>
    <x v="0"/>
    <s v="0070"/>
    <s v="28/03/2019 13:01"/>
    <s v="0E2B646611"/>
    <s v="800192"/>
    <s v="PITSS"/>
    <s v="ASP"/>
    <x v="1"/>
    <s v="CENTRO COMERCIAL REAL CENTER AV SANTA MARGARITA No"/>
    <x v="0"/>
    <n v="0"/>
    <s v="INTERIOR"/>
    <n v="48"/>
    <s v="Entre 31 y 60"/>
    <s v="Entry Production Color Low/Mid"/>
    <s v="Entry Production"/>
    <s v="Ciudad principal"/>
    <s v="3-Entre 31 y 60"/>
    <n v="1.1000000000000001"/>
    <n v="1730.3000000000004"/>
    <n v="1"/>
    <n v="3.23"/>
    <n v="4"/>
    <n v="0.8075"/>
    <n v="0"/>
    <n v="0"/>
    <d v="2019-03-28T00:00:00"/>
    <d v="2019-03-28T00:00:00"/>
    <n v="0"/>
    <s v="0-1 día"/>
    <n v="0"/>
    <n v="0"/>
    <n v="0"/>
    <x v="0"/>
    <x v="0"/>
    <x v="0"/>
    <x v="0"/>
    <x v="0"/>
    <x v="0"/>
    <x v="0"/>
  </r>
  <r>
    <x v="2"/>
    <n v="1"/>
    <s v="2016529"/>
    <x v="0"/>
    <s v="6705"/>
    <s v="28/03/2019 13:19"/>
    <s v="0A1H022183"/>
    <s v="800187"/>
    <s v="PITSS"/>
    <s v="ASP"/>
    <x v="4"/>
    <s v="AV CONSTITUYENTES 152 PTE"/>
    <x v="10"/>
    <n v="0"/>
    <s v="INTERIOR"/>
    <n v="50"/>
    <s v="Entre 31 y 60"/>
    <s v="WF Mono Systems and Legacy Color"/>
    <s v="WF"/>
    <s v="Ciudad principal"/>
    <s v="3-Entre 31 y 60"/>
    <n v="1.1000000000000001"/>
    <n v="1730.3000000000004"/>
    <n v="1"/>
    <n v="1.51"/>
    <n v="4"/>
    <n v="0.3775"/>
    <n v="0"/>
    <n v="0"/>
    <d v="2019-03-28T00:00:00"/>
    <d v="2019-03-29T00:00:00"/>
    <n v="1"/>
    <s v="0-1 día"/>
    <n v="0"/>
    <n v="0"/>
    <n v="0"/>
    <x v="0"/>
    <x v="0"/>
    <x v="0"/>
    <x v="0"/>
    <x v="0"/>
    <x v="0"/>
    <x v="0"/>
  </r>
  <r>
    <x v="2"/>
    <n v="1"/>
    <s v="2016535"/>
    <x v="0"/>
    <s v="4002"/>
    <s v="28/03/2019 13:30"/>
    <s v="9HB383593"/>
    <s v="500019"/>
    <s v="PITSS"/>
    <s v="ASP"/>
    <x v="192"/>
    <s v="PEDRO SULA No 208"/>
    <x v="9"/>
    <n v="0"/>
    <s v="INTERIOR"/>
    <n v="2674"/>
    <s v="&gt;60"/>
    <s v="A4 Mono MFPs"/>
    <s v="A4"/>
    <s v="Otras"/>
    <s v="1-&gt;60"/>
    <n v="1.05"/>
    <n v="750.75000000000011"/>
    <n v="1"/>
    <n v="2.2799999999999998"/>
    <n v="9"/>
    <n v="0.2533333333333333"/>
    <n v="0"/>
    <n v="0"/>
    <d v="2019-03-28T00:00:00"/>
    <d v="2019-03-28T00:00:00"/>
    <n v="0"/>
    <s v="0-1 día"/>
    <n v="0"/>
    <n v="0"/>
    <n v="0"/>
    <x v="0"/>
    <x v="0"/>
    <x v="0"/>
    <x v="0"/>
    <x v="0"/>
    <x v="0"/>
    <x v="0"/>
  </r>
  <r>
    <x v="2"/>
    <n v="1"/>
    <s v="2016555"/>
    <x v="0"/>
    <s v="3658"/>
    <s v="28/03/2019 13:34"/>
    <s v="0C4X008436"/>
    <s v="800188"/>
    <s v="PITSS"/>
    <s v="ASP"/>
    <x v="8"/>
    <s v="CALLE FAJA DE ORO 1502 ANCLA 1"/>
    <x v="48"/>
    <n v="0"/>
    <s v="INTERIOR"/>
    <n v="70"/>
    <s v="&gt;60"/>
    <s v="A4 Mono MFPs"/>
    <s v="A4"/>
    <s v="Ciudad principal"/>
    <s v="1-&gt;60"/>
    <n v="1.05"/>
    <n v="750.75000000000011"/>
    <n v="1"/>
    <n v="1.01"/>
    <n v="5"/>
    <n v="0.20200000000000001"/>
    <n v="0"/>
    <n v="0"/>
    <d v="2019-03-28T00:00:00"/>
    <d v="2019-03-28T00:00:00"/>
    <n v="0"/>
    <s v="0-1 día"/>
    <n v="0"/>
    <n v="0"/>
    <n v="0"/>
    <x v="0"/>
    <x v="0"/>
    <x v="0"/>
    <x v="0"/>
    <x v="0"/>
    <x v="0"/>
    <x v="0"/>
  </r>
  <r>
    <x v="2"/>
    <n v="1"/>
    <s v="2016571"/>
    <x v="0"/>
    <s v="3658"/>
    <s v="28/03/2019 13:58"/>
    <s v="0C4X008486"/>
    <s v="800110"/>
    <s v="PITSS"/>
    <s v="ASP"/>
    <x v="8"/>
    <s v="AV MADERO ORIENTE 422-B"/>
    <x v="28"/>
    <n v="0"/>
    <s v="INTERIOR"/>
    <n v="380"/>
    <s v="&gt;60"/>
    <s v="A4 Mono MFPs"/>
    <s v="A4"/>
    <s v="Ciudad principal"/>
    <s v="1-&gt;60"/>
    <n v="1.05"/>
    <n v="750.75000000000011"/>
    <n v="1"/>
    <n v="1.6"/>
    <n v="5"/>
    <n v="0.32"/>
    <n v="0"/>
    <n v="0"/>
    <d v="2019-03-28T00:00:00"/>
    <d v="2019-03-28T00:00:00"/>
    <n v="0"/>
    <s v="0-1 día"/>
    <n v="0"/>
    <n v="0"/>
    <n v="0"/>
    <x v="0"/>
    <x v="0"/>
    <x v="0"/>
    <x v="0"/>
    <x v="0"/>
    <x v="0"/>
    <x v="0"/>
  </r>
  <r>
    <x v="2"/>
    <n v="1"/>
    <s v="2016583"/>
    <x v="0"/>
    <s v="4626"/>
    <s v="28/03/2019 14:34"/>
    <s v="0D6X468206"/>
    <s v="800072"/>
    <s v="PITSS"/>
    <s v="ASP"/>
    <x v="27"/>
    <s v="CARRETERA BASE AEREA No 5850-23"/>
    <x v="0"/>
    <n v="0"/>
    <s v="INTERIOR"/>
    <n v="342"/>
    <s v="&gt;60"/>
    <s v="Entry Mono Printers"/>
    <s v="A4"/>
    <s v="Ciudad principal"/>
    <s v="1-&gt;60"/>
    <n v="1.05"/>
    <n v="750.75000000000011"/>
    <n v="1"/>
    <n v="2.15"/>
    <n v="5"/>
    <n v="0.43"/>
    <n v="0"/>
    <n v="0"/>
    <d v="2019-03-28T00:00:00"/>
    <d v="2019-03-29T00:00:00"/>
    <n v="1"/>
    <s v="0-1 día"/>
    <n v="0"/>
    <n v="0"/>
    <n v="0"/>
    <x v="0"/>
    <x v="0"/>
    <x v="0"/>
    <x v="0"/>
    <x v="0"/>
    <x v="0"/>
    <x v="0"/>
  </r>
  <r>
    <x v="2"/>
    <n v="1"/>
    <s v="2016593"/>
    <x v="0"/>
    <s v="4395"/>
    <s v="28/03/2019 15:01"/>
    <s v="0BG2949265"/>
    <s v="500083"/>
    <s v="PITSS"/>
    <s v="ASP"/>
    <x v="1"/>
    <s v="MANUEL BARRAGAN 510 NTE"/>
    <x v="36"/>
    <n v="0"/>
    <s v="INTERIOR"/>
    <n v="9"/>
    <s v="Entre 7 y 15"/>
    <s v="Light Production Digital Business"/>
    <s v="Entry Production"/>
    <s v="Ciudad principal"/>
    <s v="3-Entre 7 y 15"/>
    <n v="0.8"/>
    <n v="1258.4000000000003"/>
    <n v="1"/>
    <n v="2.48"/>
    <n v="4"/>
    <n v="0.62"/>
    <n v="0"/>
    <n v="0"/>
    <d v="2019-03-28T00:00:00"/>
    <d v="2019-03-29T00:00:00"/>
    <n v="1"/>
    <s v="0-1 día"/>
    <n v="0"/>
    <n v="0"/>
    <n v="0"/>
    <x v="0"/>
    <x v="0"/>
    <x v="0"/>
    <x v="0"/>
    <x v="0"/>
    <x v="0"/>
    <x v="0"/>
  </r>
  <r>
    <x v="2"/>
    <n v="1"/>
    <s v="2016603"/>
    <x v="0"/>
    <s v="5866"/>
    <s v="28/03/2019 15:30"/>
    <s v="0EX9283132"/>
    <s v="500036"/>
    <s v="PITSS"/>
    <s v="ASP"/>
    <x v="1"/>
    <s v="BLV LUIS ECHEVERRIA 1032"/>
    <x v="44"/>
    <n v="0"/>
    <s v="INTERIOR"/>
    <n v="122"/>
    <s v="&gt;60"/>
    <s v="Departmental Digital"/>
    <s v="A3"/>
    <s v="Ciudad principal"/>
    <s v="2-&gt;60"/>
    <n v="1.1000000000000001"/>
    <n v="1501.5000000000002"/>
    <n v="1"/>
    <n v="2"/>
    <n v="5"/>
    <n v="0.4"/>
    <n v="0"/>
    <n v="0"/>
    <d v="2019-03-29T00:00:00"/>
    <d v="2019-03-29T00:00:00"/>
    <n v="0"/>
    <s v="0-1 día"/>
    <n v="0"/>
    <n v="0"/>
    <n v="0"/>
    <x v="0"/>
    <x v="0"/>
    <x v="0"/>
    <x v="0"/>
    <x v="0"/>
    <x v="0"/>
    <x v="0"/>
  </r>
  <r>
    <x v="2"/>
    <n v="1"/>
    <s v="2016605"/>
    <x v="0"/>
    <s v="5866"/>
    <s v="28/03/2019 15:35"/>
    <s v="0EX9293419"/>
    <s v="500028"/>
    <s v="PITSS"/>
    <s v="ASP"/>
    <x v="4"/>
    <s v="AV GOMEZ MORIN 924"/>
    <x v="1"/>
    <n v="0"/>
    <s v="INTERIOR"/>
    <n v="7"/>
    <s v="Entre 7 y 15"/>
    <s v="Departmental Digital"/>
    <s v="A3"/>
    <s v="Ciudad principal"/>
    <s v="2-Entre 7 y 15"/>
    <n v="0.6"/>
    <n v="819"/>
    <n v="1"/>
    <n v="1.42"/>
    <n v="5"/>
    <n v="0.28399999999999997"/>
    <n v="0"/>
    <n v="0"/>
    <d v="2019-03-28T00:00:00"/>
    <d v="2019-03-29T00:00:00"/>
    <n v="1"/>
    <s v="0-1 día"/>
    <n v="0"/>
    <n v="0"/>
    <n v="0"/>
    <x v="0"/>
    <x v="0"/>
    <x v="0"/>
    <x v="0"/>
    <x v="0"/>
    <x v="0"/>
    <x v="0"/>
  </r>
  <r>
    <x v="2"/>
    <n v="1"/>
    <s v="2016621"/>
    <x v="0"/>
    <s v="4395"/>
    <s v="28/03/2019 16:09"/>
    <s v="0BG2951676"/>
    <s v="500056"/>
    <s v="PITSS"/>
    <s v="ASP"/>
    <x v="1"/>
    <s v="BLV MIGUEL HIDALGO 155"/>
    <x v="19"/>
    <n v="0"/>
    <s v="INTERIOR"/>
    <n v="8"/>
    <s v="Entre 7 y 15"/>
    <s v="Light Production Digital Business"/>
    <s v="Entry Production"/>
    <s v="Ciudad principal"/>
    <s v="3-Entre 7 y 15"/>
    <n v="0.8"/>
    <n v="1258.4000000000003"/>
    <n v="1"/>
    <n v="1.35"/>
    <n v="4"/>
    <n v="0.33750000000000002"/>
    <n v="0"/>
    <n v="0"/>
    <d v="2019-03-29T00:00:00"/>
    <d v="2019-03-29T00:00:00"/>
    <n v="0"/>
    <s v="0-1 día"/>
    <n v="0"/>
    <n v="0"/>
    <n v="0"/>
    <x v="0"/>
    <x v="0"/>
    <x v="0"/>
    <x v="0"/>
    <x v="0"/>
    <x v="0"/>
    <x v="0"/>
  </r>
  <r>
    <x v="2"/>
    <n v="1"/>
    <s v="2016653"/>
    <x v="0"/>
    <s v="5955"/>
    <s v="28/03/2019 17:21"/>
    <s v="0X76371439"/>
    <s v="500028"/>
    <s v="PITSS"/>
    <s v="ASP"/>
    <x v="91"/>
    <s v="AV RUFINO TAMAYO NO 100"/>
    <x v="1"/>
    <n v="0"/>
    <s v="INTERIOR"/>
    <n v="209"/>
    <s v="&gt;60"/>
    <s v="Departmental Digital"/>
    <s v="A3"/>
    <s v="Ciudad principal"/>
    <s v="2-&gt;60"/>
    <n v="1.1000000000000001"/>
    <n v="1501.5000000000002"/>
    <n v="1"/>
    <n v="0.15"/>
    <n v="5"/>
    <n v="0.03"/>
    <n v="0"/>
    <n v="0"/>
    <d v="2019-03-29T00:00:00"/>
    <d v="2019-03-29T00:00:00"/>
    <n v="0"/>
    <s v="0-1 día"/>
    <n v="0"/>
    <n v="0"/>
    <n v="0"/>
    <x v="0"/>
    <x v="0"/>
    <x v="0"/>
    <x v="0"/>
    <x v="0"/>
    <x v="0"/>
    <x v="0"/>
  </r>
  <r>
    <x v="2"/>
    <n v="1"/>
    <s v="2016657"/>
    <x v="0"/>
    <s v="6606"/>
    <s v="28/03/2019 17:28"/>
    <s v="0XL3584287"/>
    <s v="100038"/>
    <s v="PITSS"/>
    <s v="ASP"/>
    <x v="21"/>
    <s v="ACUEDUCTO DEL ALTO LERMA No 2"/>
    <x v="24"/>
    <n v="0"/>
    <s v="INTERIOR"/>
    <n v="198"/>
    <s v="&gt;60"/>
    <s v="A4 Color Laser MFPs"/>
    <s v="A4"/>
    <s v="Ciudad principal"/>
    <s v="1-&gt;60"/>
    <n v="1.05"/>
    <n v="750.75000000000011"/>
    <n v="1"/>
    <n v="0.03"/>
    <n v="5"/>
    <n v="6.0000000000000001E-3"/>
    <n v="0"/>
    <n v="0"/>
    <d v="2019-03-29T00:00:00"/>
    <d v="2019-03-29T00:00:00"/>
    <n v="0"/>
    <s v="0-1 día"/>
    <n v="0"/>
    <n v="0"/>
    <n v="0"/>
    <x v="0"/>
    <x v="0"/>
    <x v="0"/>
    <x v="0"/>
    <x v="0"/>
    <x v="0"/>
    <x v="0"/>
  </r>
  <r>
    <x v="2"/>
    <n v="1"/>
    <s v="2016667"/>
    <x v="0"/>
    <s v="5867"/>
    <s v="28/03/2019 18:00"/>
    <s v="0EX7382605"/>
    <s v="500159"/>
    <s v="PITSS"/>
    <s v="ASP"/>
    <x v="25"/>
    <s v="CRISTOBAL COLON 11364"/>
    <x v="6"/>
    <n v="0"/>
    <s v="INTERIOR"/>
    <n v="2"/>
    <s v="&lt;=3"/>
    <s v="Office Digital"/>
    <s v="A3"/>
    <s v="Ciudad principal"/>
    <s v="2-&lt;=3"/>
    <n v="0"/>
    <n v="0"/>
    <n v="1"/>
    <n v="0"/>
    <n v="5"/>
    <n v="0"/>
    <n v="0"/>
    <n v="0"/>
    <d v="2019-03-29T00:00:00"/>
    <d v="2019-03-29T00:00:00"/>
    <n v="0"/>
    <s v="0-1 día"/>
    <n v="0"/>
    <n v="0"/>
    <n v="0"/>
    <x v="0"/>
    <x v="0"/>
    <x v="0"/>
    <x v="1"/>
    <x v="0"/>
    <x v="1"/>
    <x v="6"/>
  </r>
  <r>
    <x v="2"/>
    <n v="1"/>
    <s v="2016669"/>
    <x v="0"/>
    <s v="4002"/>
    <s v="28/03/2019 18:03"/>
    <s v="9HB383593"/>
    <s v="500019"/>
    <s v="PITSS"/>
    <s v="ASP"/>
    <x v="192"/>
    <s v="PEDRO SULA No 208"/>
    <x v="9"/>
    <n v="0"/>
    <s v="INTERIOR"/>
    <n v="0"/>
    <s v="&lt;=3"/>
    <s v="A4 Mono MFPs"/>
    <s v="A4"/>
    <s v="Otras"/>
    <s v="1-&lt;=3"/>
    <n v="0"/>
    <n v="0"/>
    <n v="1"/>
    <n v="1.22"/>
    <n v="9"/>
    <n v="0.13555555555555554"/>
    <n v="0"/>
    <n v="0"/>
    <d v="2019-03-29T00:00:00"/>
    <d v="2019-03-29T00:00:00"/>
    <n v="0"/>
    <s v="0-1 día"/>
    <n v="0"/>
    <n v="0"/>
    <n v="0"/>
    <x v="0"/>
    <x v="0"/>
    <x v="0"/>
    <x v="0"/>
    <x v="0"/>
    <x v="0"/>
    <x v="0"/>
  </r>
  <r>
    <x v="2"/>
    <n v="1"/>
    <s v="2016675"/>
    <x v="0"/>
    <s v="5757"/>
    <s v="28/03/2019 18:27"/>
    <s v="0Y2B003351"/>
    <s v="500080"/>
    <s v="PITSS"/>
    <s v="ASP"/>
    <x v="7"/>
    <s v="HEROICO COLEGIO MILITAR No 4700"/>
    <x v="6"/>
    <n v="0"/>
    <s v="INTERIOR"/>
    <n v="360"/>
    <s v="&gt;60"/>
    <s v="Departmental Digital"/>
    <s v="A3"/>
    <s v="Ciudad principal"/>
    <s v="2-&gt;60"/>
    <n v="1.1000000000000001"/>
    <n v="1501.5000000000002"/>
    <n v="1"/>
    <n v="0"/>
    <n v="5"/>
    <n v="0"/>
    <n v="0"/>
    <n v="0"/>
    <d v="2019-03-29T00:00:00"/>
    <d v="2019-03-29T00:00:00"/>
    <n v="0"/>
    <s v="0-1 día"/>
    <n v="0"/>
    <n v="0"/>
    <n v="0"/>
    <x v="0"/>
    <x v="0"/>
    <x v="0"/>
    <x v="0"/>
    <x v="0"/>
    <x v="1"/>
    <x v="1"/>
  </r>
  <r>
    <x v="2"/>
    <n v="1"/>
    <s v="2016855"/>
    <x v="0"/>
    <s v="7100"/>
    <s v="29/03/2019 08:57"/>
    <s v="0XP6011067"/>
    <s v="500158"/>
    <s v="PITSS"/>
    <s v="ASP"/>
    <x v="2"/>
    <s v="AV DE LAS INDUSTRIAS S/N"/>
    <x v="2"/>
    <n v="0"/>
    <s v="INTERIOR"/>
    <n v="58"/>
    <s v="Entre 31 y 60"/>
    <s v="Color Laser Printers"/>
    <s v="A4"/>
    <s v="Ciudad principal"/>
    <s v="1-Entre 31 y 60"/>
    <n v="0.8"/>
    <n v="572.00000000000011"/>
    <n v="1"/>
    <n v="1.37"/>
    <n v="5"/>
    <n v="0.27400000000000002"/>
    <n v="0"/>
    <n v="0"/>
    <d v="2019-03-29T00:00:00"/>
    <d v="2019-03-29T00:00:00"/>
    <n v="0"/>
    <s v="0-1 día"/>
    <n v="0"/>
    <n v="0"/>
    <n v="0"/>
    <x v="0"/>
    <x v="0"/>
    <x v="0"/>
    <x v="0"/>
    <x v="0"/>
    <x v="2"/>
    <x v="5"/>
  </r>
  <r>
    <x v="2"/>
    <n v="1"/>
    <s v="2016861"/>
    <x v="0"/>
    <s v="4601"/>
    <s v="29/03/2019 09:04"/>
    <s v="0XLT281158"/>
    <s v="500053"/>
    <s v="PITSS"/>
    <s v="ASP"/>
    <x v="28"/>
    <s v="BLVD MIGUEL RAMOS ARIZPE 124 SUR"/>
    <x v="122"/>
    <n v="1"/>
    <s v="INTERIOR"/>
    <n v="246"/>
    <s v="&gt;60"/>
    <s v="Entry Mono Printers"/>
    <s v="A4"/>
    <s v="Otras"/>
    <s v="1-&gt;60"/>
    <n v="1.05"/>
    <n v="0"/>
    <n v="1"/>
    <n v="0.43"/>
    <n v="9"/>
    <n v="4.777777777777778E-2"/>
    <n v="0"/>
    <n v="0"/>
    <d v="2019-03-29T00:00:00"/>
    <d v="2019-03-29T00:00:00"/>
    <n v="0"/>
    <s v="0-1 día"/>
    <n v="0"/>
    <n v="0"/>
    <n v="0"/>
    <x v="0"/>
    <x v="0"/>
    <x v="0"/>
    <x v="0"/>
    <x v="0"/>
    <x v="0"/>
    <x v="0"/>
  </r>
  <r>
    <x v="2"/>
    <n v="1"/>
    <s v="2016863"/>
    <x v="3"/>
    <s v="4002"/>
    <s v="29/03/2019 09:05"/>
    <s v="9HB331815"/>
    <s v="100037"/>
    <s v="PITSS"/>
    <s v="ASP"/>
    <x v="47"/>
    <s v="PUERTO DE PALOS S/N"/>
    <x v="22"/>
    <n v="0"/>
    <s v="INTERIOR"/>
    <s v="  "/>
    <s v="&gt;60"/>
    <s v="A4 Mono MFPs"/>
    <s v="A4"/>
    <s v="Ciudad principal"/>
    <s v="1-&gt;60"/>
    <n v="1"/>
    <n v="1072.5000000000002"/>
    <n v="0"/>
    <n v="5"/>
    <n v="5"/>
    <n v="1"/>
    <n v="0"/>
    <n v="0"/>
    <d v="2019-03-29T00:00:00"/>
    <d v="2019-03-29T00:00:00"/>
    <n v="0"/>
    <s v="0-1 día"/>
    <n v="0"/>
    <n v="0"/>
    <n v="0"/>
    <x v="1"/>
    <x v="0"/>
    <x v="0"/>
    <x v="0"/>
    <x v="0"/>
    <x v="0"/>
    <x v="0"/>
  </r>
  <r>
    <x v="2"/>
    <n v="1"/>
    <s v="2016869"/>
    <x v="0"/>
    <s v="8045"/>
    <s v="29/03/2019 09:17"/>
    <s v="0Y4X848761"/>
    <s v="000196"/>
    <s v="PITSS"/>
    <s v="ASP"/>
    <x v="15"/>
    <s v="AV MIGUEL ANGEL DE QUEVEDO NO 555"/>
    <x v="16"/>
    <n v="1"/>
    <s v="METRO"/>
    <n v="50"/>
    <s v="Entre 31 y 60"/>
    <s v="Office Digital"/>
    <s v="A3"/>
    <s v="Ciudad principal"/>
    <s v="2-Entre 31 y 60"/>
    <n v="1.05"/>
    <n v="0"/>
    <n v="1"/>
    <n v="1.8"/>
    <n v="5"/>
    <n v="0.36"/>
    <n v="0"/>
    <n v="0"/>
    <d v="2019-03-29T00:00:00"/>
    <d v="2019-03-29T00:00:00"/>
    <n v="0"/>
    <s v="0-1 día"/>
    <n v="0"/>
    <n v="0"/>
    <n v="0"/>
    <x v="0"/>
    <x v="0"/>
    <x v="0"/>
    <x v="0"/>
    <x v="0"/>
    <x v="0"/>
    <x v="0"/>
  </r>
  <r>
    <x v="2"/>
    <n v="1"/>
    <s v="2016875"/>
    <x v="0"/>
    <s v="3657"/>
    <s v="29/03/2019 09:29"/>
    <s v="0C7X246843"/>
    <s v="500071"/>
    <s v="PITSS"/>
    <s v="ASP"/>
    <x v="49"/>
    <s v="SEXTA Y SOLERNAU No 1300 LOCAL 12"/>
    <x v="42"/>
    <n v="0"/>
    <s v="INTERIOR"/>
    <n v="18"/>
    <s v="Entre 16 y 30"/>
    <s v="A4 Mono MFPs"/>
    <s v="A4"/>
    <s v="Ciudad principal"/>
    <s v="1-Entre 16 y 30"/>
    <n v="0.6"/>
    <n v="429.00000000000006"/>
    <n v="1"/>
    <n v="1.6"/>
    <n v="5"/>
    <n v="0.32"/>
    <n v="0"/>
    <n v="0"/>
    <d v="2019-03-29T00:00:00"/>
    <d v="2019-03-29T00:00:00"/>
    <n v="0"/>
    <s v="0-1 día"/>
    <n v="0"/>
    <n v="0"/>
    <n v="0"/>
    <x v="0"/>
    <x v="0"/>
    <x v="0"/>
    <x v="0"/>
    <x v="0"/>
    <x v="0"/>
    <x v="0"/>
  </r>
  <r>
    <x v="2"/>
    <n v="1"/>
    <s v="2017017"/>
    <x v="0"/>
    <s v="6506"/>
    <s v="29/03/2019 11:48"/>
    <s v="0YTB131550"/>
    <s v="500089"/>
    <s v="PITSS"/>
    <s v="ASP"/>
    <x v="3"/>
    <s v="AV HERMANOS ESCOBAR No 5756"/>
    <x v="2"/>
    <n v="1"/>
    <s v="INTERIOR"/>
    <n v="290"/>
    <s v="&gt;60"/>
    <s v="A4 Color Laser MFPs"/>
    <s v="A4"/>
    <s v="Ciudad principal"/>
    <s v="1-&gt;60"/>
    <n v="1.05"/>
    <n v="0"/>
    <n v="1"/>
    <n v="0.2"/>
    <n v="5"/>
    <n v="0.04"/>
    <n v="0"/>
    <n v="0"/>
    <d v="2019-03-29T00:00:00"/>
    <d v="2019-03-29T00:00:00"/>
    <n v="0"/>
    <s v="0-1 día"/>
    <n v="0"/>
    <n v="0"/>
    <n v="0"/>
    <x v="0"/>
    <x v="0"/>
    <x v="0"/>
    <x v="0"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7">
  <r>
    <x v="0"/>
    <x v="0"/>
    <n v="0"/>
    <n v="0"/>
    <n v="0"/>
    <n v="0"/>
  </r>
  <r>
    <x v="0"/>
    <x v="1"/>
    <n v="0"/>
    <n v="0"/>
    <n v="0"/>
    <n v="0"/>
  </r>
  <r>
    <x v="0"/>
    <x v="2"/>
    <n v="0"/>
    <n v="0"/>
    <n v="0"/>
    <n v="0"/>
  </r>
  <r>
    <x v="0"/>
    <x v="0"/>
    <n v="-5.362500000000006"/>
    <n v="0"/>
    <n v="0"/>
    <n v="-5.362500000000006"/>
  </r>
  <r>
    <x v="0"/>
    <x v="3"/>
    <n v="0"/>
    <n v="0"/>
    <n v="0"/>
    <n v="0"/>
  </r>
  <r>
    <x v="0"/>
    <x v="4"/>
    <n v="0"/>
    <n v="0"/>
    <n v="0"/>
    <n v="0"/>
  </r>
  <r>
    <x v="0"/>
    <x v="3"/>
    <n v="0"/>
    <n v="0"/>
    <n v="0"/>
    <n v="0"/>
  </r>
  <r>
    <x v="0"/>
    <x v="2"/>
    <n v="-224.31562500000001"/>
    <n v="0"/>
    <n v="0"/>
    <n v="-224.31562500000001"/>
  </r>
  <r>
    <x v="0"/>
    <x v="2"/>
    <n v="-11.462499999999974"/>
    <n v="0"/>
    <n v="0"/>
    <n v="-11.462499999999974"/>
  </r>
  <r>
    <x v="0"/>
    <x v="5"/>
    <n v="0"/>
    <n v="0"/>
    <n v="0"/>
    <n v="0"/>
  </r>
  <r>
    <x v="0"/>
    <x v="4"/>
    <n v="-146.60812500000006"/>
    <n v="0"/>
    <n v="0"/>
    <n v="-146.60812500000006"/>
  </r>
  <r>
    <x v="0"/>
    <x v="6"/>
    <n v="-186.79374999999999"/>
    <n v="0"/>
    <n v="0"/>
    <n v="-186.79374999999999"/>
  </r>
  <r>
    <x v="0"/>
    <x v="7"/>
    <n v="-507.47125000000005"/>
    <n v="0"/>
    <n v="0"/>
    <n v="-507.47125000000005"/>
  </r>
  <r>
    <x v="0"/>
    <x v="0"/>
    <n v="0"/>
    <n v="0"/>
    <n v="0"/>
    <n v="0"/>
  </r>
  <r>
    <x v="0"/>
    <x v="5"/>
    <n v="0"/>
    <n v="0"/>
    <n v="0"/>
    <n v="0"/>
  </r>
  <r>
    <x v="0"/>
    <x v="7"/>
    <n v="0"/>
    <n v="0"/>
    <n v="0"/>
    <n v="0"/>
  </r>
  <r>
    <x v="0"/>
    <x v="7"/>
    <n v="-101.58958333333334"/>
    <n v="0"/>
    <n v="0"/>
    <n v="-101.58958333333334"/>
  </r>
  <r>
    <x v="0"/>
    <x v="3"/>
    <n v="0"/>
    <n v="0"/>
    <n v="0"/>
    <n v="0"/>
  </r>
  <r>
    <x v="0"/>
    <x v="7"/>
    <n v="-3797.243125"/>
    <n v="-861.25"/>
    <n v="0"/>
    <n v="-4658.493125"/>
  </r>
  <r>
    <x v="0"/>
    <x v="8"/>
    <n v="-95.810000000000016"/>
    <n v="0"/>
    <n v="0"/>
    <n v="-95.810000000000016"/>
  </r>
  <r>
    <x v="0"/>
    <x v="1"/>
    <n v="0"/>
    <n v="0"/>
    <n v="0"/>
    <n v="0"/>
  </r>
  <r>
    <x v="0"/>
    <x v="5"/>
    <n v="0"/>
    <n v="0"/>
    <n v="0"/>
    <n v="0"/>
  </r>
  <r>
    <x v="0"/>
    <x v="1"/>
    <n v="-101.88750000000002"/>
    <n v="0"/>
    <n v="0"/>
    <n v="-101.88750000000002"/>
  </r>
  <r>
    <x v="0"/>
    <x v="9"/>
    <n v="-484.68062500000019"/>
    <n v="0"/>
    <n v="0"/>
    <n v="-484.68062500000019"/>
  </r>
  <r>
    <x v="0"/>
    <x v="10"/>
    <n v="0"/>
    <n v="0"/>
    <n v="0"/>
    <n v="0"/>
  </r>
  <r>
    <x v="0"/>
    <x v="2"/>
    <n v="-149.72449999999998"/>
    <n v="0"/>
    <n v="0"/>
    <n v="-149.72449999999998"/>
  </r>
  <r>
    <x v="0"/>
    <x v="2"/>
    <n v="-949.54750000000001"/>
    <n v="0"/>
    <n v="0"/>
    <n v="-949.54750000000001"/>
  </r>
  <r>
    <x v="0"/>
    <x v="7"/>
    <n v="0"/>
    <n v="0"/>
    <n v="0"/>
    <n v="0"/>
  </r>
  <r>
    <x v="0"/>
    <x v="2"/>
    <n v="-335.25437499999998"/>
    <n v="0"/>
    <n v="0"/>
    <n v="-335.25437499999998"/>
  </r>
  <r>
    <x v="0"/>
    <x v="4"/>
    <n v="0"/>
    <n v="0"/>
    <n v="0"/>
    <n v="0"/>
  </r>
  <r>
    <x v="0"/>
    <x v="4"/>
    <n v="-69.965000000000018"/>
    <n v="0"/>
    <n v="0"/>
    <n v="-69.965000000000018"/>
  </r>
  <r>
    <x v="0"/>
    <x v="11"/>
    <n v="0"/>
    <n v="0"/>
    <n v="0"/>
    <n v="0"/>
  </r>
  <r>
    <x v="0"/>
    <x v="12"/>
    <n v="0"/>
    <n v="0"/>
    <n v="0"/>
    <n v="0"/>
  </r>
  <r>
    <x v="0"/>
    <x v="7"/>
    <n v="0"/>
    <n v="0"/>
    <n v="0"/>
    <n v="0"/>
  </r>
  <r>
    <x v="0"/>
    <x v="8"/>
    <n v="0"/>
    <n v="0"/>
    <n v="0"/>
    <n v="0"/>
  </r>
  <r>
    <x v="0"/>
    <x v="4"/>
    <n v="-73.687499999999986"/>
    <n v="0"/>
    <n v="0"/>
    <n v="-73.687499999999986"/>
  </r>
  <r>
    <x v="0"/>
    <x v="10"/>
    <n v="0"/>
    <n v="0"/>
    <n v="0"/>
    <n v="0"/>
  </r>
  <r>
    <x v="0"/>
    <x v="5"/>
    <n v="0"/>
    <n v="0"/>
    <n v="0"/>
    <n v="0"/>
  </r>
  <r>
    <x v="0"/>
    <x v="0"/>
    <n v="0"/>
    <n v="0"/>
    <n v="0"/>
    <n v="0"/>
  </r>
  <r>
    <x v="0"/>
    <x v="0"/>
    <n v="0"/>
    <n v="0"/>
    <n v="0"/>
    <n v="0"/>
  </r>
  <r>
    <x v="0"/>
    <x v="8"/>
    <n v="-33.74583333333338"/>
    <n v="0"/>
    <n v="0"/>
    <n v="-33.74583333333338"/>
  </r>
  <r>
    <x v="0"/>
    <x v="3"/>
    <n v="-4780.4900000000007"/>
    <n v="0"/>
    <n v="0"/>
    <n v="-4780.4900000000007"/>
  </r>
  <r>
    <x v="0"/>
    <x v="0"/>
    <n v="0"/>
    <n v="0"/>
    <n v="0"/>
    <n v="0"/>
  </r>
  <r>
    <x v="0"/>
    <x v="6"/>
    <n v="0"/>
    <n v="0"/>
    <n v="0"/>
    <n v="0"/>
  </r>
  <r>
    <x v="0"/>
    <x v="13"/>
    <n v="0"/>
    <n v="0"/>
    <n v="0"/>
    <n v="0"/>
  </r>
  <r>
    <x v="0"/>
    <x v="7"/>
    <n v="0"/>
    <n v="0"/>
    <n v="0"/>
    <n v="0"/>
  </r>
  <r>
    <x v="0"/>
    <x v="4"/>
    <n v="0"/>
    <n v="0"/>
    <n v="0"/>
    <n v="0"/>
  </r>
  <r>
    <x v="0"/>
    <x v="6"/>
    <n v="-450.15750000000003"/>
    <n v="0"/>
    <n v="0"/>
    <n v="-450.15750000000003"/>
  </r>
  <r>
    <x v="0"/>
    <x v="4"/>
    <n v="0"/>
    <n v="0"/>
    <n v="0"/>
    <n v="0"/>
  </r>
  <r>
    <x v="0"/>
    <x v="4"/>
    <n v="0"/>
    <n v="0"/>
    <n v="0"/>
    <n v="0"/>
  </r>
  <r>
    <x v="0"/>
    <x v="2"/>
    <n v="0"/>
    <n v="0"/>
    <n v="0"/>
    <n v="0"/>
  </r>
  <r>
    <x v="0"/>
    <x v="3"/>
    <n v="-3778.3281250000005"/>
    <n v="0"/>
    <n v="0"/>
    <n v="-3778.3281250000005"/>
  </r>
  <r>
    <x v="0"/>
    <x v="14"/>
    <n v="-49.25555555555556"/>
    <n v="0"/>
    <n v="0"/>
    <n v="-49.25555555555556"/>
  </r>
  <r>
    <x v="0"/>
    <x v="7"/>
    <n v="0"/>
    <n v="0"/>
    <n v="0"/>
    <n v="0"/>
  </r>
  <r>
    <x v="0"/>
    <x v="15"/>
    <n v="-65.065000000000026"/>
    <n v="0"/>
    <n v="0"/>
    <n v="-65.065000000000026"/>
  </r>
  <r>
    <x v="0"/>
    <x v="15"/>
    <n v="0"/>
    <n v="0"/>
    <n v="0"/>
    <n v="0"/>
  </r>
  <r>
    <x v="0"/>
    <x v="6"/>
    <n v="-1747.0131250000004"/>
    <n v="0"/>
    <n v="0"/>
    <n v="-1747.0131250000004"/>
  </r>
  <r>
    <x v="0"/>
    <x v="4"/>
    <n v="0"/>
    <n v="0"/>
    <n v="0"/>
    <n v="0"/>
  </r>
  <r>
    <x v="0"/>
    <x v="0"/>
    <n v="-350.9638888888889"/>
    <n v="0"/>
    <n v="0"/>
    <n v="-350.9638888888889"/>
  </r>
  <r>
    <x v="0"/>
    <x v="2"/>
    <n v="-87.828125"/>
    <n v="0"/>
    <n v="0"/>
    <n v="-87.828125"/>
  </r>
  <r>
    <x v="0"/>
    <x v="9"/>
    <n v="-309.68437500000005"/>
    <n v="0"/>
    <n v="0"/>
    <n v="-309.68437500000005"/>
  </r>
  <r>
    <x v="0"/>
    <x v="1"/>
    <n v="0"/>
    <n v="0"/>
    <n v="0"/>
    <n v="0"/>
  </r>
  <r>
    <x v="0"/>
    <x v="7"/>
    <n v="-86.395833333333357"/>
    <n v="0"/>
    <n v="0"/>
    <n v="-86.395833333333357"/>
  </r>
  <r>
    <x v="0"/>
    <x v="4"/>
    <n v="-74.36"/>
    <n v="0"/>
    <n v="0"/>
    <n v="-74.36"/>
  </r>
  <r>
    <x v="0"/>
    <x v="4"/>
    <n v="-72.572500000000034"/>
    <n v="0"/>
    <n v="0"/>
    <n v="-72.572500000000034"/>
  </r>
  <r>
    <x v="0"/>
    <x v="4"/>
    <n v="0"/>
    <n v="0"/>
    <n v="0"/>
    <n v="0"/>
  </r>
  <r>
    <x v="0"/>
    <x v="15"/>
    <n v="-481.91"/>
    <n v="-341.25"/>
    <n v="0"/>
    <n v="-823.16000000000008"/>
  </r>
  <r>
    <x v="0"/>
    <x v="2"/>
    <n v="-59.396249999999945"/>
    <n v="0"/>
    <n v="0"/>
    <n v="-59.396249999999945"/>
  </r>
  <r>
    <x v="0"/>
    <x v="5"/>
    <n v="0"/>
    <n v="0"/>
    <n v="0"/>
    <n v="0"/>
  </r>
  <r>
    <x v="0"/>
    <x v="0"/>
    <n v="-4064.0356250000004"/>
    <n v="0"/>
    <n v="0"/>
    <n v="-4064.0356250000004"/>
  </r>
  <r>
    <x v="0"/>
    <x v="15"/>
    <n v="-1499.6231250000005"/>
    <n v="0"/>
    <n v="0"/>
    <n v="-1499.6231250000005"/>
  </r>
  <r>
    <x v="0"/>
    <x v="4"/>
    <n v="0"/>
    <n v="0"/>
    <n v="0"/>
    <n v="0"/>
  </r>
  <r>
    <x v="0"/>
    <x v="4"/>
    <n v="-61.228749999999984"/>
    <n v="0"/>
    <n v="0"/>
    <n v="-61.228749999999984"/>
  </r>
  <r>
    <x v="0"/>
    <x v="1"/>
    <n v="-3291.2425000000003"/>
    <n v="0"/>
    <n v="0"/>
    <n v="-3291.2425000000003"/>
  </r>
  <r>
    <x v="0"/>
    <x v="5"/>
    <n v="-204.75000000000003"/>
    <n v="0"/>
    <n v="0"/>
    <n v="-204.75000000000003"/>
  </r>
  <r>
    <x v="0"/>
    <x v="10"/>
    <n v="-586.17812500000014"/>
    <n v="0"/>
    <n v="0"/>
    <n v="-586.17812500000014"/>
  </r>
  <r>
    <x v="0"/>
    <x v="1"/>
    <n v="-192.424375"/>
    <n v="0"/>
    <n v="0"/>
    <n v="-192.424375"/>
  </r>
  <r>
    <x v="0"/>
    <x v="6"/>
    <n v="-700.44"/>
    <n v="0"/>
    <n v="0"/>
    <n v="-700.44"/>
  </r>
  <r>
    <x v="0"/>
    <x v="5"/>
    <n v="-106.17750000000002"/>
    <n v="0"/>
    <n v="0"/>
    <n v="-106.17750000000002"/>
  </r>
  <r>
    <x v="0"/>
    <x v="10"/>
    <n v="-149.43499999999997"/>
    <n v="0"/>
    <n v="0"/>
    <n v="-149.43499999999997"/>
  </r>
  <r>
    <x v="0"/>
    <x v="16"/>
    <n v="-5149.828125"/>
    <n v="0"/>
    <n v="0"/>
    <n v="-5149.828125"/>
  </r>
  <r>
    <x v="0"/>
    <x v="4"/>
    <n v="0"/>
    <n v="0"/>
    <n v="0"/>
    <n v="0"/>
  </r>
  <r>
    <x v="0"/>
    <x v="6"/>
    <n v="0"/>
    <n v="0"/>
    <n v="0"/>
    <n v="0"/>
  </r>
  <r>
    <x v="0"/>
    <x v="0"/>
    <n v="-280.86500000000001"/>
    <n v="0"/>
    <n v="0"/>
    <n v="-280.86500000000001"/>
  </r>
  <r>
    <x v="0"/>
    <x v="0"/>
    <n v="-340.25062500000001"/>
    <n v="0"/>
    <n v="0"/>
    <n v="-340.25062500000001"/>
  </r>
  <r>
    <x v="0"/>
    <x v="0"/>
    <n v="-240.53791666666666"/>
    <n v="0"/>
    <n v="0"/>
    <n v="-240.53791666666666"/>
  </r>
  <r>
    <x v="0"/>
    <x v="16"/>
    <n v="0"/>
    <n v="0"/>
    <n v="0"/>
    <n v="0"/>
  </r>
  <r>
    <x v="0"/>
    <x v="1"/>
    <n v="-353.92500000000001"/>
    <n v="0"/>
    <n v="0"/>
    <n v="-353.92500000000001"/>
  </r>
  <r>
    <x v="0"/>
    <x v="4"/>
    <n v="-51.417500000000011"/>
    <n v="0"/>
    <n v="0"/>
    <n v="-51.417500000000011"/>
  </r>
  <r>
    <x v="0"/>
    <x v="4"/>
    <n v="-210.25499999999997"/>
    <n v="-280.75"/>
    <n v="0"/>
    <n v="-491.005"/>
  </r>
  <r>
    <x v="0"/>
    <x v="3"/>
    <n v="-1818.7975000000006"/>
    <n v="0"/>
    <n v="0"/>
    <n v="-1818.7975000000006"/>
  </r>
  <r>
    <x v="0"/>
    <x v="4"/>
    <n v="-70.46250000000002"/>
    <n v="0"/>
    <n v="0"/>
    <n v="-70.46250000000002"/>
  </r>
  <r>
    <x v="0"/>
    <x v="2"/>
    <n v="0"/>
    <n v="-200.75"/>
    <n v="0"/>
    <n v="-200.75"/>
  </r>
  <r>
    <x v="0"/>
    <x v="3"/>
    <n v="-131.56000000000003"/>
    <n v="0"/>
    <n v="0"/>
    <n v="-131.56000000000003"/>
  </r>
  <r>
    <x v="0"/>
    <x v="4"/>
    <n v="0"/>
    <n v="0"/>
    <n v="0"/>
    <n v="0"/>
  </r>
  <r>
    <x v="0"/>
    <x v="4"/>
    <n v="0"/>
    <n v="0"/>
    <n v="0"/>
    <n v="0"/>
  </r>
  <r>
    <x v="0"/>
    <x v="4"/>
    <n v="-2.860000000000003"/>
    <n v="0"/>
    <n v="0"/>
    <n v="-2.860000000000003"/>
  </r>
  <r>
    <x v="0"/>
    <x v="4"/>
    <n v="-176.96250000000001"/>
    <n v="0"/>
    <n v="0"/>
    <n v="-176.96250000000001"/>
  </r>
  <r>
    <x v="0"/>
    <x v="5"/>
    <n v="0"/>
    <n v="0"/>
    <n v="0"/>
    <n v="0"/>
  </r>
  <r>
    <x v="0"/>
    <x v="15"/>
    <n v="-417.68999999999994"/>
    <n v="0"/>
    <n v="0"/>
    <n v="-417.68999999999994"/>
  </r>
  <r>
    <x v="0"/>
    <x v="9"/>
    <n v="0"/>
    <n v="0"/>
    <n v="0"/>
    <n v="0"/>
  </r>
  <r>
    <x v="0"/>
    <x v="17"/>
    <n v="0"/>
    <n v="0"/>
    <n v="0"/>
    <n v="0"/>
  </r>
  <r>
    <x v="0"/>
    <x v="15"/>
    <n v="-1734.1025000000002"/>
    <n v="0"/>
    <n v="0"/>
    <n v="-1734.1025000000002"/>
  </r>
  <r>
    <x v="0"/>
    <x v="15"/>
    <n v="-180.10416666666663"/>
    <n v="0"/>
    <n v="0"/>
    <n v="-180.10416666666663"/>
  </r>
  <r>
    <x v="0"/>
    <x v="3"/>
    <n v="-3731.0325000000003"/>
    <n v="0"/>
    <n v="0"/>
    <n v="-3731.0325000000003"/>
  </r>
  <r>
    <x v="1"/>
    <x v="1"/>
    <n v="0"/>
    <n v="0"/>
    <n v="0"/>
    <n v="0"/>
  </r>
  <r>
    <x v="1"/>
    <x v="0"/>
    <n v="-1365"/>
    <n v="-341.25"/>
    <n v="0"/>
    <n v="-1706.25"/>
  </r>
  <r>
    <x v="1"/>
    <x v="4"/>
    <n v="0"/>
    <n v="0"/>
    <n v="0"/>
    <n v="0"/>
  </r>
  <r>
    <x v="1"/>
    <x v="2"/>
    <n v="-3.4125000000000032"/>
    <n v="0"/>
    <n v="0"/>
    <n v="-3.4125000000000032"/>
  </r>
  <r>
    <x v="1"/>
    <x v="2"/>
    <n v="0"/>
    <n v="0"/>
    <n v="0"/>
    <n v="0"/>
  </r>
  <r>
    <x v="1"/>
    <x v="4"/>
    <n v="0"/>
    <n v="0"/>
    <n v="0"/>
    <n v="0"/>
  </r>
  <r>
    <x v="1"/>
    <x v="6"/>
    <n v="-245.78125000000003"/>
    <n v="0"/>
    <n v="0"/>
    <n v="-245.78125000000003"/>
  </r>
  <r>
    <x v="1"/>
    <x v="7"/>
    <n v="-37.537499999999959"/>
    <n v="0"/>
    <n v="0"/>
    <n v="-37.537499999999959"/>
  </r>
  <r>
    <x v="1"/>
    <x v="0"/>
    <n v="0"/>
    <n v="0"/>
    <n v="0"/>
    <n v="0"/>
  </r>
  <r>
    <x v="1"/>
    <x v="5"/>
    <n v="0"/>
    <n v="0"/>
    <n v="0"/>
    <n v="0"/>
  </r>
  <r>
    <x v="1"/>
    <x v="7"/>
    <n v="-24.826388888888886"/>
    <n v="0"/>
    <n v="0"/>
    <n v="-24.826388888888886"/>
  </r>
  <r>
    <x v="1"/>
    <x v="7"/>
    <n v="0"/>
    <n v="0"/>
    <n v="0"/>
    <n v="0"/>
  </r>
  <r>
    <x v="1"/>
    <x v="7"/>
    <n v="-1504.0675000000001"/>
    <n v="-341.25"/>
    <n v="0"/>
    <n v="-1845.3175000000001"/>
  </r>
  <r>
    <x v="1"/>
    <x v="1"/>
    <n v="0"/>
    <n v="0"/>
    <n v="0"/>
    <n v="0"/>
  </r>
  <r>
    <x v="1"/>
    <x v="1"/>
    <n v="-17.875000000000018"/>
    <n v="0"/>
    <n v="0"/>
    <n v="-17.875000000000018"/>
  </r>
  <r>
    <x v="1"/>
    <x v="9"/>
    <n v="-439.45687500000008"/>
    <n v="0"/>
    <n v="0"/>
    <n v="-439.45687500000008"/>
  </r>
  <r>
    <x v="1"/>
    <x v="10"/>
    <n v="0"/>
    <n v="0"/>
    <n v="0"/>
    <n v="0"/>
  </r>
  <r>
    <x v="1"/>
    <x v="2"/>
    <n v="-803"/>
    <n v="0"/>
    <n v="0"/>
    <n v="-803"/>
  </r>
  <r>
    <x v="1"/>
    <x v="2"/>
    <n v="0"/>
    <n v="0"/>
    <n v="0"/>
    <n v="0"/>
  </r>
  <r>
    <x v="1"/>
    <x v="2"/>
    <n v="0"/>
    <n v="0"/>
    <n v="0"/>
    <n v="0"/>
  </r>
  <r>
    <x v="1"/>
    <x v="4"/>
    <n v="0"/>
    <n v="0"/>
    <n v="0"/>
    <n v="0"/>
  </r>
  <r>
    <x v="1"/>
    <x v="4"/>
    <n v="-56.861999999999995"/>
    <n v="0"/>
    <n v="0"/>
    <n v="-56.861999999999995"/>
  </r>
  <r>
    <x v="1"/>
    <x v="7"/>
    <n v="0"/>
    <n v="0"/>
    <n v="0"/>
    <n v="0"/>
  </r>
  <r>
    <x v="1"/>
    <x v="8"/>
    <n v="-252.03750000000008"/>
    <n v="0"/>
    <n v="0"/>
    <n v="-252.03750000000008"/>
  </r>
  <r>
    <x v="1"/>
    <x v="4"/>
    <n v="0"/>
    <n v="0"/>
    <n v="0"/>
    <n v="0"/>
  </r>
  <r>
    <x v="1"/>
    <x v="0"/>
    <n v="0"/>
    <n v="0"/>
    <n v="0"/>
    <n v="0"/>
  </r>
  <r>
    <x v="1"/>
    <x v="0"/>
    <n v="0"/>
    <n v="0"/>
    <n v="0"/>
    <n v="0"/>
  </r>
  <r>
    <x v="1"/>
    <x v="8"/>
    <n v="0"/>
    <n v="0"/>
    <n v="0"/>
    <n v="0"/>
  </r>
  <r>
    <x v="1"/>
    <x v="3"/>
    <n v="-320.49875000000009"/>
    <n v="0"/>
    <n v="0"/>
    <n v="-320.49875000000009"/>
  </r>
  <r>
    <x v="1"/>
    <x v="0"/>
    <n v="0"/>
    <n v="0"/>
    <n v="0"/>
    <n v="0"/>
  </r>
  <r>
    <x v="1"/>
    <x v="6"/>
    <n v="0"/>
    <n v="0"/>
    <n v="0"/>
    <n v="0"/>
  </r>
  <r>
    <x v="1"/>
    <x v="7"/>
    <n v="0"/>
    <n v="0"/>
    <n v="0"/>
    <n v="0"/>
  </r>
  <r>
    <x v="1"/>
    <x v="6"/>
    <n v="-66.202499999999986"/>
    <n v="0"/>
    <n v="0"/>
    <n v="-66.202499999999986"/>
  </r>
  <r>
    <x v="1"/>
    <x v="2"/>
    <n v="0"/>
    <n v="0"/>
    <n v="0"/>
    <n v="0"/>
  </r>
  <r>
    <x v="1"/>
    <x v="2"/>
    <n v="0"/>
    <n v="0"/>
    <n v="0"/>
    <n v="0"/>
  </r>
  <r>
    <x v="1"/>
    <x v="3"/>
    <n v="-1113.9375"/>
    <n v="0"/>
    <n v="0"/>
    <n v="-1113.9375"/>
  </r>
  <r>
    <x v="1"/>
    <x v="14"/>
    <n v="0"/>
    <n v="0"/>
    <n v="0"/>
    <n v="0"/>
  </r>
  <r>
    <x v="1"/>
    <x v="7"/>
    <n v="0"/>
    <n v="0"/>
    <n v="0"/>
    <n v="0"/>
  </r>
  <r>
    <x v="1"/>
    <x v="15"/>
    <n v="-434.32458333333346"/>
    <n v="0"/>
    <n v="0"/>
    <n v="-434.32458333333346"/>
  </r>
  <r>
    <x v="1"/>
    <x v="6"/>
    <n v="-1508"/>
    <n v="-178.75000000000003"/>
    <n v="0"/>
    <n v="-1686.75"/>
  </r>
  <r>
    <x v="1"/>
    <x v="4"/>
    <n v="0"/>
    <n v="0"/>
    <n v="0"/>
    <n v="0"/>
  </r>
  <r>
    <x v="1"/>
    <x v="0"/>
    <n v="-24.645833333333321"/>
    <n v="0"/>
    <n v="0"/>
    <n v="-24.645833333333321"/>
  </r>
  <r>
    <x v="1"/>
    <x v="2"/>
    <n v="-32.621875000000017"/>
    <n v="0"/>
    <n v="0"/>
    <n v="-32.621875000000017"/>
  </r>
  <r>
    <x v="1"/>
    <x v="6"/>
    <n v="0"/>
    <n v="0"/>
    <n v="0"/>
    <n v="0"/>
  </r>
  <r>
    <x v="1"/>
    <x v="9"/>
    <n v="-530.88750000000016"/>
    <n v="0"/>
    <n v="0"/>
    <n v="-530.88750000000016"/>
  </r>
  <r>
    <x v="1"/>
    <x v="6"/>
    <n v="0"/>
    <n v="0"/>
    <n v="0"/>
    <n v="0"/>
  </r>
  <r>
    <x v="1"/>
    <x v="1"/>
    <n v="0"/>
    <n v="0"/>
    <n v="0"/>
    <n v="0"/>
  </r>
  <r>
    <x v="1"/>
    <x v="7"/>
    <n v="0"/>
    <n v="0"/>
    <n v="0"/>
    <n v="0"/>
  </r>
  <r>
    <x v="1"/>
    <x v="4"/>
    <n v="0"/>
    <n v="0"/>
    <n v="0"/>
    <n v="0"/>
  </r>
  <r>
    <x v="1"/>
    <x v="4"/>
    <n v="-17.062500000000014"/>
    <n v="0"/>
    <n v="0"/>
    <n v="-17.062500000000014"/>
  </r>
  <r>
    <x v="1"/>
    <x v="4"/>
    <n v="0"/>
    <n v="0"/>
    <n v="0"/>
    <n v="0"/>
  </r>
  <r>
    <x v="1"/>
    <x v="4"/>
    <n v="-1077.1149999999998"/>
    <n v="-178.75000000000003"/>
    <n v="0"/>
    <n v="-1255.8649999999998"/>
  </r>
  <r>
    <x v="1"/>
    <x v="15"/>
    <n v="0"/>
    <n v="0"/>
    <n v="0"/>
    <n v="0"/>
  </r>
  <r>
    <x v="1"/>
    <x v="2"/>
    <n v="-779.51750000000015"/>
    <n v="0"/>
    <n v="0"/>
    <n v="-779.51750000000015"/>
  </r>
  <r>
    <x v="1"/>
    <x v="5"/>
    <n v="-65.422500000000028"/>
    <n v="0"/>
    <n v="0"/>
    <n v="-65.422500000000028"/>
  </r>
  <r>
    <x v="1"/>
    <x v="0"/>
    <n v="-538.75250000000005"/>
    <n v="0"/>
    <n v="0"/>
    <n v="-538.75250000000005"/>
  </r>
  <r>
    <x v="1"/>
    <x v="15"/>
    <n v="0"/>
    <n v="0"/>
    <n v="0"/>
    <n v="0"/>
  </r>
  <r>
    <x v="1"/>
    <x v="4"/>
    <n v="0"/>
    <n v="0"/>
    <n v="0"/>
    <n v="0"/>
  </r>
  <r>
    <x v="1"/>
    <x v="1"/>
    <n v="-1365"/>
    <n v="0"/>
    <n v="0"/>
    <n v="-1365"/>
  </r>
  <r>
    <x v="1"/>
    <x v="0"/>
    <n v="0"/>
    <n v="0"/>
    <n v="0"/>
    <n v="0"/>
  </r>
  <r>
    <x v="1"/>
    <x v="5"/>
    <n v="0"/>
    <n v="0"/>
    <n v="0"/>
    <n v="0"/>
  </r>
  <r>
    <x v="1"/>
    <x v="5"/>
    <n v="0"/>
    <n v="0"/>
    <n v="0"/>
    <n v="0"/>
  </r>
  <r>
    <x v="1"/>
    <x v="10"/>
    <n v="-170.88500000000002"/>
    <n v="0"/>
    <n v="0"/>
    <n v="-170.88500000000002"/>
  </r>
  <r>
    <x v="1"/>
    <x v="1"/>
    <n v="-755.30812500000013"/>
    <n v="0"/>
    <n v="0"/>
    <n v="-755.30812500000013"/>
  </r>
  <r>
    <x v="1"/>
    <x v="6"/>
    <n v="0"/>
    <n v="0"/>
    <n v="0"/>
    <n v="0"/>
  </r>
  <r>
    <x v="1"/>
    <x v="5"/>
    <n v="0"/>
    <n v="0"/>
    <n v="0"/>
    <n v="0"/>
  </r>
  <r>
    <x v="1"/>
    <x v="10"/>
    <n v="0"/>
    <n v="0"/>
    <n v="0"/>
    <n v="0"/>
  </r>
  <r>
    <x v="1"/>
    <x v="16"/>
    <n v="-1929.8743750000003"/>
    <n v="0"/>
    <n v="0"/>
    <n v="-1929.8743750000003"/>
  </r>
  <r>
    <x v="1"/>
    <x v="0"/>
    <n v="-374.57062500000012"/>
    <n v="0"/>
    <n v="0"/>
    <n v="-374.57062500000012"/>
  </r>
  <r>
    <x v="1"/>
    <x v="0"/>
    <n v="-34.409374999999969"/>
    <n v="0"/>
    <n v="0"/>
    <n v="-34.409374999999969"/>
  </r>
  <r>
    <x v="1"/>
    <x v="0"/>
    <n v="-81.033333333333346"/>
    <n v="0"/>
    <n v="0"/>
    <n v="-81.033333333333346"/>
  </r>
  <r>
    <x v="1"/>
    <x v="6"/>
    <n v="0"/>
    <n v="0"/>
    <n v="0"/>
    <n v="0"/>
  </r>
  <r>
    <x v="1"/>
    <x v="3"/>
    <n v="0"/>
    <n v="0"/>
    <n v="0"/>
    <n v="0"/>
  </r>
  <r>
    <x v="1"/>
    <x v="1"/>
    <n v="-165.16500000000002"/>
    <n v="0"/>
    <n v="0"/>
    <n v="-165.16500000000002"/>
  </r>
  <r>
    <x v="1"/>
    <x v="4"/>
    <n v="0"/>
    <n v="0"/>
    <n v="0"/>
    <n v="0"/>
  </r>
  <r>
    <x v="1"/>
    <x v="18"/>
    <n v="0"/>
    <n v="0"/>
    <n v="0"/>
    <n v="0"/>
  </r>
  <r>
    <x v="1"/>
    <x v="3"/>
    <n v="-397.53999999999996"/>
    <n v="0"/>
    <n v="0"/>
    <n v="-397.53999999999996"/>
  </r>
  <r>
    <x v="1"/>
    <x v="4"/>
    <n v="-52.696874999999991"/>
    <n v="0"/>
    <n v="0"/>
    <n v="-52.696874999999991"/>
  </r>
  <r>
    <x v="1"/>
    <x v="2"/>
    <n v="0"/>
    <n v="0"/>
    <n v="0"/>
    <n v="0"/>
  </r>
  <r>
    <x v="1"/>
    <x v="3"/>
    <n v="0"/>
    <n v="0"/>
    <n v="0"/>
    <n v="0"/>
  </r>
  <r>
    <x v="1"/>
    <x v="4"/>
    <n v="-13.585000000000015"/>
    <n v="0"/>
    <n v="0"/>
    <n v="-13.585000000000015"/>
  </r>
  <r>
    <x v="1"/>
    <x v="4"/>
    <n v="0"/>
    <n v="0"/>
    <n v="0"/>
    <n v="0"/>
  </r>
  <r>
    <x v="1"/>
    <x v="4"/>
    <n v="0"/>
    <n v="0"/>
    <n v="0"/>
    <n v="0"/>
  </r>
  <r>
    <x v="1"/>
    <x v="4"/>
    <n v="-16.802499999999977"/>
    <n v="0"/>
    <n v="0"/>
    <n v="-16.802499999999977"/>
  </r>
  <r>
    <x v="1"/>
    <x v="5"/>
    <n v="0"/>
    <n v="0"/>
    <n v="0"/>
    <n v="0"/>
  </r>
  <r>
    <x v="1"/>
    <x v="15"/>
    <n v="-247.7475"/>
    <n v="0"/>
    <n v="0"/>
    <n v="-247.7475"/>
  </r>
  <r>
    <x v="1"/>
    <x v="8"/>
    <n v="0"/>
    <n v="0"/>
    <n v="0"/>
    <n v="0"/>
  </r>
  <r>
    <x v="1"/>
    <x v="6"/>
    <n v="0"/>
    <n v="0"/>
    <n v="0"/>
    <n v="0"/>
  </r>
  <r>
    <x v="1"/>
    <x v="15"/>
    <n v="0"/>
    <n v="0"/>
    <n v="0"/>
    <n v="0"/>
  </r>
  <r>
    <x v="1"/>
    <x v="15"/>
    <n v="0"/>
    <n v="0"/>
    <n v="0"/>
    <n v="0"/>
  </r>
  <r>
    <x v="1"/>
    <x v="3"/>
    <n v="-1898.7962500000003"/>
    <n v="0"/>
    <n v="0"/>
    <n v="-1898.7962500000003"/>
  </r>
  <r>
    <x v="1"/>
    <x v="14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1AFDAF-4C87-4ADA-83D8-C043431B6A7C}" name="TablaDiná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4:B8" firstHeaderRow="1" firstDataRow="1" firstDataCol="1" rowPageCount="2" colPageCount="1"/>
  <pivotFields count="43"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axis="axisPage" multipleItemSelectionAllowed="1" showAll="0">
      <items count="13">
        <item h="1" x="11"/>
        <item h="1" x="2"/>
        <item h="1" x="9"/>
        <item h="1" x="6"/>
        <item h="1" x="7"/>
        <item h="1" x="3"/>
        <item x="0"/>
        <item h="1" x="1"/>
        <item h="1" x="5"/>
        <item h="1" x="10"/>
        <item h="1" x="4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94">
        <item h="1" x="71"/>
        <item h="1" x="51"/>
        <item h="1" x="76"/>
        <item x="90"/>
        <item h="1" x="52"/>
        <item h="1" x="125"/>
        <item h="1" x="114"/>
        <item h="1" x="87"/>
        <item h="1" x="134"/>
        <item h="1" x="34"/>
        <item h="1" x="43"/>
        <item h="1" x="108"/>
        <item h="1" x="17"/>
        <item h="1" x="3"/>
        <item h="1" x="74"/>
        <item h="1" x="35"/>
        <item h="1" x="179"/>
        <item h="1" x="45"/>
        <item h="1" x="14"/>
        <item h="1" x="189"/>
        <item h="1" x="93"/>
        <item h="1" x="143"/>
        <item h="1" x="49"/>
        <item h="1" x="46"/>
        <item h="1" x="159"/>
        <item h="1" x="116"/>
        <item h="1" x="48"/>
        <item h="1" x="77"/>
        <item x="102"/>
        <item h="1" x="67"/>
        <item h="1" x="107"/>
        <item h="1" x="176"/>
        <item h="1" x="110"/>
        <item h="1" x="126"/>
        <item h="1" x="100"/>
        <item h="1" x="163"/>
        <item h="1" x="137"/>
        <item h="1" x="88"/>
        <item h="1" x="82"/>
        <item h="1" x="106"/>
        <item h="1" x="129"/>
        <item h="1" x="5"/>
        <item h="1" x="115"/>
        <item h="1" x="42"/>
        <item h="1" x="140"/>
        <item h="1" x="158"/>
        <item h="1" x="83"/>
        <item h="1" x="99"/>
        <item h="1" x="128"/>
        <item h="1" x="136"/>
        <item h="1" x="62"/>
        <item h="1" x="123"/>
        <item h="1" x="168"/>
        <item h="1" x="165"/>
        <item h="1" x="81"/>
        <item h="1" x="187"/>
        <item h="1" x="78"/>
        <item h="1" x="169"/>
        <item h="1" x="2"/>
        <item h="1" x="13"/>
        <item h="1" x="154"/>
        <item h="1" x="19"/>
        <item h="1" x="12"/>
        <item h="1" x="170"/>
        <item h="1" x="141"/>
        <item h="1" x="10"/>
        <item h="1" x="89"/>
        <item h="1" x="124"/>
        <item h="1" x="127"/>
        <item x="40"/>
        <item h="1" x="157"/>
        <item h="1" x="26"/>
        <item h="1" x="75"/>
        <item h="1" x="16"/>
        <item x="39"/>
        <item h="1" x="117"/>
        <item h="1" x="9"/>
        <item h="1" x="22"/>
        <item h="1" x="164"/>
        <item h="1" x="59"/>
        <item h="1" x="47"/>
        <item h="1" x="84"/>
        <item h="1" x="28"/>
        <item h="1" x="23"/>
        <item h="1" x="41"/>
        <item h="1" x="58"/>
        <item h="1" x="85"/>
        <item h="1" x="24"/>
        <item h="1" x="33"/>
        <item h="1" x="167"/>
        <item h="1" x="27"/>
        <item h="1" x="131"/>
        <item h="1" x="181"/>
        <item h="1" x="147"/>
        <item h="1" x="188"/>
        <item h="1" x="50"/>
        <item h="1" x="174"/>
        <item h="1" x="122"/>
        <item h="1" x="73"/>
        <item h="1" x="38"/>
        <item h="1" x="150"/>
        <item h="1" x="37"/>
        <item h="1" x="153"/>
        <item h="1" x="161"/>
        <item h="1" x="103"/>
        <item h="1" x="113"/>
        <item h="1" x="180"/>
        <item h="1" x="156"/>
        <item h="1" x="70"/>
        <item h="1" x="178"/>
        <item h="1" x="25"/>
        <item h="1" x="171"/>
        <item h="1" x="60"/>
        <item h="1" x="120"/>
        <item h="1" x="31"/>
        <item h="1" x="32"/>
        <item h="1" x="44"/>
        <item h="1" x="105"/>
        <item h="1" x="7"/>
        <item h="1" x="61"/>
        <item h="1" x="111"/>
        <item h="1" x="63"/>
        <item h="1" x="139"/>
        <item h="1" x="20"/>
        <item h="1" x="146"/>
        <item h="1" x="166"/>
        <item h="1" x="133"/>
        <item h="1" x="15"/>
        <item h="1" x="173"/>
        <item h="1" x="172"/>
        <item h="1" x="160"/>
        <item h="1" x="144"/>
        <item h="1" x="65"/>
        <item h="1" x="151"/>
        <item h="1" x="92"/>
        <item h="1" x="142"/>
        <item h="1" x="66"/>
        <item h="1" x="104"/>
        <item h="1" x="192"/>
        <item h="1" x="130"/>
        <item h="1" x="118"/>
        <item h="1" x="149"/>
        <item h="1" x="186"/>
        <item h="1" x="1"/>
        <item h="1" x="36"/>
        <item h="1" x="185"/>
        <item h="1" x="183"/>
        <item h="1" x="4"/>
        <item h="1" x="152"/>
        <item h="1" x="177"/>
        <item h="1" x="119"/>
        <item h="1" x="175"/>
        <item h="1" x="56"/>
        <item x="29"/>
        <item x="98"/>
        <item x="182"/>
        <item x="95"/>
        <item x="101"/>
        <item h="1" x="91"/>
        <item h="1" x="79"/>
        <item h="1" x="69"/>
        <item x="0"/>
        <item h="1" x="148"/>
        <item h="1" x="109"/>
        <item h="1" x="96"/>
        <item h="1" x="55"/>
        <item h="1" x="97"/>
        <item h="1" x="8"/>
        <item h="1" x="64"/>
        <item h="1" x="11"/>
        <item h="1" x="86"/>
        <item h="1" x="68"/>
        <item x="155"/>
        <item h="1" x="135"/>
        <item h="1" x="21"/>
        <item h="1" x="132"/>
        <item h="1" x="145"/>
        <item h="1" x="162"/>
        <item h="1" x="138"/>
        <item h="1" x="30"/>
        <item h="1" x="54"/>
        <item h="1" x="57"/>
        <item h="1" x="80"/>
        <item h="1" x="6"/>
        <item h="1" x="94"/>
        <item h="1" x="53"/>
        <item h="1" x="18"/>
        <item h="1" x="190"/>
        <item h="1" x="112"/>
        <item h="1" x="191"/>
        <item h="1" x="121"/>
        <item h="1" x="72"/>
        <item h="1" x="18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showAll="0"/>
    <pivotField showAll="0"/>
    <pivotField showAll="0"/>
    <pivotField showAll="0"/>
    <pivotField numFmtId="9" showAll="0"/>
    <pivotField numFmtId="44" showAll="0"/>
    <pivotField numFmtId="14" showAll="0"/>
    <pivotField numFmtId="14" showAll="0"/>
    <pivotField showAll="0"/>
    <pivotField showAll="0"/>
    <pivotField numFmtId="9" showAll="0"/>
    <pivotField numFmtId="44" showAll="0"/>
    <pivotField numFmtId="4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3" hier="-1"/>
    <pageField fld="10" hier="-1"/>
  </pageFields>
  <dataFields count="1">
    <dataField name="Cuenta de INCIDENT_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6E1ED4-3280-4A89-AA4C-5D0260157663}" name="TablaDiná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6">
  <location ref="A3:B8" firstHeaderRow="1" firstDataRow="1" firstDataCol="1" rowPageCount="1" colPageCount="1"/>
  <pivotFields count="43">
    <pivotField showAll="0">
      <items count="4">
        <item x="0"/>
        <item x="1"/>
        <item x="2"/>
        <item t="default"/>
      </items>
    </pivotField>
    <pivotField showAll="0"/>
    <pivotField dataField="1" showAll="0"/>
    <pivotField axis="axisPage" multipleItemSelectionAllowed="1" showAll="0">
      <items count="13">
        <item h="1" x="11"/>
        <item h="1" x="2"/>
        <item h="1" x="9"/>
        <item h="1" x="6"/>
        <item h="1" x="7"/>
        <item h="1" x="3"/>
        <item x="0"/>
        <item h="1" x="1"/>
        <item h="1" x="5"/>
        <item h="1" x="10"/>
        <item h="1" x="4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94">
        <item h="1" x="71"/>
        <item h="1" x="51"/>
        <item h="1" x="76"/>
        <item h="1" x="90"/>
        <item h="1" x="52"/>
        <item h="1" x="125"/>
        <item h="1" x="114"/>
        <item h="1" x="87"/>
        <item h="1" x="134"/>
        <item h="1" x="34"/>
        <item h="1" x="43"/>
        <item h="1" x="108"/>
        <item h="1" x="17"/>
        <item h="1" x="3"/>
        <item h="1" x="74"/>
        <item h="1" x="35"/>
        <item h="1" x="179"/>
        <item h="1" x="45"/>
        <item h="1" x="14"/>
        <item h="1" x="189"/>
        <item h="1" x="93"/>
        <item h="1" x="143"/>
        <item h="1" x="49"/>
        <item h="1" x="46"/>
        <item h="1" x="159"/>
        <item h="1" x="116"/>
        <item h="1" x="48"/>
        <item h="1" x="77"/>
        <item h="1" x="102"/>
        <item h="1" x="67"/>
        <item h="1" x="107"/>
        <item h="1" x="176"/>
        <item h="1" x="110"/>
        <item h="1" x="126"/>
        <item h="1" x="100"/>
        <item h="1" x="163"/>
        <item h="1" x="137"/>
        <item h="1" x="88"/>
        <item h="1" x="82"/>
        <item h="1" x="106"/>
        <item h="1" x="129"/>
        <item h="1" x="5"/>
        <item h="1" x="115"/>
        <item h="1" x="42"/>
        <item h="1" x="140"/>
        <item h="1" x="158"/>
        <item h="1" x="83"/>
        <item h="1" x="99"/>
        <item h="1" x="128"/>
        <item h="1" x="136"/>
        <item h="1" x="62"/>
        <item h="1" x="123"/>
        <item h="1" x="168"/>
        <item h="1" x="165"/>
        <item h="1" x="81"/>
        <item h="1" x="187"/>
        <item h="1" x="78"/>
        <item h="1" x="169"/>
        <item h="1" x="2"/>
        <item h="1" x="13"/>
        <item h="1" x="154"/>
        <item h="1" x="19"/>
        <item h="1" x="12"/>
        <item h="1" x="170"/>
        <item h="1" x="141"/>
        <item h="1" x="10"/>
        <item h="1" x="89"/>
        <item h="1" x="124"/>
        <item h="1" x="127"/>
        <item h="1" x="40"/>
        <item h="1" x="157"/>
        <item h="1" x="26"/>
        <item h="1" x="75"/>
        <item h="1" x="16"/>
        <item h="1" x="39"/>
        <item h="1" x="117"/>
        <item h="1" x="9"/>
        <item h="1" x="22"/>
        <item h="1" x="164"/>
        <item h="1" x="59"/>
        <item h="1" x="47"/>
        <item h="1" x="84"/>
        <item h="1" x="28"/>
        <item h="1" x="23"/>
        <item h="1" x="41"/>
        <item h="1" x="58"/>
        <item h="1" x="85"/>
        <item h="1" x="24"/>
        <item h="1" x="33"/>
        <item h="1" x="167"/>
        <item h="1" x="27"/>
        <item h="1" x="131"/>
        <item h="1" x="181"/>
        <item h="1" x="147"/>
        <item h="1" x="188"/>
        <item h="1" x="50"/>
        <item h="1" x="174"/>
        <item h="1" x="122"/>
        <item h="1" x="73"/>
        <item h="1" x="38"/>
        <item h="1" x="150"/>
        <item h="1" x="37"/>
        <item h="1" x="153"/>
        <item h="1" x="161"/>
        <item h="1" x="103"/>
        <item h="1" x="113"/>
        <item h="1" x="180"/>
        <item h="1" x="156"/>
        <item h="1" x="70"/>
        <item h="1" x="178"/>
        <item x="25"/>
        <item h="1" x="171"/>
        <item h="1" x="60"/>
        <item h="1" x="120"/>
        <item h="1" x="31"/>
        <item h="1" x="32"/>
        <item h="1" x="44"/>
        <item h="1" x="105"/>
        <item h="1" x="7"/>
        <item h="1" x="61"/>
        <item h="1" x="111"/>
        <item h="1" x="63"/>
        <item h="1" x="139"/>
        <item h="1" x="20"/>
        <item h="1" x="146"/>
        <item h="1" x="166"/>
        <item h="1" x="133"/>
        <item h="1" x="15"/>
        <item h="1" x="173"/>
        <item h="1" x="172"/>
        <item h="1" x="160"/>
        <item h="1" x="144"/>
        <item h="1" x="65"/>
        <item h="1" x="151"/>
        <item h="1" x="92"/>
        <item h="1" x="142"/>
        <item h="1" x="66"/>
        <item h="1" x="104"/>
        <item h="1" x="192"/>
        <item h="1" x="130"/>
        <item h="1" x="118"/>
        <item h="1" x="149"/>
        <item h="1" x="186"/>
        <item x="1"/>
        <item h="1" x="36"/>
        <item h="1" x="185"/>
        <item h="1" x="183"/>
        <item x="4"/>
        <item h="1" x="152"/>
        <item h="1" x="177"/>
        <item h="1" x="119"/>
        <item h="1" x="175"/>
        <item h="1" x="56"/>
        <item h="1" x="29"/>
        <item h="1" x="98"/>
        <item h="1" x="182"/>
        <item h="1" x="95"/>
        <item h="1" x="101"/>
        <item h="1" x="91"/>
        <item h="1" x="79"/>
        <item h="1" x="69"/>
        <item h="1" x="0"/>
        <item h="1" x="148"/>
        <item h="1" x="109"/>
        <item h="1" x="96"/>
        <item h="1" x="55"/>
        <item h="1" x="97"/>
        <item h="1" x="8"/>
        <item h="1" x="64"/>
        <item h="1" x="11"/>
        <item h="1" x="86"/>
        <item h="1" x="68"/>
        <item h="1" x="155"/>
        <item h="1" x="135"/>
        <item h="1" x="21"/>
        <item h="1" x="132"/>
        <item h="1" x="145"/>
        <item h="1" x="162"/>
        <item h="1" x="138"/>
        <item h="1" x="30"/>
        <item h="1" x="54"/>
        <item h="1" x="57"/>
        <item h="1" x="80"/>
        <item h="1" x="6"/>
        <item h="1" x="94"/>
        <item h="1" x="53"/>
        <item h="1" x="18"/>
        <item h="1" x="190"/>
        <item h="1" x="112"/>
        <item h="1" x="191"/>
        <item h="1" x="121"/>
        <item h="1" x="72"/>
        <item h="1" x="18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showAll="0"/>
    <pivotField showAll="0"/>
    <pivotField showAll="0"/>
    <pivotField showAll="0"/>
    <pivotField numFmtId="9" showAll="0"/>
    <pivotField numFmtId="44" showAll="0"/>
    <pivotField numFmtId="14" showAll="0"/>
    <pivotField numFmtId="14" showAll="0"/>
    <pivotField showAll="0"/>
    <pivotField showAll="0"/>
    <pivotField numFmtId="9" showAll="0"/>
    <pivotField numFmtId="44" showAll="0"/>
    <pivotField numFmtId="44" showAll="0"/>
    <pivotField showAll="0"/>
    <pivotField axis="axisRow" showAll="0">
      <items count="8">
        <item m="1" x="5"/>
        <item m="1" x="4"/>
        <item m="1" x="6"/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37"/>
  </rowFields>
  <rowItems count="5"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3" hier="-1"/>
  </pageFields>
  <dataFields count="1">
    <dataField name="Cuenta de INCIDENT_N" fld="2" subtotal="count" baseField="0" baseItem="0"/>
  </dataFields>
  <chartFormats count="5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7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7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37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D48CC7-5AE4-4FE0-8FFF-F1F9EABE2CC5}" name="TablaDiná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3" rowHeaderCaption="MES">
  <location ref="A4:F10" firstHeaderRow="1" firstDataRow="2" firstDataCol="1" rowPageCount="1" colPageCount="1"/>
  <pivotFields count="43"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>
      <items count="194">
        <item x="71"/>
        <item x="51"/>
        <item x="76"/>
        <item x="90"/>
        <item x="52"/>
        <item x="125"/>
        <item x="114"/>
        <item x="87"/>
        <item x="134"/>
        <item x="34"/>
        <item x="43"/>
        <item x="108"/>
        <item x="17"/>
        <item x="3"/>
        <item x="74"/>
        <item x="35"/>
        <item x="179"/>
        <item x="45"/>
        <item x="14"/>
        <item x="189"/>
        <item x="93"/>
        <item x="143"/>
        <item x="49"/>
        <item x="46"/>
        <item x="159"/>
        <item x="116"/>
        <item x="48"/>
        <item x="77"/>
        <item x="102"/>
        <item x="67"/>
        <item x="107"/>
        <item x="176"/>
        <item x="110"/>
        <item x="126"/>
        <item x="100"/>
        <item x="163"/>
        <item x="137"/>
        <item x="88"/>
        <item x="82"/>
        <item x="106"/>
        <item x="129"/>
        <item x="5"/>
        <item x="115"/>
        <item x="42"/>
        <item x="140"/>
        <item x="158"/>
        <item x="83"/>
        <item x="99"/>
        <item x="128"/>
        <item x="136"/>
        <item x="62"/>
        <item x="123"/>
        <item x="168"/>
        <item x="165"/>
        <item x="81"/>
        <item x="187"/>
        <item x="78"/>
        <item x="169"/>
        <item x="2"/>
        <item x="13"/>
        <item x="154"/>
        <item x="19"/>
        <item x="12"/>
        <item x="170"/>
        <item x="141"/>
        <item x="10"/>
        <item x="89"/>
        <item x="124"/>
        <item x="127"/>
        <item x="40"/>
        <item x="157"/>
        <item x="26"/>
        <item x="75"/>
        <item x="16"/>
        <item x="39"/>
        <item x="117"/>
        <item x="9"/>
        <item x="22"/>
        <item x="164"/>
        <item x="59"/>
        <item x="47"/>
        <item x="84"/>
        <item x="28"/>
        <item x="23"/>
        <item x="41"/>
        <item x="58"/>
        <item x="85"/>
        <item x="24"/>
        <item x="33"/>
        <item x="167"/>
        <item x="27"/>
        <item x="131"/>
        <item x="181"/>
        <item x="147"/>
        <item x="188"/>
        <item x="50"/>
        <item x="174"/>
        <item x="122"/>
        <item x="73"/>
        <item x="38"/>
        <item x="150"/>
        <item x="37"/>
        <item x="153"/>
        <item x="161"/>
        <item x="103"/>
        <item x="113"/>
        <item x="180"/>
        <item x="156"/>
        <item x="70"/>
        <item x="178"/>
        <item x="25"/>
        <item x="171"/>
        <item x="60"/>
        <item x="120"/>
        <item x="31"/>
        <item x="32"/>
        <item x="44"/>
        <item x="105"/>
        <item x="7"/>
        <item x="61"/>
        <item x="111"/>
        <item x="63"/>
        <item x="139"/>
        <item x="20"/>
        <item x="146"/>
        <item x="166"/>
        <item x="133"/>
        <item x="15"/>
        <item x="173"/>
        <item x="172"/>
        <item x="160"/>
        <item x="144"/>
        <item x="65"/>
        <item x="151"/>
        <item x="92"/>
        <item x="142"/>
        <item x="66"/>
        <item x="104"/>
        <item x="192"/>
        <item x="130"/>
        <item x="118"/>
        <item x="149"/>
        <item x="186"/>
        <item x="1"/>
        <item x="36"/>
        <item x="185"/>
        <item x="183"/>
        <item x="4"/>
        <item x="152"/>
        <item x="177"/>
        <item x="119"/>
        <item x="175"/>
        <item x="56"/>
        <item x="29"/>
        <item x="98"/>
        <item x="182"/>
        <item x="95"/>
        <item x="101"/>
        <item x="91"/>
        <item x="79"/>
        <item x="69"/>
        <item x="0"/>
        <item x="148"/>
        <item x="109"/>
        <item x="96"/>
        <item x="55"/>
        <item x="97"/>
        <item x="8"/>
        <item x="64"/>
        <item x="11"/>
        <item x="86"/>
        <item x="68"/>
        <item x="155"/>
        <item x="135"/>
        <item x="21"/>
        <item x="132"/>
        <item x="145"/>
        <item x="162"/>
        <item x="138"/>
        <item x="30"/>
        <item x="54"/>
        <item x="57"/>
        <item x="80"/>
        <item x="6"/>
        <item x="94"/>
        <item x="53"/>
        <item x="18"/>
        <item x="190"/>
        <item x="112"/>
        <item x="191"/>
        <item x="121"/>
        <item x="72"/>
        <item x="18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x="0"/>
        <item h="1" x="1"/>
        <item t="default"/>
      </items>
    </pivotField>
    <pivotField axis="axisCol" showAll="0">
      <items count="8">
        <item m="1" x="5"/>
        <item m="1" x="4"/>
        <item m="1" x="6"/>
        <item x="0"/>
        <item x="1"/>
        <item x="3"/>
        <item x="2"/>
        <item t="default"/>
      </items>
    </pivotField>
    <pivotField axis="axisRow" showAll="0">
      <items count="2">
        <item x="0"/>
        <item t="default"/>
      </items>
    </pivotField>
    <pivotField showAll="0"/>
    <pivotField showAll="0"/>
    <pivotField showAll="0"/>
    <pivotField showAll="0"/>
  </pivotFields>
  <rowFields count="2">
    <field x="38"/>
    <field x="0"/>
  </rowFields>
  <rowItems count="5">
    <i>
      <x/>
    </i>
    <i r="1">
      <x/>
    </i>
    <i r="1">
      <x v="1"/>
    </i>
    <i r="1">
      <x v="2"/>
    </i>
    <i t="grand">
      <x/>
    </i>
  </rowItems>
  <colFields count="1">
    <field x="37"/>
  </colFields>
  <colItems count="5">
    <i>
      <x v="3"/>
    </i>
    <i>
      <x v="4"/>
    </i>
    <i>
      <x v="5"/>
    </i>
    <i>
      <x v="6"/>
    </i>
    <i t="grand">
      <x/>
    </i>
  </colItems>
  <pageFields count="1">
    <pageField fld="36" hier="-1"/>
  </pageFields>
  <dataFields count="1">
    <dataField name="Cuenta de INCIDENT_N" fld="2" subtotal="count" showDataAs="percentOfRow" baseField="0" baseItem="0" numFmtId="10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4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5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6"/>
          </reference>
        </references>
      </pivotArea>
    </chartFormat>
    <chartFormat chart="0" format="10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37" count="1" selected="0">
            <x v="6"/>
          </reference>
          <reference field="38" count="1" selected="0">
            <x v="0"/>
          </reference>
        </references>
      </pivotArea>
    </chartFormat>
    <chartFormat chart="0" format="11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37" count="1" selected="0">
            <x v="5"/>
          </reference>
          <reference field="38" count="1" selected="0">
            <x v="0"/>
          </reference>
        </references>
      </pivotArea>
    </chartFormat>
    <chartFormat chart="0" format="12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37" count="1" selected="0">
            <x v="6"/>
          </reference>
          <reference field="38" count="1" selected="0">
            <x v="0"/>
          </reference>
        </references>
      </pivotArea>
    </chartFormat>
    <chartFormat chart="0" format="13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37" count="1" selected="0">
            <x v="5"/>
          </reference>
          <reference field="38" count="1" selected="0">
            <x v="0"/>
          </reference>
        </references>
      </pivotArea>
    </chartFormat>
    <chartFormat chart="0" format="14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37" count="1" selected="0">
            <x v="6"/>
          </reference>
          <reference field="3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ACED9C-F23D-4EC7-AE00-DCD07C183ADA}" name="TablaDinámica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3:E8" firstHeaderRow="1" firstDataRow="2" firstDataCol="1"/>
  <pivotFields count="43"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94">
        <item h="1" x="71"/>
        <item h="1" x="51"/>
        <item h="1" x="76"/>
        <item h="1" x="90"/>
        <item h="1" x="52"/>
        <item h="1" x="125"/>
        <item h="1" x="114"/>
        <item h="1" x="87"/>
        <item h="1" x="134"/>
        <item h="1" x="34"/>
        <item h="1" x="43"/>
        <item h="1" x="108"/>
        <item h="1" x="17"/>
        <item h="1" x="3"/>
        <item h="1" x="74"/>
        <item h="1" x="35"/>
        <item h="1" x="45"/>
        <item h="1" x="14"/>
        <item h="1" x="93"/>
        <item h="1" x="143"/>
        <item h="1" x="49"/>
        <item h="1" x="46"/>
        <item h="1" x="159"/>
        <item h="1" x="116"/>
        <item h="1" x="48"/>
        <item h="1" x="77"/>
        <item h="1" x="102"/>
        <item h="1" x="67"/>
        <item h="1" x="107"/>
        <item h="1" x="110"/>
        <item h="1" x="126"/>
        <item h="1" x="100"/>
        <item h="1" x="163"/>
        <item h="1" x="137"/>
        <item h="1" x="88"/>
        <item h="1" x="82"/>
        <item h="1" x="106"/>
        <item h="1" x="129"/>
        <item h="1" x="5"/>
        <item h="1" x="115"/>
        <item h="1" x="42"/>
        <item h="1" x="140"/>
        <item h="1" x="158"/>
        <item h="1" x="83"/>
        <item h="1" x="99"/>
        <item h="1" x="128"/>
        <item h="1" x="136"/>
        <item h="1" x="62"/>
        <item h="1" x="123"/>
        <item h="1" x="165"/>
        <item h="1" x="81"/>
        <item h="1" x="78"/>
        <item h="1" x="2"/>
        <item h="1" x="13"/>
        <item h="1" x="154"/>
        <item h="1" x="19"/>
        <item h="1" x="12"/>
        <item h="1" x="141"/>
        <item h="1" x="10"/>
        <item h="1" x="89"/>
        <item h="1" x="124"/>
        <item h="1" x="127"/>
        <item h="1" x="40"/>
        <item h="1" x="157"/>
        <item h="1" x="26"/>
        <item h="1" x="75"/>
        <item h="1" x="16"/>
        <item h="1" x="39"/>
        <item h="1" x="117"/>
        <item h="1" x="9"/>
        <item h="1" x="22"/>
        <item h="1" x="164"/>
        <item h="1" x="59"/>
        <item h="1" x="47"/>
        <item h="1" x="84"/>
        <item h="1" x="28"/>
        <item h="1" x="23"/>
        <item h="1" x="41"/>
        <item h="1" x="58"/>
        <item h="1" x="85"/>
        <item h="1" x="24"/>
        <item h="1" x="33"/>
        <item h="1" x="167"/>
        <item h="1" x="27"/>
        <item h="1" x="131"/>
        <item h="1" x="147"/>
        <item h="1" x="50"/>
        <item h="1" x="122"/>
        <item h="1" x="73"/>
        <item h="1" x="38"/>
        <item h="1" x="150"/>
        <item h="1" x="37"/>
        <item h="1" x="153"/>
        <item h="1" x="161"/>
        <item h="1" x="103"/>
        <item h="1" x="113"/>
        <item h="1" x="156"/>
        <item h="1" x="70"/>
        <item x="25"/>
        <item h="1" x="60"/>
        <item h="1" x="120"/>
        <item h="1" x="31"/>
        <item h="1" x="32"/>
        <item h="1" x="44"/>
        <item h="1" x="105"/>
        <item h="1" x="7"/>
        <item h="1" x="61"/>
        <item h="1" x="111"/>
        <item h="1" x="63"/>
        <item h="1" x="139"/>
        <item h="1" x="20"/>
        <item h="1" x="146"/>
        <item h="1" x="166"/>
        <item h="1" x="133"/>
        <item h="1" x="15"/>
        <item h="1" x="160"/>
        <item h="1" x="144"/>
        <item h="1" x="65"/>
        <item h="1" x="151"/>
        <item h="1" x="92"/>
        <item h="1" x="142"/>
        <item h="1" x="66"/>
        <item h="1" x="104"/>
        <item h="1" x="130"/>
        <item h="1" x="118"/>
        <item h="1" x="149"/>
        <item x="1"/>
        <item h="1" x="36"/>
        <item x="4"/>
        <item h="1" x="152"/>
        <item h="1" x="119"/>
        <item h="1" x="56"/>
        <item h="1" x="29"/>
        <item h="1" x="98"/>
        <item h="1" x="95"/>
        <item h="1" x="101"/>
        <item h="1" x="91"/>
        <item h="1" x="79"/>
        <item h="1" x="69"/>
        <item h="1" x="0"/>
        <item h="1" x="148"/>
        <item h="1" x="109"/>
        <item h="1" x="96"/>
        <item h="1" x="55"/>
        <item h="1" x="97"/>
        <item h="1" x="8"/>
        <item h="1" x="64"/>
        <item h="1" x="11"/>
        <item h="1" x="86"/>
        <item h="1" x="68"/>
        <item h="1" x="155"/>
        <item h="1" x="135"/>
        <item h="1" x="21"/>
        <item h="1" x="132"/>
        <item h="1" x="145"/>
        <item h="1" x="162"/>
        <item h="1" x="138"/>
        <item h="1" x="30"/>
        <item h="1" x="54"/>
        <item h="1" x="57"/>
        <item h="1" x="80"/>
        <item h="1" x="6"/>
        <item h="1" x="94"/>
        <item h="1" x="53"/>
        <item h="1" x="18"/>
        <item h="1" x="112"/>
        <item h="1" x="121"/>
        <item h="1" x="72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showAll="0"/>
    <pivotField showAll="0"/>
    <pivotField showAll="0"/>
    <pivotField showAll="0"/>
    <pivotField numFmtId="9" showAll="0"/>
    <pivotField dataField="1" numFmtId="44" showAll="0"/>
    <pivotField numFmtId="14" showAll="0"/>
    <pivotField numFmtId="14" showAll="0"/>
    <pivotField showAll="0"/>
    <pivotField showAll="0"/>
    <pivotField numFmtId="9" showAll="0"/>
    <pivotField numFmtId="44" showAll="0"/>
    <pivotField numFmtId="4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4">
    <i>
      <x v="98"/>
    </i>
    <i>
      <x v="126"/>
    </i>
    <i>
      <x v="128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a de Monto penalización TR" fld="28" baseField="0" baseItem="0" numFmtId="44"/>
  </dataFields>
  <formats count="1">
    <format dxfId="48">
      <pivotArea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3BC168-A088-42E7-9389-F1875D17895E}" name="TablaDinámica6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M3:N39" firstHeaderRow="1" firstDataRow="1" firstDataCol="1"/>
  <pivotFields count="6">
    <pivotField axis="axisRow" showAll="0" sortType="a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21">
        <item x="3"/>
        <item x="0"/>
        <item x="16"/>
        <item x="7"/>
        <item x="15"/>
        <item x="1"/>
        <item x="6"/>
        <item x="2"/>
        <item x="4"/>
        <item x="9"/>
        <item x="10"/>
        <item x="5"/>
        <item x="8"/>
        <item x="18"/>
        <item x="14"/>
        <item x="11"/>
        <item x="12"/>
        <item x="13"/>
        <item x="17"/>
        <item m="1" x="19"/>
        <item t="default"/>
      </items>
    </pivotField>
    <pivotField dataField="1" numFmtId="44" showAll="0"/>
    <pivotField numFmtId="44" showAll="0"/>
    <pivotField numFmtId="44" showAll="0"/>
    <pivotField numFmtId="44" showAll="0"/>
  </pivotFields>
  <rowFields count="2">
    <field x="0"/>
    <field x="1"/>
  </rowFields>
  <rowItems count="3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t="grand">
      <x/>
    </i>
  </rowItems>
  <colItems count="1">
    <i/>
  </colItems>
  <dataFields count="1">
    <dataField name="Suma de Suma de Monto penalización TR" fld="2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715032-2BE3-4AF4-BC0B-685F87F1702C}" name="TablaDinámica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D283" firstHeaderRow="0" firstDataRow="1" firstDataCol="1"/>
  <pivotFields count="43"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4">
        <item h="1" x="8"/>
        <item x="80"/>
        <item x="62"/>
        <item x="65"/>
        <item x="29"/>
        <item x="98"/>
        <item x="75"/>
        <item x="94"/>
        <item x="34"/>
        <item x="21"/>
        <item x="102"/>
        <item x="4"/>
        <item x="55"/>
        <item x="6"/>
        <item x="63"/>
        <item x="53"/>
        <item x="96"/>
        <item x="104"/>
        <item x="89"/>
        <item x="74"/>
        <item x="2"/>
        <item x="119"/>
        <item x="51"/>
        <item x="107"/>
        <item x="109"/>
        <item x="50"/>
        <item x="49"/>
        <item x="16"/>
        <item x="35"/>
        <item x="103"/>
        <item x="57"/>
        <item x="85"/>
        <item x="97"/>
        <item x="106"/>
        <item x="108"/>
        <item x="88"/>
        <item x="23"/>
        <item x="60"/>
        <item x="64"/>
        <item x="38"/>
        <item x="86"/>
        <item x="56"/>
        <item x="39"/>
        <item x="7"/>
        <item x="33"/>
        <item x="46"/>
        <item x="84"/>
        <item x="90"/>
        <item x="77"/>
        <item x="30"/>
        <item x="87"/>
        <item x="15"/>
        <item x="115"/>
        <item x="105"/>
        <item x="5"/>
        <item x="99"/>
        <item x="27"/>
        <item x="118"/>
        <item x="37"/>
        <item x="17"/>
        <item x="52"/>
        <item x="82"/>
        <item x="70"/>
        <item x="100"/>
        <item x="41"/>
        <item x="31"/>
        <item x="42"/>
        <item x="93"/>
        <item x="73"/>
        <item x="3"/>
        <item x="32"/>
        <item x="59"/>
        <item x="67"/>
        <item x="25"/>
        <item x="47"/>
        <item x="11"/>
        <item x="28"/>
        <item x="110"/>
        <item x="12"/>
        <item x="18"/>
        <item x="114"/>
        <item x="83"/>
        <item x="79"/>
        <item x="10"/>
        <item x="19"/>
        <item x="48"/>
        <item x="44"/>
        <item x="45"/>
        <item x="13"/>
        <item x="76"/>
        <item x="61"/>
        <item x="36"/>
        <item x="1"/>
        <item x="43"/>
        <item x="112"/>
        <item x="111"/>
        <item x="91"/>
        <item x="69"/>
        <item x="101"/>
        <item x="81"/>
        <item x="116"/>
        <item x="40"/>
        <item x="14"/>
        <item x="58"/>
        <item x="26"/>
        <item x="22"/>
        <item x="68"/>
        <item x="24"/>
        <item x="20"/>
        <item x="9"/>
        <item x="71"/>
        <item x="78"/>
        <item x="72"/>
        <item x="95"/>
        <item x="66"/>
        <item x="92"/>
        <item x="117"/>
        <item x="54"/>
        <item x="0"/>
        <item x="113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showAll="0"/>
    <pivotField showAll="0"/>
    <pivotField showAll="0"/>
    <pivotField showAll="0"/>
    <pivotField numFmtId="9" showAll="0"/>
    <pivotField dataField="1" numFmtId="44" showAll="0"/>
    <pivotField numFmtId="14" showAll="0"/>
    <pivotField numFmtId="14" showAll="0"/>
    <pivotField showAll="0"/>
    <pivotField showAll="0"/>
    <pivotField numFmtId="9" showAll="0"/>
    <pivotField dataField="1" numFmtId="44" showAll="0"/>
    <pivotField dataField="1" numFmtId="44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2"/>
  </rowFields>
  <rowItems count="280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4"/>
    </i>
    <i r="1">
      <x v="66"/>
    </i>
    <i r="1">
      <x v="67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5"/>
    </i>
    <i r="1">
      <x v="97"/>
    </i>
    <i r="1">
      <x v="98"/>
    </i>
    <i r="1">
      <x v="99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2"/>
    </i>
    <i r="1">
      <x v="114"/>
    </i>
    <i r="1">
      <x v="116"/>
    </i>
    <i r="1">
      <x v="117"/>
    </i>
    <i r="1">
      <x v="118"/>
    </i>
    <i>
      <x v="1"/>
    </i>
    <i r="1">
      <x v="2"/>
    </i>
    <i r="1">
      <x v="4"/>
    </i>
    <i r="1">
      <x v="6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18"/>
    </i>
    <i r="1">
      <x v="20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30"/>
    </i>
    <i r="1">
      <x v="31"/>
    </i>
    <i r="1">
      <x v="32"/>
    </i>
    <i r="1">
      <x v="35"/>
    </i>
    <i r="1">
      <x v="36"/>
    </i>
    <i r="1">
      <x v="37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7"/>
    </i>
    <i r="1">
      <x v="49"/>
    </i>
    <i r="1">
      <x v="52"/>
    </i>
    <i r="1">
      <x v="53"/>
    </i>
    <i r="1">
      <x v="54"/>
    </i>
    <i r="1">
      <x v="55"/>
    </i>
    <i r="1">
      <x v="56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91"/>
    </i>
    <i r="1">
      <x v="92"/>
    </i>
    <i r="1">
      <x v="93"/>
    </i>
    <i r="1">
      <x v="94"/>
    </i>
    <i r="1">
      <x v="96"/>
    </i>
    <i r="1">
      <x v="97"/>
    </i>
    <i r="1">
      <x v="98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3"/>
    </i>
    <i r="1">
      <x v="115"/>
    </i>
    <i r="1">
      <x v="117"/>
    </i>
    <i r="1">
      <x v="118"/>
    </i>
    <i r="1">
      <x v="119"/>
    </i>
    <i>
      <x v="2"/>
    </i>
    <i r="1">
      <x v="2"/>
    </i>
    <i r="1">
      <x v="4"/>
    </i>
    <i r="1">
      <x v="8"/>
    </i>
    <i r="1">
      <x v="9"/>
    </i>
    <i r="1">
      <x v="10"/>
    </i>
    <i r="1">
      <x v="12"/>
    </i>
    <i r="1">
      <x v="13"/>
    </i>
    <i r="1">
      <x v="15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30"/>
    </i>
    <i r="1">
      <x v="31"/>
    </i>
    <i r="1">
      <x v="36"/>
    </i>
    <i r="1">
      <x v="37"/>
    </i>
    <i r="1">
      <x v="38"/>
    </i>
    <i r="1">
      <x v="40"/>
    </i>
    <i r="1">
      <x v="41"/>
    </i>
    <i r="1">
      <x v="43"/>
    </i>
    <i r="1">
      <x v="44"/>
    </i>
    <i r="1">
      <x v="45"/>
    </i>
    <i r="1">
      <x v="46"/>
    </i>
    <i r="1">
      <x v="47"/>
    </i>
    <i r="1">
      <x v="49"/>
    </i>
    <i r="1">
      <x v="54"/>
    </i>
    <i r="1">
      <x v="56"/>
    </i>
    <i r="1">
      <x v="58"/>
    </i>
    <i r="1">
      <x v="59"/>
    </i>
    <i r="1">
      <x v="60"/>
    </i>
    <i r="1">
      <x v="61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8"/>
    </i>
    <i r="1">
      <x v="79"/>
    </i>
    <i r="1">
      <x v="80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7"/>
    </i>
    <i r="1">
      <x v="98"/>
    </i>
    <i r="1">
      <x v="101"/>
    </i>
    <i r="1">
      <x v="102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1"/>
    </i>
    <i r="1">
      <x v="117"/>
    </i>
    <i r="1">
      <x v="118"/>
    </i>
    <i r="1">
      <x v="11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Monto penalización TR" fld="28" baseField="0" baseItem="0"/>
    <dataField name="Suma de TD_Malus" fld="34" baseField="0" baseItem="0"/>
    <dataField name="Suma de CST_Malus" fld="35" baseField="0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570671-BB22-4FB4-8539-A5370859B772}" name="TablaDinámica1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4:G14" firstHeaderRow="1" firstDataRow="3" firstDataCol="1" rowPageCount="2" colPageCount="1"/>
  <pivotFields count="43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showAll="0"/>
    <pivotField showAll="0"/>
    <pivotField showAll="0"/>
    <pivotField showAll="0"/>
    <pivotField numFmtId="9" showAll="0"/>
    <pivotField numFmtId="44" showAll="0"/>
    <pivotField numFmtId="14" showAll="0"/>
    <pivotField numFmtId="14" showAll="0"/>
    <pivotField showAll="0"/>
    <pivotField showAll="0"/>
    <pivotField numFmtId="9" showAll="0"/>
    <pivotField numFmtId="44" showAll="0"/>
    <pivotField numFmtId="44" showAll="0"/>
    <pivotField showAll="0"/>
    <pivotField showAll="0"/>
    <pivotField dataField="1" showAll="0"/>
    <pivotField axis="axisPage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axis="axisCol" showAll="0">
      <items count="4">
        <item x="1"/>
        <item x="2"/>
        <item x="0"/>
        <item t="default"/>
      </items>
    </pivotField>
    <pivotField axis="axisRow" showAll="0" sortType="descending">
      <items count="10">
        <item x="5"/>
        <item x="2"/>
        <item x="4"/>
        <item x="8"/>
        <item x="1"/>
        <item x="6"/>
        <item x="3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42"/>
  </rowFields>
  <rowItems count="8">
    <i>
      <x v="1"/>
    </i>
    <i>
      <x v="5"/>
    </i>
    <i>
      <x/>
    </i>
    <i>
      <x v="6"/>
    </i>
    <i>
      <x v="2"/>
    </i>
    <i>
      <x v="8"/>
    </i>
    <i>
      <x v="3"/>
    </i>
    <i t="grand">
      <x/>
    </i>
  </rowItems>
  <colFields count="2">
    <field x="4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2">
    <pageField fld="40" item="0" hier="-1"/>
    <pageField fld="39" item="0" hier="-1"/>
  </pageFields>
  <dataFields count="2">
    <dataField name="Q OS" fld="2" subtotal="count" baseField="42" baseItem="1"/>
    <dataField name="Cuenta de Q" fld="38" subtotal="count" showDataAs="percentOfCol" baseField="4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8AD830-687D-4BA6-9438-C5E549F24996}" name="TablaDinámica1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4:G12" firstHeaderRow="1" firstDataRow="3" firstDataCol="1" rowPageCount="2" colPageCount="1"/>
  <pivotFields count="43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showAll="0"/>
    <pivotField showAll="0"/>
    <pivotField showAll="0"/>
    <pivotField showAll="0"/>
    <pivotField numFmtId="9" showAll="0"/>
    <pivotField numFmtId="44" showAll="0"/>
    <pivotField numFmtId="14" showAll="0"/>
    <pivotField numFmtId="14" showAll="0"/>
    <pivotField showAll="0"/>
    <pivotField showAll="0"/>
    <pivotField numFmtId="9" showAll="0"/>
    <pivotField numFmtId="44" showAll="0"/>
    <pivotField numFmtId="44" showAll="0"/>
    <pivotField showAll="0"/>
    <pivotField showAll="0"/>
    <pivotField dataField="1" showAll="0"/>
    <pivotField axis="axisCol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axis="axisPage" multipleItemSelectionAllowed="1" showAll="0">
      <items count="4">
        <item h="1" x="1"/>
        <item x="2"/>
        <item h="1" x="0"/>
        <item t="default"/>
      </items>
    </pivotField>
    <pivotField axis="axisRow" showAll="0" sortType="descending">
      <items count="10">
        <item x="5"/>
        <item x="2"/>
        <item x="4"/>
        <item x="8"/>
        <item x="1"/>
        <item x="6"/>
        <item x="3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42"/>
  </rowFields>
  <rowItems count="6">
    <i>
      <x v="1"/>
    </i>
    <i>
      <x/>
    </i>
    <i>
      <x v="2"/>
    </i>
    <i>
      <x v="6"/>
    </i>
    <i>
      <x v="3"/>
    </i>
    <i t="grand">
      <x/>
    </i>
  </rowItems>
  <colFields count="2">
    <field x="39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2">
    <pageField fld="40" item="0" hier="-1"/>
    <pageField fld="41" hier="-1"/>
  </pageFields>
  <dataFields count="2">
    <dataField name="Q OS" fld="2" subtotal="count" baseField="42" baseItem="1"/>
    <dataField name="Cuenta de Q" fld="38" subtotal="count" showDataAs="percentOfRow" baseField="4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688044-2C21-4752-8FF6-1D5BC2AE12EA}" name="Tabla2" displayName="Tabla2" ref="A1:U4" totalsRowShown="0" headerRowDxfId="81">
  <autoFilter ref="A1:U4" xr:uid="{DB7817F1-93BF-459F-A0F8-ADD7224DDE6A}"/>
  <tableColumns count="21">
    <tableColumn id="1" xr3:uid="{FC57985F-3C59-4421-85A6-1252005B4D5A}" name="MES"/>
    <tableColumn id="2" xr3:uid="{E8A0C923-3B85-477B-8B74-93E83F3B76F3}" name="Servicios"/>
    <tableColumn id="3" xr3:uid="{4EDE30D8-9F0A-4D20-BC38-8C7CE7248142}" name="Cálculo pago Servicios" dataCellStyle="Moneda"/>
    <tableColumn id="4" xr3:uid="{BFE046D4-B097-442E-87E2-A4F3852DBC5E}" name="Obj" dataCellStyle="Moneda"/>
    <tableColumn id="5" xr3:uid="{DFD85BE6-EBC5-4A1E-A323-EBDDF12060C8}" name="Real" dataCellStyle="Moneda"/>
    <tableColumn id="6" xr3:uid="{EC85269F-6D99-4708-B311-DFDB43868370}" name="Resultado Gasto de Partes" dataCellStyle="Porcentaje"/>
    <tableColumn id="7" xr3:uid="{3B55FFB2-1BA5-48DB-A5EF-E031813D04C9}" name="Bonus/Malus Gasto de Partes" dataCellStyle="Moneda"/>
    <tableColumn id="8" xr3:uid="{3175D0C0-D64A-46C2-B03F-56692EEAB531}" name="Tiempo de Respuesta" dataCellStyle="Moneda"/>
    <tableColumn id="9" xr3:uid="{97FBA901-0BFA-4A8A-A0F5-C20A9725C3BF}" name="Tiempo de Solución" dataCellStyle="Moneda"/>
    <tableColumn id="10" xr3:uid="{9673EBEC-A80B-4C46-9240-E318F1E1B5E2}" name="Tiempo de Documentación" dataCellStyle="Moneda"/>
    <tableColumn id="11" xr3:uid="{6FF8B717-3CEB-45E4-84AE-89FD80DC4BDE}" name="Otros" dataCellStyle="Moneda"/>
    <tableColumn id="12" xr3:uid="{1B32D2E2-1B87-4D4D-ADE4-C418E0147F74}" name="Pago Final" dataCellStyle="Moneda"/>
    <tableColumn id="13" xr3:uid="{386D0097-F8A4-4917-8E15-2392843B241B}" name="Residentes XGS Y FSMA" dataCellStyle="Moneda"/>
    <tableColumn id="14" xr3:uid="{4A6B1B7B-9D24-4E84-A934-8C2C1927162A}" name="% penalización sobre facturación" dataDxfId="80" dataCellStyle="Porcentaje">
      <calculatedColumnFormula>+Tabla2[[#This Row],[Tiempo de Respuesta]]/Tabla2[[#This Row],[Cálculo pago Servicios]]</calculatedColumnFormula>
    </tableColumn>
    <tableColumn id="15" xr3:uid="{CA4EBB3B-1E10-4631-BA54-02403BC5DF49}" name="Aclaraciones TR $" dataCellStyle="Moneda"/>
    <tableColumn id="21" xr3:uid="{6A234C2F-42CA-4930-BD8F-D0938192869A}" name="Aclaraciones TR #" dataDxfId="79" dataCellStyle="Moneda"/>
    <tableColumn id="19" xr3:uid="{BFC9C1A6-E97C-45C7-A69F-F89AE5122612}" name="Penalización real TR" dataDxfId="78" dataCellStyle="Moneda">
      <calculatedColumnFormula>+Tabla2[[#This Row],[Tiempo de Respuesta]]-Tabla2[[#This Row],[Aclaraciones TR $]]</calculatedColumnFormula>
    </tableColumn>
    <tableColumn id="20" xr3:uid="{7F96E2E0-D321-4F6A-8CA8-6C9961E1D761}" name="% penalización real sobre facturación" dataDxfId="77" dataCellStyle="Porcentaje">
      <calculatedColumnFormula>+Tabla2[[#This Row],[Penalización real TR]]/Tabla2[[#This Row],[Pago Final]]</calculatedColumnFormula>
    </tableColumn>
    <tableColumn id="16" xr3:uid="{E4C7BAD4-46FE-4AF9-A3C7-234FB5F8268B}" name="Aclaraciones documentación $" dataCellStyle="Moneda"/>
    <tableColumn id="22" xr3:uid="{AF070C79-1462-4FAC-8B4A-4C80D8DF1137}" name="Penalización real documentación" dataDxfId="76" dataCellStyle="Moneda">
      <calculatedColumnFormula>+Tabla2[[#This Row],[Tiempo de Documentación]]-Tabla2[[#This Row],[Aclaraciones documentación $]]</calculatedColumnFormula>
    </tableColumn>
    <tableColumn id="18" xr3:uid="{8E63CBEF-97CB-4C50-B4E0-2B471AE1F9D4}" name="Aclaraciones documentación #" dataDxfId="75" dataCellStyle="Moneda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136C8BE-707B-4F7A-86EE-459EF90964EA}" name="Tabla11" displayName="Tabla11" ref="A1:E4" totalsRowShown="0" headerRowDxfId="74" dataDxfId="73">
  <autoFilter ref="A1:E4" xr:uid="{B380DEA2-5944-41E6-8F75-E3036E32E5C0}"/>
  <tableColumns count="5">
    <tableColumn id="1" xr3:uid="{731D551C-5D19-4072-B951-2C1B1F0CB15C}" name="MES" dataDxfId="72"/>
    <tableColumn id="2" xr3:uid="{6D29CC65-E7AB-4EC3-9CBB-C0482DCC37CA}" name="Penalización TR sin aclaración" dataDxfId="71"/>
    <tableColumn id="3" xr3:uid="{6778A822-D076-4EB8-8C3E-654849FBF4BD}" name="% penalización sobre facturación sin aclaración" dataDxfId="70">
      <calculatedColumnFormula>+Tabla2[[#This Row],[Tiempo de Respuesta]]/Tabla2[[#This Row],[Cálculo pago Servicios]]</calculatedColumnFormula>
    </tableColumn>
    <tableColumn id="4" xr3:uid="{F6A6C371-2E28-4DCA-BBDF-E643084CAEC9}" name="Penalización TR con aclaración" dataDxfId="69">
      <calculatedColumnFormula>+Tabla2[[#This Row],[Tiempo de Respuesta]]-Tabla2[[#This Row],[Aclaraciones TR $]]</calculatedColumnFormula>
    </tableColumn>
    <tableColumn id="5" xr3:uid="{CFC37A5C-9AF5-4510-9C82-EFDBE0C6D2BC}" name="% penalización real sobre facturación con aclaración" dataDxfId="68">
      <calculatedColumnFormula>+Tabla2[[#This Row],[Penalización real TR]]/Tabla2[[#This Row],[Pago Final]]</calculatedColumnFormula>
    </tableColumn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1874326-1529-405C-AC0E-6C308828B6D0}" name="Tabla12" displayName="Tabla12" ref="A10:C13" totalsRowShown="0">
  <autoFilter ref="A10:C13" xr:uid="{BD6F4989-516A-4347-8C5E-FBFEE0ADB10E}"/>
  <tableColumns count="3">
    <tableColumn id="1" xr3:uid="{ADBB60DA-959A-4CED-B006-ED1BFE5BDBE8}" name="Mes"/>
    <tableColumn id="2" xr3:uid="{0AC8EDAA-C0EC-492F-B5C9-08C494136F80}" name="Emergencias"/>
    <tableColumn id="3" xr3:uid="{10F69C18-625D-460A-8D04-26040F556F72}" name="% cumplimiento"/>
  </tableColumns>
  <tableStyleInfo name="TableStyleMedium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FA00A3-EBA0-4A9D-A068-C6A412ED6D04}" name="Tabla4" displayName="Tabla4" ref="A23:E27" totalsRowShown="0" dataDxfId="67" dataCellStyle="Porcentaje">
  <autoFilter ref="A23:E27" xr:uid="{50A22102-C832-4D46-B56C-36215B371511}"/>
  <tableColumns count="5">
    <tableColumn id="1" xr3:uid="{B0208D27-F269-4078-829B-DE04A80A2C27}" name="MES"/>
    <tableColumn id="2" xr3:uid="{CA350F74-8B3B-40C9-B79C-AB2025455DD0}" name="0-1" dataDxfId="66" dataCellStyle="Porcentaje"/>
    <tableColumn id="3" xr3:uid="{1F6828B9-665D-4D7A-8AB8-174F45F23528}" name="1-2" dataDxfId="65" dataCellStyle="Porcentaje"/>
    <tableColumn id="4" xr3:uid="{2D104BB2-20AA-45C8-B217-A390A1387D08}" name="2-3" dataDxfId="64" dataCellStyle="Porcentaje"/>
    <tableColumn id="5" xr3:uid="{5F892D69-43C1-479E-9C84-F0E717DC8FA3}" name="&gt;3" dataDxfId="63" dataCellStyle="Porcentaje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7206C92-1CE8-41E6-B55E-34C97317CA2C}" name="Tabla10" displayName="Tabla10" ref="A15:F21" totalsRowShown="0">
  <autoFilter ref="A15:F21" xr:uid="{C7177207-A2ED-4140-A20C-9F31ADBC4403}"/>
  <tableColumns count="6">
    <tableColumn id="1" xr3:uid="{D5A4AA83-122C-46FC-8D5D-509DA5167C0A}" name="MES"/>
    <tableColumn id="6" xr3:uid="{BF93D14D-EDCD-46E9-88FD-C5CE332EDA8C}" name="Tipo" dataDxfId="62"/>
    <tableColumn id="2" xr3:uid="{66C37568-98F0-4CF0-980F-F3D58BAF5E41}" name="0-1" dataDxfId="61" dataCellStyle="Porcentaje"/>
    <tableColumn id="3" xr3:uid="{12D7280B-A2C8-473E-AB90-CF01441A8F1F}" name="1-2" dataDxfId="60" dataCellStyle="Porcentaje"/>
    <tableColumn id="4" xr3:uid="{4C5BCF0A-CD9A-433B-9837-F0124D69E018}" name="2-3" dataDxfId="59" dataCellStyle="Porcentaje"/>
    <tableColumn id="5" xr3:uid="{503D3B5F-9830-458E-AFCC-593152359D3F}" name="&gt;3" dataDxfId="58" dataCellStyle="Porcentaje"/>
  </tableColumns>
  <tableStyleInfo name="TableStyleMedium1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5899A8-6A08-424E-9F03-97BEF8F57702}" name="Tabla1" displayName="Tabla1" ref="A1:AQ3306" totalsRowShown="0">
  <autoFilter ref="A1:AQ3306" xr:uid="{EA114A90-69C9-40EF-A3D0-A004EE16B952}"/>
  <sortState ref="A2:AQ3274">
    <sortCondition ref="A1:A3306"/>
  </sortState>
  <tableColumns count="43">
    <tableColumn id="1" xr3:uid="{0DE53934-3888-464B-9F47-F1812E9D98DC}" name="MES"/>
    <tableColumn id="2" xr3:uid="{FF2A4677-710E-4AA2-834D-6DA9712DB50A}" name="SERV"/>
    <tableColumn id="3" xr3:uid="{905DF6B9-E18C-498E-8B38-FED81230A33F}" name="INCIDENT_N"/>
    <tableColumn id="4" xr3:uid="{69BD37C5-1C11-4DAB-9ED1-E2FF244A0801}" name="REQUEST_TY"/>
    <tableColumn id="5" xr3:uid="{28CFAEC4-B159-465E-AF60-A65C32ED8C0A}" name="MODELO"/>
    <tableColumn id="6" xr3:uid="{4F576028-0286-41DA-8F43-36695F9B27FB}" name="F_INICIO"/>
    <tableColumn id="7" xr3:uid="{1CD195D0-686F-493C-BEF3-4DF0D0A9A473}" name="SERIE" dataDxfId="57"/>
    <tableColumn id="8" xr3:uid="{4429CEC6-22E4-4712-9CAD-1F50E3C7CC55}" name="EMPLEADO"/>
    <tableColumn id="9" xr3:uid="{2A2022FB-F1A7-4DF4-ACD9-C6A87B878845}" name="ASP"/>
    <tableColumn id="10" xr3:uid="{932EC79B-F33D-4AD1-BE56-C01149E81353}" name="INDASP"/>
    <tableColumn id="11" xr3:uid="{17836C9A-DFA0-4275-8BCC-452652FC64A2}" name="CUENTA"/>
    <tableColumn id="12" xr3:uid="{055C6D52-5E0E-4E2A-B9C6-B7477B6C1192}" name="DOMICILIO"/>
    <tableColumn id="13" xr3:uid="{CF4F0D57-7A1B-40A7-9E7A-5B4E515AE785}" name="LOC"/>
    <tableColumn id="14" xr3:uid="{8982C8A8-725F-42D0-98D1-E92CFD92A71D}" name="RESIDENTE/FIJO"/>
    <tableColumn id="15" xr3:uid="{64B4FC06-E23A-49E1-9853-9D9CC276F9B1}" name="REGION"/>
    <tableColumn id="16" xr3:uid="{5004D81E-F6B3-4511-B495-65B1CACA0C65}" name="Dias/Llam"/>
    <tableColumn id="17" xr3:uid="{88BA9B0D-441D-4131-BA4C-C4324918215F}" name="Rango"/>
    <tableColumn id="18" xr3:uid="{D1BA4582-0C0C-4287-B369-BDB920930A69}" name="Business Team"/>
    <tableColumn id="19" xr3:uid="{4F3EF5E5-EED1-420D-BF8F-50BE11A7DEF1}" name="Producto"/>
    <tableColumn id="20" xr3:uid="{B1E16DFB-FDE8-4E40-9A53-C86F37E1F054}" name="Loc TR"/>
    <tableColumn id="21" xr3:uid="{9A971007-8CA7-4059-A32A-9812BB153DE9}" name="Rango dias entre servicios"/>
    <tableColumn id="22" xr3:uid="{E17B0687-9DA9-4DCB-846E-F8106F409193}" name="Fiabilidad"/>
    <tableColumn id="23" xr3:uid="{455A3131-A4A7-4FEF-B353-DAA29D4B6720}" name="Pago por servicio final" dataCellStyle="Moneda"/>
    <tableColumn id="24" xr3:uid="{EAC384D9-C5A0-454A-A1E3-078FDCE4717D}" name="Ind servicios"/>
    <tableColumn id="25" xr3:uid="{E8C8A7FE-7A8B-46AB-9258-C1E691D9F09C}" name="TR Real"/>
    <tableColumn id="26" xr3:uid="{9828DCC9-6483-403E-A697-550595FD76BA}" name="TR_OBJ"/>
    <tableColumn id="27" xr3:uid="{00E85ADD-A2A0-4ABB-9A66-3CE2ED48328A}" name="Veces obj"/>
    <tableColumn id="28" xr3:uid="{52FFA30C-A685-4E58-9284-6DB2FBA73CE6}" name="% penalización TR" dataCellStyle="Porcentaje"/>
    <tableColumn id="29" xr3:uid="{65FDE4C5-C9B0-4202-AC5F-121B29D0E904}" name="Monto penalización TR" dataCellStyle="Moneda"/>
    <tableColumn id="30" xr3:uid="{A2480EC8-1C17-410B-82C0-648835891BD5}" name="Fecha fin Serv" dataDxfId="56"/>
    <tableColumn id="31" xr3:uid="{ECEC1AD4-EFA8-41ED-955C-7B2F5AAFF790}" name="Fecha documentación" dataDxfId="55"/>
    <tableColumn id="32" xr3:uid="{2A16F07B-5CD1-4690-8395-674B6463221F}" name="Dias documentación"/>
    <tableColumn id="33" xr3:uid="{6752029D-4F94-49B5-8CDC-6A1343882E76}" name="Rango documentación"/>
    <tableColumn id="34" xr3:uid="{FCECEA38-47C7-4DB2-90C5-24C75D372271}" name="% penalización TD" dataCellStyle="Porcentaje"/>
    <tableColumn id="35" xr3:uid="{771D0D43-4C72-4663-BF57-97F2CB915D30}" name="TD_Malus" dataCellStyle="Moneda"/>
    <tableColumn id="36" xr3:uid="{D0A006FA-F88A-4C49-87D2-5C3C01CA2AA7}" name="CST_Malus" dataCellStyle="Moneda"/>
    <tableColumn id="38" xr3:uid="{280B9BD6-00CE-41ED-AB10-32D86AA7972A}" name="Categoría" dataDxfId="54">
      <calculatedColumnFormula>+IF(Tabla1[[#This Row],[REQUEST_TY]]="SR MANTENIMIENTO CORRECTIVO", "EMERGENCIA", "OTROS")</calculatedColumnFormula>
    </tableColumn>
    <tableColumn id="39" xr3:uid="{EF8758AB-1DD9-4245-99C1-F93609C10AB9}" name="# Veces objetivo" dataDxfId="53">
      <calculatedColumnFormula>+_xlfn.IFS(Tabla1[[#This Row],[Veces obj]]&lt;=1,"0-1",Tabla1[[#This Row],[Veces obj]]&lt;=2,"1-2",Tabla1[[#This Row],[Veces obj]]&lt;=3,"2-3",TRUE,"&gt;3")</calculatedColumnFormula>
    </tableColumn>
    <tableColumn id="40" xr3:uid="{B1AE90A8-0527-4073-B5D7-738F99AB968D}" name="Q" dataDxfId="52">
      <calculatedColumnFormula>+_xlfn.IFS(MONTH(Tabla1[[#This Row],[MES]])&lt;=3,"Q1",MONTH(Tabla1[[#This Row],[MES]])&lt;=6,"Q2",MONTH(Tabla1[[#This Row],[MES]])&lt;=9,"Q3",TRUE,"Q4")</calculatedColumnFormula>
    </tableColumn>
    <tableColumn id="37" xr3:uid="{99641053-FEF3-4261-A8C9-FC320651E9EB}" name="CTA XEROX" dataDxfId="51">
      <calculatedColumnFormula>+IFERROR(VLOOKUP(Tabla1[[#This Row],[CUENTA]],CTAS[],2,0),"OTROS")</calculatedColumnFormula>
    </tableColumn>
    <tableColumn id="41" xr3:uid="{3ACE453A-8298-4AAC-A7C2-AA8545DA85B4}" name="APLICA CHIH"/>
    <tableColumn id="42" xr3:uid="{450989B4-C2E5-4374-AADF-0A9B490366E4}" name="LOCALIDAD" dataDxfId="50">
      <calculatedColumnFormula>+IFERROR(VLOOKUP(Tabla1[[#This Row],[EMPLEADO]],IS[],3,0),"OTROS")</calculatedColumnFormula>
    </tableColumn>
    <tableColumn id="43" xr3:uid="{E48AA9B7-2BCC-49E6-900E-FFBC1B0E34A4}" name="NOMBRE IS" dataDxfId="49">
      <calculatedColumnFormula>+IFERROR(VLOOKUP(Tabla1[[#This Row],[EMPLEADO]],IS[[NÓMINA]:[INGENIERO]],2,0),"OTROS")</calculatedColumnFormula>
    </tableColumn>
  </tableColumns>
  <tableStyleInfo name="TableStyleMedium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DAD2B6-1711-4C2C-834B-9714D697BB7B}" name="Tabla5" displayName="Tabla5" ref="A12:D15" totalsRowShown="0">
  <autoFilter ref="A12:D15" xr:uid="{16060D09-857B-48C5-9232-F66B1718EDC4}"/>
  <tableColumns count="4">
    <tableColumn id="1" xr3:uid="{09854A93-DEAD-4F03-B883-CA8B336F72A8}" name="Etiquetas de fila"/>
    <tableColumn id="2" xr3:uid="{61F858CD-C943-4908-80F0-A20CE2C996C6}" name="ENE-19" dataDxfId="47" dataCellStyle="Moneda"/>
    <tableColumn id="3" xr3:uid="{88263226-54D5-4BC1-BD09-8789C70AB4F9}" name="FEB-19" dataDxfId="46" dataCellStyle="Moneda"/>
    <tableColumn id="4" xr3:uid="{17F0156C-7FE1-4499-9518-44D8F923585C}" name="MAR-19"/>
  </tableColumns>
  <tableStyleInfo name="TableStyleMedium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E7103B6-75D4-4CA0-900C-7F2D789D6997}" name="Tabla9" displayName="Tabla9" ref="A1:AN11" totalsRowShown="0" headerRowDxfId="45" dataDxfId="44">
  <autoFilter ref="A1:AN11" xr:uid="{EA101351-01EE-4591-8BE7-053C2380954F}"/>
  <tableColumns count="40">
    <tableColumn id="1" xr3:uid="{5632434B-3748-4105-8721-AC5AF5C07B44}" name="MES" dataDxfId="43"/>
    <tableColumn id="2" xr3:uid="{C666604F-1380-4CE0-A7BE-EB1BFB643AC7}" name="SERV" dataDxfId="42"/>
    <tableColumn id="3" xr3:uid="{5AB9E774-6552-40FF-9695-AFB952F18D6D}" name="INCIDENT_N" dataDxfId="41"/>
    <tableColumn id="4" xr3:uid="{938ED3B8-507A-44B3-94D3-B75D8E412F0D}" name="REQUEST_TY" dataDxfId="40"/>
    <tableColumn id="5" xr3:uid="{36E027A7-C5D1-4E0B-8D68-5A074DA952A2}" name="MODELO" dataDxfId="39"/>
    <tableColumn id="6" xr3:uid="{29B773C0-D83A-4857-BD0B-D16A78795E8C}" name="F_INICIO" dataDxfId="38"/>
    <tableColumn id="7" xr3:uid="{A20EFE64-D29F-4F04-9A15-48F0960E23A4}" name="SERIE" dataDxfId="37"/>
    <tableColumn id="8" xr3:uid="{EC401985-0932-4D76-9E42-A14C9B1B6A94}" name="EMPLEADO" dataDxfId="36"/>
    <tableColumn id="9" xr3:uid="{F065FB79-97F5-4AAA-A00D-1BEEE7A0DEBA}" name="ASP" dataDxfId="35"/>
    <tableColumn id="10" xr3:uid="{4B2C5946-621D-4E0C-9F1C-2C2C0E299AD3}" name="INDASP" dataDxfId="34"/>
    <tableColumn id="11" xr3:uid="{5CCD0CE4-5D23-4C71-B9C9-23DCD7BC2F97}" name="CUENTA" dataDxfId="33"/>
    <tableColumn id="12" xr3:uid="{8237A4A9-C1AB-4036-95EF-F75974DC151E}" name="DOMICILIO" dataDxfId="32"/>
    <tableColumn id="13" xr3:uid="{072D94B6-A49B-4EC6-8512-15561B563A74}" name="LOC" dataDxfId="31"/>
    <tableColumn id="14" xr3:uid="{E3BAFF28-305E-4641-AA10-06DBADB4066F}" name="REGION" dataDxfId="30"/>
    <tableColumn id="15" xr3:uid="{6C1FFCEB-F593-4FA3-88D0-D5D522FE9F60}" name="Dias/Llam" dataDxfId="29"/>
    <tableColumn id="16" xr3:uid="{7067EF0A-7C2F-49D1-BFEE-4FA2E165DBF5}" name="Rango" dataDxfId="28"/>
    <tableColumn id="17" xr3:uid="{CBE8FADA-492F-4F5C-A1AF-E6BCA9B529C8}" name="Business Team" dataDxfId="27"/>
    <tableColumn id="18" xr3:uid="{AC132BC7-13D4-4A3E-BF30-272D603E5C0E}" name="Producto" dataDxfId="26"/>
    <tableColumn id="19" xr3:uid="{542B4C85-758D-4291-B0EE-30596210ECF4}" name="Loc TR" dataDxfId="25"/>
    <tableColumn id="20" xr3:uid="{40CEFFF7-7076-4E87-9EB3-CF2B1088ECF6}" name="Rango dias entre servicios" dataDxfId="24"/>
    <tableColumn id="21" xr3:uid="{8FD2527C-A265-4F8D-A59E-DE18F99A1C94}" name="Fiabilidad" dataDxfId="23" dataCellStyle="Porcentaje"/>
    <tableColumn id="22" xr3:uid="{755D2832-E8CC-4507-B98D-A95301BDA28D}" name="Pago por servicio final" dataDxfId="22"/>
    <tableColumn id="23" xr3:uid="{B72C1649-5C55-483C-B00C-6521F7CF9A88}" name="Ind servicios" dataDxfId="21" dataCellStyle="Millares"/>
    <tableColumn id="24" xr3:uid="{7709838A-018F-4605-B4F4-E88FCB623273}" name="TR Real" dataDxfId="20" dataCellStyle="Millares"/>
    <tableColumn id="25" xr3:uid="{5B9674B3-7DC1-41C7-9395-34AA771F201F}" name="TR_OBJ" dataDxfId="19"/>
    <tableColumn id="26" xr3:uid="{AE8A430A-CAA4-4931-881F-ABD6797525C6}" name="Veces obj" dataDxfId="18"/>
    <tableColumn id="27" xr3:uid="{D21942B0-3823-48BF-8261-92FD7FB7F380}" name="% penalización TR" dataDxfId="17" dataCellStyle="Porcentaje"/>
    <tableColumn id="28" xr3:uid="{5ABA1E9B-3CA3-4607-9F97-F91117E6B760}" name="Monto penalización TR" dataDxfId="16"/>
    <tableColumn id="29" xr3:uid="{E88CF0AD-A8E5-4BEC-9A39-06ADA0B74D74}" name="Fecha fin Serv" dataDxfId="15" dataCellStyle="Millares"/>
    <tableColumn id="30" xr3:uid="{65393F3A-6BAF-4BB8-9C1E-A04035A75277}" name="Fecha documentación" dataDxfId="14" dataCellStyle="Millares"/>
    <tableColumn id="31" xr3:uid="{B37C968B-43A3-48C6-9C44-11349D9D8744}" name="Dias documentación" dataDxfId="13"/>
    <tableColumn id="32" xr3:uid="{697D0C7A-39B0-4675-8BFF-FD917174C02D}" name="Rango documentación" dataDxfId="12"/>
    <tableColumn id="33" xr3:uid="{E36724E0-291D-44D1-BDCE-18C57C135283}" name="% penalización TD" dataDxfId="11" dataCellStyle="Porcentaje"/>
    <tableColumn id="34" xr3:uid="{2ADC0C03-5685-43BD-AC96-CF05B8EB73B0}" name="TD_Malus" dataDxfId="10" dataCellStyle="Moneda"/>
    <tableColumn id="35" xr3:uid="{33D13024-A4E8-4634-9A2A-508AA4569830}" name="CST_Malus" dataDxfId="9" dataCellStyle="Moneda"/>
    <tableColumn id="36" xr3:uid="{96053664-081D-44CC-B78B-0E8EDCFFBF1C}" name=" REVISION " dataDxfId="8"/>
    <tableColumn id="37" xr3:uid="{C79CA18A-8BA4-4628-9F66-6E863C8ADE65}" name="Estatus aclaración" dataDxfId="7"/>
    <tableColumn id="38" xr3:uid="{154333B5-10B2-49B1-86BD-176B3F1BEFFB}" name="Penalicación post aclaración" dataDxfId="6" dataCellStyle="Moneda"/>
    <tableColumn id="39" xr3:uid="{37CD9188-1AF3-4360-81BE-66D4238F4EEA}" name="Bonificación" dataDxfId="5"/>
    <tableColumn id="40" xr3:uid="{0320E59E-F106-4E1B-B4B1-4BB90633C2E1}" name="Revisión Gaby" dataDxfId="4"/>
  </tableColumns>
  <tableStyleInfo name="TableStyleMedium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727270-B287-4777-847E-72B7A32EDD78}" name="Tabla3" displayName="Tabla3" ref="F3:K200" totalsRowShown="0">
  <autoFilter ref="F3:K200" xr:uid="{3FC07D1A-2A68-4954-A7A2-991FB864D14A}"/>
  <tableColumns count="6">
    <tableColumn id="1" xr3:uid="{74E6F3CE-16FE-4049-B720-4D81A9E73D78}" name="Mes"/>
    <tableColumn id="5" xr3:uid="{11144FEB-BC43-44F3-A1F1-59FA0D6A32D3}" name="Territorio"/>
    <tableColumn id="2" xr3:uid="{C69B26A4-AC7C-4063-A930-AFBA7BFF0180}" name="Suma de Monto penalización TR" dataCellStyle="Moneda"/>
    <tableColumn id="3" xr3:uid="{0612BF44-B661-4258-9128-3A74898F3F79}" name="Suma de TD_Malus" dataCellStyle="Moneda"/>
    <tableColumn id="4" xr3:uid="{3EE255B6-6BA5-44E3-944B-1A92513ECB65}" name="Suma de CST_Malus" dataCellStyle="Moneda"/>
    <tableColumn id="6" xr3:uid="{576F5F39-20E5-4046-B47C-1FD5DFA4A0F3}" name="Penalización total" dataDxfId="1" dataCellStyle="Moneda">
      <calculatedColumnFormula>+SUM(Tabla3[[#This Row],[Suma de Monto penalización TR]:[Suma de CST_Malus]])</calculatedColumnFormula>
    </tableColumn>
  </tableColumns>
  <tableStyleInfo name="TableStyleMedium2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8BEE592-F7E0-4D08-95BD-7969C5AF0157}" name="CTAS" displayName="CTAS" ref="H3:I44" totalsRowShown="0">
  <autoFilter ref="H3:I44" xr:uid="{9D25931F-8F0A-44D1-8E26-1A6EE723C69F}"/>
  <tableColumns count="2">
    <tableColumn id="1" xr3:uid="{0F69C343-8E6B-44F6-B829-144AC1D4159B}" name="CUENTA"/>
    <tableColumn id="2" xr3:uid="{CA2A9DB3-A9DD-42A0-8B2B-A2E45D32678B}" name="GRUPO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DA2EDD1-36FB-4ABE-AC5F-4DD1A99B5DBF}" name="IS" displayName="IS" ref="B1:D9" totalsRowShown="0">
  <autoFilter ref="B1:D9" xr:uid="{08113D26-A33D-492D-8718-BE0D77140EDD}"/>
  <tableColumns count="3">
    <tableColumn id="1" xr3:uid="{1D4F07DC-9592-47AC-A8E3-1793543FF1BA}" name="NÓMINA" dataDxfId="0"/>
    <tableColumn id="2" xr3:uid="{5A681790-CFDB-4759-A571-6BA030FA09EE}" name="INGENIERO"/>
    <tableColumn id="3" xr3:uid="{CD066235-E191-4BB9-9FDC-499CD6D18D9B}" name="LOCALIDAD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CD2A924-29F1-4EEF-ABA5-EB0AD8C601E0}" name="Tabla19" displayName="Tabla19" ref="A1:B357" totalsRowShown="0">
  <autoFilter ref="A1:B357" xr:uid="{EB5105C7-D829-4E12-96E6-4D15FFBE6EB9}"/>
  <sortState ref="A2:B357">
    <sortCondition ref="A1:A357"/>
  </sortState>
  <tableColumns count="2">
    <tableColumn id="1" xr3:uid="{5046BE4F-4927-46AE-803D-CE5DA885BA7D}" name="EMPLEADO"/>
    <tableColumn id="2" xr3:uid="{31BD9848-EBD6-4147-8784-4261766A91B4}" name="CUENTA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916FE-2FE3-4708-9C26-2D52522A860E}">
  <dimension ref="A1:U30"/>
  <sheetViews>
    <sheetView topLeftCell="F4" zoomScaleNormal="100" workbookViewId="0">
      <selection activeCell="M13" sqref="M13"/>
    </sheetView>
  </sheetViews>
  <sheetFormatPr baseColWidth="10" defaultRowHeight="15" x14ac:dyDescent="0.25"/>
  <cols>
    <col min="3" max="3" width="18" customWidth="1"/>
    <col min="6" max="6" width="15" customWidth="1"/>
    <col min="7" max="7" width="15.28515625" customWidth="1"/>
    <col min="8" max="8" width="15.140625" customWidth="1"/>
    <col min="9" max="9" width="13.28515625" customWidth="1"/>
    <col min="10" max="10" width="18.85546875" customWidth="1"/>
    <col min="12" max="12" width="14.140625" bestFit="1" customWidth="1"/>
    <col min="13" max="13" width="19.7109375" customWidth="1"/>
    <col min="14" max="14" width="18.5703125" customWidth="1"/>
    <col min="15" max="15" width="12.42578125" customWidth="1"/>
    <col min="16" max="18" width="12.42578125" style="36" customWidth="1"/>
    <col min="19" max="19" width="16" customWidth="1"/>
    <col min="20" max="20" width="16" style="36" customWidth="1"/>
    <col min="21" max="21" width="16.28515625" customWidth="1"/>
  </cols>
  <sheetData>
    <row r="1" spans="1:21" ht="60" x14ac:dyDescent="0.25">
      <c r="A1" s="3" t="s">
        <v>0</v>
      </c>
      <c r="B1" s="3" t="s">
        <v>7311</v>
      </c>
      <c r="C1" s="3" t="s">
        <v>7312</v>
      </c>
      <c r="D1" s="3" t="s">
        <v>7313</v>
      </c>
      <c r="E1" s="3" t="s">
        <v>7314</v>
      </c>
      <c r="F1" s="3" t="s">
        <v>7315</v>
      </c>
      <c r="G1" s="3" t="s">
        <v>7322</v>
      </c>
      <c r="H1" s="3" t="s">
        <v>7316</v>
      </c>
      <c r="I1" s="3" t="s">
        <v>7317</v>
      </c>
      <c r="J1" s="3" t="s">
        <v>7318</v>
      </c>
      <c r="K1" s="3" t="s">
        <v>7319</v>
      </c>
      <c r="L1" s="3" t="s">
        <v>7320</v>
      </c>
      <c r="M1" s="3" t="s">
        <v>7321</v>
      </c>
      <c r="N1" s="3" t="s">
        <v>7364</v>
      </c>
      <c r="O1" s="3" t="s">
        <v>7397</v>
      </c>
      <c r="P1" s="3" t="s">
        <v>7400</v>
      </c>
      <c r="Q1" s="3" t="s">
        <v>10001</v>
      </c>
      <c r="R1" s="3" t="s">
        <v>10002</v>
      </c>
      <c r="S1" s="3" t="s">
        <v>7398</v>
      </c>
      <c r="T1" s="3" t="s">
        <v>10006</v>
      </c>
      <c r="U1" s="3" t="s">
        <v>7401</v>
      </c>
    </row>
    <row r="2" spans="1:21" x14ac:dyDescent="0.25">
      <c r="A2" t="s">
        <v>7327</v>
      </c>
      <c r="B2">
        <v>1256</v>
      </c>
      <c r="C2" s="1">
        <v>1213517</v>
      </c>
      <c r="D2" s="1">
        <v>37143</v>
      </c>
      <c r="E2" s="1">
        <v>37923</v>
      </c>
      <c r="F2" s="2">
        <v>0.98</v>
      </c>
      <c r="G2" s="1">
        <v>0</v>
      </c>
      <c r="H2" s="1">
        <v>45415</v>
      </c>
      <c r="I2" s="1">
        <v>0</v>
      </c>
      <c r="J2" s="1">
        <v>1684</v>
      </c>
      <c r="K2" s="1">
        <v>26583</v>
      </c>
      <c r="L2" s="1">
        <v>1193001</v>
      </c>
      <c r="M2" s="1">
        <v>147500</v>
      </c>
      <c r="N2" s="11">
        <f>+Tabla2[[#This Row],[Tiempo de Respuesta]]/Tabla2[[#This Row],[Cálculo pago Servicios]]</f>
        <v>3.7424280005966128E-2</v>
      </c>
      <c r="O2" s="1">
        <v>6305</v>
      </c>
      <c r="P2" s="27">
        <v>5</v>
      </c>
      <c r="Q2" s="1">
        <f>+Tabla2[[#This Row],[Tiempo de Respuesta]]-Tabla2[[#This Row],[Aclaraciones TR $]]</f>
        <v>39110</v>
      </c>
      <c r="R2" s="11">
        <f>+Tabla2[[#This Row],[Penalización real TR]]/Tabla2[[#This Row],[Pago Final]]</f>
        <v>3.2782872772109999E-2</v>
      </c>
      <c r="S2" s="1">
        <v>801</v>
      </c>
      <c r="T2" s="1">
        <f>+Tabla2[[#This Row],[Tiempo de Documentación]]-Tabla2[[#This Row],[Aclaraciones documentación $]]</f>
        <v>883</v>
      </c>
      <c r="U2" s="27">
        <v>4</v>
      </c>
    </row>
    <row r="3" spans="1:21" x14ac:dyDescent="0.25">
      <c r="A3" t="s">
        <v>7328</v>
      </c>
      <c r="B3">
        <v>1039</v>
      </c>
      <c r="C3" s="1">
        <v>1054537.7000000011</v>
      </c>
      <c r="D3" s="1">
        <v>36018.94</v>
      </c>
      <c r="E3" s="1">
        <v>39587.339999999997</v>
      </c>
      <c r="F3" s="2">
        <v>0.90092989965834658</v>
      </c>
      <c r="G3" s="1">
        <v>10169.94</v>
      </c>
      <c r="H3" s="1">
        <v>18762.259999999998</v>
      </c>
      <c r="I3" s="1">
        <v>0</v>
      </c>
      <c r="J3" s="1">
        <v>1040</v>
      </c>
      <c r="K3" s="1">
        <v>7105.8231250000008</v>
      </c>
      <c r="L3" s="1">
        <v>1031671.3241111123</v>
      </c>
      <c r="M3" s="1">
        <v>180403.22580645161</v>
      </c>
      <c r="N3" s="11">
        <f>+Tabla2[[#This Row],[Tiempo de Respuesta]]/Tabla2[[#This Row],[Cálculo pago Servicios]]</f>
        <v>1.7791929107892471E-2</v>
      </c>
      <c r="O3" s="1">
        <v>715</v>
      </c>
      <c r="P3" s="27">
        <v>1</v>
      </c>
      <c r="Q3" s="1">
        <f>+Tabla2[[#This Row],[Tiempo de Respuesta]]-Tabla2[[#This Row],[Aclaraciones TR $]]</f>
        <v>18047.259999999998</v>
      </c>
      <c r="R3" s="11">
        <f>+Tabla2[[#This Row],[Penalización real TR]]/Tabla2[[#This Row],[Pago Final]]</f>
        <v>1.7493226358258541E-2</v>
      </c>
      <c r="S3" s="1">
        <v>0</v>
      </c>
      <c r="T3" s="1">
        <f>+Tabla2[[#This Row],[Tiempo de Documentación]]-Tabla2[[#This Row],[Aclaraciones documentación $]]</f>
        <v>1040</v>
      </c>
      <c r="U3" s="27">
        <v>0</v>
      </c>
    </row>
    <row r="4" spans="1:21" x14ac:dyDescent="0.25">
      <c r="A4" s="36" t="s">
        <v>7399</v>
      </c>
      <c r="B4" s="36">
        <v>1019</v>
      </c>
      <c r="C4" s="1">
        <v>1088363.8500000031</v>
      </c>
      <c r="D4" s="1">
        <v>36708.333333333336</v>
      </c>
      <c r="E4" s="1">
        <v>41889.909999999996</v>
      </c>
      <c r="F4" s="2">
        <v>0.858844676503973</v>
      </c>
      <c r="G4" s="1">
        <v>19689.990000000002</v>
      </c>
      <c r="H4" s="1">
        <v>11306.42</v>
      </c>
      <c r="I4" s="1">
        <v>2000</v>
      </c>
      <c r="J4" s="1">
        <v>3006.25</v>
      </c>
      <c r="K4" s="1">
        <v>715</v>
      </c>
      <c r="L4" s="1">
        <v>1053076.1845694475</v>
      </c>
      <c r="M4" s="1">
        <v>173000</v>
      </c>
      <c r="N4" s="11">
        <f>+Tabla2[[#This Row],[Tiempo de Respuesta]]/Tabla2[[#This Row],[Cálculo pago Servicios]]</f>
        <v>1.0388456029663212E-2</v>
      </c>
      <c r="O4" s="1">
        <v>4236</v>
      </c>
      <c r="P4" s="27">
        <v>19</v>
      </c>
      <c r="Q4" s="1">
        <f>+Tabla2[[#This Row],[Tiempo de Respuesta]]-Tabla2[[#This Row],[Aclaraciones TR $]]</f>
        <v>7070.42</v>
      </c>
      <c r="R4" s="11">
        <f>+Tabla2[[#This Row],[Penalización real TR]]/Tabla2[[#This Row],[Pago Final]]</f>
        <v>6.7140631452896797E-3</v>
      </c>
      <c r="S4" s="1">
        <v>2272</v>
      </c>
      <c r="T4" s="1">
        <f>+Tabla2[[#This Row],[Tiempo de Documentación]]-Tabla2[[#This Row],[Aclaraciones documentación $]]</f>
        <v>734.25</v>
      </c>
      <c r="U4" s="27">
        <v>4</v>
      </c>
    </row>
    <row r="5" spans="1:21" x14ac:dyDescent="0.25">
      <c r="C5" s="11"/>
    </row>
    <row r="6" spans="1:21" x14ac:dyDescent="0.25">
      <c r="C6" s="1"/>
    </row>
    <row r="10" spans="1:21" x14ac:dyDescent="0.25">
      <c r="O10" s="62"/>
      <c r="P10" s="62"/>
      <c r="Q10" s="62"/>
      <c r="R10" s="62"/>
    </row>
    <row r="30" spans="9:9" x14ac:dyDescent="0.25">
      <c r="I30">
        <f>5700*0.15</f>
        <v>855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3F002-077D-4A6B-826C-D41C77BB7005}">
  <dimension ref="A1:C4"/>
  <sheetViews>
    <sheetView workbookViewId="0">
      <selection activeCell="D18" sqref="D18"/>
    </sheetView>
  </sheetViews>
  <sheetFormatPr baseColWidth="10" defaultRowHeight="15" x14ac:dyDescent="0.25"/>
  <sheetData>
    <row r="1" spans="1:3" ht="75.75" thickBot="1" x14ac:dyDescent="0.3">
      <c r="A1" s="63" t="s">
        <v>0</v>
      </c>
      <c r="B1" s="63" t="s">
        <v>10007</v>
      </c>
      <c r="C1" s="63" t="s">
        <v>10008</v>
      </c>
    </row>
    <row r="2" spans="1:3" x14ac:dyDescent="0.25">
      <c r="A2" s="67" t="s">
        <v>7327</v>
      </c>
      <c r="B2" s="64">
        <v>1684</v>
      </c>
      <c r="C2" s="64">
        <f>+Tabla2[[#This Row],[Tiempo de Documentación]]-Tabla2[[#This Row],[Aclaraciones documentación $]]</f>
        <v>883</v>
      </c>
    </row>
    <row r="3" spans="1:3" x14ac:dyDescent="0.25">
      <c r="A3" s="68" t="s">
        <v>7328</v>
      </c>
      <c r="B3" s="65">
        <v>1040</v>
      </c>
      <c r="C3" s="65">
        <f>+Tabla2[[#This Row],[Tiempo de Documentación]]-Tabla2[[#This Row],[Aclaraciones documentación $]]</f>
        <v>1040</v>
      </c>
    </row>
    <row r="4" spans="1:3" ht="15.75" thickBot="1" x14ac:dyDescent="0.3">
      <c r="A4" s="69" t="s">
        <v>7399</v>
      </c>
      <c r="B4" s="66">
        <v>3006.25</v>
      </c>
      <c r="C4" s="66">
        <f>+Tabla2[[#This Row],[Tiempo de Documentación]]-Tabla2[[#This Row],[Aclaraciones documentación $]]</f>
        <v>734.25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6D7BC-7C76-436D-B568-31EE2414A676}">
  <dimension ref="A1:E4"/>
  <sheetViews>
    <sheetView workbookViewId="0">
      <selection activeCell="G15" sqref="G15"/>
    </sheetView>
  </sheetViews>
  <sheetFormatPr baseColWidth="10" defaultRowHeight="15" x14ac:dyDescent="0.25"/>
  <cols>
    <col min="2" max="2" width="22.140625" customWidth="1"/>
    <col min="3" max="3" width="32" customWidth="1"/>
    <col min="4" max="4" width="20.7109375" customWidth="1"/>
    <col min="5" max="5" width="35.85546875" customWidth="1"/>
  </cols>
  <sheetData>
    <row r="1" spans="1:5" ht="30" x14ac:dyDescent="0.25">
      <c r="A1" s="71" t="s">
        <v>0</v>
      </c>
      <c r="B1" s="71" t="s">
        <v>10009</v>
      </c>
      <c r="C1" s="71" t="s">
        <v>10011</v>
      </c>
      <c r="D1" s="71" t="s">
        <v>10010</v>
      </c>
      <c r="E1" s="71" t="s">
        <v>10012</v>
      </c>
    </row>
    <row r="2" spans="1:5" x14ac:dyDescent="0.25">
      <c r="A2" s="72" t="s">
        <v>7327</v>
      </c>
      <c r="B2" s="74">
        <v>45415</v>
      </c>
      <c r="C2" s="73">
        <f>+Tabla2[[#This Row],[Tiempo de Respuesta]]/Tabla2[[#This Row],[Cálculo pago Servicios]]</f>
        <v>3.7424280005966128E-2</v>
      </c>
      <c r="D2" s="74">
        <f>+Tabla2[[#This Row],[Tiempo de Respuesta]]-Tabla2[[#This Row],[Aclaraciones TR $]]</f>
        <v>39110</v>
      </c>
      <c r="E2" s="73">
        <f>+Tabla2[[#This Row],[Penalización real TR]]/Tabla2[[#This Row],[Pago Final]]</f>
        <v>3.2782872772109999E-2</v>
      </c>
    </row>
    <row r="3" spans="1:5" x14ac:dyDescent="0.25">
      <c r="A3" s="72" t="s">
        <v>7328</v>
      </c>
      <c r="B3" s="74">
        <v>18762.259999999998</v>
      </c>
      <c r="C3" s="73">
        <f>+Tabla2[[#This Row],[Tiempo de Respuesta]]/Tabla2[[#This Row],[Cálculo pago Servicios]]</f>
        <v>1.7791929107892471E-2</v>
      </c>
      <c r="D3" s="74">
        <f>+Tabla2[[#This Row],[Tiempo de Respuesta]]-Tabla2[[#This Row],[Aclaraciones TR $]]</f>
        <v>18047.259999999998</v>
      </c>
      <c r="E3" s="73">
        <f>+Tabla2[[#This Row],[Penalización real TR]]/Tabla2[[#This Row],[Pago Final]]</f>
        <v>1.7493226358258541E-2</v>
      </c>
    </row>
    <row r="4" spans="1:5" x14ac:dyDescent="0.25">
      <c r="A4" s="72" t="s">
        <v>7399</v>
      </c>
      <c r="B4" s="74">
        <v>11306.42</v>
      </c>
      <c r="C4" s="73">
        <f>+Tabla2[[#This Row],[Tiempo de Respuesta]]/Tabla2[[#This Row],[Cálculo pago Servicios]]</f>
        <v>1.0388456029663212E-2</v>
      </c>
      <c r="D4" s="74">
        <f>+Tabla2[[#This Row],[Tiempo de Respuesta]]-Tabla2[[#This Row],[Aclaraciones TR $]]</f>
        <v>7070.42</v>
      </c>
      <c r="E4" s="73">
        <f>+Tabla2[[#This Row],[Penalización real TR]]/Tabla2[[#This Row],[Pago Final]]</f>
        <v>6.7140631452896797E-3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77CAB-CF19-4434-AE9E-DB03A9550ABA}">
  <dimension ref="A1:C13"/>
  <sheetViews>
    <sheetView workbookViewId="0">
      <selection activeCell="I22" sqref="I22"/>
    </sheetView>
  </sheetViews>
  <sheetFormatPr baseColWidth="10" defaultRowHeight="15" x14ac:dyDescent="0.25"/>
  <cols>
    <col min="1" max="1" width="17.5703125" bestFit="1" customWidth="1"/>
    <col min="2" max="2" width="33.5703125" bestFit="1" customWidth="1"/>
    <col min="3" max="3" width="17.5703125" customWidth="1"/>
  </cols>
  <sheetData>
    <row r="1" spans="1:3" x14ac:dyDescent="0.25">
      <c r="A1" s="4" t="s">
        <v>3</v>
      </c>
      <c r="B1" s="36" t="s">
        <v>38</v>
      </c>
    </row>
    <row r="2" spans="1:3" x14ac:dyDescent="0.25">
      <c r="A2" s="4" t="s">
        <v>10</v>
      </c>
      <c r="B2" s="36" t="s">
        <v>10003</v>
      </c>
    </row>
    <row r="4" spans="1:3" x14ac:dyDescent="0.25">
      <c r="A4" s="4" t="s">
        <v>7337</v>
      </c>
      <c r="B4" t="s">
        <v>7326</v>
      </c>
    </row>
    <row r="5" spans="1:3" x14ac:dyDescent="0.25">
      <c r="A5" s="5" t="s">
        <v>36</v>
      </c>
      <c r="B5" s="15">
        <v>18</v>
      </c>
    </row>
    <row r="6" spans="1:3" x14ac:dyDescent="0.25">
      <c r="A6" s="5" t="s">
        <v>4444</v>
      </c>
      <c r="B6" s="15">
        <v>22</v>
      </c>
    </row>
    <row r="7" spans="1:3" x14ac:dyDescent="0.25">
      <c r="A7" s="5" t="s">
        <v>7477</v>
      </c>
      <c r="B7" s="15">
        <v>28</v>
      </c>
    </row>
    <row r="8" spans="1:3" x14ac:dyDescent="0.25">
      <c r="A8" s="5" t="s">
        <v>7323</v>
      </c>
      <c r="B8" s="15">
        <v>68</v>
      </c>
    </row>
    <row r="10" spans="1:3" x14ac:dyDescent="0.25">
      <c r="A10" s="5" t="s">
        <v>7361</v>
      </c>
      <c r="B10" t="s">
        <v>10004</v>
      </c>
      <c r="C10" t="s">
        <v>10005</v>
      </c>
    </row>
    <row r="11" spans="1:3" x14ac:dyDescent="0.25">
      <c r="A11" t="s">
        <v>36</v>
      </c>
      <c r="B11">
        <v>18</v>
      </c>
      <c r="C11" s="2">
        <v>1</v>
      </c>
    </row>
    <row r="12" spans="1:3" x14ac:dyDescent="0.25">
      <c r="A12" t="s">
        <v>4444</v>
      </c>
      <c r="B12">
        <v>22</v>
      </c>
      <c r="C12" s="2">
        <v>1</v>
      </c>
    </row>
    <row r="13" spans="1:3" x14ac:dyDescent="0.25">
      <c r="A13" t="s">
        <v>7477</v>
      </c>
      <c r="B13">
        <v>28</v>
      </c>
      <c r="C13" s="11">
        <f>27/28</f>
        <v>0.9642857142857143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AAFFC-5164-49FD-A0EC-51B2B69B7D7A}">
  <dimension ref="A1:F35"/>
  <sheetViews>
    <sheetView topLeftCell="B4" workbookViewId="0">
      <selection activeCell="G12" sqref="G12"/>
    </sheetView>
  </sheetViews>
  <sheetFormatPr baseColWidth="10" defaultRowHeight="15" x14ac:dyDescent="0.25"/>
  <cols>
    <col min="1" max="1" width="16" bestFit="1" customWidth="1"/>
    <col min="2" max="2" width="30.42578125" bestFit="1" customWidth="1"/>
    <col min="3" max="3" width="6.140625" bestFit="1" customWidth="1"/>
    <col min="4" max="4" width="7.140625" bestFit="1" customWidth="1"/>
    <col min="5" max="5" width="11.28515625" bestFit="1" customWidth="1"/>
    <col min="6" max="6" width="12" bestFit="1" customWidth="1"/>
    <col min="7" max="7" width="8.7109375" bestFit="1" customWidth="1"/>
    <col min="8" max="8" width="4" bestFit="1" customWidth="1"/>
    <col min="9" max="10" width="3.7109375" bestFit="1" customWidth="1"/>
    <col min="11" max="11" width="11.7109375" bestFit="1" customWidth="1"/>
    <col min="12" max="12" width="9.85546875" bestFit="1" customWidth="1"/>
    <col min="13" max="13" width="4" bestFit="1" customWidth="1"/>
    <col min="14" max="15" width="3.7109375" bestFit="1" customWidth="1"/>
    <col min="16" max="16" width="12.85546875" bestFit="1" customWidth="1"/>
    <col min="17" max="17" width="12.5703125" bestFit="1" customWidth="1"/>
  </cols>
  <sheetData>
    <row r="1" spans="1:6" x14ac:dyDescent="0.25">
      <c r="A1" s="4" t="s">
        <v>3</v>
      </c>
      <c r="B1" s="36" t="s">
        <v>38</v>
      </c>
    </row>
    <row r="3" spans="1:6" x14ac:dyDescent="0.25">
      <c r="A3" s="4" t="s">
        <v>7337</v>
      </c>
      <c r="B3" t="s">
        <v>7326</v>
      </c>
    </row>
    <row r="4" spans="1:6" x14ac:dyDescent="0.25">
      <c r="A4" s="5" t="s">
        <v>7331</v>
      </c>
      <c r="B4" s="15">
        <v>2567</v>
      </c>
    </row>
    <row r="5" spans="1:6" x14ac:dyDescent="0.25">
      <c r="A5" s="5" t="s">
        <v>7332</v>
      </c>
      <c r="B5" s="15">
        <v>250</v>
      </c>
      <c r="F5" t="e">
        <f>+E5/$E$9</f>
        <v>#DIV/0!</v>
      </c>
    </row>
    <row r="6" spans="1:6" x14ac:dyDescent="0.25">
      <c r="A6" s="5" t="s">
        <v>7333</v>
      </c>
      <c r="B6" s="15">
        <v>47</v>
      </c>
    </row>
    <row r="7" spans="1:6" x14ac:dyDescent="0.25">
      <c r="A7" s="5" t="s">
        <v>7334</v>
      </c>
      <c r="B7" s="15">
        <v>19</v>
      </c>
    </row>
    <row r="8" spans="1:6" x14ac:dyDescent="0.25">
      <c r="A8" s="5" t="s">
        <v>7323</v>
      </c>
      <c r="B8" s="15">
        <v>2883</v>
      </c>
    </row>
    <row r="22" spans="1:5" x14ac:dyDescent="0.25">
      <c r="B22" s="12" t="s">
        <v>36</v>
      </c>
      <c r="C22" s="12" t="s">
        <v>4444</v>
      </c>
      <c r="D22" s="12" t="s">
        <v>7477</v>
      </c>
    </row>
    <row r="23" spans="1:5" s="36" customFormat="1" x14ac:dyDescent="0.25">
      <c r="A23" s="70" t="s">
        <v>7372</v>
      </c>
      <c r="B23" s="12"/>
      <c r="C23" s="12"/>
      <c r="D23" s="12"/>
    </row>
    <row r="24" spans="1:5" x14ac:dyDescent="0.25">
      <c r="A24" s="12" t="s">
        <v>7331</v>
      </c>
      <c r="B24" s="11">
        <f>53/55</f>
        <v>0.96363636363636362</v>
      </c>
      <c r="C24" s="11">
        <f>51/52</f>
        <v>0.98076923076923073</v>
      </c>
      <c r="D24" s="11">
        <f>36/37</f>
        <v>0.97297297297297303</v>
      </c>
      <c r="E24" s="2" t="e">
        <f>+E6/$E$5</f>
        <v>#DIV/0!</v>
      </c>
    </row>
    <row r="25" spans="1:5" x14ac:dyDescent="0.25">
      <c r="A25" s="12" t="s">
        <v>7332</v>
      </c>
      <c r="B25" s="11">
        <f>2/55</f>
        <v>3.6363636363636362E-2</v>
      </c>
      <c r="C25" s="11">
        <f>1/52</f>
        <v>1.9230769230769232E-2</v>
      </c>
      <c r="D25" s="11">
        <f>1/37</f>
        <v>2.7027027027027029E-2</v>
      </c>
      <c r="E25" s="2" t="e">
        <f>+E7/$E$5</f>
        <v>#DIV/0!</v>
      </c>
    </row>
    <row r="26" spans="1:5" x14ac:dyDescent="0.25">
      <c r="A26" s="70" t="s">
        <v>10013</v>
      </c>
      <c r="B26" s="12" t="s">
        <v>36</v>
      </c>
      <c r="C26" s="12" t="s">
        <v>4444</v>
      </c>
      <c r="D26" s="12" t="s">
        <v>7477</v>
      </c>
    </row>
    <row r="27" spans="1:5" x14ac:dyDescent="0.25">
      <c r="A27" s="12" t="s">
        <v>7331</v>
      </c>
      <c r="B27" s="11">
        <f>211/274</f>
        <v>0.77007299270072993</v>
      </c>
      <c r="C27" s="11">
        <f>188/211</f>
        <v>0.89099526066350709</v>
      </c>
      <c r="D27" s="11">
        <f>223/240</f>
        <v>0.9291666666666667</v>
      </c>
      <c r="E27" s="2" t="e">
        <f>+E9/$E$8</f>
        <v>#DIV/0!</v>
      </c>
    </row>
    <row r="28" spans="1:5" x14ac:dyDescent="0.25">
      <c r="A28" s="12" t="s">
        <v>7332</v>
      </c>
      <c r="B28" s="11">
        <f>44/274</f>
        <v>0.16058394160583941</v>
      </c>
      <c r="C28" s="11">
        <f>22/211</f>
        <v>0.10426540284360189</v>
      </c>
      <c r="D28" s="11">
        <f>13/240</f>
        <v>5.4166666666666669E-2</v>
      </c>
      <c r="E28" s="2" t="e">
        <f t="shared" ref="E28:E30" si="0">+E10/$E$8</f>
        <v>#DIV/0!</v>
      </c>
    </row>
    <row r="29" spans="1:5" x14ac:dyDescent="0.25">
      <c r="A29" s="12" t="s">
        <v>7333</v>
      </c>
      <c r="B29" s="11">
        <f>16/274</f>
        <v>5.8394160583941604E-2</v>
      </c>
      <c r="C29" s="11">
        <f>1/211</f>
        <v>4.7393364928909956E-3</v>
      </c>
      <c r="D29" s="11">
        <f>3/240</f>
        <v>1.2500000000000001E-2</v>
      </c>
      <c r="E29" s="2" t="e">
        <f t="shared" si="0"/>
        <v>#DIV/0!</v>
      </c>
    </row>
    <row r="30" spans="1:5" x14ac:dyDescent="0.25">
      <c r="A30" t="s">
        <v>7334</v>
      </c>
      <c r="B30" s="11">
        <f>3/274</f>
        <v>1.0948905109489052E-2</v>
      </c>
      <c r="C30" s="11">
        <v>0</v>
      </c>
      <c r="D30" s="11">
        <f>1/240</f>
        <v>4.1666666666666666E-3</v>
      </c>
      <c r="E30" s="2" t="e">
        <f t="shared" si="0"/>
        <v>#DIV/0!</v>
      </c>
    </row>
    <row r="31" spans="1:5" x14ac:dyDescent="0.25">
      <c r="A31" s="70" t="s">
        <v>10014</v>
      </c>
      <c r="B31" s="12" t="s">
        <v>36</v>
      </c>
      <c r="C31" s="12" t="s">
        <v>4444</v>
      </c>
      <c r="D31" s="12" t="s">
        <v>7477</v>
      </c>
    </row>
    <row r="32" spans="1:5" x14ac:dyDescent="0.25">
      <c r="A32" s="12" t="s">
        <v>7331</v>
      </c>
      <c r="B32" s="11">
        <f>175/225</f>
        <v>0.77777777777777779</v>
      </c>
      <c r="C32" s="11">
        <f>146/159</f>
        <v>0.91823899371069184</v>
      </c>
      <c r="D32" s="11">
        <f>130/136</f>
        <v>0.95588235294117652</v>
      </c>
      <c r="E32" s="2" t="e">
        <f>+E14/$E$13</f>
        <v>#DIV/0!</v>
      </c>
    </row>
    <row r="33" spans="1:5" x14ac:dyDescent="0.25">
      <c r="A33" s="12" t="s">
        <v>7332</v>
      </c>
      <c r="B33" s="11">
        <f>44/225</f>
        <v>0.19555555555555557</v>
      </c>
      <c r="C33" s="11">
        <f>11/159</f>
        <v>6.9182389937106917E-2</v>
      </c>
      <c r="D33" s="11">
        <f>6/136</f>
        <v>4.4117647058823532E-2</v>
      </c>
      <c r="E33" s="2" t="e">
        <f t="shared" ref="E33:E35" si="1">+E15/$E$13</f>
        <v>#DIV/0!</v>
      </c>
    </row>
    <row r="34" spans="1:5" x14ac:dyDescent="0.25">
      <c r="A34" s="12" t="s">
        <v>7333</v>
      </c>
      <c r="B34" s="11">
        <f>4/225</f>
        <v>1.7777777777777778E-2</v>
      </c>
      <c r="C34" s="11">
        <v>0</v>
      </c>
      <c r="D34" s="11">
        <v>0</v>
      </c>
      <c r="E34" s="2" t="e">
        <f t="shared" si="1"/>
        <v>#DIV/0!</v>
      </c>
    </row>
    <row r="35" spans="1:5" x14ac:dyDescent="0.25">
      <c r="A35" s="36" t="s">
        <v>7334</v>
      </c>
      <c r="B35" s="11">
        <f>2/225</f>
        <v>8.8888888888888889E-3</v>
      </c>
      <c r="C35" s="11">
        <f>2/159</f>
        <v>1.2578616352201259E-2</v>
      </c>
      <c r="D35" s="11">
        <v>0</v>
      </c>
      <c r="E35" s="2" t="e">
        <f t="shared" si="1"/>
        <v>#DIV/0!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D5A62-3D14-4C04-9D45-ED7B906B6791}">
  <dimension ref="A2:J27"/>
  <sheetViews>
    <sheetView topLeftCell="A8" workbookViewId="0">
      <selection activeCell="B13" sqref="B13"/>
    </sheetView>
  </sheetViews>
  <sheetFormatPr baseColWidth="10" defaultRowHeight="15" x14ac:dyDescent="0.25"/>
  <cols>
    <col min="1" max="1" width="21.5703125" bestFit="1" customWidth="1"/>
    <col min="2" max="2" width="22.42578125" bestFit="1" customWidth="1"/>
    <col min="3" max="4" width="7.140625" bestFit="1" customWidth="1"/>
    <col min="5" max="5" width="6.140625" bestFit="1" customWidth="1"/>
    <col min="6" max="6" width="12.5703125" bestFit="1" customWidth="1"/>
    <col min="7" max="7" width="8.85546875" bestFit="1" customWidth="1"/>
    <col min="8" max="8" width="6.42578125" bestFit="1" customWidth="1"/>
    <col min="9" max="9" width="7.7109375" bestFit="1" customWidth="1"/>
    <col min="10" max="10" width="11.85546875" bestFit="1" customWidth="1"/>
    <col min="11" max="12" width="12.5703125" bestFit="1" customWidth="1"/>
  </cols>
  <sheetData>
    <row r="2" spans="1:6" x14ac:dyDescent="0.25">
      <c r="A2" s="4" t="s">
        <v>7329</v>
      </c>
      <c r="B2" s="36" t="s">
        <v>7330</v>
      </c>
    </row>
    <row r="4" spans="1:6" x14ac:dyDescent="0.25">
      <c r="A4" s="4" t="s">
        <v>7326</v>
      </c>
      <c r="B4" s="4" t="s">
        <v>7325</v>
      </c>
    </row>
    <row r="5" spans="1:6" x14ac:dyDescent="0.25">
      <c r="A5" s="4" t="s">
        <v>0</v>
      </c>
      <c r="B5" s="36" t="s">
        <v>7331</v>
      </c>
      <c r="C5" s="36" t="s">
        <v>7332</v>
      </c>
      <c r="D5" s="36" t="s">
        <v>7333</v>
      </c>
      <c r="E5" s="36" t="s">
        <v>7334</v>
      </c>
      <c r="F5" s="36" t="s">
        <v>7323</v>
      </c>
    </row>
    <row r="6" spans="1:6" x14ac:dyDescent="0.25">
      <c r="A6" s="5" t="s">
        <v>7336</v>
      </c>
      <c r="B6" s="8">
        <v>0.89039195282691641</v>
      </c>
      <c r="C6" s="8">
        <v>8.6715227193895253E-2</v>
      </c>
      <c r="D6" s="8">
        <v>1.6302462712452306E-2</v>
      </c>
      <c r="E6" s="8">
        <v>6.5903572667360385E-3</v>
      </c>
      <c r="F6" s="8">
        <v>1</v>
      </c>
    </row>
    <row r="7" spans="1:6" x14ac:dyDescent="0.25">
      <c r="A7" s="9" t="s">
        <v>36</v>
      </c>
      <c r="B7" s="8">
        <v>0.82319925163704399</v>
      </c>
      <c r="C7" s="8">
        <v>0.13470533208606175</v>
      </c>
      <c r="D7" s="8">
        <v>3.2740879326473342E-2</v>
      </c>
      <c r="E7" s="8">
        <v>9.3545369504209538E-3</v>
      </c>
      <c r="F7" s="8">
        <v>1</v>
      </c>
    </row>
    <row r="8" spans="1:6" x14ac:dyDescent="0.25">
      <c r="A8" s="9" t="s">
        <v>4444</v>
      </c>
      <c r="B8" s="8">
        <v>0.9253065774804905</v>
      </c>
      <c r="C8" s="8">
        <v>6.243032329988852E-2</v>
      </c>
      <c r="D8" s="8">
        <v>4.459308807134894E-3</v>
      </c>
      <c r="E8" s="8">
        <v>7.803790412486065E-3</v>
      </c>
      <c r="F8" s="8">
        <v>1</v>
      </c>
    </row>
    <row r="9" spans="1:6" x14ac:dyDescent="0.25">
      <c r="A9" s="9" t="s">
        <v>7477</v>
      </c>
      <c r="B9" s="8">
        <v>0.93456924754634674</v>
      </c>
      <c r="C9" s="8">
        <v>5.4525627044711013E-2</v>
      </c>
      <c r="D9" s="8">
        <v>8.7241003271537627E-3</v>
      </c>
      <c r="E9" s="8">
        <v>2.1810250817884407E-3</v>
      </c>
      <c r="F9" s="8">
        <v>1</v>
      </c>
    </row>
    <row r="10" spans="1:6" x14ac:dyDescent="0.25">
      <c r="A10" s="5" t="s">
        <v>7323</v>
      </c>
      <c r="B10" s="8">
        <v>0.89039195282691641</v>
      </c>
      <c r="C10" s="8">
        <v>8.6715227193895253E-2</v>
      </c>
      <c r="D10" s="8">
        <v>1.6302462712452306E-2</v>
      </c>
      <c r="E10" s="8">
        <v>6.5903572667360385E-3</v>
      </c>
      <c r="F10" s="8">
        <v>1</v>
      </c>
    </row>
    <row r="14" spans="1:6" x14ac:dyDescent="0.25">
      <c r="A14" s="79" t="s">
        <v>9999</v>
      </c>
      <c r="B14" s="79"/>
      <c r="C14" s="79"/>
      <c r="D14" s="79"/>
      <c r="E14" s="79"/>
    </row>
    <row r="15" spans="1:6" x14ac:dyDescent="0.25">
      <c r="A15" t="s">
        <v>0</v>
      </c>
      <c r="B15" s="36" t="s">
        <v>10015</v>
      </c>
      <c r="C15" t="s">
        <v>7331</v>
      </c>
      <c r="D15" t="s">
        <v>7332</v>
      </c>
      <c r="E15" t="s">
        <v>7333</v>
      </c>
      <c r="F15" t="s">
        <v>7334</v>
      </c>
    </row>
    <row r="16" spans="1:6" x14ac:dyDescent="0.25">
      <c r="A16" s="75">
        <v>43466</v>
      </c>
      <c r="B16" s="75" t="s">
        <v>10016</v>
      </c>
      <c r="C16" s="11">
        <v>0.82599999999999996</v>
      </c>
      <c r="D16" s="11">
        <v>0.1366</v>
      </c>
      <c r="E16" s="11">
        <v>3.1800000000000002E-2</v>
      </c>
      <c r="F16" s="11">
        <v>5.5999999999999999E-3</v>
      </c>
    </row>
    <row r="17" spans="1:10" x14ac:dyDescent="0.25">
      <c r="A17" s="75">
        <v>43497</v>
      </c>
      <c r="B17" s="75" t="s">
        <v>10016</v>
      </c>
      <c r="C17" s="11">
        <v>0.9264</v>
      </c>
      <c r="D17" s="11">
        <v>6.243032329988852E-2</v>
      </c>
      <c r="E17" s="11">
        <v>4.459308807134894E-3</v>
      </c>
      <c r="F17" s="11">
        <v>6.7000000000000002E-3</v>
      </c>
    </row>
    <row r="18" spans="1:10" x14ac:dyDescent="0.25">
      <c r="A18" s="75">
        <v>43525</v>
      </c>
      <c r="B18" s="75" t="s">
        <v>10016</v>
      </c>
      <c r="C18" s="11">
        <v>0.95420000000000005</v>
      </c>
      <c r="D18" s="11">
        <v>3.8199999999999998E-2</v>
      </c>
      <c r="E18" s="11">
        <v>6.4999999999999997E-3</v>
      </c>
      <c r="F18" s="11">
        <v>1.1000000000000001E-3</v>
      </c>
    </row>
    <row r="19" spans="1:10" x14ac:dyDescent="0.25">
      <c r="A19" s="75">
        <v>43466</v>
      </c>
      <c r="B19" s="75" t="s">
        <v>10017</v>
      </c>
      <c r="C19" s="11">
        <v>0.82319925163704399</v>
      </c>
      <c r="D19" s="11">
        <v>0.13470533208606175</v>
      </c>
      <c r="E19" s="11">
        <v>3.2740879326473342E-2</v>
      </c>
      <c r="F19" s="11">
        <v>9.3545369504209538E-3</v>
      </c>
    </row>
    <row r="20" spans="1:10" x14ac:dyDescent="0.25">
      <c r="A20" s="75">
        <v>43497</v>
      </c>
      <c r="B20" s="75" t="s">
        <v>10017</v>
      </c>
      <c r="C20" s="11">
        <v>0.9253065774804905</v>
      </c>
      <c r="D20" s="11">
        <v>6.243032329988852E-2</v>
      </c>
      <c r="E20" s="11">
        <v>4.459308807134894E-3</v>
      </c>
      <c r="F20" s="11">
        <v>7.803790412486065E-3</v>
      </c>
    </row>
    <row r="21" spans="1:10" x14ac:dyDescent="0.25">
      <c r="A21" s="75">
        <v>43525</v>
      </c>
      <c r="B21" s="75" t="s">
        <v>10017</v>
      </c>
      <c r="C21" s="11">
        <v>0.93456924754634674</v>
      </c>
      <c r="D21" s="11">
        <v>5.4525627044711013E-2</v>
      </c>
      <c r="E21" s="11">
        <v>8.7241003271537627E-3</v>
      </c>
      <c r="F21" s="11">
        <v>2.1810250817884407E-3</v>
      </c>
    </row>
    <row r="22" spans="1:10" x14ac:dyDescent="0.25">
      <c r="A22" s="79" t="s">
        <v>10000</v>
      </c>
      <c r="B22" s="79"/>
      <c r="C22" s="79"/>
      <c r="D22" s="79"/>
      <c r="E22" s="79"/>
    </row>
    <row r="23" spans="1:10" x14ac:dyDescent="0.25">
      <c r="A23" t="s">
        <v>0</v>
      </c>
      <c r="B23" t="s">
        <v>7331</v>
      </c>
      <c r="C23" t="s">
        <v>7332</v>
      </c>
      <c r="D23" t="s">
        <v>7333</v>
      </c>
      <c r="E23" t="s">
        <v>7334</v>
      </c>
      <c r="H23" t="s">
        <v>7361</v>
      </c>
      <c r="I23" t="s">
        <v>10018</v>
      </c>
      <c r="J23" t="s">
        <v>7314</v>
      </c>
    </row>
    <row r="24" spans="1:10" x14ac:dyDescent="0.25">
      <c r="A24" s="12" t="s">
        <v>7365</v>
      </c>
      <c r="B24" s="11">
        <v>0.77695167286245348</v>
      </c>
      <c r="C24" s="11">
        <v>0.16604708798017348</v>
      </c>
      <c r="D24" s="11">
        <v>4.3370508054522923E-2</v>
      </c>
      <c r="E24" s="11">
        <v>1.3630731102850062E-2</v>
      </c>
      <c r="H24" s="75">
        <v>43466</v>
      </c>
      <c r="I24" s="76">
        <v>0.82319925163704399</v>
      </c>
      <c r="J24" s="77">
        <v>0.82599999999999996</v>
      </c>
    </row>
    <row r="25" spans="1:10" x14ac:dyDescent="0.25">
      <c r="A25" t="s">
        <v>36</v>
      </c>
      <c r="B25" s="11">
        <v>0.82319925163704399</v>
      </c>
      <c r="C25" s="11">
        <v>0.13470533208606175</v>
      </c>
      <c r="D25" s="11">
        <v>3.2740879326473342E-2</v>
      </c>
      <c r="E25" s="11">
        <v>9.3545369504209538E-3</v>
      </c>
      <c r="H25" s="75">
        <v>43497</v>
      </c>
      <c r="I25" s="77">
        <v>0.9253065774804905</v>
      </c>
      <c r="J25" s="76">
        <v>0.9264</v>
      </c>
    </row>
    <row r="26" spans="1:10" ht="15.75" thickBot="1" x14ac:dyDescent="0.3">
      <c r="A26" t="s">
        <v>4444</v>
      </c>
      <c r="B26" s="11">
        <v>0.9253065774804905</v>
      </c>
      <c r="C26" s="11">
        <v>6.243032329988852E-2</v>
      </c>
      <c r="D26" s="11">
        <v>4.459308807134894E-3</v>
      </c>
      <c r="E26" s="11">
        <v>7.803790412486065E-3</v>
      </c>
      <c r="H26" s="75">
        <v>43525</v>
      </c>
      <c r="I26" s="78">
        <v>0.93456924754634674</v>
      </c>
      <c r="J26" s="77">
        <v>0.95420000000000005</v>
      </c>
    </row>
    <row r="27" spans="1:10" x14ac:dyDescent="0.25">
      <c r="A27" s="61" t="s">
        <v>7477</v>
      </c>
      <c r="B27" s="8">
        <v>0.93456924754634674</v>
      </c>
      <c r="C27" s="8">
        <v>5.4525627044711013E-2</v>
      </c>
      <c r="D27" s="8">
        <v>8.7241003271537627E-3</v>
      </c>
      <c r="E27" s="8">
        <v>2.1810250817884407E-3</v>
      </c>
    </row>
  </sheetData>
  <mergeCells count="2">
    <mergeCell ref="A14:E14"/>
    <mergeCell ref="A22:E22"/>
  </mergeCells>
  <pageMargins left="0.7" right="0.7" top="0.75" bottom="0.75" header="0.3" footer="0.3"/>
  <drawing r:id="rId2"/>
  <tableParts count="2"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2C7DC-9BED-4713-91A6-860458071109}">
  <dimension ref="A1:AQ3306"/>
  <sheetViews>
    <sheetView tabSelected="1" topLeftCell="I2895" workbookViewId="0">
      <selection activeCell="R2906" sqref="R2906"/>
    </sheetView>
  </sheetViews>
  <sheetFormatPr baseColWidth="10" defaultRowHeight="15" x14ac:dyDescent="0.25"/>
  <cols>
    <col min="3" max="4" width="14" customWidth="1"/>
    <col min="7" max="7" width="11.42578125" style="17"/>
    <col min="8" max="8" width="12.85546875" customWidth="1"/>
    <col min="12" max="12" width="12.7109375" customWidth="1"/>
    <col min="14" max="14" width="17.140625" customWidth="1"/>
    <col min="16" max="16" width="11.85546875" customWidth="1"/>
    <col min="18" max="18" width="16.140625" customWidth="1"/>
    <col min="21" max="21" width="26" customWidth="1"/>
    <col min="22" max="22" width="11.85546875" customWidth="1"/>
    <col min="23" max="23" width="22.5703125" customWidth="1"/>
    <col min="24" max="24" width="14.140625" customWidth="1"/>
    <col min="27" max="27" width="11.7109375" customWidth="1"/>
    <col min="28" max="28" width="18.85546875" customWidth="1"/>
    <col min="29" max="29" width="23.140625" customWidth="1"/>
    <col min="30" max="30" width="15.42578125" customWidth="1"/>
    <col min="31" max="31" width="22.42578125" customWidth="1"/>
    <col min="32" max="32" width="21" customWidth="1"/>
    <col min="33" max="33" width="22.7109375" customWidth="1"/>
    <col min="34" max="34" width="19" customWidth="1"/>
    <col min="35" max="35" width="11.7109375" customWidth="1"/>
    <col min="36" max="36" width="12.5703125" customWidth="1"/>
    <col min="37" max="37" width="12.5703125" bestFit="1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7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7329</v>
      </c>
      <c r="AL1" t="s">
        <v>7324</v>
      </c>
      <c r="AM1" t="s">
        <v>7335</v>
      </c>
      <c r="AN1" t="s">
        <v>7382</v>
      </c>
      <c r="AO1" t="s">
        <v>7383</v>
      </c>
      <c r="AP1" t="s">
        <v>7381</v>
      </c>
      <c r="AQ1" t="s">
        <v>7385</v>
      </c>
    </row>
    <row r="2" spans="1:43" x14ac:dyDescent="0.25">
      <c r="A2" t="s">
        <v>36</v>
      </c>
      <c r="B2">
        <v>1</v>
      </c>
      <c r="C2" t="s">
        <v>37</v>
      </c>
      <c r="D2" t="s">
        <v>38</v>
      </c>
      <c r="E2" t="s">
        <v>39</v>
      </c>
      <c r="F2" t="s">
        <v>40</v>
      </c>
      <c r="G2" s="17" t="s">
        <v>41</v>
      </c>
      <c r="H2" t="s">
        <v>42</v>
      </c>
      <c r="I2" t="s">
        <v>43</v>
      </c>
      <c r="J2" t="s">
        <v>8</v>
      </c>
      <c r="K2" t="s">
        <v>44</v>
      </c>
      <c r="L2" t="s">
        <v>45</v>
      </c>
      <c r="M2" t="s">
        <v>46</v>
      </c>
      <c r="N2">
        <v>1</v>
      </c>
      <c r="O2" t="s">
        <v>47</v>
      </c>
      <c r="P2">
        <v>2587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>
        <v>1.05</v>
      </c>
      <c r="W2" s="1">
        <v>0</v>
      </c>
      <c r="X2">
        <v>1</v>
      </c>
      <c r="Y2">
        <v>0</v>
      </c>
      <c r="Z2">
        <v>5</v>
      </c>
      <c r="AA2">
        <v>0</v>
      </c>
      <c r="AB2" s="2">
        <v>0</v>
      </c>
      <c r="AC2" s="1">
        <v>0</v>
      </c>
      <c r="AD2" s="7">
        <v>43467</v>
      </c>
      <c r="AE2" s="7">
        <v>43467</v>
      </c>
      <c r="AF2">
        <v>0</v>
      </c>
      <c r="AG2" t="s">
        <v>53</v>
      </c>
      <c r="AH2" s="2">
        <v>0</v>
      </c>
      <c r="AI2" s="1">
        <v>0</v>
      </c>
      <c r="AJ2" s="1">
        <v>0</v>
      </c>
      <c r="AK2" s="6" t="str">
        <f>+IF(Tabla1[[#This Row],[REQUEST_TY]]="SR MANTENIMIENTO CORRECTIVO", "EMERGENCIA", "OTROS")</f>
        <v>EMERGENCIA</v>
      </c>
      <c r="AL2" s="6" t="str">
        <f>+_xlfn.IFS(Tabla1[[#This Row],[Veces obj]]&lt;=1,"0-1",Tabla1[[#This Row],[Veces obj]]&lt;=2,"1-2",Tabla1[[#This Row],[Veces obj]]&lt;=3,"2-3",TRUE,"&gt;3")</f>
        <v>0-1</v>
      </c>
      <c r="AM2" s="6" t="str">
        <f>+_xlfn.IFS(MONTH(Tabla1[[#This Row],[MES]])&lt;=3,"Q1",MONTH(Tabla1[[#This Row],[MES]])&lt;=6,"Q2",MONTH(Tabla1[[#This Row],[MES]])&lt;=9,"Q3",TRUE,"Q4")</f>
        <v>Q1</v>
      </c>
      <c r="AN2" t="str">
        <f>+IFERROR(VLOOKUP(Tabla1[[#This Row],[CUENTA]],CTAS[],2,0),"OTROS")</f>
        <v>OTROS</v>
      </c>
      <c r="AP2" t="str">
        <f>+IFERROR(VLOOKUP(Tabla1[[#This Row],[EMPLEADO]],IS[],3,0),"OTROS")</f>
        <v>OTROS</v>
      </c>
      <c r="AQ2" t="str">
        <f>+IFERROR(VLOOKUP(Tabla1[[#This Row],[EMPLEADO]],IS[[NÓMINA]:[INGENIERO]],2,0),"OTROS")</f>
        <v>OTROS</v>
      </c>
    </row>
    <row r="3" spans="1:43" x14ac:dyDescent="0.25">
      <c r="A3" t="s">
        <v>36</v>
      </c>
      <c r="B3">
        <v>1</v>
      </c>
      <c r="C3" t="s">
        <v>54</v>
      </c>
      <c r="D3" t="s">
        <v>38</v>
      </c>
      <c r="E3" t="s">
        <v>55</v>
      </c>
      <c r="F3" t="s">
        <v>56</v>
      </c>
      <c r="G3" s="17" t="s">
        <v>57</v>
      </c>
      <c r="H3" t="s">
        <v>58</v>
      </c>
      <c r="I3" t="s">
        <v>43</v>
      </c>
      <c r="J3" t="s">
        <v>8</v>
      </c>
      <c r="K3" t="s">
        <v>59</v>
      </c>
      <c r="L3" t="s">
        <v>60</v>
      </c>
      <c r="M3" t="s">
        <v>61</v>
      </c>
      <c r="N3">
        <v>0</v>
      </c>
      <c r="O3" t="s">
        <v>47</v>
      </c>
      <c r="P3">
        <v>25</v>
      </c>
      <c r="Q3" t="s">
        <v>62</v>
      </c>
      <c r="R3" t="s">
        <v>63</v>
      </c>
      <c r="S3" t="s">
        <v>64</v>
      </c>
      <c r="T3" t="s">
        <v>51</v>
      </c>
      <c r="U3" t="s">
        <v>65</v>
      </c>
      <c r="V3">
        <v>0.8</v>
      </c>
      <c r="W3" s="1">
        <v>1092</v>
      </c>
      <c r="X3">
        <v>1</v>
      </c>
      <c r="Y3">
        <v>0</v>
      </c>
      <c r="Z3">
        <v>5</v>
      </c>
      <c r="AA3">
        <v>0</v>
      </c>
      <c r="AB3" s="2">
        <v>0</v>
      </c>
      <c r="AC3" s="1">
        <v>0</v>
      </c>
      <c r="AD3" s="7">
        <v>43467</v>
      </c>
      <c r="AE3" s="7">
        <v>43467</v>
      </c>
      <c r="AF3">
        <v>0</v>
      </c>
      <c r="AG3" t="s">
        <v>53</v>
      </c>
      <c r="AH3" s="2">
        <v>0</v>
      </c>
      <c r="AI3" s="1">
        <v>0</v>
      </c>
      <c r="AJ3" s="1">
        <v>0</v>
      </c>
      <c r="AK3" s="6" t="str">
        <f>+IF(Tabla1[[#This Row],[REQUEST_TY]]="SR MANTENIMIENTO CORRECTIVO", "EMERGENCIA", "OTROS")</f>
        <v>EMERGENCIA</v>
      </c>
      <c r="AL3" s="6" t="str">
        <f>+_xlfn.IFS(Tabla1[[#This Row],[Veces obj]]&lt;=1,"0-1",Tabla1[[#This Row],[Veces obj]]&lt;=2,"1-2",Tabla1[[#This Row],[Veces obj]]&lt;=3,"2-3",TRUE,"&gt;3")</f>
        <v>0-1</v>
      </c>
      <c r="AM3" s="6" t="str">
        <f>+_xlfn.IFS(MONTH(Tabla1[[#This Row],[MES]])&lt;=3,"Q1",MONTH(Tabla1[[#This Row],[MES]])&lt;=6,"Q2",MONTH(Tabla1[[#This Row],[MES]])&lt;=9,"Q3",TRUE,"Q4")</f>
        <v>Q1</v>
      </c>
      <c r="AN3" t="str">
        <f>+IFERROR(VLOOKUP(Tabla1[[#This Row],[CUENTA]],CTAS[],2,0),"OTROS")</f>
        <v>OTROS</v>
      </c>
      <c r="AP3" t="str">
        <f>+IFERROR(VLOOKUP(Tabla1[[#This Row],[EMPLEADO]],IS[],3,0),"OTROS")</f>
        <v>OTROS</v>
      </c>
      <c r="AQ3" t="str">
        <f>+IFERROR(VLOOKUP(Tabla1[[#This Row],[EMPLEADO]],IS[[NÓMINA]:[INGENIERO]],2,0),"OTROS")</f>
        <v>OTROS</v>
      </c>
    </row>
    <row r="4" spans="1:43" x14ac:dyDescent="0.25">
      <c r="A4" t="s">
        <v>36</v>
      </c>
      <c r="B4">
        <v>1</v>
      </c>
      <c r="C4" t="s">
        <v>66</v>
      </c>
      <c r="D4" t="s">
        <v>38</v>
      </c>
      <c r="E4" t="s">
        <v>67</v>
      </c>
      <c r="F4" t="s">
        <v>68</v>
      </c>
      <c r="G4" s="17" t="s">
        <v>69</v>
      </c>
      <c r="H4" t="s">
        <v>70</v>
      </c>
      <c r="I4" t="s">
        <v>43</v>
      </c>
      <c r="J4" t="s">
        <v>8</v>
      </c>
      <c r="K4" t="s">
        <v>71</v>
      </c>
      <c r="L4" t="s">
        <v>72</v>
      </c>
      <c r="M4" t="s">
        <v>73</v>
      </c>
      <c r="N4">
        <v>0</v>
      </c>
      <c r="O4" t="s">
        <v>47</v>
      </c>
      <c r="P4">
        <v>106</v>
      </c>
      <c r="Q4" t="s">
        <v>48</v>
      </c>
      <c r="R4" t="s">
        <v>74</v>
      </c>
      <c r="S4" t="s">
        <v>50</v>
      </c>
      <c r="T4" t="s">
        <v>51</v>
      </c>
      <c r="U4" t="s">
        <v>52</v>
      </c>
      <c r="V4">
        <v>1.05</v>
      </c>
      <c r="W4" s="1">
        <v>750.75000000000011</v>
      </c>
      <c r="X4">
        <v>1</v>
      </c>
      <c r="Y4">
        <v>0</v>
      </c>
      <c r="Z4">
        <v>5</v>
      </c>
      <c r="AA4">
        <v>0</v>
      </c>
      <c r="AB4" s="2">
        <v>0</v>
      </c>
      <c r="AC4" s="1">
        <v>0</v>
      </c>
      <c r="AD4" s="7">
        <v>43467</v>
      </c>
      <c r="AE4" s="7">
        <v>43467</v>
      </c>
      <c r="AF4">
        <v>0</v>
      </c>
      <c r="AG4" t="s">
        <v>53</v>
      </c>
      <c r="AH4" s="2">
        <v>0</v>
      </c>
      <c r="AI4" s="1">
        <v>0</v>
      </c>
      <c r="AJ4" s="1">
        <v>0</v>
      </c>
      <c r="AK4" s="6" t="str">
        <f>+IF(Tabla1[[#This Row],[REQUEST_TY]]="SR MANTENIMIENTO CORRECTIVO", "EMERGENCIA", "OTROS")</f>
        <v>EMERGENCIA</v>
      </c>
      <c r="AL4" s="6" t="str">
        <f>+_xlfn.IFS(Tabla1[[#This Row],[Veces obj]]&lt;=1,"0-1",Tabla1[[#This Row],[Veces obj]]&lt;=2,"1-2",Tabla1[[#This Row],[Veces obj]]&lt;=3,"2-3",TRUE,"&gt;3")</f>
        <v>0-1</v>
      </c>
      <c r="AM4" s="6" t="str">
        <f>+_xlfn.IFS(MONTH(Tabla1[[#This Row],[MES]])&lt;=3,"Q1",MONTH(Tabla1[[#This Row],[MES]])&lt;=6,"Q2",MONTH(Tabla1[[#This Row],[MES]])&lt;=9,"Q3",TRUE,"Q4")</f>
        <v>Q1</v>
      </c>
      <c r="AN4" t="str">
        <f>+IFERROR(VLOOKUP(Tabla1[[#This Row],[CUENTA]],CTAS[],2,0),"OTROS")</f>
        <v>OTROS</v>
      </c>
      <c r="AP4" t="str">
        <f>+IFERROR(VLOOKUP(Tabla1[[#This Row],[EMPLEADO]],IS[],3,0),"OTROS")</f>
        <v>OTROS</v>
      </c>
      <c r="AQ4" t="str">
        <f>+IFERROR(VLOOKUP(Tabla1[[#This Row],[EMPLEADO]],IS[[NÓMINA]:[INGENIERO]],2,0),"OTROS")</f>
        <v>OTROS</v>
      </c>
    </row>
    <row r="5" spans="1:43" x14ac:dyDescent="0.25">
      <c r="A5" t="s">
        <v>36</v>
      </c>
      <c r="B5">
        <v>1</v>
      </c>
      <c r="C5" t="s">
        <v>75</v>
      </c>
      <c r="D5" t="s">
        <v>38</v>
      </c>
      <c r="E5" t="s">
        <v>76</v>
      </c>
      <c r="F5" t="s">
        <v>77</v>
      </c>
      <c r="G5" s="17" t="s">
        <v>78</v>
      </c>
      <c r="H5" t="s">
        <v>79</v>
      </c>
      <c r="I5" t="s">
        <v>43</v>
      </c>
      <c r="J5" t="s">
        <v>8</v>
      </c>
      <c r="K5" t="s">
        <v>59</v>
      </c>
      <c r="L5" t="s">
        <v>80</v>
      </c>
      <c r="M5" t="s">
        <v>81</v>
      </c>
      <c r="N5">
        <v>0</v>
      </c>
      <c r="O5" t="s">
        <v>47</v>
      </c>
      <c r="P5">
        <v>52</v>
      </c>
      <c r="Q5" t="s">
        <v>82</v>
      </c>
      <c r="R5" t="s">
        <v>63</v>
      </c>
      <c r="S5" t="s">
        <v>64</v>
      </c>
      <c r="T5" t="s">
        <v>51</v>
      </c>
      <c r="U5" t="s">
        <v>83</v>
      </c>
      <c r="V5">
        <v>1.05</v>
      </c>
      <c r="W5" s="1">
        <v>1433.25</v>
      </c>
      <c r="X5">
        <v>1</v>
      </c>
      <c r="Y5">
        <v>0</v>
      </c>
      <c r="Z5">
        <v>5</v>
      </c>
      <c r="AA5">
        <v>0</v>
      </c>
      <c r="AB5" s="2">
        <v>0</v>
      </c>
      <c r="AC5" s="1">
        <v>0</v>
      </c>
      <c r="AD5" s="7">
        <v>43468</v>
      </c>
      <c r="AE5" s="7">
        <v>43469</v>
      </c>
      <c r="AF5">
        <v>1</v>
      </c>
      <c r="AG5" t="s">
        <v>53</v>
      </c>
      <c r="AH5" s="2">
        <v>0</v>
      </c>
      <c r="AI5" s="1">
        <v>0</v>
      </c>
      <c r="AJ5" s="1">
        <v>0</v>
      </c>
      <c r="AK5" s="6" t="str">
        <f>+IF(Tabla1[[#This Row],[REQUEST_TY]]="SR MANTENIMIENTO CORRECTIVO", "EMERGENCIA", "OTROS")</f>
        <v>EMERGENCIA</v>
      </c>
      <c r="AL5" s="6" t="str">
        <f>+_xlfn.IFS(Tabla1[[#This Row],[Veces obj]]&lt;=1,"0-1",Tabla1[[#This Row],[Veces obj]]&lt;=2,"1-2",Tabla1[[#This Row],[Veces obj]]&lt;=3,"2-3",TRUE,"&gt;3")</f>
        <v>0-1</v>
      </c>
      <c r="AM5" s="6" t="str">
        <f>+_xlfn.IFS(MONTH(Tabla1[[#This Row],[MES]])&lt;=3,"Q1",MONTH(Tabla1[[#This Row],[MES]])&lt;=6,"Q2",MONTH(Tabla1[[#This Row],[MES]])&lt;=9,"Q3",TRUE,"Q4")</f>
        <v>Q1</v>
      </c>
      <c r="AN5" t="str">
        <f>+IFERROR(VLOOKUP(Tabla1[[#This Row],[CUENTA]],CTAS[],2,0),"OTROS")</f>
        <v>OTROS</v>
      </c>
      <c r="AP5" t="str">
        <f>+IFERROR(VLOOKUP(Tabla1[[#This Row],[EMPLEADO]],IS[],3,0),"OTROS")</f>
        <v>OTROS</v>
      </c>
      <c r="AQ5" t="str">
        <f>+IFERROR(VLOOKUP(Tabla1[[#This Row],[EMPLEADO]],IS[[NÓMINA]:[INGENIERO]],2,0),"OTROS")</f>
        <v>OTROS</v>
      </c>
    </row>
    <row r="6" spans="1:43" x14ac:dyDescent="0.25">
      <c r="A6" t="s">
        <v>36</v>
      </c>
      <c r="B6">
        <v>1</v>
      </c>
      <c r="C6" t="s">
        <v>84</v>
      </c>
      <c r="D6" t="s">
        <v>38</v>
      </c>
      <c r="E6" t="s">
        <v>85</v>
      </c>
      <c r="F6" t="s">
        <v>86</v>
      </c>
      <c r="G6" s="17" t="s">
        <v>87</v>
      </c>
      <c r="H6" t="s">
        <v>70</v>
      </c>
      <c r="I6" t="s">
        <v>43</v>
      </c>
      <c r="J6" t="s">
        <v>8</v>
      </c>
      <c r="K6" t="s">
        <v>71</v>
      </c>
      <c r="L6" t="s">
        <v>72</v>
      </c>
      <c r="M6" t="s">
        <v>73</v>
      </c>
      <c r="N6">
        <v>0</v>
      </c>
      <c r="O6" t="s">
        <v>47</v>
      </c>
      <c r="P6">
        <v>176</v>
      </c>
      <c r="Q6" t="s">
        <v>48</v>
      </c>
      <c r="R6" t="s">
        <v>49</v>
      </c>
      <c r="S6" t="s">
        <v>50</v>
      </c>
      <c r="T6" t="s">
        <v>51</v>
      </c>
      <c r="U6" t="s">
        <v>52</v>
      </c>
      <c r="V6">
        <v>1.05</v>
      </c>
      <c r="W6" s="1">
        <v>750.75000000000011</v>
      </c>
      <c r="X6">
        <v>1</v>
      </c>
      <c r="Y6">
        <v>0</v>
      </c>
      <c r="Z6">
        <v>5</v>
      </c>
      <c r="AA6">
        <v>0</v>
      </c>
      <c r="AB6" s="2">
        <v>0</v>
      </c>
      <c r="AC6" s="1">
        <v>0</v>
      </c>
      <c r="AD6" s="7">
        <v>43468</v>
      </c>
      <c r="AE6" s="7">
        <v>43469</v>
      </c>
      <c r="AF6">
        <v>1</v>
      </c>
      <c r="AG6" t="s">
        <v>53</v>
      </c>
      <c r="AH6" s="2">
        <v>0</v>
      </c>
      <c r="AI6" s="1">
        <v>0</v>
      </c>
      <c r="AJ6" s="1">
        <v>0</v>
      </c>
      <c r="AK6" s="6" t="str">
        <f>+IF(Tabla1[[#This Row],[REQUEST_TY]]="SR MANTENIMIENTO CORRECTIVO", "EMERGENCIA", "OTROS")</f>
        <v>EMERGENCIA</v>
      </c>
      <c r="AL6" s="6" t="str">
        <f>+_xlfn.IFS(Tabla1[[#This Row],[Veces obj]]&lt;=1,"0-1",Tabla1[[#This Row],[Veces obj]]&lt;=2,"1-2",Tabla1[[#This Row],[Veces obj]]&lt;=3,"2-3",TRUE,"&gt;3")</f>
        <v>0-1</v>
      </c>
      <c r="AM6" s="6" t="str">
        <f>+_xlfn.IFS(MONTH(Tabla1[[#This Row],[MES]])&lt;=3,"Q1",MONTH(Tabla1[[#This Row],[MES]])&lt;=6,"Q2",MONTH(Tabla1[[#This Row],[MES]])&lt;=9,"Q3",TRUE,"Q4")</f>
        <v>Q1</v>
      </c>
      <c r="AN6" t="str">
        <f>+IFERROR(VLOOKUP(Tabla1[[#This Row],[CUENTA]],CTAS[],2,0),"OTROS")</f>
        <v>OTROS</v>
      </c>
      <c r="AP6" t="str">
        <f>+IFERROR(VLOOKUP(Tabla1[[#This Row],[EMPLEADO]],IS[],3,0),"OTROS")</f>
        <v>OTROS</v>
      </c>
      <c r="AQ6" t="str">
        <f>+IFERROR(VLOOKUP(Tabla1[[#This Row],[EMPLEADO]],IS[[NÓMINA]:[INGENIERO]],2,0),"OTROS")</f>
        <v>OTROS</v>
      </c>
    </row>
    <row r="7" spans="1:43" x14ac:dyDescent="0.25">
      <c r="A7" t="s">
        <v>36</v>
      </c>
      <c r="B7">
        <v>1</v>
      </c>
      <c r="C7" t="s">
        <v>88</v>
      </c>
      <c r="D7" t="s">
        <v>38</v>
      </c>
      <c r="E7" t="s">
        <v>89</v>
      </c>
      <c r="F7" t="s">
        <v>90</v>
      </c>
      <c r="G7" s="17" t="s">
        <v>91</v>
      </c>
      <c r="H7" t="s">
        <v>70</v>
      </c>
      <c r="I7" t="s">
        <v>43</v>
      </c>
      <c r="J7" t="s">
        <v>8</v>
      </c>
      <c r="K7" t="s">
        <v>92</v>
      </c>
      <c r="L7" t="s">
        <v>93</v>
      </c>
      <c r="M7" t="s">
        <v>94</v>
      </c>
      <c r="N7">
        <v>1</v>
      </c>
      <c r="O7" t="s">
        <v>47</v>
      </c>
      <c r="P7">
        <v>95</v>
      </c>
      <c r="Q7" t="s">
        <v>48</v>
      </c>
      <c r="R7" t="s">
        <v>95</v>
      </c>
      <c r="S7" t="s">
        <v>64</v>
      </c>
      <c r="T7" t="s">
        <v>51</v>
      </c>
      <c r="U7" t="s">
        <v>96</v>
      </c>
      <c r="V7">
        <v>1.1000000000000001</v>
      </c>
      <c r="W7" s="1">
        <v>0</v>
      </c>
      <c r="X7">
        <v>1</v>
      </c>
      <c r="Y7">
        <v>0</v>
      </c>
      <c r="Z7">
        <v>5</v>
      </c>
      <c r="AA7">
        <v>0</v>
      </c>
      <c r="AB7" s="2">
        <v>0</v>
      </c>
      <c r="AC7" s="1">
        <v>0</v>
      </c>
      <c r="AD7" s="7">
        <v>43469</v>
      </c>
      <c r="AE7" s="7">
        <v>43469</v>
      </c>
      <c r="AF7">
        <v>0</v>
      </c>
      <c r="AG7" t="s">
        <v>53</v>
      </c>
      <c r="AH7" s="2">
        <v>0</v>
      </c>
      <c r="AI7" s="1">
        <v>0</v>
      </c>
      <c r="AJ7" s="1">
        <v>0</v>
      </c>
      <c r="AK7" s="6" t="str">
        <f>+IF(Tabla1[[#This Row],[REQUEST_TY]]="SR MANTENIMIENTO CORRECTIVO", "EMERGENCIA", "OTROS")</f>
        <v>EMERGENCIA</v>
      </c>
      <c r="AL7" s="6" t="str">
        <f>+_xlfn.IFS(Tabla1[[#This Row],[Veces obj]]&lt;=1,"0-1",Tabla1[[#This Row],[Veces obj]]&lt;=2,"1-2",Tabla1[[#This Row],[Veces obj]]&lt;=3,"2-3",TRUE,"&gt;3")</f>
        <v>0-1</v>
      </c>
      <c r="AM7" s="6" t="str">
        <f>+_xlfn.IFS(MONTH(Tabla1[[#This Row],[MES]])&lt;=3,"Q1",MONTH(Tabla1[[#This Row],[MES]])&lt;=6,"Q2",MONTH(Tabla1[[#This Row],[MES]])&lt;=9,"Q3",TRUE,"Q4")</f>
        <v>Q1</v>
      </c>
      <c r="AN7" t="str">
        <f>+IFERROR(VLOOKUP(Tabla1[[#This Row],[CUENTA]],CTAS[],2,0),"OTROS")</f>
        <v>OTROS</v>
      </c>
      <c r="AP7" t="str">
        <f>+IFERROR(VLOOKUP(Tabla1[[#This Row],[EMPLEADO]],IS[],3,0),"OTROS")</f>
        <v>OTROS</v>
      </c>
      <c r="AQ7" t="str">
        <f>+IFERROR(VLOOKUP(Tabla1[[#This Row],[EMPLEADO]],IS[[NÓMINA]:[INGENIERO]],2,0),"OTROS")</f>
        <v>OTROS</v>
      </c>
    </row>
    <row r="8" spans="1:43" x14ac:dyDescent="0.25">
      <c r="A8" t="s">
        <v>36</v>
      </c>
      <c r="B8">
        <v>1</v>
      </c>
      <c r="C8" t="s">
        <v>97</v>
      </c>
      <c r="D8" t="s">
        <v>38</v>
      </c>
      <c r="E8" t="s">
        <v>98</v>
      </c>
      <c r="F8" t="s">
        <v>99</v>
      </c>
      <c r="G8" s="17" t="s">
        <v>100</v>
      </c>
      <c r="H8" t="s">
        <v>101</v>
      </c>
      <c r="I8" t="s">
        <v>43</v>
      </c>
      <c r="J8" t="s">
        <v>8</v>
      </c>
      <c r="K8" t="s">
        <v>102</v>
      </c>
      <c r="L8" t="s">
        <v>103</v>
      </c>
      <c r="M8" t="s">
        <v>104</v>
      </c>
      <c r="N8">
        <v>0</v>
      </c>
      <c r="O8" t="s">
        <v>105</v>
      </c>
      <c r="P8">
        <v>43</v>
      </c>
      <c r="Q8" t="s">
        <v>82</v>
      </c>
      <c r="R8" t="s">
        <v>63</v>
      </c>
      <c r="S8" t="s">
        <v>64</v>
      </c>
      <c r="T8" t="s">
        <v>51</v>
      </c>
      <c r="U8" t="s">
        <v>83</v>
      </c>
      <c r="V8">
        <v>1.05</v>
      </c>
      <c r="W8" s="1">
        <v>687.75</v>
      </c>
      <c r="X8">
        <v>1</v>
      </c>
      <c r="Y8">
        <v>0</v>
      </c>
      <c r="Z8">
        <v>5</v>
      </c>
      <c r="AA8">
        <v>0</v>
      </c>
      <c r="AB8" s="2">
        <v>0</v>
      </c>
      <c r="AC8" s="1">
        <v>0</v>
      </c>
      <c r="AD8" s="7">
        <v>43469</v>
      </c>
      <c r="AE8" s="7">
        <v>43469</v>
      </c>
      <c r="AF8">
        <v>0</v>
      </c>
      <c r="AG8" t="s">
        <v>53</v>
      </c>
      <c r="AH8" s="2">
        <v>0</v>
      </c>
      <c r="AI8" s="1">
        <v>0</v>
      </c>
      <c r="AJ8" s="1">
        <v>0</v>
      </c>
      <c r="AK8" s="6" t="str">
        <f>+IF(Tabla1[[#This Row],[REQUEST_TY]]="SR MANTENIMIENTO CORRECTIVO", "EMERGENCIA", "OTROS")</f>
        <v>EMERGENCIA</v>
      </c>
      <c r="AL8" s="6" t="str">
        <f>+_xlfn.IFS(Tabla1[[#This Row],[Veces obj]]&lt;=1,"0-1",Tabla1[[#This Row],[Veces obj]]&lt;=2,"1-2",Tabla1[[#This Row],[Veces obj]]&lt;=3,"2-3",TRUE,"&gt;3")</f>
        <v>0-1</v>
      </c>
      <c r="AM8" s="6" t="str">
        <f>+_xlfn.IFS(MONTH(Tabla1[[#This Row],[MES]])&lt;=3,"Q1",MONTH(Tabla1[[#This Row],[MES]])&lt;=6,"Q2",MONTH(Tabla1[[#This Row],[MES]])&lt;=9,"Q3",TRUE,"Q4")</f>
        <v>Q1</v>
      </c>
      <c r="AN8" t="str">
        <f>+IFERROR(VLOOKUP(Tabla1[[#This Row],[CUENTA]],CTAS[],2,0),"OTROS")</f>
        <v>OTROS</v>
      </c>
      <c r="AP8" t="str">
        <f>+IFERROR(VLOOKUP(Tabla1[[#This Row],[EMPLEADO]],IS[],3,0),"OTROS")</f>
        <v>OTROS</v>
      </c>
      <c r="AQ8" t="str">
        <f>+IFERROR(VLOOKUP(Tabla1[[#This Row],[EMPLEADO]],IS[[NÓMINA]:[INGENIERO]],2,0),"OTROS")</f>
        <v>OTROS</v>
      </c>
    </row>
    <row r="9" spans="1:43" x14ac:dyDescent="0.25">
      <c r="A9" t="s">
        <v>36</v>
      </c>
      <c r="B9">
        <v>1</v>
      </c>
      <c r="C9" t="s">
        <v>112</v>
      </c>
      <c r="D9" t="s">
        <v>38</v>
      </c>
      <c r="E9" t="s">
        <v>113</v>
      </c>
      <c r="F9" t="s">
        <v>114</v>
      </c>
      <c r="G9" s="17" t="s">
        <v>115</v>
      </c>
      <c r="H9" t="s">
        <v>116</v>
      </c>
      <c r="I9" t="s">
        <v>43</v>
      </c>
      <c r="J9" t="s">
        <v>8</v>
      </c>
      <c r="K9" t="s">
        <v>117</v>
      </c>
      <c r="L9" t="s">
        <v>118</v>
      </c>
      <c r="M9" t="s">
        <v>119</v>
      </c>
      <c r="N9">
        <v>0</v>
      </c>
      <c r="O9" t="s">
        <v>47</v>
      </c>
      <c r="P9">
        <v>31</v>
      </c>
      <c r="Q9" t="s">
        <v>82</v>
      </c>
      <c r="R9" t="s">
        <v>49</v>
      </c>
      <c r="S9" t="s">
        <v>50</v>
      </c>
      <c r="T9" t="s">
        <v>51</v>
      </c>
      <c r="U9" t="s">
        <v>120</v>
      </c>
      <c r="V9">
        <v>0.8</v>
      </c>
      <c r="W9" s="1">
        <v>572.00000000000011</v>
      </c>
      <c r="X9">
        <v>1</v>
      </c>
      <c r="Y9">
        <v>0</v>
      </c>
      <c r="Z9">
        <v>5</v>
      </c>
      <c r="AA9">
        <v>0</v>
      </c>
      <c r="AB9" s="2">
        <v>0</v>
      </c>
      <c r="AC9" s="1">
        <v>0</v>
      </c>
      <c r="AD9" s="7">
        <v>43469</v>
      </c>
      <c r="AE9" s="7">
        <v>43469</v>
      </c>
      <c r="AF9">
        <v>0</v>
      </c>
      <c r="AG9" t="s">
        <v>53</v>
      </c>
      <c r="AH9" s="2">
        <v>0</v>
      </c>
      <c r="AI9" s="1">
        <v>0</v>
      </c>
      <c r="AJ9" s="1">
        <v>0</v>
      </c>
      <c r="AK9" s="6" t="str">
        <f>+IF(Tabla1[[#This Row],[REQUEST_TY]]="SR MANTENIMIENTO CORRECTIVO", "EMERGENCIA", "OTROS")</f>
        <v>EMERGENCIA</v>
      </c>
      <c r="AL9" s="6" t="str">
        <f>+_xlfn.IFS(Tabla1[[#This Row],[Veces obj]]&lt;=1,"0-1",Tabla1[[#This Row],[Veces obj]]&lt;=2,"1-2",Tabla1[[#This Row],[Veces obj]]&lt;=3,"2-3",TRUE,"&gt;3")</f>
        <v>0-1</v>
      </c>
      <c r="AM9" s="6" t="str">
        <f>+_xlfn.IFS(MONTH(Tabla1[[#This Row],[MES]])&lt;=3,"Q1",MONTH(Tabla1[[#This Row],[MES]])&lt;=6,"Q2",MONTH(Tabla1[[#This Row],[MES]])&lt;=9,"Q3",TRUE,"Q4")</f>
        <v>Q1</v>
      </c>
      <c r="AN9" t="str">
        <f>+IFERROR(VLOOKUP(Tabla1[[#This Row],[CUENTA]],CTAS[],2,0),"OTROS")</f>
        <v>OTROS</v>
      </c>
      <c r="AO9">
        <v>1</v>
      </c>
      <c r="AP9" t="str">
        <f>+IFERROR(VLOOKUP(Tabla1[[#This Row],[EMPLEADO]],IS[],3,0),"OTROS")</f>
        <v>CHIHUAHUA</v>
      </c>
      <c r="AQ9" t="str">
        <f>+IFERROR(VLOOKUP(Tabla1[[#This Row],[EMPLEADO]],IS[[NÓMINA]:[INGENIERO]],2,0),"OTROS")</f>
        <v>FERNANDO CHAVIRA</v>
      </c>
    </row>
    <row r="10" spans="1:43" x14ac:dyDescent="0.25">
      <c r="A10" t="s">
        <v>36</v>
      </c>
      <c r="B10">
        <v>1</v>
      </c>
      <c r="C10" t="s">
        <v>141</v>
      </c>
      <c r="D10" t="s">
        <v>38</v>
      </c>
      <c r="E10" t="s">
        <v>113</v>
      </c>
      <c r="F10" t="s">
        <v>142</v>
      </c>
      <c r="G10" s="17" t="s">
        <v>143</v>
      </c>
      <c r="H10" t="s">
        <v>116</v>
      </c>
      <c r="I10" t="s">
        <v>43</v>
      </c>
      <c r="J10" t="s">
        <v>8</v>
      </c>
      <c r="K10" t="s">
        <v>144</v>
      </c>
      <c r="L10" t="s">
        <v>145</v>
      </c>
      <c r="M10" t="s">
        <v>119</v>
      </c>
      <c r="N10">
        <v>0</v>
      </c>
      <c r="O10" t="s">
        <v>47</v>
      </c>
      <c r="P10">
        <v>82</v>
      </c>
      <c r="Q10" t="s">
        <v>48</v>
      </c>
      <c r="R10" t="s">
        <v>49</v>
      </c>
      <c r="S10" t="s">
        <v>50</v>
      </c>
      <c r="T10" t="s">
        <v>51</v>
      </c>
      <c r="U10" t="s">
        <v>52</v>
      </c>
      <c r="V10">
        <v>1.05</v>
      </c>
      <c r="W10" s="1">
        <v>750.75000000000011</v>
      </c>
      <c r="X10">
        <v>1</v>
      </c>
      <c r="Y10">
        <v>0</v>
      </c>
      <c r="Z10">
        <v>5</v>
      </c>
      <c r="AA10">
        <v>0</v>
      </c>
      <c r="AB10" s="2">
        <v>0</v>
      </c>
      <c r="AC10" s="1">
        <v>0</v>
      </c>
      <c r="AD10" s="7">
        <v>43472</v>
      </c>
      <c r="AE10" s="7">
        <v>43472</v>
      </c>
      <c r="AF10">
        <v>0</v>
      </c>
      <c r="AG10" t="s">
        <v>53</v>
      </c>
      <c r="AH10" s="2">
        <v>0</v>
      </c>
      <c r="AI10" s="1">
        <v>0</v>
      </c>
      <c r="AJ10" s="1">
        <v>0</v>
      </c>
      <c r="AK10" s="6" t="str">
        <f>+IF(Tabla1[[#This Row],[REQUEST_TY]]="SR MANTENIMIENTO CORRECTIVO", "EMERGENCIA", "OTROS")</f>
        <v>EMERGENCIA</v>
      </c>
      <c r="AL10" s="6" t="str">
        <f>+_xlfn.IFS(Tabla1[[#This Row],[Veces obj]]&lt;=1,"0-1",Tabla1[[#This Row],[Veces obj]]&lt;=2,"1-2",Tabla1[[#This Row],[Veces obj]]&lt;=3,"2-3",TRUE,"&gt;3")</f>
        <v>0-1</v>
      </c>
      <c r="AM10" s="6" t="str">
        <f>+_xlfn.IFS(MONTH(Tabla1[[#This Row],[MES]])&lt;=3,"Q1",MONTH(Tabla1[[#This Row],[MES]])&lt;=6,"Q2",MONTH(Tabla1[[#This Row],[MES]])&lt;=9,"Q3",TRUE,"Q4")</f>
        <v>Q1</v>
      </c>
      <c r="AN10" t="str">
        <f>+IFERROR(VLOOKUP(Tabla1[[#This Row],[CUENTA]],CTAS[],2,0),"OTROS")</f>
        <v>OTROS</v>
      </c>
      <c r="AO10">
        <v>1</v>
      </c>
      <c r="AP10" t="str">
        <f>+IFERROR(VLOOKUP(Tabla1[[#This Row],[EMPLEADO]],IS[],3,0),"OTROS")</f>
        <v>CHIHUAHUA</v>
      </c>
      <c r="AQ10" t="str">
        <f>+IFERROR(VLOOKUP(Tabla1[[#This Row],[EMPLEADO]],IS[[NÓMINA]:[INGENIERO]],2,0),"OTROS")</f>
        <v>FERNANDO CHAVIRA</v>
      </c>
    </row>
    <row r="11" spans="1:43" x14ac:dyDescent="0.25">
      <c r="A11" t="s">
        <v>36</v>
      </c>
      <c r="B11">
        <v>1</v>
      </c>
      <c r="C11" t="s">
        <v>127</v>
      </c>
      <c r="D11" t="s">
        <v>38</v>
      </c>
      <c r="E11" t="s">
        <v>76</v>
      </c>
      <c r="F11" t="s">
        <v>128</v>
      </c>
      <c r="G11" s="17" t="s">
        <v>129</v>
      </c>
      <c r="H11" t="s">
        <v>106</v>
      </c>
      <c r="I11" t="s">
        <v>43</v>
      </c>
      <c r="J11" t="s">
        <v>8</v>
      </c>
      <c r="K11" t="s">
        <v>59</v>
      </c>
      <c r="L11" t="s">
        <v>130</v>
      </c>
      <c r="M11" t="s">
        <v>131</v>
      </c>
      <c r="N11">
        <v>0</v>
      </c>
      <c r="O11" t="s">
        <v>47</v>
      </c>
      <c r="P11">
        <v>44</v>
      </c>
      <c r="Q11" t="s">
        <v>82</v>
      </c>
      <c r="R11" t="s">
        <v>63</v>
      </c>
      <c r="S11" t="s">
        <v>64</v>
      </c>
      <c r="T11" t="s">
        <v>51</v>
      </c>
      <c r="U11" t="s">
        <v>83</v>
      </c>
      <c r="V11">
        <v>1.05</v>
      </c>
      <c r="W11" s="1">
        <v>1433.25</v>
      </c>
      <c r="X11">
        <v>1</v>
      </c>
      <c r="Y11">
        <v>0</v>
      </c>
      <c r="Z11">
        <v>5</v>
      </c>
      <c r="AA11">
        <v>0</v>
      </c>
      <c r="AB11" s="2">
        <v>0</v>
      </c>
      <c r="AC11" s="1">
        <v>0</v>
      </c>
      <c r="AD11" s="7">
        <v>43472</v>
      </c>
      <c r="AE11" s="7">
        <v>43472</v>
      </c>
      <c r="AF11">
        <v>0</v>
      </c>
      <c r="AG11" t="s">
        <v>53</v>
      </c>
      <c r="AH11" s="2">
        <v>0</v>
      </c>
      <c r="AI11" s="1">
        <v>0</v>
      </c>
      <c r="AJ11" s="1">
        <v>0</v>
      </c>
      <c r="AK11" s="6" t="str">
        <f>+IF(Tabla1[[#This Row],[REQUEST_TY]]="SR MANTENIMIENTO CORRECTIVO", "EMERGENCIA", "OTROS")</f>
        <v>EMERGENCIA</v>
      </c>
      <c r="AL11" s="6" t="str">
        <f>+_xlfn.IFS(Tabla1[[#This Row],[Veces obj]]&lt;=1,"0-1",Tabla1[[#This Row],[Veces obj]]&lt;=2,"1-2",Tabla1[[#This Row],[Veces obj]]&lt;=3,"2-3",TRUE,"&gt;3")</f>
        <v>0-1</v>
      </c>
      <c r="AM11" s="6" t="str">
        <f>+_xlfn.IFS(MONTH(Tabla1[[#This Row],[MES]])&lt;=3,"Q1",MONTH(Tabla1[[#This Row],[MES]])&lt;=6,"Q2",MONTH(Tabla1[[#This Row],[MES]])&lt;=9,"Q3",TRUE,"Q4")</f>
        <v>Q1</v>
      </c>
      <c r="AN11" t="str">
        <f>+IFERROR(VLOOKUP(Tabla1[[#This Row],[CUENTA]],CTAS[],2,0),"OTROS")</f>
        <v>OTROS</v>
      </c>
      <c r="AP11" t="str">
        <f>+IFERROR(VLOOKUP(Tabla1[[#This Row],[EMPLEADO]],IS[],3,0),"OTROS")</f>
        <v>OTROS</v>
      </c>
      <c r="AQ11" t="str">
        <f>+IFERROR(VLOOKUP(Tabla1[[#This Row],[EMPLEADO]],IS[[NÓMINA]:[INGENIERO]],2,0),"OTROS")</f>
        <v>OTROS</v>
      </c>
    </row>
    <row r="12" spans="1:43" x14ac:dyDescent="0.25">
      <c r="A12" t="s">
        <v>36</v>
      </c>
      <c r="B12">
        <v>1</v>
      </c>
      <c r="C12" t="s">
        <v>132</v>
      </c>
      <c r="D12" t="s">
        <v>38</v>
      </c>
      <c r="E12" t="s">
        <v>133</v>
      </c>
      <c r="F12" t="s">
        <v>134</v>
      </c>
      <c r="G12" s="17" t="s">
        <v>135</v>
      </c>
      <c r="H12" t="s">
        <v>136</v>
      </c>
      <c r="I12" t="s">
        <v>43</v>
      </c>
      <c r="J12" t="s">
        <v>8</v>
      </c>
      <c r="K12" t="s">
        <v>59</v>
      </c>
      <c r="L12" t="s">
        <v>137</v>
      </c>
      <c r="M12" t="s">
        <v>61</v>
      </c>
      <c r="N12">
        <v>0</v>
      </c>
      <c r="O12" t="s">
        <v>47</v>
      </c>
      <c r="P12">
        <v>41</v>
      </c>
      <c r="Q12" t="s">
        <v>82</v>
      </c>
      <c r="R12" t="s">
        <v>138</v>
      </c>
      <c r="S12" t="s">
        <v>139</v>
      </c>
      <c r="T12" t="s">
        <v>51</v>
      </c>
      <c r="U12" t="s">
        <v>140</v>
      </c>
      <c r="V12">
        <v>1.1000000000000001</v>
      </c>
      <c r="W12" s="1">
        <v>1730.3000000000004</v>
      </c>
      <c r="X12">
        <v>1</v>
      </c>
      <c r="Y12">
        <v>0</v>
      </c>
      <c r="Z12">
        <v>4</v>
      </c>
      <c r="AA12">
        <v>0</v>
      </c>
      <c r="AB12" s="2">
        <v>0</v>
      </c>
      <c r="AC12" s="1">
        <v>0</v>
      </c>
      <c r="AD12" s="7">
        <v>43472</v>
      </c>
      <c r="AE12" s="7">
        <v>43472</v>
      </c>
      <c r="AF12">
        <v>0</v>
      </c>
      <c r="AG12" t="s">
        <v>53</v>
      </c>
      <c r="AH12" s="2">
        <v>0</v>
      </c>
      <c r="AI12" s="1">
        <v>0</v>
      </c>
      <c r="AJ12" s="1">
        <v>0</v>
      </c>
      <c r="AK12" s="6" t="str">
        <f>+IF(Tabla1[[#This Row],[REQUEST_TY]]="SR MANTENIMIENTO CORRECTIVO", "EMERGENCIA", "OTROS")</f>
        <v>EMERGENCIA</v>
      </c>
      <c r="AL12" s="6" t="str">
        <f>+_xlfn.IFS(Tabla1[[#This Row],[Veces obj]]&lt;=1,"0-1",Tabla1[[#This Row],[Veces obj]]&lt;=2,"1-2",Tabla1[[#This Row],[Veces obj]]&lt;=3,"2-3",TRUE,"&gt;3")</f>
        <v>0-1</v>
      </c>
      <c r="AM12" s="6" t="str">
        <f>+_xlfn.IFS(MONTH(Tabla1[[#This Row],[MES]])&lt;=3,"Q1",MONTH(Tabla1[[#This Row],[MES]])&lt;=6,"Q2",MONTH(Tabla1[[#This Row],[MES]])&lt;=9,"Q3",TRUE,"Q4")</f>
        <v>Q1</v>
      </c>
      <c r="AN12" t="str">
        <f>+IFERROR(VLOOKUP(Tabla1[[#This Row],[CUENTA]],CTAS[],2,0),"OTROS")</f>
        <v>OTROS</v>
      </c>
      <c r="AP12" t="str">
        <f>+IFERROR(VLOOKUP(Tabla1[[#This Row],[EMPLEADO]],IS[],3,0),"OTROS")</f>
        <v>OTROS</v>
      </c>
      <c r="AQ12" t="str">
        <f>+IFERROR(VLOOKUP(Tabla1[[#This Row],[EMPLEADO]],IS[[NÓMINA]:[INGENIERO]],2,0),"OTROS")</f>
        <v>OTROS</v>
      </c>
    </row>
    <row r="13" spans="1:43" x14ac:dyDescent="0.25">
      <c r="A13" t="s">
        <v>36</v>
      </c>
      <c r="B13">
        <v>1</v>
      </c>
      <c r="C13" t="s">
        <v>155</v>
      </c>
      <c r="D13" t="s">
        <v>38</v>
      </c>
      <c r="E13" t="s">
        <v>113</v>
      </c>
      <c r="F13" t="s">
        <v>156</v>
      </c>
      <c r="G13" s="17" t="s">
        <v>157</v>
      </c>
      <c r="H13" t="s">
        <v>116</v>
      </c>
      <c r="I13" t="s">
        <v>43</v>
      </c>
      <c r="J13" t="s">
        <v>8</v>
      </c>
      <c r="K13" t="s">
        <v>125</v>
      </c>
      <c r="L13" t="s">
        <v>158</v>
      </c>
      <c r="M13">
        <v>0</v>
      </c>
      <c r="N13">
        <v>0</v>
      </c>
      <c r="O13" t="s">
        <v>47</v>
      </c>
      <c r="P13">
        <v>52</v>
      </c>
      <c r="Q13" t="s">
        <v>82</v>
      </c>
      <c r="R13" t="s">
        <v>49</v>
      </c>
      <c r="S13" t="s">
        <v>50</v>
      </c>
      <c r="T13" t="s">
        <v>51</v>
      </c>
      <c r="U13" t="s">
        <v>120</v>
      </c>
      <c r="V13">
        <v>0.8</v>
      </c>
      <c r="W13" s="1">
        <v>572.00000000000011</v>
      </c>
      <c r="X13">
        <v>1</v>
      </c>
      <c r="Y13">
        <v>0</v>
      </c>
      <c r="Z13">
        <v>5</v>
      </c>
      <c r="AA13">
        <v>0</v>
      </c>
      <c r="AB13" s="2">
        <v>0</v>
      </c>
      <c r="AC13" s="1">
        <v>0</v>
      </c>
      <c r="AD13" s="7">
        <v>43472</v>
      </c>
      <c r="AE13" s="7">
        <v>43473</v>
      </c>
      <c r="AF13">
        <v>1</v>
      </c>
      <c r="AG13" t="s">
        <v>53</v>
      </c>
      <c r="AH13" s="2">
        <v>0</v>
      </c>
      <c r="AI13" s="1">
        <v>0</v>
      </c>
      <c r="AJ13" s="1">
        <v>0</v>
      </c>
      <c r="AK13" s="6" t="str">
        <f>+IF(Tabla1[[#This Row],[REQUEST_TY]]="SR MANTENIMIENTO CORRECTIVO", "EMERGENCIA", "OTROS")</f>
        <v>EMERGENCIA</v>
      </c>
      <c r="AL13" s="6" t="str">
        <f>+_xlfn.IFS(Tabla1[[#This Row],[Veces obj]]&lt;=1,"0-1",Tabla1[[#This Row],[Veces obj]]&lt;=2,"1-2",Tabla1[[#This Row],[Veces obj]]&lt;=3,"2-3",TRUE,"&gt;3")</f>
        <v>0-1</v>
      </c>
      <c r="AM13" s="6" t="str">
        <f>+_xlfn.IFS(MONTH(Tabla1[[#This Row],[MES]])&lt;=3,"Q1",MONTH(Tabla1[[#This Row],[MES]])&lt;=6,"Q2",MONTH(Tabla1[[#This Row],[MES]])&lt;=9,"Q3",TRUE,"Q4")</f>
        <v>Q1</v>
      </c>
      <c r="AN13" t="str">
        <f>+IFERROR(VLOOKUP(Tabla1[[#This Row],[CUENTA]],CTAS[],2,0),"OTROS")</f>
        <v>OTROS</v>
      </c>
      <c r="AO13">
        <v>1</v>
      </c>
      <c r="AP13" t="str">
        <f>+IFERROR(VLOOKUP(Tabla1[[#This Row],[EMPLEADO]],IS[],3,0),"OTROS")</f>
        <v>CHIHUAHUA</v>
      </c>
      <c r="AQ13" t="str">
        <f>+IFERROR(VLOOKUP(Tabla1[[#This Row],[EMPLEADO]],IS[[NÓMINA]:[INGENIERO]],2,0),"OTROS")</f>
        <v>FERNANDO CHAVIRA</v>
      </c>
    </row>
    <row r="14" spans="1:43" x14ac:dyDescent="0.25">
      <c r="A14" t="s">
        <v>36</v>
      </c>
      <c r="B14">
        <v>1</v>
      </c>
      <c r="C14" t="s">
        <v>175</v>
      </c>
      <c r="D14" t="s">
        <v>38</v>
      </c>
      <c r="E14" t="s">
        <v>176</v>
      </c>
      <c r="F14" t="s">
        <v>177</v>
      </c>
      <c r="G14" s="17" t="s">
        <v>178</v>
      </c>
      <c r="H14" t="s">
        <v>116</v>
      </c>
      <c r="I14" t="s">
        <v>43</v>
      </c>
      <c r="J14" t="s">
        <v>8</v>
      </c>
      <c r="K14" t="s">
        <v>179</v>
      </c>
      <c r="L14" t="s">
        <v>180</v>
      </c>
      <c r="M14" t="s">
        <v>119</v>
      </c>
      <c r="N14">
        <v>0</v>
      </c>
      <c r="O14" t="s">
        <v>47</v>
      </c>
      <c r="P14">
        <v>25</v>
      </c>
      <c r="Q14" t="s">
        <v>62</v>
      </c>
      <c r="R14" t="s">
        <v>49</v>
      </c>
      <c r="S14" t="s">
        <v>50</v>
      </c>
      <c r="T14" t="s">
        <v>51</v>
      </c>
      <c r="U14" t="s">
        <v>154</v>
      </c>
      <c r="V14">
        <v>0.6</v>
      </c>
      <c r="W14" s="1">
        <v>429.00000000000006</v>
      </c>
      <c r="X14">
        <v>1</v>
      </c>
      <c r="Y14">
        <v>0</v>
      </c>
      <c r="Z14">
        <v>5</v>
      </c>
      <c r="AA14">
        <v>0</v>
      </c>
      <c r="AB14" s="2">
        <v>0</v>
      </c>
      <c r="AC14" s="1">
        <v>0</v>
      </c>
      <c r="AD14" s="7">
        <v>43473</v>
      </c>
      <c r="AE14" s="7">
        <v>43473</v>
      </c>
      <c r="AF14">
        <v>0</v>
      </c>
      <c r="AG14" t="s">
        <v>53</v>
      </c>
      <c r="AH14" s="2">
        <v>0</v>
      </c>
      <c r="AI14" s="1">
        <v>0</v>
      </c>
      <c r="AJ14" s="1">
        <v>0</v>
      </c>
      <c r="AK14" s="6" t="str">
        <f>+IF(Tabla1[[#This Row],[REQUEST_TY]]="SR MANTENIMIENTO CORRECTIVO", "EMERGENCIA", "OTROS")</f>
        <v>EMERGENCIA</v>
      </c>
      <c r="AL14" s="6" t="str">
        <f>+_xlfn.IFS(Tabla1[[#This Row],[Veces obj]]&lt;=1,"0-1",Tabla1[[#This Row],[Veces obj]]&lt;=2,"1-2",Tabla1[[#This Row],[Veces obj]]&lt;=3,"2-3",TRUE,"&gt;3")</f>
        <v>0-1</v>
      </c>
      <c r="AM14" s="6" t="str">
        <f>+_xlfn.IFS(MONTH(Tabla1[[#This Row],[MES]])&lt;=3,"Q1",MONTH(Tabla1[[#This Row],[MES]])&lt;=6,"Q2",MONTH(Tabla1[[#This Row],[MES]])&lt;=9,"Q3",TRUE,"Q4")</f>
        <v>Q1</v>
      </c>
      <c r="AN14" t="str">
        <f>+IFERROR(VLOOKUP(Tabla1[[#This Row],[CUENTA]],CTAS[],2,0),"OTROS")</f>
        <v>OTROS</v>
      </c>
      <c r="AO14">
        <v>1</v>
      </c>
      <c r="AP14" t="str">
        <f>+IFERROR(VLOOKUP(Tabla1[[#This Row],[EMPLEADO]],IS[],3,0),"OTROS")</f>
        <v>CHIHUAHUA</v>
      </c>
      <c r="AQ14" t="str">
        <f>+IFERROR(VLOOKUP(Tabla1[[#This Row],[EMPLEADO]],IS[[NÓMINA]:[INGENIERO]],2,0),"OTROS")</f>
        <v>FERNANDO CHAVIRA</v>
      </c>
    </row>
    <row r="15" spans="1:43" x14ac:dyDescent="0.25">
      <c r="A15" t="s">
        <v>36</v>
      </c>
      <c r="B15">
        <v>1</v>
      </c>
      <c r="C15" t="s">
        <v>196</v>
      </c>
      <c r="D15" t="s">
        <v>38</v>
      </c>
      <c r="E15" t="s">
        <v>113</v>
      </c>
      <c r="F15" t="s">
        <v>197</v>
      </c>
      <c r="G15" s="17" t="s">
        <v>198</v>
      </c>
      <c r="H15" t="s">
        <v>116</v>
      </c>
      <c r="I15" t="s">
        <v>43</v>
      </c>
      <c r="J15" t="s">
        <v>8</v>
      </c>
      <c r="K15" t="s">
        <v>199</v>
      </c>
      <c r="L15" t="s">
        <v>200</v>
      </c>
      <c r="M15" t="s">
        <v>119</v>
      </c>
      <c r="N15">
        <v>0</v>
      </c>
      <c r="O15" t="s">
        <v>47</v>
      </c>
      <c r="P15">
        <v>39</v>
      </c>
      <c r="Q15" t="s">
        <v>82</v>
      </c>
      <c r="R15" t="s">
        <v>49</v>
      </c>
      <c r="S15" t="s">
        <v>50</v>
      </c>
      <c r="T15" t="s">
        <v>51</v>
      </c>
      <c r="U15" t="s">
        <v>120</v>
      </c>
      <c r="V15">
        <v>0.8</v>
      </c>
      <c r="W15" s="1">
        <v>572.00000000000011</v>
      </c>
      <c r="X15">
        <v>1</v>
      </c>
      <c r="Y15">
        <v>0</v>
      </c>
      <c r="Z15">
        <v>5</v>
      </c>
      <c r="AA15">
        <v>0</v>
      </c>
      <c r="AB15" s="2">
        <v>0</v>
      </c>
      <c r="AC15" s="1">
        <v>0</v>
      </c>
      <c r="AD15" s="7">
        <v>43476</v>
      </c>
      <c r="AE15" s="7">
        <v>43476</v>
      </c>
      <c r="AF15">
        <v>0</v>
      </c>
      <c r="AG15" t="s">
        <v>53</v>
      </c>
      <c r="AH15" s="2">
        <v>0</v>
      </c>
      <c r="AI15" s="1">
        <v>0</v>
      </c>
      <c r="AJ15" s="1">
        <v>0</v>
      </c>
      <c r="AK15" s="6" t="str">
        <f>+IF(Tabla1[[#This Row],[REQUEST_TY]]="SR MANTENIMIENTO CORRECTIVO", "EMERGENCIA", "OTROS")</f>
        <v>EMERGENCIA</v>
      </c>
      <c r="AL15" s="6" t="str">
        <f>+_xlfn.IFS(Tabla1[[#This Row],[Veces obj]]&lt;=1,"0-1",Tabla1[[#This Row],[Veces obj]]&lt;=2,"1-2",Tabla1[[#This Row],[Veces obj]]&lt;=3,"2-3",TRUE,"&gt;3")</f>
        <v>0-1</v>
      </c>
      <c r="AM15" s="6" t="str">
        <f>+_xlfn.IFS(MONTH(Tabla1[[#This Row],[MES]])&lt;=3,"Q1",MONTH(Tabla1[[#This Row],[MES]])&lt;=6,"Q2",MONTH(Tabla1[[#This Row],[MES]])&lt;=9,"Q3",TRUE,"Q4")</f>
        <v>Q1</v>
      </c>
      <c r="AN15" t="str">
        <f>+IFERROR(VLOOKUP(Tabla1[[#This Row],[CUENTA]],CTAS[],2,0),"OTROS")</f>
        <v>OTROS</v>
      </c>
      <c r="AO15">
        <v>1</v>
      </c>
      <c r="AP15" t="str">
        <f>+IFERROR(VLOOKUP(Tabla1[[#This Row],[EMPLEADO]],IS[],3,0),"OTROS")</f>
        <v>CHIHUAHUA</v>
      </c>
      <c r="AQ15" t="str">
        <f>+IFERROR(VLOOKUP(Tabla1[[#This Row],[EMPLEADO]],IS[[NÓMINA]:[INGENIERO]],2,0),"OTROS")</f>
        <v>FERNANDO CHAVIRA</v>
      </c>
    </row>
    <row r="16" spans="1:43" x14ac:dyDescent="0.25">
      <c r="A16" t="s">
        <v>36</v>
      </c>
      <c r="B16">
        <v>1</v>
      </c>
      <c r="C16" t="s">
        <v>289</v>
      </c>
      <c r="D16" t="s">
        <v>38</v>
      </c>
      <c r="E16" t="s">
        <v>113</v>
      </c>
      <c r="F16" t="s">
        <v>290</v>
      </c>
      <c r="G16" s="17" t="s">
        <v>291</v>
      </c>
      <c r="H16" t="s">
        <v>116</v>
      </c>
      <c r="I16" t="s">
        <v>43</v>
      </c>
      <c r="J16" t="s">
        <v>8</v>
      </c>
      <c r="K16" t="s">
        <v>125</v>
      </c>
      <c r="L16" t="s">
        <v>292</v>
      </c>
      <c r="M16" t="s">
        <v>165</v>
      </c>
      <c r="N16">
        <v>0</v>
      </c>
      <c r="O16" t="s">
        <v>47</v>
      </c>
      <c r="P16">
        <v>310</v>
      </c>
      <c r="Q16" t="s">
        <v>48</v>
      </c>
      <c r="R16" t="s">
        <v>49</v>
      </c>
      <c r="S16" t="s">
        <v>50</v>
      </c>
      <c r="T16" t="s">
        <v>51</v>
      </c>
      <c r="U16" t="s">
        <v>52</v>
      </c>
      <c r="V16">
        <v>1.05</v>
      </c>
      <c r="W16" s="1">
        <v>750.75000000000011</v>
      </c>
      <c r="X16">
        <v>1</v>
      </c>
      <c r="Y16">
        <v>0</v>
      </c>
      <c r="Z16">
        <v>5</v>
      </c>
      <c r="AA16">
        <v>0</v>
      </c>
      <c r="AB16" s="2">
        <v>0</v>
      </c>
      <c r="AC16" s="1">
        <v>0</v>
      </c>
      <c r="AD16" s="7">
        <v>43483</v>
      </c>
      <c r="AE16" s="7">
        <v>43485</v>
      </c>
      <c r="AF16">
        <v>0</v>
      </c>
      <c r="AG16" t="s">
        <v>53</v>
      </c>
      <c r="AH16" s="2">
        <v>0</v>
      </c>
      <c r="AI16" s="1">
        <v>0</v>
      </c>
      <c r="AJ16" s="1">
        <v>0</v>
      </c>
      <c r="AK16" s="6" t="str">
        <f>+IF(Tabla1[[#This Row],[REQUEST_TY]]="SR MANTENIMIENTO CORRECTIVO", "EMERGENCIA", "OTROS")</f>
        <v>EMERGENCIA</v>
      </c>
      <c r="AL16" s="6" t="str">
        <f>+_xlfn.IFS(Tabla1[[#This Row],[Veces obj]]&lt;=1,"0-1",Tabla1[[#This Row],[Veces obj]]&lt;=2,"1-2",Tabla1[[#This Row],[Veces obj]]&lt;=3,"2-3",TRUE,"&gt;3")</f>
        <v>0-1</v>
      </c>
      <c r="AM16" s="6" t="str">
        <f>+_xlfn.IFS(MONTH(Tabla1[[#This Row],[MES]])&lt;=3,"Q1",MONTH(Tabla1[[#This Row],[MES]])&lt;=6,"Q2",MONTH(Tabla1[[#This Row],[MES]])&lt;=9,"Q3",TRUE,"Q4")</f>
        <v>Q1</v>
      </c>
      <c r="AN16" t="str">
        <f>+IFERROR(VLOOKUP(Tabla1[[#This Row],[CUENTA]],CTAS[],2,0),"OTROS")</f>
        <v>OTROS</v>
      </c>
      <c r="AO16">
        <v>1</v>
      </c>
      <c r="AP16" t="str">
        <f>+IFERROR(VLOOKUP(Tabla1[[#This Row],[EMPLEADO]],IS[],3,0),"OTROS")</f>
        <v>CHIHUAHUA</v>
      </c>
      <c r="AQ16" t="str">
        <f>+IFERROR(VLOOKUP(Tabla1[[#This Row],[EMPLEADO]],IS[[NÓMINA]:[INGENIERO]],2,0),"OTROS")</f>
        <v>FERNANDO CHAVIRA</v>
      </c>
    </row>
    <row r="17" spans="1:43" x14ac:dyDescent="0.25">
      <c r="A17" t="s">
        <v>36</v>
      </c>
      <c r="B17">
        <v>1</v>
      </c>
      <c r="C17" t="s">
        <v>166</v>
      </c>
      <c r="D17" t="s">
        <v>38</v>
      </c>
      <c r="E17" t="s">
        <v>89</v>
      </c>
      <c r="F17" t="s">
        <v>167</v>
      </c>
      <c r="G17" s="17" t="s">
        <v>168</v>
      </c>
      <c r="H17" t="s">
        <v>70</v>
      </c>
      <c r="I17" t="s">
        <v>43</v>
      </c>
      <c r="J17" t="s">
        <v>8</v>
      </c>
      <c r="K17" t="s">
        <v>169</v>
      </c>
      <c r="L17" t="s">
        <v>170</v>
      </c>
      <c r="M17" t="s">
        <v>94</v>
      </c>
      <c r="N17">
        <v>0</v>
      </c>
      <c r="O17" t="s">
        <v>47</v>
      </c>
      <c r="P17">
        <v>21</v>
      </c>
      <c r="Q17" t="s">
        <v>62</v>
      </c>
      <c r="R17" t="s">
        <v>95</v>
      </c>
      <c r="S17" t="s">
        <v>64</v>
      </c>
      <c r="T17" t="s">
        <v>51</v>
      </c>
      <c r="U17" t="s">
        <v>65</v>
      </c>
      <c r="V17">
        <v>0.8</v>
      </c>
      <c r="W17" s="1">
        <v>1092</v>
      </c>
      <c r="X17">
        <v>1</v>
      </c>
      <c r="Y17">
        <v>0</v>
      </c>
      <c r="Z17">
        <v>5</v>
      </c>
      <c r="AA17">
        <v>0</v>
      </c>
      <c r="AB17" s="2">
        <v>0</v>
      </c>
      <c r="AC17" s="1">
        <v>0</v>
      </c>
      <c r="AD17" s="7">
        <v>43473</v>
      </c>
      <c r="AE17" s="7">
        <v>43473</v>
      </c>
      <c r="AF17">
        <v>0</v>
      </c>
      <c r="AG17" t="s">
        <v>53</v>
      </c>
      <c r="AH17" s="2">
        <v>0</v>
      </c>
      <c r="AI17" s="1">
        <v>0</v>
      </c>
      <c r="AJ17" s="1">
        <v>0</v>
      </c>
      <c r="AK17" s="6" t="str">
        <f>+IF(Tabla1[[#This Row],[REQUEST_TY]]="SR MANTENIMIENTO CORRECTIVO", "EMERGENCIA", "OTROS")</f>
        <v>EMERGENCIA</v>
      </c>
      <c r="AL17" s="6" t="str">
        <f>+_xlfn.IFS(Tabla1[[#This Row],[Veces obj]]&lt;=1,"0-1",Tabla1[[#This Row],[Veces obj]]&lt;=2,"1-2",Tabla1[[#This Row],[Veces obj]]&lt;=3,"2-3",TRUE,"&gt;3")</f>
        <v>0-1</v>
      </c>
      <c r="AM17" s="6" t="str">
        <f>+_xlfn.IFS(MONTH(Tabla1[[#This Row],[MES]])&lt;=3,"Q1",MONTH(Tabla1[[#This Row],[MES]])&lt;=6,"Q2",MONTH(Tabla1[[#This Row],[MES]])&lt;=9,"Q3",TRUE,"Q4")</f>
        <v>Q1</v>
      </c>
      <c r="AN17" t="str">
        <f>+IFERROR(VLOOKUP(Tabla1[[#This Row],[CUENTA]],CTAS[],2,0),"OTROS")</f>
        <v>OTROS</v>
      </c>
      <c r="AP17" t="str">
        <f>+IFERROR(VLOOKUP(Tabla1[[#This Row],[EMPLEADO]],IS[],3,0),"OTROS")</f>
        <v>OTROS</v>
      </c>
      <c r="AQ17" t="str">
        <f>+IFERROR(VLOOKUP(Tabla1[[#This Row],[EMPLEADO]],IS[[NÓMINA]:[INGENIERO]],2,0),"OTROS")</f>
        <v>OTROS</v>
      </c>
    </row>
    <row r="18" spans="1:43" x14ac:dyDescent="0.25">
      <c r="A18" t="s">
        <v>36</v>
      </c>
      <c r="B18">
        <v>1</v>
      </c>
      <c r="C18" t="s">
        <v>171</v>
      </c>
      <c r="D18" t="s">
        <v>38</v>
      </c>
      <c r="E18" t="s">
        <v>172</v>
      </c>
      <c r="F18" t="s">
        <v>173</v>
      </c>
      <c r="G18" s="17" t="s">
        <v>174</v>
      </c>
      <c r="H18" t="s">
        <v>70</v>
      </c>
      <c r="I18" t="s">
        <v>43</v>
      </c>
      <c r="J18" t="s">
        <v>8</v>
      </c>
      <c r="K18" t="s">
        <v>92</v>
      </c>
      <c r="L18" t="s">
        <v>93</v>
      </c>
      <c r="M18" t="s">
        <v>94</v>
      </c>
      <c r="N18">
        <v>1</v>
      </c>
      <c r="O18" t="s">
        <v>47</v>
      </c>
      <c r="P18">
        <v>530</v>
      </c>
      <c r="Q18" t="s">
        <v>48</v>
      </c>
      <c r="R18" t="s">
        <v>74</v>
      </c>
      <c r="S18" t="s">
        <v>50</v>
      </c>
      <c r="T18" t="s">
        <v>51</v>
      </c>
      <c r="U18" t="s">
        <v>52</v>
      </c>
      <c r="V18">
        <v>1.05</v>
      </c>
      <c r="W18" s="1">
        <v>0</v>
      </c>
      <c r="X18">
        <v>1</v>
      </c>
      <c r="Y18">
        <v>0</v>
      </c>
      <c r="Z18">
        <v>5</v>
      </c>
      <c r="AA18">
        <v>0</v>
      </c>
      <c r="AB18" s="2">
        <v>0</v>
      </c>
      <c r="AC18" s="1">
        <v>0</v>
      </c>
      <c r="AD18" s="7">
        <v>43473</v>
      </c>
      <c r="AE18" s="7">
        <v>43473</v>
      </c>
      <c r="AF18">
        <v>0</v>
      </c>
      <c r="AG18" t="s">
        <v>53</v>
      </c>
      <c r="AH18" s="2">
        <v>0</v>
      </c>
      <c r="AI18" s="1">
        <v>0</v>
      </c>
      <c r="AJ18" s="1">
        <v>0</v>
      </c>
      <c r="AK18" s="6" t="str">
        <f>+IF(Tabla1[[#This Row],[REQUEST_TY]]="SR MANTENIMIENTO CORRECTIVO", "EMERGENCIA", "OTROS")</f>
        <v>EMERGENCIA</v>
      </c>
      <c r="AL18" s="6" t="str">
        <f>+_xlfn.IFS(Tabla1[[#This Row],[Veces obj]]&lt;=1,"0-1",Tabla1[[#This Row],[Veces obj]]&lt;=2,"1-2",Tabla1[[#This Row],[Veces obj]]&lt;=3,"2-3",TRUE,"&gt;3")</f>
        <v>0-1</v>
      </c>
      <c r="AM18" s="6" t="str">
        <f>+_xlfn.IFS(MONTH(Tabla1[[#This Row],[MES]])&lt;=3,"Q1",MONTH(Tabla1[[#This Row],[MES]])&lt;=6,"Q2",MONTH(Tabla1[[#This Row],[MES]])&lt;=9,"Q3",TRUE,"Q4")</f>
        <v>Q1</v>
      </c>
      <c r="AN18" t="str">
        <f>+IFERROR(VLOOKUP(Tabla1[[#This Row],[CUENTA]],CTAS[],2,0),"OTROS")</f>
        <v>OTROS</v>
      </c>
      <c r="AP18" t="str">
        <f>+IFERROR(VLOOKUP(Tabla1[[#This Row],[EMPLEADO]],IS[],3,0),"OTROS")</f>
        <v>OTROS</v>
      </c>
      <c r="AQ18" t="str">
        <f>+IFERROR(VLOOKUP(Tabla1[[#This Row],[EMPLEADO]],IS[[NÓMINA]:[INGENIERO]],2,0),"OTROS")</f>
        <v>OTROS</v>
      </c>
    </row>
    <row r="19" spans="1:43" x14ac:dyDescent="0.25">
      <c r="A19" t="s">
        <v>36</v>
      </c>
      <c r="B19">
        <v>1</v>
      </c>
      <c r="C19" t="s">
        <v>324</v>
      </c>
      <c r="D19" t="s">
        <v>38</v>
      </c>
      <c r="E19" t="s">
        <v>113</v>
      </c>
      <c r="F19" t="s">
        <v>325</v>
      </c>
      <c r="G19" s="17" t="s">
        <v>326</v>
      </c>
      <c r="H19" t="s">
        <v>116</v>
      </c>
      <c r="I19" t="s">
        <v>43</v>
      </c>
      <c r="J19" t="s">
        <v>8</v>
      </c>
      <c r="K19" t="s">
        <v>144</v>
      </c>
      <c r="L19" t="s">
        <v>145</v>
      </c>
      <c r="M19" t="s">
        <v>119</v>
      </c>
      <c r="N19">
        <v>0</v>
      </c>
      <c r="O19" t="s">
        <v>47</v>
      </c>
      <c r="P19">
        <v>156</v>
      </c>
      <c r="Q19" t="s">
        <v>48</v>
      </c>
      <c r="R19" t="s">
        <v>49</v>
      </c>
      <c r="S19" t="s">
        <v>50</v>
      </c>
      <c r="T19" t="s">
        <v>51</v>
      </c>
      <c r="U19" t="s">
        <v>52</v>
      </c>
      <c r="V19">
        <v>1.05</v>
      </c>
      <c r="W19" s="1">
        <v>750.75000000000011</v>
      </c>
      <c r="X19">
        <v>1</v>
      </c>
      <c r="Y19">
        <v>0</v>
      </c>
      <c r="Z19">
        <v>5</v>
      </c>
      <c r="AA19">
        <v>0</v>
      </c>
      <c r="AB19" s="2">
        <v>0</v>
      </c>
      <c r="AC19" s="1">
        <v>0</v>
      </c>
      <c r="AD19" s="7">
        <v>43487</v>
      </c>
      <c r="AE19" s="7">
        <v>43487</v>
      </c>
      <c r="AF19">
        <v>0</v>
      </c>
      <c r="AG19" t="s">
        <v>53</v>
      </c>
      <c r="AH19" s="2">
        <v>0</v>
      </c>
      <c r="AI19" s="1">
        <v>0</v>
      </c>
      <c r="AJ19" s="1">
        <v>0</v>
      </c>
      <c r="AK19" s="6" t="str">
        <f>+IF(Tabla1[[#This Row],[REQUEST_TY]]="SR MANTENIMIENTO CORRECTIVO", "EMERGENCIA", "OTROS")</f>
        <v>EMERGENCIA</v>
      </c>
      <c r="AL19" s="6" t="str">
        <f>+_xlfn.IFS(Tabla1[[#This Row],[Veces obj]]&lt;=1,"0-1",Tabla1[[#This Row],[Veces obj]]&lt;=2,"1-2",Tabla1[[#This Row],[Veces obj]]&lt;=3,"2-3",TRUE,"&gt;3")</f>
        <v>0-1</v>
      </c>
      <c r="AM19" s="6" t="str">
        <f>+_xlfn.IFS(MONTH(Tabla1[[#This Row],[MES]])&lt;=3,"Q1",MONTH(Tabla1[[#This Row],[MES]])&lt;=6,"Q2",MONTH(Tabla1[[#This Row],[MES]])&lt;=9,"Q3",TRUE,"Q4")</f>
        <v>Q1</v>
      </c>
      <c r="AN19" t="str">
        <f>+IFERROR(VLOOKUP(Tabla1[[#This Row],[CUENTA]],CTAS[],2,0),"OTROS")</f>
        <v>OTROS</v>
      </c>
      <c r="AO19">
        <v>1</v>
      </c>
      <c r="AP19" t="str">
        <f>+IFERROR(VLOOKUP(Tabla1[[#This Row],[EMPLEADO]],IS[],3,0),"OTROS")</f>
        <v>CHIHUAHUA</v>
      </c>
      <c r="AQ19" t="str">
        <f>+IFERROR(VLOOKUP(Tabla1[[#This Row],[EMPLEADO]],IS[[NÓMINA]:[INGENIERO]],2,0),"OTROS")</f>
        <v>FERNANDO CHAVIRA</v>
      </c>
    </row>
    <row r="20" spans="1:43" x14ac:dyDescent="0.25">
      <c r="A20" t="s">
        <v>36</v>
      </c>
      <c r="B20">
        <v>1</v>
      </c>
      <c r="C20" t="s">
        <v>335</v>
      </c>
      <c r="D20" t="s">
        <v>38</v>
      </c>
      <c r="E20" t="s">
        <v>176</v>
      </c>
      <c r="F20" t="s">
        <v>336</v>
      </c>
      <c r="G20" s="17" t="s">
        <v>337</v>
      </c>
      <c r="H20" t="s">
        <v>116</v>
      </c>
      <c r="I20" t="s">
        <v>43</v>
      </c>
      <c r="J20" t="s">
        <v>8</v>
      </c>
      <c r="K20" t="s">
        <v>338</v>
      </c>
      <c r="L20" t="s">
        <v>339</v>
      </c>
      <c r="M20" t="s">
        <v>119</v>
      </c>
      <c r="N20">
        <v>0</v>
      </c>
      <c r="O20" t="s">
        <v>47</v>
      </c>
      <c r="P20">
        <v>1175</v>
      </c>
      <c r="Q20" t="s">
        <v>48</v>
      </c>
      <c r="R20" t="s">
        <v>49</v>
      </c>
      <c r="S20" t="s">
        <v>50</v>
      </c>
      <c r="T20" t="s">
        <v>51</v>
      </c>
      <c r="U20" t="s">
        <v>52</v>
      </c>
      <c r="V20">
        <v>1.05</v>
      </c>
      <c r="W20" s="1">
        <v>750.75000000000011</v>
      </c>
      <c r="X20">
        <v>1</v>
      </c>
      <c r="Y20">
        <v>0</v>
      </c>
      <c r="Z20">
        <v>5</v>
      </c>
      <c r="AA20">
        <v>0</v>
      </c>
      <c r="AB20" s="2">
        <v>0</v>
      </c>
      <c r="AC20" s="1">
        <v>0</v>
      </c>
      <c r="AD20" s="7">
        <v>43490</v>
      </c>
      <c r="AE20" s="7">
        <v>43490</v>
      </c>
      <c r="AF20">
        <v>0</v>
      </c>
      <c r="AG20" t="s">
        <v>53</v>
      </c>
      <c r="AH20" s="2">
        <v>0</v>
      </c>
      <c r="AI20" s="1">
        <v>0</v>
      </c>
      <c r="AJ20" s="1">
        <v>0</v>
      </c>
      <c r="AK20" s="6" t="str">
        <f>+IF(Tabla1[[#This Row],[REQUEST_TY]]="SR MANTENIMIENTO CORRECTIVO", "EMERGENCIA", "OTROS")</f>
        <v>EMERGENCIA</v>
      </c>
      <c r="AL20" s="6" t="str">
        <f>+_xlfn.IFS(Tabla1[[#This Row],[Veces obj]]&lt;=1,"0-1",Tabla1[[#This Row],[Veces obj]]&lt;=2,"1-2",Tabla1[[#This Row],[Veces obj]]&lt;=3,"2-3",TRUE,"&gt;3")</f>
        <v>0-1</v>
      </c>
      <c r="AM20" s="6" t="str">
        <f>+_xlfn.IFS(MONTH(Tabla1[[#This Row],[MES]])&lt;=3,"Q1",MONTH(Tabla1[[#This Row],[MES]])&lt;=6,"Q2",MONTH(Tabla1[[#This Row],[MES]])&lt;=9,"Q3",TRUE,"Q4")</f>
        <v>Q1</v>
      </c>
      <c r="AN20" t="str">
        <f>+IFERROR(VLOOKUP(Tabla1[[#This Row],[CUENTA]],CTAS[],2,0),"OTROS")</f>
        <v>OTROS</v>
      </c>
      <c r="AO20">
        <v>1</v>
      </c>
      <c r="AP20" t="str">
        <f>+IFERROR(VLOOKUP(Tabla1[[#This Row],[EMPLEADO]],IS[],3,0),"OTROS")</f>
        <v>CHIHUAHUA</v>
      </c>
      <c r="AQ20" t="str">
        <f>+IFERROR(VLOOKUP(Tabla1[[#This Row],[EMPLEADO]],IS[[NÓMINA]:[INGENIERO]],2,0),"OTROS")</f>
        <v>FERNANDO CHAVIRA</v>
      </c>
    </row>
    <row r="21" spans="1:43" x14ac:dyDescent="0.25">
      <c r="A21" t="s">
        <v>36</v>
      </c>
      <c r="B21">
        <v>1</v>
      </c>
      <c r="C21" t="s">
        <v>186</v>
      </c>
      <c r="D21" t="s">
        <v>38</v>
      </c>
      <c r="E21" t="s">
        <v>89</v>
      </c>
      <c r="F21" t="s">
        <v>187</v>
      </c>
      <c r="G21" s="17" t="s">
        <v>188</v>
      </c>
      <c r="H21" t="s">
        <v>70</v>
      </c>
      <c r="I21" t="s">
        <v>43</v>
      </c>
      <c r="J21" t="s">
        <v>8</v>
      </c>
      <c r="K21" t="s">
        <v>92</v>
      </c>
      <c r="L21" t="s">
        <v>93</v>
      </c>
      <c r="M21" t="s">
        <v>94</v>
      </c>
      <c r="N21">
        <v>1</v>
      </c>
      <c r="O21" t="s">
        <v>47</v>
      </c>
      <c r="P21">
        <v>197</v>
      </c>
      <c r="Q21" t="s">
        <v>48</v>
      </c>
      <c r="R21" t="s">
        <v>95</v>
      </c>
      <c r="S21" t="s">
        <v>64</v>
      </c>
      <c r="T21" t="s">
        <v>51</v>
      </c>
      <c r="U21" t="s">
        <v>96</v>
      </c>
      <c r="V21">
        <v>1.1000000000000001</v>
      </c>
      <c r="W21" s="1">
        <v>0</v>
      </c>
      <c r="X21">
        <v>1</v>
      </c>
      <c r="Y21">
        <v>0</v>
      </c>
      <c r="Z21">
        <v>5</v>
      </c>
      <c r="AA21">
        <v>0</v>
      </c>
      <c r="AB21" s="2">
        <v>0</v>
      </c>
      <c r="AC21" s="1">
        <v>0</v>
      </c>
      <c r="AD21" s="7">
        <v>43475</v>
      </c>
      <c r="AE21" s="7">
        <v>43475</v>
      </c>
      <c r="AF21">
        <v>0</v>
      </c>
      <c r="AG21" t="s">
        <v>53</v>
      </c>
      <c r="AH21" s="2">
        <v>0</v>
      </c>
      <c r="AI21" s="1">
        <v>0</v>
      </c>
      <c r="AJ21" s="1">
        <v>0</v>
      </c>
      <c r="AK21" s="6" t="str">
        <f>+IF(Tabla1[[#This Row],[REQUEST_TY]]="SR MANTENIMIENTO CORRECTIVO", "EMERGENCIA", "OTROS")</f>
        <v>EMERGENCIA</v>
      </c>
      <c r="AL21" s="6" t="str">
        <f>+_xlfn.IFS(Tabla1[[#This Row],[Veces obj]]&lt;=1,"0-1",Tabla1[[#This Row],[Veces obj]]&lt;=2,"1-2",Tabla1[[#This Row],[Veces obj]]&lt;=3,"2-3",TRUE,"&gt;3")</f>
        <v>0-1</v>
      </c>
      <c r="AM21" s="6" t="str">
        <f>+_xlfn.IFS(MONTH(Tabla1[[#This Row],[MES]])&lt;=3,"Q1",MONTH(Tabla1[[#This Row],[MES]])&lt;=6,"Q2",MONTH(Tabla1[[#This Row],[MES]])&lt;=9,"Q3",TRUE,"Q4")</f>
        <v>Q1</v>
      </c>
      <c r="AN21" t="str">
        <f>+IFERROR(VLOOKUP(Tabla1[[#This Row],[CUENTA]],CTAS[],2,0),"OTROS")</f>
        <v>OTROS</v>
      </c>
      <c r="AP21" t="str">
        <f>+IFERROR(VLOOKUP(Tabla1[[#This Row],[EMPLEADO]],IS[],3,0),"OTROS")</f>
        <v>OTROS</v>
      </c>
      <c r="AQ21" t="str">
        <f>+IFERROR(VLOOKUP(Tabla1[[#This Row],[EMPLEADO]],IS[[NÓMINA]:[INGENIERO]],2,0),"OTROS")</f>
        <v>OTROS</v>
      </c>
    </row>
    <row r="22" spans="1:43" x14ac:dyDescent="0.25">
      <c r="A22" t="s">
        <v>36</v>
      </c>
      <c r="B22">
        <v>1</v>
      </c>
      <c r="C22" t="s">
        <v>377</v>
      </c>
      <c r="D22" t="s">
        <v>38</v>
      </c>
      <c r="E22" t="s">
        <v>39</v>
      </c>
      <c r="F22" t="s">
        <v>378</v>
      </c>
      <c r="G22" s="17" t="s">
        <v>379</v>
      </c>
      <c r="H22" t="s">
        <v>116</v>
      </c>
      <c r="I22" t="s">
        <v>43</v>
      </c>
      <c r="J22" t="s">
        <v>8</v>
      </c>
      <c r="K22" t="s">
        <v>117</v>
      </c>
      <c r="L22" t="s">
        <v>380</v>
      </c>
      <c r="M22" t="s">
        <v>165</v>
      </c>
      <c r="N22">
        <v>0</v>
      </c>
      <c r="O22" t="s">
        <v>47</v>
      </c>
      <c r="P22">
        <v>65</v>
      </c>
      <c r="Q22" t="s">
        <v>48</v>
      </c>
      <c r="R22" t="s">
        <v>49</v>
      </c>
      <c r="S22" t="s">
        <v>50</v>
      </c>
      <c r="T22" t="s">
        <v>51</v>
      </c>
      <c r="U22" t="s">
        <v>52</v>
      </c>
      <c r="V22">
        <v>1.05</v>
      </c>
      <c r="W22" s="1">
        <v>750.75000000000011</v>
      </c>
      <c r="X22">
        <v>1</v>
      </c>
      <c r="Y22">
        <v>0</v>
      </c>
      <c r="Z22">
        <v>5</v>
      </c>
      <c r="AA22">
        <v>0</v>
      </c>
      <c r="AB22" s="2">
        <v>0</v>
      </c>
      <c r="AC22" s="1">
        <v>0</v>
      </c>
      <c r="AD22" s="7">
        <v>43494</v>
      </c>
      <c r="AE22" s="7">
        <v>43494</v>
      </c>
      <c r="AF22">
        <v>0</v>
      </c>
      <c r="AG22" t="s">
        <v>53</v>
      </c>
      <c r="AH22" s="2">
        <v>0</v>
      </c>
      <c r="AI22" s="1">
        <v>0</v>
      </c>
      <c r="AJ22" s="1">
        <v>0</v>
      </c>
      <c r="AK22" s="6" t="str">
        <f>+IF(Tabla1[[#This Row],[REQUEST_TY]]="SR MANTENIMIENTO CORRECTIVO", "EMERGENCIA", "OTROS")</f>
        <v>EMERGENCIA</v>
      </c>
      <c r="AL22" s="6" t="str">
        <f>+_xlfn.IFS(Tabla1[[#This Row],[Veces obj]]&lt;=1,"0-1",Tabla1[[#This Row],[Veces obj]]&lt;=2,"1-2",Tabla1[[#This Row],[Veces obj]]&lt;=3,"2-3",TRUE,"&gt;3")</f>
        <v>0-1</v>
      </c>
      <c r="AM22" s="6" t="str">
        <f>+_xlfn.IFS(MONTH(Tabla1[[#This Row],[MES]])&lt;=3,"Q1",MONTH(Tabla1[[#This Row],[MES]])&lt;=6,"Q2",MONTH(Tabla1[[#This Row],[MES]])&lt;=9,"Q3",TRUE,"Q4")</f>
        <v>Q1</v>
      </c>
      <c r="AN22" t="str">
        <f>+IFERROR(VLOOKUP(Tabla1[[#This Row],[CUENTA]],CTAS[],2,0),"OTROS")</f>
        <v>OTROS</v>
      </c>
      <c r="AO22">
        <v>1</v>
      </c>
      <c r="AP22" t="str">
        <f>+IFERROR(VLOOKUP(Tabla1[[#This Row],[EMPLEADO]],IS[],3,0),"OTROS")</f>
        <v>CHIHUAHUA</v>
      </c>
      <c r="AQ22" t="str">
        <f>+IFERROR(VLOOKUP(Tabla1[[#This Row],[EMPLEADO]],IS[[NÓMINA]:[INGENIERO]],2,0),"OTROS")</f>
        <v>FERNANDO CHAVIRA</v>
      </c>
    </row>
    <row r="23" spans="1:43" x14ac:dyDescent="0.25">
      <c r="A23" t="s">
        <v>4444</v>
      </c>
      <c r="B23">
        <v>1</v>
      </c>
      <c r="C23" t="s">
        <v>5298</v>
      </c>
      <c r="D23" t="s">
        <v>38</v>
      </c>
      <c r="E23" t="s">
        <v>1077</v>
      </c>
      <c r="F23" t="s">
        <v>5299</v>
      </c>
      <c r="G23" s="17" t="s">
        <v>5300</v>
      </c>
      <c r="H23" t="s">
        <v>116</v>
      </c>
      <c r="I23" t="s">
        <v>43</v>
      </c>
      <c r="J23" t="s">
        <v>8</v>
      </c>
      <c r="K23" t="s">
        <v>234</v>
      </c>
      <c r="L23" t="s">
        <v>3930</v>
      </c>
      <c r="M23" t="s">
        <v>119</v>
      </c>
      <c r="N23">
        <v>0</v>
      </c>
      <c r="O23" t="s">
        <v>47</v>
      </c>
      <c r="P23">
        <v>175</v>
      </c>
      <c r="Q23" t="s">
        <v>48</v>
      </c>
      <c r="R23" t="s">
        <v>63</v>
      </c>
      <c r="S23" t="s">
        <v>64</v>
      </c>
      <c r="T23" t="s">
        <v>51</v>
      </c>
      <c r="U23" t="s">
        <v>96</v>
      </c>
      <c r="V23">
        <v>1.1000000000000001</v>
      </c>
      <c r="W23" s="1">
        <v>1501.5000000000002</v>
      </c>
      <c r="X23">
        <v>1</v>
      </c>
      <c r="Y23">
        <v>0</v>
      </c>
      <c r="Z23">
        <v>5</v>
      </c>
      <c r="AA23">
        <v>0</v>
      </c>
      <c r="AB23" s="2">
        <v>0</v>
      </c>
      <c r="AC23" s="1">
        <v>0</v>
      </c>
      <c r="AD23" s="7">
        <v>43503</v>
      </c>
      <c r="AE23" s="7">
        <v>43503</v>
      </c>
      <c r="AF23">
        <v>0</v>
      </c>
      <c r="AG23" t="s">
        <v>53</v>
      </c>
      <c r="AH23" s="2">
        <v>0</v>
      </c>
      <c r="AI23" s="1">
        <v>0</v>
      </c>
      <c r="AJ23" s="1">
        <v>0</v>
      </c>
      <c r="AK23" s="6" t="str">
        <f>+IF(Tabla1[[#This Row],[REQUEST_TY]]="SR MANTENIMIENTO CORRECTIVO", "EMERGENCIA", "OTROS")</f>
        <v>EMERGENCIA</v>
      </c>
      <c r="AL23" s="6" t="str">
        <f>+_xlfn.IFS(Tabla1[[#This Row],[Veces obj]]&lt;=1,"0-1",Tabla1[[#This Row],[Veces obj]]&lt;=2,"1-2",Tabla1[[#This Row],[Veces obj]]&lt;=3,"2-3",TRUE,"&gt;3")</f>
        <v>0-1</v>
      </c>
      <c r="AM23" s="6" t="str">
        <f>+_xlfn.IFS(MONTH(Tabla1[[#This Row],[MES]])&lt;=3,"Q1",MONTH(Tabla1[[#This Row],[MES]])&lt;=6,"Q2",MONTH(Tabla1[[#This Row],[MES]])&lt;=9,"Q3",TRUE,"Q4")</f>
        <v>Q1</v>
      </c>
      <c r="AN23" t="str">
        <f>+IFERROR(VLOOKUP(Tabla1[[#This Row],[CUENTA]],CTAS[],2,0),"OTROS")</f>
        <v>OTROS</v>
      </c>
      <c r="AO23">
        <v>1</v>
      </c>
      <c r="AP23" t="str">
        <f>+IFERROR(VLOOKUP(Tabla1[[#This Row],[EMPLEADO]],IS[],3,0),"OTROS")</f>
        <v>CHIHUAHUA</v>
      </c>
      <c r="AQ23" t="str">
        <f>+IFERROR(VLOOKUP(Tabla1[[#This Row],[EMPLEADO]],IS[[NÓMINA]:[INGENIERO]],2,0),"OTROS")</f>
        <v>FERNANDO CHAVIRA</v>
      </c>
    </row>
    <row r="24" spans="1:43" x14ac:dyDescent="0.25">
      <c r="A24" t="s">
        <v>36</v>
      </c>
      <c r="B24">
        <v>1</v>
      </c>
      <c r="C24" t="s">
        <v>201</v>
      </c>
      <c r="D24" t="s">
        <v>38</v>
      </c>
      <c r="E24" t="s">
        <v>76</v>
      </c>
      <c r="F24" t="s">
        <v>202</v>
      </c>
      <c r="G24" s="17" t="s">
        <v>203</v>
      </c>
      <c r="H24" t="s">
        <v>204</v>
      </c>
      <c r="I24" t="s">
        <v>43</v>
      </c>
      <c r="J24" t="s">
        <v>8</v>
      </c>
      <c r="K24" t="s">
        <v>59</v>
      </c>
      <c r="L24" t="s">
        <v>205</v>
      </c>
      <c r="M24" t="s">
        <v>206</v>
      </c>
      <c r="N24">
        <v>0</v>
      </c>
      <c r="O24" t="s">
        <v>47</v>
      </c>
      <c r="P24">
        <v>5</v>
      </c>
      <c r="Q24" t="s">
        <v>207</v>
      </c>
      <c r="R24" t="s">
        <v>63</v>
      </c>
      <c r="S24" t="s">
        <v>64</v>
      </c>
      <c r="T24" t="s">
        <v>208</v>
      </c>
      <c r="U24" t="s">
        <v>209</v>
      </c>
      <c r="V24">
        <v>0</v>
      </c>
      <c r="W24" s="1">
        <v>0</v>
      </c>
      <c r="X24">
        <v>1</v>
      </c>
      <c r="Y24">
        <v>0</v>
      </c>
      <c r="Z24">
        <v>9</v>
      </c>
      <c r="AA24">
        <v>0</v>
      </c>
      <c r="AB24" s="2">
        <v>0</v>
      </c>
      <c r="AC24" s="1">
        <v>0</v>
      </c>
      <c r="AD24" s="7">
        <v>43479</v>
      </c>
      <c r="AE24" s="7">
        <v>43479</v>
      </c>
      <c r="AF24">
        <v>0</v>
      </c>
      <c r="AG24" t="s">
        <v>53</v>
      </c>
      <c r="AH24" s="2">
        <v>0</v>
      </c>
      <c r="AI24" s="1">
        <v>0</v>
      </c>
      <c r="AJ24" s="1">
        <v>0</v>
      </c>
      <c r="AK24" s="6" t="str">
        <f>+IF(Tabla1[[#This Row],[REQUEST_TY]]="SR MANTENIMIENTO CORRECTIVO", "EMERGENCIA", "OTROS")</f>
        <v>EMERGENCIA</v>
      </c>
      <c r="AL24" s="6" t="str">
        <f>+_xlfn.IFS(Tabla1[[#This Row],[Veces obj]]&lt;=1,"0-1",Tabla1[[#This Row],[Veces obj]]&lt;=2,"1-2",Tabla1[[#This Row],[Veces obj]]&lt;=3,"2-3",TRUE,"&gt;3")</f>
        <v>0-1</v>
      </c>
      <c r="AM24" s="6" t="str">
        <f>+_xlfn.IFS(MONTH(Tabla1[[#This Row],[MES]])&lt;=3,"Q1",MONTH(Tabla1[[#This Row],[MES]])&lt;=6,"Q2",MONTH(Tabla1[[#This Row],[MES]])&lt;=9,"Q3",TRUE,"Q4")</f>
        <v>Q1</v>
      </c>
      <c r="AN24" t="str">
        <f>+IFERROR(VLOOKUP(Tabla1[[#This Row],[CUENTA]],CTAS[],2,0),"OTROS")</f>
        <v>OTROS</v>
      </c>
      <c r="AP24" t="str">
        <f>+IFERROR(VLOOKUP(Tabla1[[#This Row],[EMPLEADO]],IS[],3,0),"OTROS")</f>
        <v>OTROS</v>
      </c>
      <c r="AQ24" t="str">
        <f>+IFERROR(VLOOKUP(Tabla1[[#This Row],[EMPLEADO]],IS[[NÓMINA]:[INGENIERO]],2,0),"OTROS")</f>
        <v>OTROS</v>
      </c>
    </row>
    <row r="25" spans="1:43" x14ac:dyDescent="0.25">
      <c r="A25" t="s">
        <v>36</v>
      </c>
      <c r="B25">
        <v>1</v>
      </c>
      <c r="C25" t="s">
        <v>210</v>
      </c>
      <c r="D25" t="s">
        <v>38</v>
      </c>
      <c r="E25" t="s">
        <v>133</v>
      </c>
      <c r="F25" t="s">
        <v>211</v>
      </c>
      <c r="G25" s="17" t="s">
        <v>212</v>
      </c>
      <c r="H25" t="s">
        <v>213</v>
      </c>
      <c r="I25" t="s">
        <v>43</v>
      </c>
      <c r="J25" t="s">
        <v>8</v>
      </c>
      <c r="K25" t="s">
        <v>59</v>
      </c>
      <c r="L25" t="s">
        <v>214</v>
      </c>
      <c r="M25" t="s">
        <v>215</v>
      </c>
      <c r="N25">
        <v>0</v>
      </c>
      <c r="O25" t="s">
        <v>47</v>
      </c>
      <c r="P25">
        <v>37</v>
      </c>
      <c r="Q25" t="s">
        <v>82</v>
      </c>
      <c r="R25" t="s">
        <v>138</v>
      </c>
      <c r="S25" t="s">
        <v>139</v>
      </c>
      <c r="T25" t="s">
        <v>51</v>
      </c>
      <c r="U25" t="s">
        <v>140</v>
      </c>
      <c r="V25">
        <v>1.1000000000000001</v>
      </c>
      <c r="W25" s="1">
        <v>1730.3000000000004</v>
      </c>
      <c r="X25">
        <v>1</v>
      </c>
      <c r="Y25">
        <v>0</v>
      </c>
      <c r="Z25">
        <v>4</v>
      </c>
      <c r="AA25">
        <v>0</v>
      </c>
      <c r="AB25" s="2">
        <v>0</v>
      </c>
      <c r="AC25" s="1">
        <v>0</v>
      </c>
      <c r="AD25" s="7">
        <v>43479</v>
      </c>
      <c r="AE25" s="7">
        <v>43479</v>
      </c>
      <c r="AF25">
        <v>0</v>
      </c>
      <c r="AG25" t="s">
        <v>53</v>
      </c>
      <c r="AH25" s="2">
        <v>0</v>
      </c>
      <c r="AI25" s="1">
        <v>0</v>
      </c>
      <c r="AJ25" s="1">
        <v>0</v>
      </c>
      <c r="AK25" s="6" t="str">
        <f>+IF(Tabla1[[#This Row],[REQUEST_TY]]="SR MANTENIMIENTO CORRECTIVO", "EMERGENCIA", "OTROS")</f>
        <v>EMERGENCIA</v>
      </c>
      <c r="AL25" s="6" t="str">
        <f>+_xlfn.IFS(Tabla1[[#This Row],[Veces obj]]&lt;=1,"0-1",Tabla1[[#This Row],[Veces obj]]&lt;=2,"1-2",Tabla1[[#This Row],[Veces obj]]&lt;=3,"2-3",TRUE,"&gt;3")</f>
        <v>0-1</v>
      </c>
      <c r="AM25" s="6" t="str">
        <f>+_xlfn.IFS(MONTH(Tabla1[[#This Row],[MES]])&lt;=3,"Q1",MONTH(Tabla1[[#This Row],[MES]])&lt;=6,"Q2",MONTH(Tabla1[[#This Row],[MES]])&lt;=9,"Q3",TRUE,"Q4")</f>
        <v>Q1</v>
      </c>
      <c r="AN25" t="str">
        <f>+IFERROR(VLOOKUP(Tabla1[[#This Row],[CUENTA]],CTAS[],2,0),"OTROS")</f>
        <v>OTROS</v>
      </c>
      <c r="AP25" t="str">
        <f>+IFERROR(VLOOKUP(Tabla1[[#This Row],[EMPLEADO]],IS[],3,0),"OTROS")</f>
        <v>OTROS</v>
      </c>
      <c r="AQ25" t="str">
        <f>+IFERROR(VLOOKUP(Tabla1[[#This Row],[EMPLEADO]],IS[[NÓMINA]:[INGENIERO]],2,0),"OTROS")</f>
        <v>OTROS</v>
      </c>
    </row>
    <row r="26" spans="1:43" x14ac:dyDescent="0.25">
      <c r="A26" t="s">
        <v>36</v>
      </c>
      <c r="B26">
        <v>1</v>
      </c>
      <c r="C26" t="s">
        <v>216</v>
      </c>
      <c r="D26" t="s">
        <v>38</v>
      </c>
      <c r="E26" t="s">
        <v>217</v>
      </c>
      <c r="F26" t="s">
        <v>218</v>
      </c>
      <c r="G26" s="17" t="s">
        <v>219</v>
      </c>
      <c r="H26" t="s">
        <v>220</v>
      </c>
      <c r="I26" t="s">
        <v>43</v>
      </c>
      <c r="J26" t="s">
        <v>8</v>
      </c>
      <c r="K26" t="s">
        <v>59</v>
      </c>
      <c r="L26" t="s">
        <v>221</v>
      </c>
      <c r="M26" t="s">
        <v>222</v>
      </c>
      <c r="N26">
        <v>0</v>
      </c>
      <c r="O26" t="s">
        <v>47</v>
      </c>
      <c r="P26">
        <v>12</v>
      </c>
      <c r="Q26" t="s">
        <v>194</v>
      </c>
      <c r="R26" t="s">
        <v>223</v>
      </c>
      <c r="S26" t="s">
        <v>139</v>
      </c>
      <c r="T26" t="s">
        <v>51</v>
      </c>
      <c r="U26" t="s">
        <v>224</v>
      </c>
      <c r="V26">
        <v>0.8</v>
      </c>
      <c r="W26" s="1">
        <v>1258.4000000000003</v>
      </c>
      <c r="X26">
        <v>1</v>
      </c>
      <c r="Y26">
        <v>0</v>
      </c>
      <c r="Z26">
        <v>4</v>
      </c>
      <c r="AA26">
        <v>0</v>
      </c>
      <c r="AB26" s="2">
        <v>0</v>
      </c>
      <c r="AC26" s="1">
        <v>0</v>
      </c>
      <c r="AD26" s="7">
        <v>43479</v>
      </c>
      <c r="AE26" s="7">
        <v>43479</v>
      </c>
      <c r="AF26">
        <v>0</v>
      </c>
      <c r="AG26" t="s">
        <v>53</v>
      </c>
      <c r="AH26" s="2">
        <v>0</v>
      </c>
      <c r="AI26" s="1">
        <v>0</v>
      </c>
      <c r="AJ26" s="1">
        <v>0</v>
      </c>
      <c r="AK26" s="6" t="str">
        <f>+IF(Tabla1[[#This Row],[REQUEST_TY]]="SR MANTENIMIENTO CORRECTIVO", "EMERGENCIA", "OTROS")</f>
        <v>EMERGENCIA</v>
      </c>
      <c r="AL26" s="6" t="str">
        <f>+_xlfn.IFS(Tabla1[[#This Row],[Veces obj]]&lt;=1,"0-1",Tabla1[[#This Row],[Veces obj]]&lt;=2,"1-2",Tabla1[[#This Row],[Veces obj]]&lt;=3,"2-3",TRUE,"&gt;3")</f>
        <v>0-1</v>
      </c>
      <c r="AM26" s="6" t="str">
        <f>+_xlfn.IFS(MONTH(Tabla1[[#This Row],[MES]])&lt;=3,"Q1",MONTH(Tabla1[[#This Row],[MES]])&lt;=6,"Q2",MONTH(Tabla1[[#This Row],[MES]])&lt;=9,"Q3",TRUE,"Q4")</f>
        <v>Q1</v>
      </c>
      <c r="AN26" t="str">
        <f>+IFERROR(VLOOKUP(Tabla1[[#This Row],[CUENTA]],CTAS[],2,0),"OTROS")</f>
        <v>OTROS</v>
      </c>
      <c r="AP26" t="str">
        <f>+IFERROR(VLOOKUP(Tabla1[[#This Row],[EMPLEADO]],IS[],3,0),"OTROS")</f>
        <v>OTROS</v>
      </c>
      <c r="AQ26" t="str">
        <f>+IFERROR(VLOOKUP(Tabla1[[#This Row],[EMPLEADO]],IS[[NÓMINA]:[INGENIERO]],2,0),"OTROS")</f>
        <v>OTROS</v>
      </c>
    </row>
    <row r="27" spans="1:43" x14ac:dyDescent="0.25">
      <c r="A27" t="s">
        <v>4444</v>
      </c>
      <c r="B27">
        <v>1</v>
      </c>
      <c r="C27" t="s">
        <v>5339</v>
      </c>
      <c r="D27" t="s">
        <v>38</v>
      </c>
      <c r="E27" t="s">
        <v>373</v>
      </c>
      <c r="F27" t="s">
        <v>5340</v>
      </c>
      <c r="G27" s="17" t="s">
        <v>5341</v>
      </c>
      <c r="H27" t="s">
        <v>116</v>
      </c>
      <c r="I27" t="s">
        <v>43</v>
      </c>
      <c r="J27" t="s">
        <v>8</v>
      </c>
      <c r="K27" t="s">
        <v>102</v>
      </c>
      <c r="L27" t="s">
        <v>671</v>
      </c>
      <c r="M27" t="s">
        <v>165</v>
      </c>
      <c r="N27">
        <v>0</v>
      </c>
      <c r="O27" t="s">
        <v>47</v>
      </c>
      <c r="P27">
        <v>50</v>
      </c>
      <c r="Q27" t="s">
        <v>82</v>
      </c>
      <c r="R27" t="s">
        <v>153</v>
      </c>
      <c r="S27" t="s">
        <v>50</v>
      </c>
      <c r="T27" t="s">
        <v>51</v>
      </c>
      <c r="U27" t="s">
        <v>120</v>
      </c>
      <c r="V27">
        <v>0.8</v>
      </c>
      <c r="W27" s="1">
        <v>572.00000000000011</v>
      </c>
      <c r="X27">
        <v>1</v>
      </c>
      <c r="Y27">
        <v>0</v>
      </c>
      <c r="Z27">
        <v>5</v>
      </c>
      <c r="AA27">
        <v>0</v>
      </c>
      <c r="AB27" s="2">
        <v>0</v>
      </c>
      <c r="AC27" s="1">
        <v>0</v>
      </c>
      <c r="AD27" s="7">
        <v>43504</v>
      </c>
      <c r="AE27" s="7">
        <v>43507</v>
      </c>
      <c r="AF27">
        <v>1</v>
      </c>
      <c r="AG27" t="s">
        <v>53</v>
      </c>
      <c r="AH27" s="2">
        <v>0</v>
      </c>
      <c r="AI27" s="1">
        <v>0</v>
      </c>
      <c r="AJ27" s="1">
        <v>0</v>
      </c>
      <c r="AK27" s="6" t="str">
        <f>+IF(Tabla1[[#This Row],[REQUEST_TY]]="SR MANTENIMIENTO CORRECTIVO", "EMERGENCIA", "OTROS")</f>
        <v>EMERGENCIA</v>
      </c>
      <c r="AL27" s="6" t="str">
        <f>+_xlfn.IFS(Tabla1[[#This Row],[Veces obj]]&lt;=1,"0-1",Tabla1[[#This Row],[Veces obj]]&lt;=2,"1-2",Tabla1[[#This Row],[Veces obj]]&lt;=3,"2-3",TRUE,"&gt;3")</f>
        <v>0-1</v>
      </c>
      <c r="AM27" s="6" t="str">
        <f>+_xlfn.IFS(MONTH(Tabla1[[#This Row],[MES]])&lt;=3,"Q1",MONTH(Tabla1[[#This Row],[MES]])&lt;=6,"Q2",MONTH(Tabla1[[#This Row],[MES]])&lt;=9,"Q3",TRUE,"Q4")</f>
        <v>Q1</v>
      </c>
      <c r="AN27" t="str">
        <f>+IFERROR(VLOOKUP(Tabla1[[#This Row],[CUENTA]],CTAS[],2,0),"OTROS")</f>
        <v>OTROS</v>
      </c>
      <c r="AO27">
        <v>1</v>
      </c>
      <c r="AP27" t="str">
        <f>+IFERROR(VLOOKUP(Tabla1[[#This Row],[EMPLEADO]],IS[],3,0),"OTROS")</f>
        <v>CHIHUAHUA</v>
      </c>
      <c r="AQ27" t="str">
        <f>+IFERROR(VLOOKUP(Tabla1[[#This Row],[EMPLEADO]],IS[[NÓMINA]:[INGENIERO]],2,0),"OTROS")</f>
        <v>FERNANDO CHAVIRA</v>
      </c>
    </row>
    <row r="28" spans="1:43" x14ac:dyDescent="0.25">
      <c r="A28" t="s">
        <v>36</v>
      </c>
      <c r="B28">
        <v>1</v>
      </c>
      <c r="C28" t="s">
        <v>230</v>
      </c>
      <c r="D28" t="s">
        <v>38</v>
      </c>
      <c r="E28" t="s">
        <v>231</v>
      </c>
      <c r="F28" t="s">
        <v>232</v>
      </c>
      <c r="G28" s="17" t="s">
        <v>233</v>
      </c>
      <c r="H28" t="s">
        <v>70</v>
      </c>
      <c r="I28" t="s">
        <v>43</v>
      </c>
      <c r="J28" t="s">
        <v>8</v>
      </c>
      <c r="K28" t="s">
        <v>234</v>
      </c>
      <c r="L28" t="s">
        <v>93</v>
      </c>
      <c r="M28" t="s">
        <v>94</v>
      </c>
      <c r="N28">
        <v>1</v>
      </c>
      <c r="O28" t="s">
        <v>47</v>
      </c>
      <c r="P28">
        <v>70</v>
      </c>
      <c r="Q28" t="s">
        <v>48</v>
      </c>
      <c r="R28" t="s">
        <v>235</v>
      </c>
      <c r="S28" t="s">
        <v>50</v>
      </c>
      <c r="T28" t="s">
        <v>51</v>
      </c>
      <c r="U28" t="s">
        <v>52</v>
      </c>
      <c r="V28">
        <v>1.05</v>
      </c>
      <c r="W28" s="1">
        <v>0</v>
      </c>
      <c r="X28">
        <v>1</v>
      </c>
      <c r="Y28">
        <v>0</v>
      </c>
      <c r="Z28">
        <v>5</v>
      </c>
      <c r="AA28">
        <v>0</v>
      </c>
      <c r="AB28" s="2">
        <v>0</v>
      </c>
      <c r="AC28" s="1">
        <v>0</v>
      </c>
      <c r="AD28" s="7">
        <v>43479</v>
      </c>
      <c r="AE28" s="7">
        <v>43479</v>
      </c>
      <c r="AF28">
        <v>0</v>
      </c>
      <c r="AG28" t="s">
        <v>53</v>
      </c>
      <c r="AH28" s="2">
        <v>0</v>
      </c>
      <c r="AI28" s="1">
        <v>0</v>
      </c>
      <c r="AJ28" s="1">
        <v>0</v>
      </c>
      <c r="AK28" s="6" t="str">
        <f>+IF(Tabla1[[#This Row],[REQUEST_TY]]="SR MANTENIMIENTO CORRECTIVO", "EMERGENCIA", "OTROS")</f>
        <v>EMERGENCIA</v>
      </c>
      <c r="AL28" s="6" t="str">
        <f>+_xlfn.IFS(Tabla1[[#This Row],[Veces obj]]&lt;=1,"0-1",Tabla1[[#This Row],[Veces obj]]&lt;=2,"1-2",Tabla1[[#This Row],[Veces obj]]&lt;=3,"2-3",TRUE,"&gt;3")</f>
        <v>0-1</v>
      </c>
      <c r="AM28" s="6" t="str">
        <f>+_xlfn.IFS(MONTH(Tabla1[[#This Row],[MES]])&lt;=3,"Q1",MONTH(Tabla1[[#This Row],[MES]])&lt;=6,"Q2",MONTH(Tabla1[[#This Row],[MES]])&lt;=9,"Q3",TRUE,"Q4")</f>
        <v>Q1</v>
      </c>
      <c r="AN28" t="str">
        <f>+IFERROR(VLOOKUP(Tabla1[[#This Row],[CUENTA]],CTAS[],2,0),"OTROS")</f>
        <v>OTROS</v>
      </c>
      <c r="AP28" t="str">
        <f>+IFERROR(VLOOKUP(Tabla1[[#This Row],[EMPLEADO]],IS[],3,0),"OTROS")</f>
        <v>OTROS</v>
      </c>
      <c r="AQ28" t="str">
        <f>+IFERROR(VLOOKUP(Tabla1[[#This Row],[EMPLEADO]],IS[[NÓMINA]:[INGENIERO]],2,0),"OTROS")</f>
        <v>OTROS</v>
      </c>
    </row>
    <row r="29" spans="1:43" x14ac:dyDescent="0.25">
      <c r="A29" t="s">
        <v>4444</v>
      </c>
      <c r="B29">
        <v>1</v>
      </c>
      <c r="C29" t="s">
        <v>5533</v>
      </c>
      <c r="D29" t="s">
        <v>38</v>
      </c>
      <c r="E29" t="s">
        <v>113</v>
      </c>
      <c r="F29" t="s">
        <v>5534</v>
      </c>
      <c r="G29" s="17" t="s">
        <v>291</v>
      </c>
      <c r="H29" t="s">
        <v>116</v>
      </c>
      <c r="I29" t="s">
        <v>43</v>
      </c>
      <c r="J29" t="s">
        <v>8</v>
      </c>
      <c r="K29" t="s">
        <v>125</v>
      </c>
      <c r="L29" t="s">
        <v>292</v>
      </c>
      <c r="M29" t="s">
        <v>165</v>
      </c>
      <c r="N29">
        <v>0</v>
      </c>
      <c r="O29" t="s">
        <v>47</v>
      </c>
      <c r="P29">
        <v>22</v>
      </c>
      <c r="Q29" t="s">
        <v>62</v>
      </c>
      <c r="R29" t="s">
        <v>49</v>
      </c>
      <c r="S29" t="s">
        <v>50</v>
      </c>
      <c r="T29" t="s">
        <v>51</v>
      </c>
      <c r="U29" t="s">
        <v>154</v>
      </c>
      <c r="V29">
        <v>0.6</v>
      </c>
      <c r="W29" s="1">
        <v>429.00000000000006</v>
      </c>
      <c r="X29">
        <v>1</v>
      </c>
      <c r="Y29">
        <v>0</v>
      </c>
      <c r="Z29">
        <v>5</v>
      </c>
      <c r="AA29">
        <v>0</v>
      </c>
      <c r="AB29" s="2">
        <v>0</v>
      </c>
      <c r="AC29" s="1">
        <v>0</v>
      </c>
      <c r="AD29" s="7">
        <v>43508</v>
      </c>
      <c r="AE29" s="7">
        <v>43509</v>
      </c>
      <c r="AF29">
        <v>1</v>
      </c>
      <c r="AG29" t="s">
        <v>53</v>
      </c>
      <c r="AH29" s="2">
        <v>0</v>
      </c>
      <c r="AI29" s="1">
        <v>0</v>
      </c>
      <c r="AJ29" s="1">
        <v>0</v>
      </c>
      <c r="AK29" s="6" t="str">
        <f>+IF(Tabla1[[#This Row],[REQUEST_TY]]="SR MANTENIMIENTO CORRECTIVO", "EMERGENCIA", "OTROS")</f>
        <v>EMERGENCIA</v>
      </c>
      <c r="AL29" s="6" t="str">
        <f>+_xlfn.IFS(Tabla1[[#This Row],[Veces obj]]&lt;=1,"0-1",Tabla1[[#This Row],[Veces obj]]&lt;=2,"1-2",Tabla1[[#This Row],[Veces obj]]&lt;=3,"2-3",TRUE,"&gt;3")</f>
        <v>0-1</v>
      </c>
      <c r="AM29" s="6" t="str">
        <f>+_xlfn.IFS(MONTH(Tabla1[[#This Row],[MES]])&lt;=3,"Q1",MONTH(Tabla1[[#This Row],[MES]])&lt;=6,"Q2",MONTH(Tabla1[[#This Row],[MES]])&lt;=9,"Q3",TRUE,"Q4")</f>
        <v>Q1</v>
      </c>
      <c r="AN29" t="str">
        <f>+IFERROR(VLOOKUP(Tabla1[[#This Row],[CUENTA]],CTAS[],2,0),"OTROS")</f>
        <v>OTROS</v>
      </c>
      <c r="AO29">
        <v>1</v>
      </c>
      <c r="AP29" t="str">
        <f>+IFERROR(VLOOKUP(Tabla1[[#This Row],[EMPLEADO]],IS[],3,0),"OTROS")</f>
        <v>CHIHUAHUA</v>
      </c>
      <c r="AQ29" t="str">
        <f>+IFERROR(VLOOKUP(Tabla1[[#This Row],[EMPLEADO]],IS[[NÓMINA]:[INGENIERO]],2,0),"OTROS")</f>
        <v>FERNANDO CHAVIRA</v>
      </c>
    </row>
    <row r="30" spans="1:43" x14ac:dyDescent="0.25">
      <c r="A30" t="s">
        <v>36</v>
      </c>
      <c r="B30">
        <v>1</v>
      </c>
      <c r="C30" t="s">
        <v>243</v>
      </c>
      <c r="D30" t="s">
        <v>38</v>
      </c>
      <c r="E30" t="s">
        <v>133</v>
      </c>
      <c r="F30" t="s">
        <v>244</v>
      </c>
      <c r="G30" s="17" t="s">
        <v>245</v>
      </c>
      <c r="H30" t="s">
        <v>246</v>
      </c>
      <c r="I30" t="s">
        <v>43</v>
      </c>
      <c r="J30" t="s">
        <v>8</v>
      </c>
      <c r="K30" t="s">
        <v>102</v>
      </c>
      <c r="L30" t="s">
        <v>247</v>
      </c>
      <c r="M30" t="s">
        <v>248</v>
      </c>
      <c r="N30">
        <v>0</v>
      </c>
      <c r="O30" t="s">
        <v>105</v>
      </c>
      <c r="P30">
        <v>7</v>
      </c>
      <c r="Q30" t="s">
        <v>194</v>
      </c>
      <c r="R30" t="s">
        <v>138</v>
      </c>
      <c r="S30" t="s">
        <v>139</v>
      </c>
      <c r="T30" t="s">
        <v>51</v>
      </c>
      <c r="U30" t="s">
        <v>224</v>
      </c>
      <c r="V30">
        <v>0.8</v>
      </c>
      <c r="W30" s="1">
        <v>642.40000000000009</v>
      </c>
      <c r="X30">
        <v>1</v>
      </c>
      <c r="Y30">
        <v>0</v>
      </c>
      <c r="Z30">
        <v>4</v>
      </c>
      <c r="AA30">
        <v>0</v>
      </c>
      <c r="AB30" s="2">
        <v>0</v>
      </c>
      <c r="AC30" s="1">
        <v>0</v>
      </c>
      <c r="AD30" s="7">
        <v>43480</v>
      </c>
      <c r="AE30" s="7">
        <v>43480</v>
      </c>
      <c r="AF30">
        <v>0</v>
      </c>
      <c r="AG30" t="s">
        <v>53</v>
      </c>
      <c r="AH30" s="2">
        <v>0</v>
      </c>
      <c r="AI30" s="1">
        <v>0</v>
      </c>
      <c r="AJ30" s="1">
        <v>0</v>
      </c>
      <c r="AK30" s="6" t="str">
        <f>+IF(Tabla1[[#This Row],[REQUEST_TY]]="SR MANTENIMIENTO CORRECTIVO", "EMERGENCIA", "OTROS")</f>
        <v>EMERGENCIA</v>
      </c>
      <c r="AL30" s="6" t="str">
        <f>+_xlfn.IFS(Tabla1[[#This Row],[Veces obj]]&lt;=1,"0-1",Tabla1[[#This Row],[Veces obj]]&lt;=2,"1-2",Tabla1[[#This Row],[Veces obj]]&lt;=3,"2-3",TRUE,"&gt;3")</f>
        <v>0-1</v>
      </c>
      <c r="AM30" s="6" t="str">
        <f>+_xlfn.IFS(MONTH(Tabla1[[#This Row],[MES]])&lt;=3,"Q1",MONTH(Tabla1[[#This Row],[MES]])&lt;=6,"Q2",MONTH(Tabla1[[#This Row],[MES]])&lt;=9,"Q3",TRUE,"Q4")</f>
        <v>Q1</v>
      </c>
      <c r="AN30" t="str">
        <f>+IFERROR(VLOOKUP(Tabla1[[#This Row],[CUENTA]],CTAS[],2,0),"OTROS")</f>
        <v>OTROS</v>
      </c>
      <c r="AP30" t="str">
        <f>+IFERROR(VLOOKUP(Tabla1[[#This Row],[EMPLEADO]],IS[],3,0),"OTROS")</f>
        <v>OTROS</v>
      </c>
      <c r="AQ30" t="str">
        <f>+IFERROR(VLOOKUP(Tabla1[[#This Row],[EMPLEADO]],IS[[NÓMINA]:[INGENIERO]],2,0),"OTROS")</f>
        <v>OTROS</v>
      </c>
    </row>
    <row r="31" spans="1:43" x14ac:dyDescent="0.25">
      <c r="A31" t="s">
        <v>36</v>
      </c>
      <c r="B31">
        <v>1</v>
      </c>
      <c r="C31" t="s">
        <v>249</v>
      </c>
      <c r="D31" t="s">
        <v>38</v>
      </c>
      <c r="E31" t="s">
        <v>250</v>
      </c>
      <c r="F31" t="s">
        <v>251</v>
      </c>
      <c r="G31" s="17" t="s">
        <v>252</v>
      </c>
      <c r="H31" t="s">
        <v>253</v>
      </c>
      <c r="I31" t="s">
        <v>43</v>
      </c>
      <c r="J31" t="s">
        <v>8</v>
      </c>
      <c r="K31" t="s">
        <v>254</v>
      </c>
      <c r="L31" t="s">
        <v>255</v>
      </c>
      <c r="M31" t="s">
        <v>256</v>
      </c>
      <c r="N31">
        <v>0</v>
      </c>
      <c r="O31" t="s">
        <v>47</v>
      </c>
      <c r="P31">
        <v>127</v>
      </c>
      <c r="Q31" t="s">
        <v>48</v>
      </c>
      <c r="R31" t="s">
        <v>49</v>
      </c>
      <c r="S31" t="s">
        <v>50</v>
      </c>
      <c r="T31" t="s">
        <v>51</v>
      </c>
      <c r="U31" t="s">
        <v>52</v>
      </c>
      <c r="V31">
        <v>1.05</v>
      </c>
      <c r="W31" s="1">
        <v>750.75000000000011</v>
      </c>
      <c r="X31">
        <v>1</v>
      </c>
      <c r="Y31">
        <v>0</v>
      </c>
      <c r="Z31">
        <v>5</v>
      </c>
      <c r="AA31">
        <v>0</v>
      </c>
      <c r="AB31" s="2">
        <v>0</v>
      </c>
      <c r="AC31" s="1">
        <v>0</v>
      </c>
      <c r="AD31" s="7">
        <v>43480</v>
      </c>
      <c r="AE31" s="7">
        <v>43480</v>
      </c>
      <c r="AF31">
        <v>0</v>
      </c>
      <c r="AG31" t="s">
        <v>53</v>
      </c>
      <c r="AH31" s="2">
        <v>0</v>
      </c>
      <c r="AI31" s="1">
        <v>0</v>
      </c>
      <c r="AJ31" s="1">
        <v>0</v>
      </c>
      <c r="AK31" s="6" t="str">
        <f>+IF(Tabla1[[#This Row],[REQUEST_TY]]="SR MANTENIMIENTO CORRECTIVO", "EMERGENCIA", "OTROS")</f>
        <v>EMERGENCIA</v>
      </c>
      <c r="AL31" s="6" t="str">
        <f>+_xlfn.IFS(Tabla1[[#This Row],[Veces obj]]&lt;=1,"0-1",Tabla1[[#This Row],[Veces obj]]&lt;=2,"1-2",Tabla1[[#This Row],[Veces obj]]&lt;=3,"2-3",TRUE,"&gt;3")</f>
        <v>0-1</v>
      </c>
      <c r="AM31" s="6" t="str">
        <f>+_xlfn.IFS(MONTH(Tabla1[[#This Row],[MES]])&lt;=3,"Q1",MONTH(Tabla1[[#This Row],[MES]])&lt;=6,"Q2",MONTH(Tabla1[[#This Row],[MES]])&lt;=9,"Q3",TRUE,"Q4")</f>
        <v>Q1</v>
      </c>
      <c r="AN31" t="str">
        <f>+IFERROR(VLOOKUP(Tabla1[[#This Row],[CUENTA]],CTAS[],2,0),"OTROS")</f>
        <v>OTROS</v>
      </c>
      <c r="AP31" t="str">
        <f>+IFERROR(VLOOKUP(Tabla1[[#This Row],[EMPLEADO]],IS[],3,0),"OTROS")</f>
        <v>OTROS</v>
      </c>
      <c r="AQ31" t="str">
        <f>+IFERROR(VLOOKUP(Tabla1[[#This Row],[EMPLEADO]],IS[[NÓMINA]:[INGENIERO]],2,0),"OTROS")</f>
        <v>OTROS</v>
      </c>
    </row>
    <row r="32" spans="1:43" x14ac:dyDescent="0.25">
      <c r="A32" t="s">
        <v>36</v>
      </c>
      <c r="B32">
        <v>1</v>
      </c>
      <c r="C32" t="s">
        <v>257</v>
      </c>
      <c r="D32" t="s">
        <v>38</v>
      </c>
      <c r="E32" t="s">
        <v>258</v>
      </c>
      <c r="F32" t="s">
        <v>259</v>
      </c>
      <c r="G32" s="17" t="s">
        <v>260</v>
      </c>
      <c r="H32" t="s">
        <v>136</v>
      </c>
      <c r="I32" t="s">
        <v>43</v>
      </c>
      <c r="J32" t="s">
        <v>8</v>
      </c>
      <c r="K32" t="s">
        <v>102</v>
      </c>
      <c r="L32" t="s">
        <v>261</v>
      </c>
      <c r="M32" t="s">
        <v>222</v>
      </c>
      <c r="N32">
        <v>0</v>
      </c>
      <c r="O32" t="s">
        <v>47</v>
      </c>
      <c r="P32">
        <v>26</v>
      </c>
      <c r="Q32" t="s">
        <v>62</v>
      </c>
      <c r="R32" t="s">
        <v>138</v>
      </c>
      <c r="S32" t="s">
        <v>139</v>
      </c>
      <c r="T32" t="s">
        <v>51</v>
      </c>
      <c r="U32" t="s">
        <v>262</v>
      </c>
      <c r="V32">
        <v>1.05</v>
      </c>
      <c r="W32" s="1">
        <v>1651.6500000000003</v>
      </c>
      <c r="X32">
        <v>1</v>
      </c>
      <c r="Y32">
        <v>0</v>
      </c>
      <c r="Z32">
        <v>4</v>
      </c>
      <c r="AA32">
        <v>0</v>
      </c>
      <c r="AB32" s="2">
        <v>0</v>
      </c>
      <c r="AC32" s="1">
        <v>0</v>
      </c>
      <c r="AD32" s="7">
        <v>43481</v>
      </c>
      <c r="AE32" s="7">
        <v>43481</v>
      </c>
      <c r="AF32">
        <v>0</v>
      </c>
      <c r="AG32" t="s">
        <v>53</v>
      </c>
      <c r="AH32" s="2">
        <v>0</v>
      </c>
      <c r="AI32" s="1">
        <v>0</v>
      </c>
      <c r="AJ32" s="1">
        <v>0</v>
      </c>
      <c r="AK32" s="6" t="str">
        <f>+IF(Tabla1[[#This Row],[REQUEST_TY]]="SR MANTENIMIENTO CORRECTIVO", "EMERGENCIA", "OTROS")</f>
        <v>EMERGENCIA</v>
      </c>
      <c r="AL32" s="6" t="str">
        <f>+_xlfn.IFS(Tabla1[[#This Row],[Veces obj]]&lt;=1,"0-1",Tabla1[[#This Row],[Veces obj]]&lt;=2,"1-2",Tabla1[[#This Row],[Veces obj]]&lt;=3,"2-3",TRUE,"&gt;3")</f>
        <v>0-1</v>
      </c>
      <c r="AM32" s="6" t="str">
        <f>+_xlfn.IFS(MONTH(Tabla1[[#This Row],[MES]])&lt;=3,"Q1",MONTH(Tabla1[[#This Row],[MES]])&lt;=6,"Q2",MONTH(Tabla1[[#This Row],[MES]])&lt;=9,"Q3",TRUE,"Q4")</f>
        <v>Q1</v>
      </c>
      <c r="AN32" t="str">
        <f>+IFERROR(VLOOKUP(Tabla1[[#This Row],[CUENTA]],CTAS[],2,0),"OTROS")</f>
        <v>OTROS</v>
      </c>
      <c r="AP32" t="str">
        <f>+IFERROR(VLOOKUP(Tabla1[[#This Row],[EMPLEADO]],IS[],3,0),"OTROS")</f>
        <v>OTROS</v>
      </c>
      <c r="AQ32" t="str">
        <f>+IFERROR(VLOOKUP(Tabla1[[#This Row],[EMPLEADO]],IS[[NÓMINA]:[INGENIERO]],2,0),"OTROS")</f>
        <v>OTROS</v>
      </c>
    </row>
    <row r="33" spans="1:43" x14ac:dyDescent="0.25">
      <c r="A33" t="s">
        <v>4444</v>
      </c>
      <c r="B33">
        <v>1</v>
      </c>
      <c r="C33" t="s">
        <v>5622</v>
      </c>
      <c r="D33" t="s">
        <v>38</v>
      </c>
      <c r="E33" t="s">
        <v>562</v>
      </c>
      <c r="F33" t="s">
        <v>5623</v>
      </c>
      <c r="G33" s="17" t="s">
        <v>1095</v>
      </c>
      <c r="H33" t="s">
        <v>116</v>
      </c>
      <c r="I33" t="s">
        <v>43</v>
      </c>
      <c r="J33" t="s">
        <v>8</v>
      </c>
      <c r="K33" t="s">
        <v>144</v>
      </c>
      <c r="L33" t="s">
        <v>145</v>
      </c>
      <c r="M33" t="s">
        <v>119</v>
      </c>
      <c r="N33">
        <v>0</v>
      </c>
      <c r="O33" t="s">
        <v>47</v>
      </c>
      <c r="P33">
        <v>33</v>
      </c>
      <c r="Q33" t="s">
        <v>82</v>
      </c>
      <c r="R33" t="s">
        <v>63</v>
      </c>
      <c r="S33" t="s">
        <v>64</v>
      </c>
      <c r="T33" t="s">
        <v>51</v>
      </c>
      <c r="U33" t="s">
        <v>83</v>
      </c>
      <c r="V33">
        <v>1.05</v>
      </c>
      <c r="W33" s="1">
        <v>1433.25</v>
      </c>
      <c r="X33">
        <v>1</v>
      </c>
      <c r="Y33">
        <v>0</v>
      </c>
      <c r="Z33">
        <v>5</v>
      </c>
      <c r="AA33">
        <v>0</v>
      </c>
      <c r="AB33" s="2">
        <v>0</v>
      </c>
      <c r="AC33" s="1">
        <v>0</v>
      </c>
      <c r="AD33" s="7">
        <v>43507</v>
      </c>
      <c r="AE33" s="7">
        <v>43507</v>
      </c>
      <c r="AF33">
        <v>0</v>
      </c>
      <c r="AG33" t="s">
        <v>53</v>
      </c>
      <c r="AH33" s="2">
        <v>0</v>
      </c>
      <c r="AI33" s="1">
        <v>0</v>
      </c>
      <c r="AJ33" s="1">
        <v>0</v>
      </c>
      <c r="AK33" s="6" t="str">
        <f>+IF(Tabla1[[#This Row],[REQUEST_TY]]="SR MANTENIMIENTO CORRECTIVO", "EMERGENCIA", "OTROS")</f>
        <v>EMERGENCIA</v>
      </c>
      <c r="AL33" s="6" t="str">
        <f>+_xlfn.IFS(Tabla1[[#This Row],[Veces obj]]&lt;=1,"0-1",Tabla1[[#This Row],[Veces obj]]&lt;=2,"1-2",Tabla1[[#This Row],[Veces obj]]&lt;=3,"2-3",TRUE,"&gt;3")</f>
        <v>0-1</v>
      </c>
      <c r="AM33" s="6" t="str">
        <f>+_xlfn.IFS(MONTH(Tabla1[[#This Row],[MES]])&lt;=3,"Q1",MONTH(Tabla1[[#This Row],[MES]])&lt;=6,"Q2",MONTH(Tabla1[[#This Row],[MES]])&lt;=9,"Q3",TRUE,"Q4")</f>
        <v>Q1</v>
      </c>
      <c r="AN33" t="str">
        <f>+IFERROR(VLOOKUP(Tabla1[[#This Row],[CUENTA]],CTAS[],2,0),"OTROS")</f>
        <v>OTROS</v>
      </c>
      <c r="AO33">
        <v>1</v>
      </c>
      <c r="AP33" t="str">
        <f>+IFERROR(VLOOKUP(Tabla1[[#This Row],[EMPLEADO]],IS[],3,0),"OTROS")</f>
        <v>CHIHUAHUA</v>
      </c>
      <c r="AQ33" t="str">
        <f>+IFERROR(VLOOKUP(Tabla1[[#This Row],[EMPLEADO]],IS[[NÓMINA]:[INGENIERO]],2,0),"OTROS")</f>
        <v>FERNANDO CHAVIRA</v>
      </c>
    </row>
    <row r="34" spans="1:43" x14ac:dyDescent="0.25">
      <c r="A34" t="s">
        <v>36</v>
      </c>
      <c r="B34">
        <v>1</v>
      </c>
      <c r="C34" t="s">
        <v>268</v>
      </c>
      <c r="D34" t="s">
        <v>38</v>
      </c>
      <c r="E34" t="s">
        <v>76</v>
      </c>
      <c r="F34" t="s">
        <v>269</v>
      </c>
      <c r="G34" s="17" t="s">
        <v>270</v>
      </c>
      <c r="H34" t="s">
        <v>271</v>
      </c>
      <c r="I34" t="s">
        <v>43</v>
      </c>
      <c r="J34" t="s">
        <v>8</v>
      </c>
      <c r="K34" t="s">
        <v>102</v>
      </c>
      <c r="L34" t="s">
        <v>272</v>
      </c>
      <c r="M34" t="s">
        <v>273</v>
      </c>
      <c r="N34">
        <v>0</v>
      </c>
      <c r="O34" t="s">
        <v>105</v>
      </c>
      <c r="P34">
        <v>17</v>
      </c>
      <c r="Q34" t="s">
        <v>62</v>
      </c>
      <c r="R34" t="s">
        <v>63</v>
      </c>
      <c r="S34" t="s">
        <v>64</v>
      </c>
      <c r="T34" t="s">
        <v>51</v>
      </c>
      <c r="U34" t="s">
        <v>65</v>
      </c>
      <c r="V34">
        <v>0.8</v>
      </c>
      <c r="W34" s="1">
        <v>524</v>
      </c>
      <c r="X34">
        <v>1</v>
      </c>
      <c r="Y34">
        <v>0</v>
      </c>
      <c r="Z34">
        <v>5</v>
      </c>
      <c r="AA34">
        <v>0</v>
      </c>
      <c r="AB34" s="2">
        <v>0</v>
      </c>
      <c r="AC34" s="1">
        <v>0</v>
      </c>
      <c r="AD34" s="7">
        <v>43481</v>
      </c>
      <c r="AE34" s="7">
        <v>43481</v>
      </c>
      <c r="AF34">
        <v>0</v>
      </c>
      <c r="AG34" t="s">
        <v>53</v>
      </c>
      <c r="AH34" s="2">
        <v>0</v>
      </c>
      <c r="AI34" s="1">
        <v>0</v>
      </c>
      <c r="AJ34" s="1">
        <v>0</v>
      </c>
      <c r="AK34" s="6" t="str">
        <f>+IF(Tabla1[[#This Row],[REQUEST_TY]]="SR MANTENIMIENTO CORRECTIVO", "EMERGENCIA", "OTROS")</f>
        <v>EMERGENCIA</v>
      </c>
      <c r="AL34" s="6" t="str">
        <f>+_xlfn.IFS(Tabla1[[#This Row],[Veces obj]]&lt;=1,"0-1",Tabla1[[#This Row],[Veces obj]]&lt;=2,"1-2",Tabla1[[#This Row],[Veces obj]]&lt;=3,"2-3",TRUE,"&gt;3")</f>
        <v>0-1</v>
      </c>
      <c r="AM34" s="6" t="str">
        <f>+_xlfn.IFS(MONTH(Tabla1[[#This Row],[MES]])&lt;=3,"Q1",MONTH(Tabla1[[#This Row],[MES]])&lt;=6,"Q2",MONTH(Tabla1[[#This Row],[MES]])&lt;=9,"Q3",TRUE,"Q4")</f>
        <v>Q1</v>
      </c>
      <c r="AN34" t="str">
        <f>+IFERROR(VLOOKUP(Tabla1[[#This Row],[CUENTA]],CTAS[],2,0),"OTROS")</f>
        <v>OTROS</v>
      </c>
      <c r="AP34" t="str">
        <f>+IFERROR(VLOOKUP(Tabla1[[#This Row],[EMPLEADO]],IS[],3,0),"OTROS")</f>
        <v>OTROS</v>
      </c>
      <c r="AQ34" t="str">
        <f>+IFERROR(VLOOKUP(Tabla1[[#This Row],[EMPLEADO]],IS[[NÓMINA]:[INGENIERO]],2,0),"OTROS")</f>
        <v>OTROS</v>
      </c>
    </row>
    <row r="35" spans="1:43" x14ac:dyDescent="0.25">
      <c r="A35" t="s">
        <v>4444</v>
      </c>
      <c r="B35">
        <v>1</v>
      </c>
      <c r="C35" t="s">
        <v>5913</v>
      </c>
      <c r="D35" t="s">
        <v>38</v>
      </c>
      <c r="E35" t="s">
        <v>562</v>
      </c>
      <c r="F35" t="s">
        <v>5914</v>
      </c>
      <c r="G35" s="17" t="s">
        <v>564</v>
      </c>
      <c r="H35" t="s">
        <v>116</v>
      </c>
      <c r="I35" t="s">
        <v>43</v>
      </c>
      <c r="J35" t="s">
        <v>8</v>
      </c>
      <c r="K35" t="s">
        <v>144</v>
      </c>
      <c r="L35" t="s">
        <v>145</v>
      </c>
      <c r="M35" t="s">
        <v>119</v>
      </c>
      <c r="N35">
        <v>0</v>
      </c>
      <c r="O35" t="s">
        <v>47</v>
      </c>
      <c r="P35">
        <v>23</v>
      </c>
      <c r="Q35" t="s">
        <v>62</v>
      </c>
      <c r="R35" t="s">
        <v>63</v>
      </c>
      <c r="S35" t="s">
        <v>64</v>
      </c>
      <c r="T35" t="s">
        <v>51</v>
      </c>
      <c r="U35" t="s">
        <v>65</v>
      </c>
      <c r="V35">
        <v>0.8</v>
      </c>
      <c r="W35" s="1">
        <v>1092</v>
      </c>
      <c r="X35">
        <v>1</v>
      </c>
      <c r="Y35">
        <v>0</v>
      </c>
      <c r="Z35">
        <v>5</v>
      </c>
      <c r="AA35">
        <v>0</v>
      </c>
      <c r="AB35" s="2">
        <v>0</v>
      </c>
      <c r="AC35" s="1">
        <v>0</v>
      </c>
      <c r="AD35" s="7">
        <v>43511</v>
      </c>
      <c r="AE35" s="7">
        <v>43511</v>
      </c>
      <c r="AF35">
        <v>0</v>
      </c>
      <c r="AG35" t="s">
        <v>53</v>
      </c>
      <c r="AH35" s="2">
        <v>0</v>
      </c>
      <c r="AI35" s="1">
        <v>0</v>
      </c>
      <c r="AJ35" s="1">
        <v>0</v>
      </c>
      <c r="AK35" s="6" t="str">
        <f>+IF(Tabla1[[#This Row],[REQUEST_TY]]="SR MANTENIMIENTO CORRECTIVO", "EMERGENCIA", "OTROS")</f>
        <v>EMERGENCIA</v>
      </c>
      <c r="AL35" s="6" t="str">
        <f>+_xlfn.IFS(Tabla1[[#This Row],[Veces obj]]&lt;=1,"0-1",Tabla1[[#This Row],[Veces obj]]&lt;=2,"1-2",Tabla1[[#This Row],[Veces obj]]&lt;=3,"2-3",TRUE,"&gt;3")</f>
        <v>0-1</v>
      </c>
      <c r="AM35" s="6" t="str">
        <f>+_xlfn.IFS(MONTH(Tabla1[[#This Row],[MES]])&lt;=3,"Q1",MONTH(Tabla1[[#This Row],[MES]])&lt;=6,"Q2",MONTH(Tabla1[[#This Row],[MES]])&lt;=9,"Q3",TRUE,"Q4")</f>
        <v>Q1</v>
      </c>
      <c r="AN35" t="str">
        <f>+IFERROR(VLOOKUP(Tabla1[[#This Row],[CUENTA]],CTAS[],2,0),"OTROS")</f>
        <v>OTROS</v>
      </c>
      <c r="AO35">
        <v>1</v>
      </c>
      <c r="AP35" t="str">
        <f>+IFERROR(VLOOKUP(Tabla1[[#This Row],[EMPLEADO]],IS[],3,0),"OTROS")</f>
        <v>CHIHUAHUA</v>
      </c>
      <c r="AQ35" t="str">
        <f>+IFERROR(VLOOKUP(Tabla1[[#This Row],[EMPLEADO]],IS[[NÓMINA]:[INGENIERO]],2,0),"OTROS")</f>
        <v>FERNANDO CHAVIRA</v>
      </c>
    </row>
    <row r="36" spans="1:43" x14ac:dyDescent="0.25">
      <c r="A36" t="s">
        <v>4444</v>
      </c>
      <c r="B36">
        <v>1</v>
      </c>
      <c r="C36" t="s">
        <v>5932</v>
      </c>
      <c r="D36" t="s">
        <v>38</v>
      </c>
      <c r="E36" t="s">
        <v>562</v>
      </c>
      <c r="F36" t="s">
        <v>5933</v>
      </c>
      <c r="G36" s="17" t="s">
        <v>5626</v>
      </c>
      <c r="H36" t="s">
        <v>116</v>
      </c>
      <c r="I36" t="s">
        <v>43</v>
      </c>
      <c r="J36" t="s">
        <v>8</v>
      </c>
      <c r="K36" t="s">
        <v>144</v>
      </c>
      <c r="L36" t="s">
        <v>145</v>
      </c>
      <c r="M36" t="s">
        <v>119</v>
      </c>
      <c r="N36">
        <v>0</v>
      </c>
      <c r="O36" t="s">
        <v>47</v>
      </c>
      <c r="P36">
        <v>2</v>
      </c>
      <c r="Q36" t="s">
        <v>388</v>
      </c>
      <c r="R36" t="s">
        <v>63</v>
      </c>
      <c r="S36" t="s">
        <v>64</v>
      </c>
      <c r="T36" t="s">
        <v>51</v>
      </c>
      <c r="U36" t="s">
        <v>389</v>
      </c>
      <c r="V36">
        <v>0</v>
      </c>
      <c r="W36" s="1">
        <v>0</v>
      </c>
      <c r="X36">
        <v>1</v>
      </c>
      <c r="Y36">
        <v>0</v>
      </c>
      <c r="Z36">
        <v>5</v>
      </c>
      <c r="AA36">
        <v>0</v>
      </c>
      <c r="AB36" s="2">
        <v>0</v>
      </c>
      <c r="AC36" s="1">
        <v>0</v>
      </c>
      <c r="AD36" s="7">
        <v>43509</v>
      </c>
      <c r="AE36" s="7">
        <v>43509</v>
      </c>
      <c r="AF36">
        <v>0</v>
      </c>
      <c r="AG36" t="s">
        <v>53</v>
      </c>
      <c r="AH36" s="2">
        <v>0</v>
      </c>
      <c r="AI36" s="1">
        <v>0</v>
      </c>
      <c r="AJ36" s="1">
        <v>0</v>
      </c>
      <c r="AK36" s="6" t="str">
        <f>+IF(Tabla1[[#This Row],[REQUEST_TY]]="SR MANTENIMIENTO CORRECTIVO", "EMERGENCIA", "OTROS")</f>
        <v>EMERGENCIA</v>
      </c>
      <c r="AL36" s="6" t="str">
        <f>+_xlfn.IFS(Tabla1[[#This Row],[Veces obj]]&lt;=1,"0-1",Tabla1[[#This Row],[Veces obj]]&lt;=2,"1-2",Tabla1[[#This Row],[Veces obj]]&lt;=3,"2-3",TRUE,"&gt;3")</f>
        <v>0-1</v>
      </c>
      <c r="AM36" s="6" t="str">
        <f>+_xlfn.IFS(MONTH(Tabla1[[#This Row],[MES]])&lt;=3,"Q1",MONTH(Tabla1[[#This Row],[MES]])&lt;=6,"Q2",MONTH(Tabla1[[#This Row],[MES]])&lt;=9,"Q3",TRUE,"Q4")</f>
        <v>Q1</v>
      </c>
      <c r="AN36" t="str">
        <f>+IFERROR(VLOOKUP(Tabla1[[#This Row],[CUENTA]],CTAS[],2,0),"OTROS")</f>
        <v>OTROS</v>
      </c>
      <c r="AO36">
        <v>1</v>
      </c>
      <c r="AP36" t="str">
        <f>+IFERROR(VLOOKUP(Tabla1[[#This Row],[EMPLEADO]],IS[],3,0),"OTROS")</f>
        <v>CHIHUAHUA</v>
      </c>
      <c r="AQ36" t="str">
        <f>+IFERROR(VLOOKUP(Tabla1[[#This Row],[EMPLEADO]],IS[[NÓMINA]:[INGENIERO]],2,0),"OTROS")</f>
        <v>FERNANDO CHAVIRA</v>
      </c>
    </row>
    <row r="37" spans="1:43" x14ac:dyDescent="0.25">
      <c r="A37" t="s">
        <v>4444</v>
      </c>
      <c r="B37">
        <v>1</v>
      </c>
      <c r="C37" t="s">
        <v>6218</v>
      </c>
      <c r="D37" t="s">
        <v>38</v>
      </c>
      <c r="E37" t="s">
        <v>562</v>
      </c>
      <c r="F37" t="s">
        <v>6219</v>
      </c>
      <c r="G37" s="17" t="s">
        <v>3392</v>
      </c>
      <c r="H37" t="s">
        <v>116</v>
      </c>
      <c r="I37" t="s">
        <v>43</v>
      </c>
      <c r="J37" t="s">
        <v>8</v>
      </c>
      <c r="K37" t="s">
        <v>144</v>
      </c>
      <c r="L37" t="s">
        <v>145</v>
      </c>
      <c r="M37" t="s">
        <v>119</v>
      </c>
      <c r="N37">
        <v>0</v>
      </c>
      <c r="O37" t="s">
        <v>47</v>
      </c>
      <c r="P37">
        <v>135</v>
      </c>
      <c r="Q37" t="s">
        <v>48</v>
      </c>
      <c r="R37" t="s">
        <v>63</v>
      </c>
      <c r="S37" t="s">
        <v>64</v>
      </c>
      <c r="T37" t="s">
        <v>51</v>
      </c>
      <c r="U37" t="s">
        <v>96</v>
      </c>
      <c r="V37">
        <v>1.1000000000000001</v>
      </c>
      <c r="W37" s="1">
        <v>1501.5000000000002</v>
      </c>
      <c r="X37">
        <v>1</v>
      </c>
      <c r="Y37">
        <v>0</v>
      </c>
      <c r="Z37">
        <v>5</v>
      </c>
      <c r="AA37">
        <v>0</v>
      </c>
      <c r="AB37" s="2">
        <v>0</v>
      </c>
      <c r="AC37" s="1">
        <v>0</v>
      </c>
      <c r="AD37" s="7">
        <v>43511</v>
      </c>
      <c r="AE37" s="7">
        <v>43511</v>
      </c>
      <c r="AF37">
        <v>0</v>
      </c>
      <c r="AG37" t="s">
        <v>53</v>
      </c>
      <c r="AH37" s="2">
        <v>0</v>
      </c>
      <c r="AI37" s="1">
        <v>0</v>
      </c>
      <c r="AJ37" s="1">
        <v>0</v>
      </c>
      <c r="AK37" s="6" t="str">
        <f>+IF(Tabla1[[#This Row],[REQUEST_TY]]="SR MANTENIMIENTO CORRECTIVO", "EMERGENCIA", "OTROS")</f>
        <v>EMERGENCIA</v>
      </c>
      <c r="AL37" s="6" t="str">
        <f>+_xlfn.IFS(Tabla1[[#This Row],[Veces obj]]&lt;=1,"0-1",Tabla1[[#This Row],[Veces obj]]&lt;=2,"1-2",Tabla1[[#This Row],[Veces obj]]&lt;=3,"2-3",TRUE,"&gt;3")</f>
        <v>0-1</v>
      </c>
      <c r="AM37" s="6" t="str">
        <f>+_xlfn.IFS(MONTH(Tabla1[[#This Row],[MES]])&lt;=3,"Q1",MONTH(Tabla1[[#This Row],[MES]])&lt;=6,"Q2",MONTH(Tabla1[[#This Row],[MES]])&lt;=9,"Q3",TRUE,"Q4")</f>
        <v>Q1</v>
      </c>
      <c r="AN37" t="str">
        <f>+IFERROR(VLOOKUP(Tabla1[[#This Row],[CUENTA]],CTAS[],2,0),"OTROS")</f>
        <v>OTROS</v>
      </c>
      <c r="AO37">
        <v>1</v>
      </c>
      <c r="AP37" t="str">
        <f>+IFERROR(VLOOKUP(Tabla1[[#This Row],[EMPLEADO]],IS[],3,0),"OTROS")</f>
        <v>CHIHUAHUA</v>
      </c>
      <c r="AQ37" t="str">
        <f>+IFERROR(VLOOKUP(Tabla1[[#This Row],[EMPLEADO]],IS[[NÓMINA]:[INGENIERO]],2,0),"OTROS")</f>
        <v>FERNANDO CHAVIRA</v>
      </c>
    </row>
    <row r="38" spans="1:43" x14ac:dyDescent="0.25">
      <c r="A38" t="s">
        <v>36</v>
      </c>
      <c r="B38">
        <v>1</v>
      </c>
      <c r="C38" t="s">
        <v>286</v>
      </c>
      <c r="D38" t="s">
        <v>38</v>
      </c>
      <c r="E38" t="s">
        <v>89</v>
      </c>
      <c r="F38" t="s">
        <v>287</v>
      </c>
      <c r="G38" s="17" t="s">
        <v>288</v>
      </c>
      <c r="H38" t="s">
        <v>70</v>
      </c>
      <c r="I38" t="s">
        <v>43</v>
      </c>
      <c r="J38" t="s">
        <v>8</v>
      </c>
      <c r="K38" t="s">
        <v>92</v>
      </c>
      <c r="L38" t="s">
        <v>93</v>
      </c>
      <c r="M38" t="s">
        <v>94</v>
      </c>
      <c r="N38">
        <v>1</v>
      </c>
      <c r="O38" t="s">
        <v>47</v>
      </c>
      <c r="P38">
        <v>265</v>
      </c>
      <c r="Q38" t="s">
        <v>48</v>
      </c>
      <c r="R38" t="s">
        <v>95</v>
      </c>
      <c r="S38" t="s">
        <v>64</v>
      </c>
      <c r="T38" t="s">
        <v>51</v>
      </c>
      <c r="U38" t="s">
        <v>96</v>
      </c>
      <c r="V38">
        <v>1.1000000000000001</v>
      </c>
      <c r="W38" s="1">
        <v>0</v>
      </c>
      <c r="X38">
        <v>1</v>
      </c>
      <c r="Y38">
        <v>0</v>
      </c>
      <c r="Z38">
        <v>5</v>
      </c>
      <c r="AA38">
        <v>0</v>
      </c>
      <c r="AB38" s="2">
        <v>0</v>
      </c>
      <c r="AC38" s="1">
        <v>0</v>
      </c>
      <c r="AD38" s="7">
        <v>43482</v>
      </c>
      <c r="AE38" s="7">
        <v>43483</v>
      </c>
      <c r="AF38">
        <v>1</v>
      </c>
      <c r="AG38" t="s">
        <v>53</v>
      </c>
      <c r="AH38" s="2">
        <v>0</v>
      </c>
      <c r="AI38" s="1">
        <v>0</v>
      </c>
      <c r="AJ38" s="1">
        <v>0</v>
      </c>
      <c r="AK38" s="6" t="str">
        <f>+IF(Tabla1[[#This Row],[REQUEST_TY]]="SR MANTENIMIENTO CORRECTIVO", "EMERGENCIA", "OTROS")</f>
        <v>EMERGENCIA</v>
      </c>
      <c r="AL38" s="6" t="str">
        <f>+_xlfn.IFS(Tabla1[[#This Row],[Veces obj]]&lt;=1,"0-1",Tabla1[[#This Row],[Veces obj]]&lt;=2,"1-2",Tabla1[[#This Row],[Veces obj]]&lt;=3,"2-3",TRUE,"&gt;3")</f>
        <v>0-1</v>
      </c>
      <c r="AM38" s="6" t="str">
        <f>+_xlfn.IFS(MONTH(Tabla1[[#This Row],[MES]])&lt;=3,"Q1",MONTH(Tabla1[[#This Row],[MES]])&lt;=6,"Q2",MONTH(Tabla1[[#This Row],[MES]])&lt;=9,"Q3",TRUE,"Q4")</f>
        <v>Q1</v>
      </c>
      <c r="AN38" t="str">
        <f>+IFERROR(VLOOKUP(Tabla1[[#This Row],[CUENTA]],CTAS[],2,0),"OTROS")</f>
        <v>OTROS</v>
      </c>
      <c r="AP38" t="str">
        <f>+IFERROR(VLOOKUP(Tabla1[[#This Row],[EMPLEADO]],IS[],3,0),"OTROS")</f>
        <v>OTROS</v>
      </c>
      <c r="AQ38" t="str">
        <f>+IFERROR(VLOOKUP(Tabla1[[#This Row],[EMPLEADO]],IS[[NÓMINA]:[INGENIERO]],2,0),"OTROS")</f>
        <v>OTROS</v>
      </c>
    </row>
    <row r="39" spans="1:43" x14ac:dyDescent="0.25">
      <c r="A39" t="s">
        <v>4444</v>
      </c>
      <c r="B39">
        <v>1</v>
      </c>
      <c r="C39" t="s">
        <v>6272</v>
      </c>
      <c r="D39" t="s">
        <v>38</v>
      </c>
      <c r="E39" t="s">
        <v>39</v>
      </c>
      <c r="F39" t="s">
        <v>6273</v>
      </c>
      <c r="G39" s="17" t="s">
        <v>461</v>
      </c>
      <c r="H39" t="s">
        <v>116</v>
      </c>
      <c r="I39" t="s">
        <v>43</v>
      </c>
      <c r="J39" t="s">
        <v>8</v>
      </c>
      <c r="K39" t="s">
        <v>117</v>
      </c>
      <c r="L39" t="s">
        <v>462</v>
      </c>
      <c r="M39" t="s">
        <v>165</v>
      </c>
      <c r="N39">
        <v>0</v>
      </c>
      <c r="O39" t="s">
        <v>47</v>
      </c>
      <c r="P39">
        <v>39</v>
      </c>
      <c r="Q39" t="s">
        <v>82</v>
      </c>
      <c r="R39" t="s">
        <v>49</v>
      </c>
      <c r="S39" t="s">
        <v>50</v>
      </c>
      <c r="T39" t="s">
        <v>51</v>
      </c>
      <c r="U39" t="s">
        <v>120</v>
      </c>
      <c r="V39">
        <v>0.8</v>
      </c>
      <c r="W39" s="1">
        <v>572.00000000000011</v>
      </c>
      <c r="X39">
        <v>1</v>
      </c>
      <c r="Y39">
        <v>0</v>
      </c>
      <c r="Z39">
        <v>5</v>
      </c>
      <c r="AA39">
        <v>0</v>
      </c>
      <c r="AB39" s="2">
        <v>0</v>
      </c>
      <c r="AC39" s="1">
        <v>0</v>
      </c>
      <c r="AD39" s="7">
        <v>43515</v>
      </c>
      <c r="AE39" s="7">
        <v>43516</v>
      </c>
      <c r="AF39">
        <v>1</v>
      </c>
      <c r="AG39" t="s">
        <v>53</v>
      </c>
      <c r="AH39" s="2">
        <v>0</v>
      </c>
      <c r="AI39" s="1">
        <v>0</v>
      </c>
      <c r="AJ39" s="1">
        <v>0</v>
      </c>
      <c r="AK39" s="6" t="str">
        <f>+IF(Tabla1[[#This Row],[REQUEST_TY]]="SR MANTENIMIENTO CORRECTIVO", "EMERGENCIA", "OTROS")</f>
        <v>EMERGENCIA</v>
      </c>
      <c r="AL39" s="6" t="str">
        <f>+_xlfn.IFS(Tabla1[[#This Row],[Veces obj]]&lt;=1,"0-1",Tabla1[[#This Row],[Veces obj]]&lt;=2,"1-2",Tabla1[[#This Row],[Veces obj]]&lt;=3,"2-3",TRUE,"&gt;3")</f>
        <v>0-1</v>
      </c>
      <c r="AM39" s="6" t="str">
        <f>+_xlfn.IFS(MONTH(Tabla1[[#This Row],[MES]])&lt;=3,"Q1",MONTH(Tabla1[[#This Row],[MES]])&lt;=6,"Q2",MONTH(Tabla1[[#This Row],[MES]])&lt;=9,"Q3",TRUE,"Q4")</f>
        <v>Q1</v>
      </c>
      <c r="AN39" t="str">
        <f>+IFERROR(VLOOKUP(Tabla1[[#This Row],[CUENTA]],CTAS[],2,0),"OTROS")</f>
        <v>OTROS</v>
      </c>
      <c r="AO39">
        <v>1</v>
      </c>
      <c r="AP39" t="str">
        <f>+IFERROR(VLOOKUP(Tabla1[[#This Row],[EMPLEADO]],IS[],3,0),"OTROS")</f>
        <v>CHIHUAHUA</v>
      </c>
      <c r="AQ39" t="str">
        <f>+IFERROR(VLOOKUP(Tabla1[[#This Row],[EMPLEADO]],IS[[NÓMINA]:[INGENIERO]],2,0),"OTROS")</f>
        <v>FERNANDO CHAVIRA</v>
      </c>
    </row>
    <row r="40" spans="1:43" x14ac:dyDescent="0.25">
      <c r="A40" t="s">
        <v>4444</v>
      </c>
      <c r="B40">
        <v>1</v>
      </c>
      <c r="C40" t="s">
        <v>6386</v>
      </c>
      <c r="D40" t="s">
        <v>38</v>
      </c>
      <c r="E40" t="s">
        <v>76</v>
      </c>
      <c r="F40" t="s">
        <v>6387</v>
      </c>
      <c r="G40" s="17" t="s">
        <v>670</v>
      </c>
      <c r="H40" t="s">
        <v>116</v>
      </c>
      <c r="I40" t="s">
        <v>43</v>
      </c>
      <c r="J40" t="s">
        <v>8</v>
      </c>
      <c r="K40" t="s">
        <v>102</v>
      </c>
      <c r="L40" t="s">
        <v>671</v>
      </c>
      <c r="M40" t="s">
        <v>165</v>
      </c>
      <c r="N40">
        <v>0</v>
      </c>
      <c r="O40" t="s">
        <v>47</v>
      </c>
      <c r="P40">
        <v>33</v>
      </c>
      <c r="Q40" t="s">
        <v>82</v>
      </c>
      <c r="R40" t="s">
        <v>63</v>
      </c>
      <c r="S40" t="s">
        <v>64</v>
      </c>
      <c r="T40" t="s">
        <v>51</v>
      </c>
      <c r="U40" t="s">
        <v>83</v>
      </c>
      <c r="V40">
        <v>1.05</v>
      </c>
      <c r="W40" s="1">
        <v>1433.25</v>
      </c>
      <c r="X40">
        <v>1</v>
      </c>
      <c r="Y40">
        <v>0</v>
      </c>
      <c r="Z40">
        <v>5</v>
      </c>
      <c r="AA40">
        <v>0</v>
      </c>
      <c r="AB40" s="2">
        <v>0</v>
      </c>
      <c r="AC40" s="1">
        <v>0</v>
      </c>
      <c r="AD40" s="7">
        <v>43514</v>
      </c>
      <c r="AE40" s="7">
        <v>43514</v>
      </c>
      <c r="AF40">
        <v>0</v>
      </c>
      <c r="AG40" t="s">
        <v>53</v>
      </c>
      <c r="AH40" s="2">
        <v>0</v>
      </c>
      <c r="AI40" s="1">
        <v>0</v>
      </c>
      <c r="AJ40" s="1">
        <v>0</v>
      </c>
      <c r="AK40" s="6" t="str">
        <f>+IF(Tabla1[[#This Row],[REQUEST_TY]]="SR MANTENIMIENTO CORRECTIVO", "EMERGENCIA", "OTROS")</f>
        <v>EMERGENCIA</v>
      </c>
      <c r="AL40" s="6" t="str">
        <f>+_xlfn.IFS(Tabla1[[#This Row],[Veces obj]]&lt;=1,"0-1",Tabla1[[#This Row],[Veces obj]]&lt;=2,"1-2",Tabla1[[#This Row],[Veces obj]]&lt;=3,"2-3",TRUE,"&gt;3")</f>
        <v>0-1</v>
      </c>
      <c r="AM40" s="6" t="str">
        <f>+_xlfn.IFS(MONTH(Tabla1[[#This Row],[MES]])&lt;=3,"Q1",MONTH(Tabla1[[#This Row],[MES]])&lt;=6,"Q2",MONTH(Tabla1[[#This Row],[MES]])&lt;=9,"Q3",TRUE,"Q4")</f>
        <v>Q1</v>
      </c>
      <c r="AN40" t="str">
        <f>+IFERROR(VLOOKUP(Tabla1[[#This Row],[CUENTA]],CTAS[],2,0),"OTROS")</f>
        <v>OTROS</v>
      </c>
      <c r="AO40">
        <v>1</v>
      </c>
      <c r="AP40" t="str">
        <f>+IFERROR(VLOOKUP(Tabla1[[#This Row],[EMPLEADO]],IS[],3,0),"OTROS")</f>
        <v>CHIHUAHUA</v>
      </c>
      <c r="AQ40" t="str">
        <f>+IFERROR(VLOOKUP(Tabla1[[#This Row],[EMPLEADO]],IS[[NÓMINA]:[INGENIERO]],2,0),"OTROS")</f>
        <v>FERNANDO CHAVIRA</v>
      </c>
    </row>
    <row r="41" spans="1:43" x14ac:dyDescent="0.25">
      <c r="A41" t="s">
        <v>36</v>
      </c>
      <c r="B41">
        <v>1</v>
      </c>
      <c r="C41" t="s">
        <v>299</v>
      </c>
      <c r="D41" t="s">
        <v>38</v>
      </c>
      <c r="E41" t="s">
        <v>300</v>
      </c>
      <c r="F41" t="s">
        <v>301</v>
      </c>
      <c r="G41" s="17" t="s">
        <v>302</v>
      </c>
      <c r="H41" t="s">
        <v>246</v>
      </c>
      <c r="I41" t="s">
        <v>43</v>
      </c>
      <c r="J41" t="s">
        <v>8</v>
      </c>
      <c r="K41" t="s">
        <v>102</v>
      </c>
      <c r="L41" t="s">
        <v>303</v>
      </c>
      <c r="M41" t="s">
        <v>304</v>
      </c>
      <c r="N41">
        <v>0</v>
      </c>
      <c r="O41" t="s">
        <v>105</v>
      </c>
      <c r="P41">
        <v>27</v>
      </c>
      <c r="Q41" t="s">
        <v>62</v>
      </c>
      <c r="R41" t="s">
        <v>223</v>
      </c>
      <c r="S41" t="s">
        <v>139</v>
      </c>
      <c r="T41" t="s">
        <v>51</v>
      </c>
      <c r="U41" t="s">
        <v>262</v>
      </c>
      <c r="V41">
        <v>1.05</v>
      </c>
      <c r="W41" s="1">
        <v>843.15000000000009</v>
      </c>
      <c r="X41">
        <v>1</v>
      </c>
      <c r="Y41">
        <v>0</v>
      </c>
      <c r="Z41">
        <v>4</v>
      </c>
      <c r="AA41">
        <v>0</v>
      </c>
      <c r="AB41" s="2">
        <v>0</v>
      </c>
      <c r="AC41" s="1">
        <v>0</v>
      </c>
      <c r="AD41" s="7">
        <v>43486</v>
      </c>
      <c r="AE41" s="7">
        <v>43486</v>
      </c>
      <c r="AF41">
        <v>0</v>
      </c>
      <c r="AG41" t="s">
        <v>53</v>
      </c>
      <c r="AH41" s="2">
        <v>0</v>
      </c>
      <c r="AI41" s="1">
        <v>0</v>
      </c>
      <c r="AJ41" s="1">
        <v>0</v>
      </c>
      <c r="AK41" s="6" t="str">
        <f>+IF(Tabla1[[#This Row],[REQUEST_TY]]="SR MANTENIMIENTO CORRECTIVO", "EMERGENCIA", "OTROS")</f>
        <v>EMERGENCIA</v>
      </c>
      <c r="AL41" s="6" t="str">
        <f>+_xlfn.IFS(Tabla1[[#This Row],[Veces obj]]&lt;=1,"0-1",Tabla1[[#This Row],[Veces obj]]&lt;=2,"1-2",Tabla1[[#This Row],[Veces obj]]&lt;=3,"2-3",TRUE,"&gt;3")</f>
        <v>0-1</v>
      </c>
      <c r="AM41" s="6" t="str">
        <f>+_xlfn.IFS(MONTH(Tabla1[[#This Row],[MES]])&lt;=3,"Q1",MONTH(Tabla1[[#This Row],[MES]])&lt;=6,"Q2",MONTH(Tabla1[[#This Row],[MES]])&lt;=9,"Q3",TRUE,"Q4")</f>
        <v>Q1</v>
      </c>
      <c r="AN41" t="str">
        <f>+IFERROR(VLOOKUP(Tabla1[[#This Row],[CUENTA]],CTAS[],2,0),"OTROS")</f>
        <v>OTROS</v>
      </c>
      <c r="AP41" t="str">
        <f>+IFERROR(VLOOKUP(Tabla1[[#This Row],[EMPLEADO]],IS[],3,0),"OTROS")</f>
        <v>OTROS</v>
      </c>
      <c r="AQ41" t="str">
        <f>+IFERROR(VLOOKUP(Tabla1[[#This Row],[EMPLEADO]],IS[[NÓMINA]:[INGENIERO]],2,0),"OTROS")</f>
        <v>OTROS</v>
      </c>
    </row>
    <row r="42" spans="1:43" x14ac:dyDescent="0.25">
      <c r="A42" t="s">
        <v>36</v>
      </c>
      <c r="B42">
        <v>1</v>
      </c>
      <c r="C42" t="s">
        <v>305</v>
      </c>
      <c r="D42" t="s">
        <v>38</v>
      </c>
      <c r="E42" t="s">
        <v>133</v>
      </c>
      <c r="F42" t="s">
        <v>306</v>
      </c>
      <c r="G42" s="17" t="s">
        <v>307</v>
      </c>
      <c r="H42" t="s">
        <v>308</v>
      </c>
      <c r="I42" t="s">
        <v>43</v>
      </c>
      <c r="J42" t="s">
        <v>8</v>
      </c>
      <c r="K42" t="s">
        <v>59</v>
      </c>
      <c r="L42" t="s">
        <v>309</v>
      </c>
      <c r="M42" t="s">
        <v>310</v>
      </c>
      <c r="N42">
        <v>0</v>
      </c>
      <c r="O42" t="s">
        <v>47</v>
      </c>
      <c r="P42">
        <v>10</v>
      </c>
      <c r="Q42" t="s">
        <v>194</v>
      </c>
      <c r="R42" t="s">
        <v>138</v>
      </c>
      <c r="S42" t="s">
        <v>139</v>
      </c>
      <c r="T42" t="s">
        <v>51</v>
      </c>
      <c r="U42" t="s">
        <v>224</v>
      </c>
      <c r="V42">
        <v>0.8</v>
      </c>
      <c r="W42" s="1">
        <v>1258.4000000000003</v>
      </c>
      <c r="X42">
        <v>1</v>
      </c>
      <c r="Y42">
        <v>0</v>
      </c>
      <c r="Z42">
        <v>4</v>
      </c>
      <c r="AA42">
        <v>0</v>
      </c>
      <c r="AB42" s="2">
        <v>0</v>
      </c>
      <c r="AC42" s="1">
        <v>0</v>
      </c>
      <c r="AD42" s="7">
        <v>43486</v>
      </c>
      <c r="AE42" s="7">
        <v>43486</v>
      </c>
      <c r="AF42">
        <v>0</v>
      </c>
      <c r="AG42" t="s">
        <v>53</v>
      </c>
      <c r="AH42" s="2">
        <v>0</v>
      </c>
      <c r="AI42" s="1">
        <v>0</v>
      </c>
      <c r="AJ42" s="1">
        <v>0</v>
      </c>
      <c r="AK42" s="6" t="str">
        <f>+IF(Tabla1[[#This Row],[REQUEST_TY]]="SR MANTENIMIENTO CORRECTIVO", "EMERGENCIA", "OTROS")</f>
        <v>EMERGENCIA</v>
      </c>
      <c r="AL42" s="6" t="str">
        <f>+_xlfn.IFS(Tabla1[[#This Row],[Veces obj]]&lt;=1,"0-1",Tabla1[[#This Row],[Veces obj]]&lt;=2,"1-2",Tabla1[[#This Row],[Veces obj]]&lt;=3,"2-3",TRUE,"&gt;3")</f>
        <v>0-1</v>
      </c>
      <c r="AM42" s="6" t="str">
        <f>+_xlfn.IFS(MONTH(Tabla1[[#This Row],[MES]])&lt;=3,"Q1",MONTH(Tabla1[[#This Row],[MES]])&lt;=6,"Q2",MONTH(Tabla1[[#This Row],[MES]])&lt;=9,"Q3",TRUE,"Q4")</f>
        <v>Q1</v>
      </c>
      <c r="AN42" t="str">
        <f>+IFERROR(VLOOKUP(Tabla1[[#This Row],[CUENTA]],CTAS[],2,0),"OTROS")</f>
        <v>OTROS</v>
      </c>
      <c r="AP42" t="str">
        <f>+IFERROR(VLOOKUP(Tabla1[[#This Row],[EMPLEADO]],IS[],3,0),"OTROS")</f>
        <v>OTROS</v>
      </c>
      <c r="AQ42" t="str">
        <f>+IFERROR(VLOOKUP(Tabla1[[#This Row],[EMPLEADO]],IS[[NÓMINA]:[INGENIERO]],2,0),"OTROS")</f>
        <v>OTROS</v>
      </c>
    </row>
    <row r="43" spans="1:43" x14ac:dyDescent="0.25">
      <c r="A43" t="s">
        <v>36</v>
      </c>
      <c r="B43">
        <v>1</v>
      </c>
      <c r="C43" t="s">
        <v>311</v>
      </c>
      <c r="D43" t="s">
        <v>38</v>
      </c>
      <c r="E43" t="s">
        <v>312</v>
      </c>
      <c r="F43" t="s">
        <v>313</v>
      </c>
      <c r="G43" s="17" t="s">
        <v>314</v>
      </c>
      <c r="H43" t="s">
        <v>106</v>
      </c>
      <c r="I43" t="s">
        <v>43</v>
      </c>
      <c r="J43" t="s">
        <v>8</v>
      </c>
      <c r="K43" t="s">
        <v>59</v>
      </c>
      <c r="L43" t="s">
        <v>315</v>
      </c>
      <c r="M43" t="s">
        <v>316</v>
      </c>
      <c r="N43">
        <v>0</v>
      </c>
      <c r="O43" t="s">
        <v>47</v>
      </c>
      <c r="P43">
        <v>32</v>
      </c>
      <c r="Q43" t="s">
        <v>82</v>
      </c>
      <c r="R43" t="s">
        <v>317</v>
      </c>
      <c r="S43" t="s">
        <v>318</v>
      </c>
      <c r="T43" t="s">
        <v>51</v>
      </c>
      <c r="U43" t="s">
        <v>140</v>
      </c>
      <c r="V43">
        <v>1.1000000000000001</v>
      </c>
      <c r="W43" s="1">
        <v>1730.3000000000004</v>
      </c>
      <c r="X43">
        <v>1</v>
      </c>
      <c r="Y43">
        <v>0</v>
      </c>
      <c r="Z43">
        <v>4</v>
      </c>
      <c r="AA43">
        <v>0</v>
      </c>
      <c r="AB43" s="2">
        <v>0</v>
      </c>
      <c r="AC43" s="1">
        <v>0</v>
      </c>
      <c r="AD43" s="7">
        <v>43486</v>
      </c>
      <c r="AE43" s="7">
        <v>43486</v>
      </c>
      <c r="AF43">
        <v>0</v>
      </c>
      <c r="AG43" t="s">
        <v>53</v>
      </c>
      <c r="AH43" s="2">
        <v>0</v>
      </c>
      <c r="AI43" s="1">
        <v>0</v>
      </c>
      <c r="AJ43" s="1">
        <v>0</v>
      </c>
      <c r="AK43" s="6" t="str">
        <f>+IF(Tabla1[[#This Row],[REQUEST_TY]]="SR MANTENIMIENTO CORRECTIVO", "EMERGENCIA", "OTROS")</f>
        <v>EMERGENCIA</v>
      </c>
      <c r="AL43" s="6" t="str">
        <f>+_xlfn.IFS(Tabla1[[#This Row],[Veces obj]]&lt;=1,"0-1",Tabla1[[#This Row],[Veces obj]]&lt;=2,"1-2",Tabla1[[#This Row],[Veces obj]]&lt;=3,"2-3",TRUE,"&gt;3")</f>
        <v>0-1</v>
      </c>
      <c r="AM43" s="6" t="str">
        <f>+_xlfn.IFS(MONTH(Tabla1[[#This Row],[MES]])&lt;=3,"Q1",MONTH(Tabla1[[#This Row],[MES]])&lt;=6,"Q2",MONTH(Tabla1[[#This Row],[MES]])&lt;=9,"Q3",TRUE,"Q4")</f>
        <v>Q1</v>
      </c>
      <c r="AN43" t="str">
        <f>+IFERROR(VLOOKUP(Tabla1[[#This Row],[CUENTA]],CTAS[],2,0),"OTROS")</f>
        <v>OTROS</v>
      </c>
      <c r="AP43" t="str">
        <f>+IFERROR(VLOOKUP(Tabla1[[#This Row],[EMPLEADO]],IS[],3,0),"OTROS")</f>
        <v>OTROS</v>
      </c>
      <c r="AQ43" t="str">
        <f>+IFERROR(VLOOKUP(Tabla1[[#This Row],[EMPLEADO]],IS[[NÓMINA]:[INGENIERO]],2,0),"OTROS")</f>
        <v>OTROS</v>
      </c>
    </row>
    <row r="44" spans="1:43" x14ac:dyDescent="0.25">
      <c r="A44" t="s">
        <v>4444</v>
      </c>
      <c r="B44">
        <v>1</v>
      </c>
      <c r="C44" t="s">
        <v>6389</v>
      </c>
      <c r="D44" t="s">
        <v>38</v>
      </c>
      <c r="E44" t="s">
        <v>98</v>
      </c>
      <c r="F44" t="s">
        <v>6390</v>
      </c>
      <c r="G44" s="17" t="s">
        <v>2545</v>
      </c>
      <c r="H44" t="s">
        <v>116</v>
      </c>
      <c r="I44" t="s">
        <v>43</v>
      </c>
      <c r="J44" t="s">
        <v>8</v>
      </c>
      <c r="K44" t="s">
        <v>102</v>
      </c>
      <c r="L44" t="s">
        <v>2546</v>
      </c>
      <c r="M44" t="s">
        <v>119</v>
      </c>
      <c r="N44">
        <v>0</v>
      </c>
      <c r="O44" t="s">
        <v>47</v>
      </c>
      <c r="P44">
        <v>10</v>
      </c>
      <c r="Q44" t="s">
        <v>194</v>
      </c>
      <c r="R44" t="s">
        <v>63</v>
      </c>
      <c r="S44" t="s">
        <v>64</v>
      </c>
      <c r="T44" t="s">
        <v>51</v>
      </c>
      <c r="U44" t="s">
        <v>195</v>
      </c>
      <c r="V44">
        <v>0.6</v>
      </c>
      <c r="W44" s="1">
        <v>819</v>
      </c>
      <c r="X44">
        <v>1</v>
      </c>
      <c r="Y44">
        <v>0</v>
      </c>
      <c r="Z44">
        <v>5</v>
      </c>
      <c r="AA44">
        <v>0</v>
      </c>
      <c r="AB44" s="2">
        <v>0</v>
      </c>
      <c r="AC44" s="1">
        <v>0</v>
      </c>
      <c r="AD44" s="7">
        <v>43514</v>
      </c>
      <c r="AE44" s="7">
        <v>43514</v>
      </c>
      <c r="AF44">
        <v>0</v>
      </c>
      <c r="AG44" t="s">
        <v>53</v>
      </c>
      <c r="AH44" s="2">
        <v>0</v>
      </c>
      <c r="AI44" s="1">
        <v>0</v>
      </c>
      <c r="AJ44" s="1">
        <v>0</v>
      </c>
      <c r="AK44" s="6" t="str">
        <f>+IF(Tabla1[[#This Row],[REQUEST_TY]]="SR MANTENIMIENTO CORRECTIVO", "EMERGENCIA", "OTROS")</f>
        <v>EMERGENCIA</v>
      </c>
      <c r="AL44" s="6" t="str">
        <f>+_xlfn.IFS(Tabla1[[#This Row],[Veces obj]]&lt;=1,"0-1",Tabla1[[#This Row],[Veces obj]]&lt;=2,"1-2",Tabla1[[#This Row],[Veces obj]]&lt;=3,"2-3",TRUE,"&gt;3")</f>
        <v>0-1</v>
      </c>
      <c r="AM44" s="6" t="str">
        <f>+_xlfn.IFS(MONTH(Tabla1[[#This Row],[MES]])&lt;=3,"Q1",MONTH(Tabla1[[#This Row],[MES]])&lt;=6,"Q2",MONTH(Tabla1[[#This Row],[MES]])&lt;=9,"Q3",TRUE,"Q4")</f>
        <v>Q1</v>
      </c>
      <c r="AN44" t="str">
        <f>+IFERROR(VLOOKUP(Tabla1[[#This Row],[CUENTA]],CTAS[],2,0),"OTROS")</f>
        <v>OTROS</v>
      </c>
      <c r="AO44">
        <v>1</v>
      </c>
      <c r="AP44" t="str">
        <f>+IFERROR(VLOOKUP(Tabla1[[#This Row],[EMPLEADO]],IS[],3,0),"OTROS")</f>
        <v>CHIHUAHUA</v>
      </c>
      <c r="AQ44" t="str">
        <f>+IFERROR(VLOOKUP(Tabla1[[#This Row],[EMPLEADO]],IS[[NÓMINA]:[INGENIERO]],2,0),"OTROS")</f>
        <v>FERNANDO CHAVIRA</v>
      </c>
    </row>
    <row r="45" spans="1:43" x14ac:dyDescent="0.25">
      <c r="A45" t="s">
        <v>4444</v>
      </c>
      <c r="B45">
        <v>1</v>
      </c>
      <c r="C45" t="s">
        <v>6516</v>
      </c>
      <c r="D45" t="s">
        <v>38</v>
      </c>
      <c r="E45" t="s">
        <v>562</v>
      </c>
      <c r="F45" t="s">
        <v>6517</v>
      </c>
      <c r="G45" s="17" t="s">
        <v>6518</v>
      </c>
      <c r="H45" t="s">
        <v>116</v>
      </c>
      <c r="I45" t="s">
        <v>43</v>
      </c>
      <c r="J45" t="s">
        <v>8</v>
      </c>
      <c r="K45" t="s">
        <v>144</v>
      </c>
      <c r="L45" t="s">
        <v>145</v>
      </c>
      <c r="M45" t="s">
        <v>119</v>
      </c>
      <c r="N45">
        <v>0</v>
      </c>
      <c r="O45" t="s">
        <v>47</v>
      </c>
      <c r="P45">
        <v>99</v>
      </c>
      <c r="Q45" t="s">
        <v>48</v>
      </c>
      <c r="R45" t="s">
        <v>63</v>
      </c>
      <c r="S45" t="s">
        <v>64</v>
      </c>
      <c r="T45" t="s">
        <v>51</v>
      </c>
      <c r="U45" t="s">
        <v>96</v>
      </c>
      <c r="V45">
        <v>1.1000000000000001</v>
      </c>
      <c r="W45" s="1">
        <v>1501.5000000000002</v>
      </c>
      <c r="X45">
        <v>1</v>
      </c>
      <c r="Y45">
        <v>0</v>
      </c>
      <c r="Z45">
        <v>5</v>
      </c>
      <c r="AA45">
        <v>0</v>
      </c>
      <c r="AB45" s="2">
        <v>0</v>
      </c>
      <c r="AC45" s="1">
        <v>0</v>
      </c>
      <c r="AD45" s="7">
        <v>43518</v>
      </c>
      <c r="AE45" s="7">
        <v>43521</v>
      </c>
      <c r="AF45">
        <v>1</v>
      </c>
      <c r="AG45" t="s">
        <v>53</v>
      </c>
      <c r="AH45" s="2">
        <v>0</v>
      </c>
      <c r="AI45" s="1">
        <v>0</v>
      </c>
      <c r="AJ45" s="1">
        <v>0</v>
      </c>
      <c r="AK45" s="6" t="str">
        <f>+IF(Tabla1[[#This Row],[REQUEST_TY]]="SR MANTENIMIENTO CORRECTIVO", "EMERGENCIA", "OTROS")</f>
        <v>EMERGENCIA</v>
      </c>
      <c r="AL45" s="6" t="str">
        <f>+_xlfn.IFS(Tabla1[[#This Row],[Veces obj]]&lt;=1,"0-1",Tabla1[[#This Row],[Veces obj]]&lt;=2,"1-2",Tabla1[[#This Row],[Veces obj]]&lt;=3,"2-3",TRUE,"&gt;3")</f>
        <v>0-1</v>
      </c>
      <c r="AM45" s="6" t="str">
        <f>+_xlfn.IFS(MONTH(Tabla1[[#This Row],[MES]])&lt;=3,"Q1",MONTH(Tabla1[[#This Row],[MES]])&lt;=6,"Q2",MONTH(Tabla1[[#This Row],[MES]])&lt;=9,"Q3",TRUE,"Q4")</f>
        <v>Q1</v>
      </c>
      <c r="AN45" t="str">
        <f>+IFERROR(VLOOKUP(Tabla1[[#This Row],[CUENTA]],CTAS[],2,0),"OTROS")</f>
        <v>OTROS</v>
      </c>
      <c r="AO45">
        <v>1</v>
      </c>
      <c r="AP45" t="str">
        <f>+IFERROR(VLOOKUP(Tabla1[[#This Row],[EMPLEADO]],IS[],3,0),"OTROS")</f>
        <v>CHIHUAHUA</v>
      </c>
      <c r="AQ45" t="str">
        <f>+IFERROR(VLOOKUP(Tabla1[[#This Row],[EMPLEADO]],IS[[NÓMINA]:[INGENIERO]],2,0),"OTROS")</f>
        <v>FERNANDO CHAVIRA</v>
      </c>
    </row>
    <row r="46" spans="1:43" x14ac:dyDescent="0.25">
      <c r="A46" t="s">
        <v>4444</v>
      </c>
      <c r="B46">
        <v>1</v>
      </c>
      <c r="C46" t="s">
        <v>6731</v>
      </c>
      <c r="D46" t="s">
        <v>38</v>
      </c>
      <c r="E46" t="s">
        <v>113</v>
      </c>
      <c r="F46" t="s">
        <v>6732</v>
      </c>
      <c r="G46" s="17" t="s">
        <v>115</v>
      </c>
      <c r="H46" t="s">
        <v>116</v>
      </c>
      <c r="I46" t="s">
        <v>43</v>
      </c>
      <c r="J46" t="s">
        <v>8</v>
      </c>
      <c r="K46" t="s">
        <v>117</v>
      </c>
      <c r="L46" t="s">
        <v>118</v>
      </c>
      <c r="M46" t="s">
        <v>119</v>
      </c>
      <c r="N46">
        <v>0</v>
      </c>
      <c r="O46" t="s">
        <v>47</v>
      </c>
      <c r="P46">
        <v>33</v>
      </c>
      <c r="Q46" t="s">
        <v>82</v>
      </c>
      <c r="R46" t="s">
        <v>49</v>
      </c>
      <c r="S46" t="s">
        <v>50</v>
      </c>
      <c r="T46" t="s">
        <v>51</v>
      </c>
      <c r="U46" t="s">
        <v>120</v>
      </c>
      <c r="V46">
        <v>0.8</v>
      </c>
      <c r="W46" s="1">
        <v>572.00000000000011</v>
      </c>
      <c r="X46">
        <v>1</v>
      </c>
      <c r="Y46">
        <v>0</v>
      </c>
      <c r="Z46">
        <v>5</v>
      </c>
      <c r="AA46">
        <v>0</v>
      </c>
      <c r="AB46" s="2">
        <v>0</v>
      </c>
      <c r="AC46" s="1">
        <v>0</v>
      </c>
      <c r="AD46" s="7">
        <v>43516</v>
      </c>
      <c r="AE46" s="7">
        <v>43516</v>
      </c>
      <c r="AF46">
        <v>0</v>
      </c>
      <c r="AG46" t="s">
        <v>53</v>
      </c>
      <c r="AH46" s="2">
        <v>0</v>
      </c>
      <c r="AI46" s="1">
        <v>0</v>
      </c>
      <c r="AJ46" s="1">
        <v>0</v>
      </c>
      <c r="AK46" s="6" t="str">
        <f>+IF(Tabla1[[#This Row],[REQUEST_TY]]="SR MANTENIMIENTO CORRECTIVO", "EMERGENCIA", "OTROS")</f>
        <v>EMERGENCIA</v>
      </c>
      <c r="AL46" s="6" t="str">
        <f>+_xlfn.IFS(Tabla1[[#This Row],[Veces obj]]&lt;=1,"0-1",Tabla1[[#This Row],[Veces obj]]&lt;=2,"1-2",Tabla1[[#This Row],[Veces obj]]&lt;=3,"2-3",TRUE,"&gt;3")</f>
        <v>0-1</v>
      </c>
      <c r="AM46" s="6" t="str">
        <f>+_xlfn.IFS(MONTH(Tabla1[[#This Row],[MES]])&lt;=3,"Q1",MONTH(Tabla1[[#This Row],[MES]])&lt;=6,"Q2",MONTH(Tabla1[[#This Row],[MES]])&lt;=9,"Q3",TRUE,"Q4")</f>
        <v>Q1</v>
      </c>
      <c r="AN46" t="str">
        <f>+IFERROR(VLOOKUP(Tabla1[[#This Row],[CUENTA]],CTAS[],2,0),"OTROS")</f>
        <v>OTROS</v>
      </c>
      <c r="AO46">
        <v>1</v>
      </c>
      <c r="AP46" t="str">
        <f>+IFERROR(VLOOKUP(Tabla1[[#This Row],[EMPLEADO]],IS[],3,0),"OTROS")</f>
        <v>CHIHUAHUA</v>
      </c>
      <c r="AQ46" t="str">
        <f>+IFERROR(VLOOKUP(Tabla1[[#This Row],[EMPLEADO]],IS[[NÓMINA]:[INGENIERO]],2,0),"OTROS")</f>
        <v>FERNANDO CHAVIRA</v>
      </c>
    </row>
    <row r="47" spans="1:43" x14ac:dyDescent="0.25">
      <c r="A47" t="s">
        <v>36</v>
      </c>
      <c r="B47">
        <v>1</v>
      </c>
      <c r="C47" t="s">
        <v>331</v>
      </c>
      <c r="D47" t="s">
        <v>38</v>
      </c>
      <c r="E47" t="s">
        <v>332</v>
      </c>
      <c r="F47" t="s">
        <v>333</v>
      </c>
      <c r="G47" s="17" t="s">
        <v>334</v>
      </c>
      <c r="H47" t="s">
        <v>70</v>
      </c>
      <c r="I47" t="s">
        <v>43</v>
      </c>
      <c r="J47" t="s">
        <v>8</v>
      </c>
      <c r="K47" t="s">
        <v>234</v>
      </c>
      <c r="L47" t="s">
        <v>93</v>
      </c>
      <c r="M47" t="s">
        <v>94</v>
      </c>
      <c r="N47">
        <v>1</v>
      </c>
      <c r="O47" t="s">
        <v>47</v>
      </c>
      <c r="P47">
        <v>36</v>
      </c>
      <c r="Q47" t="s">
        <v>82</v>
      </c>
      <c r="R47" t="s">
        <v>317</v>
      </c>
      <c r="S47" t="s">
        <v>318</v>
      </c>
      <c r="T47" t="s">
        <v>51</v>
      </c>
      <c r="U47" t="s">
        <v>140</v>
      </c>
      <c r="V47">
        <v>1.1000000000000001</v>
      </c>
      <c r="W47" s="1">
        <v>0</v>
      </c>
      <c r="X47">
        <v>1</v>
      </c>
      <c r="Y47">
        <v>0</v>
      </c>
      <c r="Z47">
        <v>4</v>
      </c>
      <c r="AA47">
        <v>0</v>
      </c>
      <c r="AB47" s="2">
        <v>0</v>
      </c>
      <c r="AC47" s="1">
        <v>0</v>
      </c>
      <c r="AD47" s="7">
        <v>43488</v>
      </c>
      <c r="AE47" s="7">
        <v>43489</v>
      </c>
      <c r="AF47">
        <v>1</v>
      </c>
      <c r="AG47" t="s">
        <v>53</v>
      </c>
      <c r="AH47" s="2">
        <v>0</v>
      </c>
      <c r="AI47" s="1">
        <v>0</v>
      </c>
      <c r="AJ47" s="1">
        <v>0</v>
      </c>
      <c r="AK47" s="6" t="str">
        <f>+IF(Tabla1[[#This Row],[REQUEST_TY]]="SR MANTENIMIENTO CORRECTIVO", "EMERGENCIA", "OTROS")</f>
        <v>EMERGENCIA</v>
      </c>
      <c r="AL47" s="6" t="str">
        <f>+_xlfn.IFS(Tabla1[[#This Row],[Veces obj]]&lt;=1,"0-1",Tabla1[[#This Row],[Veces obj]]&lt;=2,"1-2",Tabla1[[#This Row],[Veces obj]]&lt;=3,"2-3",TRUE,"&gt;3")</f>
        <v>0-1</v>
      </c>
      <c r="AM47" s="6" t="str">
        <f>+_xlfn.IFS(MONTH(Tabla1[[#This Row],[MES]])&lt;=3,"Q1",MONTH(Tabla1[[#This Row],[MES]])&lt;=6,"Q2",MONTH(Tabla1[[#This Row],[MES]])&lt;=9,"Q3",TRUE,"Q4")</f>
        <v>Q1</v>
      </c>
      <c r="AN47" t="str">
        <f>+IFERROR(VLOOKUP(Tabla1[[#This Row],[CUENTA]],CTAS[],2,0),"OTROS")</f>
        <v>OTROS</v>
      </c>
      <c r="AP47" t="str">
        <f>+IFERROR(VLOOKUP(Tabla1[[#This Row],[EMPLEADO]],IS[],3,0),"OTROS")</f>
        <v>OTROS</v>
      </c>
      <c r="AQ47" t="str">
        <f>+IFERROR(VLOOKUP(Tabla1[[#This Row],[EMPLEADO]],IS[[NÓMINA]:[INGENIERO]],2,0),"OTROS")</f>
        <v>OTROS</v>
      </c>
    </row>
    <row r="48" spans="1:43" x14ac:dyDescent="0.25">
      <c r="A48" t="s">
        <v>4444</v>
      </c>
      <c r="B48">
        <v>1</v>
      </c>
      <c r="C48" t="s">
        <v>6776</v>
      </c>
      <c r="D48" t="s">
        <v>38</v>
      </c>
      <c r="E48" t="s">
        <v>39</v>
      </c>
      <c r="F48" t="s">
        <v>6777</v>
      </c>
      <c r="G48" s="17" t="s">
        <v>6778</v>
      </c>
      <c r="H48" t="s">
        <v>116</v>
      </c>
      <c r="I48" t="s">
        <v>43</v>
      </c>
      <c r="J48" t="s">
        <v>8</v>
      </c>
      <c r="K48" t="s">
        <v>798</v>
      </c>
      <c r="L48" t="s">
        <v>3662</v>
      </c>
      <c r="M48" t="s">
        <v>119</v>
      </c>
      <c r="N48">
        <v>1</v>
      </c>
      <c r="O48" t="s">
        <v>47</v>
      </c>
      <c r="P48">
        <v>2639</v>
      </c>
      <c r="Q48" t="s">
        <v>48</v>
      </c>
      <c r="R48" t="s">
        <v>49</v>
      </c>
      <c r="S48" t="s">
        <v>50</v>
      </c>
      <c r="T48" t="s">
        <v>51</v>
      </c>
      <c r="U48" t="s">
        <v>52</v>
      </c>
      <c r="V48">
        <v>1.05</v>
      </c>
      <c r="W48" s="1">
        <v>0</v>
      </c>
      <c r="X48">
        <v>1</v>
      </c>
      <c r="Y48">
        <v>0</v>
      </c>
      <c r="Z48">
        <v>5</v>
      </c>
      <c r="AA48">
        <v>0</v>
      </c>
      <c r="AB48" s="2">
        <v>0</v>
      </c>
      <c r="AC48" s="1">
        <v>0</v>
      </c>
      <c r="AD48" s="7">
        <v>43518</v>
      </c>
      <c r="AE48" s="7">
        <v>43518</v>
      </c>
      <c r="AF48">
        <v>0</v>
      </c>
      <c r="AG48" t="s">
        <v>53</v>
      </c>
      <c r="AH48" s="2">
        <v>0</v>
      </c>
      <c r="AI48" s="1">
        <v>0</v>
      </c>
      <c r="AJ48" s="1">
        <v>0</v>
      </c>
      <c r="AK48" s="6" t="str">
        <f>+IF(Tabla1[[#This Row],[REQUEST_TY]]="SR MANTENIMIENTO CORRECTIVO", "EMERGENCIA", "OTROS")</f>
        <v>EMERGENCIA</v>
      </c>
      <c r="AL48" s="6" t="str">
        <f>+_xlfn.IFS(Tabla1[[#This Row],[Veces obj]]&lt;=1,"0-1",Tabla1[[#This Row],[Veces obj]]&lt;=2,"1-2",Tabla1[[#This Row],[Veces obj]]&lt;=3,"2-3",TRUE,"&gt;3")</f>
        <v>0-1</v>
      </c>
      <c r="AM48" s="6" t="str">
        <f>+_xlfn.IFS(MONTH(Tabla1[[#This Row],[MES]])&lt;=3,"Q1",MONTH(Tabla1[[#This Row],[MES]])&lt;=6,"Q2",MONTH(Tabla1[[#This Row],[MES]])&lt;=9,"Q3",TRUE,"Q4")</f>
        <v>Q1</v>
      </c>
      <c r="AN48" t="str">
        <f>+IFERROR(VLOOKUP(Tabla1[[#This Row],[CUENTA]],CTAS[],2,0),"OTROS")</f>
        <v>OTROS</v>
      </c>
      <c r="AO48">
        <v>1</v>
      </c>
      <c r="AP48" t="str">
        <f>+IFERROR(VLOOKUP(Tabla1[[#This Row],[EMPLEADO]],IS[],3,0),"OTROS")</f>
        <v>CHIHUAHUA</v>
      </c>
      <c r="AQ48" t="str">
        <f>+IFERROR(VLOOKUP(Tabla1[[#This Row],[EMPLEADO]],IS[[NÓMINA]:[INGENIERO]],2,0),"OTROS")</f>
        <v>FERNANDO CHAVIRA</v>
      </c>
    </row>
    <row r="49" spans="1:43" x14ac:dyDescent="0.25">
      <c r="A49" t="s">
        <v>4444</v>
      </c>
      <c r="B49">
        <v>1</v>
      </c>
      <c r="C49" t="s">
        <v>6796</v>
      </c>
      <c r="D49" t="s">
        <v>38</v>
      </c>
      <c r="E49" t="s">
        <v>113</v>
      </c>
      <c r="F49" t="s">
        <v>6797</v>
      </c>
      <c r="G49" s="17" t="s">
        <v>3386</v>
      </c>
      <c r="H49" t="s">
        <v>116</v>
      </c>
      <c r="I49" t="s">
        <v>43</v>
      </c>
      <c r="J49" t="s">
        <v>8</v>
      </c>
      <c r="K49" t="s">
        <v>144</v>
      </c>
      <c r="L49" t="s">
        <v>145</v>
      </c>
      <c r="M49" t="s">
        <v>119</v>
      </c>
      <c r="N49">
        <v>0</v>
      </c>
      <c r="O49" t="s">
        <v>47</v>
      </c>
      <c r="P49">
        <v>302</v>
      </c>
      <c r="Q49" t="s">
        <v>48</v>
      </c>
      <c r="R49" t="s">
        <v>49</v>
      </c>
      <c r="S49" t="s">
        <v>50</v>
      </c>
      <c r="T49" t="s">
        <v>51</v>
      </c>
      <c r="U49" t="s">
        <v>52</v>
      </c>
      <c r="V49">
        <v>1.05</v>
      </c>
      <c r="W49" s="1">
        <v>750.75000000000011</v>
      </c>
      <c r="X49">
        <v>1</v>
      </c>
      <c r="Y49">
        <v>0</v>
      </c>
      <c r="Z49">
        <v>5</v>
      </c>
      <c r="AA49">
        <v>0</v>
      </c>
      <c r="AB49" s="2">
        <v>0</v>
      </c>
      <c r="AC49" s="1">
        <v>0</v>
      </c>
      <c r="AD49" s="7">
        <v>43517</v>
      </c>
      <c r="AE49" s="7">
        <v>43517</v>
      </c>
      <c r="AF49">
        <v>0</v>
      </c>
      <c r="AG49" t="s">
        <v>53</v>
      </c>
      <c r="AH49" s="2">
        <v>0</v>
      </c>
      <c r="AI49" s="1">
        <v>0</v>
      </c>
      <c r="AJ49" s="1">
        <v>0</v>
      </c>
      <c r="AK49" s="6" t="str">
        <f>+IF(Tabla1[[#This Row],[REQUEST_TY]]="SR MANTENIMIENTO CORRECTIVO", "EMERGENCIA", "OTROS")</f>
        <v>EMERGENCIA</v>
      </c>
      <c r="AL49" s="6" t="str">
        <f>+_xlfn.IFS(Tabla1[[#This Row],[Veces obj]]&lt;=1,"0-1",Tabla1[[#This Row],[Veces obj]]&lt;=2,"1-2",Tabla1[[#This Row],[Veces obj]]&lt;=3,"2-3",TRUE,"&gt;3")</f>
        <v>0-1</v>
      </c>
      <c r="AM49" s="6" t="str">
        <f>+_xlfn.IFS(MONTH(Tabla1[[#This Row],[MES]])&lt;=3,"Q1",MONTH(Tabla1[[#This Row],[MES]])&lt;=6,"Q2",MONTH(Tabla1[[#This Row],[MES]])&lt;=9,"Q3",TRUE,"Q4")</f>
        <v>Q1</v>
      </c>
      <c r="AN49" t="str">
        <f>+IFERROR(VLOOKUP(Tabla1[[#This Row],[CUENTA]],CTAS[],2,0),"OTROS")</f>
        <v>OTROS</v>
      </c>
      <c r="AO49">
        <v>1</v>
      </c>
      <c r="AP49" t="str">
        <f>+IFERROR(VLOOKUP(Tabla1[[#This Row],[EMPLEADO]],IS[],3,0),"OTROS")</f>
        <v>CHIHUAHUA</v>
      </c>
      <c r="AQ49" t="str">
        <f>+IFERROR(VLOOKUP(Tabla1[[#This Row],[EMPLEADO]],IS[[NÓMINA]:[INGENIERO]],2,0),"OTROS")</f>
        <v>FERNANDO CHAVIRA</v>
      </c>
    </row>
    <row r="50" spans="1:43" x14ac:dyDescent="0.25">
      <c r="A50" t="s">
        <v>4444</v>
      </c>
      <c r="B50">
        <v>1</v>
      </c>
      <c r="C50" t="s">
        <v>6825</v>
      </c>
      <c r="D50" t="s">
        <v>38</v>
      </c>
      <c r="E50" t="s">
        <v>562</v>
      </c>
      <c r="F50" t="s">
        <v>6826</v>
      </c>
      <c r="G50" s="17" t="s">
        <v>564</v>
      </c>
      <c r="H50" t="s">
        <v>116</v>
      </c>
      <c r="I50" t="s">
        <v>43</v>
      </c>
      <c r="J50" t="s">
        <v>8</v>
      </c>
      <c r="K50" t="s">
        <v>144</v>
      </c>
      <c r="L50" t="s">
        <v>145</v>
      </c>
      <c r="M50" t="s">
        <v>119</v>
      </c>
      <c r="N50">
        <v>0</v>
      </c>
      <c r="O50" t="s">
        <v>47</v>
      </c>
      <c r="P50">
        <v>8</v>
      </c>
      <c r="Q50" t="s">
        <v>194</v>
      </c>
      <c r="R50" t="s">
        <v>63</v>
      </c>
      <c r="S50" t="s">
        <v>64</v>
      </c>
      <c r="T50" t="s">
        <v>51</v>
      </c>
      <c r="U50" t="s">
        <v>195</v>
      </c>
      <c r="V50">
        <v>0.6</v>
      </c>
      <c r="W50" s="1">
        <v>819</v>
      </c>
      <c r="X50">
        <v>1</v>
      </c>
      <c r="Y50">
        <v>0</v>
      </c>
      <c r="Z50">
        <v>5</v>
      </c>
      <c r="AA50">
        <v>0</v>
      </c>
      <c r="AB50" s="2">
        <v>0</v>
      </c>
      <c r="AC50" s="1">
        <v>0</v>
      </c>
      <c r="AD50" s="7">
        <v>43521</v>
      </c>
      <c r="AE50" s="7">
        <v>43522</v>
      </c>
      <c r="AF50">
        <v>1</v>
      </c>
      <c r="AG50" t="s">
        <v>53</v>
      </c>
      <c r="AH50" s="2">
        <v>0</v>
      </c>
      <c r="AI50" s="1">
        <v>0</v>
      </c>
      <c r="AJ50" s="1">
        <v>0</v>
      </c>
      <c r="AK50" s="6" t="str">
        <f>+IF(Tabla1[[#This Row],[REQUEST_TY]]="SR MANTENIMIENTO CORRECTIVO", "EMERGENCIA", "OTROS")</f>
        <v>EMERGENCIA</v>
      </c>
      <c r="AL50" s="6" t="str">
        <f>+_xlfn.IFS(Tabla1[[#This Row],[Veces obj]]&lt;=1,"0-1",Tabla1[[#This Row],[Veces obj]]&lt;=2,"1-2",Tabla1[[#This Row],[Veces obj]]&lt;=3,"2-3",TRUE,"&gt;3")</f>
        <v>0-1</v>
      </c>
      <c r="AM50" s="6" t="str">
        <f>+_xlfn.IFS(MONTH(Tabla1[[#This Row],[MES]])&lt;=3,"Q1",MONTH(Tabla1[[#This Row],[MES]])&lt;=6,"Q2",MONTH(Tabla1[[#This Row],[MES]])&lt;=9,"Q3",TRUE,"Q4")</f>
        <v>Q1</v>
      </c>
      <c r="AN50" t="str">
        <f>+IFERROR(VLOOKUP(Tabla1[[#This Row],[CUENTA]],CTAS[],2,0),"OTROS")</f>
        <v>OTROS</v>
      </c>
      <c r="AO50">
        <v>1</v>
      </c>
      <c r="AP50" t="str">
        <f>+IFERROR(VLOOKUP(Tabla1[[#This Row],[EMPLEADO]],IS[],3,0),"OTROS")</f>
        <v>CHIHUAHUA</v>
      </c>
      <c r="AQ50" t="str">
        <f>+IFERROR(VLOOKUP(Tabla1[[#This Row],[EMPLEADO]],IS[[NÓMINA]:[INGENIERO]],2,0),"OTROS")</f>
        <v>FERNANDO CHAVIRA</v>
      </c>
    </row>
    <row r="51" spans="1:43" x14ac:dyDescent="0.25">
      <c r="A51" t="s">
        <v>36</v>
      </c>
      <c r="B51">
        <v>1</v>
      </c>
      <c r="C51" t="s">
        <v>347</v>
      </c>
      <c r="D51" t="s">
        <v>38</v>
      </c>
      <c r="E51" t="s">
        <v>348</v>
      </c>
      <c r="F51" t="s">
        <v>349</v>
      </c>
      <c r="G51" s="17" t="s">
        <v>350</v>
      </c>
      <c r="H51" t="s">
        <v>246</v>
      </c>
      <c r="I51" t="s">
        <v>43</v>
      </c>
      <c r="J51" t="s">
        <v>8</v>
      </c>
      <c r="K51" t="s">
        <v>102</v>
      </c>
      <c r="L51" t="s">
        <v>351</v>
      </c>
      <c r="M51" t="s">
        <v>352</v>
      </c>
      <c r="N51">
        <v>0</v>
      </c>
      <c r="O51" t="s">
        <v>105</v>
      </c>
      <c r="P51">
        <v>102</v>
      </c>
      <c r="Q51" t="s">
        <v>48</v>
      </c>
      <c r="R51" t="s">
        <v>223</v>
      </c>
      <c r="S51" t="s">
        <v>139</v>
      </c>
      <c r="T51" t="s">
        <v>51</v>
      </c>
      <c r="U51" t="s">
        <v>353</v>
      </c>
      <c r="V51">
        <v>1.1499999999999999</v>
      </c>
      <c r="W51" s="1">
        <v>923.44999999999993</v>
      </c>
      <c r="X51">
        <v>1</v>
      </c>
      <c r="Y51">
        <v>0</v>
      </c>
      <c r="Z51">
        <v>4</v>
      </c>
      <c r="AA51">
        <v>0</v>
      </c>
      <c r="AB51" s="2">
        <v>0</v>
      </c>
      <c r="AC51" s="1">
        <v>0</v>
      </c>
      <c r="AD51" s="7">
        <v>43493</v>
      </c>
      <c r="AE51" s="7">
        <v>43493</v>
      </c>
      <c r="AF51">
        <v>0</v>
      </c>
      <c r="AG51" t="s">
        <v>53</v>
      </c>
      <c r="AH51" s="2">
        <v>0</v>
      </c>
      <c r="AI51" s="1">
        <v>0</v>
      </c>
      <c r="AJ51" s="1">
        <v>0</v>
      </c>
      <c r="AK51" s="6" t="str">
        <f>+IF(Tabla1[[#This Row],[REQUEST_TY]]="SR MANTENIMIENTO CORRECTIVO", "EMERGENCIA", "OTROS")</f>
        <v>EMERGENCIA</v>
      </c>
      <c r="AL51" s="6" t="str">
        <f>+_xlfn.IFS(Tabla1[[#This Row],[Veces obj]]&lt;=1,"0-1",Tabla1[[#This Row],[Veces obj]]&lt;=2,"1-2",Tabla1[[#This Row],[Veces obj]]&lt;=3,"2-3",TRUE,"&gt;3")</f>
        <v>0-1</v>
      </c>
      <c r="AM51" s="6" t="str">
        <f>+_xlfn.IFS(MONTH(Tabla1[[#This Row],[MES]])&lt;=3,"Q1",MONTH(Tabla1[[#This Row],[MES]])&lt;=6,"Q2",MONTH(Tabla1[[#This Row],[MES]])&lt;=9,"Q3",TRUE,"Q4")</f>
        <v>Q1</v>
      </c>
      <c r="AN51" t="str">
        <f>+IFERROR(VLOOKUP(Tabla1[[#This Row],[CUENTA]],CTAS[],2,0),"OTROS")</f>
        <v>OTROS</v>
      </c>
      <c r="AP51" t="str">
        <f>+IFERROR(VLOOKUP(Tabla1[[#This Row],[EMPLEADO]],IS[],3,0),"OTROS")</f>
        <v>OTROS</v>
      </c>
      <c r="AQ51" t="str">
        <f>+IFERROR(VLOOKUP(Tabla1[[#This Row],[EMPLEADO]],IS[[NÓMINA]:[INGENIERO]],2,0),"OTROS")</f>
        <v>OTROS</v>
      </c>
    </row>
    <row r="52" spans="1:43" x14ac:dyDescent="0.25">
      <c r="A52" t="s">
        <v>36</v>
      </c>
      <c r="B52">
        <v>1</v>
      </c>
      <c r="C52" t="s">
        <v>354</v>
      </c>
      <c r="D52" t="s">
        <v>38</v>
      </c>
      <c r="E52" t="s">
        <v>76</v>
      </c>
      <c r="F52" t="s">
        <v>355</v>
      </c>
      <c r="G52" s="17" t="s">
        <v>356</v>
      </c>
      <c r="H52" t="s">
        <v>253</v>
      </c>
      <c r="I52" t="s">
        <v>43</v>
      </c>
      <c r="J52" t="s">
        <v>8</v>
      </c>
      <c r="K52" t="s">
        <v>59</v>
      </c>
      <c r="L52" t="s">
        <v>357</v>
      </c>
      <c r="M52" t="s">
        <v>358</v>
      </c>
      <c r="N52">
        <v>0</v>
      </c>
      <c r="O52" t="s">
        <v>47</v>
      </c>
      <c r="P52">
        <v>26</v>
      </c>
      <c r="Q52" t="s">
        <v>62</v>
      </c>
      <c r="R52" t="s">
        <v>63</v>
      </c>
      <c r="S52" t="s">
        <v>64</v>
      </c>
      <c r="T52" t="s">
        <v>51</v>
      </c>
      <c r="U52" t="s">
        <v>65</v>
      </c>
      <c r="V52">
        <v>0.8</v>
      </c>
      <c r="W52" s="1">
        <v>1092</v>
      </c>
      <c r="X52">
        <v>1</v>
      </c>
      <c r="Y52">
        <v>0</v>
      </c>
      <c r="Z52">
        <v>5</v>
      </c>
      <c r="AA52">
        <v>0</v>
      </c>
      <c r="AB52" s="2">
        <v>0</v>
      </c>
      <c r="AC52" s="1">
        <v>0</v>
      </c>
      <c r="AD52" s="7">
        <v>43493</v>
      </c>
      <c r="AE52" s="7">
        <v>43493</v>
      </c>
      <c r="AF52">
        <v>0</v>
      </c>
      <c r="AG52" t="s">
        <v>53</v>
      </c>
      <c r="AH52" s="2">
        <v>0</v>
      </c>
      <c r="AI52" s="1">
        <v>0</v>
      </c>
      <c r="AJ52" s="1">
        <v>0</v>
      </c>
      <c r="AK52" s="6" t="str">
        <f>+IF(Tabla1[[#This Row],[REQUEST_TY]]="SR MANTENIMIENTO CORRECTIVO", "EMERGENCIA", "OTROS")</f>
        <v>EMERGENCIA</v>
      </c>
      <c r="AL52" s="6" t="str">
        <f>+_xlfn.IFS(Tabla1[[#This Row],[Veces obj]]&lt;=1,"0-1",Tabla1[[#This Row],[Veces obj]]&lt;=2,"1-2",Tabla1[[#This Row],[Veces obj]]&lt;=3,"2-3",TRUE,"&gt;3")</f>
        <v>0-1</v>
      </c>
      <c r="AM52" s="6" t="str">
        <f>+_xlfn.IFS(MONTH(Tabla1[[#This Row],[MES]])&lt;=3,"Q1",MONTH(Tabla1[[#This Row],[MES]])&lt;=6,"Q2",MONTH(Tabla1[[#This Row],[MES]])&lt;=9,"Q3",TRUE,"Q4")</f>
        <v>Q1</v>
      </c>
      <c r="AN52" t="str">
        <f>+IFERROR(VLOOKUP(Tabla1[[#This Row],[CUENTA]],CTAS[],2,0),"OTROS")</f>
        <v>OTROS</v>
      </c>
      <c r="AP52" t="str">
        <f>+IFERROR(VLOOKUP(Tabla1[[#This Row],[EMPLEADO]],IS[],3,0),"OTROS")</f>
        <v>OTROS</v>
      </c>
      <c r="AQ52" t="str">
        <f>+IFERROR(VLOOKUP(Tabla1[[#This Row],[EMPLEADO]],IS[[NÓMINA]:[INGENIERO]],2,0),"OTROS")</f>
        <v>OTROS</v>
      </c>
    </row>
    <row r="53" spans="1:43" x14ac:dyDescent="0.25">
      <c r="A53" t="s">
        <v>4444</v>
      </c>
      <c r="B53">
        <v>1</v>
      </c>
      <c r="C53" t="s">
        <v>6922</v>
      </c>
      <c r="D53" t="s">
        <v>38</v>
      </c>
      <c r="E53" t="s">
        <v>373</v>
      </c>
      <c r="F53" t="s">
        <v>6923</v>
      </c>
      <c r="G53" s="17" t="s">
        <v>5341</v>
      </c>
      <c r="H53" t="s">
        <v>116</v>
      </c>
      <c r="I53" t="s">
        <v>43</v>
      </c>
      <c r="J53" t="s">
        <v>8</v>
      </c>
      <c r="K53" t="s">
        <v>102</v>
      </c>
      <c r="L53" t="s">
        <v>671</v>
      </c>
      <c r="M53" t="s">
        <v>165</v>
      </c>
      <c r="N53">
        <v>0</v>
      </c>
      <c r="O53" t="s">
        <v>47</v>
      </c>
      <c r="P53">
        <v>15</v>
      </c>
      <c r="Q53" t="s">
        <v>194</v>
      </c>
      <c r="R53" t="s">
        <v>153</v>
      </c>
      <c r="S53" t="s">
        <v>50</v>
      </c>
      <c r="T53" t="s">
        <v>51</v>
      </c>
      <c r="U53" t="s">
        <v>444</v>
      </c>
      <c r="V53">
        <v>0</v>
      </c>
      <c r="W53" s="1">
        <v>0</v>
      </c>
      <c r="X53">
        <v>1</v>
      </c>
      <c r="Y53">
        <v>0</v>
      </c>
      <c r="Z53">
        <v>5</v>
      </c>
      <c r="AA53">
        <v>0</v>
      </c>
      <c r="AB53" s="2">
        <v>0</v>
      </c>
      <c r="AC53" s="1">
        <v>0</v>
      </c>
      <c r="AD53" s="7">
        <v>43518</v>
      </c>
      <c r="AE53" s="7">
        <v>43518</v>
      </c>
      <c r="AF53">
        <v>0</v>
      </c>
      <c r="AG53" t="s">
        <v>53</v>
      </c>
      <c r="AH53" s="2">
        <v>0</v>
      </c>
      <c r="AI53" s="1">
        <v>0</v>
      </c>
      <c r="AJ53" s="1">
        <v>0</v>
      </c>
      <c r="AK53" s="6" t="str">
        <f>+IF(Tabla1[[#This Row],[REQUEST_TY]]="SR MANTENIMIENTO CORRECTIVO", "EMERGENCIA", "OTROS")</f>
        <v>EMERGENCIA</v>
      </c>
      <c r="AL53" s="6" t="str">
        <f>+_xlfn.IFS(Tabla1[[#This Row],[Veces obj]]&lt;=1,"0-1",Tabla1[[#This Row],[Veces obj]]&lt;=2,"1-2",Tabla1[[#This Row],[Veces obj]]&lt;=3,"2-3",TRUE,"&gt;3")</f>
        <v>0-1</v>
      </c>
      <c r="AM53" s="6" t="str">
        <f>+_xlfn.IFS(MONTH(Tabla1[[#This Row],[MES]])&lt;=3,"Q1",MONTH(Tabla1[[#This Row],[MES]])&lt;=6,"Q2",MONTH(Tabla1[[#This Row],[MES]])&lt;=9,"Q3",TRUE,"Q4")</f>
        <v>Q1</v>
      </c>
      <c r="AN53" t="str">
        <f>+IFERROR(VLOOKUP(Tabla1[[#This Row],[CUENTA]],CTAS[],2,0),"OTROS")</f>
        <v>OTROS</v>
      </c>
      <c r="AO53">
        <v>1</v>
      </c>
      <c r="AP53" t="str">
        <f>+IFERROR(VLOOKUP(Tabla1[[#This Row],[EMPLEADO]],IS[],3,0),"OTROS")</f>
        <v>CHIHUAHUA</v>
      </c>
      <c r="AQ53" t="str">
        <f>+IFERROR(VLOOKUP(Tabla1[[#This Row],[EMPLEADO]],IS[[NÓMINA]:[INGENIERO]],2,0),"OTROS")</f>
        <v>FERNANDO CHAVIRA</v>
      </c>
    </row>
    <row r="54" spans="1:43" x14ac:dyDescent="0.25">
      <c r="A54" t="s">
        <v>4444</v>
      </c>
      <c r="B54">
        <v>1</v>
      </c>
      <c r="C54" t="s">
        <v>7193</v>
      </c>
      <c r="D54" t="s">
        <v>38</v>
      </c>
      <c r="E54" t="s">
        <v>76</v>
      </c>
      <c r="F54" t="s">
        <v>7194</v>
      </c>
      <c r="G54" s="17" t="s">
        <v>7195</v>
      </c>
      <c r="H54" t="s">
        <v>116</v>
      </c>
      <c r="I54" t="s">
        <v>43</v>
      </c>
      <c r="J54" t="s">
        <v>8</v>
      </c>
      <c r="K54" t="s">
        <v>144</v>
      </c>
      <c r="L54" t="s">
        <v>145</v>
      </c>
      <c r="M54" t="s">
        <v>119</v>
      </c>
      <c r="N54">
        <v>0</v>
      </c>
      <c r="O54" t="s">
        <v>47</v>
      </c>
      <c r="P54">
        <v>91</v>
      </c>
      <c r="Q54" t="s">
        <v>48</v>
      </c>
      <c r="R54" t="s">
        <v>63</v>
      </c>
      <c r="S54" t="s">
        <v>64</v>
      </c>
      <c r="T54" t="s">
        <v>51</v>
      </c>
      <c r="U54" t="s">
        <v>96</v>
      </c>
      <c r="V54">
        <v>1.1000000000000001</v>
      </c>
      <c r="W54" s="1">
        <v>1501.5000000000002</v>
      </c>
      <c r="X54">
        <v>1</v>
      </c>
      <c r="Y54">
        <v>0</v>
      </c>
      <c r="Z54">
        <v>5</v>
      </c>
      <c r="AA54">
        <v>0</v>
      </c>
      <c r="AB54" s="2">
        <v>0</v>
      </c>
      <c r="AC54" s="1">
        <v>0</v>
      </c>
      <c r="AD54" s="7">
        <v>43523</v>
      </c>
      <c r="AE54" s="7">
        <v>43523</v>
      </c>
      <c r="AF54">
        <v>0</v>
      </c>
      <c r="AG54" t="s">
        <v>53</v>
      </c>
      <c r="AH54" s="2">
        <v>0</v>
      </c>
      <c r="AI54" s="1">
        <v>0</v>
      </c>
      <c r="AJ54" s="1">
        <v>0</v>
      </c>
      <c r="AK54" s="6" t="str">
        <f>+IF(Tabla1[[#This Row],[REQUEST_TY]]="SR MANTENIMIENTO CORRECTIVO", "EMERGENCIA", "OTROS")</f>
        <v>EMERGENCIA</v>
      </c>
      <c r="AL54" s="6" t="str">
        <f>+_xlfn.IFS(Tabla1[[#This Row],[Veces obj]]&lt;=1,"0-1",Tabla1[[#This Row],[Veces obj]]&lt;=2,"1-2",Tabla1[[#This Row],[Veces obj]]&lt;=3,"2-3",TRUE,"&gt;3")</f>
        <v>0-1</v>
      </c>
      <c r="AM54" s="6" t="str">
        <f>+_xlfn.IFS(MONTH(Tabla1[[#This Row],[MES]])&lt;=3,"Q1",MONTH(Tabla1[[#This Row],[MES]])&lt;=6,"Q2",MONTH(Tabla1[[#This Row],[MES]])&lt;=9,"Q3",TRUE,"Q4")</f>
        <v>Q1</v>
      </c>
      <c r="AN54" t="str">
        <f>+IFERROR(VLOOKUP(Tabla1[[#This Row],[CUENTA]],CTAS[],2,0),"OTROS")</f>
        <v>OTROS</v>
      </c>
      <c r="AO54">
        <v>1</v>
      </c>
      <c r="AP54" t="str">
        <f>+IFERROR(VLOOKUP(Tabla1[[#This Row],[EMPLEADO]],IS[],3,0),"OTROS")</f>
        <v>CHIHUAHUA</v>
      </c>
      <c r="AQ54" t="str">
        <f>+IFERROR(VLOOKUP(Tabla1[[#This Row],[EMPLEADO]],IS[[NÓMINA]:[INGENIERO]],2,0),"OTROS")</f>
        <v>FERNANDO CHAVIRA</v>
      </c>
    </row>
    <row r="55" spans="1:43" x14ac:dyDescent="0.25">
      <c r="A55" t="s">
        <v>36</v>
      </c>
      <c r="B55">
        <v>1</v>
      </c>
      <c r="C55" t="s">
        <v>445</v>
      </c>
      <c r="D55" t="s">
        <v>38</v>
      </c>
      <c r="E55" t="s">
        <v>113</v>
      </c>
      <c r="F55" t="s">
        <v>446</v>
      </c>
      <c r="G55" s="17" t="s">
        <v>447</v>
      </c>
      <c r="H55" t="s">
        <v>116</v>
      </c>
      <c r="I55" t="s">
        <v>43</v>
      </c>
      <c r="J55" t="s">
        <v>8</v>
      </c>
      <c r="K55" t="s">
        <v>448</v>
      </c>
      <c r="L55" t="s">
        <v>449</v>
      </c>
      <c r="M55" t="s">
        <v>165</v>
      </c>
      <c r="N55">
        <v>0</v>
      </c>
      <c r="O55" t="s">
        <v>47</v>
      </c>
      <c r="P55">
        <v>21</v>
      </c>
      <c r="Q55" t="s">
        <v>62</v>
      </c>
      <c r="R55" t="s">
        <v>49</v>
      </c>
      <c r="S55" t="s">
        <v>50</v>
      </c>
      <c r="T55" t="s">
        <v>51</v>
      </c>
      <c r="U55" t="s">
        <v>154</v>
      </c>
      <c r="V55">
        <v>0.6</v>
      </c>
      <c r="W55" s="1">
        <v>429.00000000000006</v>
      </c>
      <c r="X55">
        <v>1</v>
      </c>
      <c r="Y55">
        <v>0.05</v>
      </c>
      <c r="Z55">
        <v>5</v>
      </c>
      <c r="AA55">
        <v>0.01</v>
      </c>
      <c r="AB55" s="2">
        <v>0</v>
      </c>
      <c r="AC55" s="1">
        <v>0</v>
      </c>
      <c r="AD55" s="7">
        <v>43473</v>
      </c>
      <c r="AE55" s="7">
        <v>43473</v>
      </c>
      <c r="AF55">
        <v>0</v>
      </c>
      <c r="AG55" t="s">
        <v>53</v>
      </c>
      <c r="AH55" s="2">
        <v>0</v>
      </c>
      <c r="AI55" s="1">
        <v>0</v>
      </c>
      <c r="AJ55" s="1">
        <v>0</v>
      </c>
      <c r="AK55" s="6" t="str">
        <f>+IF(Tabla1[[#This Row],[REQUEST_TY]]="SR MANTENIMIENTO CORRECTIVO", "EMERGENCIA", "OTROS")</f>
        <v>EMERGENCIA</v>
      </c>
      <c r="AL55" s="6" t="str">
        <f>+_xlfn.IFS(Tabla1[[#This Row],[Veces obj]]&lt;=1,"0-1",Tabla1[[#This Row],[Veces obj]]&lt;=2,"1-2",Tabla1[[#This Row],[Veces obj]]&lt;=3,"2-3",TRUE,"&gt;3")</f>
        <v>0-1</v>
      </c>
      <c r="AM55" s="6" t="str">
        <f>+_xlfn.IFS(MONTH(Tabla1[[#This Row],[MES]])&lt;=3,"Q1",MONTH(Tabla1[[#This Row],[MES]])&lt;=6,"Q2",MONTH(Tabla1[[#This Row],[MES]])&lt;=9,"Q3",TRUE,"Q4")</f>
        <v>Q1</v>
      </c>
      <c r="AN55" t="str">
        <f>+IFERROR(VLOOKUP(Tabla1[[#This Row],[CUENTA]],CTAS[],2,0),"OTROS")</f>
        <v>OTROS</v>
      </c>
      <c r="AO55">
        <v>1</v>
      </c>
      <c r="AP55" t="str">
        <f>+IFERROR(VLOOKUP(Tabla1[[#This Row],[EMPLEADO]],IS[],3,0),"OTROS")</f>
        <v>CHIHUAHUA</v>
      </c>
      <c r="AQ55" t="str">
        <f>+IFERROR(VLOOKUP(Tabla1[[#This Row],[EMPLEADO]],IS[[NÓMINA]:[INGENIERO]],2,0),"OTROS")</f>
        <v>FERNANDO CHAVIRA</v>
      </c>
    </row>
    <row r="56" spans="1:43" x14ac:dyDescent="0.25">
      <c r="A56" t="s">
        <v>36</v>
      </c>
      <c r="B56">
        <v>1</v>
      </c>
      <c r="C56" t="s">
        <v>372</v>
      </c>
      <c r="D56" t="s">
        <v>38</v>
      </c>
      <c r="E56" t="s">
        <v>373</v>
      </c>
      <c r="F56" t="s">
        <v>374</v>
      </c>
      <c r="G56" s="17" t="s">
        <v>375</v>
      </c>
      <c r="H56" t="s">
        <v>308</v>
      </c>
      <c r="I56" t="s">
        <v>43</v>
      </c>
      <c r="J56" t="s">
        <v>8</v>
      </c>
      <c r="K56" t="s">
        <v>102</v>
      </c>
      <c r="L56" t="s">
        <v>376</v>
      </c>
      <c r="M56" t="s">
        <v>310</v>
      </c>
      <c r="N56">
        <v>0</v>
      </c>
      <c r="O56" t="s">
        <v>47</v>
      </c>
      <c r="P56">
        <v>101</v>
      </c>
      <c r="Q56" t="s">
        <v>48</v>
      </c>
      <c r="R56" t="s">
        <v>153</v>
      </c>
      <c r="S56" t="s">
        <v>50</v>
      </c>
      <c r="T56" t="s">
        <v>51</v>
      </c>
      <c r="U56" t="s">
        <v>52</v>
      </c>
      <c r="V56">
        <v>1.05</v>
      </c>
      <c r="W56" s="1">
        <v>750.75000000000011</v>
      </c>
      <c r="X56">
        <v>1</v>
      </c>
      <c r="Y56">
        <v>0</v>
      </c>
      <c r="Z56">
        <v>5</v>
      </c>
      <c r="AA56">
        <v>0</v>
      </c>
      <c r="AB56" s="2">
        <v>0</v>
      </c>
      <c r="AC56" s="1">
        <v>0</v>
      </c>
      <c r="AD56" s="7">
        <v>43493</v>
      </c>
      <c r="AE56" s="7">
        <v>43494</v>
      </c>
      <c r="AF56">
        <v>1</v>
      </c>
      <c r="AG56" t="s">
        <v>53</v>
      </c>
      <c r="AH56" s="2">
        <v>0</v>
      </c>
      <c r="AI56" s="1">
        <v>0</v>
      </c>
      <c r="AJ56" s="1">
        <v>0</v>
      </c>
      <c r="AK56" s="6" t="str">
        <f>+IF(Tabla1[[#This Row],[REQUEST_TY]]="SR MANTENIMIENTO CORRECTIVO", "EMERGENCIA", "OTROS")</f>
        <v>EMERGENCIA</v>
      </c>
      <c r="AL56" s="6" t="str">
        <f>+_xlfn.IFS(Tabla1[[#This Row],[Veces obj]]&lt;=1,"0-1",Tabla1[[#This Row],[Veces obj]]&lt;=2,"1-2",Tabla1[[#This Row],[Veces obj]]&lt;=3,"2-3",TRUE,"&gt;3")</f>
        <v>0-1</v>
      </c>
      <c r="AM56" s="6" t="str">
        <f>+_xlfn.IFS(MONTH(Tabla1[[#This Row],[MES]])&lt;=3,"Q1",MONTH(Tabla1[[#This Row],[MES]])&lt;=6,"Q2",MONTH(Tabla1[[#This Row],[MES]])&lt;=9,"Q3",TRUE,"Q4")</f>
        <v>Q1</v>
      </c>
      <c r="AN56" t="str">
        <f>+IFERROR(VLOOKUP(Tabla1[[#This Row],[CUENTA]],CTAS[],2,0),"OTROS")</f>
        <v>OTROS</v>
      </c>
      <c r="AP56" t="str">
        <f>+IFERROR(VLOOKUP(Tabla1[[#This Row],[EMPLEADO]],IS[],3,0),"OTROS")</f>
        <v>OTROS</v>
      </c>
      <c r="AQ56" t="str">
        <f>+IFERROR(VLOOKUP(Tabla1[[#This Row],[EMPLEADO]],IS[[NÓMINA]:[INGENIERO]],2,0),"OTROS")</f>
        <v>OTROS</v>
      </c>
    </row>
    <row r="57" spans="1:43" x14ac:dyDescent="0.25">
      <c r="A57" t="s">
        <v>36</v>
      </c>
      <c r="B57">
        <v>1</v>
      </c>
      <c r="C57" t="s">
        <v>456</v>
      </c>
      <c r="D57" t="s">
        <v>38</v>
      </c>
      <c r="E57" t="s">
        <v>113</v>
      </c>
      <c r="F57" t="s">
        <v>457</v>
      </c>
      <c r="G57" s="17" t="s">
        <v>458</v>
      </c>
      <c r="H57" t="s">
        <v>116</v>
      </c>
      <c r="I57" t="s">
        <v>43</v>
      </c>
      <c r="J57" t="s">
        <v>8</v>
      </c>
      <c r="K57" t="s">
        <v>448</v>
      </c>
      <c r="L57" t="s">
        <v>449</v>
      </c>
      <c r="M57" t="s">
        <v>165</v>
      </c>
      <c r="N57">
        <v>0</v>
      </c>
      <c r="O57" t="s">
        <v>47</v>
      </c>
      <c r="P57">
        <v>57</v>
      </c>
      <c r="Q57" t="s">
        <v>82</v>
      </c>
      <c r="R57" t="s">
        <v>49</v>
      </c>
      <c r="S57" t="s">
        <v>50</v>
      </c>
      <c r="T57" t="s">
        <v>51</v>
      </c>
      <c r="U57" t="s">
        <v>120</v>
      </c>
      <c r="V57">
        <v>0.8</v>
      </c>
      <c r="W57" s="1">
        <v>572.00000000000011</v>
      </c>
      <c r="X57">
        <v>1</v>
      </c>
      <c r="Y57">
        <v>0.08</v>
      </c>
      <c r="Z57">
        <v>5</v>
      </c>
      <c r="AA57">
        <v>1.6E-2</v>
      </c>
      <c r="AB57" s="2">
        <v>0</v>
      </c>
      <c r="AC57" s="1">
        <v>0</v>
      </c>
      <c r="AD57" s="7">
        <v>43475</v>
      </c>
      <c r="AE57" s="7">
        <v>43475</v>
      </c>
      <c r="AF57">
        <v>0</v>
      </c>
      <c r="AG57" t="s">
        <v>53</v>
      </c>
      <c r="AH57" s="2">
        <v>0</v>
      </c>
      <c r="AI57" s="1">
        <v>0</v>
      </c>
      <c r="AJ57" s="1">
        <v>0</v>
      </c>
      <c r="AK57" s="6" t="str">
        <f>+IF(Tabla1[[#This Row],[REQUEST_TY]]="SR MANTENIMIENTO CORRECTIVO", "EMERGENCIA", "OTROS")</f>
        <v>EMERGENCIA</v>
      </c>
      <c r="AL57" s="6" t="str">
        <f>+_xlfn.IFS(Tabla1[[#This Row],[Veces obj]]&lt;=1,"0-1",Tabla1[[#This Row],[Veces obj]]&lt;=2,"1-2",Tabla1[[#This Row],[Veces obj]]&lt;=3,"2-3",TRUE,"&gt;3")</f>
        <v>0-1</v>
      </c>
      <c r="AM57" s="6" t="str">
        <f>+_xlfn.IFS(MONTH(Tabla1[[#This Row],[MES]])&lt;=3,"Q1",MONTH(Tabla1[[#This Row],[MES]])&lt;=6,"Q2",MONTH(Tabla1[[#This Row],[MES]])&lt;=9,"Q3",TRUE,"Q4")</f>
        <v>Q1</v>
      </c>
      <c r="AN57" t="str">
        <f>+IFERROR(VLOOKUP(Tabla1[[#This Row],[CUENTA]],CTAS[],2,0),"OTROS")</f>
        <v>OTROS</v>
      </c>
      <c r="AO57">
        <v>1</v>
      </c>
      <c r="AP57" t="str">
        <f>+IFERROR(VLOOKUP(Tabla1[[#This Row],[EMPLEADO]],IS[],3,0),"OTROS")</f>
        <v>CHIHUAHUA</v>
      </c>
      <c r="AQ57" t="str">
        <f>+IFERROR(VLOOKUP(Tabla1[[#This Row],[EMPLEADO]],IS[[NÓMINA]:[INGENIERO]],2,0),"OTROS")</f>
        <v>FERNANDO CHAVIRA</v>
      </c>
    </row>
    <row r="58" spans="1:43" x14ac:dyDescent="0.25">
      <c r="A58" t="s">
        <v>36</v>
      </c>
      <c r="B58">
        <v>1</v>
      </c>
      <c r="C58" t="s">
        <v>381</v>
      </c>
      <c r="D58" t="s">
        <v>38</v>
      </c>
      <c r="E58" t="s">
        <v>275</v>
      </c>
      <c r="F58" t="s">
        <v>382</v>
      </c>
      <c r="G58" s="17" t="s">
        <v>383</v>
      </c>
      <c r="H58" t="s">
        <v>384</v>
      </c>
      <c r="I58" t="s">
        <v>43</v>
      </c>
      <c r="J58" t="s">
        <v>8</v>
      </c>
      <c r="K58" t="s">
        <v>385</v>
      </c>
      <c r="L58" t="s">
        <v>386</v>
      </c>
      <c r="M58" t="s">
        <v>387</v>
      </c>
      <c r="N58">
        <v>0</v>
      </c>
      <c r="O58" t="s">
        <v>47</v>
      </c>
      <c r="P58">
        <v>3</v>
      </c>
      <c r="Q58" t="s">
        <v>388</v>
      </c>
      <c r="R58" t="s">
        <v>95</v>
      </c>
      <c r="S58" t="s">
        <v>64</v>
      </c>
      <c r="T58" t="s">
        <v>51</v>
      </c>
      <c r="U58" t="s">
        <v>389</v>
      </c>
      <c r="V58">
        <v>0</v>
      </c>
      <c r="W58" s="1">
        <v>0</v>
      </c>
      <c r="X58">
        <v>1</v>
      </c>
      <c r="Y58">
        <v>0</v>
      </c>
      <c r="Z58">
        <v>5</v>
      </c>
      <c r="AA58">
        <v>0</v>
      </c>
      <c r="AB58" s="2">
        <v>0</v>
      </c>
      <c r="AC58" s="1">
        <v>0</v>
      </c>
      <c r="AD58" s="7">
        <v>43494</v>
      </c>
      <c r="AE58" s="7">
        <v>43494</v>
      </c>
      <c r="AF58">
        <v>0</v>
      </c>
      <c r="AG58" t="s">
        <v>53</v>
      </c>
      <c r="AH58" s="2">
        <v>0</v>
      </c>
      <c r="AI58" s="1">
        <v>0</v>
      </c>
      <c r="AJ58" s="1">
        <v>0</v>
      </c>
      <c r="AK58" s="6" t="str">
        <f>+IF(Tabla1[[#This Row],[REQUEST_TY]]="SR MANTENIMIENTO CORRECTIVO", "EMERGENCIA", "OTROS")</f>
        <v>EMERGENCIA</v>
      </c>
      <c r="AL58" s="6" t="str">
        <f>+_xlfn.IFS(Tabla1[[#This Row],[Veces obj]]&lt;=1,"0-1",Tabla1[[#This Row],[Veces obj]]&lt;=2,"1-2",Tabla1[[#This Row],[Veces obj]]&lt;=3,"2-3",TRUE,"&gt;3")</f>
        <v>0-1</v>
      </c>
      <c r="AM58" s="6" t="str">
        <f>+_xlfn.IFS(MONTH(Tabla1[[#This Row],[MES]])&lt;=3,"Q1",MONTH(Tabla1[[#This Row],[MES]])&lt;=6,"Q2",MONTH(Tabla1[[#This Row],[MES]])&lt;=9,"Q3",TRUE,"Q4")</f>
        <v>Q1</v>
      </c>
      <c r="AN58" t="str">
        <f>+IFERROR(VLOOKUP(Tabla1[[#This Row],[CUENTA]],CTAS[],2,0),"OTROS")</f>
        <v>OTROS</v>
      </c>
      <c r="AP58" t="str">
        <f>+IFERROR(VLOOKUP(Tabla1[[#This Row],[EMPLEADO]],IS[],3,0),"OTROS")</f>
        <v>OTROS</v>
      </c>
      <c r="AQ58" t="str">
        <f>+IFERROR(VLOOKUP(Tabla1[[#This Row],[EMPLEADO]],IS[[NÓMINA]:[INGENIERO]],2,0),"OTROS")</f>
        <v>OTROS</v>
      </c>
    </row>
    <row r="59" spans="1:43" x14ac:dyDescent="0.25">
      <c r="A59" t="s">
        <v>36</v>
      </c>
      <c r="B59">
        <v>1</v>
      </c>
      <c r="C59" t="s">
        <v>561</v>
      </c>
      <c r="D59" t="s">
        <v>38</v>
      </c>
      <c r="E59" t="s">
        <v>562</v>
      </c>
      <c r="F59" t="s">
        <v>563</v>
      </c>
      <c r="G59" s="17" t="s">
        <v>564</v>
      </c>
      <c r="H59" t="s">
        <v>116</v>
      </c>
      <c r="I59" t="s">
        <v>43</v>
      </c>
      <c r="J59" t="s">
        <v>8</v>
      </c>
      <c r="K59" t="s">
        <v>144</v>
      </c>
      <c r="L59" t="s">
        <v>145</v>
      </c>
      <c r="M59" t="s">
        <v>119</v>
      </c>
      <c r="N59">
        <v>0</v>
      </c>
      <c r="O59" t="s">
        <v>47</v>
      </c>
      <c r="P59">
        <v>54</v>
      </c>
      <c r="Q59" t="s">
        <v>82</v>
      </c>
      <c r="R59" t="s">
        <v>63</v>
      </c>
      <c r="S59" t="s">
        <v>64</v>
      </c>
      <c r="T59" t="s">
        <v>51</v>
      </c>
      <c r="U59" t="s">
        <v>83</v>
      </c>
      <c r="V59">
        <v>1.05</v>
      </c>
      <c r="W59" s="1">
        <v>1433.25</v>
      </c>
      <c r="X59">
        <v>1</v>
      </c>
      <c r="Y59">
        <v>0.26</v>
      </c>
      <c r="Z59">
        <v>5</v>
      </c>
      <c r="AA59">
        <v>5.2000000000000005E-2</v>
      </c>
      <c r="AB59" s="2">
        <v>0</v>
      </c>
      <c r="AC59" s="1">
        <v>0</v>
      </c>
      <c r="AD59" s="7">
        <v>43488</v>
      </c>
      <c r="AE59" s="7">
        <v>43488</v>
      </c>
      <c r="AF59">
        <v>0</v>
      </c>
      <c r="AG59" t="s">
        <v>53</v>
      </c>
      <c r="AH59" s="2">
        <v>0</v>
      </c>
      <c r="AI59" s="1">
        <v>0</v>
      </c>
      <c r="AJ59" s="1">
        <v>0</v>
      </c>
      <c r="AK59" s="6" t="str">
        <f>+IF(Tabla1[[#This Row],[REQUEST_TY]]="SR MANTENIMIENTO CORRECTIVO", "EMERGENCIA", "OTROS")</f>
        <v>EMERGENCIA</v>
      </c>
      <c r="AL59" s="6" t="str">
        <f>+_xlfn.IFS(Tabla1[[#This Row],[Veces obj]]&lt;=1,"0-1",Tabla1[[#This Row],[Veces obj]]&lt;=2,"1-2",Tabla1[[#This Row],[Veces obj]]&lt;=3,"2-3",TRUE,"&gt;3")</f>
        <v>0-1</v>
      </c>
      <c r="AM59" s="6" t="str">
        <f>+_xlfn.IFS(MONTH(Tabla1[[#This Row],[MES]])&lt;=3,"Q1",MONTH(Tabla1[[#This Row],[MES]])&lt;=6,"Q2",MONTH(Tabla1[[#This Row],[MES]])&lt;=9,"Q3",TRUE,"Q4")</f>
        <v>Q1</v>
      </c>
      <c r="AN59" t="str">
        <f>+IFERROR(VLOOKUP(Tabla1[[#This Row],[CUENTA]],CTAS[],2,0),"OTROS")</f>
        <v>OTROS</v>
      </c>
      <c r="AO59">
        <v>1</v>
      </c>
      <c r="AP59" t="str">
        <f>+IFERROR(VLOOKUP(Tabla1[[#This Row],[EMPLEADO]],IS[],3,0),"OTROS")</f>
        <v>CHIHUAHUA</v>
      </c>
      <c r="AQ59" t="str">
        <f>+IFERROR(VLOOKUP(Tabla1[[#This Row],[EMPLEADO]],IS[[NÓMINA]:[INGENIERO]],2,0),"OTROS")</f>
        <v>FERNANDO CHAVIRA</v>
      </c>
    </row>
    <row r="60" spans="1:43" x14ac:dyDescent="0.25">
      <c r="A60" t="s">
        <v>36</v>
      </c>
      <c r="B60">
        <v>1</v>
      </c>
      <c r="C60" t="s">
        <v>393</v>
      </c>
      <c r="D60" t="s">
        <v>38</v>
      </c>
      <c r="E60" t="s">
        <v>394</v>
      </c>
      <c r="F60" t="s">
        <v>395</v>
      </c>
      <c r="G60" s="17" t="s">
        <v>396</v>
      </c>
      <c r="H60" t="s">
        <v>384</v>
      </c>
      <c r="I60" t="s">
        <v>43</v>
      </c>
      <c r="J60" t="s">
        <v>8</v>
      </c>
      <c r="K60" t="s">
        <v>385</v>
      </c>
      <c r="L60" t="s">
        <v>397</v>
      </c>
      <c r="M60" t="s">
        <v>387</v>
      </c>
      <c r="N60">
        <v>0</v>
      </c>
      <c r="O60" t="s">
        <v>47</v>
      </c>
      <c r="P60">
        <v>21</v>
      </c>
      <c r="Q60" t="s">
        <v>62</v>
      </c>
      <c r="R60" t="s">
        <v>63</v>
      </c>
      <c r="S60" t="s">
        <v>64</v>
      </c>
      <c r="T60" t="s">
        <v>51</v>
      </c>
      <c r="U60" t="s">
        <v>65</v>
      </c>
      <c r="V60">
        <v>0.8</v>
      </c>
      <c r="W60" s="1">
        <v>1092</v>
      </c>
      <c r="X60">
        <v>1</v>
      </c>
      <c r="Y60">
        <v>0</v>
      </c>
      <c r="Z60">
        <v>5</v>
      </c>
      <c r="AA60">
        <v>0</v>
      </c>
      <c r="AB60" s="2">
        <v>0</v>
      </c>
      <c r="AC60" s="1">
        <v>0</v>
      </c>
      <c r="AD60" s="7">
        <v>43494</v>
      </c>
      <c r="AE60" s="7">
        <v>43494</v>
      </c>
      <c r="AF60">
        <v>0</v>
      </c>
      <c r="AG60" t="s">
        <v>53</v>
      </c>
      <c r="AH60" s="2">
        <v>0</v>
      </c>
      <c r="AI60" s="1">
        <v>0</v>
      </c>
      <c r="AJ60" s="1">
        <v>0</v>
      </c>
      <c r="AK60" s="6" t="str">
        <f>+IF(Tabla1[[#This Row],[REQUEST_TY]]="SR MANTENIMIENTO CORRECTIVO", "EMERGENCIA", "OTROS")</f>
        <v>EMERGENCIA</v>
      </c>
      <c r="AL60" s="6" t="str">
        <f>+_xlfn.IFS(Tabla1[[#This Row],[Veces obj]]&lt;=1,"0-1",Tabla1[[#This Row],[Veces obj]]&lt;=2,"1-2",Tabla1[[#This Row],[Veces obj]]&lt;=3,"2-3",TRUE,"&gt;3")</f>
        <v>0-1</v>
      </c>
      <c r="AM60" s="6" t="str">
        <f>+_xlfn.IFS(MONTH(Tabla1[[#This Row],[MES]])&lt;=3,"Q1",MONTH(Tabla1[[#This Row],[MES]])&lt;=6,"Q2",MONTH(Tabla1[[#This Row],[MES]])&lt;=9,"Q3",TRUE,"Q4")</f>
        <v>Q1</v>
      </c>
      <c r="AN60" t="str">
        <f>+IFERROR(VLOOKUP(Tabla1[[#This Row],[CUENTA]],CTAS[],2,0),"OTROS")</f>
        <v>OTROS</v>
      </c>
      <c r="AP60" t="str">
        <f>+IFERROR(VLOOKUP(Tabla1[[#This Row],[EMPLEADO]],IS[],3,0),"OTROS")</f>
        <v>OTROS</v>
      </c>
      <c r="AQ60" t="str">
        <f>+IFERROR(VLOOKUP(Tabla1[[#This Row],[EMPLEADO]],IS[[NÓMINA]:[INGENIERO]],2,0),"OTROS")</f>
        <v>OTROS</v>
      </c>
    </row>
    <row r="61" spans="1:43" x14ac:dyDescent="0.25">
      <c r="A61" t="s">
        <v>4444</v>
      </c>
      <c r="B61">
        <v>1</v>
      </c>
      <c r="C61" t="s">
        <v>6497</v>
      </c>
      <c r="D61" t="s">
        <v>38</v>
      </c>
      <c r="E61" t="s">
        <v>113</v>
      </c>
      <c r="F61" t="s">
        <v>6492</v>
      </c>
      <c r="G61" s="17" t="s">
        <v>6498</v>
      </c>
      <c r="H61" t="s">
        <v>116</v>
      </c>
      <c r="I61" t="s">
        <v>43</v>
      </c>
      <c r="J61" t="s">
        <v>8</v>
      </c>
      <c r="K61" t="s">
        <v>125</v>
      </c>
      <c r="L61" t="s">
        <v>6499</v>
      </c>
      <c r="M61" t="s">
        <v>165</v>
      </c>
      <c r="N61">
        <v>0</v>
      </c>
      <c r="O61" t="s">
        <v>47</v>
      </c>
      <c r="P61">
        <v>76</v>
      </c>
      <c r="Q61" t="s">
        <v>48</v>
      </c>
      <c r="R61" t="s">
        <v>49</v>
      </c>
      <c r="S61" t="s">
        <v>50</v>
      </c>
      <c r="T61" t="s">
        <v>51</v>
      </c>
      <c r="U61" t="s">
        <v>52</v>
      </c>
      <c r="V61">
        <v>1.05</v>
      </c>
      <c r="W61" s="1">
        <v>750.75000000000011</v>
      </c>
      <c r="X61">
        <v>1</v>
      </c>
      <c r="Y61">
        <v>0.27</v>
      </c>
      <c r="Z61">
        <v>5</v>
      </c>
      <c r="AA61">
        <v>5.4000000000000006E-2</v>
      </c>
      <c r="AB61" s="2">
        <v>0</v>
      </c>
      <c r="AC61" s="1">
        <v>0</v>
      </c>
      <c r="AD61" s="7">
        <v>43517</v>
      </c>
      <c r="AE61" s="7">
        <v>43518</v>
      </c>
      <c r="AF61">
        <v>1</v>
      </c>
      <c r="AG61" t="s">
        <v>53</v>
      </c>
      <c r="AH61" s="2">
        <v>0</v>
      </c>
      <c r="AI61" s="1">
        <v>0</v>
      </c>
      <c r="AJ61" s="1">
        <v>0</v>
      </c>
      <c r="AK61" s="6" t="str">
        <f>+IF(Tabla1[[#This Row],[REQUEST_TY]]="SR MANTENIMIENTO CORRECTIVO", "EMERGENCIA", "OTROS")</f>
        <v>EMERGENCIA</v>
      </c>
      <c r="AL61" s="6" t="str">
        <f>+_xlfn.IFS(Tabla1[[#This Row],[Veces obj]]&lt;=1,"0-1",Tabla1[[#This Row],[Veces obj]]&lt;=2,"1-2",Tabla1[[#This Row],[Veces obj]]&lt;=3,"2-3",TRUE,"&gt;3")</f>
        <v>0-1</v>
      </c>
      <c r="AM61" s="6" t="str">
        <f>+_xlfn.IFS(MONTH(Tabla1[[#This Row],[MES]])&lt;=3,"Q1",MONTH(Tabla1[[#This Row],[MES]])&lt;=6,"Q2",MONTH(Tabla1[[#This Row],[MES]])&lt;=9,"Q3",TRUE,"Q4")</f>
        <v>Q1</v>
      </c>
      <c r="AN61" t="str">
        <f>+IFERROR(VLOOKUP(Tabla1[[#This Row],[CUENTA]],CTAS[],2,0),"OTROS")</f>
        <v>OTROS</v>
      </c>
      <c r="AO61">
        <v>1</v>
      </c>
      <c r="AP61" t="str">
        <f>+IFERROR(VLOOKUP(Tabla1[[#This Row],[EMPLEADO]],IS[],3,0),"OTROS")</f>
        <v>CHIHUAHUA</v>
      </c>
      <c r="AQ61" t="str">
        <f>+IFERROR(VLOOKUP(Tabla1[[#This Row],[EMPLEADO]],IS[[NÓMINA]:[INGENIERO]],2,0),"OTROS")</f>
        <v>FERNANDO CHAVIRA</v>
      </c>
    </row>
    <row r="62" spans="1:43" x14ac:dyDescent="0.25">
      <c r="A62" t="s">
        <v>36</v>
      </c>
      <c r="B62">
        <v>1</v>
      </c>
      <c r="C62" t="s">
        <v>580</v>
      </c>
      <c r="D62" t="s">
        <v>38</v>
      </c>
      <c r="E62" t="s">
        <v>113</v>
      </c>
      <c r="F62" t="s">
        <v>581</v>
      </c>
      <c r="G62" s="17" t="s">
        <v>115</v>
      </c>
      <c r="H62" t="s">
        <v>116</v>
      </c>
      <c r="I62" t="s">
        <v>43</v>
      </c>
      <c r="J62" t="s">
        <v>8</v>
      </c>
      <c r="K62" t="s">
        <v>117</v>
      </c>
      <c r="L62" t="s">
        <v>118</v>
      </c>
      <c r="M62" t="s">
        <v>119</v>
      </c>
      <c r="N62">
        <v>0</v>
      </c>
      <c r="O62" t="s">
        <v>47</v>
      </c>
      <c r="P62">
        <v>20</v>
      </c>
      <c r="Q62" t="s">
        <v>62</v>
      </c>
      <c r="R62" t="s">
        <v>49</v>
      </c>
      <c r="S62" t="s">
        <v>50</v>
      </c>
      <c r="T62" t="s">
        <v>51</v>
      </c>
      <c r="U62" t="s">
        <v>154</v>
      </c>
      <c r="V62">
        <v>0.6</v>
      </c>
      <c r="W62" s="1">
        <v>429.00000000000006</v>
      </c>
      <c r="X62">
        <v>1</v>
      </c>
      <c r="Y62">
        <v>0.28000000000000003</v>
      </c>
      <c r="Z62">
        <v>5</v>
      </c>
      <c r="AA62">
        <v>5.6000000000000008E-2</v>
      </c>
      <c r="AB62" s="2">
        <v>0</v>
      </c>
      <c r="AC62" s="1">
        <v>0</v>
      </c>
      <c r="AD62" s="7">
        <v>43487</v>
      </c>
      <c r="AE62" s="7">
        <v>43487</v>
      </c>
      <c r="AF62">
        <v>0</v>
      </c>
      <c r="AG62" t="s">
        <v>53</v>
      </c>
      <c r="AH62" s="2">
        <v>0</v>
      </c>
      <c r="AI62" s="1">
        <v>0</v>
      </c>
      <c r="AJ62" s="1">
        <v>0</v>
      </c>
      <c r="AK62" s="6" t="str">
        <f>+IF(Tabla1[[#This Row],[REQUEST_TY]]="SR MANTENIMIENTO CORRECTIVO", "EMERGENCIA", "OTROS")</f>
        <v>EMERGENCIA</v>
      </c>
      <c r="AL62" s="6" t="str">
        <f>+_xlfn.IFS(Tabla1[[#This Row],[Veces obj]]&lt;=1,"0-1",Tabla1[[#This Row],[Veces obj]]&lt;=2,"1-2",Tabla1[[#This Row],[Veces obj]]&lt;=3,"2-3",TRUE,"&gt;3")</f>
        <v>0-1</v>
      </c>
      <c r="AM62" s="6" t="str">
        <f>+_xlfn.IFS(MONTH(Tabla1[[#This Row],[MES]])&lt;=3,"Q1",MONTH(Tabla1[[#This Row],[MES]])&lt;=6,"Q2",MONTH(Tabla1[[#This Row],[MES]])&lt;=9,"Q3",TRUE,"Q4")</f>
        <v>Q1</v>
      </c>
      <c r="AN62" t="str">
        <f>+IFERROR(VLOOKUP(Tabla1[[#This Row],[CUENTA]],CTAS[],2,0),"OTROS")</f>
        <v>OTROS</v>
      </c>
      <c r="AO62">
        <v>1</v>
      </c>
      <c r="AP62" t="str">
        <f>+IFERROR(VLOOKUP(Tabla1[[#This Row],[EMPLEADO]],IS[],3,0),"OTROS")</f>
        <v>CHIHUAHUA</v>
      </c>
      <c r="AQ62" t="str">
        <f>+IFERROR(VLOOKUP(Tabla1[[#This Row],[EMPLEADO]],IS[[NÓMINA]:[INGENIERO]],2,0),"OTROS")</f>
        <v>FERNANDO CHAVIRA</v>
      </c>
    </row>
    <row r="63" spans="1:43" x14ac:dyDescent="0.25">
      <c r="A63" t="s">
        <v>36</v>
      </c>
      <c r="B63">
        <v>1</v>
      </c>
      <c r="C63" t="s">
        <v>406</v>
      </c>
      <c r="D63" t="s">
        <v>38</v>
      </c>
      <c r="E63" t="s">
        <v>133</v>
      </c>
      <c r="F63" t="s">
        <v>407</v>
      </c>
      <c r="G63" s="17" t="s">
        <v>408</v>
      </c>
      <c r="H63" t="s">
        <v>409</v>
      </c>
      <c r="I63" t="s">
        <v>43</v>
      </c>
      <c r="J63" t="s">
        <v>8</v>
      </c>
      <c r="K63" t="s">
        <v>59</v>
      </c>
      <c r="L63" t="s">
        <v>410</v>
      </c>
      <c r="M63" t="s">
        <v>411</v>
      </c>
      <c r="N63">
        <v>0</v>
      </c>
      <c r="O63" t="s">
        <v>47</v>
      </c>
      <c r="P63">
        <v>21</v>
      </c>
      <c r="Q63" t="s">
        <v>62</v>
      </c>
      <c r="R63" t="s">
        <v>138</v>
      </c>
      <c r="S63" t="s">
        <v>139</v>
      </c>
      <c r="T63" t="s">
        <v>51</v>
      </c>
      <c r="U63" t="s">
        <v>262</v>
      </c>
      <c r="V63">
        <v>1.05</v>
      </c>
      <c r="W63" s="1">
        <v>1651.6500000000003</v>
      </c>
      <c r="X63">
        <v>1</v>
      </c>
      <c r="Y63">
        <v>0</v>
      </c>
      <c r="Z63">
        <v>4</v>
      </c>
      <c r="AA63">
        <v>0</v>
      </c>
      <c r="AB63" s="2">
        <v>0</v>
      </c>
      <c r="AC63" s="1">
        <v>0</v>
      </c>
      <c r="AD63" s="7">
        <v>43495</v>
      </c>
      <c r="AE63" s="7">
        <v>43495</v>
      </c>
      <c r="AF63">
        <v>0</v>
      </c>
      <c r="AG63" t="s">
        <v>53</v>
      </c>
      <c r="AH63" s="2">
        <v>0</v>
      </c>
      <c r="AI63" s="1">
        <v>0</v>
      </c>
      <c r="AJ63" s="1">
        <v>0</v>
      </c>
      <c r="AK63" s="6" t="str">
        <f>+IF(Tabla1[[#This Row],[REQUEST_TY]]="SR MANTENIMIENTO CORRECTIVO", "EMERGENCIA", "OTROS")</f>
        <v>EMERGENCIA</v>
      </c>
      <c r="AL63" s="6" t="str">
        <f>+_xlfn.IFS(Tabla1[[#This Row],[Veces obj]]&lt;=1,"0-1",Tabla1[[#This Row],[Veces obj]]&lt;=2,"1-2",Tabla1[[#This Row],[Veces obj]]&lt;=3,"2-3",TRUE,"&gt;3")</f>
        <v>0-1</v>
      </c>
      <c r="AM63" s="6" t="str">
        <f>+_xlfn.IFS(MONTH(Tabla1[[#This Row],[MES]])&lt;=3,"Q1",MONTH(Tabla1[[#This Row],[MES]])&lt;=6,"Q2",MONTH(Tabla1[[#This Row],[MES]])&lt;=9,"Q3",TRUE,"Q4")</f>
        <v>Q1</v>
      </c>
      <c r="AN63" t="str">
        <f>+IFERROR(VLOOKUP(Tabla1[[#This Row],[CUENTA]],CTAS[],2,0),"OTROS")</f>
        <v>OTROS</v>
      </c>
      <c r="AP63" t="str">
        <f>+IFERROR(VLOOKUP(Tabla1[[#This Row],[EMPLEADO]],IS[],3,0),"OTROS")</f>
        <v>OTROS</v>
      </c>
      <c r="AQ63" t="str">
        <f>+IFERROR(VLOOKUP(Tabla1[[#This Row],[EMPLEADO]],IS[[NÓMINA]:[INGENIERO]],2,0),"OTROS")</f>
        <v>OTROS</v>
      </c>
    </row>
    <row r="64" spans="1:43" x14ac:dyDescent="0.25">
      <c r="A64" t="s">
        <v>36</v>
      </c>
      <c r="B64">
        <v>1</v>
      </c>
      <c r="C64" t="s">
        <v>412</v>
      </c>
      <c r="D64" t="s">
        <v>38</v>
      </c>
      <c r="E64" t="s">
        <v>413</v>
      </c>
      <c r="F64" t="s">
        <v>414</v>
      </c>
      <c r="G64" s="17" t="s">
        <v>415</v>
      </c>
      <c r="H64" t="s">
        <v>70</v>
      </c>
      <c r="I64" t="s">
        <v>43</v>
      </c>
      <c r="J64" t="s">
        <v>8</v>
      </c>
      <c r="K64" t="s">
        <v>234</v>
      </c>
      <c r="L64" t="s">
        <v>93</v>
      </c>
      <c r="M64" t="s">
        <v>94</v>
      </c>
      <c r="N64">
        <v>1</v>
      </c>
      <c r="O64" t="s">
        <v>47</v>
      </c>
      <c r="P64">
        <v>174</v>
      </c>
      <c r="Q64" t="s">
        <v>48</v>
      </c>
      <c r="R64" t="s">
        <v>242</v>
      </c>
      <c r="S64" t="s">
        <v>64</v>
      </c>
      <c r="T64" t="s">
        <v>51</v>
      </c>
      <c r="U64" t="s">
        <v>96</v>
      </c>
      <c r="V64">
        <v>1.1000000000000001</v>
      </c>
      <c r="W64" s="1">
        <v>0</v>
      </c>
      <c r="X64">
        <v>1</v>
      </c>
      <c r="Y64">
        <v>0</v>
      </c>
      <c r="Z64">
        <v>5</v>
      </c>
      <c r="AA64">
        <v>0</v>
      </c>
      <c r="AB64" s="2">
        <v>0</v>
      </c>
      <c r="AC64" s="1">
        <v>0</v>
      </c>
      <c r="AD64" s="7">
        <v>43495</v>
      </c>
      <c r="AE64" s="7">
        <v>43495</v>
      </c>
      <c r="AF64">
        <v>0</v>
      </c>
      <c r="AG64" t="s">
        <v>53</v>
      </c>
      <c r="AH64" s="2">
        <v>0</v>
      </c>
      <c r="AI64" s="1">
        <v>0</v>
      </c>
      <c r="AJ64" s="1">
        <v>0</v>
      </c>
      <c r="AK64" s="6" t="str">
        <f>+IF(Tabla1[[#This Row],[REQUEST_TY]]="SR MANTENIMIENTO CORRECTIVO", "EMERGENCIA", "OTROS")</f>
        <v>EMERGENCIA</v>
      </c>
      <c r="AL64" s="6" t="str">
        <f>+_xlfn.IFS(Tabla1[[#This Row],[Veces obj]]&lt;=1,"0-1",Tabla1[[#This Row],[Veces obj]]&lt;=2,"1-2",Tabla1[[#This Row],[Veces obj]]&lt;=3,"2-3",TRUE,"&gt;3")</f>
        <v>0-1</v>
      </c>
      <c r="AM64" s="6" t="str">
        <f>+_xlfn.IFS(MONTH(Tabla1[[#This Row],[MES]])&lt;=3,"Q1",MONTH(Tabla1[[#This Row],[MES]])&lt;=6,"Q2",MONTH(Tabla1[[#This Row],[MES]])&lt;=9,"Q3",TRUE,"Q4")</f>
        <v>Q1</v>
      </c>
      <c r="AN64" t="str">
        <f>+IFERROR(VLOOKUP(Tabla1[[#This Row],[CUENTA]],CTAS[],2,0),"OTROS")</f>
        <v>OTROS</v>
      </c>
      <c r="AP64" t="str">
        <f>+IFERROR(VLOOKUP(Tabla1[[#This Row],[EMPLEADO]],IS[],3,0),"OTROS")</f>
        <v>OTROS</v>
      </c>
      <c r="AQ64" t="str">
        <f>+IFERROR(VLOOKUP(Tabla1[[#This Row],[EMPLEADO]],IS[[NÓMINA]:[INGENIERO]],2,0),"OTROS")</f>
        <v>OTROS</v>
      </c>
    </row>
    <row r="65" spans="1:43" x14ac:dyDescent="0.25">
      <c r="A65" t="s">
        <v>36</v>
      </c>
      <c r="B65">
        <v>1</v>
      </c>
      <c r="C65" t="s">
        <v>668</v>
      </c>
      <c r="D65" t="s">
        <v>38</v>
      </c>
      <c r="E65" t="s">
        <v>76</v>
      </c>
      <c r="F65" t="s">
        <v>669</v>
      </c>
      <c r="G65" s="17" t="s">
        <v>670</v>
      </c>
      <c r="H65" t="s">
        <v>116</v>
      </c>
      <c r="I65" t="s">
        <v>43</v>
      </c>
      <c r="J65" t="s">
        <v>8</v>
      </c>
      <c r="K65" t="s">
        <v>102</v>
      </c>
      <c r="L65" t="s">
        <v>671</v>
      </c>
      <c r="M65" t="s">
        <v>165</v>
      </c>
      <c r="N65">
        <v>0</v>
      </c>
      <c r="O65" t="s">
        <v>47</v>
      </c>
      <c r="P65">
        <v>30</v>
      </c>
      <c r="Q65" t="s">
        <v>62</v>
      </c>
      <c r="R65" t="s">
        <v>63</v>
      </c>
      <c r="S65" t="s">
        <v>64</v>
      </c>
      <c r="T65" t="s">
        <v>51</v>
      </c>
      <c r="U65" t="s">
        <v>65</v>
      </c>
      <c r="V65">
        <v>0.8</v>
      </c>
      <c r="W65" s="1">
        <v>1092</v>
      </c>
      <c r="X65">
        <v>1</v>
      </c>
      <c r="Y65">
        <v>0.42</v>
      </c>
      <c r="Z65">
        <v>5</v>
      </c>
      <c r="AA65">
        <v>8.3999999999999991E-2</v>
      </c>
      <c r="AB65" s="2">
        <v>0</v>
      </c>
      <c r="AC65" s="1">
        <v>0</v>
      </c>
      <c r="AD65" s="7">
        <v>43482</v>
      </c>
      <c r="AE65" s="7">
        <v>43482</v>
      </c>
      <c r="AF65">
        <v>0</v>
      </c>
      <c r="AG65" t="s">
        <v>53</v>
      </c>
      <c r="AH65" s="2">
        <v>0</v>
      </c>
      <c r="AI65" s="1">
        <v>0</v>
      </c>
      <c r="AJ65" s="1">
        <v>0</v>
      </c>
      <c r="AK65" s="6" t="str">
        <f>+IF(Tabla1[[#This Row],[REQUEST_TY]]="SR MANTENIMIENTO CORRECTIVO", "EMERGENCIA", "OTROS")</f>
        <v>EMERGENCIA</v>
      </c>
      <c r="AL65" s="6" t="str">
        <f>+_xlfn.IFS(Tabla1[[#This Row],[Veces obj]]&lt;=1,"0-1",Tabla1[[#This Row],[Veces obj]]&lt;=2,"1-2",Tabla1[[#This Row],[Veces obj]]&lt;=3,"2-3",TRUE,"&gt;3")</f>
        <v>0-1</v>
      </c>
      <c r="AM65" s="6" t="str">
        <f>+_xlfn.IFS(MONTH(Tabla1[[#This Row],[MES]])&lt;=3,"Q1",MONTH(Tabla1[[#This Row],[MES]])&lt;=6,"Q2",MONTH(Tabla1[[#This Row],[MES]])&lt;=9,"Q3",TRUE,"Q4")</f>
        <v>Q1</v>
      </c>
      <c r="AN65" t="str">
        <f>+IFERROR(VLOOKUP(Tabla1[[#This Row],[CUENTA]],CTAS[],2,0),"OTROS")</f>
        <v>OTROS</v>
      </c>
      <c r="AO65">
        <v>1</v>
      </c>
      <c r="AP65" t="str">
        <f>+IFERROR(VLOOKUP(Tabla1[[#This Row],[EMPLEADO]],IS[],3,0),"OTROS")</f>
        <v>CHIHUAHUA</v>
      </c>
      <c r="AQ65" t="str">
        <f>+IFERROR(VLOOKUP(Tabla1[[#This Row],[EMPLEADO]],IS[[NÓMINA]:[INGENIERO]],2,0),"OTROS")</f>
        <v>FERNANDO CHAVIRA</v>
      </c>
    </row>
    <row r="66" spans="1:43" x14ac:dyDescent="0.25">
      <c r="A66" t="s">
        <v>36</v>
      </c>
      <c r="B66">
        <v>1</v>
      </c>
      <c r="C66" t="s">
        <v>420</v>
      </c>
      <c r="D66" t="s">
        <v>38</v>
      </c>
      <c r="E66" t="s">
        <v>421</v>
      </c>
      <c r="F66" t="s">
        <v>422</v>
      </c>
      <c r="G66" s="17" t="s">
        <v>423</v>
      </c>
      <c r="H66" t="s">
        <v>70</v>
      </c>
      <c r="I66" t="s">
        <v>43</v>
      </c>
      <c r="J66" t="s">
        <v>8</v>
      </c>
      <c r="K66" t="s">
        <v>71</v>
      </c>
      <c r="L66" t="s">
        <v>424</v>
      </c>
      <c r="M66" t="s">
        <v>94</v>
      </c>
      <c r="N66">
        <v>1</v>
      </c>
      <c r="O66" t="s">
        <v>47</v>
      </c>
      <c r="P66">
        <v>131</v>
      </c>
      <c r="Q66" t="s">
        <v>48</v>
      </c>
      <c r="R66" t="s">
        <v>235</v>
      </c>
      <c r="S66" t="s">
        <v>50</v>
      </c>
      <c r="T66" t="s">
        <v>51</v>
      </c>
      <c r="U66" t="s">
        <v>52</v>
      </c>
      <c r="V66">
        <v>1.05</v>
      </c>
      <c r="W66" s="1">
        <v>0</v>
      </c>
      <c r="X66">
        <v>1</v>
      </c>
      <c r="Y66">
        <v>0</v>
      </c>
      <c r="Z66">
        <v>5</v>
      </c>
      <c r="AA66">
        <v>0</v>
      </c>
      <c r="AB66" s="2">
        <v>0</v>
      </c>
      <c r="AC66" s="1">
        <v>0</v>
      </c>
      <c r="AD66" s="7">
        <v>43495</v>
      </c>
      <c r="AE66" s="7">
        <v>43496</v>
      </c>
      <c r="AF66">
        <v>1</v>
      </c>
      <c r="AG66" t="s">
        <v>53</v>
      </c>
      <c r="AH66" s="2">
        <v>0</v>
      </c>
      <c r="AI66" s="1">
        <v>0</v>
      </c>
      <c r="AJ66" s="1">
        <v>0</v>
      </c>
      <c r="AK66" s="6" t="str">
        <f>+IF(Tabla1[[#This Row],[REQUEST_TY]]="SR MANTENIMIENTO CORRECTIVO", "EMERGENCIA", "OTROS")</f>
        <v>EMERGENCIA</v>
      </c>
      <c r="AL66" s="6" t="str">
        <f>+_xlfn.IFS(Tabla1[[#This Row],[Veces obj]]&lt;=1,"0-1",Tabla1[[#This Row],[Veces obj]]&lt;=2,"1-2",Tabla1[[#This Row],[Veces obj]]&lt;=3,"2-3",TRUE,"&gt;3")</f>
        <v>0-1</v>
      </c>
      <c r="AM66" s="6" t="str">
        <f>+_xlfn.IFS(MONTH(Tabla1[[#This Row],[MES]])&lt;=3,"Q1",MONTH(Tabla1[[#This Row],[MES]])&lt;=6,"Q2",MONTH(Tabla1[[#This Row],[MES]])&lt;=9,"Q3",TRUE,"Q4")</f>
        <v>Q1</v>
      </c>
      <c r="AN66" t="str">
        <f>+IFERROR(VLOOKUP(Tabla1[[#This Row],[CUENTA]],CTAS[],2,0),"OTROS")</f>
        <v>OTROS</v>
      </c>
      <c r="AP66" t="str">
        <f>+IFERROR(VLOOKUP(Tabla1[[#This Row],[EMPLEADO]],IS[],3,0),"OTROS")</f>
        <v>OTROS</v>
      </c>
      <c r="AQ66" t="str">
        <f>+IFERROR(VLOOKUP(Tabla1[[#This Row],[EMPLEADO]],IS[[NÓMINA]:[INGENIERO]],2,0),"OTROS")</f>
        <v>OTROS</v>
      </c>
    </row>
    <row r="67" spans="1:43" x14ac:dyDescent="0.25">
      <c r="A67" t="s">
        <v>4444</v>
      </c>
      <c r="B67">
        <v>1</v>
      </c>
      <c r="C67" t="s">
        <v>6560</v>
      </c>
      <c r="D67" t="s">
        <v>38</v>
      </c>
      <c r="E67" t="s">
        <v>98</v>
      </c>
      <c r="F67" t="s">
        <v>6561</v>
      </c>
      <c r="G67" s="17" t="s">
        <v>2545</v>
      </c>
      <c r="H67" t="s">
        <v>116</v>
      </c>
      <c r="I67" t="s">
        <v>43</v>
      </c>
      <c r="J67" t="s">
        <v>8</v>
      </c>
      <c r="K67" t="s">
        <v>102</v>
      </c>
      <c r="L67" t="s">
        <v>2546</v>
      </c>
      <c r="M67" t="s">
        <v>119</v>
      </c>
      <c r="N67">
        <v>0</v>
      </c>
      <c r="O67" t="s">
        <v>47</v>
      </c>
      <c r="P67">
        <v>1</v>
      </c>
      <c r="Q67" t="s">
        <v>388</v>
      </c>
      <c r="R67" t="s">
        <v>63</v>
      </c>
      <c r="S67" t="s">
        <v>64</v>
      </c>
      <c r="T67" t="s">
        <v>51</v>
      </c>
      <c r="U67" t="s">
        <v>389</v>
      </c>
      <c r="V67">
        <v>0</v>
      </c>
      <c r="W67" s="1">
        <v>0</v>
      </c>
      <c r="X67">
        <v>1</v>
      </c>
      <c r="Y67">
        <v>0.52</v>
      </c>
      <c r="Z67">
        <v>5</v>
      </c>
      <c r="AA67">
        <v>0.10400000000000001</v>
      </c>
      <c r="AB67" s="2">
        <v>0</v>
      </c>
      <c r="AC67" s="1">
        <v>0</v>
      </c>
      <c r="AD67" s="7">
        <v>43515</v>
      </c>
      <c r="AE67" s="7">
        <v>43515</v>
      </c>
      <c r="AF67">
        <v>0</v>
      </c>
      <c r="AG67" t="s">
        <v>53</v>
      </c>
      <c r="AH67" s="2">
        <v>0</v>
      </c>
      <c r="AI67" s="1">
        <v>0</v>
      </c>
      <c r="AJ67" s="1">
        <v>0</v>
      </c>
      <c r="AK67" s="6" t="str">
        <f>+IF(Tabla1[[#This Row],[REQUEST_TY]]="SR MANTENIMIENTO CORRECTIVO", "EMERGENCIA", "OTROS")</f>
        <v>EMERGENCIA</v>
      </c>
      <c r="AL67" s="6" t="str">
        <f>+_xlfn.IFS(Tabla1[[#This Row],[Veces obj]]&lt;=1,"0-1",Tabla1[[#This Row],[Veces obj]]&lt;=2,"1-2",Tabla1[[#This Row],[Veces obj]]&lt;=3,"2-3",TRUE,"&gt;3")</f>
        <v>0-1</v>
      </c>
      <c r="AM67" s="6" t="str">
        <f>+_xlfn.IFS(MONTH(Tabla1[[#This Row],[MES]])&lt;=3,"Q1",MONTH(Tabla1[[#This Row],[MES]])&lt;=6,"Q2",MONTH(Tabla1[[#This Row],[MES]])&lt;=9,"Q3",TRUE,"Q4")</f>
        <v>Q1</v>
      </c>
      <c r="AN67" t="str">
        <f>+IFERROR(VLOOKUP(Tabla1[[#This Row],[CUENTA]],CTAS[],2,0),"OTROS")</f>
        <v>OTROS</v>
      </c>
      <c r="AO67">
        <v>1</v>
      </c>
      <c r="AP67" t="str">
        <f>+IFERROR(VLOOKUP(Tabla1[[#This Row],[EMPLEADO]],IS[],3,0),"OTROS")</f>
        <v>CHIHUAHUA</v>
      </c>
      <c r="AQ67" t="str">
        <f>+IFERROR(VLOOKUP(Tabla1[[#This Row],[EMPLEADO]],IS[[NÓMINA]:[INGENIERO]],2,0),"OTROS")</f>
        <v>FERNANDO CHAVIRA</v>
      </c>
    </row>
    <row r="68" spans="1:43" x14ac:dyDescent="0.25">
      <c r="A68" t="s">
        <v>36</v>
      </c>
      <c r="B68">
        <v>1</v>
      </c>
      <c r="C68" t="s">
        <v>1093</v>
      </c>
      <c r="D68" t="s">
        <v>38</v>
      </c>
      <c r="E68" t="s">
        <v>562</v>
      </c>
      <c r="F68" t="s">
        <v>1094</v>
      </c>
      <c r="G68" s="17" t="s">
        <v>1095</v>
      </c>
      <c r="H68" t="s">
        <v>116</v>
      </c>
      <c r="I68" t="s">
        <v>43</v>
      </c>
      <c r="J68" t="s">
        <v>8</v>
      </c>
      <c r="K68" t="s">
        <v>144</v>
      </c>
      <c r="L68" t="s">
        <v>145</v>
      </c>
      <c r="M68" t="s">
        <v>119</v>
      </c>
      <c r="N68">
        <v>0</v>
      </c>
      <c r="O68" t="s">
        <v>47</v>
      </c>
      <c r="P68">
        <v>42</v>
      </c>
      <c r="Q68" t="s">
        <v>82</v>
      </c>
      <c r="R68" t="s">
        <v>63</v>
      </c>
      <c r="S68" t="s">
        <v>64</v>
      </c>
      <c r="T68" t="s">
        <v>51</v>
      </c>
      <c r="U68" t="s">
        <v>83</v>
      </c>
      <c r="V68">
        <v>1.05</v>
      </c>
      <c r="W68" s="1">
        <v>1433.25</v>
      </c>
      <c r="X68">
        <v>1</v>
      </c>
      <c r="Y68">
        <v>0.83</v>
      </c>
      <c r="Z68">
        <v>5</v>
      </c>
      <c r="AA68">
        <v>0.16599999999999998</v>
      </c>
      <c r="AB68" s="2">
        <v>0</v>
      </c>
      <c r="AC68" s="1">
        <v>0</v>
      </c>
      <c r="AD68" s="7">
        <v>43475</v>
      </c>
      <c r="AE68" s="7">
        <v>43475</v>
      </c>
      <c r="AF68">
        <v>0</v>
      </c>
      <c r="AG68" t="s">
        <v>53</v>
      </c>
      <c r="AH68" s="2">
        <v>0</v>
      </c>
      <c r="AI68" s="1">
        <v>0</v>
      </c>
      <c r="AJ68" s="1">
        <v>0</v>
      </c>
      <c r="AK68" s="6" t="str">
        <f>+IF(Tabla1[[#This Row],[REQUEST_TY]]="SR MANTENIMIENTO CORRECTIVO", "EMERGENCIA", "OTROS")</f>
        <v>EMERGENCIA</v>
      </c>
      <c r="AL68" s="6" t="str">
        <f>+_xlfn.IFS(Tabla1[[#This Row],[Veces obj]]&lt;=1,"0-1",Tabla1[[#This Row],[Veces obj]]&lt;=2,"1-2",Tabla1[[#This Row],[Veces obj]]&lt;=3,"2-3",TRUE,"&gt;3")</f>
        <v>0-1</v>
      </c>
      <c r="AM68" s="6" t="str">
        <f>+_xlfn.IFS(MONTH(Tabla1[[#This Row],[MES]])&lt;=3,"Q1",MONTH(Tabla1[[#This Row],[MES]])&lt;=6,"Q2",MONTH(Tabla1[[#This Row],[MES]])&lt;=9,"Q3",TRUE,"Q4")</f>
        <v>Q1</v>
      </c>
      <c r="AN68" t="str">
        <f>+IFERROR(VLOOKUP(Tabla1[[#This Row],[CUENTA]],CTAS[],2,0),"OTROS")</f>
        <v>OTROS</v>
      </c>
      <c r="AO68">
        <v>1</v>
      </c>
      <c r="AP68" t="str">
        <f>+IFERROR(VLOOKUP(Tabla1[[#This Row],[EMPLEADO]],IS[],3,0),"OTROS")</f>
        <v>CHIHUAHUA</v>
      </c>
      <c r="AQ68" t="str">
        <f>+IFERROR(VLOOKUP(Tabla1[[#This Row],[EMPLEADO]],IS[[NÓMINA]:[INGENIERO]],2,0),"OTROS")</f>
        <v>FERNANDO CHAVIRA</v>
      </c>
    </row>
    <row r="69" spans="1:43" x14ac:dyDescent="0.25">
      <c r="A69" t="s">
        <v>4444</v>
      </c>
      <c r="B69">
        <v>1</v>
      </c>
      <c r="C69" t="s">
        <v>4614</v>
      </c>
      <c r="D69" t="s">
        <v>38</v>
      </c>
      <c r="E69" t="s">
        <v>332</v>
      </c>
      <c r="F69" t="s">
        <v>677</v>
      </c>
      <c r="G69" s="17" t="s">
        <v>4615</v>
      </c>
      <c r="H69" t="s">
        <v>740</v>
      </c>
      <c r="I69" t="s">
        <v>43</v>
      </c>
      <c r="J69" t="s">
        <v>8</v>
      </c>
      <c r="K69" t="s">
        <v>59</v>
      </c>
      <c r="L69" t="s">
        <v>1430</v>
      </c>
      <c r="M69" t="s">
        <v>530</v>
      </c>
      <c r="N69">
        <v>0</v>
      </c>
      <c r="O69" t="s">
        <v>47</v>
      </c>
      <c r="P69">
        <v>53</v>
      </c>
      <c r="Q69" t="s">
        <v>82</v>
      </c>
      <c r="R69" t="s">
        <v>317</v>
      </c>
      <c r="S69" t="s">
        <v>318</v>
      </c>
      <c r="T69" t="s">
        <v>51</v>
      </c>
      <c r="U69" t="s">
        <v>140</v>
      </c>
      <c r="V69">
        <v>1.1000000000000001</v>
      </c>
      <c r="W69" s="1">
        <v>1730.3000000000004</v>
      </c>
      <c r="X69">
        <v>1</v>
      </c>
      <c r="Y69">
        <v>0</v>
      </c>
      <c r="Z69">
        <v>4</v>
      </c>
      <c r="AA69">
        <v>0</v>
      </c>
      <c r="AB69" s="2">
        <v>0</v>
      </c>
      <c r="AC69" s="1">
        <v>0</v>
      </c>
      <c r="AD69" s="7">
        <v>43496</v>
      </c>
      <c r="AE69" s="7">
        <v>43497</v>
      </c>
      <c r="AF69">
        <v>1</v>
      </c>
      <c r="AG69" t="s">
        <v>53</v>
      </c>
      <c r="AH69" s="2">
        <v>0</v>
      </c>
      <c r="AI69" s="1">
        <v>0</v>
      </c>
      <c r="AJ69" s="1">
        <v>0</v>
      </c>
      <c r="AK69" s="6" t="str">
        <f>+IF(Tabla1[[#This Row],[REQUEST_TY]]="SR MANTENIMIENTO CORRECTIVO", "EMERGENCIA", "OTROS")</f>
        <v>EMERGENCIA</v>
      </c>
      <c r="AL69" s="6" t="str">
        <f>+_xlfn.IFS(Tabla1[[#This Row],[Veces obj]]&lt;=1,"0-1",Tabla1[[#This Row],[Veces obj]]&lt;=2,"1-2",Tabla1[[#This Row],[Veces obj]]&lt;=3,"2-3",TRUE,"&gt;3")</f>
        <v>0-1</v>
      </c>
      <c r="AM69" s="6" t="str">
        <f>+_xlfn.IFS(MONTH(Tabla1[[#This Row],[MES]])&lt;=3,"Q1",MONTH(Tabla1[[#This Row],[MES]])&lt;=6,"Q2",MONTH(Tabla1[[#This Row],[MES]])&lt;=9,"Q3",TRUE,"Q4")</f>
        <v>Q1</v>
      </c>
      <c r="AN69" t="str">
        <f>+IFERROR(VLOOKUP(Tabla1[[#This Row],[CUENTA]],CTAS[],2,0),"OTROS")</f>
        <v>OTROS</v>
      </c>
      <c r="AP69" t="str">
        <f>+IFERROR(VLOOKUP(Tabla1[[#This Row],[EMPLEADO]],IS[],3,0),"OTROS")</f>
        <v>OTROS</v>
      </c>
      <c r="AQ69" t="str">
        <f>+IFERROR(VLOOKUP(Tabla1[[#This Row],[EMPLEADO]],IS[[NÓMINA]:[INGENIERO]],2,0),"OTROS")</f>
        <v>OTROS</v>
      </c>
    </row>
    <row r="70" spans="1:43" x14ac:dyDescent="0.25">
      <c r="A70" t="s">
        <v>4444</v>
      </c>
      <c r="B70">
        <v>1</v>
      </c>
      <c r="C70" t="s">
        <v>6916</v>
      </c>
      <c r="D70" t="s">
        <v>38</v>
      </c>
      <c r="E70" t="s">
        <v>373</v>
      </c>
      <c r="F70" t="s">
        <v>6917</v>
      </c>
      <c r="G70" s="17" t="s">
        <v>6918</v>
      </c>
      <c r="H70" t="s">
        <v>116</v>
      </c>
      <c r="I70" t="s">
        <v>43</v>
      </c>
      <c r="J70" t="s">
        <v>8</v>
      </c>
      <c r="K70" t="s">
        <v>102</v>
      </c>
      <c r="L70" t="s">
        <v>2546</v>
      </c>
      <c r="M70" t="s">
        <v>119</v>
      </c>
      <c r="N70">
        <v>0</v>
      </c>
      <c r="O70" t="s">
        <v>47</v>
      </c>
      <c r="P70">
        <v>92</v>
      </c>
      <c r="Q70" t="s">
        <v>48</v>
      </c>
      <c r="R70" t="s">
        <v>153</v>
      </c>
      <c r="S70" t="s">
        <v>50</v>
      </c>
      <c r="T70" t="s">
        <v>51</v>
      </c>
      <c r="U70" t="s">
        <v>52</v>
      </c>
      <c r="V70">
        <v>1.05</v>
      </c>
      <c r="W70" s="1">
        <v>750.75000000000011</v>
      </c>
      <c r="X70">
        <v>1</v>
      </c>
      <c r="Y70">
        <v>1.33</v>
      </c>
      <c r="Z70">
        <v>5</v>
      </c>
      <c r="AA70">
        <v>0.26600000000000001</v>
      </c>
      <c r="AB70" s="2">
        <v>0</v>
      </c>
      <c r="AC70" s="1">
        <v>0</v>
      </c>
      <c r="AD70" s="7">
        <v>43521</v>
      </c>
      <c r="AE70" s="7">
        <v>43522</v>
      </c>
      <c r="AF70">
        <v>1</v>
      </c>
      <c r="AG70" t="s">
        <v>53</v>
      </c>
      <c r="AH70" s="2">
        <v>0</v>
      </c>
      <c r="AI70" s="1">
        <v>0</v>
      </c>
      <c r="AJ70" s="1">
        <v>0</v>
      </c>
      <c r="AK70" s="6" t="str">
        <f>+IF(Tabla1[[#This Row],[REQUEST_TY]]="SR MANTENIMIENTO CORRECTIVO", "EMERGENCIA", "OTROS")</f>
        <v>EMERGENCIA</v>
      </c>
      <c r="AL70" s="6" t="str">
        <f>+_xlfn.IFS(Tabla1[[#This Row],[Veces obj]]&lt;=1,"0-1",Tabla1[[#This Row],[Veces obj]]&lt;=2,"1-2",Tabla1[[#This Row],[Veces obj]]&lt;=3,"2-3",TRUE,"&gt;3")</f>
        <v>0-1</v>
      </c>
      <c r="AM70" s="6" t="str">
        <f>+_xlfn.IFS(MONTH(Tabla1[[#This Row],[MES]])&lt;=3,"Q1",MONTH(Tabla1[[#This Row],[MES]])&lt;=6,"Q2",MONTH(Tabla1[[#This Row],[MES]])&lt;=9,"Q3",TRUE,"Q4")</f>
        <v>Q1</v>
      </c>
      <c r="AN70" t="str">
        <f>+IFERROR(VLOOKUP(Tabla1[[#This Row],[CUENTA]],CTAS[],2,0),"OTROS")</f>
        <v>OTROS</v>
      </c>
      <c r="AO70">
        <v>1</v>
      </c>
      <c r="AP70" t="str">
        <f>+IFERROR(VLOOKUP(Tabla1[[#This Row],[EMPLEADO]],IS[],3,0),"OTROS")</f>
        <v>CHIHUAHUA</v>
      </c>
      <c r="AQ70" t="str">
        <f>+IFERROR(VLOOKUP(Tabla1[[#This Row],[EMPLEADO]],IS[[NÓMINA]:[INGENIERO]],2,0),"OTROS")</f>
        <v>FERNANDO CHAVIRA</v>
      </c>
    </row>
    <row r="71" spans="1:43" x14ac:dyDescent="0.25">
      <c r="A71" t="s">
        <v>4444</v>
      </c>
      <c r="B71">
        <v>1</v>
      </c>
      <c r="C71" t="s">
        <v>5624</v>
      </c>
      <c r="D71" t="s">
        <v>38</v>
      </c>
      <c r="E71" t="s">
        <v>562</v>
      </c>
      <c r="F71" t="s">
        <v>5625</v>
      </c>
      <c r="G71" s="17" t="s">
        <v>5626</v>
      </c>
      <c r="H71" t="s">
        <v>116</v>
      </c>
      <c r="I71" t="s">
        <v>43</v>
      </c>
      <c r="J71" t="s">
        <v>8</v>
      </c>
      <c r="K71" t="s">
        <v>144</v>
      </c>
      <c r="L71" t="s">
        <v>145</v>
      </c>
      <c r="M71" t="s">
        <v>119</v>
      </c>
      <c r="N71">
        <v>0</v>
      </c>
      <c r="O71" t="s">
        <v>47</v>
      </c>
      <c r="P71">
        <v>122</v>
      </c>
      <c r="Q71" t="s">
        <v>48</v>
      </c>
      <c r="R71" t="s">
        <v>63</v>
      </c>
      <c r="S71" t="s">
        <v>64</v>
      </c>
      <c r="T71" t="s">
        <v>51</v>
      </c>
      <c r="U71" t="s">
        <v>96</v>
      </c>
      <c r="V71">
        <v>1.1000000000000001</v>
      </c>
      <c r="W71" s="1">
        <v>1501.5000000000002</v>
      </c>
      <c r="X71">
        <v>1</v>
      </c>
      <c r="Y71">
        <v>1.5</v>
      </c>
      <c r="Z71">
        <v>5</v>
      </c>
      <c r="AA71">
        <v>0.3</v>
      </c>
      <c r="AB71" s="2">
        <v>0</v>
      </c>
      <c r="AC71" s="1">
        <v>0</v>
      </c>
      <c r="AD71" s="7">
        <v>43507</v>
      </c>
      <c r="AE71" s="7">
        <v>43508</v>
      </c>
      <c r="AF71">
        <v>1</v>
      </c>
      <c r="AG71" t="s">
        <v>53</v>
      </c>
      <c r="AH71" s="2">
        <v>0</v>
      </c>
      <c r="AI71" s="1">
        <v>0</v>
      </c>
      <c r="AJ71" s="1">
        <v>0</v>
      </c>
      <c r="AK71" s="6" t="str">
        <f>+IF(Tabla1[[#This Row],[REQUEST_TY]]="SR MANTENIMIENTO CORRECTIVO", "EMERGENCIA", "OTROS")</f>
        <v>EMERGENCIA</v>
      </c>
      <c r="AL71" s="6" t="str">
        <f>+_xlfn.IFS(Tabla1[[#This Row],[Veces obj]]&lt;=1,"0-1",Tabla1[[#This Row],[Veces obj]]&lt;=2,"1-2",Tabla1[[#This Row],[Veces obj]]&lt;=3,"2-3",TRUE,"&gt;3")</f>
        <v>0-1</v>
      </c>
      <c r="AM71" s="6" t="str">
        <f>+_xlfn.IFS(MONTH(Tabla1[[#This Row],[MES]])&lt;=3,"Q1",MONTH(Tabla1[[#This Row],[MES]])&lt;=6,"Q2",MONTH(Tabla1[[#This Row],[MES]])&lt;=9,"Q3",TRUE,"Q4")</f>
        <v>Q1</v>
      </c>
      <c r="AN71" t="str">
        <f>+IFERROR(VLOOKUP(Tabla1[[#This Row],[CUENTA]],CTAS[],2,0),"OTROS")</f>
        <v>OTROS</v>
      </c>
      <c r="AO71">
        <v>1</v>
      </c>
      <c r="AP71" t="str">
        <f>+IFERROR(VLOOKUP(Tabla1[[#This Row],[EMPLEADO]],IS[],3,0),"OTROS")</f>
        <v>CHIHUAHUA</v>
      </c>
      <c r="AQ71" t="str">
        <f>+IFERROR(VLOOKUP(Tabla1[[#This Row],[EMPLEADO]],IS[[NÓMINA]:[INGENIERO]],2,0),"OTROS")</f>
        <v>FERNANDO CHAVIRA</v>
      </c>
    </row>
    <row r="72" spans="1:43" x14ac:dyDescent="0.25">
      <c r="A72" t="s">
        <v>4444</v>
      </c>
      <c r="B72">
        <v>1</v>
      </c>
      <c r="C72" t="s">
        <v>4747</v>
      </c>
      <c r="D72" t="s">
        <v>38</v>
      </c>
      <c r="E72" t="s">
        <v>98</v>
      </c>
      <c r="F72" t="s">
        <v>4748</v>
      </c>
      <c r="G72" s="17" t="s">
        <v>1993</v>
      </c>
      <c r="H72" t="s">
        <v>707</v>
      </c>
      <c r="I72" t="s">
        <v>43</v>
      </c>
      <c r="J72" t="s">
        <v>8</v>
      </c>
      <c r="K72" t="s">
        <v>102</v>
      </c>
      <c r="L72" t="s">
        <v>1994</v>
      </c>
      <c r="M72" t="s">
        <v>1659</v>
      </c>
      <c r="N72">
        <v>0</v>
      </c>
      <c r="O72" t="s">
        <v>105</v>
      </c>
      <c r="P72">
        <v>10</v>
      </c>
      <c r="Q72" t="s">
        <v>194</v>
      </c>
      <c r="R72" t="s">
        <v>63</v>
      </c>
      <c r="S72" t="s">
        <v>64</v>
      </c>
      <c r="T72" t="s">
        <v>51</v>
      </c>
      <c r="U72" t="s">
        <v>195</v>
      </c>
      <c r="V72">
        <v>0.6</v>
      </c>
      <c r="W72" s="1">
        <v>393</v>
      </c>
      <c r="X72">
        <v>1</v>
      </c>
      <c r="Y72">
        <v>0</v>
      </c>
      <c r="Z72">
        <v>5</v>
      </c>
      <c r="AA72">
        <v>0</v>
      </c>
      <c r="AB72" s="2">
        <v>0</v>
      </c>
      <c r="AC72" s="1">
        <v>0</v>
      </c>
      <c r="AD72" s="7">
        <v>43497</v>
      </c>
      <c r="AE72" s="7">
        <v>43497</v>
      </c>
      <c r="AF72">
        <v>0</v>
      </c>
      <c r="AG72" t="s">
        <v>53</v>
      </c>
      <c r="AH72" s="2">
        <v>0</v>
      </c>
      <c r="AI72" s="1">
        <v>0</v>
      </c>
      <c r="AJ72" s="1">
        <v>0</v>
      </c>
      <c r="AK72" s="6" t="str">
        <f>+IF(Tabla1[[#This Row],[REQUEST_TY]]="SR MANTENIMIENTO CORRECTIVO", "EMERGENCIA", "OTROS")</f>
        <v>EMERGENCIA</v>
      </c>
      <c r="AL72" s="6" t="str">
        <f>+_xlfn.IFS(Tabla1[[#This Row],[Veces obj]]&lt;=1,"0-1",Tabla1[[#This Row],[Veces obj]]&lt;=2,"1-2",Tabla1[[#This Row],[Veces obj]]&lt;=3,"2-3",TRUE,"&gt;3")</f>
        <v>0-1</v>
      </c>
      <c r="AM72" s="6" t="str">
        <f>+_xlfn.IFS(MONTH(Tabla1[[#This Row],[MES]])&lt;=3,"Q1",MONTH(Tabla1[[#This Row],[MES]])&lt;=6,"Q2",MONTH(Tabla1[[#This Row],[MES]])&lt;=9,"Q3",TRUE,"Q4")</f>
        <v>Q1</v>
      </c>
      <c r="AN72" t="str">
        <f>+IFERROR(VLOOKUP(Tabla1[[#This Row],[CUENTA]],CTAS[],2,0),"OTROS")</f>
        <v>OTROS</v>
      </c>
      <c r="AP72" t="str">
        <f>+IFERROR(VLOOKUP(Tabla1[[#This Row],[EMPLEADO]],IS[],3,0),"OTROS")</f>
        <v>OTROS</v>
      </c>
      <c r="AQ72" t="str">
        <f>+IFERROR(VLOOKUP(Tabla1[[#This Row],[EMPLEADO]],IS[[NÓMINA]:[INGENIERO]],2,0),"OTROS")</f>
        <v>OTROS</v>
      </c>
    </row>
    <row r="73" spans="1:43" x14ac:dyDescent="0.25">
      <c r="A73" t="s">
        <v>4444</v>
      </c>
      <c r="B73">
        <v>1</v>
      </c>
      <c r="C73" t="s">
        <v>4775</v>
      </c>
      <c r="D73" t="s">
        <v>38</v>
      </c>
      <c r="E73" t="s">
        <v>1077</v>
      </c>
      <c r="F73" t="s">
        <v>4776</v>
      </c>
      <c r="G73" s="17" t="s">
        <v>4777</v>
      </c>
      <c r="H73" t="s">
        <v>740</v>
      </c>
      <c r="I73" t="s">
        <v>43</v>
      </c>
      <c r="J73" t="s">
        <v>8</v>
      </c>
      <c r="K73" t="s">
        <v>1236</v>
      </c>
      <c r="L73" t="s">
        <v>4778</v>
      </c>
      <c r="M73" t="s">
        <v>1238</v>
      </c>
      <c r="N73">
        <v>0</v>
      </c>
      <c r="O73" t="s">
        <v>47</v>
      </c>
      <c r="P73">
        <v>88</v>
      </c>
      <c r="Q73" t="s">
        <v>48</v>
      </c>
      <c r="R73" t="s">
        <v>63</v>
      </c>
      <c r="S73" t="s">
        <v>64</v>
      </c>
      <c r="T73" t="s">
        <v>51</v>
      </c>
      <c r="U73" t="s">
        <v>96</v>
      </c>
      <c r="V73">
        <v>1.1000000000000001</v>
      </c>
      <c r="W73" s="1">
        <v>1501.5000000000002</v>
      </c>
      <c r="X73">
        <v>1</v>
      </c>
      <c r="Y73">
        <v>0</v>
      </c>
      <c r="Z73">
        <v>5</v>
      </c>
      <c r="AA73">
        <v>0</v>
      </c>
      <c r="AB73" s="2">
        <v>0</v>
      </c>
      <c r="AC73" s="1">
        <v>0</v>
      </c>
      <c r="AD73" s="7">
        <v>43497</v>
      </c>
      <c r="AE73" s="7">
        <v>43501</v>
      </c>
      <c r="AF73">
        <v>1</v>
      </c>
      <c r="AG73" t="s">
        <v>53</v>
      </c>
      <c r="AH73" s="2">
        <v>0</v>
      </c>
      <c r="AI73" s="1">
        <v>0</v>
      </c>
      <c r="AJ73" s="1">
        <v>0</v>
      </c>
      <c r="AK73" s="6" t="str">
        <f>+IF(Tabla1[[#This Row],[REQUEST_TY]]="SR MANTENIMIENTO CORRECTIVO", "EMERGENCIA", "OTROS")</f>
        <v>EMERGENCIA</v>
      </c>
      <c r="AL73" s="6" t="str">
        <f>+_xlfn.IFS(Tabla1[[#This Row],[Veces obj]]&lt;=1,"0-1",Tabla1[[#This Row],[Veces obj]]&lt;=2,"1-2",Tabla1[[#This Row],[Veces obj]]&lt;=3,"2-3",TRUE,"&gt;3")</f>
        <v>0-1</v>
      </c>
      <c r="AM73" s="6" t="str">
        <f>+_xlfn.IFS(MONTH(Tabla1[[#This Row],[MES]])&lt;=3,"Q1",MONTH(Tabla1[[#This Row],[MES]])&lt;=6,"Q2",MONTH(Tabla1[[#This Row],[MES]])&lt;=9,"Q3",TRUE,"Q4")</f>
        <v>Q1</v>
      </c>
      <c r="AN73" t="str">
        <f>+IFERROR(VLOOKUP(Tabla1[[#This Row],[CUENTA]],CTAS[],2,0),"OTROS")</f>
        <v>OTROS</v>
      </c>
      <c r="AP73" t="str">
        <f>+IFERROR(VLOOKUP(Tabla1[[#This Row],[EMPLEADO]],IS[],3,0),"OTROS")</f>
        <v>OTROS</v>
      </c>
      <c r="AQ73" t="str">
        <f>+IFERROR(VLOOKUP(Tabla1[[#This Row],[EMPLEADO]],IS[[NÓMINA]:[INGENIERO]],2,0),"OTROS")</f>
        <v>OTROS</v>
      </c>
    </row>
    <row r="74" spans="1:43" x14ac:dyDescent="0.25">
      <c r="A74" t="s">
        <v>4444</v>
      </c>
      <c r="B74">
        <v>1</v>
      </c>
      <c r="C74" t="s">
        <v>5049</v>
      </c>
      <c r="D74" t="s">
        <v>38</v>
      </c>
      <c r="E74" t="s">
        <v>113</v>
      </c>
      <c r="F74" t="s">
        <v>5050</v>
      </c>
      <c r="G74" s="17" t="s">
        <v>447</v>
      </c>
      <c r="H74" t="s">
        <v>116</v>
      </c>
      <c r="I74" t="s">
        <v>43</v>
      </c>
      <c r="J74" t="s">
        <v>8</v>
      </c>
      <c r="K74" t="s">
        <v>448</v>
      </c>
      <c r="L74" t="s">
        <v>449</v>
      </c>
      <c r="M74" t="s">
        <v>165</v>
      </c>
      <c r="N74">
        <v>0</v>
      </c>
      <c r="O74" t="s">
        <v>47</v>
      </c>
      <c r="P74">
        <v>29</v>
      </c>
      <c r="Q74" t="s">
        <v>62</v>
      </c>
      <c r="R74" t="s">
        <v>49</v>
      </c>
      <c r="S74" t="s">
        <v>50</v>
      </c>
      <c r="T74" t="s">
        <v>51</v>
      </c>
      <c r="U74" t="s">
        <v>154</v>
      </c>
      <c r="V74">
        <v>0.6</v>
      </c>
      <c r="W74" s="1">
        <v>429.00000000000006</v>
      </c>
      <c r="X74">
        <v>1</v>
      </c>
      <c r="Y74">
        <v>1.57</v>
      </c>
      <c r="Z74">
        <v>5</v>
      </c>
      <c r="AA74">
        <v>0.314</v>
      </c>
      <c r="AB74" s="2">
        <v>0</v>
      </c>
      <c r="AC74" s="1">
        <v>0</v>
      </c>
      <c r="AD74" s="7">
        <v>43503</v>
      </c>
      <c r="AE74" s="7">
        <v>43503</v>
      </c>
      <c r="AF74">
        <v>0</v>
      </c>
      <c r="AG74" t="s">
        <v>53</v>
      </c>
      <c r="AH74" s="2">
        <v>0</v>
      </c>
      <c r="AI74" s="1">
        <v>0</v>
      </c>
      <c r="AJ74" s="1">
        <v>0</v>
      </c>
      <c r="AK74" s="6" t="str">
        <f>+IF(Tabla1[[#This Row],[REQUEST_TY]]="SR MANTENIMIENTO CORRECTIVO", "EMERGENCIA", "OTROS")</f>
        <v>EMERGENCIA</v>
      </c>
      <c r="AL74" s="6" t="str">
        <f>+_xlfn.IFS(Tabla1[[#This Row],[Veces obj]]&lt;=1,"0-1",Tabla1[[#This Row],[Veces obj]]&lt;=2,"1-2",Tabla1[[#This Row],[Veces obj]]&lt;=3,"2-3",TRUE,"&gt;3")</f>
        <v>0-1</v>
      </c>
      <c r="AM74" s="6" t="str">
        <f>+_xlfn.IFS(MONTH(Tabla1[[#This Row],[MES]])&lt;=3,"Q1",MONTH(Tabla1[[#This Row],[MES]])&lt;=6,"Q2",MONTH(Tabla1[[#This Row],[MES]])&lt;=9,"Q3",TRUE,"Q4")</f>
        <v>Q1</v>
      </c>
      <c r="AN74" t="str">
        <f>+IFERROR(VLOOKUP(Tabla1[[#This Row],[CUENTA]],CTAS[],2,0),"OTROS")</f>
        <v>OTROS</v>
      </c>
      <c r="AO74">
        <v>1</v>
      </c>
      <c r="AP74" t="str">
        <f>+IFERROR(VLOOKUP(Tabla1[[#This Row],[EMPLEADO]],IS[],3,0),"OTROS")</f>
        <v>CHIHUAHUA</v>
      </c>
      <c r="AQ74" t="str">
        <f>+IFERROR(VLOOKUP(Tabla1[[#This Row],[EMPLEADO]],IS[[NÓMINA]:[INGENIERO]],2,0),"OTROS")</f>
        <v>FERNANDO CHAVIRA</v>
      </c>
    </row>
    <row r="75" spans="1:43" x14ac:dyDescent="0.25">
      <c r="A75" t="s">
        <v>36</v>
      </c>
      <c r="B75">
        <v>1</v>
      </c>
      <c r="C75" t="s">
        <v>1909</v>
      </c>
      <c r="D75" t="s">
        <v>38</v>
      </c>
      <c r="E75" t="s">
        <v>1208</v>
      </c>
      <c r="F75" t="s">
        <v>1503</v>
      </c>
      <c r="G75" s="17" t="s">
        <v>1910</v>
      </c>
      <c r="H75" t="s">
        <v>116</v>
      </c>
      <c r="I75" t="s">
        <v>43</v>
      </c>
      <c r="J75" t="s">
        <v>8</v>
      </c>
      <c r="K75" t="s">
        <v>254</v>
      </c>
      <c r="L75" t="s">
        <v>1911</v>
      </c>
      <c r="M75" t="s">
        <v>119</v>
      </c>
      <c r="N75">
        <v>0</v>
      </c>
      <c r="O75" t="s">
        <v>47</v>
      </c>
      <c r="P75">
        <v>2608</v>
      </c>
      <c r="Q75" t="s">
        <v>48</v>
      </c>
      <c r="R75" t="s">
        <v>153</v>
      </c>
      <c r="S75" t="s">
        <v>50</v>
      </c>
      <c r="T75" t="s">
        <v>51</v>
      </c>
      <c r="U75" t="s">
        <v>52</v>
      </c>
      <c r="V75">
        <v>1.05</v>
      </c>
      <c r="W75" s="1">
        <v>750.75000000000011</v>
      </c>
      <c r="X75">
        <v>1</v>
      </c>
      <c r="Y75">
        <v>1.58</v>
      </c>
      <c r="Z75">
        <v>5</v>
      </c>
      <c r="AA75">
        <v>0.316</v>
      </c>
      <c r="AB75" s="2">
        <v>0</v>
      </c>
      <c r="AC75" s="1">
        <v>0</v>
      </c>
      <c r="AD75" s="7">
        <v>43487</v>
      </c>
      <c r="AE75" s="7">
        <v>43487</v>
      </c>
      <c r="AF75">
        <v>0</v>
      </c>
      <c r="AG75" t="s">
        <v>53</v>
      </c>
      <c r="AH75" s="2">
        <v>0</v>
      </c>
      <c r="AI75" s="1">
        <v>0</v>
      </c>
      <c r="AJ75" s="1">
        <v>0</v>
      </c>
      <c r="AK75" s="6" t="str">
        <f>+IF(Tabla1[[#This Row],[REQUEST_TY]]="SR MANTENIMIENTO CORRECTIVO", "EMERGENCIA", "OTROS")</f>
        <v>EMERGENCIA</v>
      </c>
      <c r="AL75" s="6" t="str">
        <f>+_xlfn.IFS(Tabla1[[#This Row],[Veces obj]]&lt;=1,"0-1",Tabla1[[#This Row],[Veces obj]]&lt;=2,"1-2",Tabla1[[#This Row],[Veces obj]]&lt;=3,"2-3",TRUE,"&gt;3")</f>
        <v>0-1</v>
      </c>
      <c r="AM75" s="6" t="str">
        <f>+_xlfn.IFS(MONTH(Tabla1[[#This Row],[MES]])&lt;=3,"Q1",MONTH(Tabla1[[#This Row],[MES]])&lt;=6,"Q2",MONTH(Tabla1[[#This Row],[MES]])&lt;=9,"Q3",TRUE,"Q4")</f>
        <v>Q1</v>
      </c>
      <c r="AN75" t="str">
        <f>+IFERROR(VLOOKUP(Tabla1[[#This Row],[CUENTA]],CTAS[],2,0),"OTROS")</f>
        <v>OTROS</v>
      </c>
      <c r="AO75">
        <v>1</v>
      </c>
      <c r="AP75" t="str">
        <f>+IFERROR(VLOOKUP(Tabla1[[#This Row],[EMPLEADO]],IS[],3,0),"OTROS")</f>
        <v>CHIHUAHUA</v>
      </c>
      <c r="AQ75" t="str">
        <f>+IFERROR(VLOOKUP(Tabla1[[#This Row],[EMPLEADO]],IS[[NÓMINA]:[INGENIERO]],2,0),"OTROS")</f>
        <v>FERNANDO CHAVIRA</v>
      </c>
    </row>
    <row r="76" spans="1:43" x14ac:dyDescent="0.25">
      <c r="A76" t="s">
        <v>36</v>
      </c>
      <c r="B76">
        <v>1</v>
      </c>
      <c r="C76" t="s">
        <v>2461</v>
      </c>
      <c r="D76" t="s">
        <v>38</v>
      </c>
      <c r="E76" t="s">
        <v>113</v>
      </c>
      <c r="F76" t="s">
        <v>2462</v>
      </c>
      <c r="G76" s="17" t="s">
        <v>2463</v>
      </c>
      <c r="H76" t="s">
        <v>116</v>
      </c>
      <c r="I76" t="s">
        <v>43</v>
      </c>
      <c r="J76" t="s">
        <v>8</v>
      </c>
      <c r="K76" t="s">
        <v>448</v>
      </c>
      <c r="L76" t="s">
        <v>449</v>
      </c>
      <c r="M76" t="s">
        <v>165</v>
      </c>
      <c r="N76">
        <v>0</v>
      </c>
      <c r="O76" t="s">
        <v>47</v>
      </c>
      <c r="P76">
        <v>25</v>
      </c>
      <c r="Q76" t="s">
        <v>62</v>
      </c>
      <c r="R76" t="s">
        <v>49</v>
      </c>
      <c r="S76" t="s">
        <v>50</v>
      </c>
      <c r="T76" t="s">
        <v>51</v>
      </c>
      <c r="U76" t="s">
        <v>154</v>
      </c>
      <c r="V76">
        <v>0.6</v>
      </c>
      <c r="W76" s="1">
        <v>429.00000000000006</v>
      </c>
      <c r="X76">
        <v>1</v>
      </c>
      <c r="Y76">
        <v>2.4</v>
      </c>
      <c r="Z76">
        <v>5</v>
      </c>
      <c r="AA76">
        <v>0.48</v>
      </c>
      <c r="AB76" s="2">
        <v>0</v>
      </c>
      <c r="AC76" s="1">
        <v>0</v>
      </c>
      <c r="AD76" s="7">
        <v>43473</v>
      </c>
      <c r="AE76" s="7">
        <v>43473</v>
      </c>
      <c r="AF76">
        <v>0</v>
      </c>
      <c r="AG76" t="s">
        <v>53</v>
      </c>
      <c r="AH76" s="2">
        <v>0</v>
      </c>
      <c r="AI76" s="1">
        <v>0</v>
      </c>
      <c r="AJ76" s="1">
        <v>0</v>
      </c>
      <c r="AK76" s="6" t="str">
        <f>+IF(Tabla1[[#This Row],[REQUEST_TY]]="SR MANTENIMIENTO CORRECTIVO", "EMERGENCIA", "OTROS")</f>
        <v>EMERGENCIA</v>
      </c>
      <c r="AL76" s="6" t="str">
        <f>+_xlfn.IFS(Tabla1[[#This Row],[Veces obj]]&lt;=1,"0-1",Tabla1[[#This Row],[Veces obj]]&lt;=2,"1-2",Tabla1[[#This Row],[Veces obj]]&lt;=3,"2-3",TRUE,"&gt;3")</f>
        <v>0-1</v>
      </c>
      <c r="AM76" s="6" t="str">
        <f>+_xlfn.IFS(MONTH(Tabla1[[#This Row],[MES]])&lt;=3,"Q1",MONTH(Tabla1[[#This Row],[MES]])&lt;=6,"Q2",MONTH(Tabla1[[#This Row],[MES]])&lt;=9,"Q3",TRUE,"Q4")</f>
        <v>Q1</v>
      </c>
      <c r="AN76" t="str">
        <f>+IFERROR(VLOOKUP(Tabla1[[#This Row],[CUENTA]],CTAS[],2,0),"OTROS")</f>
        <v>OTROS</v>
      </c>
      <c r="AO76">
        <v>1</v>
      </c>
      <c r="AP76" t="str">
        <f>+IFERROR(VLOOKUP(Tabla1[[#This Row],[EMPLEADO]],IS[],3,0),"OTROS")</f>
        <v>CHIHUAHUA</v>
      </c>
      <c r="AQ76" t="str">
        <f>+IFERROR(VLOOKUP(Tabla1[[#This Row],[EMPLEADO]],IS[[NÓMINA]:[INGENIERO]],2,0),"OTROS")</f>
        <v>FERNANDO CHAVIRA</v>
      </c>
    </row>
    <row r="77" spans="1:43" x14ac:dyDescent="0.25">
      <c r="A77" t="s">
        <v>4444</v>
      </c>
      <c r="B77">
        <v>1</v>
      </c>
      <c r="C77" t="s">
        <v>4879</v>
      </c>
      <c r="D77" t="s">
        <v>38</v>
      </c>
      <c r="E77" t="s">
        <v>113</v>
      </c>
      <c r="F77" t="s">
        <v>4878</v>
      </c>
      <c r="G77" s="17" t="s">
        <v>4880</v>
      </c>
      <c r="H77" t="s">
        <v>568</v>
      </c>
      <c r="I77" t="s">
        <v>43</v>
      </c>
      <c r="J77" t="s">
        <v>8</v>
      </c>
      <c r="K77" t="s">
        <v>125</v>
      </c>
      <c r="L77" t="s">
        <v>4881</v>
      </c>
      <c r="M77" t="s">
        <v>932</v>
      </c>
      <c r="N77">
        <v>0</v>
      </c>
      <c r="O77" t="s">
        <v>47</v>
      </c>
      <c r="P77">
        <v>913</v>
      </c>
      <c r="Q77" t="s">
        <v>48</v>
      </c>
      <c r="R77" t="s">
        <v>49</v>
      </c>
      <c r="S77" t="s">
        <v>50</v>
      </c>
      <c r="T77" t="s">
        <v>51</v>
      </c>
      <c r="U77" t="s">
        <v>52</v>
      </c>
      <c r="V77">
        <v>1.05</v>
      </c>
      <c r="W77" s="1">
        <v>750.75000000000011</v>
      </c>
      <c r="X77">
        <v>1</v>
      </c>
      <c r="Y77">
        <v>0</v>
      </c>
      <c r="Z77">
        <v>5</v>
      </c>
      <c r="AA77">
        <v>0</v>
      </c>
      <c r="AB77" s="2">
        <v>0</v>
      </c>
      <c r="AC77" s="1">
        <v>0</v>
      </c>
      <c r="AD77" s="7">
        <v>43497</v>
      </c>
      <c r="AE77" s="7">
        <v>43501</v>
      </c>
      <c r="AF77">
        <v>1</v>
      </c>
      <c r="AG77" t="s">
        <v>53</v>
      </c>
      <c r="AH77" s="2">
        <v>0</v>
      </c>
      <c r="AI77" s="1">
        <v>0</v>
      </c>
      <c r="AJ77" s="1">
        <v>0</v>
      </c>
      <c r="AK77" s="6" t="str">
        <f>+IF(Tabla1[[#This Row],[REQUEST_TY]]="SR MANTENIMIENTO CORRECTIVO", "EMERGENCIA", "OTROS")</f>
        <v>EMERGENCIA</v>
      </c>
      <c r="AL77" s="6" t="str">
        <f>+_xlfn.IFS(Tabla1[[#This Row],[Veces obj]]&lt;=1,"0-1",Tabla1[[#This Row],[Veces obj]]&lt;=2,"1-2",Tabla1[[#This Row],[Veces obj]]&lt;=3,"2-3",TRUE,"&gt;3")</f>
        <v>0-1</v>
      </c>
      <c r="AM77" s="6" t="str">
        <f>+_xlfn.IFS(MONTH(Tabla1[[#This Row],[MES]])&lt;=3,"Q1",MONTH(Tabla1[[#This Row],[MES]])&lt;=6,"Q2",MONTH(Tabla1[[#This Row],[MES]])&lt;=9,"Q3",TRUE,"Q4")</f>
        <v>Q1</v>
      </c>
      <c r="AN77" t="str">
        <f>+IFERROR(VLOOKUP(Tabla1[[#This Row],[CUENTA]],CTAS[],2,0),"OTROS")</f>
        <v>OTROS</v>
      </c>
      <c r="AP77" t="str">
        <f>+IFERROR(VLOOKUP(Tabla1[[#This Row],[EMPLEADO]],IS[],3,0),"OTROS")</f>
        <v>OTROS</v>
      </c>
      <c r="AQ77" t="str">
        <f>+IFERROR(VLOOKUP(Tabla1[[#This Row],[EMPLEADO]],IS[[NÓMINA]:[INGENIERO]],2,0),"OTROS")</f>
        <v>OTROS</v>
      </c>
    </row>
    <row r="78" spans="1:43" x14ac:dyDescent="0.25">
      <c r="A78" t="s">
        <v>36</v>
      </c>
      <c r="B78">
        <v>1</v>
      </c>
      <c r="C78" t="s">
        <v>2877</v>
      </c>
      <c r="D78" t="s">
        <v>38</v>
      </c>
      <c r="E78" t="s">
        <v>2878</v>
      </c>
      <c r="F78" t="s">
        <v>2879</v>
      </c>
      <c r="G78" s="17" t="s">
        <v>2880</v>
      </c>
      <c r="H78" t="s">
        <v>116</v>
      </c>
      <c r="I78" t="s">
        <v>43</v>
      </c>
      <c r="J78" t="s">
        <v>8</v>
      </c>
      <c r="K78" t="s">
        <v>2881</v>
      </c>
      <c r="L78" t="s">
        <v>2882</v>
      </c>
      <c r="M78" t="s">
        <v>165</v>
      </c>
      <c r="N78">
        <v>0</v>
      </c>
      <c r="O78" t="s">
        <v>47</v>
      </c>
      <c r="P78">
        <v>2610</v>
      </c>
      <c r="Q78" t="s">
        <v>48</v>
      </c>
      <c r="R78" t="s">
        <v>153</v>
      </c>
      <c r="S78" t="s">
        <v>50</v>
      </c>
      <c r="T78" t="s">
        <v>51</v>
      </c>
      <c r="U78" t="s">
        <v>52</v>
      </c>
      <c r="V78">
        <v>1.05</v>
      </c>
      <c r="W78" s="1">
        <v>750.75000000000011</v>
      </c>
      <c r="X78">
        <v>1</v>
      </c>
      <c r="Y78">
        <v>3.27</v>
      </c>
      <c r="Z78">
        <v>5</v>
      </c>
      <c r="AA78">
        <v>0.65400000000000003</v>
      </c>
      <c r="AB78" s="2">
        <v>0</v>
      </c>
      <c r="AC78" s="1">
        <v>0</v>
      </c>
      <c r="AD78" s="7">
        <v>43489</v>
      </c>
      <c r="AE78" s="7">
        <v>43489</v>
      </c>
      <c r="AF78">
        <v>0</v>
      </c>
      <c r="AG78" t="s">
        <v>53</v>
      </c>
      <c r="AH78" s="2">
        <v>0</v>
      </c>
      <c r="AI78" s="1">
        <v>0</v>
      </c>
      <c r="AJ78" s="1">
        <v>0</v>
      </c>
      <c r="AK78" s="6" t="str">
        <f>+IF(Tabla1[[#This Row],[REQUEST_TY]]="SR MANTENIMIENTO CORRECTIVO", "EMERGENCIA", "OTROS")</f>
        <v>EMERGENCIA</v>
      </c>
      <c r="AL78" s="6" t="str">
        <f>+_xlfn.IFS(Tabla1[[#This Row],[Veces obj]]&lt;=1,"0-1",Tabla1[[#This Row],[Veces obj]]&lt;=2,"1-2",Tabla1[[#This Row],[Veces obj]]&lt;=3,"2-3",TRUE,"&gt;3")</f>
        <v>0-1</v>
      </c>
      <c r="AM78" s="6" t="str">
        <f>+_xlfn.IFS(MONTH(Tabla1[[#This Row],[MES]])&lt;=3,"Q1",MONTH(Tabla1[[#This Row],[MES]])&lt;=6,"Q2",MONTH(Tabla1[[#This Row],[MES]])&lt;=9,"Q3",TRUE,"Q4")</f>
        <v>Q1</v>
      </c>
      <c r="AN78" t="str">
        <f>+IFERROR(VLOOKUP(Tabla1[[#This Row],[CUENTA]],CTAS[],2,0),"OTROS")</f>
        <v>OTROS</v>
      </c>
      <c r="AO78">
        <v>1</v>
      </c>
      <c r="AP78" t="str">
        <f>+IFERROR(VLOOKUP(Tabla1[[#This Row],[EMPLEADO]],IS[],3,0),"OTROS")</f>
        <v>CHIHUAHUA</v>
      </c>
      <c r="AQ78" t="str">
        <f>+IFERROR(VLOOKUP(Tabla1[[#This Row],[EMPLEADO]],IS[[NÓMINA]:[INGENIERO]],2,0),"OTROS")</f>
        <v>FERNANDO CHAVIRA</v>
      </c>
    </row>
    <row r="79" spans="1:43" x14ac:dyDescent="0.25">
      <c r="A79" t="s">
        <v>4444</v>
      </c>
      <c r="B79">
        <v>1</v>
      </c>
      <c r="C79" t="s">
        <v>4898</v>
      </c>
      <c r="D79" t="s">
        <v>38</v>
      </c>
      <c r="E79" t="s">
        <v>258</v>
      </c>
      <c r="F79" t="s">
        <v>4899</v>
      </c>
      <c r="G79" s="17" t="s">
        <v>3141</v>
      </c>
      <c r="H79" t="s">
        <v>106</v>
      </c>
      <c r="I79" t="s">
        <v>43</v>
      </c>
      <c r="J79" t="s">
        <v>8</v>
      </c>
      <c r="K79" t="s">
        <v>59</v>
      </c>
      <c r="L79" t="s">
        <v>130</v>
      </c>
      <c r="M79" t="s">
        <v>131</v>
      </c>
      <c r="N79">
        <v>0</v>
      </c>
      <c r="O79" t="s">
        <v>47</v>
      </c>
      <c r="P79">
        <v>4</v>
      </c>
      <c r="Q79" t="s">
        <v>207</v>
      </c>
      <c r="R79" t="s">
        <v>138</v>
      </c>
      <c r="S79" t="s">
        <v>139</v>
      </c>
      <c r="T79" t="s">
        <v>51</v>
      </c>
      <c r="U79" t="s">
        <v>879</v>
      </c>
      <c r="V79">
        <v>0.6</v>
      </c>
      <c r="W79" s="1">
        <v>943.80000000000007</v>
      </c>
      <c r="X79">
        <v>1</v>
      </c>
      <c r="Y79">
        <v>0</v>
      </c>
      <c r="Z79">
        <v>4</v>
      </c>
      <c r="AA79">
        <v>0</v>
      </c>
      <c r="AB79" s="2">
        <v>0</v>
      </c>
      <c r="AC79" s="1">
        <v>0</v>
      </c>
      <c r="AD79" s="7">
        <v>43503</v>
      </c>
      <c r="AE79" s="7">
        <v>43503</v>
      </c>
      <c r="AF79">
        <v>0</v>
      </c>
      <c r="AG79" t="s">
        <v>53</v>
      </c>
      <c r="AH79" s="2">
        <v>0</v>
      </c>
      <c r="AI79" s="1">
        <v>0</v>
      </c>
      <c r="AJ79" s="1">
        <v>0</v>
      </c>
      <c r="AK79" s="6" t="str">
        <f>+IF(Tabla1[[#This Row],[REQUEST_TY]]="SR MANTENIMIENTO CORRECTIVO", "EMERGENCIA", "OTROS")</f>
        <v>EMERGENCIA</v>
      </c>
      <c r="AL79" s="6" t="str">
        <f>+_xlfn.IFS(Tabla1[[#This Row],[Veces obj]]&lt;=1,"0-1",Tabla1[[#This Row],[Veces obj]]&lt;=2,"1-2",Tabla1[[#This Row],[Veces obj]]&lt;=3,"2-3",TRUE,"&gt;3")</f>
        <v>0-1</v>
      </c>
      <c r="AM79" s="6" t="str">
        <f>+_xlfn.IFS(MONTH(Tabla1[[#This Row],[MES]])&lt;=3,"Q1",MONTH(Tabla1[[#This Row],[MES]])&lt;=6,"Q2",MONTH(Tabla1[[#This Row],[MES]])&lt;=9,"Q3",TRUE,"Q4")</f>
        <v>Q1</v>
      </c>
      <c r="AN79" t="str">
        <f>+IFERROR(VLOOKUP(Tabla1[[#This Row],[CUENTA]],CTAS[],2,0),"OTROS")</f>
        <v>OTROS</v>
      </c>
      <c r="AP79" t="str">
        <f>+IFERROR(VLOOKUP(Tabla1[[#This Row],[EMPLEADO]],IS[],3,0),"OTROS")</f>
        <v>OTROS</v>
      </c>
      <c r="AQ79" t="str">
        <f>+IFERROR(VLOOKUP(Tabla1[[#This Row],[EMPLEADO]],IS[[NÓMINA]:[INGENIERO]],2,0),"OTROS")</f>
        <v>OTROS</v>
      </c>
    </row>
    <row r="80" spans="1:43" x14ac:dyDescent="0.25">
      <c r="A80" t="s">
        <v>4444</v>
      </c>
      <c r="B80">
        <v>1</v>
      </c>
      <c r="C80" t="s">
        <v>4910</v>
      </c>
      <c r="D80" t="s">
        <v>38</v>
      </c>
      <c r="E80" t="s">
        <v>76</v>
      </c>
      <c r="F80" t="s">
        <v>4911</v>
      </c>
      <c r="G80" s="17" t="s">
        <v>1362</v>
      </c>
      <c r="H80" t="s">
        <v>213</v>
      </c>
      <c r="I80" t="s">
        <v>43</v>
      </c>
      <c r="J80" t="s">
        <v>8</v>
      </c>
      <c r="K80" t="s">
        <v>102</v>
      </c>
      <c r="L80" t="s">
        <v>1363</v>
      </c>
      <c r="M80" t="s">
        <v>215</v>
      </c>
      <c r="N80">
        <v>0</v>
      </c>
      <c r="O80" t="s">
        <v>47</v>
      </c>
      <c r="P80">
        <v>25</v>
      </c>
      <c r="Q80" t="s">
        <v>62</v>
      </c>
      <c r="R80" t="s">
        <v>63</v>
      </c>
      <c r="S80" t="s">
        <v>64</v>
      </c>
      <c r="T80" t="s">
        <v>51</v>
      </c>
      <c r="U80" t="s">
        <v>65</v>
      </c>
      <c r="V80">
        <v>0.8</v>
      </c>
      <c r="W80" s="1">
        <v>1092</v>
      </c>
      <c r="X80">
        <v>1</v>
      </c>
      <c r="Y80">
        <v>0</v>
      </c>
      <c r="Z80">
        <v>5</v>
      </c>
      <c r="AA80">
        <v>0</v>
      </c>
      <c r="AB80" s="2">
        <v>0</v>
      </c>
      <c r="AC80" s="1">
        <v>0</v>
      </c>
      <c r="AD80" s="7">
        <v>43501</v>
      </c>
      <c r="AE80" s="7">
        <v>43501</v>
      </c>
      <c r="AF80">
        <v>0</v>
      </c>
      <c r="AG80" t="s">
        <v>53</v>
      </c>
      <c r="AH80" s="2">
        <v>0</v>
      </c>
      <c r="AI80" s="1">
        <v>0</v>
      </c>
      <c r="AJ80" s="1">
        <v>0</v>
      </c>
      <c r="AK80" s="6" t="str">
        <f>+IF(Tabla1[[#This Row],[REQUEST_TY]]="SR MANTENIMIENTO CORRECTIVO", "EMERGENCIA", "OTROS")</f>
        <v>EMERGENCIA</v>
      </c>
      <c r="AL80" s="6" t="str">
        <f>+_xlfn.IFS(Tabla1[[#This Row],[Veces obj]]&lt;=1,"0-1",Tabla1[[#This Row],[Veces obj]]&lt;=2,"1-2",Tabla1[[#This Row],[Veces obj]]&lt;=3,"2-3",TRUE,"&gt;3")</f>
        <v>0-1</v>
      </c>
      <c r="AM80" s="6" t="str">
        <f>+_xlfn.IFS(MONTH(Tabla1[[#This Row],[MES]])&lt;=3,"Q1",MONTH(Tabla1[[#This Row],[MES]])&lt;=6,"Q2",MONTH(Tabla1[[#This Row],[MES]])&lt;=9,"Q3",TRUE,"Q4")</f>
        <v>Q1</v>
      </c>
      <c r="AN80" t="str">
        <f>+IFERROR(VLOOKUP(Tabla1[[#This Row],[CUENTA]],CTAS[],2,0),"OTROS")</f>
        <v>OTROS</v>
      </c>
      <c r="AP80" t="str">
        <f>+IFERROR(VLOOKUP(Tabla1[[#This Row],[EMPLEADO]],IS[],3,0),"OTROS")</f>
        <v>OTROS</v>
      </c>
      <c r="AQ80" t="str">
        <f>+IFERROR(VLOOKUP(Tabla1[[#This Row],[EMPLEADO]],IS[[NÓMINA]:[INGENIERO]],2,0),"OTROS")</f>
        <v>OTROS</v>
      </c>
    </row>
    <row r="81" spans="1:43" x14ac:dyDescent="0.25">
      <c r="A81" t="s">
        <v>4444</v>
      </c>
      <c r="B81">
        <v>1</v>
      </c>
      <c r="C81" t="s">
        <v>4912</v>
      </c>
      <c r="D81" t="s">
        <v>38</v>
      </c>
      <c r="E81" t="s">
        <v>300</v>
      </c>
      <c r="F81" t="s">
        <v>4913</v>
      </c>
      <c r="G81" s="17" t="s">
        <v>4914</v>
      </c>
      <c r="H81" t="s">
        <v>213</v>
      </c>
      <c r="I81" t="s">
        <v>43</v>
      </c>
      <c r="J81" t="s">
        <v>8</v>
      </c>
      <c r="K81" t="s">
        <v>102</v>
      </c>
      <c r="L81" t="s">
        <v>1830</v>
      </c>
      <c r="M81" t="s">
        <v>215</v>
      </c>
      <c r="N81">
        <v>0</v>
      </c>
      <c r="O81" t="s">
        <v>47</v>
      </c>
      <c r="P81">
        <v>52</v>
      </c>
      <c r="Q81" t="s">
        <v>82</v>
      </c>
      <c r="R81" t="s">
        <v>223</v>
      </c>
      <c r="S81" t="s">
        <v>139</v>
      </c>
      <c r="T81" t="s">
        <v>51</v>
      </c>
      <c r="U81" t="s">
        <v>140</v>
      </c>
      <c r="V81">
        <v>1.1000000000000001</v>
      </c>
      <c r="W81" s="1">
        <v>1730.3000000000004</v>
      </c>
      <c r="X81">
        <v>1</v>
      </c>
      <c r="Y81">
        <v>0</v>
      </c>
      <c r="Z81">
        <v>4</v>
      </c>
      <c r="AA81">
        <v>0</v>
      </c>
      <c r="AB81" s="2">
        <v>0</v>
      </c>
      <c r="AC81" s="1">
        <v>0</v>
      </c>
      <c r="AD81" s="7">
        <v>43502</v>
      </c>
      <c r="AE81" s="7">
        <v>43502</v>
      </c>
      <c r="AF81">
        <v>0</v>
      </c>
      <c r="AG81" t="s">
        <v>53</v>
      </c>
      <c r="AH81" s="2">
        <v>0</v>
      </c>
      <c r="AI81" s="1">
        <v>0</v>
      </c>
      <c r="AJ81" s="1">
        <v>0</v>
      </c>
      <c r="AK81" s="6" t="str">
        <f>+IF(Tabla1[[#This Row],[REQUEST_TY]]="SR MANTENIMIENTO CORRECTIVO", "EMERGENCIA", "OTROS")</f>
        <v>EMERGENCIA</v>
      </c>
      <c r="AL81" s="6" t="str">
        <f>+_xlfn.IFS(Tabla1[[#This Row],[Veces obj]]&lt;=1,"0-1",Tabla1[[#This Row],[Veces obj]]&lt;=2,"1-2",Tabla1[[#This Row],[Veces obj]]&lt;=3,"2-3",TRUE,"&gt;3")</f>
        <v>0-1</v>
      </c>
      <c r="AM81" s="6" t="str">
        <f>+_xlfn.IFS(MONTH(Tabla1[[#This Row],[MES]])&lt;=3,"Q1",MONTH(Tabla1[[#This Row],[MES]])&lt;=6,"Q2",MONTH(Tabla1[[#This Row],[MES]])&lt;=9,"Q3",TRUE,"Q4")</f>
        <v>Q1</v>
      </c>
      <c r="AN81" t="str">
        <f>+IFERROR(VLOOKUP(Tabla1[[#This Row],[CUENTA]],CTAS[],2,0),"OTROS")</f>
        <v>OTROS</v>
      </c>
      <c r="AP81" t="str">
        <f>+IFERROR(VLOOKUP(Tabla1[[#This Row],[EMPLEADO]],IS[],3,0),"OTROS")</f>
        <v>OTROS</v>
      </c>
      <c r="AQ81" t="str">
        <f>+IFERROR(VLOOKUP(Tabla1[[#This Row],[EMPLEADO]],IS[[NÓMINA]:[INGENIERO]],2,0),"OTROS")</f>
        <v>OTROS</v>
      </c>
    </row>
    <row r="82" spans="1:43" x14ac:dyDescent="0.25">
      <c r="A82" t="s">
        <v>36</v>
      </c>
      <c r="B82">
        <v>1</v>
      </c>
      <c r="C82" t="s">
        <v>3381</v>
      </c>
      <c r="D82" t="s">
        <v>3346</v>
      </c>
      <c r="E82" t="s">
        <v>562</v>
      </c>
      <c r="F82" t="s">
        <v>3382</v>
      </c>
      <c r="G82" s="17" t="s">
        <v>564</v>
      </c>
      <c r="H82" t="s">
        <v>116</v>
      </c>
      <c r="I82" t="s">
        <v>43</v>
      </c>
      <c r="J82" t="s">
        <v>8</v>
      </c>
      <c r="K82" t="s">
        <v>144</v>
      </c>
      <c r="L82" t="s">
        <v>145</v>
      </c>
      <c r="M82" t="s">
        <v>119</v>
      </c>
      <c r="N82">
        <v>0</v>
      </c>
      <c r="O82" t="s">
        <v>47</v>
      </c>
      <c r="P82" t="s">
        <v>822</v>
      </c>
      <c r="Q82" t="s">
        <v>48</v>
      </c>
      <c r="R82" t="s">
        <v>63</v>
      </c>
      <c r="S82" t="s">
        <v>64</v>
      </c>
      <c r="T82" t="s">
        <v>51</v>
      </c>
      <c r="U82" t="s">
        <v>96</v>
      </c>
      <c r="V82">
        <v>1</v>
      </c>
      <c r="W82" s="1">
        <v>1365</v>
      </c>
      <c r="X82">
        <v>0</v>
      </c>
      <c r="Y82">
        <v>5</v>
      </c>
      <c r="Z82">
        <v>5</v>
      </c>
      <c r="AA82">
        <v>1</v>
      </c>
      <c r="AB82" s="2">
        <v>0</v>
      </c>
      <c r="AC82" s="1">
        <v>0</v>
      </c>
      <c r="AD82" s="7">
        <v>43469</v>
      </c>
      <c r="AE82" s="7">
        <v>43469</v>
      </c>
      <c r="AF82">
        <v>0</v>
      </c>
      <c r="AG82" t="s">
        <v>53</v>
      </c>
      <c r="AH82" s="2">
        <v>0</v>
      </c>
      <c r="AI82" s="1">
        <v>0</v>
      </c>
      <c r="AJ82" s="1">
        <v>0</v>
      </c>
      <c r="AK82" s="6" t="str">
        <f>+IF(Tabla1[[#This Row],[REQUEST_TY]]="SR MANTENIMIENTO CORRECTIVO", "EMERGENCIA", "OTROS")</f>
        <v>OTROS</v>
      </c>
      <c r="AL82" s="6" t="str">
        <f>+_xlfn.IFS(Tabla1[[#This Row],[Veces obj]]&lt;=1,"0-1",Tabla1[[#This Row],[Veces obj]]&lt;=2,"1-2",Tabla1[[#This Row],[Veces obj]]&lt;=3,"2-3",TRUE,"&gt;3")</f>
        <v>0-1</v>
      </c>
      <c r="AM82" s="6" t="str">
        <f>+_xlfn.IFS(MONTH(Tabla1[[#This Row],[MES]])&lt;=3,"Q1",MONTH(Tabla1[[#This Row],[MES]])&lt;=6,"Q2",MONTH(Tabla1[[#This Row],[MES]])&lt;=9,"Q3",TRUE,"Q4")</f>
        <v>Q1</v>
      </c>
      <c r="AN82" t="str">
        <f>+IFERROR(VLOOKUP(Tabla1[[#This Row],[CUENTA]],CTAS[],2,0),"OTROS")</f>
        <v>OTROS</v>
      </c>
      <c r="AO82">
        <v>1</v>
      </c>
      <c r="AP82" t="str">
        <f>+IFERROR(VLOOKUP(Tabla1[[#This Row],[EMPLEADO]],IS[],3,0),"OTROS")</f>
        <v>CHIHUAHUA</v>
      </c>
      <c r="AQ82" t="str">
        <f>+IFERROR(VLOOKUP(Tabla1[[#This Row],[EMPLEADO]],IS[[NÓMINA]:[INGENIERO]],2,0),"OTROS")</f>
        <v>FERNANDO CHAVIRA</v>
      </c>
    </row>
    <row r="83" spans="1:43" x14ac:dyDescent="0.25">
      <c r="A83" t="s">
        <v>4444</v>
      </c>
      <c r="B83">
        <v>1</v>
      </c>
      <c r="C83" t="s">
        <v>4924</v>
      </c>
      <c r="D83" t="s">
        <v>38</v>
      </c>
      <c r="E83" t="s">
        <v>133</v>
      </c>
      <c r="F83" t="s">
        <v>4925</v>
      </c>
      <c r="G83" s="17" t="s">
        <v>1047</v>
      </c>
      <c r="H83" t="s">
        <v>915</v>
      </c>
      <c r="I83" t="s">
        <v>43</v>
      </c>
      <c r="J83" t="s">
        <v>8</v>
      </c>
      <c r="K83" t="s">
        <v>59</v>
      </c>
      <c r="L83" t="s">
        <v>780</v>
      </c>
      <c r="M83" t="s">
        <v>310</v>
      </c>
      <c r="N83">
        <v>0</v>
      </c>
      <c r="O83" t="s">
        <v>47</v>
      </c>
      <c r="P83">
        <v>7</v>
      </c>
      <c r="Q83" t="s">
        <v>194</v>
      </c>
      <c r="R83" t="s">
        <v>138</v>
      </c>
      <c r="S83" t="s">
        <v>139</v>
      </c>
      <c r="T83" t="s">
        <v>51</v>
      </c>
      <c r="U83" t="s">
        <v>224</v>
      </c>
      <c r="V83">
        <v>0.8</v>
      </c>
      <c r="W83" s="1">
        <v>1258.4000000000003</v>
      </c>
      <c r="X83">
        <v>1</v>
      </c>
      <c r="Y83">
        <v>0</v>
      </c>
      <c r="Z83">
        <v>4</v>
      </c>
      <c r="AA83">
        <v>0</v>
      </c>
      <c r="AB83" s="2">
        <v>0</v>
      </c>
      <c r="AC83" s="1">
        <v>0</v>
      </c>
      <c r="AD83" s="7">
        <v>43502</v>
      </c>
      <c r="AE83" s="7">
        <v>43502</v>
      </c>
      <c r="AF83">
        <v>0</v>
      </c>
      <c r="AG83" t="s">
        <v>53</v>
      </c>
      <c r="AH83" s="2">
        <v>0</v>
      </c>
      <c r="AI83" s="1">
        <v>0</v>
      </c>
      <c r="AJ83" s="1">
        <v>0</v>
      </c>
      <c r="AK83" s="6" t="str">
        <f>+IF(Tabla1[[#This Row],[REQUEST_TY]]="SR MANTENIMIENTO CORRECTIVO", "EMERGENCIA", "OTROS")</f>
        <v>EMERGENCIA</v>
      </c>
      <c r="AL83" s="6" t="str">
        <f>+_xlfn.IFS(Tabla1[[#This Row],[Veces obj]]&lt;=1,"0-1",Tabla1[[#This Row],[Veces obj]]&lt;=2,"1-2",Tabla1[[#This Row],[Veces obj]]&lt;=3,"2-3",TRUE,"&gt;3")</f>
        <v>0-1</v>
      </c>
      <c r="AM83" s="6" t="str">
        <f>+_xlfn.IFS(MONTH(Tabla1[[#This Row],[MES]])&lt;=3,"Q1",MONTH(Tabla1[[#This Row],[MES]])&lt;=6,"Q2",MONTH(Tabla1[[#This Row],[MES]])&lt;=9,"Q3",TRUE,"Q4")</f>
        <v>Q1</v>
      </c>
      <c r="AN83" t="str">
        <f>+IFERROR(VLOOKUP(Tabla1[[#This Row],[CUENTA]],CTAS[],2,0),"OTROS")</f>
        <v>OTROS</v>
      </c>
      <c r="AP83" t="str">
        <f>+IFERROR(VLOOKUP(Tabla1[[#This Row],[EMPLEADO]],IS[],3,0),"OTROS")</f>
        <v>OTROS</v>
      </c>
      <c r="AQ83" t="str">
        <f>+IFERROR(VLOOKUP(Tabla1[[#This Row],[EMPLEADO]],IS[[NÓMINA]:[INGENIERO]],2,0),"OTROS")</f>
        <v>OTROS</v>
      </c>
    </row>
    <row r="84" spans="1:43" x14ac:dyDescent="0.25">
      <c r="A84" t="s">
        <v>4444</v>
      </c>
      <c r="B84">
        <v>1</v>
      </c>
      <c r="C84" t="s">
        <v>4938</v>
      </c>
      <c r="D84" t="s">
        <v>38</v>
      </c>
      <c r="E84" t="s">
        <v>133</v>
      </c>
      <c r="F84" t="s">
        <v>4939</v>
      </c>
      <c r="G84" s="17" t="s">
        <v>4252</v>
      </c>
      <c r="H84" t="s">
        <v>308</v>
      </c>
      <c r="I84" t="s">
        <v>43</v>
      </c>
      <c r="J84" t="s">
        <v>8</v>
      </c>
      <c r="K84" t="s">
        <v>59</v>
      </c>
      <c r="L84" t="s">
        <v>309</v>
      </c>
      <c r="M84" t="s">
        <v>310</v>
      </c>
      <c r="N84">
        <v>0</v>
      </c>
      <c r="O84" t="s">
        <v>47</v>
      </c>
      <c r="P84">
        <v>20</v>
      </c>
      <c r="Q84" t="s">
        <v>62</v>
      </c>
      <c r="R84" t="s">
        <v>138</v>
      </c>
      <c r="S84" t="s">
        <v>139</v>
      </c>
      <c r="T84" t="s">
        <v>51</v>
      </c>
      <c r="U84" t="s">
        <v>262</v>
      </c>
      <c r="V84">
        <v>1.05</v>
      </c>
      <c r="W84" s="1">
        <v>1651.6500000000003</v>
      </c>
      <c r="X84">
        <v>1</v>
      </c>
      <c r="Y84">
        <v>0</v>
      </c>
      <c r="Z84">
        <v>4</v>
      </c>
      <c r="AA84">
        <v>0</v>
      </c>
      <c r="AB84" s="2">
        <v>0</v>
      </c>
      <c r="AC84" s="1">
        <v>0</v>
      </c>
      <c r="AD84" s="7">
        <v>43502</v>
      </c>
      <c r="AE84" s="7">
        <v>43503</v>
      </c>
      <c r="AF84">
        <v>1</v>
      </c>
      <c r="AG84" t="s">
        <v>53</v>
      </c>
      <c r="AH84" s="2">
        <v>0</v>
      </c>
      <c r="AI84" s="1">
        <v>0</v>
      </c>
      <c r="AJ84" s="1">
        <v>0</v>
      </c>
      <c r="AK84" s="6" t="str">
        <f>+IF(Tabla1[[#This Row],[REQUEST_TY]]="SR MANTENIMIENTO CORRECTIVO", "EMERGENCIA", "OTROS")</f>
        <v>EMERGENCIA</v>
      </c>
      <c r="AL84" s="6" t="str">
        <f>+_xlfn.IFS(Tabla1[[#This Row],[Veces obj]]&lt;=1,"0-1",Tabla1[[#This Row],[Veces obj]]&lt;=2,"1-2",Tabla1[[#This Row],[Veces obj]]&lt;=3,"2-3",TRUE,"&gt;3")</f>
        <v>0-1</v>
      </c>
      <c r="AM84" s="6" t="str">
        <f>+_xlfn.IFS(MONTH(Tabla1[[#This Row],[MES]])&lt;=3,"Q1",MONTH(Tabla1[[#This Row],[MES]])&lt;=6,"Q2",MONTH(Tabla1[[#This Row],[MES]])&lt;=9,"Q3",TRUE,"Q4")</f>
        <v>Q1</v>
      </c>
      <c r="AN84" t="str">
        <f>+IFERROR(VLOOKUP(Tabla1[[#This Row],[CUENTA]],CTAS[],2,0),"OTROS")</f>
        <v>OTROS</v>
      </c>
      <c r="AP84" t="str">
        <f>+IFERROR(VLOOKUP(Tabla1[[#This Row],[EMPLEADO]],IS[],3,0),"OTROS")</f>
        <v>OTROS</v>
      </c>
      <c r="AQ84" t="str">
        <f>+IFERROR(VLOOKUP(Tabla1[[#This Row],[EMPLEADO]],IS[[NÓMINA]:[INGENIERO]],2,0),"OTROS")</f>
        <v>OTROS</v>
      </c>
    </row>
    <row r="85" spans="1:43" x14ac:dyDescent="0.25">
      <c r="A85" t="s">
        <v>4444</v>
      </c>
      <c r="B85">
        <v>1</v>
      </c>
      <c r="C85" t="s">
        <v>4943</v>
      </c>
      <c r="D85" t="s">
        <v>38</v>
      </c>
      <c r="E85" t="s">
        <v>76</v>
      </c>
      <c r="F85" t="s">
        <v>4944</v>
      </c>
      <c r="G85" s="17" t="s">
        <v>1905</v>
      </c>
      <c r="H85" t="s">
        <v>58</v>
      </c>
      <c r="I85" t="s">
        <v>43</v>
      </c>
      <c r="J85" t="s">
        <v>8</v>
      </c>
      <c r="K85" t="s">
        <v>102</v>
      </c>
      <c r="L85" t="s">
        <v>1906</v>
      </c>
      <c r="M85" t="s">
        <v>1501</v>
      </c>
      <c r="N85">
        <v>0</v>
      </c>
      <c r="O85" t="s">
        <v>47</v>
      </c>
      <c r="P85">
        <v>11</v>
      </c>
      <c r="Q85" t="s">
        <v>194</v>
      </c>
      <c r="R85" t="s">
        <v>63</v>
      </c>
      <c r="S85" t="s">
        <v>64</v>
      </c>
      <c r="T85" t="s">
        <v>51</v>
      </c>
      <c r="U85" t="s">
        <v>195</v>
      </c>
      <c r="V85">
        <v>0.6</v>
      </c>
      <c r="W85" s="1">
        <v>819</v>
      </c>
      <c r="X85">
        <v>1</v>
      </c>
      <c r="Y85">
        <v>0</v>
      </c>
      <c r="Z85">
        <v>5</v>
      </c>
      <c r="AA85">
        <v>0</v>
      </c>
      <c r="AB85" s="2">
        <v>0</v>
      </c>
      <c r="AC85" s="1">
        <v>0</v>
      </c>
      <c r="AD85" s="7">
        <v>43503</v>
      </c>
      <c r="AE85" s="7">
        <v>43504</v>
      </c>
      <c r="AF85">
        <v>1</v>
      </c>
      <c r="AG85" t="s">
        <v>53</v>
      </c>
      <c r="AH85" s="2">
        <v>0</v>
      </c>
      <c r="AI85" s="1">
        <v>0</v>
      </c>
      <c r="AJ85" s="1">
        <v>0</v>
      </c>
      <c r="AK85" s="6" t="str">
        <f>+IF(Tabla1[[#This Row],[REQUEST_TY]]="SR MANTENIMIENTO CORRECTIVO", "EMERGENCIA", "OTROS")</f>
        <v>EMERGENCIA</v>
      </c>
      <c r="AL85" s="6" t="str">
        <f>+_xlfn.IFS(Tabla1[[#This Row],[Veces obj]]&lt;=1,"0-1",Tabla1[[#This Row],[Veces obj]]&lt;=2,"1-2",Tabla1[[#This Row],[Veces obj]]&lt;=3,"2-3",TRUE,"&gt;3")</f>
        <v>0-1</v>
      </c>
      <c r="AM85" s="6" t="str">
        <f>+_xlfn.IFS(MONTH(Tabla1[[#This Row],[MES]])&lt;=3,"Q1",MONTH(Tabla1[[#This Row],[MES]])&lt;=6,"Q2",MONTH(Tabla1[[#This Row],[MES]])&lt;=9,"Q3",TRUE,"Q4")</f>
        <v>Q1</v>
      </c>
      <c r="AN85" t="str">
        <f>+IFERROR(VLOOKUP(Tabla1[[#This Row],[CUENTA]],CTAS[],2,0),"OTROS")</f>
        <v>OTROS</v>
      </c>
      <c r="AP85" t="str">
        <f>+IFERROR(VLOOKUP(Tabla1[[#This Row],[EMPLEADO]],IS[],3,0),"OTROS")</f>
        <v>OTROS</v>
      </c>
      <c r="AQ85" t="str">
        <f>+IFERROR(VLOOKUP(Tabla1[[#This Row],[EMPLEADO]],IS[[NÓMINA]:[INGENIERO]],2,0),"OTROS")</f>
        <v>OTROS</v>
      </c>
    </row>
    <row r="86" spans="1:43" x14ac:dyDescent="0.25">
      <c r="A86" t="s">
        <v>36</v>
      </c>
      <c r="B86">
        <v>1</v>
      </c>
      <c r="C86" t="s">
        <v>3387</v>
      </c>
      <c r="D86" t="s">
        <v>3346</v>
      </c>
      <c r="E86" t="s">
        <v>3388</v>
      </c>
      <c r="F86" t="s">
        <v>3389</v>
      </c>
      <c r="G86" s="17" t="s">
        <v>3390</v>
      </c>
      <c r="H86" t="s">
        <v>116</v>
      </c>
      <c r="I86" t="s">
        <v>43</v>
      </c>
      <c r="J86" t="s">
        <v>8</v>
      </c>
      <c r="K86" t="s">
        <v>144</v>
      </c>
      <c r="L86" t="s">
        <v>145</v>
      </c>
      <c r="M86" t="s">
        <v>119</v>
      </c>
      <c r="N86">
        <v>0</v>
      </c>
      <c r="O86" t="s">
        <v>47</v>
      </c>
      <c r="P86" t="s">
        <v>822</v>
      </c>
      <c r="Q86" t="s">
        <v>48</v>
      </c>
      <c r="R86" t="s">
        <v>242</v>
      </c>
      <c r="S86" t="s">
        <v>64</v>
      </c>
      <c r="T86" t="s">
        <v>51</v>
      </c>
      <c r="U86" t="s">
        <v>96</v>
      </c>
      <c r="V86">
        <v>1</v>
      </c>
      <c r="W86" s="1">
        <v>1365</v>
      </c>
      <c r="X86">
        <v>0</v>
      </c>
      <c r="Y86">
        <v>5</v>
      </c>
      <c r="Z86">
        <v>5</v>
      </c>
      <c r="AA86">
        <v>1</v>
      </c>
      <c r="AB86" s="2">
        <v>0</v>
      </c>
      <c r="AC86" s="1">
        <v>0</v>
      </c>
      <c r="AD86" s="7">
        <v>43469</v>
      </c>
      <c r="AE86" s="7">
        <v>43469</v>
      </c>
      <c r="AF86">
        <v>0</v>
      </c>
      <c r="AG86" t="s">
        <v>53</v>
      </c>
      <c r="AH86" s="2">
        <v>0</v>
      </c>
      <c r="AI86" s="1">
        <v>0</v>
      </c>
      <c r="AJ86" s="1">
        <v>0</v>
      </c>
      <c r="AK86" s="6" t="str">
        <f>+IF(Tabla1[[#This Row],[REQUEST_TY]]="SR MANTENIMIENTO CORRECTIVO", "EMERGENCIA", "OTROS")</f>
        <v>OTROS</v>
      </c>
      <c r="AL86" s="6" t="str">
        <f>+_xlfn.IFS(Tabla1[[#This Row],[Veces obj]]&lt;=1,"0-1",Tabla1[[#This Row],[Veces obj]]&lt;=2,"1-2",Tabla1[[#This Row],[Veces obj]]&lt;=3,"2-3",TRUE,"&gt;3")</f>
        <v>0-1</v>
      </c>
      <c r="AM86" s="6" t="str">
        <f>+_xlfn.IFS(MONTH(Tabla1[[#This Row],[MES]])&lt;=3,"Q1",MONTH(Tabla1[[#This Row],[MES]])&lt;=6,"Q2",MONTH(Tabla1[[#This Row],[MES]])&lt;=9,"Q3",TRUE,"Q4")</f>
        <v>Q1</v>
      </c>
      <c r="AN86" t="str">
        <f>+IFERROR(VLOOKUP(Tabla1[[#This Row],[CUENTA]],CTAS[],2,0),"OTROS")</f>
        <v>OTROS</v>
      </c>
      <c r="AO86">
        <v>1</v>
      </c>
      <c r="AP86" t="str">
        <f>+IFERROR(VLOOKUP(Tabla1[[#This Row],[EMPLEADO]],IS[],3,0),"OTROS")</f>
        <v>CHIHUAHUA</v>
      </c>
      <c r="AQ86" t="str">
        <f>+IFERROR(VLOOKUP(Tabla1[[#This Row],[EMPLEADO]],IS[[NÓMINA]:[INGENIERO]],2,0),"OTROS")</f>
        <v>FERNANDO CHAVIRA</v>
      </c>
    </row>
    <row r="87" spans="1:43" x14ac:dyDescent="0.25">
      <c r="A87" t="s">
        <v>36</v>
      </c>
      <c r="B87">
        <v>1</v>
      </c>
      <c r="C87" t="s">
        <v>3544</v>
      </c>
      <c r="D87" t="s">
        <v>3346</v>
      </c>
      <c r="E87" t="s">
        <v>613</v>
      </c>
      <c r="F87" t="s">
        <v>3382</v>
      </c>
      <c r="G87" s="17" t="s">
        <v>3545</v>
      </c>
      <c r="H87" t="s">
        <v>116</v>
      </c>
      <c r="I87" t="s">
        <v>43</v>
      </c>
      <c r="J87" t="s">
        <v>8</v>
      </c>
      <c r="K87" t="s">
        <v>144</v>
      </c>
      <c r="L87" t="s">
        <v>145</v>
      </c>
      <c r="M87" t="s">
        <v>119</v>
      </c>
      <c r="N87">
        <v>0</v>
      </c>
      <c r="O87" t="s">
        <v>47</v>
      </c>
      <c r="P87" t="s">
        <v>822</v>
      </c>
      <c r="Q87" t="s">
        <v>48</v>
      </c>
      <c r="R87" t="s">
        <v>235</v>
      </c>
      <c r="S87" t="s">
        <v>50</v>
      </c>
      <c r="T87" t="s">
        <v>51</v>
      </c>
      <c r="U87" t="s">
        <v>52</v>
      </c>
      <c r="V87">
        <v>1</v>
      </c>
      <c r="W87" s="1">
        <v>715.00000000000011</v>
      </c>
      <c r="X87">
        <v>0</v>
      </c>
      <c r="Y87">
        <v>5</v>
      </c>
      <c r="Z87">
        <v>5</v>
      </c>
      <c r="AA87">
        <v>1</v>
      </c>
      <c r="AB87" s="2">
        <v>0</v>
      </c>
      <c r="AC87" s="1">
        <v>0</v>
      </c>
      <c r="AD87" s="7">
        <v>43468</v>
      </c>
      <c r="AE87" s="7">
        <v>43475</v>
      </c>
      <c r="AF87">
        <v>5</v>
      </c>
      <c r="AG87" t="s">
        <v>823</v>
      </c>
      <c r="AH87" s="2">
        <v>0</v>
      </c>
      <c r="AI87" s="1">
        <v>0</v>
      </c>
      <c r="AJ87" s="1">
        <v>0</v>
      </c>
      <c r="AK87" s="6" t="str">
        <f>+IF(Tabla1[[#This Row],[REQUEST_TY]]="SR MANTENIMIENTO CORRECTIVO", "EMERGENCIA", "OTROS")</f>
        <v>OTROS</v>
      </c>
      <c r="AL87" s="6" t="str">
        <f>+_xlfn.IFS(Tabla1[[#This Row],[Veces obj]]&lt;=1,"0-1",Tabla1[[#This Row],[Veces obj]]&lt;=2,"1-2",Tabla1[[#This Row],[Veces obj]]&lt;=3,"2-3",TRUE,"&gt;3")</f>
        <v>0-1</v>
      </c>
      <c r="AM87" s="6" t="str">
        <f>+_xlfn.IFS(MONTH(Tabla1[[#This Row],[MES]])&lt;=3,"Q1",MONTH(Tabla1[[#This Row],[MES]])&lt;=6,"Q2",MONTH(Tabla1[[#This Row],[MES]])&lt;=9,"Q3",TRUE,"Q4")</f>
        <v>Q1</v>
      </c>
      <c r="AN87" t="str">
        <f>+IFERROR(VLOOKUP(Tabla1[[#This Row],[CUENTA]],CTAS[],2,0),"OTROS")</f>
        <v>OTROS</v>
      </c>
      <c r="AO87">
        <v>1</v>
      </c>
      <c r="AP87" t="str">
        <f>+IFERROR(VLOOKUP(Tabla1[[#This Row],[EMPLEADO]],IS[],3,0),"OTROS")</f>
        <v>CHIHUAHUA</v>
      </c>
      <c r="AQ87" t="str">
        <f>+IFERROR(VLOOKUP(Tabla1[[#This Row],[EMPLEADO]],IS[[NÓMINA]:[INGENIERO]],2,0),"OTROS")</f>
        <v>FERNANDO CHAVIRA</v>
      </c>
    </row>
    <row r="88" spans="1:43" x14ac:dyDescent="0.25">
      <c r="A88" t="s">
        <v>36</v>
      </c>
      <c r="B88">
        <v>1</v>
      </c>
      <c r="C88" t="s">
        <v>3549</v>
      </c>
      <c r="D88" t="s">
        <v>3346</v>
      </c>
      <c r="E88" t="s">
        <v>3388</v>
      </c>
      <c r="F88" t="s">
        <v>3550</v>
      </c>
      <c r="G88" s="17" t="s">
        <v>3551</v>
      </c>
      <c r="H88" t="s">
        <v>116</v>
      </c>
      <c r="I88" t="s">
        <v>43</v>
      </c>
      <c r="J88" t="s">
        <v>8</v>
      </c>
      <c r="K88" t="s">
        <v>144</v>
      </c>
      <c r="L88" t="s">
        <v>145</v>
      </c>
      <c r="M88" t="s">
        <v>119</v>
      </c>
      <c r="N88">
        <v>0</v>
      </c>
      <c r="O88" t="s">
        <v>47</v>
      </c>
      <c r="P88" t="s">
        <v>822</v>
      </c>
      <c r="Q88" t="s">
        <v>48</v>
      </c>
      <c r="R88" t="s">
        <v>242</v>
      </c>
      <c r="S88" t="s">
        <v>64</v>
      </c>
      <c r="T88" t="s">
        <v>51</v>
      </c>
      <c r="U88" t="s">
        <v>96</v>
      </c>
      <c r="V88">
        <v>1</v>
      </c>
      <c r="W88" s="1">
        <v>1365</v>
      </c>
      <c r="X88">
        <v>0</v>
      </c>
      <c r="Y88">
        <v>5</v>
      </c>
      <c r="Z88">
        <v>5</v>
      </c>
      <c r="AA88">
        <v>1</v>
      </c>
      <c r="AB88" s="2">
        <v>0</v>
      </c>
      <c r="AC88" s="1">
        <v>0</v>
      </c>
      <c r="AD88" s="7">
        <v>43468</v>
      </c>
      <c r="AE88" s="7">
        <v>43475</v>
      </c>
      <c r="AF88">
        <v>5</v>
      </c>
      <c r="AG88" t="s">
        <v>823</v>
      </c>
      <c r="AH88" s="2">
        <v>0</v>
      </c>
      <c r="AI88" s="1">
        <v>0</v>
      </c>
      <c r="AJ88" s="1">
        <v>0</v>
      </c>
      <c r="AK88" s="6" t="str">
        <f>+IF(Tabla1[[#This Row],[REQUEST_TY]]="SR MANTENIMIENTO CORRECTIVO", "EMERGENCIA", "OTROS")</f>
        <v>OTROS</v>
      </c>
      <c r="AL88" s="6" t="str">
        <f>+_xlfn.IFS(Tabla1[[#This Row],[Veces obj]]&lt;=1,"0-1",Tabla1[[#This Row],[Veces obj]]&lt;=2,"1-2",Tabla1[[#This Row],[Veces obj]]&lt;=3,"2-3",TRUE,"&gt;3")</f>
        <v>0-1</v>
      </c>
      <c r="AM88" s="6" t="str">
        <f>+_xlfn.IFS(MONTH(Tabla1[[#This Row],[MES]])&lt;=3,"Q1",MONTH(Tabla1[[#This Row],[MES]])&lt;=6,"Q2",MONTH(Tabla1[[#This Row],[MES]])&lt;=9,"Q3",TRUE,"Q4")</f>
        <v>Q1</v>
      </c>
      <c r="AN88" t="str">
        <f>+IFERROR(VLOOKUP(Tabla1[[#This Row],[CUENTA]],CTAS[],2,0),"OTROS")</f>
        <v>OTROS</v>
      </c>
      <c r="AO88">
        <v>1</v>
      </c>
      <c r="AP88" t="str">
        <f>+IFERROR(VLOOKUP(Tabla1[[#This Row],[EMPLEADO]],IS[],3,0),"OTROS")</f>
        <v>CHIHUAHUA</v>
      </c>
      <c r="AQ88" t="str">
        <f>+IFERROR(VLOOKUP(Tabla1[[#This Row],[EMPLEADO]],IS[[NÓMINA]:[INGENIERO]],2,0),"OTROS")</f>
        <v>FERNANDO CHAVIRA</v>
      </c>
    </row>
    <row r="89" spans="1:43" x14ac:dyDescent="0.25">
      <c r="A89" t="s">
        <v>4444</v>
      </c>
      <c r="B89">
        <v>1</v>
      </c>
      <c r="C89" t="s">
        <v>5205</v>
      </c>
      <c r="D89" t="s">
        <v>38</v>
      </c>
      <c r="E89" t="s">
        <v>332</v>
      </c>
      <c r="F89" t="s">
        <v>5206</v>
      </c>
      <c r="G89" s="17" t="s">
        <v>521</v>
      </c>
      <c r="H89" t="s">
        <v>70</v>
      </c>
      <c r="I89" t="s">
        <v>43</v>
      </c>
      <c r="J89" t="s">
        <v>8</v>
      </c>
      <c r="K89" t="s">
        <v>169</v>
      </c>
      <c r="L89" t="s">
        <v>522</v>
      </c>
      <c r="M89" t="s">
        <v>94</v>
      </c>
      <c r="N89">
        <v>1</v>
      </c>
      <c r="O89" t="s">
        <v>47</v>
      </c>
      <c r="P89">
        <v>7</v>
      </c>
      <c r="Q89" t="s">
        <v>194</v>
      </c>
      <c r="R89" t="s">
        <v>317</v>
      </c>
      <c r="S89" t="s">
        <v>318</v>
      </c>
      <c r="T89" t="s">
        <v>51</v>
      </c>
      <c r="U89" t="s">
        <v>224</v>
      </c>
      <c r="V89">
        <v>0.8</v>
      </c>
      <c r="W89" s="1">
        <v>0</v>
      </c>
      <c r="X89">
        <v>1</v>
      </c>
      <c r="Y89">
        <v>0</v>
      </c>
      <c r="Z89">
        <v>4</v>
      </c>
      <c r="AA89">
        <v>0</v>
      </c>
      <c r="AB89" s="2">
        <v>0</v>
      </c>
      <c r="AC89" s="1">
        <v>0</v>
      </c>
      <c r="AD89" s="7">
        <v>43502</v>
      </c>
      <c r="AE89" s="7">
        <v>43502</v>
      </c>
      <c r="AF89">
        <v>0</v>
      </c>
      <c r="AG89" t="s">
        <v>53</v>
      </c>
      <c r="AH89" s="2">
        <v>0</v>
      </c>
      <c r="AI89" s="1">
        <v>0</v>
      </c>
      <c r="AJ89" s="1">
        <v>0</v>
      </c>
      <c r="AK89" s="6" t="str">
        <f>+IF(Tabla1[[#This Row],[REQUEST_TY]]="SR MANTENIMIENTO CORRECTIVO", "EMERGENCIA", "OTROS")</f>
        <v>EMERGENCIA</v>
      </c>
      <c r="AL89" s="6" t="str">
        <f>+_xlfn.IFS(Tabla1[[#This Row],[Veces obj]]&lt;=1,"0-1",Tabla1[[#This Row],[Veces obj]]&lt;=2,"1-2",Tabla1[[#This Row],[Veces obj]]&lt;=3,"2-3",TRUE,"&gt;3")</f>
        <v>0-1</v>
      </c>
      <c r="AM89" s="6" t="str">
        <f>+_xlfn.IFS(MONTH(Tabla1[[#This Row],[MES]])&lt;=3,"Q1",MONTH(Tabla1[[#This Row],[MES]])&lt;=6,"Q2",MONTH(Tabla1[[#This Row],[MES]])&lt;=9,"Q3",TRUE,"Q4")</f>
        <v>Q1</v>
      </c>
      <c r="AN89" t="str">
        <f>+IFERROR(VLOOKUP(Tabla1[[#This Row],[CUENTA]],CTAS[],2,0),"OTROS")</f>
        <v>OTROS</v>
      </c>
      <c r="AP89" t="str">
        <f>+IFERROR(VLOOKUP(Tabla1[[#This Row],[EMPLEADO]],IS[],3,0),"OTROS")</f>
        <v>OTROS</v>
      </c>
      <c r="AQ89" t="str">
        <f>+IFERROR(VLOOKUP(Tabla1[[#This Row],[EMPLEADO]],IS[[NÓMINA]:[INGENIERO]],2,0),"OTROS")</f>
        <v>OTROS</v>
      </c>
    </row>
    <row r="90" spans="1:43" x14ac:dyDescent="0.25">
      <c r="A90" t="s">
        <v>36</v>
      </c>
      <c r="B90">
        <v>1</v>
      </c>
      <c r="C90" t="s">
        <v>3552</v>
      </c>
      <c r="D90" t="s">
        <v>3346</v>
      </c>
      <c r="E90" t="s">
        <v>562</v>
      </c>
      <c r="F90" t="s">
        <v>3553</v>
      </c>
      <c r="G90" s="17" t="s">
        <v>3554</v>
      </c>
      <c r="H90" t="s">
        <v>116</v>
      </c>
      <c r="I90" t="s">
        <v>43</v>
      </c>
      <c r="J90" t="s">
        <v>8</v>
      </c>
      <c r="K90" t="s">
        <v>144</v>
      </c>
      <c r="L90" t="s">
        <v>145</v>
      </c>
      <c r="M90" t="s">
        <v>119</v>
      </c>
      <c r="N90">
        <v>0</v>
      </c>
      <c r="O90" t="s">
        <v>47</v>
      </c>
      <c r="P90" t="s">
        <v>822</v>
      </c>
      <c r="Q90" t="s">
        <v>48</v>
      </c>
      <c r="R90" t="s">
        <v>63</v>
      </c>
      <c r="S90" t="s">
        <v>64</v>
      </c>
      <c r="T90" t="s">
        <v>51</v>
      </c>
      <c r="U90" t="s">
        <v>96</v>
      </c>
      <c r="V90">
        <v>1</v>
      </c>
      <c r="W90" s="1">
        <v>1365</v>
      </c>
      <c r="X90">
        <v>0</v>
      </c>
      <c r="Y90">
        <v>5</v>
      </c>
      <c r="Z90">
        <v>5</v>
      </c>
      <c r="AA90">
        <v>1</v>
      </c>
      <c r="AB90" s="2">
        <v>0</v>
      </c>
      <c r="AC90" s="1">
        <v>0</v>
      </c>
      <c r="AD90" s="7">
        <v>43475</v>
      </c>
      <c r="AE90" s="7">
        <v>43475</v>
      </c>
      <c r="AF90">
        <v>0</v>
      </c>
      <c r="AG90" t="s">
        <v>53</v>
      </c>
      <c r="AH90" s="2">
        <v>0</v>
      </c>
      <c r="AI90" s="1">
        <v>0</v>
      </c>
      <c r="AJ90" s="1">
        <v>0</v>
      </c>
      <c r="AK90" s="6" t="str">
        <f>+IF(Tabla1[[#This Row],[REQUEST_TY]]="SR MANTENIMIENTO CORRECTIVO", "EMERGENCIA", "OTROS")</f>
        <v>OTROS</v>
      </c>
      <c r="AL90" s="6" t="str">
        <f>+_xlfn.IFS(Tabla1[[#This Row],[Veces obj]]&lt;=1,"0-1",Tabla1[[#This Row],[Veces obj]]&lt;=2,"1-2",Tabla1[[#This Row],[Veces obj]]&lt;=3,"2-3",TRUE,"&gt;3")</f>
        <v>0-1</v>
      </c>
      <c r="AM90" s="6" t="str">
        <f>+_xlfn.IFS(MONTH(Tabla1[[#This Row],[MES]])&lt;=3,"Q1",MONTH(Tabla1[[#This Row],[MES]])&lt;=6,"Q2",MONTH(Tabla1[[#This Row],[MES]])&lt;=9,"Q3",TRUE,"Q4")</f>
        <v>Q1</v>
      </c>
      <c r="AN90" t="str">
        <f>+IFERROR(VLOOKUP(Tabla1[[#This Row],[CUENTA]],CTAS[],2,0),"OTROS")</f>
        <v>OTROS</v>
      </c>
      <c r="AO90">
        <v>1</v>
      </c>
      <c r="AP90" t="str">
        <f>+IFERROR(VLOOKUP(Tabla1[[#This Row],[EMPLEADO]],IS[],3,0),"OTROS")</f>
        <v>CHIHUAHUA</v>
      </c>
      <c r="AQ90" t="str">
        <f>+IFERROR(VLOOKUP(Tabla1[[#This Row],[EMPLEADO]],IS[[NÓMINA]:[INGENIERO]],2,0),"OTROS")</f>
        <v>FERNANDO CHAVIRA</v>
      </c>
    </row>
    <row r="91" spans="1:43" x14ac:dyDescent="0.25">
      <c r="A91" t="s">
        <v>4444</v>
      </c>
      <c r="B91">
        <v>1</v>
      </c>
      <c r="C91" t="s">
        <v>5251</v>
      </c>
      <c r="D91" t="s">
        <v>38</v>
      </c>
      <c r="E91" t="s">
        <v>1077</v>
      </c>
      <c r="F91" t="s">
        <v>5252</v>
      </c>
      <c r="G91" s="17" t="s">
        <v>5253</v>
      </c>
      <c r="H91" t="s">
        <v>484</v>
      </c>
      <c r="I91" t="s">
        <v>43</v>
      </c>
      <c r="J91" t="s">
        <v>8</v>
      </c>
      <c r="K91" t="s">
        <v>2300</v>
      </c>
      <c r="L91" t="s">
        <v>2301</v>
      </c>
      <c r="M91" t="s">
        <v>94</v>
      </c>
      <c r="N91">
        <v>1</v>
      </c>
      <c r="O91" t="s">
        <v>47</v>
      </c>
      <c r="P91">
        <v>2624</v>
      </c>
      <c r="Q91" t="s">
        <v>48</v>
      </c>
      <c r="R91" t="s">
        <v>63</v>
      </c>
      <c r="S91" t="s">
        <v>64</v>
      </c>
      <c r="T91" t="s">
        <v>51</v>
      </c>
      <c r="U91" t="s">
        <v>96</v>
      </c>
      <c r="V91">
        <v>1.1000000000000001</v>
      </c>
      <c r="W91" s="1">
        <v>0</v>
      </c>
      <c r="X91">
        <v>1</v>
      </c>
      <c r="Y91">
        <v>0</v>
      </c>
      <c r="Z91">
        <v>5</v>
      </c>
      <c r="AA91">
        <v>0</v>
      </c>
      <c r="AB91" s="2">
        <v>0</v>
      </c>
      <c r="AC91" s="1">
        <v>0</v>
      </c>
      <c r="AD91" s="7">
        <v>43504</v>
      </c>
      <c r="AE91" s="7">
        <v>43504</v>
      </c>
      <c r="AF91">
        <v>0</v>
      </c>
      <c r="AG91" t="s">
        <v>53</v>
      </c>
      <c r="AH91" s="2">
        <v>0</v>
      </c>
      <c r="AI91" s="1">
        <v>0</v>
      </c>
      <c r="AJ91" s="1">
        <v>0</v>
      </c>
      <c r="AK91" s="6" t="str">
        <f>+IF(Tabla1[[#This Row],[REQUEST_TY]]="SR MANTENIMIENTO CORRECTIVO", "EMERGENCIA", "OTROS")</f>
        <v>EMERGENCIA</v>
      </c>
      <c r="AL91" s="6" t="str">
        <f>+_xlfn.IFS(Tabla1[[#This Row],[Veces obj]]&lt;=1,"0-1",Tabla1[[#This Row],[Veces obj]]&lt;=2,"1-2",Tabla1[[#This Row],[Veces obj]]&lt;=3,"2-3",TRUE,"&gt;3")</f>
        <v>0-1</v>
      </c>
      <c r="AM91" s="6" t="str">
        <f>+_xlfn.IFS(MONTH(Tabla1[[#This Row],[MES]])&lt;=3,"Q1",MONTH(Tabla1[[#This Row],[MES]])&lt;=6,"Q2",MONTH(Tabla1[[#This Row],[MES]])&lt;=9,"Q3",TRUE,"Q4")</f>
        <v>Q1</v>
      </c>
      <c r="AN91" t="str">
        <f>+IFERROR(VLOOKUP(Tabla1[[#This Row],[CUENTA]],CTAS[],2,0),"OTROS")</f>
        <v>OTROS</v>
      </c>
      <c r="AP91" t="str">
        <f>+IFERROR(VLOOKUP(Tabla1[[#This Row],[EMPLEADO]],IS[],3,0),"OTROS")</f>
        <v>OTROS</v>
      </c>
      <c r="AQ91" t="str">
        <f>+IFERROR(VLOOKUP(Tabla1[[#This Row],[EMPLEADO]],IS[[NÓMINA]:[INGENIERO]],2,0),"OTROS")</f>
        <v>OTROS</v>
      </c>
    </row>
    <row r="92" spans="1:43" x14ac:dyDescent="0.25">
      <c r="A92" t="s">
        <v>4444</v>
      </c>
      <c r="B92">
        <v>1</v>
      </c>
      <c r="C92" t="s">
        <v>5270</v>
      </c>
      <c r="D92" t="s">
        <v>38</v>
      </c>
      <c r="E92" t="s">
        <v>464</v>
      </c>
      <c r="F92" t="s">
        <v>5267</v>
      </c>
      <c r="G92" s="17" t="s">
        <v>1504</v>
      </c>
      <c r="H92" t="s">
        <v>79</v>
      </c>
      <c r="I92" t="s">
        <v>43</v>
      </c>
      <c r="J92" t="s">
        <v>8</v>
      </c>
      <c r="K92" t="s">
        <v>741</v>
      </c>
      <c r="L92" t="s">
        <v>1505</v>
      </c>
      <c r="M92" t="s">
        <v>743</v>
      </c>
      <c r="N92">
        <v>0</v>
      </c>
      <c r="O92" t="s">
        <v>47</v>
      </c>
      <c r="P92">
        <v>16</v>
      </c>
      <c r="Q92" t="s">
        <v>62</v>
      </c>
      <c r="R92" t="s">
        <v>242</v>
      </c>
      <c r="S92" t="s">
        <v>64</v>
      </c>
      <c r="T92" t="s">
        <v>51</v>
      </c>
      <c r="U92" t="s">
        <v>65</v>
      </c>
      <c r="V92">
        <v>0.8</v>
      </c>
      <c r="W92" s="1">
        <v>1092</v>
      </c>
      <c r="X92">
        <v>1</v>
      </c>
      <c r="Y92">
        <v>0</v>
      </c>
      <c r="Z92">
        <v>5</v>
      </c>
      <c r="AA92">
        <v>0</v>
      </c>
      <c r="AB92" s="2">
        <v>0</v>
      </c>
      <c r="AC92" s="1">
        <v>0</v>
      </c>
      <c r="AD92" s="7">
        <v>43507</v>
      </c>
      <c r="AE92" s="7">
        <v>43507</v>
      </c>
      <c r="AF92">
        <v>0</v>
      </c>
      <c r="AG92" t="s">
        <v>53</v>
      </c>
      <c r="AH92" s="2">
        <v>0</v>
      </c>
      <c r="AI92" s="1">
        <v>0</v>
      </c>
      <c r="AJ92" s="1">
        <v>0</v>
      </c>
      <c r="AK92" s="6" t="str">
        <f>+IF(Tabla1[[#This Row],[REQUEST_TY]]="SR MANTENIMIENTO CORRECTIVO", "EMERGENCIA", "OTROS")</f>
        <v>EMERGENCIA</v>
      </c>
      <c r="AL92" s="6" t="str">
        <f>+_xlfn.IFS(Tabla1[[#This Row],[Veces obj]]&lt;=1,"0-1",Tabla1[[#This Row],[Veces obj]]&lt;=2,"1-2",Tabla1[[#This Row],[Veces obj]]&lt;=3,"2-3",TRUE,"&gt;3")</f>
        <v>0-1</v>
      </c>
      <c r="AM92" s="6" t="str">
        <f>+_xlfn.IFS(MONTH(Tabla1[[#This Row],[MES]])&lt;=3,"Q1",MONTH(Tabla1[[#This Row],[MES]])&lt;=6,"Q2",MONTH(Tabla1[[#This Row],[MES]])&lt;=9,"Q3",TRUE,"Q4")</f>
        <v>Q1</v>
      </c>
      <c r="AN92" t="str">
        <f>+IFERROR(VLOOKUP(Tabla1[[#This Row],[CUENTA]],CTAS[],2,0),"OTROS")</f>
        <v>OTROS</v>
      </c>
      <c r="AP92" t="str">
        <f>+IFERROR(VLOOKUP(Tabla1[[#This Row],[EMPLEADO]],IS[],3,0),"OTROS")</f>
        <v>OTROS</v>
      </c>
      <c r="AQ92" t="str">
        <f>+IFERROR(VLOOKUP(Tabla1[[#This Row],[EMPLEADO]],IS[[NÓMINA]:[INGENIERO]],2,0),"OTROS")</f>
        <v>OTROS</v>
      </c>
    </row>
    <row r="93" spans="1:43" x14ac:dyDescent="0.25">
      <c r="A93" t="s">
        <v>36</v>
      </c>
      <c r="B93">
        <v>1</v>
      </c>
      <c r="C93" t="s">
        <v>3928</v>
      </c>
      <c r="D93" t="s">
        <v>38</v>
      </c>
      <c r="E93" t="s">
        <v>226</v>
      </c>
      <c r="F93" t="s">
        <v>2940</v>
      </c>
      <c r="G93" s="17" t="s">
        <v>3929</v>
      </c>
      <c r="H93" t="s">
        <v>116</v>
      </c>
      <c r="I93" t="s">
        <v>43</v>
      </c>
      <c r="J93" t="s">
        <v>8</v>
      </c>
      <c r="K93" t="s">
        <v>234</v>
      </c>
      <c r="L93" t="s">
        <v>3930</v>
      </c>
      <c r="M93" t="s">
        <v>119</v>
      </c>
      <c r="N93">
        <v>0</v>
      </c>
      <c r="O93" t="s">
        <v>47</v>
      </c>
      <c r="P93">
        <v>162</v>
      </c>
      <c r="Q93" t="s">
        <v>48</v>
      </c>
      <c r="R93" t="s">
        <v>153</v>
      </c>
      <c r="S93" t="s">
        <v>50</v>
      </c>
      <c r="T93" t="s">
        <v>51</v>
      </c>
      <c r="U93" t="s">
        <v>52</v>
      </c>
      <c r="V93">
        <v>1.05</v>
      </c>
      <c r="W93" s="1">
        <v>750.75000000000011</v>
      </c>
      <c r="X93">
        <v>1</v>
      </c>
      <c r="Y93">
        <v>5.17</v>
      </c>
      <c r="Z93">
        <v>5</v>
      </c>
      <c r="AA93">
        <v>1.034</v>
      </c>
      <c r="AB93" s="2">
        <v>8.5000000000000075E-3</v>
      </c>
      <c r="AC93" s="1">
        <v>-6.0775000000000068</v>
      </c>
      <c r="AD93" s="7">
        <v>43490</v>
      </c>
      <c r="AE93" s="7">
        <v>43490</v>
      </c>
      <c r="AF93">
        <v>0</v>
      </c>
      <c r="AG93" t="s">
        <v>53</v>
      </c>
      <c r="AH93" s="2">
        <v>0</v>
      </c>
      <c r="AI93" s="1">
        <v>0</v>
      </c>
      <c r="AJ93" s="1">
        <v>0</v>
      </c>
      <c r="AK93" s="6" t="str">
        <f>+IF(Tabla1[[#This Row],[REQUEST_TY]]="SR MANTENIMIENTO CORRECTIVO", "EMERGENCIA", "OTROS")</f>
        <v>EMERGENCIA</v>
      </c>
      <c r="AL93" s="6" t="str">
        <f>+_xlfn.IFS(Tabla1[[#This Row],[Veces obj]]&lt;=1,"0-1",Tabla1[[#This Row],[Veces obj]]&lt;=2,"1-2",Tabla1[[#This Row],[Veces obj]]&lt;=3,"2-3",TRUE,"&gt;3")</f>
        <v>1-2</v>
      </c>
      <c r="AM93" s="6" t="str">
        <f>+_xlfn.IFS(MONTH(Tabla1[[#This Row],[MES]])&lt;=3,"Q1",MONTH(Tabla1[[#This Row],[MES]])&lt;=6,"Q2",MONTH(Tabla1[[#This Row],[MES]])&lt;=9,"Q3",TRUE,"Q4")</f>
        <v>Q1</v>
      </c>
      <c r="AN93" t="str">
        <f>+IFERROR(VLOOKUP(Tabla1[[#This Row],[CUENTA]],CTAS[],2,0),"OTROS")</f>
        <v>OTROS</v>
      </c>
      <c r="AO93">
        <v>1</v>
      </c>
      <c r="AP93" t="str">
        <f>+IFERROR(VLOOKUP(Tabla1[[#This Row],[EMPLEADO]],IS[],3,0),"OTROS")</f>
        <v>CHIHUAHUA</v>
      </c>
      <c r="AQ93" t="str">
        <f>+IFERROR(VLOOKUP(Tabla1[[#This Row],[EMPLEADO]],IS[[NÓMINA]:[INGENIERO]],2,0),"OTROS")</f>
        <v>FERNANDO CHAVIRA</v>
      </c>
    </row>
    <row r="94" spans="1:43" x14ac:dyDescent="0.25">
      <c r="A94" t="s">
        <v>4444</v>
      </c>
      <c r="B94">
        <v>1</v>
      </c>
      <c r="C94" t="s">
        <v>5936</v>
      </c>
      <c r="D94" t="s">
        <v>38</v>
      </c>
      <c r="E94" t="s">
        <v>558</v>
      </c>
      <c r="F94" t="s">
        <v>5937</v>
      </c>
      <c r="G94" s="17" t="s">
        <v>3778</v>
      </c>
      <c r="H94" t="s">
        <v>150</v>
      </c>
      <c r="I94" t="s">
        <v>43</v>
      </c>
      <c r="J94" t="s">
        <v>8</v>
      </c>
      <c r="K94" t="s">
        <v>71</v>
      </c>
      <c r="L94" t="s">
        <v>510</v>
      </c>
      <c r="M94" t="s">
        <v>94</v>
      </c>
      <c r="N94">
        <v>1</v>
      </c>
      <c r="O94" t="s">
        <v>47</v>
      </c>
      <c r="P94">
        <v>99</v>
      </c>
      <c r="Q94" t="s">
        <v>48</v>
      </c>
      <c r="R94" t="s">
        <v>95</v>
      </c>
      <c r="S94" t="s">
        <v>64</v>
      </c>
      <c r="T94" t="s">
        <v>51</v>
      </c>
      <c r="U94" t="s">
        <v>96</v>
      </c>
      <c r="V94">
        <v>1.1000000000000001</v>
      </c>
      <c r="W94" s="1">
        <v>0</v>
      </c>
      <c r="X94">
        <v>1</v>
      </c>
      <c r="Y94">
        <v>1.05</v>
      </c>
      <c r="Z94">
        <v>5</v>
      </c>
      <c r="AA94">
        <v>0.21000000000000002</v>
      </c>
      <c r="AB94" s="2">
        <v>0</v>
      </c>
      <c r="AC94" s="1">
        <v>0</v>
      </c>
      <c r="AD94" s="7">
        <v>43510</v>
      </c>
      <c r="AE94" s="7">
        <v>43510</v>
      </c>
      <c r="AF94">
        <v>0</v>
      </c>
      <c r="AG94" t="s">
        <v>53</v>
      </c>
      <c r="AH94" s="2">
        <v>0</v>
      </c>
      <c r="AI94" s="1">
        <v>0</v>
      </c>
      <c r="AJ94" s="1">
        <v>0</v>
      </c>
      <c r="AK94" s="6" t="str">
        <f>+IF(Tabla1[[#This Row],[REQUEST_TY]]="SR MANTENIMIENTO CORRECTIVO", "EMERGENCIA", "OTROS")</f>
        <v>EMERGENCIA</v>
      </c>
      <c r="AL94" s="6" t="str">
        <f>+_xlfn.IFS(Tabla1[[#This Row],[Veces obj]]&lt;=1,"0-1",Tabla1[[#This Row],[Veces obj]]&lt;=2,"1-2",Tabla1[[#This Row],[Veces obj]]&lt;=3,"2-3",TRUE,"&gt;3")</f>
        <v>0-1</v>
      </c>
      <c r="AM94" s="6" t="str">
        <f>+_xlfn.IFS(MONTH(Tabla1[[#This Row],[MES]])&lt;=3,"Q1",MONTH(Tabla1[[#This Row],[MES]])&lt;=6,"Q2",MONTH(Tabla1[[#This Row],[MES]])&lt;=9,"Q3",TRUE,"Q4")</f>
        <v>Q1</v>
      </c>
      <c r="AN94" t="str">
        <f>+IFERROR(VLOOKUP(Tabla1[[#This Row],[CUENTA]],CTAS[],2,0),"OTROS")</f>
        <v>OTROS</v>
      </c>
      <c r="AO94">
        <v>1</v>
      </c>
      <c r="AP94" t="str">
        <f>+IFERROR(VLOOKUP(Tabla1[[#This Row],[EMPLEADO]],IS[],3,0),"OTROS")</f>
        <v>JUAREZ</v>
      </c>
      <c r="AQ94" t="str">
        <f>+IFERROR(VLOOKUP(Tabla1[[#This Row],[EMPLEADO]],IS[[NÓMINA]:[INGENIERO]],2,0),"OTROS")</f>
        <v>CARLOS MONTOYA</v>
      </c>
    </row>
    <row r="95" spans="1:43" x14ac:dyDescent="0.25">
      <c r="A95" t="s">
        <v>4444</v>
      </c>
      <c r="B95">
        <v>1</v>
      </c>
      <c r="C95" t="s">
        <v>5666</v>
      </c>
      <c r="D95" t="s">
        <v>38</v>
      </c>
      <c r="E95" t="s">
        <v>1564</v>
      </c>
      <c r="F95" t="s">
        <v>5667</v>
      </c>
      <c r="G95" s="17" t="s">
        <v>5668</v>
      </c>
      <c r="H95" t="s">
        <v>150</v>
      </c>
      <c r="I95" t="s">
        <v>43</v>
      </c>
      <c r="J95" t="s">
        <v>8</v>
      </c>
      <c r="K95" t="s">
        <v>71</v>
      </c>
      <c r="L95" t="s">
        <v>298</v>
      </c>
      <c r="M95" t="s">
        <v>94</v>
      </c>
      <c r="N95">
        <v>0</v>
      </c>
      <c r="O95" t="s">
        <v>47</v>
      </c>
      <c r="P95">
        <v>284</v>
      </c>
      <c r="Q95" t="s">
        <v>48</v>
      </c>
      <c r="R95" t="s">
        <v>242</v>
      </c>
      <c r="S95" t="s">
        <v>64</v>
      </c>
      <c r="T95" t="s">
        <v>51</v>
      </c>
      <c r="U95" t="s">
        <v>96</v>
      </c>
      <c r="V95">
        <v>1.1000000000000001</v>
      </c>
      <c r="W95" s="1">
        <v>1501.5000000000002</v>
      </c>
      <c r="X95">
        <v>1</v>
      </c>
      <c r="Y95">
        <v>1.27</v>
      </c>
      <c r="Z95">
        <v>5</v>
      </c>
      <c r="AA95">
        <v>0.254</v>
      </c>
      <c r="AB95" s="2">
        <v>0</v>
      </c>
      <c r="AC95" s="1">
        <v>0</v>
      </c>
      <c r="AD95" s="7">
        <v>43507</v>
      </c>
      <c r="AE95" s="7">
        <v>43508</v>
      </c>
      <c r="AF95">
        <v>1</v>
      </c>
      <c r="AG95" t="s">
        <v>53</v>
      </c>
      <c r="AH95" s="2">
        <v>0</v>
      </c>
      <c r="AI95" s="1">
        <v>0</v>
      </c>
      <c r="AJ95" s="1">
        <v>0</v>
      </c>
      <c r="AK95" s="6" t="str">
        <f>+IF(Tabla1[[#This Row],[REQUEST_TY]]="SR MANTENIMIENTO CORRECTIVO", "EMERGENCIA", "OTROS")</f>
        <v>EMERGENCIA</v>
      </c>
      <c r="AL95" s="6" t="str">
        <f>+_xlfn.IFS(Tabla1[[#This Row],[Veces obj]]&lt;=1,"0-1",Tabla1[[#This Row],[Veces obj]]&lt;=2,"1-2",Tabla1[[#This Row],[Veces obj]]&lt;=3,"2-3",TRUE,"&gt;3")</f>
        <v>0-1</v>
      </c>
      <c r="AM95" s="6" t="str">
        <f>+_xlfn.IFS(MONTH(Tabla1[[#This Row],[MES]])&lt;=3,"Q1",MONTH(Tabla1[[#This Row],[MES]])&lt;=6,"Q2",MONTH(Tabla1[[#This Row],[MES]])&lt;=9,"Q3",TRUE,"Q4")</f>
        <v>Q1</v>
      </c>
      <c r="AN95" t="str">
        <f>+IFERROR(VLOOKUP(Tabla1[[#This Row],[CUENTA]],CTAS[],2,0),"OTROS")</f>
        <v>OTROS</v>
      </c>
      <c r="AO95">
        <v>1</v>
      </c>
      <c r="AP95" t="str">
        <f>+IFERROR(VLOOKUP(Tabla1[[#This Row],[EMPLEADO]],IS[],3,0),"OTROS")</f>
        <v>JUAREZ</v>
      </c>
      <c r="AQ95" t="str">
        <f>+IFERROR(VLOOKUP(Tabla1[[#This Row],[EMPLEADO]],IS[[NÓMINA]:[INGENIERO]],2,0),"OTROS")</f>
        <v>CARLOS MONTOYA</v>
      </c>
    </row>
    <row r="96" spans="1:43" x14ac:dyDescent="0.25">
      <c r="A96" t="s">
        <v>36</v>
      </c>
      <c r="B96">
        <v>1</v>
      </c>
      <c r="C96" t="s">
        <v>274</v>
      </c>
      <c r="D96" t="s">
        <v>38</v>
      </c>
      <c r="E96" t="s">
        <v>275</v>
      </c>
      <c r="F96" t="s">
        <v>276</v>
      </c>
      <c r="G96" s="17" t="s">
        <v>277</v>
      </c>
      <c r="H96" t="s">
        <v>150</v>
      </c>
      <c r="I96" t="s">
        <v>43</v>
      </c>
      <c r="J96" t="s">
        <v>8</v>
      </c>
      <c r="K96" t="s">
        <v>199</v>
      </c>
      <c r="L96" t="s">
        <v>278</v>
      </c>
      <c r="M96" t="s">
        <v>73</v>
      </c>
      <c r="N96">
        <v>0</v>
      </c>
      <c r="O96" t="s">
        <v>47</v>
      </c>
      <c r="P96">
        <v>340</v>
      </c>
      <c r="Q96" t="s">
        <v>48</v>
      </c>
      <c r="R96" t="s">
        <v>95</v>
      </c>
      <c r="S96" t="s">
        <v>64</v>
      </c>
      <c r="T96" t="s">
        <v>51</v>
      </c>
      <c r="U96" t="s">
        <v>96</v>
      </c>
      <c r="V96">
        <v>1.1000000000000001</v>
      </c>
      <c r="W96" s="1">
        <v>1501.5000000000002</v>
      </c>
      <c r="X96">
        <v>1</v>
      </c>
      <c r="Y96">
        <v>0</v>
      </c>
      <c r="Z96">
        <v>5</v>
      </c>
      <c r="AA96">
        <v>0</v>
      </c>
      <c r="AB96" s="2">
        <v>0</v>
      </c>
      <c r="AC96" s="1">
        <v>0</v>
      </c>
      <c r="AD96" s="7">
        <v>43481</v>
      </c>
      <c r="AE96" s="7">
        <v>43482</v>
      </c>
      <c r="AF96">
        <v>1</v>
      </c>
      <c r="AG96" t="s">
        <v>53</v>
      </c>
      <c r="AH96" s="2">
        <v>0</v>
      </c>
      <c r="AI96" s="1">
        <v>0</v>
      </c>
      <c r="AJ96" s="1">
        <v>0</v>
      </c>
      <c r="AK96" s="6" t="str">
        <f>+IF(Tabla1[[#This Row],[REQUEST_TY]]="SR MANTENIMIENTO CORRECTIVO", "EMERGENCIA", "OTROS")</f>
        <v>EMERGENCIA</v>
      </c>
      <c r="AL96" s="6" t="str">
        <f>+_xlfn.IFS(Tabla1[[#This Row],[Veces obj]]&lt;=1,"0-1",Tabla1[[#This Row],[Veces obj]]&lt;=2,"1-2",Tabla1[[#This Row],[Veces obj]]&lt;=3,"2-3",TRUE,"&gt;3")</f>
        <v>0-1</v>
      </c>
      <c r="AM96" s="6" t="str">
        <f>+_xlfn.IFS(MONTH(Tabla1[[#This Row],[MES]])&lt;=3,"Q1",MONTH(Tabla1[[#This Row],[MES]])&lt;=6,"Q2",MONTH(Tabla1[[#This Row],[MES]])&lt;=9,"Q3",TRUE,"Q4")</f>
        <v>Q1</v>
      </c>
      <c r="AN96" t="str">
        <f>+IFERROR(VLOOKUP(Tabla1[[#This Row],[CUENTA]],CTAS[],2,0),"OTROS")</f>
        <v>OTROS</v>
      </c>
      <c r="AO96">
        <v>1</v>
      </c>
      <c r="AP96" t="str">
        <f>+IFERROR(VLOOKUP(Tabla1[[#This Row],[EMPLEADO]],IS[],3,0),"OTROS")</f>
        <v>JUAREZ</v>
      </c>
      <c r="AQ96" t="str">
        <f>+IFERROR(VLOOKUP(Tabla1[[#This Row],[EMPLEADO]],IS[[NÓMINA]:[INGENIERO]],2,0),"OTROS")</f>
        <v>CARLOS MONTOYA</v>
      </c>
    </row>
    <row r="97" spans="1:43" x14ac:dyDescent="0.25">
      <c r="A97" t="s">
        <v>4444</v>
      </c>
      <c r="B97">
        <v>1</v>
      </c>
      <c r="C97" t="s">
        <v>5301</v>
      </c>
      <c r="D97" t="s">
        <v>38</v>
      </c>
      <c r="E97" t="s">
        <v>5302</v>
      </c>
      <c r="F97" t="s">
        <v>5303</v>
      </c>
      <c r="G97" s="17" t="s">
        <v>5304</v>
      </c>
      <c r="H97" t="s">
        <v>150</v>
      </c>
      <c r="I97" t="s">
        <v>43</v>
      </c>
      <c r="J97" t="s">
        <v>8</v>
      </c>
      <c r="K97" t="s">
        <v>5305</v>
      </c>
      <c r="L97" t="s">
        <v>5306</v>
      </c>
      <c r="M97" t="s">
        <v>714</v>
      </c>
      <c r="N97">
        <v>0</v>
      </c>
      <c r="O97" t="s">
        <v>47</v>
      </c>
      <c r="P97">
        <v>49</v>
      </c>
      <c r="Q97" t="s">
        <v>82</v>
      </c>
      <c r="R97" t="s">
        <v>235</v>
      </c>
      <c r="S97" t="s">
        <v>50</v>
      </c>
      <c r="T97" t="s">
        <v>51</v>
      </c>
      <c r="U97" t="s">
        <v>120</v>
      </c>
      <c r="V97">
        <v>0.8</v>
      </c>
      <c r="W97" s="1">
        <v>572.00000000000011</v>
      </c>
      <c r="X97">
        <v>1</v>
      </c>
      <c r="Y97">
        <v>26.99</v>
      </c>
      <c r="Z97">
        <v>5</v>
      </c>
      <c r="AA97">
        <v>5.3979999999999997</v>
      </c>
      <c r="AB97" s="2">
        <v>1</v>
      </c>
      <c r="AC97" s="1">
        <v>-715.00000000000011</v>
      </c>
      <c r="AD97" s="7">
        <v>43517</v>
      </c>
      <c r="AE97" s="7">
        <v>43517</v>
      </c>
      <c r="AF97">
        <v>0</v>
      </c>
      <c r="AG97" t="s">
        <v>53</v>
      </c>
      <c r="AH97" s="2">
        <v>0</v>
      </c>
      <c r="AI97" s="1">
        <v>0</v>
      </c>
      <c r="AJ97" s="1">
        <v>0</v>
      </c>
      <c r="AK97" s="6" t="str">
        <f>+IF(Tabla1[[#This Row],[REQUEST_TY]]="SR MANTENIMIENTO CORRECTIVO", "EMERGENCIA", "OTROS")</f>
        <v>EMERGENCIA</v>
      </c>
      <c r="AL97" s="6" t="str">
        <f>+_xlfn.IFS(Tabla1[[#This Row],[Veces obj]]&lt;=1,"0-1",Tabla1[[#This Row],[Veces obj]]&lt;=2,"1-2",Tabla1[[#This Row],[Veces obj]]&lt;=3,"2-3",TRUE,"&gt;3")</f>
        <v>&gt;3</v>
      </c>
      <c r="AM97" s="6" t="str">
        <f>+_xlfn.IFS(MONTH(Tabla1[[#This Row],[MES]])&lt;=3,"Q1",MONTH(Tabla1[[#This Row],[MES]])&lt;=6,"Q2",MONTH(Tabla1[[#This Row],[MES]])&lt;=9,"Q3",TRUE,"Q4")</f>
        <v>Q1</v>
      </c>
      <c r="AN97" t="str">
        <f>+IFERROR(VLOOKUP(Tabla1[[#This Row],[CUENTA]],CTAS[],2,0),"OTROS")</f>
        <v>OTROS</v>
      </c>
      <c r="AO97">
        <v>1</v>
      </c>
      <c r="AP97" t="str">
        <f>+IFERROR(VLOOKUP(Tabla1[[#This Row],[EMPLEADO]],IS[],3,0),"OTROS")</f>
        <v>JUAREZ</v>
      </c>
      <c r="AQ97" t="str">
        <f>+IFERROR(VLOOKUP(Tabla1[[#This Row],[EMPLEADO]],IS[[NÓMINA]:[INGENIERO]],2,0),"OTROS")</f>
        <v>CARLOS MONTOYA</v>
      </c>
    </row>
    <row r="98" spans="1:43" x14ac:dyDescent="0.25">
      <c r="A98" t="s">
        <v>36</v>
      </c>
      <c r="B98">
        <v>1</v>
      </c>
      <c r="C98" t="s">
        <v>1878</v>
      </c>
      <c r="D98" t="s">
        <v>38</v>
      </c>
      <c r="E98" t="s">
        <v>888</v>
      </c>
      <c r="F98" t="s">
        <v>1879</v>
      </c>
      <c r="G98" s="17" t="s">
        <v>1880</v>
      </c>
      <c r="H98" t="s">
        <v>150</v>
      </c>
      <c r="I98" t="s">
        <v>43</v>
      </c>
      <c r="J98" t="s">
        <v>8</v>
      </c>
      <c r="K98" t="s">
        <v>1881</v>
      </c>
      <c r="L98" t="s">
        <v>1882</v>
      </c>
      <c r="M98" t="s">
        <v>73</v>
      </c>
      <c r="N98">
        <v>0</v>
      </c>
      <c r="O98" t="s">
        <v>47</v>
      </c>
      <c r="P98">
        <v>37</v>
      </c>
      <c r="Q98" t="s">
        <v>82</v>
      </c>
      <c r="R98" t="s">
        <v>49</v>
      </c>
      <c r="S98" t="s">
        <v>50</v>
      </c>
      <c r="T98" t="s">
        <v>51</v>
      </c>
      <c r="U98" t="s">
        <v>120</v>
      </c>
      <c r="V98">
        <v>0.8</v>
      </c>
      <c r="W98" s="1">
        <v>572.00000000000011</v>
      </c>
      <c r="X98">
        <v>1</v>
      </c>
      <c r="Y98">
        <v>1.55</v>
      </c>
      <c r="Z98">
        <v>5</v>
      </c>
      <c r="AA98">
        <v>0.31</v>
      </c>
      <c r="AB98" s="2">
        <v>0</v>
      </c>
      <c r="AC98" s="1">
        <v>0</v>
      </c>
      <c r="AD98" s="7">
        <v>43487</v>
      </c>
      <c r="AE98" s="7">
        <v>43487</v>
      </c>
      <c r="AF98">
        <v>0</v>
      </c>
      <c r="AG98" t="s">
        <v>53</v>
      </c>
      <c r="AH98" s="2">
        <v>0</v>
      </c>
      <c r="AI98" s="1">
        <v>0</v>
      </c>
      <c r="AJ98" s="1">
        <v>0</v>
      </c>
      <c r="AK98" s="6" t="str">
        <f>+IF(Tabla1[[#This Row],[REQUEST_TY]]="SR MANTENIMIENTO CORRECTIVO", "EMERGENCIA", "OTROS")</f>
        <v>EMERGENCIA</v>
      </c>
      <c r="AL98" s="6" t="str">
        <f>+_xlfn.IFS(Tabla1[[#This Row],[Veces obj]]&lt;=1,"0-1",Tabla1[[#This Row],[Veces obj]]&lt;=2,"1-2",Tabla1[[#This Row],[Veces obj]]&lt;=3,"2-3",TRUE,"&gt;3")</f>
        <v>0-1</v>
      </c>
      <c r="AM98" s="6" t="str">
        <f>+_xlfn.IFS(MONTH(Tabla1[[#This Row],[MES]])&lt;=3,"Q1",MONTH(Tabla1[[#This Row],[MES]])&lt;=6,"Q2",MONTH(Tabla1[[#This Row],[MES]])&lt;=9,"Q3",TRUE,"Q4")</f>
        <v>Q1</v>
      </c>
      <c r="AN98" t="str">
        <f>+IFERROR(VLOOKUP(Tabla1[[#This Row],[CUENTA]],CTAS[],2,0),"OTROS")</f>
        <v>OTROS</v>
      </c>
      <c r="AO98">
        <v>1</v>
      </c>
      <c r="AP98" t="str">
        <f>+IFERROR(VLOOKUP(Tabla1[[#This Row],[EMPLEADO]],IS[],3,0),"OTROS")</f>
        <v>JUAREZ</v>
      </c>
      <c r="AQ98" t="str">
        <f>+IFERROR(VLOOKUP(Tabla1[[#This Row],[EMPLEADO]],IS[[NÓMINA]:[INGENIERO]],2,0),"OTROS")</f>
        <v>CARLOS MONTOYA</v>
      </c>
    </row>
    <row r="99" spans="1:43" x14ac:dyDescent="0.25">
      <c r="A99" t="s">
        <v>4444</v>
      </c>
      <c r="B99">
        <v>1</v>
      </c>
      <c r="C99" t="s">
        <v>6421</v>
      </c>
      <c r="D99" t="s">
        <v>38</v>
      </c>
      <c r="E99" t="s">
        <v>850</v>
      </c>
      <c r="F99" t="s">
        <v>6422</v>
      </c>
      <c r="G99" s="17" t="s">
        <v>6423</v>
      </c>
      <c r="H99" t="s">
        <v>150</v>
      </c>
      <c r="I99" t="s">
        <v>43</v>
      </c>
      <c r="J99" t="s">
        <v>8</v>
      </c>
      <c r="K99" t="s">
        <v>1881</v>
      </c>
      <c r="L99" t="s">
        <v>1882</v>
      </c>
      <c r="M99" t="s">
        <v>73</v>
      </c>
      <c r="N99">
        <v>0</v>
      </c>
      <c r="O99" t="s">
        <v>47</v>
      </c>
      <c r="P99">
        <v>60</v>
      </c>
      <c r="Q99" t="s">
        <v>82</v>
      </c>
      <c r="R99" t="s">
        <v>242</v>
      </c>
      <c r="S99" t="s">
        <v>64</v>
      </c>
      <c r="T99" t="s">
        <v>51</v>
      </c>
      <c r="U99" t="s">
        <v>83</v>
      </c>
      <c r="V99">
        <v>1.05</v>
      </c>
      <c r="W99" s="1">
        <v>1433.25</v>
      </c>
      <c r="X99">
        <v>1</v>
      </c>
      <c r="Y99">
        <v>3.07</v>
      </c>
      <c r="Z99">
        <v>5</v>
      </c>
      <c r="AA99">
        <v>0.61399999999999999</v>
      </c>
      <c r="AB99" s="2">
        <v>0</v>
      </c>
      <c r="AC99" s="1">
        <v>0</v>
      </c>
      <c r="AD99" s="7">
        <v>43516</v>
      </c>
      <c r="AE99" s="7">
        <v>43517</v>
      </c>
      <c r="AF99">
        <v>1</v>
      </c>
      <c r="AG99" t="s">
        <v>53</v>
      </c>
      <c r="AH99" s="2">
        <v>0</v>
      </c>
      <c r="AI99" s="1">
        <v>0</v>
      </c>
      <c r="AJ99" s="1">
        <v>0</v>
      </c>
      <c r="AK99" s="6" t="str">
        <f>+IF(Tabla1[[#This Row],[REQUEST_TY]]="SR MANTENIMIENTO CORRECTIVO", "EMERGENCIA", "OTROS")</f>
        <v>EMERGENCIA</v>
      </c>
      <c r="AL99" s="6" t="str">
        <f>+_xlfn.IFS(Tabla1[[#This Row],[Veces obj]]&lt;=1,"0-1",Tabla1[[#This Row],[Veces obj]]&lt;=2,"1-2",Tabla1[[#This Row],[Veces obj]]&lt;=3,"2-3",TRUE,"&gt;3")</f>
        <v>0-1</v>
      </c>
      <c r="AM99" s="6" t="str">
        <f>+_xlfn.IFS(MONTH(Tabla1[[#This Row],[MES]])&lt;=3,"Q1",MONTH(Tabla1[[#This Row],[MES]])&lt;=6,"Q2",MONTH(Tabla1[[#This Row],[MES]])&lt;=9,"Q3",TRUE,"Q4")</f>
        <v>Q1</v>
      </c>
      <c r="AN99" t="str">
        <f>+IFERROR(VLOOKUP(Tabla1[[#This Row],[CUENTA]],CTAS[],2,0),"OTROS")</f>
        <v>OTROS</v>
      </c>
      <c r="AO99">
        <v>1</v>
      </c>
      <c r="AP99" t="str">
        <f>+IFERROR(VLOOKUP(Tabla1[[#This Row],[EMPLEADO]],IS[],3,0),"OTROS")</f>
        <v>JUAREZ</v>
      </c>
      <c r="AQ99" t="str">
        <f>+IFERROR(VLOOKUP(Tabla1[[#This Row],[EMPLEADO]],IS[[NÓMINA]:[INGENIERO]],2,0),"OTROS")</f>
        <v>CARLOS MONTOYA</v>
      </c>
    </row>
    <row r="100" spans="1:43" x14ac:dyDescent="0.25">
      <c r="A100" t="s">
        <v>4444</v>
      </c>
      <c r="B100">
        <v>1</v>
      </c>
      <c r="C100" t="s">
        <v>5575</v>
      </c>
      <c r="D100" t="s">
        <v>38</v>
      </c>
      <c r="E100" t="s">
        <v>133</v>
      </c>
      <c r="F100" t="s">
        <v>5576</v>
      </c>
      <c r="G100" s="17" t="s">
        <v>4336</v>
      </c>
      <c r="H100" t="s">
        <v>106</v>
      </c>
      <c r="I100" t="s">
        <v>43</v>
      </c>
      <c r="J100" t="s">
        <v>8</v>
      </c>
      <c r="K100" t="s">
        <v>59</v>
      </c>
      <c r="L100" t="s">
        <v>4337</v>
      </c>
      <c r="M100" t="s">
        <v>131</v>
      </c>
      <c r="N100">
        <v>0</v>
      </c>
      <c r="O100" t="s">
        <v>47</v>
      </c>
      <c r="P100">
        <v>25</v>
      </c>
      <c r="Q100" t="s">
        <v>62</v>
      </c>
      <c r="R100" t="s">
        <v>138</v>
      </c>
      <c r="S100" t="s">
        <v>139</v>
      </c>
      <c r="T100" t="s">
        <v>51</v>
      </c>
      <c r="U100" t="s">
        <v>262</v>
      </c>
      <c r="V100">
        <v>1.05</v>
      </c>
      <c r="W100" s="1">
        <v>1651.6500000000003</v>
      </c>
      <c r="X100">
        <v>1</v>
      </c>
      <c r="Y100">
        <v>0</v>
      </c>
      <c r="Z100">
        <v>4</v>
      </c>
      <c r="AA100">
        <v>0</v>
      </c>
      <c r="AB100" s="2">
        <v>0</v>
      </c>
      <c r="AC100" s="1">
        <v>0</v>
      </c>
      <c r="AD100" s="7">
        <v>43507</v>
      </c>
      <c r="AE100" s="7">
        <v>43507</v>
      </c>
      <c r="AF100">
        <v>0</v>
      </c>
      <c r="AG100" t="s">
        <v>53</v>
      </c>
      <c r="AH100" s="2">
        <v>0</v>
      </c>
      <c r="AI100" s="1">
        <v>0</v>
      </c>
      <c r="AJ100" s="1">
        <v>0</v>
      </c>
      <c r="AK100" s="6" t="str">
        <f>+IF(Tabla1[[#This Row],[REQUEST_TY]]="SR MANTENIMIENTO CORRECTIVO", "EMERGENCIA", "OTROS")</f>
        <v>EMERGENCIA</v>
      </c>
      <c r="AL100" s="6" t="str">
        <f>+_xlfn.IFS(Tabla1[[#This Row],[Veces obj]]&lt;=1,"0-1",Tabla1[[#This Row],[Veces obj]]&lt;=2,"1-2",Tabla1[[#This Row],[Veces obj]]&lt;=3,"2-3",TRUE,"&gt;3")</f>
        <v>0-1</v>
      </c>
      <c r="AM100" s="6" t="str">
        <f>+_xlfn.IFS(MONTH(Tabla1[[#This Row],[MES]])&lt;=3,"Q1",MONTH(Tabla1[[#This Row],[MES]])&lt;=6,"Q2",MONTH(Tabla1[[#This Row],[MES]])&lt;=9,"Q3",TRUE,"Q4")</f>
        <v>Q1</v>
      </c>
      <c r="AN100" t="str">
        <f>+IFERROR(VLOOKUP(Tabla1[[#This Row],[CUENTA]],CTAS[],2,0),"OTROS")</f>
        <v>OTROS</v>
      </c>
      <c r="AP100" t="str">
        <f>+IFERROR(VLOOKUP(Tabla1[[#This Row],[EMPLEADO]],IS[],3,0),"OTROS")</f>
        <v>OTROS</v>
      </c>
      <c r="AQ100" t="str">
        <f>+IFERROR(VLOOKUP(Tabla1[[#This Row],[EMPLEADO]],IS[[NÓMINA]:[INGENIERO]],2,0),"OTROS")</f>
        <v>OTROS</v>
      </c>
    </row>
    <row r="101" spans="1:43" x14ac:dyDescent="0.25">
      <c r="A101" t="s">
        <v>4444</v>
      </c>
      <c r="B101">
        <v>1</v>
      </c>
      <c r="C101" t="s">
        <v>5580</v>
      </c>
      <c r="D101" t="s">
        <v>38</v>
      </c>
      <c r="E101" t="s">
        <v>55</v>
      </c>
      <c r="F101" t="s">
        <v>5581</v>
      </c>
      <c r="G101" s="17" t="s">
        <v>1291</v>
      </c>
      <c r="H101" t="s">
        <v>213</v>
      </c>
      <c r="I101" t="s">
        <v>43</v>
      </c>
      <c r="J101" t="s">
        <v>8</v>
      </c>
      <c r="K101" t="s">
        <v>102</v>
      </c>
      <c r="L101" t="s">
        <v>1292</v>
      </c>
      <c r="M101" t="s">
        <v>215</v>
      </c>
      <c r="N101">
        <v>0</v>
      </c>
      <c r="O101" t="s">
        <v>47</v>
      </c>
      <c r="P101">
        <v>36</v>
      </c>
      <c r="Q101" t="s">
        <v>82</v>
      </c>
      <c r="R101" t="s">
        <v>63</v>
      </c>
      <c r="S101" t="s">
        <v>64</v>
      </c>
      <c r="T101" t="s">
        <v>51</v>
      </c>
      <c r="U101" t="s">
        <v>83</v>
      </c>
      <c r="V101">
        <v>1.05</v>
      </c>
      <c r="W101" s="1">
        <v>1433.25</v>
      </c>
      <c r="X101">
        <v>1</v>
      </c>
      <c r="Y101">
        <v>0</v>
      </c>
      <c r="Z101">
        <v>5</v>
      </c>
      <c r="AA101">
        <v>0</v>
      </c>
      <c r="AB101" s="2">
        <v>0</v>
      </c>
      <c r="AC101" s="1">
        <v>0</v>
      </c>
      <c r="AD101" s="7">
        <v>43507</v>
      </c>
      <c r="AE101" s="7">
        <v>43507</v>
      </c>
      <c r="AF101">
        <v>0</v>
      </c>
      <c r="AG101" t="s">
        <v>53</v>
      </c>
      <c r="AH101" s="2">
        <v>0</v>
      </c>
      <c r="AI101" s="1">
        <v>0</v>
      </c>
      <c r="AJ101" s="1">
        <v>0</v>
      </c>
      <c r="AK101" s="6" t="str">
        <f>+IF(Tabla1[[#This Row],[REQUEST_TY]]="SR MANTENIMIENTO CORRECTIVO", "EMERGENCIA", "OTROS")</f>
        <v>EMERGENCIA</v>
      </c>
      <c r="AL101" s="6" t="str">
        <f>+_xlfn.IFS(Tabla1[[#This Row],[Veces obj]]&lt;=1,"0-1",Tabla1[[#This Row],[Veces obj]]&lt;=2,"1-2",Tabla1[[#This Row],[Veces obj]]&lt;=3,"2-3",TRUE,"&gt;3")</f>
        <v>0-1</v>
      </c>
      <c r="AM101" s="6" t="str">
        <f>+_xlfn.IFS(MONTH(Tabla1[[#This Row],[MES]])&lt;=3,"Q1",MONTH(Tabla1[[#This Row],[MES]])&lt;=6,"Q2",MONTH(Tabla1[[#This Row],[MES]])&lt;=9,"Q3",TRUE,"Q4")</f>
        <v>Q1</v>
      </c>
      <c r="AN101" t="str">
        <f>+IFERROR(VLOOKUP(Tabla1[[#This Row],[CUENTA]],CTAS[],2,0),"OTROS")</f>
        <v>OTROS</v>
      </c>
      <c r="AP101" t="str">
        <f>+IFERROR(VLOOKUP(Tabla1[[#This Row],[EMPLEADO]],IS[],3,0),"OTROS")</f>
        <v>OTROS</v>
      </c>
      <c r="AQ101" t="str">
        <f>+IFERROR(VLOOKUP(Tabla1[[#This Row],[EMPLEADO]],IS[[NÓMINA]:[INGENIERO]],2,0),"OTROS")</f>
        <v>OTROS</v>
      </c>
    </row>
    <row r="102" spans="1:43" x14ac:dyDescent="0.25">
      <c r="A102" t="s">
        <v>4444</v>
      </c>
      <c r="B102">
        <v>1</v>
      </c>
      <c r="C102" t="s">
        <v>5582</v>
      </c>
      <c r="D102" t="s">
        <v>38</v>
      </c>
      <c r="E102" t="s">
        <v>258</v>
      </c>
      <c r="F102" t="s">
        <v>5583</v>
      </c>
      <c r="G102" s="17" t="s">
        <v>5584</v>
      </c>
      <c r="H102" t="s">
        <v>915</v>
      </c>
      <c r="I102" t="s">
        <v>43</v>
      </c>
      <c r="J102" t="s">
        <v>8</v>
      </c>
      <c r="K102" t="s">
        <v>59</v>
      </c>
      <c r="L102" t="s">
        <v>5585</v>
      </c>
      <c r="M102" t="s">
        <v>256</v>
      </c>
      <c r="N102">
        <v>0</v>
      </c>
      <c r="O102" t="s">
        <v>47</v>
      </c>
      <c r="P102">
        <v>129</v>
      </c>
      <c r="Q102" t="s">
        <v>48</v>
      </c>
      <c r="R102" t="s">
        <v>138</v>
      </c>
      <c r="S102" t="s">
        <v>139</v>
      </c>
      <c r="T102" t="s">
        <v>51</v>
      </c>
      <c r="U102" t="s">
        <v>353</v>
      </c>
      <c r="V102">
        <v>1.1499999999999999</v>
      </c>
      <c r="W102" s="1">
        <v>1808.95</v>
      </c>
      <c r="X102">
        <v>1</v>
      </c>
      <c r="Y102">
        <v>0</v>
      </c>
      <c r="Z102">
        <v>4</v>
      </c>
      <c r="AA102">
        <v>0</v>
      </c>
      <c r="AB102" s="2">
        <v>0</v>
      </c>
      <c r="AC102" s="1">
        <v>0</v>
      </c>
      <c r="AD102" s="7">
        <v>43507</v>
      </c>
      <c r="AE102" s="7">
        <v>43507</v>
      </c>
      <c r="AF102">
        <v>0</v>
      </c>
      <c r="AG102" t="s">
        <v>53</v>
      </c>
      <c r="AH102" s="2">
        <v>0</v>
      </c>
      <c r="AI102" s="1">
        <v>0</v>
      </c>
      <c r="AJ102" s="1">
        <v>0</v>
      </c>
      <c r="AK102" s="6" t="str">
        <f>+IF(Tabla1[[#This Row],[REQUEST_TY]]="SR MANTENIMIENTO CORRECTIVO", "EMERGENCIA", "OTROS")</f>
        <v>EMERGENCIA</v>
      </c>
      <c r="AL102" s="6" t="str">
        <f>+_xlfn.IFS(Tabla1[[#This Row],[Veces obj]]&lt;=1,"0-1",Tabla1[[#This Row],[Veces obj]]&lt;=2,"1-2",Tabla1[[#This Row],[Veces obj]]&lt;=3,"2-3",TRUE,"&gt;3")</f>
        <v>0-1</v>
      </c>
      <c r="AM102" s="6" t="str">
        <f>+_xlfn.IFS(MONTH(Tabla1[[#This Row],[MES]])&lt;=3,"Q1",MONTH(Tabla1[[#This Row],[MES]])&lt;=6,"Q2",MONTH(Tabla1[[#This Row],[MES]])&lt;=9,"Q3",TRUE,"Q4")</f>
        <v>Q1</v>
      </c>
      <c r="AN102" t="str">
        <f>+IFERROR(VLOOKUP(Tabla1[[#This Row],[CUENTA]],CTAS[],2,0),"OTROS")</f>
        <v>OTROS</v>
      </c>
      <c r="AP102" t="str">
        <f>+IFERROR(VLOOKUP(Tabla1[[#This Row],[EMPLEADO]],IS[],3,0),"OTROS")</f>
        <v>OTROS</v>
      </c>
      <c r="AQ102" t="str">
        <f>+IFERROR(VLOOKUP(Tabla1[[#This Row],[EMPLEADO]],IS[[NÓMINA]:[INGENIERO]],2,0),"OTROS")</f>
        <v>OTROS</v>
      </c>
    </row>
    <row r="103" spans="1:43" x14ac:dyDescent="0.25">
      <c r="A103" t="s">
        <v>4444</v>
      </c>
      <c r="B103">
        <v>1</v>
      </c>
      <c r="C103" t="s">
        <v>5599</v>
      </c>
      <c r="D103" t="s">
        <v>38</v>
      </c>
      <c r="E103" t="s">
        <v>394</v>
      </c>
      <c r="F103" t="s">
        <v>5600</v>
      </c>
      <c r="G103" s="17" t="s">
        <v>396</v>
      </c>
      <c r="H103" t="s">
        <v>1063</v>
      </c>
      <c r="I103" t="s">
        <v>43</v>
      </c>
      <c r="J103" t="s">
        <v>8</v>
      </c>
      <c r="K103" t="s">
        <v>385</v>
      </c>
      <c r="L103" t="s">
        <v>397</v>
      </c>
      <c r="M103" t="s">
        <v>387</v>
      </c>
      <c r="N103">
        <v>0</v>
      </c>
      <c r="O103" t="s">
        <v>47</v>
      </c>
      <c r="P103">
        <v>5</v>
      </c>
      <c r="Q103" t="s">
        <v>207</v>
      </c>
      <c r="R103" t="s">
        <v>63</v>
      </c>
      <c r="S103" t="s">
        <v>64</v>
      </c>
      <c r="T103" t="s">
        <v>51</v>
      </c>
      <c r="U103" t="s">
        <v>209</v>
      </c>
      <c r="V103">
        <v>0</v>
      </c>
      <c r="W103" s="1">
        <v>0</v>
      </c>
      <c r="X103">
        <v>1</v>
      </c>
      <c r="Y103">
        <v>0</v>
      </c>
      <c r="Z103">
        <v>5</v>
      </c>
      <c r="AA103">
        <v>0</v>
      </c>
      <c r="AB103" s="2">
        <v>0</v>
      </c>
      <c r="AC103" s="1">
        <v>0</v>
      </c>
      <c r="AD103" s="7">
        <v>43509</v>
      </c>
      <c r="AE103" s="7">
        <v>43509</v>
      </c>
      <c r="AF103">
        <v>0</v>
      </c>
      <c r="AG103" t="s">
        <v>53</v>
      </c>
      <c r="AH103" s="2">
        <v>0</v>
      </c>
      <c r="AI103" s="1">
        <v>0</v>
      </c>
      <c r="AJ103" s="1">
        <v>0</v>
      </c>
      <c r="AK103" s="6" t="str">
        <f>+IF(Tabla1[[#This Row],[REQUEST_TY]]="SR MANTENIMIENTO CORRECTIVO", "EMERGENCIA", "OTROS")</f>
        <v>EMERGENCIA</v>
      </c>
      <c r="AL103" s="6" t="str">
        <f>+_xlfn.IFS(Tabla1[[#This Row],[Veces obj]]&lt;=1,"0-1",Tabla1[[#This Row],[Veces obj]]&lt;=2,"1-2",Tabla1[[#This Row],[Veces obj]]&lt;=3,"2-3",TRUE,"&gt;3")</f>
        <v>0-1</v>
      </c>
      <c r="AM103" s="6" t="str">
        <f>+_xlfn.IFS(MONTH(Tabla1[[#This Row],[MES]])&lt;=3,"Q1",MONTH(Tabla1[[#This Row],[MES]])&lt;=6,"Q2",MONTH(Tabla1[[#This Row],[MES]])&lt;=9,"Q3",TRUE,"Q4")</f>
        <v>Q1</v>
      </c>
      <c r="AN103" t="str">
        <f>+IFERROR(VLOOKUP(Tabla1[[#This Row],[CUENTA]],CTAS[],2,0),"OTROS")</f>
        <v>OTROS</v>
      </c>
      <c r="AP103" t="str">
        <f>+IFERROR(VLOOKUP(Tabla1[[#This Row],[EMPLEADO]],IS[],3,0),"OTROS")</f>
        <v>OTROS</v>
      </c>
      <c r="AQ103" t="str">
        <f>+IFERROR(VLOOKUP(Tabla1[[#This Row],[EMPLEADO]],IS[[NÓMINA]:[INGENIERO]],2,0),"OTROS")</f>
        <v>OTROS</v>
      </c>
    </row>
    <row r="104" spans="1:43" x14ac:dyDescent="0.25">
      <c r="A104" t="s">
        <v>36</v>
      </c>
      <c r="B104">
        <v>1</v>
      </c>
      <c r="C104" t="s">
        <v>2570</v>
      </c>
      <c r="D104" t="s">
        <v>38</v>
      </c>
      <c r="E104" t="s">
        <v>2571</v>
      </c>
      <c r="F104" t="s">
        <v>2572</v>
      </c>
      <c r="G104" s="17" t="s">
        <v>2573</v>
      </c>
      <c r="H104" t="s">
        <v>150</v>
      </c>
      <c r="I104" t="s">
        <v>43</v>
      </c>
      <c r="J104" t="s">
        <v>8</v>
      </c>
      <c r="K104" t="s">
        <v>2129</v>
      </c>
      <c r="L104" t="s">
        <v>2130</v>
      </c>
      <c r="M104" t="s">
        <v>94</v>
      </c>
      <c r="N104">
        <v>0</v>
      </c>
      <c r="O104" t="s">
        <v>47</v>
      </c>
      <c r="P104">
        <v>225</v>
      </c>
      <c r="Q104" t="s">
        <v>48</v>
      </c>
      <c r="R104" t="s">
        <v>153</v>
      </c>
      <c r="S104" t="s">
        <v>50</v>
      </c>
      <c r="T104" t="s">
        <v>51</v>
      </c>
      <c r="U104" t="s">
        <v>52</v>
      </c>
      <c r="V104">
        <v>1.05</v>
      </c>
      <c r="W104" s="1">
        <v>750.75000000000011</v>
      </c>
      <c r="X104">
        <v>1</v>
      </c>
      <c r="Y104">
        <v>2.5499999999999998</v>
      </c>
      <c r="Z104">
        <v>5</v>
      </c>
      <c r="AA104">
        <v>0.51</v>
      </c>
      <c r="AB104" s="2">
        <v>0</v>
      </c>
      <c r="AC104" s="1">
        <v>0</v>
      </c>
      <c r="AD104" s="7">
        <v>43482</v>
      </c>
      <c r="AE104" s="7">
        <v>43482</v>
      </c>
      <c r="AF104">
        <v>0</v>
      </c>
      <c r="AG104" t="s">
        <v>53</v>
      </c>
      <c r="AH104" s="2">
        <v>0</v>
      </c>
      <c r="AI104" s="1">
        <v>0</v>
      </c>
      <c r="AJ104" s="1">
        <v>0</v>
      </c>
      <c r="AK104" s="6" t="str">
        <f>+IF(Tabla1[[#This Row],[REQUEST_TY]]="SR MANTENIMIENTO CORRECTIVO", "EMERGENCIA", "OTROS")</f>
        <v>EMERGENCIA</v>
      </c>
      <c r="AL104" s="6" t="str">
        <f>+_xlfn.IFS(Tabla1[[#This Row],[Veces obj]]&lt;=1,"0-1",Tabla1[[#This Row],[Veces obj]]&lt;=2,"1-2",Tabla1[[#This Row],[Veces obj]]&lt;=3,"2-3",TRUE,"&gt;3")</f>
        <v>0-1</v>
      </c>
      <c r="AM104" s="6" t="str">
        <f>+_xlfn.IFS(MONTH(Tabla1[[#This Row],[MES]])&lt;=3,"Q1",MONTH(Tabla1[[#This Row],[MES]])&lt;=6,"Q2",MONTH(Tabla1[[#This Row],[MES]])&lt;=9,"Q3",TRUE,"Q4")</f>
        <v>Q1</v>
      </c>
      <c r="AN104" t="str">
        <f>+IFERROR(VLOOKUP(Tabla1[[#This Row],[CUENTA]],CTAS[],2,0),"OTROS")</f>
        <v>OTROS</v>
      </c>
      <c r="AO104">
        <v>1</v>
      </c>
      <c r="AP104" t="str">
        <f>+IFERROR(VLOOKUP(Tabla1[[#This Row],[EMPLEADO]],IS[],3,0),"OTROS")</f>
        <v>JUAREZ</v>
      </c>
      <c r="AQ104" t="str">
        <f>+IFERROR(VLOOKUP(Tabla1[[#This Row],[EMPLEADO]],IS[[NÓMINA]:[INGENIERO]],2,0),"OTROS")</f>
        <v>CARLOS MONTOYA</v>
      </c>
    </row>
    <row r="105" spans="1:43" x14ac:dyDescent="0.25">
      <c r="A105" t="s">
        <v>36</v>
      </c>
      <c r="B105">
        <v>1</v>
      </c>
      <c r="C105" t="s">
        <v>146</v>
      </c>
      <c r="D105" t="s">
        <v>38</v>
      </c>
      <c r="E105" t="s">
        <v>147</v>
      </c>
      <c r="F105" t="s">
        <v>148</v>
      </c>
      <c r="G105" s="17" t="s">
        <v>149</v>
      </c>
      <c r="H105" t="s">
        <v>150</v>
      </c>
      <c r="I105" t="s">
        <v>43</v>
      </c>
      <c r="J105" t="s">
        <v>8</v>
      </c>
      <c r="K105" t="s">
        <v>151</v>
      </c>
      <c r="L105" t="s">
        <v>152</v>
      </c>
      <c r="M105" t="s">
        <v>73</v>
      </c>
      <c r="N105">
        <v>0</v>
      </c>
      <c r="O105" t="s">
        <v>47</v>
      </c>
      <c r="P105">
        <v>28</v>
      </c>
      <c r="Q105" t="s">
        <v>62</v>
      </c>
      <c r="R105" t="s">
        <v>153</v>
      </c>
      <c r="S105" t="s">
        <v>50</v>
      </c>
      <c r="T105" t="s">
        <v>51</v>
      </c>
      <c r="U105" t="s">
        <v>154</v>
      </c>
      <c r="V105">
        <v>0.6</v>
      </c>
      <c r="W105" s="1">
        <v>429.00000000000006</v>
      </c>
      <c r="X105">
        <v>1</v>
      </c>
      <c r="Y105">
        <v>0</v>
      </c>
      <c r="Z105">
        <v>5</v>
      </c>
      <c r="AA105">
        <v>0</v>
      </c>
      <c r="AB105" s="2">
        <v>0</v>
      </c>
      <c r="AC105" s="1">
        <v>0</v>
      </c>
      <c r="AD105" s="7">
        <v>43472</v>
      </c>
      <c r="AE105" s="7">
        <v>43472</v>
      </c>
      <c r="AF105">
        <v>0</v>
      </c>
      <c r="AG105" t="s">
        <v>53</v>
      </c>
      <c r="AH105" s="2">
        <v>0</v>
      </c>
      <c r="AI105" s="1">
        <v>0</v>
      </c>
      <c r="AJ105" s="1">
        <v>0</v>
      </c>
      <c r="AK105" s="6" t="str">
        <f>+IF(Tabla1[[#This Row],[REQUEST_TY]]="SR MANTENIMIENTO CORRECTIVO", "EMERGENCIA", "OTROS")</f>
        <v>EMERGENCIA</v>
      </c>
      <c r="AL105" s="6" t="str">
        <f>+_xlfn.IFS(Tabla1[[#This Row],[Veces obj]]&lt;=1,"0-1",Tabla1[[#This Row],[Veces obj]]&lt;=2,"1-2",Tabla1[[#This Row],[Veces obj]]&lt;=3,"2-3",TRUE,"&gt;3")</f>
        <v>0-1</v>
      </c>
      <c r="AM105" s="6" t="str">
        <f>+_xlfn.IFS(MONTH(Tabla1[[#This Row],[MES]])&lt;=3,"Q1",MONTH(Tabla1[[#This Row],[MES]])&lt;=6,"Q2",MONTH(Tabla1[[#This Row],[MES]])&lt;=9,"Q3",TRUE,"Q4")</f>
        <v>Q1</v>
      </c>
      <c r="AN105" t="str">
        <f>+IFERROR(VLOOKUP(Tabla1[[#This Row],[CUENTA]],CTAS[],2,0),"OTROS")</f>
        <v>HONEYWELL</v>
      </c>
      <c r="AO105">
        <v>1</v>
      </c>
      <c r="AP105" t="str">
        <f>+IFERROR(VLOOKUP(Tabla1[[#This Row],[EMPLEADO]],IS[],3,0),"OTROS")</f>
        <v>JUAREZ</v>
      </c>
      <c r="AQ105" t="str">
        <f>+IFERROR(VLOOKUP(Tabla1[[#This Row],[EMPLEADO]],IS[[NÓMINA]:[INGENIERO]],2,0),"OTROS")</f>
        <v>CARLOS MONTOYA</v>
      </c>
    </row>
    <row r="106" spans="1:43" x14ac:dyDescent="0.25">
      <c r="A106" t="s">
        <v>36</v>
      </c>
      <c r="B106">
        <v>1</v>
      </c>
      <c r="C106" t="s">
        <v>181</v>
      </c>
      <c r="D106" t="s">
        <v>38</v>
      </c>
      <c r="E106" t="s">
        <v>182</v>
      </c>
      <c r="F106" t="s">
        <v>183</v>
      </c>
      <c r="G106" s="17" t="s">
        <v>184</v>
      </c>
      <c r="H106" t="s">
        <v>150</v>
      </c>
      <c r="I106" t="s">
        <v>43</v>
      </c>
      <c r="J106" t="s">
        <v>8</v>
      </c>
      <c r="K106" t="s">
        <v>151</v>
      </c>
      <c r="L106" t="s">
        <v>185</v>
      </c>
      <c r="M106" t="s">
        <v>73</v>
      </c>
      <c r="N106">
        <v>0</v>
      </c>
      <c r="O106" t="s">
        <v>47</v>
      </c>
      <c r="P106">
        <v>106</v>
      </c>
      <c r="Q106" t="s">
        <v>48</v>
      </c>
      <c r="R106" t="s">
        <v>153</v>
      </c>
      <c r="S106" t="s">
        <v>50</v>
      </c>
      <c r="T106" t="s">
        <v>51</v>
      </c>
      <c r="U106" t="s">
        <v>52</v>
      </c>
      <c r="V106">
        <v>1.05</v>
      </c>
      <c r="W106" s="1">
        <v>750.75000000000011</v>
      </c>
      <c r="X106">
        <v>1</v>
      </c>
      <c r="Y106">
        <v>0</v>
      </c>
      <c r="Z106">
        <v>5</v>
      </c>
      <c r="AA106">
        <v>0</v>
      </c>
      <c r="AB106" s="2">
        <v>0</v>
      </c>
      <c r="AC106" s="1">
        <v>0</v>
      </c>
      <c r="AD106" s="7">
        <v>43474</v>
      </c>
      <c r="AE106" s="7">
        <v>43475</v>
      </c>
      <c r="AF106">
        <v>1</v>
      </c>
      <c r="AG106" t="s">
        <v>53</v>
      </c>
      <c r="AH106" s="2">
        <v>0</v>
      </c>
      <c r="AI106" s="1">
        <v>0</v>
      </c>
      <c r="AJ106" s="1">
        <v>0</v>
      </c>
      <c r="AK106" s="6" t="str">
        <f>+IF(Tabla1[[#This Row],[REQUEST_TY]]="SR MANTENIMIENTO CORRECTIVO", "EMERGENCIA", "OTROS")</f>
        <v>EMERGENCIA</v>
      </c>
      <c r="AL106" s="6" t="str">
        <f>+_xlfn.IFS(Tabla1[[#This Row],[Veces obj]]&lt;=1,"0-1",Tabla1[[#This Row],[Veces obj]]&lt;=2,"1-2",Tabla1[[#This Row],[Veces obj]]&lt;=3,"2-3",TRUE,"&gt;3")</f>
        <v>0-1</v>
      </c>
      <c r="AM106" s="6" t="str">
        <f>+_xlfn.IFS(MONTH(Tabla1[[#This Row],[MES]])&lt;=3,"Q1",MONTH(Tabla1[[#This Row],[MES]])&lt;=6,"Q2",MONTH(Tabla1[[#This Row],[MES]])&lt;=9,"Q3",TRUE,"Q4")</f>
        <v>Q1</v>
      </c>
      <c r="AN106" t="str">
        <f>+IFERROR(VLOOKUP(Tabla1[[#This Row],[CUENTA]],CTAS[],2,0),"OTROS")</f>
        <v>HONEYWELL</v>
      </c>
      <c r="AO106">
        <v>1</v>
      </c>
      <c r="AP106" t="str">
        <f>+IFERROR(VLOOKUP(Tabla1[[#This Row],[EMPLEADO]],IS[],3,0),"OTROS")</f>
        <v>JUAREZ</v>
      </c>
      <c r="AQ106" t="str">
        <f>+IFERROR(VLOOKUP(Tabla1[[#This Row],[EMPLEADO]],IS[[NÓMINA]:[INGENIERO]],2,0),"OTROS")</f>
        <v>CARLOS MONTOYA</v>
      </c>
    </row>
    <row r="107" spans="1:43" x14ac:dyDescent="0.25">
      <c r="A107" t="s">
        <v>36</v>
      </c>
      <c r="B107">
        <v>1</v>
      </c>
      <c r="C107" t="s">
        <v>327</v>
      </c>
      <c r="D107" t="s">
        <v>38</v>
      </c>
      <c r="E107" t="s">
        <v>328</v>
      </c>
      <c r="F107" t="s">
        <v>329</v>
      </c>
      <c r="G107" s="17" t="s">
        <v>330</v>
      </c>
      <c r="H107" t="s">
        <v>150</v>
      </c>
      <c r="I107" t="s">
        <v>43</v>
      </c>
      <c r="J107" t="s">
        <v>8</v>
      </c>
      <c r="K107" t="s">
        <v>151</v>
      </c>
      <c r="L107" t="s">
        <v>185</v>
      </c>
      <c r="M107" t="s">
        <v>73</v>
      </c>
      <c r="N107">
        <v>0</v>
      </c>
      <c r="O107" t="s">
        <v>47</v>
      </c>
      <c r="P107">
        <v>859</v>
      </c>
      <c r="Q107" t="s">
        <v>48</v>
      </c>
      <c r="R107" t="s">
        <v>153</v>
      </c>
      <c r="S107" t="s">
        <v>50</v>
      </c>
      <c r="T107" t="s">
        <v>51</v>
      </c>
      <c r="U107" t="s">
        <v>52</v>
      </c>
      <c r="V107">
        <v>1.05</v>
      </c>
      <c r="W107" s="1">
        <v>750.75000000000011</v>
      </c>
      <c r="X107">
        <v>1</v>
      </c>
      <c r="Y107">
        <v>0</v>
      </c>
      <c r="Z107">
        <v>5</v>
      </c>
      <c r="AA107">
        <v>0</v>
      </c>
      <c r="AB107" s="2">
        <v>0</v>
      </c>
      <c r="AC107" s="1">
        <v>0</v>
      </c>
      <c r="AD107" s="7">
        <v>43488</v>
      </c>
      <c r="AE107" s="7">
        <v>43488</v>
      </c>
      <c r="AF107">
        <v>0</v>
      </c>
      <c r="AG107" t="s">
        <v>53</v>
      </c>
      <c r="AH107" s="2">
        <v>0</v>
      </c>
      <c r="AI107" s="1">
        <v>0</v>
      </c>
      <c r="AJ107" s="1">
        <v>0</v>
      </c>
      <c r="AK107" s="6" t="str">
        <f>+IF(Tabla1[[#This Row],[REQUEST_TY]]="SR MANTENIMIENTO CORRECTIVO", "EMERGENCIA", "OTROS")</f>
        <v>EMERGENCIA</v>
      </c>
      <c r="AL107" s="6" t="str">
        <f>+_xlfn.IFS(Tabla1[[#This Row],[Veces obj]]&lt;=1,"0-1",Tabla1[[#This Row],[Veces obj]]&lt;=2,"1-2",Tabla1[[#This Row],[Veces obj]]&lt;=3,"2-3",TRUE,"&gt;3")</f>
        <v>0-1</v>
      </c>
      <c r="AM107" s="6" t="str">
        <f>+_xlfn.IFS(MONTH(Tabla1[[#This Row],[MES]])&lt;=3,"Q1",MONTH(Tabla1[[#This Row],[MES]])&lt;=6,"Q2",MONTH(Tabla1[[#This Row],[MES]])&lt;=9,"Q3",TRUE,"Q4")</f>
        <v>Q1</v>
      </c>
      <c r="AN107" t="str">
        <f>+IFERROR(VLOOKUP(Tabla1[[#This Row],[CUENTA]],CTAS[],2,0),"OTROS")</f>
        <v>HONEYWELL</v>
      </c>
      <c r="AO107">
        <v>1</v>
      </c>
      <c r="AP107" t="str">
        <f>+IFERROR(VLOOKUP(Tabla1[[#This Row],[EMPLEADO]],IS[],3,0),"OTROS")</f>
        <v>JUAREZ</v>
      </c>
      <c r="AQ107" t="str">
        <f>+IFERROR(VLOOKUP(Tabla1[[#This Row],[EMPLEADO]],IS[[NÓMINA]:[INGENIERO]],2,0),"OTROS")</f>
        <v>CARLOS MONTOYA</v>
      </c>
    </row>
    <row r="108" spans="1:43" x14ac:dyDescent="0.25">
      <c r="A108" t="s">
        <v>4444</v>
      </c>
      <c r="B108">
        <v>1</v>
      </c>
      <c r="C108" t="s">
        <v>5789</v>
      </c>
      <c r="D108" t="s">
        <v>38</v>
      </c>
      <c r="E108" t="s">
        <v>237</v>
      </c>
      <c r="F108" t="s">
        <v>5790</v>
      </c>
      <c r="G108" s="17" t="s">
        <v>2904</v>
      </c>
      <c r="H108" t="s">
        <v>70</v>
      </c>
      <c r="I108" t="s">
        <v>43</v>
      </c>
      <c r="J108" t="s">
        <v>8</v>
      </c>
      <c r="K108" t="s">
        <v>92</v>
      </c>
      <c r="L108" t="s">
        <v>93</v>
      </c>
      <c r="M108" t="s">
        <v>94</v>
      </c>
      <c r="N108">
        <v>1</v>
      </c>
      <c r="O108" t="s">
        <v>47</v>
      </c>
      <c r="P108">
        <v>14</v>
      </c>
      <c r="Q108" t="s">
        <v>194</v>
      </c>
      <c r="R108" t="s">
        <v>242</v>
      </c>
      <c r="S108" t="s">
        <v>64</v>
      </c>
      <c r="T108" t="s">
        <v>51</v>
      </c>
      <c r="U108" t="s">
        <v>195</v>
      </c>
      <c r="V108">
        <v>0.6</v>
      </c>
      <c r="W108" s="1">
        <v>0</v>
      </c>
      <c r="X108">
        <v>1</v>
      </c>
      <c r="Y108">
        <v>0</v>
      </c>
      <c r="Z108">
        <v>5</v>
      </c>
      <c r="AA108">
        <v>0</v>
      </c>
      <c r="AB108" s="2">
        <v>0</v>
      </c>
      <c r="AC108" s="1">
        <v>0</v>
      </c>
      <c r="AD108" s="7">
        <v>43508</v>
      </c>
      <c r="AE108" s="7">
        <v>43508</v>
      </c>
      <c r="AF108">
        <v>0</v>
      </c>
      <c r="AG108" t="s">
        <v>53</v>
      </c>
      <c r="AH108" s="2">
        <v>0</v>
      </c>
      <c r="AI108" s="1">
        <v>0</v>
      </c>
      <c r="AJ108" s="1">
        <v>0</v>
      </c>
      <c r="AK108" s="6" t="str">
        <f>+IF(Tabla1[[#This Row],[REQUEST_TY]]="SR MANTENIMIENTO CORRECTIVO", "EMERGENCIA", "OTROS")</f>
        <v>EMERGENCIA</v>
      </c>
      <c r="AL108" s="6" t="str">
        <f>+_xlfn.IFS(Tabla1[[#This Row],[Veces obj]]&lt;=1,"0-1",Tabla1[[#This Row],[Veces obj]]&lt;=2,"1-2",Tabla1[[#This Row],[Veces obj]]&lt;=3,"2-3",TRUE,"&gt;3")</f>
        <v>0-1</v>
      </c>
      <c r="AM108" s="6" t="str">
        <f>+_xlfn.IFS(MONTH(Tabla1[[#This Row],[MES]])&lt;=3,"Q1",MONTH(Tabla1[[#This Row],[MES]])&lt;=6,"Q2",MONTH(Tabla1[[#This Row],[MES]])&lt;=9,"Q3",TRUE,"Q4")</f>
        <v>Q1</v>
      </c>
      <c r="AN108" t="str">
        <f>+IFERROR(VLOOKUP(Tabla1[[#This Row],[CUENTA]],CTAS[],2,0),"OTROS")</f>
        <v>OTROS</v>
      </c>
      <c r="AP108" t="str">
        <f>+IFERROR(VLOOKUP(Tabla1[[#This Row],[EMPLEADO]],IS[],3,0),"OTROS")</f>
        <v>OTROS</v>
      </c>
      <c r="AQ108" t="str">
        <f>+IFERROR(VLOOKUP(Tabla1[[#This Row],[EMPLEADO]],IS[[NÓMINA]:[INGENIERO]],2,0),"OTROS")</f>
        <v>OTROS</v>
      </c>
    </row>
    <row r="109" spans="1:43" x14ac:dyDescent="0.25">
      <c r="A109" t="s">
        <v>4444</v>
      </c>
      <c r="B109">
        <v>1</v>
      </c>
      <c r="C109" t="s">
        <v>5835</v>
      </c>
      <c r="D109" t="s">
        <v>38</v>
      </c>
      <c r="E109" t="s">
        <v>2522</v>
      </c>
      <c r="F109" t="s">
        <v>5836</v>
      </c>
      <c r="G109" s="17" t="s">
        <v>2524</v>
      </c>
      <c r="H109" t="s">
        <v>70</v>
      </c>
      <c r="I109" t="s">
        <v>43</v>
      </c>
      <c r="J109" t="s">
        <v>8</v>
      </c>
      <c r="K109" t="s">
        <v>234</v>
      </c>
      <c r="L109" t="s">
        <v>93</v>
      </c>
      <c r="M109" t="s">
        <v>94</v>
      </c>
      <c r="N109">
        <v>1</v>
      </c>
      <c r="O109" t="s">
        <v>47</v>
      </c>
      <c r="P109">
        <v>36</v>
      </c>
      <c r="Q109" t="s">
        <v>82</v>
      </c>
      <c r="R109" t="s">
        <v>2525</v>
      </c>
      <c r="S109" t="s">
        <v>50</v>
      </c>
      <c r="T109" t="s">
        <v>51</v>
      </c>
      <c r="U109" t="s">
        <v>120</v>
      </c>
      <c r="V109">
        <v>0.8</v>
      </c>
      <c r="W109" s="1">
        <v>0</v>
      </c>
      <c r="X109">
        <v>1</v>
      </c>
      <c r="Y109">
        <v>0</v>
      </c>
      <c r="Z109">
        <v>5</v>
      </c>
      <c r="AA109">
        <v>0</v>
      </c>
      <c r="AB109" s="2">
        <v>0</v>
      </c>
      <c r="AC109" s="1">
        <v>0</v>
      </c>
      <c r="AD109" s="7">
        <v>43508</v>
      </c>
      <c r="AE109" s="7">
        <v>43509</v>
      </c>
      <c r="AF109">
        <v>1</v>
      </c>
      <c r="AG109" t="s">
        <v>53</v>
      </c>
      <c r="AH109" s="2">
        <v>0</v>
      </c>
      <c r="AI109" s="1">
        <v>0</v>
      </c>
      <c r="AJ109" s="1">
        <v>0</v>
      </c>
      <c r="AK109" s="6" t="str">
        <f>+IF(Tabla1[[#This Row],[REQUEST_TY]]="SR MANTENIMIENTO CORRECTIVO", "EMERGENCIA", "OTROS")</f>
        <v>EMERGENCIA</v>
      </c>
      <c r="AL109" s="6" t="str">
        <f>+_xlfn.IFS(Tabla1[[#This Row],[Veces obj]]&lt;=1,"0-1",Tabla1[[#This Row],[Veces obj]]&lt;=2,"1-2",Tabla1[[#This Row],[Veces obj]]&lt;=3,"2-3",TRUE,"&gt;3")</f>
        <v>0-1</v>
      </c>
      <c r="AM109" s="6" t="str">
        <f>+_xlfn.IFS(MONTH(Tabla1[[#This Row],[MES]])&lt;=3,"Q1",MONTH(Tabla1[[#This Row],[MES]])&lt;=6,"Q2",MONTH(Tabla1[[#This Row],[MES]])&lt;=9,"Q3",TRUE,"Q4")</f>
        <v>Q1</v>
      </c>
      <c r="AN109" t="str">
        <f>+IFERROR(VLOOKUP(Tabla1[[#This Row],[CUENTA]],CTAS[],2,0),"OTROS")</f>
        <v>OTROS</v>
      </c>
      <c r="AP109" t="str">
        <f>+IFERROR(VLOOKUP(Tabla1[[#This Row],[EMPLEADO]],IS[],3,0),"OTROS")</f>
        <v>OTROS</v>
      </c>
      <c r="AQ109" t="str">
        <f>+IFERROR(VLOOKUP(Tabla1[[#This Row],[EMPLEADO]],IS[[NÓMINA]:[INGENIERO]],2,0),"OTROS")</f>
        <v>OTROS</v>
      </c>
    </row>
    <row r="110" spans="1:43" x14ac:dyDescent="0.25">
      <c r="A110" t="s">
        <v>36</v>
      </c>
      <c r="B110">
        <v>1</v>
      </c>
      <c r="C110" t="s">
        <v>390</v>
      </c>
      <c r="D110" t="s">
        <v>38</v>
      </c>
      <c r="E110" t="s">
        <v>147</v>
      </c>
      <c r="F110" t="s">
        <v>391</v>
      </c>
      <c r="G110" s="17" t="s">
        <v>392</v>
      </c>
      <c r="H110" t="s">
        <v>150</v>
      </c>
      <c r="I110" t="s">
        <v>43</v>
      </c>
      <c r="J110" t="s">
        <v>8</v>
      </c>
      <c r="K110" t="s">
        <v>151</v>
      </c>
      <c r="L110" t="s">
        <v>185</v>
      </c>
      <c r="M110" t="s">
        <v>73</v>
      </c>
      <c r="N110">
        <v>0</v>
      </c>
      <c r="O110" t="s">
        <v>47</v>
      </c>
      <c r="P110">
        <v>102</v>
      </c>
      <c r="Q110" t="s">
        <v>48</v>
      </c>
      <c r="R110" t="s">
        <v>153</v>
      </c>
      <c r="S110" t="s">
        <v>50</v>
      </c>
      <c r="T110" t="s">
        <v>51</v>
      </c>
      <c r="U110" t="s">
        <v>52</v>
      </c>
      <c r="V110">
        <v>1.05</v>
      </c>
      <c r="W110" s="1">
        <v>750.75000000000011</v>
      </c>
      <c r="X110">
        <v>1</v>
      </c>
      <c r="Y110">
        <v>0</v>
      </c>
      <c r="Z110">
        <v>5</v>
      </c>
      <c r="AA110">
        <v>0</v>
      </c>
      <c r="AB110" s="2">
        <v>0</v>
      </c>
      <c r="AC110" s="1">
        <v>0</v>
      </c>
      <c r="AD110" s="7">
        <v>43494</v>
      </c>
      <c r="AE110" s="7">
        <v>43494</v>
      </c>
      <c r="AF110">
        <v>0</v>
      </c>
      <c r="AG110" t="s">
        <v>53</v>
      </c>
      <c r="AH110" s="2">
        <v>0</v>
      </c>
      <c r="AI110" s="1">
        <v>0</v>
      </c>
      <c r="AJ110" s="1">
        <v>0</v>
      </c>
      <c r="AK110" s="6" t="str">
        <f>+IF(Tabla1[[#This Row],[REQUEST_TY]]="SR MANTENIMIENTO CORRECTIVO", "EMERGENCIA", "OTROS")</f>
        <v>EMERGENCIA</v>
      </c>
      <c r="AL110" s="6" t="str">
        <f>+_xlfn.IFS(Tabla1[[#This Row],[Veces obj]]&lt;=1,"0-1",Tabla1[[#This Row],[Veces obj]]&lt;=2,"1-2",Tabla1[[#This Row],[Veces obj]]&lt;=3,"2-3",TRUE,"&gt;3")</f>
        <v>0-1</v>
      </c>
      <c r="AM110" s="6" t="str">
        <f>+_xlfn.IFS(MONTH(Tabla1[[#This Row],[MES]])&lt;=3,"Q1",MONTH(Tabla1[[#This Row],[MES]])&lt;=6,"Q2",MONTH(Tabla1[[#This Row],[MES]])&lt;=9,"Q3",TRUE,"Q4")</f>
        <v>Q1</v>
      </c>
      <c r="AN110" t="str">
        <f>+IFERROR(VLOOKUP(Tabla1[[#This Row],[CUENTA]],CTAS[],2,0),"OTROS")</f>
        <v>HONEYWELL</v>
      </c>
      <c r="AO110">
        <v>1</v>
      </c>
      <c r="AP110" t="str">
        <f>+IFERROR(VLOOKUP(Tabla1[[#This Row],[EMPLEADO]],IS[],3,0),"OTROS")</f>
        <v>JUAREZ</v>
      </c>
      <c r="AQ110" t="str">
        <f>+IFERROR(VLOOKUP(Tabla1[[#This Row],[EMPLEADO]],IS[[NÓMINA]:[INGENIERO]],2,0),"OTROS")</f>
        <v>CARLOS MONTOYA</v>
      </c>
    </row>
    <row r="111" spans="1:43" x14ac:dyDescent="0.25">
      <c r="A111" t="s">
        <v>36</v>
      </c>
      <c r="B111">
        <v>1</v>
      </c>
      <c r="C111" t="s">
        <v>398</v>
      </c>
      <c r="D111" t="s">
        <v>38</v>
      </c>
      <c r="E111" t="s">
        <v>190</v>
      </c>
      <c r="F111" t="s">
        <v>399</v>
      </c>
      <c r="G111" s="17" t="s">
        <v>192</v>
      </c>
      <c r="H111" t="s">
        <v>150</v>
      </c>
      <c r="I111" t="s">
        <v>43</v>
      </c>
      <c r="J111" t="s">
        <v>8</v>
      </c>
      <c r="K111" t="s">
        <v>151</v>
      </c>
      <c r="L111" t="s">
        <v>193</v>
      </c>
      <c r="M111" t="s">
        <v>73</v>
      </c>
      <c r="N111">
        <v>0</v>
      </c>
      <c r="O111" t="s">
        <v>47</v>
      </c>
      <c r="P111">
        <v>25</v>
      </c>
      <c r="Q111" t="s">
        <v>62</v>
      </c>
      <c r="R111" t="s">
        <v>63</v>
      </c>
      <c r="S111" t="s">
        <v>64</v>
      </c>
      <c r="T111" t="s">
        <v>51</v>
      </c>
      <c r="U111" t="s">
        <v>65</v>
      </c>
      <c r="V111">
        <v>0.8</v>
      </c>
      <c r="W111" s="1">
        <v>1092</v>
      </c>
      <c r="X111">
        <v>1</v>
      </c>
      <c r="Y111">
        <v>0</v>
      </c>
      <c r="Z111">
        <v>5</v>
      </c>
      <c r="AA111">
        <v>0</v>
      </c>
      <c r="AB111" s="2">
        <v>0</v>
      </c>
      <c r="AC111" s="1">
        <v>0</v>
      </c>
      <c r="AD111" s="7">
        <v>43494</v>
      </c>
      <c r="AE111" s="7">
        <v>43494</v>
      </c>
      <c r="AF111">
        <v>0</v>
      </c>
      <c r="AG111" t="s">
        <v>53</v>
      </c>
      <c r="AH111" s="2">
        <v>0</v>
      </c>
      <c r="AI111" s="1">
        <v>0</v>
      </c>
      <c r="AJ111" s="1">
        <v>0</v>
      </c>
      <c r="AK111" s="6" t="str">
        <f>+IF(Tabla1[[#This Row],[REQUEST_TY]]="SR MANTENIMIENTO CORRECTIVO", "EMERGENCIA", "OTROS")</f>
        <v>EMERGENCIA</v>
      </c>
      <c r="AL111" s="6" t="str">
        <f>+_xlfn.IFS(Tabla1[[#This Row],[Veces obj]]&lt;=1,"0-1",Tabla1[[#This Row],[Veces obj]]&lt;=2,"1-2",Tabla1[[#This Row],[Veces obj]]&lt;=3,"2-3",TRUE,"&gt;3")</f>
        <v>0-1</v>
      </c>
      <c r="AM111" s="6" t="str">
        <f>+_xlfn.IFS(MONTH(Tabla1[[#This Row],[MES]])&lt;=3,"Q1",MONTH(Tabla1[[#This Row],[MES]])&lt;=6,"Q2",MONTH(Tabla1[[#This Row],[MES]])&lt;=9,"Q3",TRUE,"Q4")</f>
        <v>Q1</v>
      </c>
      <c r="AN111" t="str">
        <f>+IFERROR(VLOOKUP(Tabla1[[#This Row],[CUENTA]],CTAS[],2,0),"OTROS")</f>
        <v>HONEYWELL</v>
      </c>
      <c r="AO111">
        <v>1</v>
      </c>
      <c r="AP111" t="str">
        <f>+IFERROR(VLOOKUP(Tabla1[[#This Row],[EMPLEADO]],IS[],3,0),"OTROS")</f>
        <v>JUAREZ</v>
      </c>
      <c r="AQ111" t="str">
        <f>+IFERROR(VLOOKUP(Tabla1[[#This Row],[EMPLEADO]],IS[[NÓMINA]:[INGENIERO]],2,0),"OTROS")</f>
        <v>CARLOS MONTOYA</v>
      </c>
    </row>
    <row r="112" spans="1:43" x14ac:dyDescent="0.25">
      <c r="A112" t="s">
        <v>36</v>
      </c>
      <c r="B112">
        <v>1</v>
      </c>
      <c r="C112" t="s">
        <v>425</v>
      </c>
      <c r="D112" t="s">
        <v>38</v>
      </c>
      <c r="E112" t="s">
        <v>426</v>
      </c>
      <c r="F112" t="s">
        <v>427</v>
      </c>
      <c r="G112" s="17" t="s">
        <v>428</v>
      </c>
      <c r="H112" t="s">
        <v>150</v>
      </c>
      <c r="I112" t="s">
        <v>43</v>
      </c>
      <c r="J112" t="s">
        <v>8</v>
      </c>
      <c r="K112" t="s">
        <v>151</v>
      </c>
      <c r="L112" t="s">
        <v>185</v>
      </c>
      <c r="M112" t="s">
        <v>73</v>
      </c>
      <c r="N112">
        <v>0</v>
      </c>
      <c r="O112" t="s">
        <v>47</v>
      </c>
      <c r="P112">
        <v>92</v>
      </c>
      <c r="Q112" t="s">
        <v>48</v>
      </c>
      <c r="R112" t="s">
        <v>235</v>
      </c>
      <c r="S112" t="s">
        <v>50</v>
      </c>
      <c r="T112" t="s">
        <v>51</v>
      </c>
      <c r="U112" t="s">
        <v>52</v>
      </c>
      <c r="V112">
        <v>1.05</v>
      </c>
      <c r="W112" s="1">
        <v>750.75000000000011</v>
      </c>
      <c r="X112">
        <v>1</v>
      </c>
      <c r="Y112">
        <v>0</v>
      </c>
      <c r="Z112">
        <v>5</v>
      </c>
      <c r="AA112">
        <v>0</v>
      </c>
      <c r="AB112" s="2">
        <v>0</v>
      </c>
      <c r="AC112" s="1">
        <v>0</v>
      </c>
      <c r="AD112" s="7">
        <v>43496</v>
      </c>
      <c r="AE112" s="7">
        <v>43496</v>
      </c>
      <c r="AF112">
        <v>0</v>
      </c>
      <c r="AG112" t="s">
        <v>53</v>
      </c>
      <c r="AH112" s="2">
        <v>0</v>
      </c>
      <c r="AI112" s="1">
        <v>0</v>
      </c>
      <c r="AJ112" s="1">
        <v>0</v>
      </c>
      <c r="AK112" s="6" t="str">
        <f>+IF(Tabla1[[#This Row],[REQUEST_TY]]="SR MANTENIMIENTO CORRECTIVO", "EMERGENCIA", "OTROS")</f>
        <v>EMERGENCIA</v>
      </c>
      <c r="AL112" s="6" t="str">
        <f>+_xlfn.IFS(Tabla1[[#This Row],[Veces obj]]&lt;=1,"0-1",Tabla1[[#This Row],[Veces obj]]&lt;=2,"1-2",Tabla1[[#This Row],[Veces obj]]&lt;=3,"2-3",TRUE,"&gt;3")</f>
        <v>0-1</v>
      </c>
      <c r="AM112" s="6" t="str">
        <f>+_xlfn.IFS(MONTH(Tabla1[[#This Row],[MES]])&lt;=3,"Q1",MONTH(Tabla1[[#This Row],[MES]])&lt;=6,"Q2",MONTH(Tabla1[[#This Row],[MES]])&lt;=9,"Q3",TRUE,"Q4")</f>
        <v>Q1</v>
      </c>
      <c r="AN112" t="str">
        <f>+IFERROR(VLOOKUP(Tabla1[[#This Row],[CUENTA]],CTAS[],2,0),"OTROS")</f>
        <v>HONEYWELL</v>
      </c>
      <c r="AO112">
        <v>1</v>
      </c>
      <c r="AP112" t="str">
        <f>+IFERROR(VLOOKUP(Tabla1[[#This Row],[EMPLEADO]],IS[],3,0),"OTROS")</f>
        <v>JUAREZ</v>
      </c>
      <c r="AQ112" t="str">
        <f>+IFERROR(VLOOKUP(Tabla1[[#This Row],[EMPLEADO]],IS[[NÓMINA]:[INGENIERO]],2,0),"OTROS")</f>
        <v>CARLOS MONTOYA</v>
      </c>
    </row>
    <row r="113" spans="1:43" x14ac:dyDescent="0.25">
      <c r="A113" t="s">
        <v>4444</v>
      </c>
      <c r="B113">
        <v>1</v>
      </c>
      <c r="C113" t="s">
        <v>4787</v>
      </c>
      <c r="D113" t="s">
        <v>38</v>
      </c>
      <c r="E113" t="s">
        <v>328</v>
      </c>
      <c r="F113" t="s">
        <v>4788</v>
      </c>
      <c r="G113" s="17" t="s">
        <v>4789</v>
      </c>
      <c r="H113" t="s">
        <v>150</v>
      </c>
      <c r="I113" t="s">
        <v>43</v>
      </c>
      <c r="J113" t="s">
        <v>8</v>
      </c>
      <c r="K113" t="s">
        <v>151</v>
      </c>
      <c r="L113" t="s">
        <v>185</v>
      </c>
      <c r="M113" t="s">
        <v>73</v>
      </c>
      <c r="N113">
        <v>0</v>
      </c>
      <c r="O113" t="s">
        <v>47</v>
      </c>
      <c r="P113">
        <v>123</v>
      </c>
      <c r="Q113" t="s">
        <v>48</v>
      </c>
      <c r="R113" t="s">
        <v>153</v>
      </c>
      <c r="S113" t="s">
        <v>50</v>
      </c>
      <c r="T113" t="s">
        <v>51</v>
      </c>
      <c r="U113" t="s">
        <v>52</v>
      </c>
      <c r="V113">
        <v>1.05</v>
      </c>
      <c r="W113" s="1">
        <v>750.75000000000011</v>
      </c>
      <c r="X113">
        <v>1</v>
      </c>
      <c r="Y113">
        <v>0</v>
      </c>
      <c r="Z113">
        <v>5</v>
      </c>
      <c r="AA113">
        <v>0</v>
      </c>
      <c r="AB113" s="2">
        <v>0</v>
      </c>
      <c r="AC113" s="1">
        <v>0</v>
      </c>
      <c r="AD113" s="7">
        <v>43501</v>
      </c>
      <c r="AE113" s="7">
        <v>43502</v>
      </c>
      <c r="AF113">
        <v>1</v>
      </c>
      <c r="AG113" t="s">
        <v>53</v>
      </c>
      <c r="AH113" s="2">
        <v>0</v>
      </c>
      <c r="AI113" s="1">
        <v>0</v>
      </c>
      <c r="AJ113" s="1">
        <v>0</v>
      </c>
      <c r="AK113" s="6" t="str">
        <f>+IF(Tabla1[[#This Row],[REQUEST_TY]]="SR MANTENIMIENTO CORRECTIVO", "EMERGENCIA", "OTROS")</f>
        <v>EMERGENCIA</v>
      </c>
      <c r="AL113" s="6" t="str">
        <f>+_xlfn.IFS(Tabla1[[#This Row],[Veces obj]]&lt;=1,"0-1",Tabla1[[#This Row],[Veces obj]]&lt;=2,"1-2",Tabla1[[#This Row],[Veces obj]]&lt;=3,"2-3",TRUE,"&gt;3")</f>
        <v>0-1</v>
      </c>
      <c r="AM113" s="6" t="str">
        <f>+_xlfn.IFS(MONTH(Tabla1[[#This Row],[MES]])&lt;=3,"Q1",MONTH(Tabla1[[#This Row],[MES]])&lt;=6,"Q2",MONTH(Tabla1[[#This Row],[MES]])&lt;=9,"Q3",TRUE,"Q4")</f>
        <v>Q1</v>
      </c>
      <c r="AN113" t="str">
        <f>+IFERROR(VLOOKUP(Tabla1[[#This Row],[CUENTA]],CTAS[],2,0),"OTROS")</f>
        <v>HONEYWELL</v>
      </c>
      <c r="AO113">
        <v>1</v>
      </c>
      <c r="AP113" t="str">
        <f>+IFERROR(VLOOKUP(Tabla1[[#This Row],[EMPLEADO]],IS[],3,0),"OTROS")</f>
        <v>JUAREZ</v>
      </c>
      <c r="AQ113" t="str">
        <f>+IFERROR(VLOOKUP(Tabla1[[#This Row],[EMPLEADO]],IS[[NÓMINA]:[INGENIERO]],2,0),"OTROS")</f>
        <v>CARLOS MONTOYA</v>
      </c>
    </row>
    <row r="114" spans="1:43" x14ac:dyDescent="0.25">
      <c r="A114" t="s">
        <v>4444</v>
      </c>
      <c r="B114">
        <v>1</v>
      </c>
      <c r="C114" t="s">
        <v>5938</v>
      </c>
      <c r="D114" t="s">
        <v>38</v>
      </c>
      <c r="E114" t="s">
        <v>85</v>
      </c>
      <c r="F114" t="s">
        <v>5939</v>
      </c>
      <c r="G114" s="17" t="s">
        <v>5940</v>
      </c>
      <c r="H114" t="s">
        <v>70</v>
      </c>
      <c r="I114" t="s">
        <v>43</v>
      </c>
      <c r="J114" t="s">
        <v>8</v>
      </c>
      <c r="K114" t="s">
        <v>92</v>
      </c>
      <c r="L114" t="s">
        <v>93</v>
      </c>
      <c r="M114" t="s">
        <v>94</v>
      </c>
      <c r="N114">
        <v>1</v>
      </c>
      <c r="O114" t="s">
        <v>47</v>
      </c>
      <c r="P114">
        <v>399</v>
      </c>
      <c r="Q114" t="s">
        <v>48</v>
      </c>
      <c r="R114" t="s">
        <v>49</v>
      </c>
      <c r="S114" t="s">
        <v>50</v>
      </c>
      <c r="T114" t="s">
        <v>51</v>
      </c>
      <c r="U114" t="s">
        <v>52</v>
      </c>
      <c r="V114">
        <v>1.05</v>
      </c>
      <c r="W114" s="1">
        <v>0</v>
      </c>
      <c r="X114">
        <v>1</v>
      </c>
      <c r="Y114">
        <v>0</v>
      </c>
      <c r="Z114">
        <v>5</v>
      </c>
      <c r="AA114">
        <v>0</v>
      </c>
      <c r="AB114" s="2">
        <v>0</v>
      </c>
      <c r="AC114" s="1">
        <v>0</v>
      </c>
      <c r="AD114" s="7">
        <v>43510</v>
      </c>
      <c r="AE114" s="7">
        <v>43510</v>
      </c>
      <c r="AF114">
        <v>0</v>
      </c>
      <c r="AG114" t="s">
        <v>53</v>
      </c>
      <c r="AH114" s="2">
        <v>0</v>
      </c>
      <c r="AI114" s="1">
        <v>0</v>
      </c>
      <c r="AJ114" s="1">
        <v>0</v>
      </c>
      <c r="AK114" s="6" t="str">
        <f>+IF(Tabla1[[#This Row],[REQUEST_TY]]="SR MANTENIMIENTO CORRECTIVO", "EMERGENCIA", "OTROS")</f>
        <v>EMERGENCIA</v>
      </c>
      <c r="AL114" s="6" t="str">
        <f>+_xlfn.IFS(Tabla1[[#This Row],[Veces obj]]&lt;=1,"0-1",Tabla1[[#This Row],[Veces obj]]&lt;=2,"1-2",Tabla1[[#This Row],[Veces obj]]&lt;=3,"2-3",TRUE,"&gt;3")</f>
        <v>0-1</v>
      </c>
      <c r="AM114" s="6" t="str">
        <f>+_xlfn.IFS(MONTH(Tabla1[[#This Row],[MES]])&lt;=3,"Q1",MONTH(Tabla1[[#This Row],[MES]])&lt;=6,"Q2",MONTH(Tabla1[[#This Row],[MES]])&lt;=9,"Q3",TRUE,"Q4")</f>
        <v>Q1</v>
      </c>
      <c r="AN114" t="str">
        <f>+IFERROR(VLOOKUP(Tabla1[[#This Row],[CUENTA]],CTAS[],2,0),"OTROS")</f>
        <v>OTROS</v>
      </c>
      <c r="AP114" t="str">
        <f>+IFERROR(VLOOKUP(Tabla1[[#This Row],[EMPLEADO]],IS[],3,0),"OTROS")</f>
        <v>OTROS</v>
      </c>
      <c r="AQ114" t="str">
        <f>+IFERROR(VLOOKUP(Tabla1[[#This Row],[EMPLEADO]],IS[[NÓMINA]:[INGENIERO]],2,0),"OTROS")</f>
        <v>OTROS</v>
      </c>
    </row>
    <row r="115" spans="1:43" x14ac:dyDescent="0.25">
      <c r="A115" t="s">
        <v>4444</v>
      </c>
      <c r="B115">
        <v>1</v>
      </c>
      <c r="C115" t="s">
        <v>4998</v>
      </c>
      <c r="D115" t="s">
        <v>38</v>
      </c>
      <c r="E115" t="s">
        <v>147</v>
      </c>
      <c r="F115" t="s">
        <v>4999</v>
      </c>
      <c r="G115" s="17" t="s">
        <v>3064</v>
      </c>
      <c r="H115" t="s">
        <v>150</v>
      </c>
      <c r="I115" t="s">
        <v>43</v>
      </c>
      <c r="J115" t="s">
        <v>8</v>
      </c>
      <c r="K115" t="s">
        <v>151</v>
      </c>
      <c r="L115" t="s">
        <v>323</v>
      </c>
      <c r="M115" t="s">
        <v>73</v>
      </c>
      <c r="N115">
        <v>0</v>
      </c>
      <c r="O115" t="s">
        <v>47</v>
      </c>
      <c r="P115">
        <v>11</v>
      </c>
      <c r="Q115" t="s">
        <v>194</v>
      </c>
      <c r="R115" t="s">
        <v>153</v>
      </c>
      <c r="S115" t="s">
        <v>50</v>
      </c>
      <c r="T115" t="s">
        <v>51</v>
      </c>
      <c r="U115" t="s">
        <v>444</v>
      </c>
      <c r="V115">
        <v>0</v>
      </c>
      <c r="W115" s="1">
        <v>0</v>
      </c>
      <c r="X115">
        <v>1</v>
      </c>
      <c r="Y115">
        <v>0</v>
      </c>
      <c r="Z115">
        <v>5</v>
      </c>
      <c r="AA115">
        <v>0</v>
      </c>
      <c r="AB115" s="2">
        <v>0</v>
      </c>
      <c r="AC115" s="1">
        <v>0</v>
      </c>
      <c r="AD115" s="7">
        <v>43501</v>
      </c>
      <c r="AE115" s="7">
        <v>43502</v>
      </c>
      <c r="AF115">
        <v>1</v>
      </c>
      <c r="AG115" t="s">
        <v>53</v>
      </c>
      <c r="AH115" s="2">
        <v>0</v>
      </c>
      <c r="AI115" s="1">
        <v>0</v>
      </c>
      <c r="AJ115" s="1">
        <v>0</v>
      </c>
      <c r="AK115" s="6" t="str">
        <f>+IF(Tabla1[[#This Row],[REQUEST_TY]]="SR MANTENIMIENTO CORRECTIVO", "EMERGENCIA", "OTROS")</f>
        <v>EMERGENCIA</v>
      </c>
      <c r="AL115" s="6" t="str">
        <f>+_xlfn.IFS(Tabla1[[#This Row],[Veces obj]]&lt;=1,"0-1",Tabla1[[#This Row],[Veces obj]]&lt;=2,"1-2",Tabla1[[#This Row],[Veces obj]]&lt;=3,"2-3",TRUE,"&gt;3")</f>
        <v>0-1</v>
      </c>
      <c r="AM115" s="6" t="str">
        <f>+_xlfn.IFS(MONTH(Tabla1[[#This Row],[MES]])&lt;=3,"Q1",MONTH(Tabla1[[#This Row],[MES]])&lt;=6,"Q2",MONTH(Tabla1[[#This Row],[MES]])&lt;=9,"Q3",TRUE,"Q4")</f>
        <v>Q1</v>
      </c>
      <c r="AN115" t="str">
        <f>+IFERROR(VLOOKUP(Tabla1[[#This Row],[CUENTA]],CTAS[],2,0),"OTROS")</f>
        <v>HONEYWELL</v>
      </c>
      <c r="AO115">
        <v>1</v>
      </c>
      <c r="AP115" t="str">
        <f>+IFERROR(VLOOKUP(Tabla1[[#This Row],[EMPLEADO]],IS[],3,0),"OTROS")</f>
        <v>JUAREZ</v>
      </c>
      <c r="AQ115" t="str">
        <f>+IFERROR(VLOOKUP(Tabla1[[#This Row],[EMPLEADO]],IS[[NÓMINA]:[INGENIERO]],2,0),"OTROS")</f>
        <v>CARLOS MONTOYA</v>
      </c>
    </row>
    <row r="116" spans="1:43" x14ac:dyDescent="0.25">
      <c r="A116" t="s">
        <v>4444</v>
      </c>
      <c r="B116">
        <v>1</v>
      </c>
      <c r="C116" t="s">
        <v>5152</v>
      </c>
      <c r="D116" t="s">
        <v>38</v>
      </c>
      <c r="E116" t="s">
        <v>801</v>
      </c>
      <c r="F116" t="s">
        <v>5153</v>
      </c>
      <c r="G116" s="17" t="s">
        <v>5154</v>
      </c>
      <c r="H116" t="s">
        <v>150</v>
      </c>
      <c r="I116" t="s">
        <v>43</v>
      </c>
      <c r="J116" t="s">
        <v>8</v>
      </c>
      <c r="K116" t="s">
        <v>151</v>
      </c>
      <c r="L116" t="s">
        <v>185</v>
      </c>
      <c r="M116" t="s">
        <v>73</v>
      </c>
      <c r="N116">
        <v>0</v>
      </c>
      <c r="O116" t="s">
        <v>47</v>
      </c>
      <c r="P116">
        <v>155</v>
      </c>
      <c r="Q116" t="s">
        <v>48</v>
      </c>
      <c r="R116" t="s">
        <v>49</v>
      </c>
      <c r="S116" t="s">
        <v>50</v>
      </c>
      <c r="T116" t="s">
        <v>51</v>
      </c>
      <c r="U116" t="s">
        <v>52</v>
      </c>
      <c r="V116">
        <v>1.05</v>
      </c>
      <c r="W116" s="1">
        <v>750.75000000000011</v>
      </c>
      <c r="X116">
        <v>1</v>
      </c>
      <c r="Y116">
        <v>0</v>
      </c>
      <c r="Z116">
        <v>5</v>
      </c>
      <c r="AA116">
        <v>0</v>
      </c>
      <c r="AB116" s="2">
        <v>0</v>
      </c>
      <c r="AC116" s="1">
        <v>0</v>
      </c>
      <c r="AD116" s="7">
        <v>43504</v>
      </c>
      <c r="AE116" s="7">
        <v>43504</v>
      </c>
      <c r="AF116">
        <v>0</v>
      </c>
      <c r="AG116" t="s">
        <v>53</v>
      </c>
      <c r="AH116" s="2">
        <v>0</v>
      </c>
      <c r="AI116" s="1">
        <v>0</v>
      </c>
      <c r="AJ116" s="1">
        <v>0</v>
      </c>
      <c r="AK116" s="6" t="str">
        <f>+IF(Tabla1[[#This Row],[REQUEST_TY]]="SR MANTENIMIENTO CORRECTIVO", "EMERGENCIA", "OTROS")</f>
        <v>EMERGENCIA</v>
      </c>
      <c r="AL116" s="6" t="str">
        <f>+_xlfn.IFS(Tabla1[[#This Row],[Veces obj]]&lt;=1,"0-1",Tabla1[[#This Row],[Veces obj]]&lt;=2,"1-2",Tabla1[[#This Row],[Veces obj]]&lt;=3,"2-3",TRUE,"&gt;3")</f>
        <v>0-1</v>
      </c>
      <c r="AM116" s="6" t="str">
        <f>+_xlfn.IFS(MONTH(Tabla1[[#This Row],[MES]])&lt;=3,"Q1",MONTH(Tabla1[[#This Row],[MES]])&lt;=6,"Q2",MONTH(Tabla1[[#This Row],[MES]])&lt;=9,"Q3",TRUE,"Q4")</f>
        <v>Q1</v>
      </c>
      <c r="AN116" t="str">
        <f>+IFERROR(VLOOKUP(Tabla1[[#This Row],[CUENTA]],CTAS[],2,0),"OTROS")</f>
        <v>HONEYWELL</v>
      </c>
      <c r="AO116">
        <v>1</v>
      </c>
      <c r="AP116" t="str">
        <f>+IFERROR(VLOOKUP(Tabla1[[#This Row],[EMPLEADO]],IS[],3,0),"OTROS")</f>
        <v>JUAREZ</v>
      </c>
      <c r="AQ116" t="str">
        <f>+IFERROR(VLOOKUP(Tabla1[[#This Row],[EMPLEADO]],IS[[NÓMINA]:[INGENIERO]],2,0),"OTROS")</f>
        <v>CARLOS MONTOYA</v>
      </c>
    </row>
    <row r="117" spans="1:43" x14ac:dyDescent="0.25">
      <c r="A117" t="s">
        <v>4444</v>
      </c>
      <c r="B117">
        <v>1</v>
      </c>
      <c r="C117" t="s">
        <v>5453</v>
      </c>
      <c r="D117" t="s">
        <v>38</v>
      </c>
      <c r="E117" t="s">
        <v>275</v>
      </c>
      <c r="F117" t="s">
        <v>5454</v>
      </c>
      <c r="G117" s="17" t="s">
        <v>5455</v>
      </c>
      <c r="H117" t="s">
        <v>150</v>
      </c>
      <c r="I117" t="s">
        <v>43</v>
      </c>
      <c r="J117" t="s">
        <v>8</v>
      </c>
      <c r="K117" t="s">
        <v>151</v>
      </c>
      <c r="L117" t="s">
        <v>152</v>
      </c>
      <c r="M117" t="s">
        <v>73</v>
      </c>
      <c r="N117">
        <v>0</v>
      </c>
      <c r="O117" t="s">
        <v>47</v>
      </c>
      <c r="P117">
        <v>163</v>
      </c>
      <c r="Q117" t="s">
        <v>48</v>
      </c>
      <c r="R117" t="s">
        <v>95</v>
      </c>
      <c r="S117" t="s">
        <v>64</v>
      </c>
      <c r="T117" t="s">
        <v>51</v>
      </c>
      <c r="U117" t="s">
        <v>96</v>
      </c>
      <c r="V117">
        <v>1.1000000000000001</v>
      </c>
      <c r="W117" s="1">
        <v>1501.5000000000002</v>
      </c>
      <c r="X117">
        <v>1</v>
      </c>
      <c r="Y117">
        <v>0</v>
      </c>
      <c r="Z117">
        <v>5</v>
      </c>
      <c r="AA117">
        <v>0</v>
      </c>
      <c r="AB117" s="2">
        <v>0</v>
      </c>
      <c r="AC117" s="1">
        <v>0</v>
      </c>
      <c r="AD117" s="7">
        <v>43504</v>
      </c>
      <c r="AE117" s="7">
        <v>43507</v>
      </c>
      <c r="AF117">
        <v>1</v>
      </c>
      <c r="AG117" t="s">
        <v>53</v>
      </c>
      <c r="AH117" s="2">
        <v>0</v>
      </c>
      <c r="AI117" s="1">
        <v>0</v>
      </c>
      <c r="AJ117" s="1">
        <v>0</v>
      </c>
      <c r="AK117" s="6" t="str">
        <f>+IF(Tabla1[[#This Row],[REQUEST_TY]]="SR MANTENIMIENTO CORRECTIVO", "EMERGENCIA", "OTROS")</f>
        <v>EMERGENCIA</v>
      </c>
      <c r="AL117" s="6" t="str">
        <f>+_xlfn.IFS(Tabla1[[#This Row],[Veces obj]]&lt;=1,"0-1",Tabla1[[#This Row],[Veces obj]]&lt;=2,"1-2",Tabla1[[#This Row],[Veces obj]]&lt;=3,"2-3",TRUE,"&gt;3")</f>
        <v>0-1</v>
      </c>
      <c r="AM117" s="6" t="str">
        <f>+_xlfn.IFS(MONTH(Tabla1[[#This Row],[MES]])&lt;=3,"Q1",MONTH(Tabla1[[#This Row],[MES]])&lt;=6,"Q2",MONTH(Tabla1[[#This Row],[MES]])&lt;=9,"Q3",TRUE,"Q4")</f>
        <v>Q1</v>
      </c>
      <c r="AN117" t="str">
        <f>+IFERROR(VLOOKUP(Tabla1[[#This Row],[CUENTA]],CTAS[],2,0),"OTROS")</f>
        <v>HONEYWELL</v>
      </c>
      <c r="AO117">
        <v>1</v>
      </c>
      <c r="AP117" t="str">
        <f>+IFERROR(VLOOKUP(Tabla1[[#This Row],[EMPLEADO]],IS[],3,0),"OTROS")</f>
        <v>JUAREZ</v>
      </c>
      <c r="AQ117" t="str">
        <f>+IFERROR(VLOOKUP(Tabla1[[#This Row],[EMPLEADO]],IS[[NÓMINA]:[INGENIERO]],2,0),"OTROS")</f>
        <v>CARLOS MONTOYA</v>
      </c>
    </row>
    <row r="118" spans="1:43" x14ac:dyDescent="0.25">
      <c r="A118" t="s">
        <v>4444</v>
      </c>
      <c r="B118">
        <v>1</v>
      </c>
      <c r="C118" t="s">
        <v>6891</v>
      </c>
      <c r="D118" t="s">
        <v>38</v>
      </c>
      <c r="E118" t="s">
        <v>426</v>
      </c>
      <c r="F118" t="s">
        <v>6892</v>
      </c>
      <c r="G118" s="17" t="s">
        <v>6893</v>
      </c>
      <c r="H118" t="s">
        <v>150</v>
      </c>
      <c r="I118" t="s">
        <v>43</v>
      </c>
      <c r="J118" t="s">
        <v>8</v>
      </c>
      <c r="K118" t="s">
        <v>151</v>
      </c>
      <c r="L118" t="s">
        <v>185</v>
      </c>
      <c r="M118" t="s">
        <v>73</v>
      </c>
      <c r="N118">
        <v>0</v>
      </c>
      <c r="O118" t="s">
        <v>47</v>
      </c>
      <c r="P118">
        <v>1729</v>
      </c>
      <c r="Q118" t="s">
        <v>48</v>
      </c>
      <c r="R118" t="s">
        <v>235</v>
      </c>
      <c r="S118" t="s">
        <v>50</v>
      </c>
      <c r="T118" t="s">
        <v>51</v>
      </c>
      <c r="U118" t="s">
        <v>52</v>
      </c>
      <c r="V118">
        <v>1.05</v>
      </c>
      <c r="W118" s="1">
        <v>750.75000000000011</v>
      </c>
      <c r="X118">
        <v>1</v>
      </c>
      <c r="Y118">
        <v>0</v>
      </c>
      <c r="Z118">
        <v>5</v>
      </c>
      <c r="AA118">
        <v>0</v>
      </c>
      <c r="AB118" s="2">
        <v>0</v>
      </c>
      <c r="AC118" s="1">
        <v>0</v>
      </c>
      <c r="AD118" s="7">
        <v>43522</v>
      </c>
      <c r="AE118" s="7">
        <v>43522</v>
      </c>
      <c r="AF118">
        <v>0</v>
      </c>
      <c r="AG118" t="s">
        <v>53</v>
      </c>
      <c r="AH118" s="2">
        <v>0</v>
      </c>
      <c r="AI118" s="1">
        <v>0</v>
      </c>
      <c r="AJ118" s="1">
        <v>0</v>
      </c>
      <c r="AK118" s="6" t="str">
        <f>+IF(Tabla1[[#This Row],[REQUEST_TY]]="SR MANTENIMIENTO CORRECTIVO", "EMERGENCIA", "OTROS")</f>
        <v>EMERGENCIA</v>
      </c>
      <c r="AL118" s="6" t="str">
        <f>+_xlfn.IFS(Tabla1[[#This Row],[Veces obj]]&lt;=1,"0-1",Tabla1[[#This Row],[Veces obj]]&lt;=2,"1-2",Tabla1[[#This Row],[Veces obj]]&lt;=3,"2-3",TRUE,"&gt;3")</f>
        <v>0-1</v>
      </c>
      <c r="AM118" s="6" t="str">
        <f>+_xlfn.IFS(MONTH(Tabla1[[#This Row],[MES]])&lt;=3,"Q1",MONTH(Tabla1[[#This Row],[MES]])&lt;=6,"Q2",MONTH(Tabla1[[#This Row],[MES]])&lt;=9,"Q3",TRUE,"Q4")</f>
        <v>Q1</v>
      </c>
      <c r="AN118" t="str">
        <f>+IFERROR(VLOOKUP(Tabla1[[#This Row],[CUENTA]],CTAS[],2,0),"OTROS")</f>
        <v>HONEYWELL</v>
      </c>
      <c r="AO118">
        <v>1</v>
      </c>
      <c r="AP118" t="str">
        <f>+IFERROR(VLOOKUP(Tabla1[[#This Row],[EMPLEADO]],IS[],3,0),"OTROS")</f>
        <v>JUAREZ</v>
      </c>
      <c r="AQ118" t="str">
        <f>+IFERROR(VLOOKUP(Tabla1[[#This Row],[EMPLEADO]],IS[[NÓMINA]:[INGENIERO]],2,0),"OTROS")</f>
        <v>CARLOS MONTOYA</v>
      </c>
    </row>
    <row r="119" spans="1:43" x14ac:dyDescent="0.25">
      <c r="A119" t="s">
        <v>4444</v>
      </c>
      <c r="B119">
        <v>1</v>
      </c>
      <c r="C119" t="s">
        <v>6291</v>
      </c>
      <c r="D119" t="s">
        <v>38</v>
      </c>
      <c r="E119" t="s">
        <v>6292</v>
      </c>
      <c r="F119" t="s">
        <v>6293</v>
      </c>
      <c r="G119" s="17" t="s">
        <v>6294</v>
      </c>
      <c r="H119" t="s">
        <v>484</v>
      </c>
      <c r="I119" t="s">
        <v>43</v>
      </c>
      <c r="J119" t="s">
        <v>8</v>
      </c>
      <c r="K119" t="s">
        <v>2300</v>
      </c>
      <c r="L119" t="s">
        <v>2779</v>
      </c>
      <c r="M119" t="s">
        <v>94</v>
      </c>
      <c r="N119">
        <v>1</v>
      </c>
      <c r="O119" t="s">
        <v>47</v>
      </c>
      <c r="P119">
        <v>123</v>
      </c>
      <c r="Q119" t="s">
        <v>48</v>
      </c>
      <c r="R119" t="s">
        <v>242</v>
      </c>
      <c r="S119" t="s">
        <v>64</v>
      </c>
      <c r="T119" t="s">
        <v>51</v>
      </c>
      <c r="U119" t="s">
        <v>96</v>
      </c>
      <c r="V119">
        <v>1.1000000000000001</v>
      </c>
      <c r="W119" s="1">
        <v>0</v>
      </c>
      <c r="X119">
        <v>1</v>
      </c>
      <c r="Y119">
        <v>0</v>
      </c>
      <c r="Z119">
        <v>5</v>
      </c>
      <c r="AA119">
        <v>0</v>
      </c>
      <c r="AB119" s="2">
        <v>0</v>
      </c>
      <c r="AC119" s="1">
        <v>0</v>
      </c>
      <c r="AD119" s="7">
        <v>43515</v>
      </c>
      <c r="AE119" s="7">
        <v>43515</v>
      </c>
      <c r="AF119">
        <v>0</v>
      </c>
      <c r="AG119" t="s">
        <v>53</v>
      </c>
      <c r="AH119" s="2">
        <v>0</v>
      </c>
      <c r="AI119" s="1">
        <v>0</v>
      </c>
      <c r="AJ119" s="1">
        <v>0</v>
      </c>
      <c r="AK119" s="6" t="str">
        <f>+IF(Tabla1[[#This Row],[REQUEST_TY]]="SR MANTENIMIENTO CORRECTIVO", "EMERGENCIA", "OTROS")</f>
        <v>EMERGENCIA</v>
      </c>
      <c r="AL119" s="6" t="str">
        <f>+_xlfn.IFS(Tabla1[[#This Row],[Veces obj]]&lt;=1,"0-1",Tabla1[[#This Row],[Veces obj]]&lt;=2,"1-2",Tabla1[[#This Row],[Veces obj]]&lt;=3,"2-3",TRUE,"&gt;3")</f>
        <v>0-1</v>
      </c>
      <c r="AM119" s="6" t="str">
        <f>+_xlfn.IFS(MONTH(Tabla1[[#This Row],[MES]])&lt;=3,"Q1",MONTH(Tabla1[[#This Row],[MES]])&lt;=6,"Q2",MONTH(Tabla1[[#This Row],[MES]])&lt;=9,"Q3",TRUE,"Q4")</f>
        <v>Q1</v>
      </c>
      <c r="AN119" t="str">
        <f>+IFERROR(VLOOKUP(Tabla1[[#This Row],[CUENTA]],CTAS[],2,0),"OTROS")</f>
        <v>OTROS</v>
      </c>
      <c r="AP119" t="str">
        <f>+IFERROR(VLOOKUP(Tabla1[[#This Row],[EMPLEADO]],IS[],3,0),"OTROS")</f>
        <v>OTROS</v>
      </c>
      <c r="AQ119" t="str">
        <f>+IFERROR(VLOOKUP(Tabla1[[#This Row],[EMPLEADO]],IS[[NÓMINA]:[INGENIERO]],2,0),"OTROS")</f>
        <v>OTROS</v>
      </c>
    </row>
    <row r="120" spans="1:43" x14ac:dyDescent="0.25">
      <c r="A120" t="s">
        <v>4444</v>
      </c>
      <c r="B120">
        <v>1</v>
      </c>
      <c r="C120" t="s">
        <v>6323</v>
      </c>
      <c r="D120" t="s">
        <v>38</v>
      </c>
      <c r="E120" t="s">
        <v>133</v>
      </c>
      <c r="F120" t="s">
        <v>6324</v>
      </c>
      <c r="G120" s="17" t="s">
        <v>3328</v>
      </c>
      <c r="H120" t="s">
        <v>220</v>
      </c>
      <c r="I120" t="s">
        <v>43</v>
      </c>
      <c r="J120" t="s">
        <v>8</v>
      </c>
      <c r="K120" t="s">
        <v>59</v>
      </c>
      <c r="L120" t="s">
        <v>1164</v>
      </c>
      <c r="M120" t="s">
        <v>222</v>
      </c>
      <c r="N120">
        <v>0</v>
      </c>
      <c r="O120" t="s">
        <v>47</v>
      </c>
      <c r="P120">
        <v>29</v>
      </c>
      <c r="Q120" t="s">
        <v>62</v>
      </c>
      <c r="R120" t="s">
        <v>138</v>
      </c>
      <c r="S120" t="s">
        <v>139</v>
      </c>
      <c r="T120" t="s">
        <v>51</v>
      </c>
      <c r="U120" t="s">
        <v>262</v>
      </c>
      <c r="V120">
        <v>1.05</v>
      </c>
      <c r="W120" s="1">
        <v>1651.6500000000003</v>
      </c>
      <c r="X120">
        <v>1</v>
      </c>
      <c r="Y120">
        <v>0</v>
      </c>
      <c r="Z120">
        <v>4</v>
      </c>
      <c r="AA120">
        <v>0</v>
      </c>
      <c r="AB120" s="2">
        <v>0</v>
      </c>
      <c r="AC120" s="1">
        <v>0</v>
      </c>
      <c r="AD120" s="7">
        <v>43514</v>
      </c>
      <c r="AE120" s="7">
        <v>43514</v>
      </c>
      <c r="AF120">
        <v>0</v>
      </c>
      <c r="AG120" t="s">
        <v>53</v>
      </c>
      <c r="AH120" s="2">
        <v>0</v>
      </c>
      <c r="AI120" s="1">
        <v>0</v>
      </c>
      <c r="AJ120" s="1">
        <v>0</v>
      </c>
      <c r="AK120" s="6" t="str">
        <f>+IF(Tabla1[[#This Row],[REQUEST_TY]]="SR MANTENIMIENTO CORRECTIVO", "EMERGENCIA", "OTROS")</f>
        <v>EMERGENCIA</v>
      </c>
      <c r="AL120" s="6" t="str">
        <f>+_xlfn.IFS(Tabla1[[#This Row],[Veces obj]]&lt;=1,"0-1",Tabla1[[#This Row],[Veces obj]]&lt;=2,"1-2",Tabla1[[#This Row],[Veces obj]]&lt;=3,"2-3",TRUE,"&gt;3")</f>
        <v>0-1</v>
      </c>
      <c r="AM120" s="6" t="str">
        <f>+_xlfn.IFS(MONTH(Tabla1[[#This Row],[MES]])&lt;=3,"Q1",MONTH(Tabla1[[#This Row],[MES]])&lt;=6,"Q2",MONTH(Tabla1[[#This Row],[MES]])&lt;=9,"Q3",TRUE,"Q4")</f>
        <v>Q1</v>
      </c>
      <c r="AN120" t="str">
        <f>+IFERROR(VLOOKUP(Tabla1[[#This Row],[CUENTA]],CTAS[],2,0),"OTROS")</f>
        <v>OTROS</v>
      </c>
      <c r="AP120" t="str">
        <f>+IFERROR(VLOOKUP(Tabla1[[#This Row],[EMPLEADO]],IS[],3,0),"OTROS")</f>
        <v>OTROS</v>
      </c>
      <c r="AQ120" t="str">
        <f>+IFERROR(VLOOKUP(Tabla1[[#This Row],[EMPLEADO]],IS[[NÓMINA]:[INGENIERO]],2,0),"OTROS")</f>
        <v>OTROS</v>
      </c>
    </row>
    <row r="121" spans="1:43" x14ac:dyDescent="0.25">
      <c r="A121" t="s">
        <v>4444</v>
      </c>
      <c r="B121">
        <v>1</v>
      </c>
      <c r="C121" t="s">
        <v>6327</v>
      </c>
      <c r="D121" t="s">
        <v>38</v>
      </c>
      <c r="E121" t="s">
        <v>76</v>
      </c>
      <c r="F121" t="s">
        <v>6328</v>
      </c>
      <c r="G121" s="17" t="s">
        <v>2447</v>
      </c>
      <c r="H121" t="s">
        <v>471</v>
      </c>
      <c r="I121" t="s">
        <v>43</v>
      </c>
      <c r="J121" t="s">
        <v>8</v>
      </c>
      <c r="K121" t="s">
        <v>102</v>
      </c>
      <c r="L121" t="s">
        <v>2448</v>
      </c>
      <c r="M121" t="s">
        <v>2449</v>
      </c>
      <c r="N121">
        <v>0</v>
      </c>
      <c r="O121" t="s">
        <v>47</v>
      </c>
      <c r="P121">
        <v>17</v>
      </c>
      <c r="Q121" t="s">
        <v>62</v>
      </c>
      <c r="R121" t="s">
        <v>63</v>
      </c>
      <c r="S121" t="s">
        <v>64</v>
      </c>
      <c r="T121" t="s">
        <v>51</v>
      </c>
      <c r="U121" t="s">
        <v>65</v>
      </c>
      <c r="V121">
        <v>0.8</v>
      </c>
      <c r="W121" s="1">
        <v>1092</v>
      </c>
      <c r="X121">
        <v>1</v>
      </c>
      <c r="Y121">
        <v>0</v>
      </c>
      <c r="Z121">
        <v>5</v>
      </c>
      <c r="AA121">
        <v>0</v>
      </c>
      <c r="AB121" s="2">
        <v>0</v>
      </c>
      <c r="AC121" s="1">
        <v>0</v>
      </c>
      <c r="AD121" s="7">
        <v>43515</v>
      </c>
      <c r="AE121" s="7">
        <v>43516</v>
      </c>
      <c r="AF121">
        <v>1</v>
      </c>
      <c r="AG121" t="s">
        <v>53</v>
      </c>
      <c r="AH121" s="2">
        <v>0</v>
      </c>
      <c r="AI121" s="1">
        <v>0</v>
      </c>
      <c r="AJ121" s="1">
        <v>0</v>
      </c>
      <c r="AK121" s="6" t="str">
        <f>+IF(Tabla1[[#This Row],[REQUEST_TY]]="SR MANTENIMIENTO CORRECTIVO", "EMERGENCIA", "OTROS")</f>
        <v>EMERGENCIA</v>
      </c>
      <c r="AL121" s="6" t="str">
        <f>+_xlfn.IFS(Tabla1[[#This Row],[Veces obj]]&lt;=1,"0-1",Tabla1[[#This Row],[Veces obj]]&lt;=2,"1-2",Tabla1[[#This Row],[Veces obj]]&lt;=3,"2-3",TRUE,"&gt;3")</f>
        <v>0-1</v>
      </c>
      <c r="AM121" s="6" t="str">
        <f>+_xlfn.IFS(MONTH(Tabla1[[#This Row],[MES]])&lt;=3,"Q1",MONTH(Tabla1[[#This Row],[MES]])&lt;=6,"Q2",MONTH(Tabla1[[#This Row],[MES]])&lt;=9,"Q3",TRUE,"Q4")</f>
        <v>Q1</v>
      </c>
      <c r="AN121" t="str">
        <f>+IFERROR(VLOOKUP(Tabla1[[#This Row],[CUENTA]],CTAS[],2,0),"OTROS")</f>
        <v>OTROS</v>
      </c>
      <c r="AP121" t="str">
        <f>+IFERROR(VLOOKUP(Tabla1[[#This Row],[EMPLEADO]],IS[],3,0),"OTROS")</f>
        <v>OTROS</v>
      </c>
      <c r="AQ121" t="str">
        <f>+IFERROR(VLOOKUP(Tabla1[[#This Row],[EMPLEADO]],IS[[NÓMINA]:[INGENIERO]],2,0),"OTROS")</f>
        <v>OTROS</v>
      </c>
    </row>
    <row r="122" spans="1:43" x14ac:dyDescent="0.25">
      <c r="A122" t="s">
        <v>4444</v>
      </c>
      <c r="B122">
        <v>1</v>
      </c>
      <c r="C122" t="s">
        <v>6331</v>
      </c>
      <c r="D122" t="s">
        <v>38</v>
      </c>
      <c r="E122" t="s">
        <v>133</v>
      </c>
      <c r="F122" t="s">
        <v>6332</v>
      </c>
      <c r="G122" s="17" t="s">
        <v>4297</v>
      </c>
      <c r="H122" t="s">
        <v>915</v>
      </c>
      <c r="I122" t="s">
        <v>43</v>
      </c>
      <c r="J122" t="s">
        <v>8</v>
      </c>
      <c r="K122" t="s">
        <v>59</v>
      </c>
      <c r="L122" t="s">
        <v>916</v>
      </c>
      <c r="M122" t="s">
        <v>316</v>
      </c>
      <c r="N122">
        <v>0</v>
      </c>
      <c r="O122" t="s">
        <v>47</v>
      </c>
      <c r="P122">
        <v>11</v>
      </c>
      <c r="Q122" t="s">
        <v>194</v>
      </c>
      <c r="R122" t="s">
        <v>138</v>
      </c>
      <c r="S122" t="s">
        <v>139</v>
      </c>
      <c r="T122" t="s">
        <v>51</v>
      </c>
      <c r="U122" t="s">
        <v>224</v>
      </c>
      <c r="V122">
        <v>0.8</v>
      </c>
      <c r="W122" s="1">
        <v>1258.4000000000003</v>
      </c>
      <c r="X122">
        <v>1</v>
      </c>
      <c r="Y122">
        <v>0</v>
      </c>
      <c r="Z122">
        <v>4</v>
      </c>
      <c r="AA122">
        <v>0</v>
      </c>
      <c r="AB122" s="2">
        <v>0</v>
      </c>
      <c r="AC122" s="1">
        <v>0</v>
      </c>
      <c r="AD122" s="7">
        <v>43514</v>
      </c>
      <c r="AE122" s="7">
        <v>43514</v>
      </c>
      <c r="AF122">
        <v>0</v>
      </c>
      <c r="AG122" t="s">
        <v>53</v>
      </c>
      <c r="AH122" s="2">
        <v>0</v>
      </c>
      <c r="AI122" s="1">
        <v>0</v>
      </c>
      <c r="AJ122" s="1">
        <v>0</v>
      </c>
      <c r="AK122" s="6" t="str">
        <f>+IF(Tabla1[[#This Row],[REQUEST_TY]]="SR MANTENIMIENTO CORRECTIVO", "EMERGENCIA", "OTROS")</f>
        <v>EMERGENCIA</v>
      </c>
      <c r="AL122" s="6" t="str">
        <f>+_xlfn.IFS(Tabla1[[#This Row],[Veces obj]]&lt;=1,"0-1",Tabla1[[#This Row],[Veces obj]]&lt;=2,"1-2",Tabla1[[#This Row],[Veces obj]]&lt;=3,"2-3",TRUE,"&gt;3")</f>
        <v>0-1</v>
      </c>
      <c r="AM122" s="6" t="str">
        <f>+_xlfn.IFS(MONTH(Tabla1[[#This Row],[MES]])&lt;=3,"Q1",MONTH(Tabla1[[#This Row],[MES]])&lt;=6,"Q2",MONTH(Tabla1[[#This Row],[MES]])&lt;=9,"Q3",TRUE,"Q4")</f>
        <v>Q1</v>
      </c>
      <c r="AN122" t="str">
        <f>+IFERROR(VLOOKUP(Tabla1[[#This Row],[CUENTA]],CTAS[],2,0),"OTROS")</f>
        <v>OTROS</v>
      </c>
      <c r="AP122" t="str">
        <f>+IFERROR(VLOOKUP(Tabla1[[#This Row],[EMPLEADO]],IS[],3,0),"OTROS")</f>
        <v>OTROS</v>
      </c>
      <c r="AQ122" t="str">
        <f>+IFERROR(VLOOKUP(Tabla1[[#This Row],[EMPLEADO]],IS[[NÓMINA]:[INGENIERO]],2,0),"OTROS")</f>
        <v>OTROS</v>
      </c>
    </row>
    <row r="123" spans="1:43" x14ac:dyDescent="0.25">
      <c r="A123" t="s">
        <v>4444</v>
      </c>
      <c r="B123">
        <v>1</v>
      </c>
      <c r="C123" t="s">
        <v>6336</v>
      </c>
      <c r="D123" t="s">
        <v>38</v>
      </c>
      <c r="E123" t="s">
        <v>725</v>
      </c>
      <c r="F123" t="s">
        <v>6337</v>
      </c>
      <c r="G123" s="17" t="s">
        <v>6338</v>
      </c>
      <c r="H123" t="s">
        <v>646</v>
      </c>
      <c r="I123" t="s">
        <v>43</v>
      </c>
      <c r="J123" t="s">
        <v>8</v>
      </c>
      <c r="K123" t="s">
        <v>102</v>
      </c>
      <c r="L123" t="s">
        <v>1608</v>
      </c>
      <c r="M123" t="s">
        <v>358</v>
      </c>
      <c r="N123">
        <v>0</v>
      </c>
      <c r="O123" t="s">
        <v>47</v>
      </c>
      <c r="P123">
        <v>109</v>
      </c>
      <c r="Q123" t="s">
        <v>48</v>
      </c>
      <c r="R123" t="s">
        <v>223</v>
      </c>
      <c r="S123" t="s">
        <v>139</v>
      </c>
      <c r="T123" t="s">
        <v>51</v>
      </c>
      <c r="U123" t="s">
        <v>353</v>
      </c>
      <c r="V123">
        <v>1.1499999999999999</v>
      </c>
      <c r="W123" s="1">
        <v>1808.95</v>
      </c>
      <c r="X123">
        <v>1</v>
      </c>
      <c r="Y123">
        <v>0</v>
      </c>
      <c r="Z123">
        <v>4</v>
      </c>
      <c r="AA123">
        <v>0</v>
      </c>
      <c r="AB123" s="2">
        <v>0</v>
      </c>
      <c r="AC123" s="1">
        <v>0</v>
      </c>
      <c r="AD123" s="7">
        <v>43521</v>
      </c>
      <c r="AE123" s="7">
        <v>43522</v>
      </c>
      <c r="AF123">
        <v>1</v>
      </c>
      <c r="AG123" t="s">
        <v>53</v>
      </c>
      <c r="AH123" s="2">
        <v>0</v>
      </c>
      <c r="AI123" s="1">
        <v>0</v>
      </c>
      <c r="AJ123" s="1">
        <v>0</v>
      </c>
      <c r="AK123" s="6" t="str">
        <f>+IF(Tabla1[[#This Row],[REQUEST_TY]]="SR MANTENIMIENTO CORRECTIVO", "EMERGENCIA", "OTROS")</f>
        <v>EMERGENCIA</v>
      </c>
      <c r="AL123" s="6" t="str">
        <f>+_xlfn.IFS(Tabla1[[#This Row],[Veces obj]]&lt;=1,"0-1",Tabla1[[#This Row],[Veces obj]]&lt;=2,"1-2",Tabla1[[#This Row],[Veces obj]]&lt;=3,"2-3",TRUE,"&gt;3")</f>
        <v>0-1</v>
      </c>
      <c r="AM123" s="6" t="str">
        <f>+_xlfn.IFS(MONTH(Tabla1[[#This Row],[MES]])&lt;=3,"Q1",MONTH(Tabla1[[#This Row],[MES]])&lt;=6,"Q2",MONTH(Tabla1[[#This Row],[MES]])&lt;=9,"Q3",TRUE,"Q4")</f>
        <v>Q1</v>
      </c>
      <c r="AN123" t="str">
        <f>+IFERROR(VLOOKUP(Tabla1[[#This Row],[CUENTA]],CTAS[],2,0),"OTROS")</f>
        <v>OTROS</v>
      </c>
      <c r="AP123" t="str">
        <f>+IFERROR(VLOOKUP(Tabla1[[#This Row],[EMPLEADO]],IS[],3,0),"OTROS")</f>
        <v>OTROS</v>
      </c>
      <c r="AQ123" t="str">
        <f>+IFERROR(VLOOKUP(Tabla1[[#This Row],[EMPLEADO]],IS[[NÓMINA]:[INGENIERO]],2,0),"OTROS")</f>
        <v>OTROS</v>
      </c>
    </row>
    <row r="124" spans="1:43" x14ac:dyDescent="0.25">
      <c r="A124" t="s">
        <v>4444</v>
      </c>
      <c r="B124">
        <v>1</v>
      </c>
      <c r="C124" t="s">
        <v>6345</v>
      </c>
      <c r="D124" t="s">
        <v>38</v>
      </c>
      <c r="E124" t="s">
        <v>217</v>
      </c>
      <c r="F124" t="s">
        <v>6346</v>
      </c>
      <c r="G124" s="17" t="s">
        <v>5541</v>
      </c>
      <c r="H124" t="s">
        <v>384</v>
      </c>
      <c r="I124" t="s">
        <v>43</v>
      </c>
      <c r="J124" t="s">
        <v>8</v>
      </c>
      <c r="K124" t="s">
        <v>59</v>
      </c>
      <c r="L124" t="s">
        <v>137</v>
      </c>
      <c r="M124" t="s">
        <v>61</v>
      </c>
      <c r="N124">
        <v>0</v>
      </c>
      <c r="O124" t="s">
        <v>47</v>
      </c>
      <c r="P124">
        <v>9</v>
      </c>
      <c r="Q124" t="s">
        <v>194</v>
      </c>
      <c r="R124" t="s">
        <v>223</v>
      </c>
      <c r="S124" t="s">
        <v>139</v>
      </c>
      <c r="T124" t="s">
        <v>51</v>
      </c>
      <c r="U124" t="s">
        <v>224</v>
      </c>
      <c r="V124">
        <v>0.8</v>
      </c>
      <c r="W124" s="1">
        <v>1258.4000000000003</v>
      </c>
      <c r="X124">
        <v>1</v>
      </c>
      <c r="Y124">
        <v>0</v>
      </c>
      <c r="Z124">
        <v>4</v>
      </c>
      <c r="AA124">
        <v>0</v>
      </c>
      <c r="AB124" s="2">
        <v>0</v>
      </c>
      <c r="AC124" s="1">
        <v>0</v>
      </c>
      <c r="AD124" s="7">
        <v>43514</v>
      </c>
      <c r="AE124" s="7">
        <v>43514</v>
      </c>
      <c r="AF124">
        <v>0</v>
      </c>
      <c r="AG124" t="s">
        <v>53</v>
      </c>
      <c r="AH124" s="2">
        <v>0</v>
      </c>
      <c r="AI124" s="1">
        <v>0</v>
      </c>
      <c r="AJ124" s="1">
        <v>0</v>
      </c>
      <c r="AK124" s="6" t="str">
        <f>+IF(Tabla1[[#This Row],[REQUEST_TY]]="SR MANTENIMIENTO CORRECTIVO", "EMERGENCIA", "OTROS")</f>
        <v>EMERGENCIA</v>
      </c>
      <c r="AL124" s="6" t="str">
        <f>+_xlfn.IFS(Tabla1[[#This Row],[Veces obj]]&lt;=1,"0-1",Tabla1[[#This Row],[Veces obj]]&lt;=2,"1-2",Tabla1[[#This Row],[Veces obj]]&lt;=3,"2-3",TRUE,"&gt;3")</f>
        <v>0-1</v>
      </c>
      <c r="AM124" s="6" t="str">
        <f>+_xlfn.IFS(MONTH(Tabla1[[#This Row],[MES]])&lt;=3,"Q1",MONTH(Tabla1[[#This Row],[MES]])&lt;=6,"Q2",MONTH(Tabla1[[#This Row],[MES]])&lt;=9,"Q3",TRUE,"Q4")</f>
        <v>Q1</v>
      </c>
      <c r="AN124" t="str">
        <f>+IFERROR(VLOOKUP(Tabla1[[#This Row],[CUENTA]],CTAS[],2,0),"OTROS")</f>
        <v>OTROS</v>
      </c>
      <c r="AP124" t="str">
        <f>+IFERROR(VLOOKUP(Tabla1[[#This Row],[EMPLEADO]],IS[],3,0),"OTROS")</f>
        <v>OTROS</v>
      </c>
      <c r="AQ124" t="str">
        <f>+IFERROR(VLOOKUP(Tabla1[[#This Row],[EMPLEADO]],IS[[NÓMINA]:[INGENIERO]],2,0),"OTROS")</f>
        <v>OTROS</v>
      </c>
    </row>
    <row r="125" spans="1:43" x14ac:dyDescent="0.25">
      <c r="A125" t="s">
        <v>4444</v>
      </c>
      <c r="B125">
        <v>1</v>
      </c>
      <c r="C125" t="s">
        <v>6347</v>
      </c>
      <c r="D125" t="s">
        <v>38</v>
      </c>
      <c r="E125" t="s">
        <v>217</v>
      </c>
      <c r="F125" t="s">
        <v>6348</v>
      </c>
      <c r="G125" s="17" t="s">
        <v>3131</v>
      </c>
      <c r="H125" t="s">
        <v>106</v>
      </c>
      <c r="I125" t="s">
        <v>43</v>
      </c>
      <c r="J125" t="s">
        <v>8</v>
      </c>
      <c r="K125" t="s">
        <v>102</v>
      </c>
      <c r="L125" t="s">
        <v>1651</v>
      </c>
      <c r="M125" t="s">
        <v>46</v>
      </c>
      <c r="N125">
        <v>0</v>
      </c>
      <c r="O125" t="s">
        <v>47</v>
      </c>
      <c r="P125">
        <v>35</v>
      </c>
      <c r="Q125" t="s">
        <v>82</v>
      </c>
      <c r="R125" t="s">
        <v>223</v>
      </c>
      <c r="S125" t="s">
        <v>139</v>
      </c>
      <c r="T125" t="s">
        <v>51</v>
      </c>
      <c r="U125" t="s">
        <v>140</v>
      </c>
      <c r="V125">
        <v>1.1000000000000001</v>
      </c>
      <c r="W125" s="1">
        <v>1730.3000000000004</v>
      </c>
      <c r="X125">
        <v>1</v>
      </c>
      <c r="Y125">
        <v>0</v>
      </c>
      <c r="Z125">
        <v>4</v>
      </c>
      <c r="AA125">
        <v>0</v>
      </c>
      <c r="AB125" s="2">
        <v>0</v>
      </c>
      <c r="AC125" s="1">
        <v>0</v>
      </c>
      <c r="AD125" s="7">
        <v>43514</v>
      </c>
      <c r="AE125" s="7">
        <v>43514</v>
      </c>
      <c r="AF125">
        <v>0</v>
      </c>
      <c r="AG125" t="s">
        <v>53</v>
      </c>
      <c r="AH125" s="2">
        <v>0</v>
      </c>
      <c r="AI125" s="1">
        <v>0</v>
      </c>
      <c r="AJ125" s="1">
        <v>0</v>
      </c>
      <c r="AK125" s="6" t="str">
        <f>+IF(Tabla1[[#This Row],[REQUEST_TY]]="SR MANTENIMIENTO CORRECTIVO", "EMERGENCIA", "OTROS")</f>
        <v>EMERGENCIA</v>
      </c>
      <c r="AL125" s="6" t="str">
        <f>+_xlfn.IFS(Tabla1[[#This Row],[Veces obj]]&lt;=1,"0-1",Tabla1[[#This Row],[Veces obj]]&lt;=2,"1-2",Tabla1[[#This Row],[Veces obj]]&lt;=3,"2-3",TRUE,"&gt;3")</f>
        <v>0-1</v>
      </c>
      <c r="AM125" s="6" t="str">
        <f>+_xlfn.IFS(MONTH(Tabla1[[#This Row],[MES]])&lt;=3,"Q1",MONTH(Tabla1[[#This Row],[MES]])&lt;=6,"Q2",MONTH(Tabla1[[#This Row],[MES]])&lt;=9,"Q3",TRUE,"Q4")</f>
        <v>Q1</v>
      </c>
      <c r="AN125" t="str">
        <f>+IFERROR(VLOOKUP(Tabla1[[#This Row],[CUENTA]],CTAS[],2,0),"OTROS")</f>
        <v>OTROS</v>
      </c>
      <c r="AP125" t="str">
        <f>+IFERROR(VLOOKUP(Tabla1[[#This Row],[EMPLEADO]],IS[],3,0),"OTROS")</f>
        <v>OTROS</v>
      </c>
      <c r="AQ125" t="str">
        <f>+IFERROR(VLOOKUP(Tabla1[[#This Row],[EMPLEADO]],IS[[NÓMINA]:[INGENIERO]],2,0),"OTROS")</f>
        <v>OTROS</v>
      </c>
    </row>
    <row r="126" spans="1:43" x14ac:dyDescent="0.25">
      <c r="A126" t="s">
        <v>4444</v>
      </c>
      <c r="B126">
        <v>1</v>
      </c>
      <c r="C126" t="s">
        <v>6351</v>
      </c>
      <c r="D126" t="s">
        <v>38</v>
      </c>
      <c r="E126" t="s">
        <v>217</v>
      </c>
      <c r="F126" t="s">
        <v>6352</v>
      </c>
      <c r="G126" s="17" t="s">
        <v>6191</v>
      </c>
      <c r="H126" t="s">
        <v>213</v>
      </c>
      <c r="I126" t="s">
        <v>43</v>
      </c>
      <c r="J126" t="s">
        <v>8</v>
      </c>
      <c r="K126" t="s">
        <v>59</v>
      </c>
      <c r="L126" t="s">
        <v>2783</v>
      </c>
      <c r="M126" t="s">
        <v>640</v>
      </c>
      <c r="N126">
        <v>0</v>
      </c>
      <c r="O126" t="s">
        <v>47</v>
      </c>
      <c r="P126">
        <v>3</v>
      </c>
      <c r="Q126" t="s">
        <v>388</v>
      </c>
      <c r="R126" t="s">
        <v>223</v>
      </c>
      <c r="S126" t="s">
        <v>139</v>
      </c>
      <c r="T126" t="s">
        <v>51</v>
      </c>
      <c r="U126" t="s">
        <v>872</v>
      </c>
      <c r="V126">
        <v>0</v>
      </c>
      <c r="W126" s="1">
        <v>0</v>
      </c>
      <c r="X126">
        <v>1</v>
      </c>
      <c r="Y126">
        <v>0</v>
      </c>
      <c r="Z126">
        <v>4</v>
      </c>
      <c r="AA126">
        <v>0</v>
      </c>
      <c r="AB126" s="2">
        <v>0</v>
      </c>
      <c r="AC126" s="1">
        <v>0</v>
      </c>
      <c r="AD126" s="7">
        <v>43514</v>
      </c>
      <c r="AE126" s="7">
        <v>43514</v>
      </c>
      <c r="AF126">
        <v>0</v>
      </c>
      <c r="AG126" t="s">
        <v>53</v>
      </c>
      <c r="AH126" s="2">
        <v>0</v>
      </c>
      <c r="AI126" s="1">
        <v>0</v>
      </c>
      <c r="AJ126" s="1">
        <v>0</v>
      </c>
      <c r="AK126" s="6" t="str">
        <f>+IF(Tabla1[[#This Row],[REQUEST_TY]]="SR MANTENIMIENTO CORRECTIVO", "EMERGENCIA", "OTROS")</f>
        <v>EMERGENCIA</v>
      </c>
      <c r="AL126" s="6" t="str">
        <f>+_xlfn.IFS(Tabla1[[#This Row],[Veces obj]]&lt;=1,"0-1",Tabla1[[#This Row],[Veces obj]]&lt;=2,"1-2",Tabla1[[#This Row],[Veces obj]]&lt;=3,"2-3",TRUE,"&gt;3")</f>
        <v>0-1</v>
      </c>
      <c r="AM126" s="6" t="str">
        <f>+_xlfn.IFS(MONTH(Tabla1[[#This Row],[MES]])&lt;=3,"Q1",MONTH(Tabla1[[#This Row],[MES]])&lt;=6,"Q2",MONTH(Tabla1[[#This Row],[MES]])&lt;=9,"Q3",TRUE,"Q4")</f>
        <v>Q1</v>
      </c>
      <c r="AN126" t="str">
        <f>+IFERROR(VLOOKUP(Tabla1[[#This Row],[CUENTA]],CTAS[],2,0),"OTROS")</f>
        <v>OTROS</v>
      </c>
      <c r="AP126" t="str">
        <f>+IFERROR(VLOOKUP(Tabla1[[#This Row],[EMPLEADO]],IS[],3,0),"OTROS")</f>
        <v>OTROS</v>
      </c>
      <c r="AQ126" t="str">
        <f>+IFERROR(VLOOKUP(Tabla1[[#This Row],[EMPLEADO]],IS[[NÓMINA]:[INGENIERO]],2,0),"OTROS")</f>
        <v>OTROS</v>
      </c>
    </row>
    <row r="127" spans="1:43" x14ac:dyDescent="0.25">
      <c r="A127" t="s">
        <v>4444</v>
      </c>
      <c r="B127">
        <v>1</v>
      </c>
      <c r="C127" t="s">
        <v>7132</v>
      </c>
      <c r="D127" t="s">
        <v>38</v>
      </c>
      <c r="E127" t="s">
        <v>2527</v>
      </c>
      <c r="F127" t="s">
        <v>7133</v>
      </c>
      <c r="G127" s="17" t="s">
        <v>7134</v>
      </c>
      <c r="H127" t="s">
        <v>150</v>
      </c>
      <c r="I127" t="s">
        <v>43</v>
      </c>
      <c r="J127" t="s">
        <v>8</v>
      </c>
      <c r="K127" t="s">
        <v>151</v>
      </c>
      <c r="L127" t="s">
        <v>193</v>
      </c>
      <c r="M127" t="s">
        <v>73</v>
      </c>
      <c r="N127">
        <v>0</v>
      </c>
      <c r="O127" t="s">
        <v>47</v>
      </c>
      <c r="P127">
        <v>96</v>
      </c>
      <c r="Q127" t="s">
        <v>48</v>
      </c>
      <c r="R127" t="s">
        <v>153</v>
      </c>
      <c r="S127" t="s">
        <v>50</v>
      </c>
      <c r="T127" t="s">
        <v>51</v>
      </c>
      <c r="U127" t="s">
        <v>52</v>
      </c>
      <c r="V127">
        <v>1.05</v>
      </c>
      <c r="W127" s="1">
        <v>750.75000000000011</v>
      </c>
      <c r="X127">
        <v>1</v>
      </c>
      <c r="Y127">
        <v>0</v>
      </c>
      <c r="Z127">
        <v>5</v>
      </c>
      <c r="AA127">
        <v>0</v>
      </c>
      <c r="AB127" s="2">
        <v>0</v>
      </c>
      <c r="AC127" s="1">
        <v>0</v>
      </c>
      <c r="AD127" s="7">
        <v>43522</v>
      </c>
      <c r="AE127" s="7">
        <v>43522</v>
      </c>
      <c r="AF127">
        <v>0</v>
      </c>
      <c r="AG127" t="s">
        <v>53</v>
      </c>
      <c r="AH127" s="2">
        <v>0</v>
      </c>
      <c r="AI127" s="1">
        <v>0</v>
      </c>
      <c r="AJ127" s="1">
        <v>0</v>
      </c>
      <c r="AK127" s="6" t="str">
        <f>+IF(Tabla1[[#This Row],[REQUEST_TY]]="SR MANTENIMIENTO CORRECTIVO", "EMERGENCIA", "OTROS")</f>
        <v>EMERGENCIA</v>
      </c>
      <c r="AL127" s="6" t="str">
        <f>+_xlfn.IFS(Tabla1[[#This Row],[Veces obj]]&lt;=1,"0-1",Tabla1[[#This Row],[Veces obj]]&lt;=2,"1-2",Tabla1[[#This Row],[Veces obj]]&lt;=3,"2-3",TRUE,"&gt;3")</f>
        <v>0-1</v>
      </c>
      <c r="AM127" s="6" t="str">
        <f>+_xlfn.IFS(MONTH(Tabla1[[#This Row],[MES]])&lt;=3,"Q1",MONTH(Tabla1[[#This Row],[MES]])&lt;=6,"Q2",MONTH(Tabla1[[#This Row],[MES]])&lt;=9,"Q3",TRUE,"Q4")</f>
        <v>Q1</v>
      </c>
      <c r="AN127" t="str">
        <f>+IFERROR(VLOOKUP(Tabla1[[#This Row],[CUENTA]],CTAS[],2,0),"OTROS")</f>
        <v>HONEYWELL</v>
      </c>
      <c r="AO127">
        <v>1</v>
      </c>
      <c r="AP127" t="str">
        <f>+IFERROR(VLOOKUP(Tabla1[[#This Row],[EMPLEADO]],IS[],3,0),"OTROS")</f>
        <v>JUAREZ</v>
      </c>
      <c r="AQ127" t="str">
        <f>+IFERROR(VLOOKUP(Tabla1[[#This Row],[EMPLEADO]],IS[[NÓMINA]:[INGENIERO]],2,0),"OTROS")</f>
        <v>CARLOS MONTOYA</v>
      </c>
    </row>
    <row r="128" spans="1:43" x14ac:dyDescent="0.25">
      <c r="A128" t="s">
        <v>4444</v>
      </c>
      <c r="B128">
        <v>1</v>
      </c>
      <c r="C128" t="s">
        <v>4640</v>
      </c>
      <c r="D128" t="s">
        <v>38</v>
      </c>
      <c r="E128" t="s">
        <v>275</v>
      </c>
      <c r="F128" t="s">
        <v>4641</v>
      </c>
      <c r="G128" s="17" t="s">
        <v>4642</v>
      </c>
      <c r="H128" t="s">
        <v>150</v>
      </c>
      <c r="I128" t="s">
        <v>43</v>
      </c>
      <c r="J128" t="s">
        <v>8</v>
      </c>
      <c r="K128" t="s">
        <v>151</v>
      </c>
      <c r="L128" t="s">
        <v>1325</v>
      </c>
      <c r="M128" t="s">
        <v>94</v>
      </c>
      <c r="N128">
        <v>0</v>
      </c>
      <c r="O128" t="s">
        <v>47</v>
      </c>
      <c r="P128">
        <v>261</v>
      </c>
      <c r="Q128" t="s">
        <v>48</v>
      </c>
      <c r="R128" t="s">
        <v>95</v>
      </c>
      <c r="S128" t="s">
        <v>64</v>
      </c>
      <c r="T128" t="s">
        <v>51</v>
      </c>
      <c r="U128" t="s">
        <v>96</v>
      </c>
      <c r="V128">
        <v>1.1000000000000001</v>
      </c>
      <c r="W128" s="1">
        <v>1501.5000000000002</v>
      </c>
      <c r="X128">
        <v>1</v>
      </c>
      <c r="Y128">
        <v>0.02</v>
      </c>
      <c r="Z128">
        <v>5</v>
      </c>
      <c r="AA128">
        <v>4.0000000000000001E-3</v>
      </c>
      <c r="AB128" s="2">
        <v>0</v>
      </c>
      <c r="AC128" s="1">
        <v>0</v>
      </c>
      <c r="AD128" s="7">
        <v>43495</v>
      </c>
      <c r="AE128" s="7">
        <v>43497</v>
      </c>
      <c r="AF128">
        <v>2</v>
      </c>
      <c r="AG128" t="s">
        <v>1680</v>
      </c>
      <c r="AH128" s="2">
        <v>0.25</v>
      </c>
      <c r="AI128" s="1">
        <v>-341.25</v>
      </c>
      <c r="AJ128" s="1">
        <v>0</v>
      </c>
      <c r="AK128" s="6" t="str">
        <f>+IF(Tabla1[[#This Row],[REQUEST_TY]]="SR MANTENIMIENTO CORRECTIVO", "EMERGENCIA", "OTROS")</f>
        <v>EMERGENCIA</v>
      </c>
      <c r="AL128" s="6" t="str">
        <f>+_xlfn.IFS(Tabla1[[#This Row],[Veces obj]]&lt;=1,"0-1",Tabla1[[#This Row],[Veces obj]]&lt;=2,"1-2",Tabla1[[#This Row],[Veces obj]]&lt;=3,"2-3",TRUE,"&gt;3")</f>
        <v>0-1</v>
      </c>
      <c r="AM128" s="6" t="str">
        <f>+_xlfn.IFS(MONTH(Tabla1[[#This Row],[MES]])&lt;=3,"Q1",MONTH(Tabla1[[#This Row],[MES]])&lt;=6,"Q2",MONTH(Tabla1[[#This Row],[MES]])&lt;=9,"Q3",TRUE,"Q4")</f>
        <v>Q1</v>
      </c>
      <c r="AN128" t="str">
        <f>+IFERROR(VLOOKUP(Tabla1[[#This Row],[CUENTA]],CTAS[],2,0),"OTROS")</f>
        <v>HONEYWELL</v>
      </c>
      <c r="AO128">
        <v>1</v>
      </c>
      <c r="AP128" t="str">
        <f>+IFERROR(VLOOKUP(Tabla1[[#This Row],[EMPLEADO]],IS[],3,0),"OTROS")</f>
        <v>JUAREZ</v>
      </c>
      <c r="AQ128" t="str">
        <f>+IFERROR(VLOOKUP(Tabla1[[#This Row],[EMPLEADO]],IS[[NÓMINA]:[INGENIERO]],2,0),"OTROS")</f>
        <v>CARLOS MONTOYA</v>
      </c>
    </row>
    <row r="129" spans="1:43" x14ac:dyDescent="0.25">
      <c r="A129" t="s">
        <v>4444</v>
      </c>
      <c r="B129">
        <v>1</v>
      </c>
      <c r="C129" t="s">
        <v>6504</v>
      </c>
      <c r="D129" t="s">
        <v>38</v>
      </c>
      <c r="E129" t="s">
        <v>1784</v>
      </c>
      <c r="F129" t="s">
        <v>6505</v>
      </c>
      <c r="G129" s="17" t="s">
        <v>4014</v>
      </c>
      <c r="H129" t="s">
        <v>106</v>
      </c>
      <c r="I129" t="s">
        <v>43</v>
      </c>
      <c r="J129" t="s">
        <v>8</v>
      </c>
      <c r="K129" t="s">
        <v>4015</v>
      </c>
      <c r="L129" t="s">
        <v>4016</v>
      </c>
      <c r="M129" t="s">
        <v>46</v>
      </c>
      <c r="N129">
        <v>0</v>
      </c>
      <c r="O129" t="s">
        <v>47</v>
      </c>
      <c r="P129">
        <v>40</v>
      </c>
      <c r="Q129" t="s">
        <v>82</v>
      </c>
      <c r="R129" t="s">
        <v>1789</v>
      </c>
      <c r="S129" t="s">
        <v>110</v>
      </c>
      <c r="T129" t="s">
        <v>51</v>
      </c>
      <c r="U129" t="s">
        <v>3326</v>
      </c>
      <c r="V129">
        <v>1.1499999999999999</v>
      </c>
      <c r="W129" s="1">
        <v>2466.75</v>
      </c>
      <c r="X129">
        <v>1</v>
      </c>
      <c r="Y129">
        <v>0</v>
      </c>
      <c r="Z129">
        <v>3</v>
      </c>
      <c r="AA129">
        <v>0</v>
      </c>
      <c r="AB129" s="2">
        <v>0</v>
      </c>
      <c r="AC129" s="1">
        <v>0</v>
      </c>
      <c r="AD129" s="7">
        <v>43524</v>
      </c>
      <c r="AE129" s="7">
        <v>43524</v>
      </c>
      <c r="AF129">
        <v>0</v>
      </c>
      <c r="AG129" t="s">
        <v>53</v>
      </c>
      <c r="AH129" s="2">
        <v>0</v>
      </c>
      <c r="AI129" s="1">
        <v>0</v>
      </c>
      <c r="AJ129" s="1">
        <v>0</v>
      </c>
      <c r="AK129" s="6" t="str">
        <f>+IF(Tabla1[[#This Row],[REQUEST_TY]]="SR MANTENIMIENTO CORRECTIVO", "EMERGENCIA", "OTROS")</f>
        <v>EMERGENCIA</v>
      </c>
      <c r="AL129" s="6" t="str">
        <f>+_xlfn.IFS(Tabla1[[#This Row],[Veces obj]]&lt;=1,"0-1",Tabla1[[#This Row],[Veces obj]]&lt;=2,"1-2",Tabla1[[#This Row],[Veces obj]]&lt;=3,"2-3",TRUE,"&gt;3")</f>
        <v>0-1</v>
      </c>
      <c r="AM129" s="6" t="str">
        <f>+_xlfn.IFS(MONTH(Tabla1[[#This Row],[MES]])&lt;=3,"Q1",MONTH(Tabla1[[#This Row],[MES]])&lt;=6,"Q2",MONTH(Tabla1[[#This Row],[MES]])&lt;=9,"Q3",TRUE,"Q4")</f>
        <v>Q1</v>
      </c>
      <c r="AN129" t="str">
        <f>+IFERROR(VLOOKUP(Tabla1[[#This Row],[CUENTA]],CTAS[],2,0),"OTROS")</f>
        <v>OTROS</v>
      </c>
      <c r="AP129" t="str">
        <f>+IFERROR(VLOOKUP(Tabla1[[#This Row],[EMPLEADO]],IS[],3,0),"OTROS")</f>
        <v>OTROS</v>
      </c>
      <c r="AQ129" t="str">
        <f>+IFERROR(VLOOKUP(Tabla1[[#This Row],[EMPLEADO]],IS[[NÓMINA]:[INGENIERO]],2,0),"OTROS")</f>
        <v>OTROS</v>
      </c>
    </row>
    <row r="130" spans="1:43" x14ac:dyDescent="0.25">
      <c r="A130" t="s">
        <v>36</v>
      </c>
      <c r="B130">
        <v>1</v>
      </c>
      <c r="C130" t="s">
        <v>441</v>
      </c>
      <c r="D130" t="s">
        <v>38</v>
      </c>
      <c r="E130" t="s">
        <v>226</v>
      </c>
      <c r="F130" t="s">
        <v>442</v>
      </c>
      <c r="G130" s="17" t="s">
        <v>443</v>
      </c>
      <c r="H130" t="s">
        <v>150</v>
      </c>
      <c r="I130" t="s">
        <v>43</v>
      </c>
      <c r="J130" t="s">
        <v>8</v>
      </c>
      <c r="K130" t="s">
        <v>151</v>
      </c>
      <c r="L130" t="s">
        <v>323</v>
      </c>
      <c r="M130" t="s">
        <v>73</v>
      </c>
      <c r="N130">
        <v>0</v>
      </c>
      <c r="O130" t="s">
        <v>47</v>
      </c>
      <c r="P130">
        <v>14</v>
      </c>
      <c r="Q130" t="s">
        <v>194</v>
      </c>
      <c r="R130" t="s">
        <v>153</v>
      </c>
      <c r="S130" t="s">
        <v>50</v>
      </c>
      <c r="T130" t="s">
        <v>51</v>
      </c>
      <c r="U130" t="s">
        <v>444</v>
      </c>
      <c r="V130">
        <v>0</v>
      </c>
      <c r="W130" s="1">
        <v>0</v>
      </c>
      <c r="X130">
        <v>1</v>
      </c>
      <c r="Y130">
        <v>0.04</v>
      </c>
      <c r="Z130">
        <v>5</v>
      </c>
      <c r="AA130">
        <v>8.0000000000000002E-3</v>
      </c>
      <c r="AB130" s="2">
        <v>0</v>
      </c>
      <c r="AC130" s="1">
        <v>0</v>
      </c>
      <c r="AD130" s="7">
        <v>43493</v>
      </c>
      <c r="AE130" s="7">
        <v>43493</v>
      </c>
      <c r="AF130">
        <v>0</v>
      </c>
      <c r="AG130" t="s">
        <v>53</v>
      </c>
      <c r="AH130" s="2">
        <v>0</v>
      </c>
      <c r="AI130" s="1">
        <v>0</v>
      </c>
      <c r="AJ130" s="1">
        <v>0</v>
      </c>
      <c r="AK130" s="6" t="str">
        <f>+IF(Tabla1[[#This Row],[REQUEST_TY]]="SR MANTENIMIENTO CORRECTIVO", "EMERGENCIA", "OTROS")</f>
        <v>EMERGENCIA</v>
      </c>
      <c r="AL130" s="6" t="str">
        <f>+_xlfn.IFS(Tabla1[[#This Row],[Veces obj]]&lt;=1,"0-1",Tabla1[[#This Row],[Veces obj]]&lt;=2,"1-2",Tabla1[[#This Row],[Veces obj]]&lt;=3,"2-3",TRUE,"&gt;3")</f>
        <v>0-1</v>
      </c>
      <c r="AM130" s="6" t="str">
        <f>+_xlfn.IFS(MONTH(Tabla1[[#This Row],[MES]])&lt;=3,"Q1",MONTH(Tabla1[[#This Row],[MES]])&lt;=6,"Q2",MONTH(Tabla1[[#This Row],[MES]])&lt;=9,"Q3",TRUE,"Q4")</f>
        <v>Q1</v>
      </c>
      <c r="AN130" t="str">
        <f>+IFERROR(VLOOKUP(Tabla1[[#This Row],[CUENTA]],CTAS[],2,0),"OTROS")</f>
        <v>HONEYWELL</v>
      </c>
      <c r="AO130">
        <v>1</v>
      </c>
      <c r="AP130" t="str">
        <f>+IFERROR(VLOOKUP(Tabla1[[#This Row],[EMPLEADO]],IS[],3,0),"OTROS")</f>
        <v>JUAREZ</v>
      </c>
      <c r="AQ130" t="str">
        <f>+IFERROR(VLOOKUP(Tabla1[[#This Row],[EMPLEADO]],IS[[NÓMINA]:[INGENIERO]],2,0),"OTROS")</f>
        <v>CARLOS MONTOYA</v>
      </c>
    </row>
    <row r="131" spans="1:43" x14ac:dyDescent="0.25">
      <c r="A131" t="s">
        <v>4444</v>
      </c>
      <c r="B131">
        <v>1</v>
      </c>
      <c r="C131" t="s">
        <v>6584</v>
      </c>
      <c r="D131" t="s">
        <v>38</v>
      </c>
      <c r="E131" t="s">
        <v>55</v>
      </c>
      <c r="F131" t="s">
        <v>6585</v>
      </c>
      <c r="G131" s="17" t="s">
        <v>1291</v>
      </c>
      <c r="H131" t="s">
        <v>213</v>
      </c>
      <c r="I131" t="s">
        <v>43</v>
      </c>
      <c r="J131" t="s">
        <v>8</v>
      </c>
      <c r="K131" t="s">
        <v>102</v>
      </c>
      <c r="L131" t="s">
        <v>1292</v>
      </c>
      <c r="M131" t="s">
        <v>215</v>
      </c>
      <c r="N131">
        <v>0</v>
      </c>
      <c r="O131" t="s">
        <v>47</v>
      </c>
      <c r="P131">
        <v>10</v>
      </c>
      <c r="Q131" t="s">
        <v>194</v>
      </c>
      <c r="R131" t="s">
        <v>63</v>
      </c>
      <c r="S131" t="s">
        <v>64</v>
      </c>
      <c r="T131" t="s">
        <v>51</v>
      </c>
      <c r="U131" t="s">
        <v>195</v>
      </c>
      <c r="V131">
        <v>0.6</v>
      </c>
      <c r="W131" s="1">
        <v>819</v>
      </c>
      <c r="X131">
        <v>1</v>
      </c>
      <c r="Y131">
        <v>0</v>
      </c>
      <c r="Z131">
        <v>5</v>
      </c>
      <c r="AA131">
        <v>0</v>
      </c>
      <c r="AB131" s="2">
        <v>0</v>
      </c>
      <c r="AC131" s="1">
        <v>0</v>
      </c>
      <c r="AD131" s="7">
        <v>43515</v>
      </c>
      <c r="AE131" s="7">
        <v>43515</v>
      </c>
      <c r="AF131">
        <v>0</v>
      </c>
      <c r="AG131" t="s">
        <v>53</v>
      </c>
      <c r="AH131" s="2">
        <v>0</v>
      </c>
      <c r="AI131" s="1">
        <v>0</v>
      </c>
      <c r="AJ131" s="1">
        <v>0</v>
      </c>
      <c r="AK131" s="6" t="str">
        <f>+IF(Tabla1[[#This Row],[REQUEST_TY]]="SR MANTENIMIENTO CORRECTIVO", "EMERGENCIA", "OTROS")</f>
        <v>EMERGENCIA</v>
      </c>
      <c r="AL131" s="6" t="str">
        <f>+_xlfn.IFS(Tabla1[[#This Row],[Veces obj]]&lt;=1,"0-1",Tabla1[[#This Row],[Veces obj]]&lt;=2,"1-2",Tabla1[[#This Row],[Veces obj]]&lt;=3,"2-3",TRUE,"&gt;3")</f>
        <v>0-1</v>
      </c>
      <c r="AM131" s="6" t="str">
        <f>+_xlfn.IFS(MONTH(Tabla1[[#This Row],[MES]])&lt;=3,"Q1",MONTH(Tabla1[[#This Row],[MES]])&lt;=6,"Q2",MONTH(Tabla1[[#This Row],[MES]])&lt;=9,"Q3",TRUE,"Q4")</f>
        <v>Q1</v>
      </c>
      <c r="AN131" t="str">
        <f>+IFERROR(VLOOKUP(Tabla1[[#This Row],[CUENTA]],CTAS[],2,0),"OTROS")</f>
        <v>OTROS</v>
      </c>
      <c r="AP131" t="str">
        <f>+IFERROR(VLOOKUP(Tabla1[[#This Row],[EMPLEADO]],IS[],3,0),"OTROS")</f>
        <v>OTROS</v>
      </c>
      <c r="AQ131" t="str">
        <f>+IFERROR(VLOOKUP(Tabla1[[#This Row],[EMPLEADO]],IS[[NÓMINA]:[INGENIERO]],2,0),"OTROS")</f>
        <v>OTROS</v>
      </c>
    </row>
    <row r="132" spans="1:43" x14ac:dyDescent="0.25">
      <c r="A132" t="s">
        <v>4444</v>
      </c>
      <c r="B132">
        <v>1</v>
      </c>
      <c r="C132" t="s">
        <v>6627</v>
      </c>
      <c r="D132" t="s">
        <v>38</v>
      </c>
      <c r="E132" t="s">
        <v>725</v>
      </c>
      <c r="F132" t="s">
        <v>6628</v>
      </c>
      <c r="G132" s="17" t="s">
        <v>6629</v>
      </c>
      <c r="H132" t="s">
        <v>106</v>
      </c>
      <c r="I132" t="s">
        <v>43</v>
      </c>
      <c r="J132" t="s">
        <v>8</v>
      </c>
      <c r="K132" t="s">
        <v>102</v>
      </c>
      <c r="L132" t="s">
        <v>376</v>
      </c>
      <c r="M132" t="s">
        <v>310</v>
      </c>
      <c r="N132">
        <v>0</v>
      </c>
      <c r="O132" t="s">
        <v>47</v>
      </c>
      <c r="P132">
        <v>64</v>
      </c>
      <c r="Q132" t="s">
        <v>48</v>
      </c>
      <c r="R132" t="s">
        <v>223</v>
      </c>
      <c r="S132" t="s">
        <v>139</v>
      </c>
      <c r="T132" t="s">
        <v>51</v>
      </c>
      <c r="U132" t="s">
        <v>353</v>
      </c>
      <c r="V132">
        <v>1.1499999999999999</v>
      </c>
      <c r="W132" s="1">
        <v>1808.95</v>
      </c>
      <c r="X132">
        <v>1</v>
      </c>
      <c r="Y132">
        <v>0</v>
      </c>
      <c r="Z132">
        <v>4</v>
      </c>
      <c r="AA132">
        <v>0</v>
      </c>
      <c r="AB132" s="2">
        <v>0</v>
      </c>
      <c r="AC132" s="1">
        <v>0</v>
      </c>
      <c r="AD132" s="7">
        <v>43517</v>
      </c>
      <c r="AE132" s="7">
        <v>43518</v>
      </c>
      <c r="AF132">
        <v>1</v>
      </c>
      <c r="AG132" t="s">
        <v>53</v>
      </c>
      <c r="AH132" s="2">
        <v>0</v>
      </c>
      <c r="AI132" s="1">
        <v>0</v>
      </c>
      <c r="AJ132" s="1">
        <v>0</v>
      </c>
      <c r="AK132" s="6" t="str">
        <f>+IF(Tabla1[[#This Row],[REQUEST_TY]]="SR MANTENIMIENTO CORRECTIVO", "EMERGENCIA", "OTROS")</f>
        <v>EMERGENCIA</v>
      </c>
      <c r="AL132" s="6" t="str">
        <f>+_xlfn.IFS(Tabla1[[#This Row],[Veces obj]]&lt;=1,"0-1",Tabla1[[#This Row],[Veces obj]]&lt;=2,"1-2",Tabla1[[#This Row],[Veces obj]]&lt;=3,"2-3",TRUE,"&gt;3")</f>
        <v>0-1</v>
      </c>
      <c r="AM132" s="6" t="str">
        <f>+_xlfn.IFS(MONTH(Tabla1[[#This Row],[MES]])&lt;=3,"Q1",MONTH(Tabla1[[#This Row],[MES]])&lt;=6,"Q2",MONTH(Tabla1[[#This Row],[MES]])&lt;=9,"Q3",TRUE,"Q4")</f>
        <v>Q1</v>
      </c>
      <c r="AN132" t="str">
        <f>+IFERROR(VLOOKUP(Tabla1[[#This Row],[CUENTA]],CTAS[],2,0),"OTROS")</f>
        <v>OTROS</v>
      </c>
      <c r="AP132" t="str">
        <f>+IFERROR(VLOOKUP(Tabla1[[#This Row],[EMPLEADO]],IS[],3,0),"OTROS")</f>
        <v>OTROS</v>
      </c>
      <c r="AQ132" t="str">
        <f>+IFERROR(VLOOKUP(Tabla1[[#This Row],[EMPLEADO]],IS[[NÓMINA]:[INGENIERO]],2,0),"OTROS")</f>
        <v>OTROS</v>
      </c>
    </row>
    <row r="133" spans="1:43" x14ac:dyDescent="0.25">
      <c r="A133" t="s">
        <v>4444</v>
      </c>
      <c r="B133">
        <v>1</v>
      </c>
      <c r="C133" t="s">
        <v>6666</v>
      </c>
      <c r="D133" t="s">
        <v>38</v>
      </c>
      <c r="E133" t="s">
        <v>76</v>
      </c>
      <c r="F133" t="s">
        <v>6667</v>
      </c>
      <c r="G133" s="17" t="s">
        <v>5579</v>
      </c>
      <c r="H133" t="s">
        <v>308</v>
      </c>
      <c r="I133" t="s">
        <v>43</v>
      </c>
      <c r="J133" t="s">
        <v>8</v>
      </c>
      <c r="K133" t="s">
        <v>102</v>
      </c>
      <c r="L133" t="s">
        <v>376</v>
      </c>
      <c r="M133" t="s">
        <v>310</v>
      </c>
      <c r="N133">
        <v>0</v>
      </c>
      <c r="O133" t="s">
        <v>47</v>
      </c>
      <c r="P133">
        <v>10</v>
      </c>
      <c r="Q133" t="s">
        <v>194</v>
      </c>
      <c r="R133" t="s">
        <v>63</v>
      </c>
      <c r="S133" t="s">
        <v>64</v>
      </c>
      <c r="T133" t="s">
        <v>51</v>
      </c>
      <c r="U133" t="s">
        <v>195</v>
      </c>
      <c r="V133">
        <v>0.6</v>
      </c>
      <c r="W133" s="1">
        <v>819</v>
      </c>
      <c r="X133">
        <v>1</v>
      </c>
      <c r="Y133">
        <v>0</v>
      </c>
      <c r="Z133">
        <v>5</v>
      </c>
      <c r="AA133">
        <v>0</v>
      </c>
      <c r="AB133" s="2">
        <v>0</v>
      </c>
      <c r="AC133" s="1">
        <v>0</v>
      </c>
      <c r="AD133" s="7">
        <v>43518</v>
      </c>
      <c r="AE133" s="7">
        <v>43518</v>
      </c>
      <c r="AF133">
        <v>0</v>
      </c>
      <c r="AG133" t="s">
        <v>53</v>
      </c>
      <c r="AH133" s="2">
        <v>0</v>
      </c>
      <c r="AI133" s="1">
        <v>0</v>
      </c>
      <c r="AJ133" s="1">
        <v>0</v>
      </c>
      <c r="AK133" s="6" t="str">
        <f>+IF(Tabla1[[#This Row],[REQUEST_TY]]="SR MANTENIMIENTO CORRECTIVO", "EMERGENCIA", "OTROS")</f>
        <v>EMERGENCIA</v>
      </c>
      <c r="AL133" s="6" t="str">
        <f>+_xlfn.IFS(Tabla1[[#This Row],[Veces obj]]&lt;=1,"0-1",Tabla1[[#This Row],[Veces obj]]&lt;=2,"1-2",Tabla1[[#This Row],[Veces obj]]&lt;=3,"2-3",TRUE,"&gt;3")</f>
        <v>0-1</v>
      </c>
      <c r="AM133" s="6" t="str">
        <f>+_xlfn.IFS(MONTH(Tabla1[[#This Row],[MES]])&lt;=3,"Q1",MONTH(Tabla1[[#This Row],[MES]])&lt;=6,"Q2",MONTH(Tabla1[[#This Row],[MES]])&lt;=9,"Q3",TRUE,"Q4")</f>
        <v>Q1</v>
      </c>
      <c r="AN133" t="str">
        <f>+IFERROR(VLOOKUP(Tabla1[[#This Row],[CUENTA]],CTAS[],2,0),"OTROS")</f>
        <v>OTROS</v>
      </c>
      <c r="AP133" t="str">
        <f>+IFERROR(VLOOKUP(Tabla1[[#This Row],[EMPLEADO]],IS[],3,0),"OTROS")</f>
        <v>OTROS</v>
      </c>
      <c r="AQ133" t="str">
        <f>+IFERROR(VLOOKUP(Tabla1[[#This Row],[EMPLEADO]],IS[[NÓMINA]:[INGENIERO]],2,0),"OTROS")</f>
        <v>OTROS</v>
      </c>
    </row>
    <row r="134" spans="1:43" x14ac:dyDescent="0.25">
      <c r="A134" t="s">
        <v>4444</v>
      </c>
      <c r="B134">
        <v>1</v>
      </c>
      <c r="C134" t="s">
        <v>5396</v>
      </c>
      <c r="D134" t="s">
        <v>38</v>
      </c>
      <c r="E134" t="s">
        <v>328</v>
      </c>
      <c r="F134" t="s">
        <v>5397</v>
      </c>
      <c r="G134" s="17" t="s">
        <v>330</v>
      </c>
      <c r="H134" t="s">
        <v>150</v>
      </c>
      <c r="I134" t="s">
        <v>43</v>
      </c>
      <c r="J134" t="s">
        <v>8</v>
      </c>
      <c r="K134" t="s">
        <v>151</v>
      </c>
      <c r="L134" t="s">
        <v>185</v>
      </c>
      <c r="M134" t="s">
        <v>73</v>
      </c>
      <c r="N134">
        <v>0</v>
      </c>
      <c r="O134" t="s">
        <v>47</v>
      </c>
      <c r="P134">
        <v>16</v>
      </c>
      <c r="Q134" t="s">
        <v>62</v>
      </c>
      <c r="R134" t="s">
        <v>153</v>
      </c>
      <c r="S134" t="s">
        <v>50</v>
      </c>
      <c r="T134" t="s">
        <v>51</v>
      </c>
      <c r="U134" t="s">
        <v>154</v>
      </c>
      <c r="V134">
        <v>0.6</v>
      </c>
      <c r="W134" s="1">
        <v>429.00000000000006</v>
      </c>
      <c r="X134">
        <v>1</v>
      </c>
      <c r="Y134">
        <v>0.08</v>
      </c>
      <c r="Z134">
        <v>5</v>
      </c>
      <c r="AA134">
        <v>1.6E-2</v>
      </c>
      <c r="AB134" s="2">
        <v>0</v>
      </c>
      <c r="AC134" s="1">
        <v>0</v>
      </c>
      <c r="AD134" s="7">
        <v>43504</v>
      </c>
      <c r="AE134" s="7">
        <v>43504</v>
      </c>
      <c r="AF134">
        <v>0</v>
      </c>
      <c r="AG134" t="s">
        <v>53</v>
      </c>
      <c r="AH134" s="2">
        <v>0</v>
      </c>
      <c r="AI134" s="1">
        <v>0</v>
      </c>
      <c r="AJ134" s="1">
        <v>0</v>
      </c>
      <c r="AK134" s="6" t="str">
        <f>+IF(Tabla1[[#This Row],[REQUEST_TY]]="SR MANTENIMIENTO CORRECTIVO", "EMERGENCIA", "OTROS")</f>
        <v>EMERGENCIA</v>
      </c>
      <c r="AL134" s="6" t="str">
        <f>+_xlfn.IFS(Tabla1[[#This Row],[Veces obj]]&lt;=1,"0-1",Tabla1[[#This Row],[Veces obj]]&lt;=2,"1-2",Tabla1[[#This Row],[Veces obj]]&lt;=3,"2-3",TRUE,"&gt;3")</f>
        <v>0-1</v>
      </c>
      <c r="AM134" s="6" t="str">
        <f>+_xlfn.IFS(MONTH(Tabla1[[#This Row],[MES]])&lt;=3,"Q1",MONTH(Tabla1[[#This Row],[MES]])&lt;=6,"Q2",MONTH(Tabla1[[#This Row],[MES]])&lt;=9,"Q3",TRUE,"Q4")</f>
        <v>Q1</v>
      </c>
      <c r="AN134" t="str">
        <f>+IFERROR(VLOOKUP(Tabla1[[#This Row],[CUENTA]],CTAS[],2,0),"OTROS")</f>
        <v>HONEYWELL</v>
      </c>
      <c r="AO134">
        <v>1</v>
      </c>
      <c r="AP134" t="str">
        <f>+IFERROR(VLOOKUP(Tabla1[[#This Row],[EMPLEADO]],IS[],3,0),"OTROS")</f>
        <v>JUAREZ</v>
      </c>
      <c r="AQ134" t="str">
        <f>+IFERROR(VLOOKUP(Tabla1[[#This Row],[EMPLEADO]],IS[[NÓMINA]:[INGENIERO]],2,0),"OTROS")</f>
        <v>CARLOS MONTOYA</v>
      </c>
    </row>
    <row r="135" spans="1:43" x14ac:dyDescent="0.25">
      <c r="A135" t="s">
        <v>36</v>
      </c>
      <c r="B135">
        <v>1</v>
      </c>
      <c r="C135" t="s">
        <v>463</v>
      </c>
      <c r="D135" t="s">
        <v>38</v>
      </c>
      <c r="E135" t="s">
        <v>464</v>
      </c>
      <c r="F135" t="s">
        <v>465</v>
      </c>
      <c r="G135" s="17" t="s">
        <v>466</v>
      </c>
      <c r="H135" t="s">
        <v>150</v>
      </c>
      <c r="I135" t="s">
        <v>43</v>
      </c>
      <c r="J135" t="s">
        <v>8</v>
      </c>
      <c r="K135" t="s">
        <v>151</v>
      </c>
      <c r="L135" t="s">
        <v>467</v>
      </c>
      <c r="M135" t="s">
        <v>94</v>
      </c>
      <c r="N135">
        <v>0</v>
      </c>
      <c r="O135" t="s">
        <v>47</v>
      </c>
      <c r="P135">
        <v>83</v>
      </c>
      <c r="Q135" t="s">
        <v>48</v>
      </c>
      <c r="R135" t="s">
        <v>242</v>
      </c>
      <c r="S135" t="s">
        <v>64</v>
      </c>
      <c r="T135" t="s">
        <v>51</v>
      </c>
      <c r="U135" t="s">
        <v>96</v>
      </c>
      <c r="V135">
        <v>1.1000000000000001</v>
      </c>
      <c r="W135" s="1">
        <v>1501.5000000000002</v>
      </c>
      <c r="X135">
        <v>1</v>
      </c>
      <c r="Y135">
        <v>0.1</v>
      </c>
      <c r="Z135">
        <v>5</v>
      </c>
      <c r="AA135">
        <v>0.02</v>
      </c>
      <c r="AB135" s="2">
        <v>0</v>
      </c>
      <c r="AC135" s="1">
        <v>0</v>
      </c>
      <c r="AD135" s="7">
        <v>43474</v>
      </c>
      <c r="AE135" s="7">
        <v>43474</v>
      </c>
      <c r="AF135">
        <v>0</v>
      </c>
      <c r="AG135" t="s">
        <v>53</v>
      </c>
      <c r="AH135" s="2">
        <v>0</v>
      </c>
      <c r="AI135" s="1">
        <v>0</v>
      </c>
      <c r="AJ135" s="1">
        <v>0</v>
      </c>
      <c r="AK135" s="6" t="str">
        <f>+IF(Tabla1[[#This Row],[REQUEST_TY]]="SR MANTENIMIENTO CORRECTIVO", "EMERGENCIA", "OTROS")</f>
        <v>EMERGENCIA</v>
      </c>
      <c r="AL135" s="6" t="str">
        <f>+_xlfn.IFS(Tabla1[[#This Row],[Veces obj]]&lt;=1,"0-1",Tabla1[[#This Row],[Veces obj]]&lt;=2,"1-2",Tabla1[[#This Row],[Veces obj]]&lt;=3,"2-3",TRUE,"&gt;3")</f>
        <v>0-1</v>
      </c>
      <c r="AM135" s="6" t="str">
        <f>+_xlfn.IFS(MONTH(Tabla1[[#This Row],[MES]])&lt;=3,"Q1",MONTH(Tabla1[[#This Row],[MES]])&lt;=6,"Q2",MONTH(Tabla1[[#This Row],[MES]])&lt;=9,"Q3",TRUE,"Q4")</f>
        <v>Q1</v>
      </c>
      <c r="AN135" t="str">
        <f>+IFERROR(VLOOKUP(Tabla1[[#This Row],[CUENTA]],CTAS[],2,0),"OTROS")</f>
        <v>HONEYWELL</v>
      </c>
      <c r="AO135">
        <v>1</v>
      </c>
      <c r="AP135" t="str">
        <f>+IFERROR(VLOOKUP(Tabla1[[#This Row],[EMPLEADO]],IS[],3,0),"OTROS")</f>
        <v>JUAREZ</v>
      </c>
      <c r="AQ135" t="str">
        <f>+IFERROR(VLOOKUP(Tabla1[[#This Row],[EMPLEADO]],IS[[NÓMINA]:[INGENIERO]],2,0),"OTROS")</f>
        <v>CARLOS MONTOYA</v>
      </c>
    </row>
    <row r="136" spans="1:43" x14ac:dyDescent="0.25">
      <c r="A136" t="s">
        <v>4444</v>
      </c>
      <c r="B136">
        <v>1</v>
      </c>
      <c r="C136" t="s">
        <v>7040</v>
      </c>
      <c r="D136" t="s">
        <v>38</v>
      </c>
      <c r="E136" t="s">
        <v>147</v>
      </c>
      <c r="F136" t="s">
        <v>7041</v>
      </c>
      <c r="G136" s="17" t="s">
        <v>7042</v>
      </c>
      <c r="H136" t="s">
        <v>150</v>
      </c>
      <c r="I136" t="s">
        <v>43</v>
      </c>
      <c r="J136" t="s">
        <v>8</v>
      </c>
      <c r="K136" t="s">
        <v>151</v>
      </c>
      <c r="L136" t="s">
        <v>185</v>
      </c>
      <c r="M136" t="s">
        <v>73</v>
      </c>
      <c r="N136">
        <v>0</v>
      </c>
      <c r="O136" t="s">
        <v>47</v>
      </c>
      <c r="P136">
        <v>133</v>
      </c>
      <c r="Q136" t="s">
        <v>48</v>
      </c>
      <c r="R136" t="s">
        <v>153</v>
      </c>
      <c r="S136" t="s">
        <v>50</v>
      </c>
      <c r="T136" t="s">
        <v>51</v>
      </c>
      <c r="U136" t="s">
        <v>52</v>
      </c>
      <c r="V136">
        <v>1.05</v>
      </c>
      <c r="W136" s="1">
        <v>750.75000000000011</v>
      </c>
      <c r="X136">
        <v>1</v>
      </c>
      <c r="Y136">
        <v>0.1</v>
      </c>
      <c r="Z136">
        <v>5</v>
      </c>
      <c r="AA136">
        <v>0.02</v>
      </c>
      <c r="AB136" s="2">
        <v>0</v>
      </c>
      <c r="AC136" s="1">
        <v>0</v>
      </c>
      <c r="AD136" s="7">
        <v>43522</v>
      </c>
      <c r="AE136" s="7">
        <v>43522</v>
      </c>
      <c r="AF136">
        <v>0</v>
      </c>
      <c r="AG136" t="s">
        <v>53</v>
      </c>
      <c r="AH136" s="2">
        <v>0</v>
      </c>
      <c r="AI136" s="1">
        <v>0</v>
      </c>
      <c r="AJ136" s="1">
        <v>0</v>
      </c>
      <c r="AK136" s="6" t="str">
        <f>+IF(Tabla1[[#This Row],[REQUEST_TY]]="SR MANTENIMIENTO CORRECTIVO", "EMERGENCIA", "OTROS")</f>
        <v>EMERGENCIA</v>
      </c>
      <c r="AL136" s="6" t="str">
        <f>+_xlfn.IFS(Tabla1[[#This Row],[Veces obj]]&lt;=1,"0-1",Tabla1[[#This Row],[Veces obj]]&lt;=2,"1-2",Tabla1[[#This Row],[Veces obj]]&lt;=3,"2-3",TRUE,"&gt;3")</f>
        <v>0-1</v>
      </c>
      <c r="AM136" s="6" t="str">
        <f>+_xlfn.IFS(MONTH(Tabla1[[#This Row],[MES]])&lt;=3,"Q1",MONTH(Tabla1[[#This Row],[MES]])&lt;=6,"Q2",MONTH(Tabla1[[#This Row],[MES]])&lt;=9,"Q3",TRUE,"Q4")</f>
        <v>Q1</v>
      </c>
      <c r="AN136" t="str">
        <f>+IFERROR(VLOOKUP(Tabla1[[#This Row],[CUENTA]],CTAS[],2,0),"OTROS")</f>
        <v>HONEYWELL</v>
      </c>
      <c r="AO136">
        <v>1</v>
      </c>
      <c r="AP136" t="str">
        <f>+IFERROR(VLOOKUP(Tabla1[[#This Row],[EMPLEADO]],IS[],3,0),"OTROS")</f>
        <v>JUAREZ</v>
      </c>
      <c r="AQ136" t="str">
        <f>+IFERROR(VLOOKUP(Tabla1[[#This Row],[EMPLEADO]],IS[[NÓMINA]:[INGENIERO]],2,0),"OTROS")</f>
        <v>CARLOS MONTOYA</v>
      </c>
    </row>
    <row r="137" spans="1:43" x14ac:dyDescent="0.25">
      <c r="A137" t="s">
        <v>36</v>
      </c>
      <c r="B137">
        <v>1</v>
      </c>
      <c r="C137" t="s">
        <v>511</v>
      </c>
      <c r="D137" t="s">
        <v>38</v>
      </c>
      <c r="E137" t="s">
        <v>89</v>
      </c>
      <c r="F137" t="s">
        <v>512</v>
      </c>
      <c r="G137" s="17" t="s">
        <v>513</v>
      </c>
      <c r="H137" t="s">
        <v>150</v>
      </c>
      <c r="I137" t="s">
        <v>43</v>
      </c>
      <c r="J137" t="s">
        <v>8</v>
      </c>
      <c r="K137" t="s">
        <v>151</v>
      </c>
      <c r="L137" t="s">
        <v>185</v>
      </c>
      <c r="M137" t="s">
        <v>73</v>
      </c>
      <c r="N137">
        <v>0</v>
      </c>
      <c r="O137" t="s">
        <v>47</v>
      </c>
      <c r="P137">
        <v>261</v>
      </c>
      <c r="Q137" t="s">
        <v>48</v>
      </c>
      <c r="R137" t="s">
        <v>95</v>
      </c>
      <c r="S137" t="s">
        <v>64</v>
      </c>
      <c r="T137" t="s">
        <v>51</v>
      </c>
      <c r="U137" t="s">
        <v>96</v>
      </c>
      <c r="V137">
        <v>1.1000000000000001</v>
      </c>
      <c r="W137" s="1">
        <v>1501.5000000000002</v>
      </c>
      <c r="X137">
        <v>1</v>
      </c>
      <c r="Y137">
        <v>0.2</v>
      </c>
      <c r="Z137">
        <v>5</v>
      </c>
      <c r="AA137">
        <v>0.04</v>
      </c>
      <c r="AB137" s="2">
        <v>0</v>
      </c>
      <c r="AC137" s="1">
        <v>0</v>
      </c>
      <c r="AD137" s="7">
        <v>43475</v>
      </c>
      <c r="AE137" s="7">
        <v>43475</v>
      </c>
      <c r="AF137">
        <v>0</v>
      </c>
      <c r="AG137" t="s">
        <v>53</v>
      </c>
      <c r="AH137" s="2">
        <v>0</v>
      </c>
      <c r="AI137" s="1">
        <v>0</v>
      </c>
      <c r="AJ137" s="1">
        <v>0</v>
      </c>
      <c r="AK137" s="6" t="str">
        <f>+IF(Tabla1[[#This Row],[REQUEST_TY]]="SR MANTENIMIENTO CORRECTIVO", "EMERGENCIA", "OTROS")</f>
        <v>EMERGENCIA</v>
      </c>
      <c r="AL137" s="6" t="str">
        <f>+_xlfn.IFS(Tabla1[[#This Row],[Veces obj]]&lt;=1,"0-1",Tabla1[[#This Row],[Veces obj]]&lt;=2,"1-2",Tabla1[[#This Row],[Veces obj]]&lt;=3,"2-3",TRUE,"&gt;3")</f>
        <v>0-1</v>
      </c>
      <c r="AM137" s="6" t="str">
        <f>+_xlfn.IFS(MONTH(Tabla1[[#This Row],[MES]])&lt;=3,"Q1",MONTH(Tabla1[[#This Row],[MES]])&lt;=6,"Q2",MONTH(Tabla1[[#This Row],[MES]])&lt;=9,"Q3",TRUE,"Q4")</f>
        <v>Q1</v>
      </c>
      <c r="AN137" t="str">
        <f>+IFERROR(VLOOKUP(Tabla1[[#This Row],[CUENTA]],CTAS[],2,0),"OTROS")</f>
        <v>HONEYWELL</v>
      </c>
      <c r="AO137">
        <v>1</v>
      </c>
      <c r="AP137" t="str">
        <f>+IFERROR(VLOOKUP(Tabla1[[#This Row],[EMPLEADO]],IS[],3,0),"OTROS")</f>
        <v>JUAREZ</v>
      </c>
      <c r="AQ137" t="str">
        <f>+IFERROR(VLOOKUP(Tabla1[[#This Row],[EMPLEADO]],IS[[NÓMINA]:[INGENIERO]],2,0),"OTROS")</f>
        <v>CARLOS MONTOYA</v>
      </c>
    </row>
    <row r="138" spans="1:43" x14ac:dyDescent="0.25">
      <c r="A138" t="s">
        <v>4444</v>
      </c>
      <c r="B138">
        <v>1</v>
      </c>
      <c r="C138" t="s">
        <v>6759</v>
      </c>
      <c r="D138" t="s">
        <v>38</v>
      </c>
      <c r="E138" t="s">
        <v>89</v>
      </c>
      <c r="F138" t="s">
        <v>6760</v>
      </c>
      <c r="G138" s="17" t="s">
        <v>6761</v>
      </c>
      <c r="H138" t="s">
        <v>150</v>
      </c>
      <c r="I138" t="s">
        <v>43</v>
      </c>
      <c r="J138" t="s">
        <v>8</v>
      </c>
      <c r="K138" t="s">
        <v>151</v>
      </c>
      <c r="L138" t="s">
        <v>185</v>
      </c>
      <c r="M138" t="s">
        <v>73</v>
      </c>
      <c r="N138">
        <v>0</v>
      </c>
      <c r="O138" t="s">
        <v>47</v>
      </c>
      <c r="P138">
        <v>154</v>
      </c>
      <c r="Q138" t="s">
        <v>48</v>
      </c>
      <c r="R138" t="s">
        <v>95</v>
      </c>
      <c r="S138" t="s">
        <v>64</v>
      </c>
      <c r="T138" t="s">
        <v>51</v>
      </c>
      <c r="U138" t="s">
        <v>96</v>
      </c>
      <c r="V138">
        <v>1.1000000000000001</v>
      </c>
      <c r="W138" s="1">
        <v>1501.5000000000002</v>
      </c>
      <c r="X138">
        <v>1</v>
      </c>
      <c r="Y138">
        <v>0.23</v>
      </c>
      <c r="Z138">
        <v>5</v>
      </c>
      <c r="AA138">
        <v>4.5999999999999999E-2</v>
      </c>
      <c r="AB138" s="2">
        <v>0</v>
      </c>
      <c r="AC138" s="1">
        <v>0</v>
      </c>
      <c r="AD138" s="7">
        <v>43518</v>
      </c>
      <c r="AE138" s="7">
        <v>43518</v>
      </c>
      <c r="AF138">
        <v>0</v>
      </c>
      <c r="AG138" t="s">
        <v>53</v>
      </c>
      <c r="AH138" s="2">
        <v>0</v>
      </c>
      <c r="AI138" s="1">
        <v>0</v>
      </c>
      <c r="AJ138" s="1">
        <v>0</v>
      </c>
      <c r="AK138" s="6" t="str">
        <f>+IF(Tabla1[[#This Row],[REQUEST_TY]]="SR MANTENIMIENTO CORRECTIVO", "EMERGENCIA", "OTROS")</f>
        <v>EMERGENCIA</v>
      </c>
      <c r="AL138" s="6" t="str">
        <f>+_xlfn.IFS(Tabla1[[#This Row],[Veces obj]]&lt;=1,"0-1",Tabla1[[#This Row],[Veces obj]]&lt;=2,"1-2",Tabla1[[#This Row],[Veces obj]]&lt;=3,"2-3",TRUE,"&gt;3")</f>
        <v>0-1</v>
      </c>
      <c r="AM138" s="6" t="str">
        <f>+_xlfn.IFS(MONTH(Tabla1[[#This Row],[MES]])&lt;=3,"Q1",MONTH(Tabla1[[#This Row],[MES]])&lt;=6,"Q2",MONTH(Tabla1[[#This Row],[MES]])&lt;=9,"Q3",TRUE,"Q4")</f>
        <v>Q1</v>
      </c>
      <c r="AN138" t="str">
        <f>+IFERROR(VLOOKUP(Tabla1[[#This Row],[CUENTA]],CTAS[],2,0),"OTROS")</f>
        <v>HONEYWELL</v>
      </c>
      <c r="AO138">
        <v>1</v>
      </c>
      <c r="AP138" t="str">
        <f>+IFERROR(VLOOKUP(Tabla1[[#This Row],[EMPLEADO]],IS[],3,0),"OTROS")</f>
        <v>JUAREZ</v>
      </c>
      <c r="AQ138" t="str">
        <f>+IFERROR(VLOOKUP(Tabla1[[#This Row],[EMPLEADO]],IS[[NÓMINA]:[INGENIERO]],2,0),"OTROS")</f>
        <v>CARLOS MONTOYA</v>
      </c>
    </row>
    <row r="139" spans="1:43" x14ac:dyDescent="0.25">
      <c r="A139" t="s">
        <v>36</v>
      </c>
      <c r="B139">
        <v>1</v>
      </c>
      <c r="C139" t="s">
        <v>577</v>
      </c>
      <c r="D139" t="s">
        <v>38</v>
      </c>
      <c r="E139" t="s">
        <v>373</v>
      </c>
      <c r="F139" t="s">
        <v>578</v>
      </c>
      <c r="G139" s="17" t="s">
        <v>579</v>
      </c>
      <c r="H139" t="s">
        <v>150</v>
      </c>
      <c r="I139" t="s">
        <v>43</v>
      </c>
      <c r="J139" t="s">
        <v>8</v>
      </c>
      <c r="K139" t="s">
        <v>151</v>
      </c>
      <c r="L139" t="s">
        <v>152</v>
      </c>
      <c r="M139" t="s">
        <v>73</v>
      </c>
      <c r="N139">
        <v>0</v>
      </c>
      <c r="O139" t="s">
        <v>47</v>
      </c>
      <c r="P139">
        <v>319</v>
      </c>
      <c r="Q139" t="s">
        <v>48</v>
      </c>
      <c r="R139" t="s">
        <v>153</v>
      </c>
      <c r="S139" t="s">
        <v>50</v>
      </c>
      <c r="T139" t="s">
        <v>51</v>
      </c>
      <c r="U139" t="s">
        <v>52</v>
      </c>
      <c r="V139">
        <v>1.05</v>
      </c>
      <c r="W139" s="1">
        <v>750.75000000000011</v>
      </c>
      <c r="X139">
        <v>1</v>
      </c>
      <c r="Y139">
        <v>0.28000000000000003</v>
      </c>
      <c r="Z139">
        <v>5</v>
      </c>
      <c r="AA139">
        <v>5.6000000000000008E-2</v>
      </c>
      <c r="AB139" s="2">
        <v>0</v>
      </c>
      <c r="AC139" s="1">
        <v>0</v>
      </c>
      <c r="AD139" s="7">
        <v>43479</v>
      </c>
      <c r="AE139" s="7">
        <v>43480</v>
      </c>
      <c r="AF139">
        <v>1</v>
      </c>
      <c r="AG139" t="s">
        <v>53</v>
      </c>
      <c r="AH139" s="2">
        <v>0</v>
      </c>
      <c r="AI139" s="1">
        <v>0</v>
      </c>
      <c r="AJ139" s="1">
        <v>0</v>
      </c>
      <c r="AK139" s="6" t="str">
        <f>+IF(Tabla1[[#This Row],[REQUEST_TY]]="SR MANTENIMIENTO CORRECTIVO", "EMERGENCIA", "OTROS")</f>
        <v>EMERGENCIA</v>
      </c>
      <c r="AL139" s="6" t="str">
        <f>+_xlfn.IFS(Tabla1[[#This Row],[Veces obj]]&lt;=1,"0-1",Tabla1[[#This Row],[Veces obj]]&lt;=2,"1-2",Tabla1[[#This Row],[Veces obj]]&lt;=3,"2-3",TRUE,"&gt;3")</f>
        <v>0-1</v>
      </c>
      <c r="AM139" s="6" t="str">
        <f>+_xlfn.IFS(MONTH(Tabla1[[#This Row],[MES]])&lt;=3,"Q1",MONTH(Tabla1[[#This Row],[MES]])&lt;=6,"Q2",MONTH(Tabla1[[#This Row],[MES]])&lt;=9,"Q3",TRUE,"Q4")</f>
        <v>Q1</v>
      </c>
      <c r="AN139" t="str">
        <f>+IFERROR(VLOOKUP(Tabla1[[#This Row],[CUENTA]],CTAS[],2,0),"OTROS")</f>
        <v>HONEYWELL</v>
      </c>
      <c r="AO139">
        <v>1</v>
      </c>
      <c r="AP139" t="str">
        <f>+IFERROR(VLOOKUP(Tabla1[[#This Row],[EMPLEADO]],IS[],3,0),"OTROS")</f>
        <v>JUAREZ</v>
      </c>
      <c r="AQ139" t="str">
        <f>+IFERROR(VLOOKUP(Tabla1[[#This Row],[EMPLEADO]],IS[[NÓMINA]:[INGENIERO]],2,0),"OTROS")</f>
        <v>CARLOS MONTOYA</v>
      </c>
    </row>
    <row r="140" spans="1:43" x14ac:dyDescent="0.25">
      <c r="A140" t="s">
        <v>4444</v>
      </c>
      <c r="B140">
        <v>1</v>
      </c>
      <c r="C140" t="s">
        <v>6869</v>
      </c>
      <c r="D140" t="s">
        <v>38</v>
      </c>
      <c r="E140" t="s">
        <v>3169</v>
      </c>
      <c r="F140" t="s">
        <v>6870</v>
      </c>
      <c r="G140" s="17" t="s">
        <v>6871</v>
      </c>
      <c r="H140" t="s">
        <v>484</v>
      </c>
      <c r="I140" t="s">
        <v>43</v>
      </c>
      <c r="J140" t="s">
        <v>8</v>
      </c>
      <c r="K140" t="s">
        <v>2300</v>
      </c>
      <c r="L140" t="s">
        <v>2301</v>
      </c>
      <c r="M140" t="s">
        <v>94</v>
      </c>
      <c r="N140">
        <v>1</v>
      </c>
      <c r="O140" t="s">
        <v>47</v>
      </c>
      <c r="P140">
        <v>80</v>
      </c>
      <c r="Q140" t="s">
        <v>48</v>
      </c>
      <c r="R140" t="s">
        <v>242</v>
      </c>
      <c r="S140" t="s">
        <v>64</v>
      </c>
      <c r="T140" t="s">
        <v>51</v>
      </c>
      <c r="U140" t="s">
        <v>96</v>
      </c>
      <c r="V140">
        <v>1.1000000000000001</v>
      </c>
      <c r="W140" s="1">
        <v>0</v>
      </c>
      <c r="X140">
        <v>1</v>
      </c>
      <c r="Y140">
        <v>0</v>
      </c>
      <c r="Z140">
        <v>5</v>
      </c>
      <c r="AA140">
        <v>0</v>
      </c>
      <c r="AB140" s="2">
        <v>0</v>
      </c>
      <c r="AC140" s="1">
        <v>0</v>
      </c>
      <c r="AD140" s="7">
        <v>43517</v>
      </c>
      <c r="AE140" s="7">
        <v>43517</v>
      </c>
      <c r="AF140">
        <v>0</v>
      </c>
      <c r="AG140" t="s">
        <v>53</v>
      </c>
      <c r="AH140" s="2">
        <v>0</v>
      </c>
      <c r="AI140" s="1">
        <v>0</v>
      </c>
      <c r="AJ140" s="1">
        <v>0</v>
      </c>
      <c r="AK140" s="6" t="str">
        <f>+IF(Tabla1[[#This Row],[REQUEST_TY]]="SR MANTENIMIENTO CORRECTIVO", "EMERGENCIA", "OTROS")</f>
        <v>EMERGENCIA</v>
      </c>
      <c r="AL140" s="6" t="str">
        <f>+_xlfn.IFS(Tabla1[[#This Row],[Veces obj]]&lt;=1,"0-1",Tabla1[[#This Row],[Veces obj]]&lt;=2,"1-2",Tabla1[[#This Row],[Veces obj]]&lt;=3,"2-3",TRUE,"&gt;3")</f>
        <v>0-1</v>
      </c>
      <c r="AM140" s="6" t="str">
        <f>+_xlfn.IFS(MONTH(Tabla1[[#This Row],[MES]])&lt;=3,"Q1",MONTH(Tabla1[[#This Row],[MES]])&lt;=6,"Q2",MONTH(Tabla1[[#This Row],[MES]])&lt;=9,"Q3",TRUE,"Q4")</f>
        <v>Q1</v>
      </c>
      <c r="AN140" t="str">
        <f>+IFERROR(VLOOKUP(Tabla1[[#This Row],[CUENTA]],CTAS[],2,0),"OTROS")</f>
        <v>OTROS</v>
      </c>
      <c r="AP140" t="str">
        <f>+IFERROR(VLOOKUP(Tabla1[[#This Row],[EMPLEADO]],IS[],3,0),"OTROS")</f>
        <v>OTROS</v>
      </c>
      <c r="AQ140" t="str">
        <f>+IFERROR(VLOOKUP(Tabla1[[#This Row],[EMPLEADO]],IS[[NÓMINA]:[INGENIERO]],2,0),"OTROS")</f>
        <v>OTROS</v>
      </c>
    </row>
    <row r="141" spans="1:43" x14ac:dyDescent="0.25">
      <c r="A141" t="s">
        <v>4444</v>
      </c>
      <c r="B141">
        <v>1</v>
      </c>
      <c r="C141" t="s">
        <v>4874</v>
      </c>
      <c r="D141" t="s">
        <v>38</v>
      </c>
      <c r="E141" t="s">
        <v>147</v>
      </c>
      <c r="F141" t="s">
        <v>4875</v>
      </c>
      <c r="G141" s="17" t="s">
        <v>4876</v>
      </c>
      <c r="H141" t="s">
        <v>150</v>
      </c>
      <c r="I141" t="s">
        <v>43</v>
      </c>
      <c r="J141" t="s">
        <v>8</v>
      </c>
      <c r="K141" t="s">
        <v>151</v>
      </c>
      <c r="L141" t="s">
        <v>1420</v>
      </c>
      <c r="M141" t="s">
        <v>1421</v>
      </c>
      <c r="N141">
        <v>0</v>
      </c>
      <c r="O141" t="s">
        <v>47</v>
      </c>
      <c r="P141">
        <v>106</v>
      </c>
      <c r="Q141" t="s">
        <v>48</v>
      </c>
      <c r="R141" t="s">
        <v>153</v>
      </c>
      <c r="S141" t="s">
        <v>50</v>
      </c>
      <c r="T141" t="s">
        <v>51</v>
      </c>
      <c r="U141" t="s">
        <v>52</v>
      </c>
      <c r="V141">
        <v>1.05</v>
      </c>
      <c r="W141" s="1">
        <v>750.75000000000011</v>
      </c>
      <c r="X141">
        <v>1</v>
      </c>
      <c r="Y141">
        <v>0.28000000000000003</v>
      </c>
      <c r="Z141">
        <v>5</v>
      </c>
      <c r="AA141">
        <v>5.6000000000000008E-2</v>
      </c>
      <c r="AB141" s="2">
        <v>0</v>
      </c>
      <c r="AC141" s="1">
        <v>0</v>
      </c>
      <c r="AD141" s="7">
        <v>43501</v>
      </c>
      <c r="AE141" s="7">
        <v>43501</v>
      </c>
      <c r="AF141">
        <v>0</v>
      </c>
      <c r="AG141" t="s">
        <v>53</v>
      </c>
      <c r="AH141" s="2">
        <v>0</v>
      </c>
      <c r="AI141" s="1">
        <v>0</v>
      </c>
      <c r="AJ141" s="1">
        <v>0</v>
      </c>
      <c r="AK141" s="6" t="str">
        <f>+IF(Tabla1[[#This Row],[REQUEST_TY]]="SR MANTENIMIENTO CORRECTIVO", "EMERGENCIA", "OTROS")</f>
        <v>EMERGENCIA</v>
      </c>
      <c r="AL141" s="6" t="str">
        <f>+_xlfn.IFS(Tabla1[[#This Row],[Veces obj]]&lt;=1,"0-1",Tabla1[[#This Row],[Veces obj]]&lt;=2,"1-2",Tabla1[[#This Row],[Veces obj]]&lt;=3,"2-3",TRUE,"&gt;3")</f>
        <v>0-1</v>
      </c>
      <c r="AM141" s="6" t="str">
        <f>+_xlfn.IFS(MONTH(Tabla1[[#This Row],[MES]])&lt;=3,"Q1",MONTH(Tabla1[[#This Row],[MES]])&lt;=6,"Q2",MONTH(Tabla1[[#This Row],[MES]])&lt;=9,"Q3",TRUE,"Q4")</f>
        <v>Q1</v>
      </c>
      <c r="AN141" t="str">
        <f>+IFERROR(VLOOKUP(Tabla1[[#This Row],[CUENTA]],CTAS[],2,0),"OTROS")</f>
        <v>HONEYWELL</v>
      </c>
      <c r="AO141">
        <v>1</v>
      </c>
      <c r="AP141" t="str">
        <f>+IFERROR(VLOOKUP(Tabla1[[#This Row],[EMPLEADO]],IS[],3,0),"OTROS")</f>
        <v>JUAREZ</v>
      </c>
      <c r="AQ141" t="str">
        <f>+IFERROR(VLOOKUP(Tabla1[[#This Row],[EMPLEADO]],IS[[NÓMINA]:[INGENIERO]],2,0),"OTROS")</f>
        <v>CARLOS MONTOYA</v>
      </c>
    </row>
    <row r="142" spans="1:43" x14ac:dyDescent="0.25">
      <c r="A142" t="s">
        <v>4444</v>
      </c>
      <c r="B142">
        <v>1</v>
      </c>
      <c r="C142" t="s">
        <v>6874</v>
      </c>
      <c r="D142" t="s">
        <v>38</v>
      </c>
      <c r="E142" t="s">
        <v>507</v>
      </c>
      <c r="F142" t="s">
        <v>6875</v>
      </c>
      <c r="G142" s="17" t="s">
        <v>6876</v>
      </c>
      <c r="H142" t="s">
        <v>70</v>
      </c>
      <c r="I142" t="s">
        <v>43</v>
      </c>
      <c r="J142" t="s">
        <v>8</v>
      </c>
      <c r="K142" t="s">
        <v>71</v>
      </c>
      <c r="L142" t="s">
        <v>510</v>
      </c>
      <c r="M142" t="s">
        <v>94</v>
      </c>
      <c r="N142">
        <v>1</v>
      </c>
      <c r="O142" t="s">
        <v>47</v>
      </c>
      <c r="P142">
        <v>170</v>
      </c>
      <c r="Q142" t="s">
        <v>48</v>
      </c>
      <c r="R142" t="s">
        <v>242</v>
      </c>
      <c r="S142" t="s">
        <v>64</v>
      </c>
      <c r="T142" t="s">
        <v>51</v>
      </c>
      <c r="U142" t="s">
        <v>96</v>
      </c>
      <c r="V142">
        <v>1.1000000000000001</v>
      </c>
      <c r="W142" s="1">
        <v>0</v>
      </c>
      <c r="X142">
        <v>1</v>
      </c>
      <c r="Y142">
        <v>0</v>
      </c>
      <c r="Z142">
        <v>5</v>
      </c>
      <c r="AA142">
        <v>0</v>
      </c>
      <c r="AB142" s="2">
        <v>0</v>
      </c>
      <c r="AC142" s="1">
        <v>0</v>
      </c>
      <c r="AD142" s="7">
        <v>43517</v>
      </c>
      <c r="AE142" s="7">
        <v>43517</v>
      </c>
      <c r="AF142">
        <v>0</v>
      </c>
      <c r="AG142" t="s">
        <v>53</v>
      </c>
      <c r="AH142" s="2">
        <v>0</v>
      </c>
      <c r="AI142" s="1">
        <v>0</v>
      </c>
      <c r="AJ142" s="1">
        <v>0</v>
      </c>
      <c r="AK142" s="6" t="str">
        <f>+IF(Tabla1[[#This Row],[REQUEST_TY]]="SR MANTENIMIENTO CORRECTIVO", "EMERGENCIA", "OTROS")</f>
        <v>EMERGENCIA</v>
      </c>
      <c r="AL142" s="6" t="str">
        <f>+_xlfn.IFS(Tabla1[[#This Row],[Veces obj]]&lt;=1,"0-1",Tabla1[[#This Row],[Veces obj]]&lt;=2,"1-2",Tabla1[[#This Row],[Veces obj]]&lt;=3,"2-3",TRUE,"&gt;3")</f>
        <v>0-1</v>
      </c>
      <c r="AM142" s="6" t="str">
        <f>+_xlfn.IFS(MONTH(Tabla1[[#This Row],[MES]])&lt;=3,"Q1",MONTH(Tabla1[[#This Row],[MES]])&lt;=6,"Q2",MONTH(Tabla1[[#This Row],[MES]])&lt;=9,"Q3",TRUE,"Q4")</f>
        <v>Q1</v>
      </c>
      <c r="AN142" t="str">
        <f>+IFERROR(VLOOKUP(Tabla1[[#This Row],[CUENTA]],CTAS[],2,0),"OTROS")</f>
        <v>OTROS</v>
      </c>
      <c r="AP142" t="str">
        <f>+IFERROR(VLOOKUP(Tabla1[[#This Row],[EMPLEADO]],IS[],3,0),"OTROS")</f>
        <v>OTROS</v>
      </c>
      <c r="AQ142" t="str">
        <f>+IFERROR(VLOOKUP(Tabla1[[#This Row],[EMPLEADO]],IS[[NÓMINA]:[INGENIERO]],2,0),"OTROS")</f>
        <v>OTROS</v>
      </c>
    </row>
    <row r="143" spans="1:43" x14ac:dyDescent="0.25">
      <c r="A143" t="s">
        <v>4444</v>
      </c>
      <c r="B143">
        <v>1</v>
      </c>
      <c r="C143" t="s">
        <v>7074</v>
      </c>
      <c r="D143" t="s">
        <v>38</v>
      </c>
      <c r="E143" t="s">
        <v>147</v>
      </c>
      <c r="F143" t="s">
        <v>7075</v>
      </c>
      <c r="G143" s="17" t="s">
        <v>3064</v>
      </c>
      <c r="H143" t="s">
        <v>150</v>
      </c>
      <c r="I143" t="s">
        <v>43</v>
      </c>
      <c r="J143" t="s">
        <v>8</v>
      </c>
      <c r="K143" t="s">
        <v>151</v>
      </c>
      <c r="L143" t="s">
        <v>323</v>
      </c>
      <c r="M143" t="s">
        <v>73</v>
      </c>
      <c r="N143">
        <v>0</v>
      </c>
      <c r="O143" t="s">
        <v>47</v>
      </c>
      <c r="P143">
        <v>11</v>
      </c>
      <c r="Q143" t="s">
        <v>194</v>
      </c>
      <c r="R143" t="s">
        <v>153</v>
      </c>
      <c r="S143" t="s">
        <v>50</v>
      </c>
      <c r="T143" t="s">
        <v>51</v>
      </c>
      <c r="U143" t="s">
        <v>444</v>
      </c>
      <c r="V143">
        <v>0</v>
      </c>
      <c r="W143" s="1">
        <v>0</v>
      </c>
      <c r="X143">
        <v>1</v>
      </c>
      <c r="Y143">
        <v>0.48</v>
      </c>
      <c r="Z143">
        <v>5</v>
      </c>
      <c r="AA143">
        <v>9.6000000000000002E-2</v>
      </c>
      <c r="AB143" s="2">
        <v>0</v>
      </c>
      <c r="AC143" s="1">
        <v>0</v>
      </c>
      <c r="AD143" s="7">
        <v>43521</v>
      </c>
      <c r="AE143" s="7">
        <v>43521</v>
      </c>
      <c r="AF143">
        <v>0</v>
      </c>
      <c r="AG143" t="s">
        <v>53</v>
      </c>
      <c r="AH143" s="2">
        <v>0</v>
      </c>
      <c r="AI143" s="1">
        <v>0</v>
      </c>
      <c r="AJ143" s="1">
        <v>0</v>
      </c>
      <c r="AK143" s="6" t="str">
        <f>+IF(Tabla1[[#This Row],[REQUEST_TY]]="SR MANTENIMIENTO CORRECTIVO", "EMERGENCIA", "OTROS")</f>
        <v>EMERGENCIA</v>
      </c>
      <c r="AL143" s="6" t="str">
        <f>+_xlfn.IFS(Tabla1[[#This Row],[Veces obj]]&lt;=1,"0-1",Tabla1[[#This Row],[Veces obj]]&lt;=2,"1-2",Tabla1[[#This Row],[Veces obj]]&lt;=3,"2-3",TRUE,"&gt;3")</f>
        <v>0-1</v>
      </c>
      <c r="AM143" s="6" t="str">
        <f>+_xlfn.IFS(MONTH(Tabla1[[#This Row],[MES]])&lt;=3,"Q1",MONTH(Tabla1[[#This Row],[MES]])&lt;=6,"Q2",MONTH(Tabla1[[#This Row],[MES]])&lt;=9,"Q3",TRUE,"Q4")</f>
        <v>Q1</v>
      </c>
      <c r="AN143" t="str">
        <f>+IFERROR(VLOOKUP(Tabla1[[#This Row],[CUENTA]],CTAS[],2,0),"OTROS")</f>
        <v>HONEYWELL</v>
      </c>
      <c r="AO143">
        <v>1</v>
      </c>
      <c r="AP143" t="str">
        <f>+IFERROR(VLOOKUP(Tabla1[[#This Row],[EMPLEADO]],IS[],3,0),"OTROS")</f>
        <v>JUAREZ</v>
      </c>
      <c r="AQ143" t="str">
        <f>+IFERROR(VLOOKUP(Tabla1[[#This Row],[EMPLEADO]],IS[[NÓMINA]:[INGENIERO]],2,0),"OTROS")</f>
        <v>CARLOS MONTOYA</v>
      </c>
    </row>
    <row r="144" spans="1:43" x14ac:dyDescent="0.25">
      <c r="A144" t="s">
        <v>4444</v>
      </c>
      <c r="B144">
        <v>1</v>
      </c>
      <c r="C144" t="s">
        <v>6713</v>
      </c>
      <c r="D144" t="s">
        <v>38</v>
      </c>
      <c r="E144" t="s">
        <v>320</v>
      </c>
      <c r="F144" t="s">
        <v>6714</v>
      </c>
      <c r="G144" s="17" t="s">
        <v>6715</v>
      </c>
      <c r="H144" t="s">
        <v>150</v>
      </c>
      <c r="I144" t="s">
        <v>43</v>
      </c>
      <c r="J144" t="s">
        <v>8</v>
      </c>
      <c r="K144" t="s">
        <v>151</v>
      </c>
      <c r="L144" t="s">
        <v>323</v>
      </c>
      <c r="M144" t="s">
        <v>73</v>
      </c>
      <c r="N144">
        <v>0</v>
      </c>
      <c r="O144" t="s">
        <v>47</v>
      </c>
      <c r="P144">
        <v>337</v>
      </c>
      <c r="Q144" t="s">
        <v>48</v>
      </c>
      <c r="R144" t="s">
        <v>49</v>
      </c>
      <c r="S144" t="s">
        <v>50</v>
      </c>
      <c r="T144" t="s">
        <v>51</v>
      </c>
      <c r="U144" t="s">
        <v>52</v>
      </c>
      <c r="V144">
        <v>1.05</v>
      </c>
      <c r="W144" s="1">
        <v>750.75000000000011</v>
      </c>
      <c r="X144">
        <v>1</v>
      </c>
      <c r="Y144">
        <v>0.5</v>
      </c>
      <c r="Z144">
        <v>5</v>
      </c>
      <c r="AA144">
        <v>0.1</v>
      </c>
      <c r="AB144" s="2">
        <v>0</v>
      </c>
      <c r="AC144" s="1">
        <v>0</v>
      </c>
      <c r="AD144" s="7">
        <v>43516</v>
      </c>
      <c r="AE144" s="7">
        <v>43516</v>
      </c>
      <c r="AF144">
        <v>0</v>
      </c>
      <c r="AG144" t="s">
        <v>53</v>
      </c>
      <c r="AH144" s="2">
        <v>0</v>
      </c>
      <c r="AI144" s="1">
        <v>0</v>
      </c>
      <c r="AJ144" s="1">
        <v>0</v>
      </c>
      <c r="AK144" s="6" t="str">
        <f>+IF(Tabla1[[#This Row],[REQUEST_TY]]="SR MANTENIMIENTO CORRECTIVO", "EMERGENCIA", "OTROS")</f>
        <v>EMERGENCIA</v>
      </c>
      <c r="AL144" s="6" t="str">
        <f>+_xlfn.IFS(Tabla1[[#This Row],[Veces obj]]&lt;=1,"0-1",Tabla1[[#This Row],[Veces obj]]&lt;=2,"1-2",Tabla1[[#This Row],[Veces obj]]&lt;=3,"2-3",TRUE,"&gt;3")</f>
        <v>0-1</v>
      </c>
      <c r="AM144" s="6" t="str">
        <f>+_xlfn.IFS(MONTH(Tabla1[[#This Row],[MES]])&lt;=3,"Q1",MONTH(Tabla1[[#This Row],[MES]])&lt;=6,"Q2",MONTH(Tabla1[[#This Row],[MES]])&lt;=9,"Q3",TRUE,"Q4")</f>
        <v>Q1</v>
      </c>
      <c r="AN144" t="str">
        <f>+IFERROR(VLOOKUP(Tabla1[[#This Row],[CUENTA]],CTAS[],2,0),"OTROS")</f>
        <v>HONEYWELL</v>
      </c>
      <c r="AO144">
        <v>1</v>
      </c>
      <c r="AP144" t="str">
        <f>+IFERROR(VLOOKUP(Tabla1[[#This Row],[EMPLEADO]],IS[],3,0),"OTROS")</f>
        <v>JUAREZ</v>
      </c>
      <c r="AQ144" t="str">
        <f>+IFERROR(VLOOKUP(Tabla1[[#This Row],[EMPLEADO]],IS[[NÓMINA]:[INGENIERO]],2,0),"OTROS")</f>
        <v>CARLOS MONTOYA</v>
      </c>
    </row>
    <row r="145" spans="1:43" x14ac:dyDescent="0.25">
      <c r="A145" t="s">
        <v>36</v>
      </c>
      <c r="B145">
        <v>1</v>
      </c>
      <c r="C145" t="s">
        <v>800</v>
      </c>
      <c r="D145" t="s">
        <v>38</v>
      </c>
      <c r="E145" t="s">
        <v>801</v>
      </c>
      <c r="F145" t="s">
        <v>802</v>
      </c>
      <c r="G145" s="17" t="s">
        <v>803</v>
      </c>
      <c r="H145" t="s">
        <v>150</v>
      </c>
      <c r="I145" t="s">
        <v>43</v>
      </c>
      <c r="J145" t="s">
        <v>8</v>
      </c>
      <c r="K145" t="s">
        <v>151</v>
      </c>
      <c r="L145" t="s">
        <v>185</v>
      </c>
      <c r="M145" t="s">
        <v>73</v>
      </c>
      <c r="N145">
        <v>0</v>
      </c>
      <c r="O145" t="s">
        <v>47</v>
      </c>
      <c r="P145">
        <v>34</v>
      </c>
      <c r="Q145" t="s">
        <v>82</v>
      </c>
      <c r="R145" t="s">
        <v>49</v>
      </c>
      <c r="S145" t="s">
        <v>50</v>
      </c>
      <c r="T145" t="s">
        <v>51</v>
      </c>
      <c r="U145" t="s">
        <v>120</v>
      </c>
      <c r="V145">
        <v>0.8</v>
      </c>
      <c r="W145" s="1">
        <v>572.00000000000011</v>
      </c>
      <c r="X145">
        <v>1</v>
      </c>
      <c r="Y145">
        <v>0.52</v>
      </c>
      <c r="Z145">
        <v>5</v>
      </c>
      <c r="AA145">
        <v>0.10400000000000001</v>
      </c>
      <c r="AB145" s="2">
        <v>0</v>
      </c>
      <c r="AC145" s="1">
        <v>0</v>
      </c>
      <c r="AD145" s="7">
        <v>43479</v>
      </c>
      <c r="AE145" s="7">
        <v>43479</v>
      </c>
      <c r="AF145">
        <v>0</v>
      </c>
      <c r="AG145" t="s">
        <v>53</v>
      </c>
      <c r="AH145" s="2">
        <v>0</v>
      </c>
      <c r="AI145" s="1">
        <v>0</v>
      </c>
      <c r="AJ145" s="1">
        <v>0</v>
      </c>
      <c r="AK145" s="6" t="str">
        <f>+IF(Tabla1[[#This Row],[REQUEST_TY]]="SR MANTENIMIENTO CORRECTIVO", "EMERGENCIA", "OTROS")</f>
        <v>EMERGENCIA</v>
      </c>
      <c r="AL145" s="6" t="str">
        <f>+_xlfn.IFS(Tabla1[[#This Row],[Veces obj]]&lt;=1,"0-1",Tabla1[[#This Row],[Veces obj]]&lt;=2,"1-2",Tabla1[[#This Row],[Veces obj]]&lt;=3,"2-3",TRUE,"&gt;3")</f>
        <v>0-1</v>
      </c>
      <c r="AM145" s="6" t="str">
        <f>+_xlfn.IFS(MONTH(Tabla1[[#This Row],[MES]])&lt;=3,"Q1",MONTH(Tabla1[[#This Row],[MES]])&lt;=6,"Q2",MONTH(Tabla1[[#This Row],[MES]])&lt;=9,"Q3",TRUE,"Q4")</f>
        <v>Q1</v>
      </c>
      <c r="AN145" t="str">
        <f>+IFERROR(VLOOKUP(Tabla1[[#This Row],[CUENTA]],CTAS[],2,0),"OTROS")</f>
        <v>HONEYWELL</v>
      </c>
      <c r="AO145">
        <v>1</v>
      </c>
      <c r="AP145" t="str">
        <f>+IFERROR(VLOOKUP(Tabla1[[#This Row],[EMPLEADO]],IS[],3,0),"OTROS")</f>
        <v>JUAREZ</v>
      </c>
      <c r="AQ145" t="str">
        <f>+IFERROR(VLOOKUP(Tabla1[[#This Row],[EMPLEADO]],IS[[NÓMINA]:[INGENIERO]],2,0),"OTROS")</f>
        <v>CARLOS MONTOYA</v>
      </c>
    </row>
    <row r="146" spans="1:43" x14ac:dyDescent="0.25">
      <c r="A146" t="s">
        <v>4444</v>
      </c>
      <c r="B146">
        <v>1</v>
      </c>
      <c r="C146" t="s">
        <v>5892</v>
      </c>
      <c r="D146" t="s">
        <v>38</v>
      </c>
      <c r="E146" t="s">
        <v>807</v>
      </c>
      <c r="F146" t="s">
        <v>5893</v>
      </c>
      <c r="G146" s="17" t="s">
        <v>2413</v>
      </c>
      <c r="H146" t="s">
        <v>150</v>
      </c>
      <c r="I146" t="s">
        <v>43</v>
      </c>
      <c r="J146" t="s">
        <v>8</v>
      </c>
      <c r="K146" t="s">
        <v>151</v>
      </c>
      <c r="L146" t="s">
        <v>323</v>
      </c>
      <c r="M146" t="s">
        <v>73</v>
      </c>
      <c r="N146">
        <v>0</v>
      </c>
      <c r="O146" t="s">
        <v>47</v>
      </c>
      <c r="P146">
        <v>7</v>
      </c>
      <c r="Q146" t="s">
        <v>194</v>
      </c>
      <c r="R146" t="s">
        <v>95</v>
      </c>
      <c r="S146" t="s">
        <v>64</v>
      </c>
      <c r="T146" t="s">
        <v>51</v>
      </c>
      <c r="U146" t="s">
        <v>195</v>
      </c>
      <c r="V146">
        <v>0.6</v>
      </c>
      <c r="W146" s="1">
        <v>819</v>
      </c>
      <c r="X146">
        <v>1</v>
      </c>
      <c r="Y146">
        <v>0.53</v>
      </c>
      <c r="Z146">
        <v>5</v>
      </c>
      <c r="AA146">
        <v>0.10600000000000001</v>
      </c>
      <c r="AB146" s="2">
        <v>0</v>
      </c>
      <c r="AC146" s="1">
        <v>0</v>
      </c>
      <c r="AD146" s="7">
        <v>43511</v>
      </c>
      <c r="AE146" s="7">
        <v>43511</v>
      </c>
      <c r="AF146">
        <v>0</v>
      </c>
      <c r="AG146" t="s">
        <v>53</v>
      </c>
      <c r="AH146" s="2">
        <v>0</v>
      </c>
      <c r="AI146" s="1">
        <v>0</v>
      </c>
      <c r="AJ146" s="1">
        <v>0</v>
      </c>
      <c r="AK146" s="6" t="str">
        <f>+IF(Tabla1[[#This Row],[REQUEST_TY]]="SR MANTENIMIENTO CORRECTIVO", "EMERGENCIA", "OTROS")</f>
        <v>EMERGENCIA</v>
      </c>
      <c r="AL146" s="6" t="str">
        <f>+_xlfn.IFS(Tabla1[[#This Row],[Veces obj]]&lt;=1,"0-1",Tabla1[[#This Row],[Veces obj]]&lt;=2,"1-2",Tabla1[[#This Row],[Veces obj]]&lt;=3,"2-3",TRUE,"&gt;3")</f>
        <v>0-1</v>
      </c>
      <c r="AM146" s="6" t="str">
        <f>+_xlfn.IFS(MONTH(Tabla1[[#This Row],[MES]])&lt;=3,"Q1",MONTH(Tabla1[[#This Row],[MES]])&lt;=6,"Q2",MONTH(Tabla1[[#This Row],[MES]])&lt;=9,"Q3",TRUE,"Q4")</f>
        <v>Q1</v>
      </c>
      <c r="AN146" t="str">
        <f>+IFERROR(VLOOKUP(Tabla1[[#This Row],[CUENTA]],CTAS[],2,0),"OTROS")</f>
        <v>HONEYWELL</v>
      </c>
      <c r="AO146">
        <v>1</v>
      </c>
      <c r="AP146" t="str">
        <f>+IFERROR(VLOOKUP(Tabla1[[#This Row],[EMPLEADO]],IS[],3,0),"OTROS")</f>
        <v>JUAREZ</v>
      </c>
      <c r="AQ146" t="str">
        <f>+IFERROR(VLOOKUP(Tabla1[[#This Row],[EMPLEADO]],IS[[NÓMINA]:[INGENIERO]],2,0),"OTROS")</f>
        <v>CARLOS MONTOYA</v>
      </c>
    </row>
    <row r="147" spans="1:43" x14ac:dyDescent="0.25">
      <c r="A147" t="s">
        <v>36</v>
      </c>
      <c r="B147">
        <v>1</v>
      </c>
      <c r="C147" t="s">
        <v>985</v>
      </c>
      <c r="D147" t="s">
        <v>38</v>
      </c>
      <c r="E147" t="s">
        <v>226</v>
      </c>
      <c r="F147" t="s">
        <v>986</v>
      </c>
      <c r="G147" s="17" t="s">
        <v>443</v>
      </c>
      <c r="H147" t="s">
        <v>150</v>
      </c>
      <c r="I147" t="s">
        <v>43</v>
      </c>
      <c r="J147" t="s">
        <v>8</v>
      </c>
      <c r="K147" t="s">
        <v>151</v>
      </c>
      <c r="L147" t="s">
        <v>323</v>
      </c>
      <c r="M147" t="s">
        <v>73</v>
      </c>
      <c r="N147">
        <v>0</v>
      </c>
      <c r="O147" t="s">
        <v>47</v>
      </c>
      <c r="P147">
        <v>54</v>
      </c>
      <c r="Q147" t="s">
        <v>82</v>
      </c>
      <c r="R147" t="s">
        <v>153</v>
      </c>
      <c r="S147" t="s">
        <v>50</v>
      </c>
      <c r="T147" t="s">
        <v>51</v>
      </c>
      <c r="U147" t="s">
        <v>120</v>
      </c>
      <c r="V147">
        <v>0.8</v>
      </c>
      <c r="W147" s="1">
        <v>572.00000000000011</v>
      </c>
      <c r="X147">
        <v>1</v>
      </c>
      <c r="Y147">
        <v>0.72</v>
      </c>
      <c r="Z147">
        <v>5</v>
      </c>
      <c r="AA147">
        <v>0.14399999999999999</v>
      </c>
      <c r="AB147" s="2">
        <v>0</v>
      </c>
      <c r="AC147" s="1">
        <v>0</v>
      </c>
      <c r="AD147" s="7">
        <v>43481</v>
      </c>
      <c r="AE147" s="7">
        <v>43481</v>
      </c>
      <c r="AF147">
        <v>0</v>
      </c>
      <c r="AG147" t="s">
        <v>53</v>
      </c>
      <c r="AH147" s="2">
        <v>0</v>
      </c>
      <c r="AI147" s="1">
        <v>0</v>
      </c>
      <c r="AJ147" s="1">
        <v>0</v>
      </c>
      <c r="AK147" s="6" t="str">
        <f>+IF(Tabla1[[#This Row],[REQUEST_TY]]="SR MANTENIMIENTO CORRECTIVO", "EMERGENCIA", "OTROS")</f>
        <v>EMERGENCIA</v>
      </c>
      <c r="AL147" s="6" t="str">
        <f>+_xlfn.IFS(Tabla1[[#This Row],[Veces obj]]&lt;=1,"0-1",Tabla1[[#This Row],[Veces obj]]&lt;=2,"1-2",Tabla1[[#This Row],[Veces obj]]&lt;=3,"2-3",TRUE,"&gt;3")</f>
        <v>0-1</v>
      </c>
      <c r="AM147" s="6" t="str">
        <f>+_xlfn.IFS(MONTH(Tabla1[[#This Row],[MES]])&lt;=3,"Q1",MONTH(Tabla1[[#This Row],[MES]])&lt;=6,"Q2",MONTH(Tabla1[[#This Row],[MES]])&lt;=9,"Q3",TRUE,"Q4")</f>
        <v>Q1</v>
      </c>
      <c r="AN147" t="str">
        <f>+IFERROR(VLOOKUP(Tabla1[[#This Row],[CUENTA]],CTAS[],2,0),"OTROS")</f>
        <v>HONEYWELL</v>
      </c>
      <c r="AO147">
        <v>1</v>
      </c>
      <c r="AP147" t="str">
        <f>+IFERROR(VLOOKUP(Tabla1[[#This Row],[EMPLEADO]],IS[],3,0),"OTROS")</f>
        <v>JUAREZ</v>
      </c>
      <c r="AQ147" t="str">
        <f>+IFERROR(VLOOKUP(Tabla1[[#This Row],[EMPLEADO]],IS[[NÓMINA]:[INGENIERO]],2,0),"OTROS")</f>
        <v>CARLOS MONTOYA</v>
      </c>
    </row>
    <row r="148" spans="1:43" x14ac:dyDescent="0.25">
      <c r="A148" t="s">
        <v>4444</v>
      </c>
      <c r="B148">
        <v>1</v>
      </c>
      <c r="C148" t="s">
        <v>6989</v>
      </c>
      <c r="D148" t="s">
        <v>38</v>
      </c>
      <c r="E148" t="s">
        <v>133</v>
      </c>
      <c r="F148" t="s">
        <v>6990</v>
      </c>
      <c r="G148" s="17" t="s">
        <v>3109</v>
      </c>
      <c r="H148" t="s">
        <v>136</v>
      </c>
      <c r="I148" t="s">
        <v>43</v>
      </c>
      <c r="J148" t="s">
        <v>8</v>
      </c>
      <c r="K148" t="s">
        <v>59</v>
      </c>
      <c r="L148" t="s">
        <v>3110</v>
      </c>
      <c r="M148" t="s">
        <v>222</v>
      </c>
      <c r="N148">
        <v>0</v>
      </c>
      <c r="O148" t="s">
        <v>47</v>
      </c>
      <c r="P148">
        <v>36</v>
      </c>
      <c r="Q148" t="s">
        <v>82</v>
      </c>
      <c r="R148" t="s">
        <v>138</v>
      </c>
      <c r="S148" t="s">
        <v>139</v>
      </c>
      <c r="T148" t="s">
        <v>51</v>
      </c>
      <c r="U148" t="s">
        <v>140</v>
      </c>
      <c r="V148">
        <v>1.1000000000000001</v>
      </c>
      <c r="W148" s="1">
        <v>1730.3000000000004</v>
      </c>
      <c r="X148">
        <v>1</v>
      </c>
      <c r="Y148">
        <v>0</v>
      </c>
      <c r="Z148">
        <v>4</v>
      </c>
      <c r="AA148">
        <v>0</v>
      </c>
      <c r="AB148" s="2">
        <v>0</v>
      </c>
      <c r="AC148" s="1">
        <v>0</v>
      </c>
      <c r="AD148" s="7">
        <v>43521</v>
      </c>
      <c r="AE148" s="7">
        <v>43521</v>
      </c>
      <c r="AF148">
        <v>0</v>
      </c>
      <c r="AG148" t="s">
        <v>53</v>
      </c>
      <c r="AH148" s="2">
        <v>0</v>
      </c>
      <c r="AI148" s="1">
        <v>0</v>
      </c>
      <c r="AJ148" s="1">
        <v>0</v>
      </c>
      <c r="AK148" s="6" t="str">
        <f>+IF(Tabla1[[#This Row],[REQUEST_TY]]="SR MANTENIMIENTO CORRECTIVO", "EMERGENCIA", "OTROS")</f>
        <v>EMERGENCIA</v>
      </c>
      <c r="AL148" s="6" t="str">
        <f>+_xlfn.IFS(Tabla1[[#This Row],[Veces obj]]&lt;=1,"0-1",Tabla1[[#This Row],[Veces obj]]&lt;=2,"1-2",Tabla1[[#This Row],[Veces obj]]&lt;=3,"2-3",TRUE,"&gt;3")</f>
        <v>0-1</v>
      </c>
      <c r="AM148" s="6" t="str">
        <f>+_xlfn.IFS(MONTH(Tabla1[[#This Row],[MES]])&lt;=3,"Q1",MONTH(Tabla1[[#This Row],[MES]])&lt;=6,"Q2",MONTH(Tabla1[[#This Row],[MES]])&lt;=9,"Q3",TRUE,"Q4")</f>
        <v>Q1</v>
      </c>
      <c r="AN148" t="str">
        <f>+IFERROR(VLOOKUP(Tabla1[[#This Row],[CUENTA]],CTAS[],2,0),"OTROS")</f>
        <v>OTROS</v>
      </c>
      <c r="AP148" t="str">
        <f>+IFERROR(VLOOKUP(Tabla1[[#This Row],[EMPLEADO]],IS[],3,0),"OTROS")</f>
        <v>OTROS</v>
      </c>
      <c r="AQ148" t="str">
        <f>+IFERROR(VLOOKUP(Tabla1[[#This Row],[EMPLEADO]],IS[[NÓMINA]:[INGENIERO]],2,0),"OTROS")</f>
        <v>OTROS</v>
      </c>
    </row>
    <row r="149" spans="1:43" x14ac:dyDescent="0.25">
      <c r="A149" t="s">
        <v>4444</v>
      </c>
      <c r="B149">
        <v>1</v>
      </c>
      <c r="C149" t="s">
        <v>6991</v>
      </c>
      <c r="D149" t="s">
        <v>38</v>
      </c>
      <c r="E149" t="s">
        <v>133</v>
      </c>
      <c r="F149" t="s">
        <v>6992</v>
      </c>
      <c r="G149" s="17" t="s">
        <v>4336</v>
      </c>
      <c r="H149" t="s">
        <v>106</v>
      </c>
      <c r="I149" t="s">
        <v>43</v>
      </c>
      <c r="J149" t="s">
        <v>8</v>
      </c>
      <c r="K149" t="s">
        <v>59</v>
      </c>
      <c r="L149" t="s">
        <v>4337</v>
      </c>
      <c r="M149" t="s">
        <v>131</v>
      </c>
      <c r="N149">
        <v>0</v>
      </c>
      <c r="O149" t="s">
        <v>47</v>
      </c>
      <c r="P149">
        <v>15</v>
      </c>
      <c r="Q149" t="s">
        <v>194</v>
      </c>
      <c r="R149" t="s">
        <v>138</v>
      </c>
      <c r="S149" t="s">
        <v>139</v>
      </c>
      <c r="T149" t="s">
        <v>51</v>
      </c>
      <c r="U149" t="s">
        <v>224</v>
      </c>
      <c r="V149">
        <v>0.8</v>
      </c>
      <c r="W149" s="1">
        <v>1258.4000000000003</v>
      </c>
      <c r="X149">
        <v>1</v>
      </c>
      <c r="Y149">
        <v>0</v>
      </c>
      <c r="Z149">
        <v>4</v>
      </c>
      <c r="AA149">
        <v>0</v>
      </c>
      <c r="AB149" s="2">
        <v>0</v>
      </c>
      <c r="AC149" s="1">
        <v>0</v>
      </c>
      <c r="AD149" s="7">
        <v>43521</v>
      </c>
      <c r="AE149" s="7">
        <v>43521</v>
      </c>
      <c r="AF149">
        <v>0</v>
      </c>
      <c r="AG149" t="s">
        <v>53</v>
      </c>
      <c r="AH149" s="2">
        <v>0</v>
      </c>
      <c r="AI149" s="1">
        <v>0</v>
      </c>
      <c r="AJ149" s="1">
        <v>0</v>
      </c>
      <c r="AK149" s="6" t="str">
        <f>+IF(Tabla1[[#This Row],[REQUEST_TY]]="SR MANTENIMIENTO CORRECTIVO", "EMERGENCIA", "OTROS")</f>
        <v>EMERGENCIA</v>
      </c>
      <c r="AL149" s="6" t="str">
        <f>+_xlfn.IFS(Tabla1[[#This Row],[Veces obj]]&lt;=1,"0-1",Tabla1[[#This Row],[Veces obj]]&lt;=2,"1-2",Tabla1[[#This Row],[Veces obj]]&lt;=3,"2-3",TRUE,"&gt;3")</f>
        <v>0-1</v>
      </c>
      <c r="AM149" s="6" t="str">
        <f>+_xlfn.IFS(MONTH(Tabla1[[#This Row],[MES]])&lt;=3,"Q1",MONTH(Tabla1[[#This Row],[MES]])&lt;=6,"Q2",MONTH(Tabla1[[#This Row],[MES]])&lt;=9,"Q3",TRUE,"Q4")</f>
        <v>Q1</v>
      </c>
      <c r="AN149" t="str">
        <f>+IFERROR(VLOOKUP(Tabla1[[#This Row],[CUENTA]],CTAS[],2,0),"OTROS")</f>
        <v>OTROS</v>
      </c>
      <c r="AP149" t="str">
        <f>+IFERROR(VLOOKUP(Tabla1[[#This Row],[EMPLEADO]],IS[],3,0),"OTROS")</f>
        <v>OTROS</v>
      </c>
      <c r="AQ149" t="str">
        <f>+IFERROR(VLOOKUP(Tabla1[[#This Row],[EMPLEADO]],IS[[NÓMINA]:[INGENIERO]],2,0),"OTROS")</f>
        <v>OTROS</v>
      </c>
    </row>
    <row r="150" spans="1:43" x14ac:dyDescent="0.25">
      <c r="A150" t="s">
        <v>4444</v>
      </c>
      <c r="B150">
        <v>1</v>
      </c>
      <c r="C150" t="s">
        <v>6993</v>
      </c>
      <c r="D150" t="s">
        <v>38</v>
      </c>
      <c r="E150" t="s">
        <v>76</v>
      </c>
      <c r="F150" t="s">
        <v>6994</v>
      </c>
      <c r="G150" s="17" t="s">
        <v>6995</v>
      </c>
      <c r="H150" t="s">
        <v>253</v>
      </c>
      <c r="I150" t="s">
        <v>43</v>
      </c>
      <c r="J150" t="s">
        <v>8</v>
      </c>
      <c r="K150" t="s">
        <v>59</v>
      </c>
      <c r="L150" t="s">
        <v>723</v>
      </c>
      <c r="M150" t="s">
        <v>358</v>
      </c>
      <c r="N150">
        <v>0</v>
      </c>
      <c r="O150" t="s">
        <v>47</v>
      </c>
      <c r="P150">
        <v>82</v>
      </c>
      <c r="Q150" t="s">
        <v>48</v>
      </c>
      <c r="R150" t="s">
        <v>63</v>
      </c>
      <c r="S150" t="s">
        <v>64</v>
      </c>
      <c r="T150" t="s">
        <v>51</v>
      </c>
      <c r="U150" t="s">
        <v>96</v>
      </c>
      <c r="V150">
        <v>1.1000000000000001</v>
      </c>
      <c r="W150" s="1">
        <v>1501.5000000000002</v>
      </c>
      <c r="X150">
        <v>1</v>
      </c>
      <c r="Y150">
        <v>0</v>
      </c>
      <c r="Z150">
        <v>5</v>
      </c>
      <c r="AA150">
        <v>0</v>
      </c>
      <c r="AB150" s="2">
        <v>0</v>
      </c>
      <c r="AC150" s="1">
        <v>0</v>
      </c>
      <c r="AD150" s="7">
        <v>43521</v>
      </c>
      <c r="AE150" s="7">
        <v>43521</v>
      </c>
      <c r="AF150">
        <v>0</v>
      </c>
      <c r="AG150" t="s">
        <v>53</v>
      </c>
      <c r="AH150" s="2">
        <v>0</v>
      </c>
      <c r="AI150" s="1">
        <v>0</v>
      </c>
      <c r="AJ150" s="1">
        <v>0</v>
      </c>
      <c r="AK150" s="6" t="str">
        <f>+IF(Tabla1[[#This Row],[REQUEST_TY]]="SR MANTENIMIENTO CORRECTIVO", "EMERGENCIA", "OTROS")</f>
        <v>EMERGENCIA</v>
      </c>
      <c r="AL150" s="6" t="str">
        <f>+_xlfn.IFS(Tabla1[[#This Row],[Veces obj]]&lt;=1,"0-1",Tabla1[[#This Row],[Veces obj]]&lt;=2,"1-2",Tabla1[[#This Row],[Veces obj]]&lt;=3,"2-3",TRUE,"&gt;3")</f>
        <v>0-1</v>
      </c>
      <c r="AM150" s="6" t="str">
        <f>+_xlfn.IFS(MONTH(Tabla1[[#This Row],[MES]])&lt;=3,"Q1",MONTH(Tabla1[[#This Row],[MES]])&lt;=6,"Q2",MONTH(Tabla1[[#This Row],[MES]])&lt;=9,"Q3",TRUE,"Q4")</f>
        <v>Q1</v>
      </c>
      <c r="AN150" t="str">
        <f>+IFERROR(VLOOKUP(Tabla1[[#This Row],[CUENTA]],CTAS[],2,0),"OTROS")</f>
        <v>OTROS</v>
      </c>
      <c r="AP150" t="str">
        <f>+IFERROR(VLOOKUP(Tabla1[[#This Row],[EMPLEADO]],IS[],3,0),"OTROS")</f>
        <v>OTROS</v>
      </c>
      <c r="AQ150" t="str">
        <f>+IFERROR(VLOOKUP(Tabla1[[#This Row],[EMPLEADO]],IS[[NÓMINA]:[INGENIERO]],2,0),"OTROS")</f>
        <v>OTROS</v>
      </c>
    </row>
    <row r="151" spans="1:43" x14ac:dyDescent="0.25">
      <c r="A151" t="s">
        <v>36</v>
      </c>
      <c r="B151">
        <v>1</v>
      </c>
      <c r="C151" t="s">
        <v>1021</v>
      </c>
      <c r="D151" t="s">
        <v>38</v>
      </c>
      <c r="E151" t="s">
        <v>373</v>
      </c>
      <c r="F151" t="s">
        <v>1022</v>
      </c>
      <c r="G151" s="17" t="s">
        <v>1023</v>
      </c>
      <c r="H151" t="s">
        <v>150</v>
      </c>
      <c r="I151" t="s">
        <v>43</v>
      </c>
      <c r="J151" t="s">
        <v>8</v>
      </c>
      <c r="K151" t="s">
        <v>151</v>
      </c>
      <c r="L151" t="s">
        <v>185</v>
      </c>
      <c r="M151" t="s">
        <v>73</v>
      </c>
      <c r="N151">
        <v>0</v>
      </c>
      <c r="O151" t="s">
        <v>47</v>
      </c>
      <c r="P151">
        <v>2611</v>
      </c>
      <c r="Q151" t="s">
        <v>48</v>
      </c>
      <c r="R151" t="s">
        <v>153</v>
      </c>
      <c r="S151" t="s">
        <v>50</v>
      </c>
      <c r="T151" t="s">
        <v>51</v>
      </c>
      <c r="U151" t="s">
        <v>52</v>
      </c>
      <c r="V151">
        <v>1.05</v>
      </c>
      <c r="W151" s="1">
        <v>750.75000000000011</v>
      </c>
      <c r="X151">
        <v>1</v>
      </c>
      <c r="Y151">
        <v>0.77</v>
      </c>
      <c r="Z151">
        <v>5</v>
      </c>
      <c r="AA151">
        <v>0.154</v>
      </c>
      <c r="AB151" s="2">
        <v>0</v>
      </c>
      <c r="AC151" s="1">
        <v>0</v>
      </c>
      <c r="AD151" s="7">
        <v>43489</v>
      </c>
      <c r="AE151" s="7">
        <v>43489</v>
      </c>
      <c r="AF151">
        <v>0</v>
      </c>
      <c r="AG151" t="s">
        <v>53</v>
      </c>
      <c r="AH151" s="2">
        <v>0</v>
      </c>
      <c r="AI151" s="1">
        <v>0</v>
      </c>
      <c r="AJ151" s="1">
        <v>0</v>
      </c>
      <c r="AK151" s="6" t="str">
        <f>+IF(Tabla1[[#This Row],[REQUEST_TY]]="SR MANTENIMIENTO CORRECTIVO", "EMERGENCIA", "OTROS")</f>
        <v>EMERGENCIA</v>
      </c>
      <c r="AL151" s="6" t="str">
        <f>+_xlfn.IFS(Tabla1[[#This Row],[Veces obj]]&lt;=1,"0-1",Tabla1[[#This Row],[Veces obj]]&lt;=2,"1-2",Tabla1[[#This Row],[Veces obj]]&lt;=3,"2-3",TRUE,"&gt;3")</f>
        <v>0-1</v>
      </c>
      <c r="AM151" s="6" t="str">
        <f>+_xlfn.IFS(MONTH(Tabla1[[#This Row],[MES]])&lt;=3,"Q1",MONTH(Tabla1[[#This Row],[MES]])&lt;=6,"Q2",MONTH(Tabla1[[#This Row],[MES]])&lt;=9,"Q3",TRUE,"Q4")</f>
        <v>Q1</v>
      </c>
      <c r="AN151" t="str">
        <f>+IFERROR(VLOOKUP(Tabla1[[#This Row],[CUENTA]],CTAS[],2,0),"OTROS")</f>
        <v>HONEYWELL</v>
      </c>
      <c r="AO151">
        <v>1</v>
      </c>
      <c r="AP151" t="str">
        <f>+IFERROR(VLOOKUP(Tabla1[[#This Row],[EMPLEADO]],IS[],3,0),"OTROS")</f>
        <v>JUAREZ</v>
      </c>
      <c r="AQ151" t="str">
        <f>+IFERROR(VLOOKUP(Tabla1[[#This Row],[EMPLEADO]],IS[[NÓMINA]:[INGENIERO]],2,0),"OTROS")</f>
        <v>CARLOS MONTOYA</v>
      </c>
    </row>
    <row r="152" spans="1:43" x14ac:dyDescent="0.25">
      <c r="A152" t="s">
        <v>4444</v>
      </c>
      <c r="B152">
        <v>1</v>
      </c>
      <c r="C152" t="s">
        <v>6014</v>
      </c>
      <c r="D152" t="s">
        <v>38</v>
      </c>
      <c r="E152" t="s">
        <v>320</v>
      </c>
      <c r="F152" t="s">
        <v>6015</v>
      </c>
      <c r="G152" s="17" t="s">
        <v>322</v>
      </c>
      <c r="H152" t="s">
        <v>150</v>
      </c>
      <c r="I152" t="s">
        <v>43</v>
      </c>
      <c r="J152" t="s">
        <v>8</v>
      </c>
      <c r="K152" t="s">
        <v>151</v>
      </c>
      <c r="L152" t="s">
        <v>323</v>
      </c>
      <c r="M152" t="s">
        <v>73</v>
      </c>
      <c r="N152">
        <v>0</v>
      </c>
      <c r="O152" t="s">
        <v>47</v>
      </c>
      <c r="P152">
        <v>27</v>
      </c>
      <c r="Q152" t="s">
        <v>62</v>
      </c>
      <c r="R152" t="s">
        <v>49</v>
      </c>
      <c r="S152" t="s">
        <v>50</v>
      </c>
      <c r="T152" t="s">
        <v>51</v>
      </c>
      <c r="U152" t="s">
        <v>154</v>
      </c>
      <c r="V152">
        <v>0.6</v>
      </c>
      <c r="W152" s="1">
        <v>429.00000000000006</v>
      </c>
      <c r="X152">
        <v>1</v>
      </c>
      <c r="Y152">
        <v>0.82</v>
      </c>
      <c r="Z152">
        <v>5</v>
      </c>
      <c r="AA152">
        <v>0.16399999999999998</v>
      </c>
      <c r="AB152" s="2">
        <v>0</v>
      </c>
      <c r="AC152" s="1">
        <v>0</v>
      </c>
      <c r="AD152" s="7">
        <v>43510</v>
      </c>
      <c r="AE152" s="7">
        <v>43510</v>
      </c>
      <c r="AF152">
        <v>0</v>
      </c>
      <c r="AG152" t="s">
        <v>53</v>
      </c>
      <c r="AH152" s="2">
        <v>0</v>
      </c>
      <c r="AI152" s="1">
        <v>0</v>
      </c>
      <c r="AJ152" s="1">
        <v>0</v>
      </c>
      <c r="AK152" s="6" t="str">
        <f>+IF(Tabla1[[#This Row],[REQUEST_TY]]="SR MANTENIMIENTO CORRECTIVO", "EMERGENCIA", "OTROS")</f>
        <v>EMERGENCIA</v>
      </c>
      <c r="AL152" s="6" t="str">
        <f>+_xlfn.IFS(Tabla1[[#This Row],[Veces obj]]&lt;=1,"0-1",Tabla1[[#This Row],[Veces obj]]&lt;=2,"1-2",Tabla1[[#This Row],[Veces obj]]&lt;=3,"2-3",TRUE,"&gt;3")</f>
        <v>0-1</v>
      </c>
      <c r="AM152" s="6" t="str">
        <f>+_xlfn.IFS(MONTH(Tabla1[[#This Row],[MES]])&lt;=3,"Q1",MONTH(Tabla1[[#This Row],[MES]])&lt;=6,"Q2",MONTH(Tabla1[[#This Row],[MES]])&lt;=9,"Q3",TRUE,"Q4")</f>
        <v>Q1</v>
      </c>
      <c r="AN152" t="str">
        <f>+IFERROR(VLOOKUP(Tabla1[[#This Row],[CUENTA]],CTAS[],2,0),"OTROS")</f>
        <v>HONEYWELL</v>
      </c>
      <c r="AO152">
        <v>1</v>
      </c>
      <c r="AP152" t="str">
        <f>+IFERROR(VLOOKUP(Tabla1[[#This Row],[EMPLEADO]],IS[],3,0),"OTROS")</f>
        <v>JUAREZ</v>
      </c>
      <c r="AQ152" t="str">
        <f>+IFERROR(VLOOKUP(Tabla1[[#This Row],[EMPLEADO]],IS[[NÓMINA]:[INGENIERO]],2,0),"OTROS")</f>
        <v>CARLOS MONTOYA</v>
      </c>
    </row>
    <row r="153" spans="1:43" x14ac:dyDescent="0.25">
      <c r="A153" t="s">
        <v>36</v>
      </c>
      <c r="B153">
        <v>1</v>
      </c>
      <c r="C153" t="s">
        <v>1096</v>
      </c>
      <c r="D153" t="s">
        <v>38</v>
      </c>
      <c r="E153" t="s">
        <v>373</v>
      </c>
      <c r="F153" t="s">
        <v>1097</v>
      </c>
      <c r="G153" s="17" t="s">
        <v>1098</v>
      </c>
      <c r="H153" t="s">
        <v>150</v>
      </c>
      <c r="I153" t="s">
        <v>43</v>
      </c>
      <c r="J153" t="s">
        <v>8</v>
      </c>
      <c r="K153" t="s">
        <v>151</v>
      </c>
      <c r="L153" t="s">
        <v>185</v>
      </c>
      <c r="M153" t="s">
        <v>73</v>
      </c>
      <c r="N153">
        <v>0</v>
      </c>
      <c r="O153" t="s">
        <v>47</v>
      </c>
      <c r="P153">
        <v>240</v>
      </c>
      <c r="Q153" t="s">
        <v>48</v>
      </c>
      <c r="R153" t="s">
        <v>153</v>
      </c>
      <c r="S153" t="s">
        <v>50</v>
      </c>
      <c r="T153" t="s">
        <v>51</v>
      </c>
      <c r="U153" t="s">
        <v>52</v>
      </c>
      <c r="V153">
        <v>1.05</v>
      </c>
      <c r="W153" s="1">
        <v>750.75000000000011</v>
      </c>
      <c r="X153">
        <v>1</v>
      </c>
      <c r="Y153">
        <v>0.83</v>
      </c>
      <c r="Z153">
        <v>5</v>
      </c>
      <c r="AA153">
        <v>0.16599999999999998</v>
      </c>
      <c r="AB153" s="2">
        <v>0</v>
      </c>
      <c r="AC153" s="1">
        <v>0</v>
      </c>
      <c r="AD153" s="7">
        <v>43493</v>
      </c>
      <c r="AE153" s="7">
        <v>43493</v>
      </c>
      <c r="AF153">
        <v>0</v>
      </c>
      <c r="AG153" t="s">
        <v>53</v>
      </c>
      <c r="AH153" s="2">
        <v>0</v>
      </c>
      <c r="AI153" s="1">
        <v>0</v>
      </c>
      <c r="AJ153" s="1">
        <v>0</v>
      </c>
      <c r="AK153" s="6" t="str">
        <f>+IF(Tabla1[[#This Row],[REQUEST_TY]]="SR MANTENIMIENTO CORRECTIVO", "EMERGENCIA", "OTROS")</f>
        <v>EMERGENCIA</v>
      </c>
      <c r="AL153" s="6" t="str">
        <f>+_xlfn.IFS(Tabla1[[#This Row],[Veces obj]]&lt;=1,"0-1",Tabla1[[#This Row],[Veces obj]]&lt;=2,"1-2",Tabla1[[#This Row],[Veces obj]]&lt;=3,"2-3",TRUE,"&gt;3")</f>
        <v>0-1</v>
      </c>
      <c r="AM153" s="6" t="str">
        <f>+_xlfn.IFS(MONTH(Tabla1[[#This Row],[MES]])&lt;=3,"Q1",MONTH(Tabla1[[#This Row],[MES]])&lt;=6,"Q2",MONTH(Tabla1[[#This Row],[MES]])&lt;=9,"Q3",TRUE,"Q4")</f>
        <v>Q1</v>
      </c>
      <c r="AN153" t="str">
        <f>+IFERROR(VLOOKUP(Tabla1[[#This Row],[CUENTA]],CTAS[],2,0),"OTROS")</f>
        <v>HONEYWELL</v>
      </c>
      <c r="AO153">
        <v>1</v>
      </c>
      <c r="AP153" t="str">
        <f>+IFERROR(VLOOKUP(Tabla1[[#This Row],[EMPLEADO]],IS[],3,0),"OTROS")</f>
        <v>JUAREZ</v>
      </c>
      <c r="AQ153" t="str">
        <f>+IFERROR(VLOOKUP(Tabla1[[#This Row],[EMPLEADO]],IS[[NÓMINA]:[INGENIERO]],2,0),"OTROS")</f>
        <v>CARLOS MONTOYA</v>
      </c>
    </row>
    <row r="154" spans="1:43" x14ac:dyDescent="0.25">
      <c r="A154" t="s">
        <v>4444</v>
      </c>
      <c r="B154">
        <v>1</v>
      </c>
      <c r="C154" t="s">
        <v>7177</v>
      </c>
      <c r="D154" t="s">
        <v>38</v>
      </c>
      <c r="E154" t="s">
        <v>190</v>
      </c>
      <c r="F154" t="s">
        <v>7178</v>
      </c>
      <c r="G154" s="17" t="s">
        <v>7179</v>
      </c>
      <c r="H154" t="s">
        <v>70</v>
      </c>
      <c r="I154" t="s">
        <v>43</v>
      </c>
      <c r="J154" t="s">
        <v>8</v>
      </c>
      <c r="K154" t="s">
        <v>92</v>
      </c>
      <c r="L154" t="s">
        <v>93</v>
      </c>
      <c r="M154" t="s">
        <v>94</v>
      </c>
      <c r="N154">
        <v>1</v>
      </c>
      <c r="O154" t="s">
        <v>47</v>
      </c>
      <c r="P154">
        <v>183</v>
      </c>
      <c r="Q154" t="s">
        <v>48</v>
      </c>
      <c r="R154" t="s">
        <v>63</v>
      </c>
      <c r="S154" t="s">
        <v>64</v>
      </c>
      <c r="T154" t="s">
        <v>51</v>
      </c>
      <c r="U154" t="s">
        <v>96</v>
      </c>
      <c r="V154">
        <v>1.1000000000000001</v>
      </c>
      <c r="W154" s="1">
        <v>0</v>
      </c>
      <c r="X154">
        <v>1</v>
      </c>
      <c r="Y154">
        <v>0</v>
      </c>
      <c r="Z154">
        <v>5</v>
      </c>
      <c r="AA154">
        <v>0</v>
      </c>
      <c r="AB154" s="2">
        <v>0</v>
      </c>
      <c r="AC154" s="1">
        <v>0</v>
      </c>
      <c r="AD154" s="7">
        <v>43522</v>
      </c>
      <c r="AE154" s="7">
        <v>43523</v>
      </c>
      <c r="AF154">
        <v>1</v>
      </c>
      <c r="AG154" t="s">
        <v>53</v>
      </c>
      <c r="AH154" s="2">
        <v>0</v>
      </c>
      <c r="AI154" s="1">
        <v>0</v>
      </c>
      <c r="AJ154" s="1">
        <v>0</v>
      </c>
      <c r="AK154" s="6" t="str">
        <f>+IF(Tabla1[[#This Row],[REQUEST_TY]]="SR MANTENIMIENTO CORRECTIVO", "EMERGENCIA", "OTROS")</f>
        <v>EMERGENCIA</v>
      </c>
      <c r="AL154" s="6" t="str">
        <f>+_xlfn.IFS(Tabla1[[#This Row],[Veces obj]]&lt;=1,"0-1",Tabla1[[#This Row],[Veces obj]]&lt;=2,"1-2",Tabla1[[#This Row],[Veces obj]]&lt;=3,"2-3",TRUE,"&gt;3")</f>
        <v>0-1</v>
      </c>
      <c r="AM154" s="6" t="str">
        <f>+_xlfn.IFS(MONTH(Tabla1[[#This Row],[MES]])&lt;=3,"Q1",MONTH(Tabla1[[#This Row],[MES]])&lt;=6,"Q2",MONTH(Tabla1[[#This Row],[MES]])&lt;=9,"Q3",TRUE,"Q4")</f>
        <v>Q1</v>
      </c>
      <c r="AN154" t="str">
        <f>+IFERROR(VLOOKUP(Tabla1[[#This Row],[CUENTA]],CTAS[],2,0),"OTROS")</f>
        <v>OTROS</v>
      </c>
      <c r="AP154" t="str">
        <f>+IFERROR(VLOOKUP(Tabla1[[#This Row],[EMPLEADO]],IS[],3,0),"OTROS")</f>
        <v>OTROS</v>
      </c>
      <c r="AQ154" t="str">
        <f>+IFERROR(VLOOKUP(Tabla1[[#This Row],[EMPLEADO]],IS[[NÓMINA]:[INGENIERO]],2,0),"OTROS")</f>
        <v>OTROS</v>
      </c>
    </row>
    <row r="155" spans="1:43" x14ac:dyDescent="0.25">
      <c r="A155" t="s">
        <v>36</v>
      </c>
      <c r="B155">
        <v>1</v>
      </c>
      <c r="C155" t="s">
        <v>1443</v>
      </c>
      <c r="D155" t="s">
        <v>38</v>
      </c>
      <c r="E155" t="s">
        <v>604</v>
      </c>
      <c r="F155" t="s">
        <v>1444</v>
      </c>
      <c r="G155" s="17" t="s">
        <v>1445</v>
      </c>
      <c r="H155" t="s">
        <v>150</v>
      </c>
      <c r="I155" t="s">
        <v>43</v>
      </c>
      <c r="J155" t="s">
        <v>8</v>
      </c>
      <c r="K155" t="s">
        <v>151</v>
      </c>
      <c r="L155" t="s">
        <v>1325</v>
      </c>
      <c r="M155" t="s">
        <v>94</v>
      </c>
      <c r="N155">
        <v>0</v>
      </c>
      <c r="O155" t="s">
        <v>47</v>
      </c>
      <c r="P155">
        <v>29</v>
      </c>
      <c r="Q155" t="s">
        <v>62</v>
      </c>
      <c r="R155" t="s">
        <v>63</v>
      </c>
      <c r="S155" t="s">
        <v>64</v>
      </c>
      <c r="T155" t="s">
        <v>51</v>
      </c>
      <c r="U155" t="s">
        <v>65</v>
      </c>
      <c r="V155">
        <v>0.8</v>
      </c>
      <c r="W155" s="1">
        <v>1092</v>
      </c>
      <c r="X155">
        <v>1</v>
      </c>
      <c r="Y155">
        <v>1.1499999999999999</v>
      </c>
      <c r="Z155">
        <v>5</v>
      </c>
      <c r="AA155">
        <v>0.22999999999999998</v>
      </c>
      <c r="AB155" s="2">
        <v>0</v>
      </c>
      <c r="AC155" s="1">
        <v>0</v>
      </c>
      <c r="AD155" s="7">
        <v>43486</v>
      </c>
      <c r="AE155" s="7">
        <v>43486</v>
      </c>
      <c r="AF155">
        <v>0</v>
      </c>
      <c r="AG155" t="s">
        <v>53</v>
      </c>
      <c r="AH155" s="2">
        <v>0</v>
      </c>
      <c r="AI155" s="1">
        <v>0</v>
      </c>
      <c r="AJ155" s="1">
        <v>0</v>
      </c>
      <c r="AK155" s="6" t="str">
        <f>+IF(Tabla1[[#This Row],[REQUEST_TY]]="SR MANTENIMIENTO CORRECTIVO", "EMERGENCIA", "OTROS")</f>
        <v>EMERGENCIA</v>
      </c>
      <c r="AL155" s="6" t="str">
        <f>+_xlfn.IFS(Tabla1[[#This Row],[Veces obj]]&lt;=1,"0-1",Tabla1[[#This Row],[Veces obj]]&lt;=2,"1-2",Tabla1[[#This Row],[Veces obj]]&lt;=3,"2-3",TRUE,"&gt;3")</f>
        <v>0-1</v>
      </c>
      <c r="AM155" s="6" t="str">
        <f>+_xlfn.IFS(MONTH(Tabla1[[#This Row],[MES]])&lt;=3,"Q1",MONTH(Tabla1[[#This Row],[MES]])&lt;=6,"Q2",MONTH(Tabla1[[#This Row],[MES]])&lt;=9,"Q3",TRUE,"Q4")</f>
        <v>Q1</v>
      </c>
      <c r="AN155" t="str">
        <f>+IFERROR(VLOOKUP(Tabla1[[#This Row],[CUENTA]],CTAS[],2,0),"OTROS")</f>
        <v>HONEYWELL</v>
      </c>
      <c r="AO155">
        <v>1</v>
      </c>
      <c r="AP155" t="str">
        <f>+IFERROR(VLOOKUP(Tabla1[[#This Row],[EMPLEADO]],IS[],3,0),"OTROS")</f>
        <v>JUAREZ</v>
      </c>
      <c r="AQ155" t="str">
        <f>+IFERROR(VLOOKUP(Tabla1[[#This Row],[EMPLEADO]],IS[[NÓMINA]:[INGENIERO]],2,0),"OTROS")</f>
        <v>CARLOS MONTOYA</v>
      </c>
    </row>
    <row r="156" spans="1:43" x14ac:dyDescent="0.25">
      <c r="A156" t="s">
        <v>36</v>
      </c>
      <c r="B156">
        <v>1</v>
      </c>
      <c r="C156" t="s">
        <v>1544</v>
      </c>
      <c r="D156" t="s">
        <v>38</v>
      </c>
      <c r="E156" t="s">
        <v>1545</v>
      </c>
      <c r="F156" t="s">
        <v>1546</v>
      </c>
      <c r="G156" s="17" t="s">
        <v>1547</v>
      </c>
      <c r="H156" t="s">
        <v>150</v>
      </c>
      <c r="I156" t="s">
        <v>43</v>
      </c>
      <c r="J156" t="s">
        <v>8</v>
      </c>
      <c r="K156" t="s">
        <v>151</v>
      </c>
      <c r="L156" t="s">
        <v>185</v>
      </c>
      <c r="M156" t="s">
        <v>73</v>
      </c>
      <c r="N156">
        <v>0</v>
      </c>
      <c r="O156" t="s">
        <v>47</v>
      </c>
      <c r="P156">
        <v>82</v>
      </c>
      <c r="Q156" t="s">
        <v>48</v>
      </c>
      <c r="R156" t="s">
        <v>242</v>
      </c>
      <c r="S156" t="s">
        <v>64</v>
      </c>
      <c r="T156" t="s">
        <v>51</v>
      </c>
      <c r="U156" t="s">
        <v>96</v>
      </c>
      <c r="V156">
        <v>1.1000000000000001</v>
      </c>
      <c r="W156" s="1">
        <v>1501.5000000000002</v>
      </c>
      <c r="X156">
        <v>1</v>
      </c>
      <c r="Y156">
        <v>1.23</v>
      </c>
      <c r="Z156">
        <v>5</v>
      </c>
      <c r="AA156">
        <v>0.246</v>
      </c>
      <c r="AB156" s="2">
        <v>0</v>
      </c>
      <c r="AC156" s="1">
        <v>0</v>
      </c>
      <c r="AD156" s="7">
        <v>43474</v>
      </c>
      <c r="AE156" s="7">
        <v>43475</v>
      </c>
      <c r="AF156">
        <v>1</v>
      </c>
      <c r="AG156" t="s">
        <v>53</v>
      </c>
      <c r="AH156" s="2">
        <v>0</v>
      </c>
      <c r="AI156" s="1">
        <v>0</v>
      </c>
      <c r="AJ156" s="1">
        <v>0</v>
      </c>
      <c r="AK156" s="6" t="str">
        <f>+IF(Tabla1[[#This Row],[REQUEST_TY]]="SR MANTENIMIENTO CORRECTIVO", "EMERGENCIA", "OTROS")</f>
        <v>EMERGENCIA</v>
      </c>
      <c r="AL156" s="6" t="str">
        <f>+_xlfn.IFS(Tabla1[[#This Row],[Veces obj]]&lt;=1,"0-1",Tabla1[[#This Row],[Veces obj]]&lt;=2,"1-2",Tabla1[[#This Row],[Veces obj]]&lt;=3,"2-3",TRUE,"&gt;3")</f>
        <v>0-1</v>
      </c>
      <c r="AM156" s="6" t="str">
        <f>+_xlfn.IFS(MONTH(Tabla1[[#This Row],[MES]])&lt;=3,"Q1",MONTH(Tabla1[[#This Row],[MES]])&lt;=6,"Q2",MONTH(Tabla1[[#This Row],[MES]])&lt;=9,"Q3",TRUE,"Q4")</f>
        <v>Q1</v>
      </c>
      <c r="AN156" t="str">
        <f>+IFERROR(VLOOKUP(Tabla1[[#This Row],[CUENTA]],CTAS[],2,0),"OTROS")</f>
        <v>HONEYWELL</v>
      </c>
      <c r="AO156">
        <v>1</v>
      </c>
      <c r="AP156" t="str">
        <f>+IFERROR(VLOOKUP(Tabla1[[#This Row],[EMPLEADO]],IS[],3,0),"OTROS")</f>
        <v>JUAREZ</v>
      </c>
      <c r="AQ156" t="str">
        <f>+IFERROR(VLOOKUP(Tabla1[[#This Row],[EMPLEADO]],IS[[NÓMINA]:[INGENIERO]],2,0),"OTROS")</f>
        <v>CARLOS MONTOYA</v>
      </c>
    </row>
    <row r="157" spans="1:43" x14ac:dyDescent="0.25">
      <c r="A157" t="s">
        <v>36</v>
      </c>
      <c r="B157">
        <v>1</v>
      </c>
      <c r="C157" t="s">
        <v>1660</v>
      </c>
      <c r="D157" t="s">
        <v>38</v>
      </c>
      <c r="E157" t="s">
        <v>1208</v>
      </c>
      <c r="F157" t="s">
        <v>1661</v>
      </c>
      <c r="G157" s="17" t="s">
        <v>1662</v>
      </c>
      <c r="H157" t="s">
        <v>150</v>
      </c>
      <c r="I157" t="s">
        <v>43</v>
      </c>
      <c r="J157" t="s">
        <v>8</v>
      </c>
      <c r="K157" t="s">
        <v>151</v>
      </c>
      <c r="L157" t="s">
        <v>1325</v>
      </c>
      <c r="M157" t="s">
        <v>94</v>
      </c>
      <c r="N157">
        <v>0</v>
      </c>
      <c r="O157" t="s">
        <v>47</v>
      </c>
      <c r="P157">
        <v>2617</v>
      </c>
      <c r="Q157" t="s">
        <v>48</v>
      </c>
      <c r="R157" t="s">
        <v>153</v>
      </c>
      <c r="S157" t="s">
        <v>50</v>
      </c>
      <c r="T157" t="s">
        <v>51</v>
      </c>
      <c r="U157" t="s">
        <v>52</v>
      </c>
      <c r="V157">
        <v>1.05</v>
      </c>
      <c r="W157" s="1">
        <v>750.75000000000011</v>
      </c>
      <c r="X157">
        <v>1</v>
      </c>
      <c r="Y157">
        <v>1.33</v>
      </c>
      <c r="Z157">
        <v>5</v>
      </c>
      <c r="AA157">
        <v>0.26600000000000001</v>
      </c>
      <c r="AB157" s="2">
        <v>0</v>
      </c>
      <c r="AC157" s="1">
        <v>0</v>
      </c>
      <c r="AD157" s="7">
        <v>43495</v>
      </c>
      <c r="AE157" s="7">
        <v>43495</v>
      </c>
      <c r="AF157">
        <v>0</v>
      </c>
      <c r="AG157" t="s">
        <v>53</v>
      </c>
      <c r="AH157" s="2">
        <v>0</v>
      </c>
      <c r="AI157" s="1">
        <v>0</v>
      </c>
      <c r="AJ157" s="1">
        <v>0</v>
      </c>
      <c r="AK157" s="6" t="str">
        <f>+IF(Tabla1[[#This Row],[REQUEST_TY]]="SR MANTENIMIENTO CORRECTIVO", "EMERGENCIA", "OTROS")</f>
        <v>EMERGENCIA</v>
      </c>
      <c r="AL157" s="6" t="str">
        <f>+_xlfn.IFS(Tabla1[[#This Row],[Veces obj]]&lt;=1,"0-1",Tabla1[[#This Row],[Veces obj]]&lt;=2,"1-2",Tabla1[[#This Row],[Veces obj]]&lt;=3,"2-3",TRUE,"&gt;3")</f>
        <v>0-1</v>
      </c>
      <c r="AM157" s="6" t="str">
        <f>+_xlfn.IFS(MONTH(Tabla1[[#This Row],[MES]])&lt;=3,"Q1",MONTH(Tabla1[[#This Row],[MES]])&lt;=6,"Q2",MONTH(Tabla1[[#This Row],[MES]])&lt;=9,"Q3",TRUE,"Q4")</f>
        <v>Q1</v>
      </c>
      <c r="AN157" t="str">
        <f>+IFERROR(VLOOKUP(Tabla1[[#This Row],[CUENTA]],CTAS[],2,0),"OTROS")</f>
        <v>HONEYWELL</v>
      </c>
      <c r="AO157">
        <v>1</v>
      </c>
      <c r="AP157" t="str">
        <f>+IFERROR(VLOOKUP(Tabla1[[#This Row],[EMPLEADO]],IS[],3,0),"OTROS")</f>
        <v>JUAREZ</v>
      </c>
      <c r="AQ157" t="str">
        <f>+IFERROR(VLOOKUP(Tabla1[[#This Row],[EMPLEADO]],IS[[NÓMINA]:[INGENIERO]],2,0),"OTROS")</f>
        <v>CARLOS MONTOYA</v>
      </c>
    </row>
    <row r="158" spans="1:43" x14ac:dyDescent="0.25">
      <c r="A158" t="s">
        <v>4444</v>
      </c>
      <c r="B158">
        <v>1</v>
      </c>
      <c r="C158" t="s">
        <v>6201</v>
      </c>
      <c r="D158" t="s">
        <v>38</v>
      </c>
      <c r="E158" t="s">
        <v>147</v>
      </c>
      <c r="F158" t="s">
        <v>6202</v>
      </c>
      <c r="G158" s="17" t="s">
        <v>3064</v>
      </c>
      <c r="H158" t="s">
        <v>150</v>
      </c>
      <c r="I158" t="s">
        <v>43</v>
      </c>
      <c r="J158" t="s">
        <v>8</v>
      </c>
      <c r="K158" t="s">
        <v>151</v>
      </c>
      <c r="L158" t="s">
        <v>323</v>
      </c>
      <c r="M158" t="s">
        <v>73</v>
      </c>
      <c r="N158">
        <v>0</v>
      </c>
      <c r="O158" t="s">
        <v>47</v>
      </c>
      <c r="P158">
        <v>9</v>
      </c>
      <c r="Q158" t="s">
        <v>194</v>
      </c>
      <c r="R158" t="s">
        <v>153</v>
      </c>
      <c r="S158" t="s">
        <v>50</v>
      </c>
      <c r="T158" t="s">
        <v>51</v>
      </c>
      <c r="U158" t="s">
        <v>444</v>
      </c>
      <c r="V158">
        <v>0</v>
      </c>
      <c r="W158" s="1">
        <v>0</v>
      </c>
      <c r="X158">
        <v>1</v>
      </c>
      <c r="Y158">
        <v>1.38</v>
      </c>
      <c r="Z158">
        <v>5</v>
      </c>
      <c r="AA158">
        <v>0.27599999999999997</v>
      </c>
      <c r="AB158" s="2">
        <v>0</v>
      </c>
      <c r="AC158" s="1">
        <v>0</v>
      </c>
      <c r="AD158" s="7">
        <v>43511</v>
      </c>
      <c r="AE158" s="7">
        <v>43511</v>
      </c>
      <c r="AF158">
        <v>0</v>
      </c>
      <c r="AG158" t="s">
        <v>53</v>
      </c>
      <c r="AH158" s="2">
        <v>0</v>
      </c>
      <c r="AI158" s="1">
        <v>0</v>
      </c>
      <c r="AJ158" s="1">
        <v>0</v>
      </c>
      <c r="AK158" s="6" t="str">
        <f>+IF(Tabla1[[#This Row],[REQUEST_TY]]="SR MANTENIMIENTO CORRECTIVO", "EMERGENCIA", "OTROS")</f>
        <v>EMERGENCIA</v>
      </c>
      <c r="AL158" s="6" t="str">
        <f>+_xlfn.IFS(Tabla1[[#This Row],[Veces obj]]&lt;=1,"0-1",Tabla1[[#This Row],[Veces obj]]&lt;=2,"1-2",Tabla1[[#This Row],[Veces obj]]&lt;=3,"2-3",TRUE,"&gt;3")</f>
        <v>0-1</v>
      </c>
      <c r="AM158" s="6" t="str">
        <f>+_xlfn.IFS(MONTH(Tabla1[[#This Row],[MES]])&lt;=3,"Q1",MONTH(Tabla1[[#This Row],[MES]])&lt;=6,"Q2",MONTH(Tabla1[[#This Row],[MES]])&lt;=9,"Q3",TRUE,"Q4")</f>
        <v>Q1</v>
      </c>
      <c r="AN158" t="str">
        <f>+IFERROR(VLOOKUP(Tabla1[[#This Row],[CUENTA]],CTAS[],2,0),"OTROS")</f>
        <v>HONEYWELL</v>
      </c>
      <c r="AO158">
        <v>1</v>
      </c>
      <c r="AP158" t="str">
        <f>+IFERROR(VLOOKUP(Tabla1[[#This Row],[EMPLEADO]],IS[],3,0),"OTROS")</f>
        <v>JUAREZ</v>
      </c>
      <c r="AQ158" t="str">
        <f>+IFERROR(VLOOKUP(Tabla1[[#This Row],[EMPLEADO]],IS[[NÓMINA]:[INGENIERO]],2,0),"OTROS")</f>
        <v>CARLOS MONTOYA</v>
      </c>
    </row>
    <row r="159" spans="1:43" x14ac:dyDescent="0.25">
      <c r="A159" t="s">
        <v>4444</v>
      </c>
      <c r="B159">
        <v>1</v>
      </c>
      <c r="C159" t="s">
        <v>6721</v>
      </c>
      <c r="D159" t="s">
        <v>38</v>
      </c>
      <c r="E159" t="s">
        <v>89</v>
      </c>
      <c r="F159" t="s">
        <v>6722</v>
      </c>
      <c r="G159" s="17" t="s">
        <v>5211</v>
      </c>
      <c r="H159" t="s">
        <v>70</v>
      </c>
      <c r="I159" t="s">
        <v>43</v>
      </c>
      <c r="J159" t="s">
        <v>8</v>
      </c>
      <c r="K159" t="s">
        <v>234</v>
      </c>
      <c r="L159" t="s">
        <v>93</v>
      </c>
      <c r="M159" t="s">
        <v>94</v>
      </c>
      <c r="N159">
        <v>1</v>
      </c>
      <c r="O159" t="s">
        <v>47</v>
      </c>
      <c r="P159">
        <v>14</v>
      </c>
      <c r="Q159" t="s">
        <v>194</v>
      </c>
      <c r="R159" t="s">
        <v>95</v>
      </c>
      <c r="S159" t="s">
        <v>64</v>
      </c>
      <c r="T159" t="s">
        <v>51</v>
      </c>
      <c r="U159" t="s">
        <v>195</v>
      </c>
      <c r="V159">
        <v>0.6</v>
      </c>
      <c r="W159" s="1">
        <v>0</v>
      </c>
      <c r="X159">
        <v>1</v>
      </c>
      <c r="Y159">
        <v>0.01</v>
      </c>
      <c r="Z159">
        <v>5</v>
      </c>
      <c r="AA159">
        <v>2E-3</v>
      </c>
      <c r="AB159" s="2">
        <v>0</v>
      </c>
      <c r="AC159" s="1">
        <v>0</v>
      </c>
      <c r="AD159" s="7">
        <v>43516</v>
      </c>
      <c r="AE159" s="7">
        <v>43516</v>
      </c>
      <c r="AF159">
        <v>0</v>
      </c>
      <c r="AG159" t="s">
        <v>53</v>
      </c>
      <c r="AH159" s="2">
        <v>0</v>
      </c>
      <c r="AI159" s="1">
        <v>0</v>
      </c>
      <c r="AJ159" s="1">
        <v>0</v>
      </c>
      <c r="AK159" s="6" t="str">
        <f>+IF(Tabla1[[#This Row],[REQUEST_TY]]="SR MANTENIMIENTO CORRECTIVO", "EMERGENCIA", "OTROS")</f>
        <v>EMERGENCIA</v>
      </c>
      <c r="AL159" s="6" t="str">
        <f>+_xlfn.IFS(Tabla1[[#This Row],[Veces obj]]&lt;=1,"0-1",Tabla1[[#This Row],[Veces obj]]&lt;=2,"1-2",Tabla1[[#This Row],[Veces obj]]&lt;=3,"2-3",TRUE,"&gt;3")</f>
        <v>0-1</v>
      </c>
      <c r="AM159" s="6" t="str">
        <f>+_xlfn.IFS(MONTH(Tabla1[[#This Row],[MES]])&lt;=3,"Q1",MONTH(Tabla1[[#This Row],[MES]])&lt;=6,"Q2",MONTH(Tabla1[[#This Row],[MES]])&lt;=9,"Q3",TRUE,"Q4")</f>
        <v>Q1</v>
      </c>
      <c r="AN159" t="str">
        <f>+IFERROR(VLOOKUP(Tabla1[[#This Row],[CUENTA]],CTAS[],2,0),"OTROS")</f>
        <v>OTROS</v>
      </c>
      <c r="AP159" t="str">
        <f>+IFERROR(VLOOKUP(Tabla1[[#This Row],[EMPLEADO]],IS[],3,0),"OTROS")</f>
        <v>OTROS</v>
      </c>
      <c r="AQ159" t="str">
        <f>+IFERROR(VLOOKUP(Tabla1[[#This Row],[EMPLEADO]],IS[[NÓMINA]:[INGENIERO]],2,0),"OTROS")</f>
        <v>OTROS</v>
      </c>
    </row>
    <row r="160" spans="1:43" x14ac:dyDescent="0.25">
      <c r="A160" t="s">
        <v>4444</v>
      </c>
      <c r="B160">
        <v>1</v>
      </c>
      <c r="C160" t="s">
        <v>4699</v>
      </c>
      <c r="D160" t="s">
        <v>38</v>
      </c>
      <c r="E160" t="s">
        <v>2527</v>
      </c>
      <c r="F160" t="s">
        <v>4700</v>
      </c>
      <c r="G160" s="17" t="s">
        <v>4701</v>
      </c>
      <c r="H160" t="s">
        <v>150</v>
      </c>
      <c r="I160" t="s">
        <v>43</v>
      </c>
      <c r="J160" t="s">
        <v>8</v>
      </c>
      <c r="K160" t="s">
        <v>151</v>
      </c>
      <c r="L160" t="s">
        <v>193</v>
      </c>
      <c r="M160" t="s">
        <v>73</v>
      </c>
      <c r="N160">
        <v>0</v>
      </c>
      <c r="O160" t="s">
        <v>47</v>
      </c>
      <c r="P160">
        <v>70</v>
      </c>
      <c r="Q160" t="s">
        <v>48</v>
      </c>
      <c r="R160" t="s">
        <v>153</v>
      </c>
      <c r="S160" t="s">
        <v>50</v>
      </c>
      <c r="T160" t="s">
        <v>51</v>
      </c>
      <c r="U160" t="s">
        <v>52</v>
      </c>
      <c r="V160">
        <v>1.05</v>
      </c>
      <c r="W160" s="1">
        <v>750.75000000000011</v>
      </c>
      <c r="X160">
        <v>1</v>
      </c>
      <c r="Y160">
        <v>1.55</v>
      </c>
      <c r="Z160">
        <v>5</v>
      </c>
      <c r="AA160">
        <v>0.31</v>
      </c>
      <c r="AB160" s="2">
        <v>0</v>
      </c>
      <c r="AC160" s="1">
        <v>0</v>
      </c>
      <c r="AD160" s="7">
        <v>43496</v>
      </c>
      <c r="AE160" s="7">
        <v>43497</v>
      </c>
      <c r="AF160">
        <v>1</v>
      </c>
      <c r="AG160" t="s">
        <v>53</v>
      </c>
      <c r="AH160" s="2">
        <v>0</v>
      </c>
      <c r="AI160" s="1">
        <v>0</v>
      </c>
      <c r="AJ160" s="1">
        <v>0</v>
      </c>
      <c r="AK160" s="6" t="str">
        <f>+IF(Tabla1[[#This Row],[REQUEST_TY]]="SR MANTENIMIENTO CORRECTIVO", "EMERGENCIA", "OTROS")</f>
        <v>EMERGENCIA</v>
      </c>
      <c r="AL160" s="6" t="str">
        <f>+_xlfn.IFS(Tabla1[[#This Row],[Veces obj]]&lt;=1,"0-1",Tabla1[[#This Row],[Veces obj]]&lt;=2,"1-2",Tabla1[[#This Row],[Veces obj]]&lt;=3,"2-3",TRUE,"&gt;3")</f>
        <v>0-1</v>
      </c>
      <c r="AM160" s="6" t="str">
        <f>+_xlfn.IFS(MONTH(Tabla1[[#This Row],[MES]])&lt;=3,"Q1",MONTH(Tabla1[[#This Row],[MES]])&lt;=6,"Q2",MONTH(Tabla1[[#This Row],[MES]])&lt;=9,"Q3",TRUE,"Q4")</f>
        <v>Q1</v>
      </c>
      <c r="AN160" t="str">
        <f>+IFERROR(VLOOKUP(Tabla1[[#This Row],[CUENTA]],CTAS[],2,0),"OTROS")</f>
        <v>HONEYWELL</v>
      </c>
      <c r="AO160">
        <v>1</v>
      </c>
      <c r="AP160" t="str">
        <f>+IFERROR(VLOOKUP(Tabla1[[#This Row],[EMPLEADO]],IS[],3,0),"OTROS")</f>
        <v>JUAREZ</v>
      </c>
      <c r="AQ160" t="str">
        <f>+IFERROR(VLOOKUP(Tabla1[[#This Row],[EMPLEADO]],IS[[NÓMINA]:[INGENIERO]],2,0),"OTROS")</f>
        <v>CARLOS MONTOYA</v>
      </c>
    </row>
    <row r="161" spans="1:43" x14ac:dyDescent="0.25">
      <c r="A161" t="s">
        <v>36</v>
      </c>
      <c r="B161">
        <v>1</v>
      </c>
      <c r="C161" t="s">
        <v>1995</v>
      </c>
      <c r="D161" t="s">
        <v>38</v>
      </c>
      <c r="E161" t="s">
        <v>464</v>
      </c>
      <c r="F161" t="s">
        <v>1996</v>
      </c>
      <c r="G161" s="17" t="s">
        <v>1978</v>
      </c>
      <c r="H161" t="s">
        <v>150</v>
      </c>
      <c r="I161" t="s">
        <v>43</v>
      </c>
      <c r="J161" t="s">
        <v>8</v>
      </c>
      <c r="K161" t="s">
        <v>151</v>
      </c>
      <c r="L161" t="s">
        <v>185</v>
      </c>
      <c r="M161" t="s">
        <v>73</v>
      </c>
      <c r="N161">
        <v>0</v>
      </c>
      <c r="O161" t="s">
        <v>47</v>
      </c>
      <c r="P161">
        <v>3</v>
      </c>
      <c r="Q161" t="s">
        <v>388</v>
      </c>
      <c r="R161" t="s">
        <v>242</v>
      </c>
      <c r="S161" t="s">
        <v>64</v>
      </c>
      <c r="T161" t="s">
        <v>51</v>
      </c>
      <c r="U161" t="s">
        <v>389</v>
      </c>
      <c r="V161">
        <v>0</v>
      </c>
      <c r="W161" s="1">
        <v>0</v>
      </c>
      <c r="X161">
        <v>1</v>
      </c>
      <c r="Y161">
        <v>1.67</v>
      </c>
      <c r="Z161">
        <v>5</v>
      </c>
      <c r="AA161">
        <v>0.33399999999999996</v>
      </c>
      <c r="AB161" s="2">
        <v>0</v>
      </c>
      <c r="AC161" s="1">
        <v>0</v>
      </c>
      <c r="AD161" s="7">
        <v>43489</v>
      </c>
      <c r="AE161" s="7">
        <v>43489</v>
      </c>
      <c r="AF161">
        <v>0</v>
      </c>
      <c r="AG161" t="s">
        <v>53</v>
      </c>
      <c r="AH161" s="2">
        <v>0</v>
      </c>
      <c r="AI161" s="1">
        <v>0</v>
      </c>
      <c r="AJ161" s="1">
        <v>0</v>
      </c>
      <c r="AK161" s="6" t="str">
        <f>+IF(Tabla1[[#This Row],[REQUEST_TY]]="SR MANTENIMIENTO CORRECTIVO", "EMERGENCIA", "OTROS")</f>
        <v>EMERGENCIA</v>
      </c>
      <c r="AL161" s="6" t="str">
        <f>+_xlfn.IFS(Tabla1[[#This Row],[Veces obj]]&lt;=1,"0-1",Tabla1[[#This Row],[Veces obj]]&lt;=2,"1-2",Tabla1[[#This Row],[Veces obj]]&lt;=3,"2-3",TRUE,"&gt;3")</f>
        <v>0-1</v>
      </c>
      <c r="AM161" s="6" t="str">
        <f>+_xlfn.IFS(MONTH(Tabla1[[#This Row],[MES]])&lt;=3,"Q1",MONTH(Tabla1[[#This Row],[MES]])&lt;=6,"Q2",MONTH(Tabla1[[#This Row],[MES]])&lt;=9,"Q3",TRUE,"Q4")</f>
        <v>Q1</v>
      </c>
      <c r="AN161" t="str">
        <f>+IFERROR(VLOOKUP(Tabla1[[#This Row],[CUENTA]],CTAS[],2,0),"OTROS")</f>
        <v>HONEYWELL</v>
      </c>
      <c r="AO161">
        <v>1</v>
      </c>
      <c r="AP161" t="str">
        <f>+IFERROR(VLOOKUP(Tabla1[[#This Row],[EMPLEADO]],IS[],3,0),"OTROS")</f>
        <v>JUAREZ</v>
      </c>
      <c r="AQ161" t="str">
        <f>+IFERROR(VLOOKUP(Tabla1[[#This Row],[EMPLEADO]],IS[[NÓMINA]:[INGENIERO]],2,0),"OTROS")</f>
        <v>CARLOS MONTOYA</v>
      </c>
    </row>
    <row r="162" spans="1:43" x14ac:dyDescent="0.25">
      <c r="A162" t="s">
        <v>4444</v>
      </c>
      <c r="B162">
        <v>1</v>
      </c>
      <c r="C162" t="s">
        <v>7190</v>
      </c>
      <c r="D162" t="s">
        <v>38</v>
      </c>
      <c r="E162" t="s">
        <v>76</v>
      </c>
      <c r="F162" t="s">
        <v>7191</v>
      </c>
      <c r="G162" s="17" t="s">
        <v>7192</v>
      </c>
      <c r="H162" t="s">
        <v>453</v>
      </c>
      <c r="I162" t="s">
        <v>43</v>
      </c>
      <c r="J162" t="s">
        <v>8</v>
      </c>
      <c r="K162" t="s">
        <v>102</v>
      </c>
      <c r="L162" t="s">
        <v>1197</v>
      </c>
      <c r="M162" t="s">
        <v>1198</v>
      </c>
      <c r="N162">
        <v>0</v>
      </c>
      <c r="O162" t="s">
        <v>47</v>
      </c>
      <c r="P162">
        <v>224</v>
      </c>
      <c r="Q162" t="s">
        <v>48</v>
      </c>
      <c r="R162" t="s">
        <v>63</v>
      </c>
      <c r="S162" t="s">
        <v>64</v>
      </c>
      <c r="T162" t="s">
        <v>51</v>
      </c>
      <c r="U162" t="s">
        <v>96</v>
      </c>
      <c r="V162">
        <v>1.1000000000000001</v>
      </c>
      <c r="W162" s="1">
        <v>1501.5000000000002</v>
      </c>
      <c r="X162">
        <v>1</v>
      </c>
      <c r="Y162">
        <v>0.02</v>
      </c>
      <c r="Z162">
        <v>5</v>
      </c>
      <c r="AA162">
        <v>4.0000000000000001E-3</v>
      </c>
      <c r="AB162" s="2">
        <v>0</v>
      </c>
      <c r="AC162" s="1">
        <v>0</v>
      </c>
      <c r="AD162" s="7">
        <v>43523</v>
      </c>
      <c r="AE162" s="7">
        <v>43523</v>
      </c>
      <c r="AF162">
        <v>0</v>
      </c>
      <c r="AG162" t="s">
        <v>53</v>
      </c>
      <c r="AH162" s="2">
        <v>0</v>
      </c>
      <c r="AI162" s="1">
        <v>0</v>
      </c>
      <c r="AJ162" s="1">
        <v>0</v>
      </c>
      <c r="AK162" s="6" t="str">
        <f>+IF(Tabla1[[#This Row],[REQUEST_TY]]="SR MANTENIMIENTO CORRECTIVO", "EMERGENCIA", "OTROS")</f>
        <v>EMERGENCIA</v>
      </c>
      <c r="AL162" s="6" t="str">
        <f>+_xlfn.IFS(Tabla1[[#This Row],[Veces obj]]&lt;=1,"0-1",Tabla1[[#This Row],[Veces obj]]&lt;=2,"1-2",Tabla1[[#This Row],[Veces obj]]&lt;=3,"2-3",TRUE,"&gt;3")</f>
        <v>0-1</v>
      </c>
      <c r="AM162" s="6" t="str">
        <f>+_xlfn.IFS(MONTH(Tabla1[[#This Row],[MES]])&lt;=3,"Q1",MONTH(Tabla1[[#This Row],[MES]])&lt;=6,"Q2",MONTH(Tabla1[[#This Row],[MES]])&lt;=9,"Q3",TRUE,"Q4")</f>
        <v>Q1</v>
      </c>
      <c r="AN162" t="str">
        <f>+IFERROR(VLOOKUP(Tabla1[[#This Row],[CUENTA]],CTAS[],2,0),"OTROS")</f>
        <v>OTROS</v>
      </c>
      <c r="AP162" t="str">
        <f>+IFERROR(VLOOKUP(Tabla1[[#This Row],[EMPLEADO]],IS[],3,0),"OTROS")</f>
        <v>OTROS</v>
      </c>
      <c r="AQ162" t="str">
        <f>+IFERROR(VLOOKUP(Tabla1[[#This Row],[EMPLEADO]],IS[[NÓMINA]:[INGENIERO]],2,0),"OTROS")</f>
        <v>OTROS</v>
      </c>
    </row>
    <row r="163" spans="1:43" x14ac:dyDescent="0.25">
      <c r="A163" t="s">
        <v>36</v>
      </c>
      <c r="B163">
        <v>1</v>
      </c>
      <c r="C163" t="s">
        <v>1997</v>
      </c>
      <c r="D163" t="s">
        <v>38</v>
      </c>
      <c r="E163" t="s">
        <v>89</v>
      </c>
      <c r="F163" t="s">
        <v>1998</v>
      </c>
      <c r="G163" s="17" t="s">
        <v>1999</v>
      </c>
      <c r="H163" t="s">
        <v>150</v>
      </c>
      <c r="I163" t="s">
        <v>43</v>
      </c>
      <c r="J163" t="s">
        <v>8</v>
      </c>
      <c r="K163" t="s">
        <v>151</v>
      </c>
      <c r="L163" t="s">
        <v>185</v>
      </c>
      <c r="M163" t="s">
        <v>73</v>
      </c>
      <c r="N163">
        <v>0</v>
      </c>
      <c r="O163" t="s">
        <v>47</v>
      </c>
      <c r="P163">
        <v>263</v>
      </c>
      <c r="Q163" t="s">
        <v>48</v>
      </c>
      <c r="R163" t="s">
        <v>95</v>
      </c>
      <c r="S163" t="s">
        <v>64</v>
      </c>
      <c r="T163" t="s">
        <v>51</v>
      </c>
      <c r="U163" t="s">
        <v>96</v>
      </c>
      <c r="V163">
        <v>1.1000000000000001</v>
      </c>
      <c r="W163" s="1">
        <v>1501.5000000000002</v>
      </c>
      <c r="X163">
        <v>1</v>
      </c>
      <c r="Y163">
        <v>1.67</v>
      </c>
      <c r="Z163">
        <v>5</v>
      </c>
      <c r="AA163">
        <v>0.33399999999999996</v>
      </c>
      <c r="AB163" s="2">
        <v>0</v>
      </c>
      <c r="AC163" s="1">
        <v>0</v>
      </c>
      <c r="AD163" s="7">
        <v>43490</v>
      </c>
      <c r="AE163" s="7">
        <v>43490</v>
      </c>
      <c r="AF163">
        <v>0</v>
      </c>
      <c r="AG163" t="s">
        <v>53</v>
      </c>
      <c r="AH163" s="2">
        <v>0</v>
      </c>
      <c r="AI163" s="1">
        <v>0</v>
      </c>
      <c r="AJ163" s="1">
        <v>0</v>
      </c>
      <c r="AK163" s="6" t="str">
        <f>+IF(Tabla1[[#This Row],[REQUEST_TY]]="SR MANTENIMIENTO CORRECTIVO", "EMERGENCIA", "OTROS")</f>
        <v>EMERGENCIA</v>
      </c>
      <c r="AL163" s="6" t="str">
        <f>+_xlfn.IFS(Tabla1[[#This Row],[Veces obj]]&lt;=1,"0-1",Tabla1[[#This Row],[Veces obj]]&lt;=2,"1-2",Tabla1[[#This Row],[Veces obj]]&lt;=3,"2-3",TRUE,"&gt;3")</f>
        <v>0-1</v>
      </c>
      <c r="AM163" s="6" t="str">
        <f>+_xlfn.IFS(MONTH(Tabla1[[#This Row],[MES]])&lt;=3,"Q1",MONTH(Tabla1[[#This Row],[MES]])&lt;=6,"Q2",MONTH(Tabla1[[#This Row],[MES]])&lt;=9,"Q3",TRUE,"Q4")</f>
        <v>Q1</v>
      </c>
      <c r="AN163" t="str">
        <f>+IFERROR(VLOOKUP(Tabla1[[#This Row],[CUENTA]],CTAS[],2,0),"OTROS")</f>
        <v>HONEYWELL</v>
      </c>
      <c r="AO163">
        <v>1</v>
      </c>
      <c r="AP163" t="str">
        <f>+IFERROR(VLOOKUP(Tabla1[[#This Row],[EMPLEADO]],IS[],3,0),"OTROS")</f>
        <v>JUAREZ</v>
      </c>
      <c r="AQ163" t="str">
        <f>+IFERROR(VLOOKUP(Tabla1[[#This Row],[EMPLEADO]],IS[[NÓMINA]:[INGENIERO]],2,0),"OTROS")</f>
        <v>CARLOS MONTOYA</v>
      </c>
    </row>
    <row r="164" spans="1:43" x14ac:dyDescent="0.25">
      <c r="A164" t="s">
        <v>36</v>
      </c>
      <c r="B164">
        <v>1</v>
      </c>
      <c r="C164" t="s">
        <v>2074</v>
      </c>
      <c r="D164" t="s">
        <v>38</v>
      </c>
      <c r="E164" t="s">
        <v>2075</v>
      </c>
      <c r="F164" t="s">
        <v>2076</v>
      </c>
      <c r="G164" s="17" t="s">
        <v>2077</v>
      </c>
      <c r="H164" t="s">
        <v>150</v>
      </c>
      <c r="I164" t="s">
        <v>43</v>
      </c>
      <c r="J164" t="s">
        <v>8</v>
      </c>
      <c r="K164" t="s">
        <v>151</v>
      </c>
      <c r="L164" t="s">
        <v>1420</v>
      </c>
      <c r="M164" t="s">
        <v>1421</v>
      </c>
      <c r="N164">
        <v>0</v>
      </c>
      <c r="O164" t="s">
        <v>47</v>
      </c>
      <c r="P164">
        <v>136</v>
      </c>
      <c r="Q164" t="s">
        <v>48</v>
      </c>
      <c r="R164" t="s">
        <v>153</v>
      </c>
      <c r="S164" t="s">
        <v>50</v>
      </c>
      <c r="T164" t="s">
        <v>51</v>
      </c>
      <c r="U164" t="s">
        <v>52</v>
      </c>
      <c r="V164">
        <v>1.05</v>
      </c>
      <c r="W164" s="1">
        <v>750.75000000000011</v>
      </c>
      <c r="X164">
        <v>1</v>
      </c>
      <c r="Y164">
        <v>1.8</v>
      </c>
      <c r="Z164">
        <v>5</v>
      </c>
      <c r="AA164">
        <v>0.36</v>
      </c>
      <c r="AB164" s="2">
        <v>0</v>
      </c>
      <c r="AC164" s="1">
        <v>0</v>
      </c>
      <c r="AD164" s="7">
        <v>43469</v>
      </c>
      <c r="AE164" s="7">
        <v>43469</v>
      </c>
      <c r="AF164">
        <v>0</v>
      </c>
      <c r="AG164" t="s">
        <v>53</v>
      </c>
      <c r="AH164" s="2">
        <v>0</v>
      </c>
      <c r="AI164" s="1">
        <v>0</v>
      </c>
      <c r="AJ164" s="1">
        <v>0</v>
      </c>
      <c r="AK164" s="6" t="str">
        <f>+IF(Tabla1[[#This Row],[REQUEST_TY]]="SR MANTENIMIENTO CORRECTIVO", "EMERGENCIA", "OTROS")</f>
        <v>EMERGENCIA</v>
      </c>
      <c r="AL164" s="6" t="str">
        <f>+_xlfn.IFS(Tabla1[[#This Row],[Veces obj]]&lt;=1,"0-1",Tabla1[[#This Row],[Veces obj]]&lt;=2,"1-2",Tabla1[[#This Row],[Veces obj]]&lt;=3,"2-3",TRUE,"&gt;3")</f>
        <v>0-1</v>
      </c>
      <c r="AM164" s="6" t="str">
        <f>+_xlfn.IFS(MONTH(Tabla1[[#This Row],[MES]])&lt;=3,"Q1",MONTH(Tabla1[[#This Row],[MES]])&lt;=6,"Q2",MONTH(Tabla1[[#This Row],[MES]])&lt;=9,"Q3",TRUE,"Q4")</f>
        <v>Q1</v>
      </c>
      <c r="AN164" t="str">
        <f>+IFERROR(VLOOKUP(Tabla1[[#This Row],[CUENTA]],CTAS[],2,0),"OTROS")</f>
        <v>HONEYWELL</v>
      </c>
      <c r="AO164">
        <v>1</v>
      </c>
      <c r="AP164" t="str">
        <f>+IFERROR(VLOOKUP(Tabla1[[#This Row],[EMPLEADO]],IS[],3,0),"OTROS")</f>
        <v>JUAREZ</v>
      </c>
      <c r="AQ164" t="str">
        <f>+IFERROR(VLOOKUP(Tabla1[[#This Row],[EMPLEADO]],IS[[NÓMINA]:[INGENIERO]],2,0),"OTROS")</f>
        <v>CARLOS MONTOYA</v>
      </c>
    </row>
    <row r="165" spans="1:43" x14ac:dyDescent="0.25">
      <c r="A165" t="s">
        <v>36</v>
      </c>
      <c r="B165">
        <v>1</v>
      </c>
      <c r="C165" t="s">
        <v>2151</v>
      </c>
      <c r="D165" t="s">
        <v>38</v>
      </c>
      <c r="E165" t="s">
        <v>182</v>
      </c>
      <c r="F165" t="s">
        <v>2152</v>
      </c>
      <c r="G165" s="17" t="s">
        <v>2153</v>
      </c>
      <c r="H165" t="s">
        <v>150</v>
      </c>
      <c r="I165" t="s">
        <v>43</v>
      </c>
      <c r="J165" t="s">
        <v>8</v>
      </c>
      <c r="K165" t="s">
        <v>151</v>
      </c>
      <c r="L165" t="s">
        <v>185</v>
      </c>
      <c r="M165" t="s">
        <v>73</v>
      </c>
      <c r="N165">
        <v>0</v>
      </c>
      <c r="O165" t="s">
        <v>47</v>
      </c>
      <c r="P165">
        <v>917</v>
      </c>
      <c r="Q165" t="s">
        <v>48</v>
      </c>
      <c r="R165" t="s">
        <v>153</v>
      </c>
      <c r="S165" t="s">
        <v>50</v>
      </c>
      <c r="T165" t="s">
        <v>51</v>
      </c>
      <c r="U165" t="s">
        <v>52</v>
      </c>
      <c r="V165">
        <v>1.05</v>
      </c>
      <c r="W165" s="1">
        <v>750.75000000000011</v>
      </c>
      <c r="X165">
        <v>1</v>
      </c>
      <c r="Y165">
        <v>1.9</v>
      </c>
      <c r="Z165">
        <v>5</v>
      </c>
      <c r="AA165">
        <v>0.38</v>
      </c>
      <c r="AB165" s="2">
        <v>0</v>
      </c>
      <c r="AC165" s="1">
        <v>0</v>
      </c>
      <c r="AD165" s="7">
        <v>43488</v>
      </c>
      <c r="AE165" s="7">
        <v>43488</v>
      </c>
      <c r="AF165">
        <v>0</v>
      </c>
      <c r="AG165" t="s">
        <v>53</v>
      </c>
      <c r="AH165" s="2">
        <v>0</v>
      </c>
      <c r="AI165" s="1">
        <v>0</v>
      </c>
      <c r="AJ165" s="1">
        <v>0</v>
      </c>
      <c r="AK165" s="6" t="str">
        <f>+IF(Tabla1[[#This Row],[REQUEST_TY]]="SR MANTENIMIENTO CORRECTIVO", "EMERGENCIA", "OTROS")</f>
        <v>EMERGENCIA</v>
      </c>
      <c r="AL165" s="6" t="str">
        <f>+_xlfn.IFS(Tabla1[[#This Row],[Veces obj]]&lt;=1,"0-1",Tabla1[[#This Row],[Veces obj]]&lt;=2,"1-2",Tabla1[[#This Row],[Veces obj]]&lt;=3,"2-3",TRUE,"&gt;3")</f>
        <v>0-1</v>
      </c>
      <c r="AM165" s="6" t="str">
        <f>+_xlfn.IFS(MONTH(Tabla1[[#This Row],[MES]])&lt;=3,"Q1",MONTH(Tabla1[[#This Row],[MES]])&lt;=6,"Q2",MONTH(Tabla1[[#This Row],[MES]])&lt;=9,"Q3",TRUE,"Q4")</f>
        <v>Q1</v>
      </c>
      <c r="AN165" t="str">
        <f>+IFERROR(VLOOKUP(Tabla1[[#This Row],[CUENTA]],CTAS[],2,0),"OTROS")</f>
        <v>HONEYWELL</v>
      </c>
      <c r="AO165">
        <v>1</v>
      </c>
      <c r="AP165" t="str">
        <f>+IFERROR(VLOOKUP(Tabla1[[#This Row],[EMPLEADO]],IS[],3,0),"OTROS")</f>
        <v>JUAREZ</v>
      </c>
      <c r="AQ165" t="str">
        <f>+IFERROR(VLOOKUP(Tabla1[[#This Row],[EMPLEADO]],IS[[NÓMINA]:[INGENIERO]],2,0),"OTROS")</f>
        <v>CARLOS MONTOYA</v>
      </c>
    </row>
    <row r="166" spans="1:43" x14ac:dyDescent="0.25">
      <c r="A166" t="s">
        <v>36</v>
      </c>
      <c r="B166">
        <v>1</v>
      </c>
      <c r="C166" t="s">
        <v>2384</v>
      </c>
      <c r="D166" t="s">
        <v>38</v>
      </c>
      <c r="E166" t="s">
        <v>147</v>
      </c>
      <c r="F166" t="s">
        <v>2385</v>
      </c>
      <c r="G166" s="17" t="s">
        <v>2386</v>
      </c>
      <c r="H166" t="s">
        <v>150</v>
      </c>
      <c r="I166" t="s">
        <v>43</v>
      </c>
      <c r="J166" t="s">
        <v>8</v>
      </c>
      <c r="K166" t="s">
        <v>151</v>
      </c>
      <c r="L166" t="s">
        <v>152</v>
      </c>
      <c r="M166" t="s">
        <v>73</v>
      </c>
      <c r="N166">
        <v>0</v>
      </c>
      <c r="O166" t="s">
        <v>47</v>
      </c>
      <c r="P166">
        <v>61</v>
      </c>
      <c r="Q166" t="s">
        <v>48</v>
      </c>
      <c r="R166" t="s">
        <v>153</v>
      </c>
      <c r="S166" t="s">
        <v>50</v>
      </c>
      <c r="T166" t="s">
        <v>51</v>
      </c>
      <c r="U166" t="s">
        <v>52</v>
      </c>
      <c r="V166">
        <v>1.05</v>
      </c>
      <c r="W166" s="1">
        <v>750.75000000000011</v>
      </c>
      <c r="X166">
        <v>1</v>
      </c>
      <c r="Y166">
        <v>2.25</v>
      </c>
      <c r="Z166">
        <v>5</v>
      </c>
      <c r="AA166">
        <v>0.45</v>
      </c>
      <c r="AB166" s="2">
        <v>0</v>
      </c>
      <c r="AC166" s="1">
        <v>0</v>
      </c>
      <c r="AD166" s="7">
        <v>43490</v>
      </c>
      <c r="AE166" s="7">
        <v>43493</v>
      </c>
      <c r="AF166">
        <v>1</v>
      </c>
      <c r="AG166" t="s">
        <v>53</v>
      </c>
      <c r="AH166" s="2">
        <v>0</v>
      </c>
      <c r="AI166" s="1">
        <v>0</v>
      </c>
      <c r="AJ166" s="1">
        <v>0</v>
      </c>
      <c r="AK166" s="6" t="str">
        <f>+IF(Tabla1[[#This Row],[REQUEST_TY]]="SR MANTENIMIENTO CORRECTIVO", "EMERGENCIA", "OTROS")</f>
        <v>EMERGENCIA</v>
      </c>
      <c r="AL166" s="6" t="str">
        <f>+_xlfn.IFS(Tabla1[[#This Row],[Veces obj]]&lt;=1,"0-1",Tabla1[[#This Row],[Veces obj]]&lt;=2,"1-2",Tabla1[[#This Row],[Veces obj]]&lt;=3,"2-3",TRUE,"&gt;3")</f>
        <v>0-1</v>
      </c>
      <c r="AM166" s="6" t="str">
        <f>+_xlfn.IFS(MONTH(Tabla1[[#This Row],[MES]])&lt;=3,"Q1",MONTH(Tabla1[[#This Row],[MES]])&lt;=6,"Q2",MONTH(Tabla1[[#This Row],[MES]])&lt;=9,"Q3",TRUE,"Q4")</f>
        <v>Q1</v>
      </c>
      <c r="AN166" t="str">
        <f>+IFERROR(VLOOKUP(Tabla1[[#This Row],[CUENTA]],CTAS[],2,0),"OTROS")</f>
        <v>HONEYWELL</v>
      </c>
      <c r="AO166">
        <v>1</v>
      </c>
      <c r="AP166" t="str">
        <f>+IFERROR(VLOOKUP(Tabla1[[#This Row],[EMPLEADO]],IS[],3,0),"OTROS")</f>
        <v>JUAREZ</v>
      </c>
      <c r="AQ166" t="str">
        <f>+IFERROR(VLOOKUP(Tabla1[[#This Row],[EMPLEADO]],IS[[NÓMINA]:[INGENIERO]],2,0),"OTROS")</f>
        <v>CARLOS MONTOYA</v>
      </c>
    </row>
    <row r="167" spans="1:43" x14ac:dyDescent="0.25">
      <c r="A167" t="s">
        <v>4444</v>
      </c>
      <c r="B167">
        <v>1</v>
      </c>
      <c r="C167" t="s">
        <v>5736</v>
      </c>
      <c r="D167" t="s">
        <v>818</v>
      </c>
      <c r="E167" t="s">
        <v>226</v>
      </c>
      <c r="F167" t="s">
        <v>5737</v>
      </c>
      <c r="G167" s="17" t="s">
        <v>5738</v>
      </c>
      <c r="H167" t="s">
        <v>220</v>
      </c>
      <c r="I167" t="s">
        <v>43</v>
      </c>
      <c r="J167" t="s">
        <v>8</v>
      </c>
      <c r="K167" t="s">
        <v>151</v>
      </c>
      <c r="L167" t="s">
        <v>5739</v>
      </c>
      <c r="M167" t="s">
        <v>545</v>
      </c>
      <c r="N167">
        <v>0</v>
      </c>
      <c r="O167" t="s">
        <v>47</v>
      </c>
      <c r="P167" t="s">
        <v>822</v>
      </c>
      <c r="Q167" t="s">
        <v>48</v>
      </c>
      <c r="R167" t="s">
        <v>153</v>
      </c>
      <c r="S167" t="s">
        <v>50</v>
      </c>
      <c r="T167" t="s">
        <v>208</v>
      </c>
      <c r="U167" t="s">
        <v>52</v>
      </c>
      <c r="V167">
        <v>1</v>
      </c>
      <c r="W167" s="1">
        <v>715.00000000000011</v>
      </c>
      <c r="X167">
        <v>1</v>
      </c>
      <c r="Y167">
        <v>0.12</v>
      </c>
      <c r="Z167">
        <v>9</v>
      </c>
      <c r="AA167">
        <v>1.3333333333333332E-2</v>
      </c>
      <c r="AB167" s="2">
        <v>0</v>
      </c>
      <c r="AC167" s="1">
        <v>0</v>
      </c>
      <c r="AD167" s="7">
        <v>43508</v>
      </c>
      <c r="AE167" s="7">
        <v>43508</v>
      </c>
      <c r="AF167">
        <v>0</v>
      </c>
      <c r="AG167" t="s">
        <v>53</v>
      </c>
      <c r="AH167" s="2">
        <v>0</v>
      </c>
      <c r="AI167" s="1">
        <v>0</v>
      </c>
      <c r="AJ167" s="1">
        <v>0</v>
      </c>
      <c r="AK167" s="6" t="str">
        <f>+IF(Tabla1[[#This Row],[REQUEST_TY]]="SR MANTENIMIENTO CORRECTIVO", "EMERGENCIA", "OTROS")</f>
        <v>OTROS</v>
      </c>
      <c r="AL167" s="6" t="str">
        <f>+_xlfn.IFS(Tabla1[[#This Row],[Veces obj]]&lt;=1,"0-1",Tabla1[[#This Row],[Veces obj]]&lt;=2,"1-2",Tabla1[[#This Row],[Veces obj]]&lt;=3,"2-3",TRUE,"&gt;3")</f>
        <v>0-1</v>
      </c>
      <c r="AM167" s="6" t="str">
        <f>+_xlfn.IFS(MONTH(Tabla1[[#This Row],[MES]])&lt;=3,"Q1",MONTH(Tabla1[[#This Row],[MES]])&lt;=6,"Q2",MONTH(Tabla1[[#This Row],[MES]])&lt;=9,"Q3",TRUE,"Q4")</f>
        <v>Q1</v>
      </c>
      <c r="AN167" t="str">
        <f>+IFERROR(VLOOKUP(Tabla1[[#This Row],[CUENTA]],CTAS[],2,0),"OTROS")</f>
        <v>HONEYWELL</v>
      </c>
      <c r="AP167" t="str">
        <f>+IFERROR(VLOOKUP(Tabla1[[#This Row],[EMPLEADO]],IS[],3,0),"OTROS")</f>
        <v>OTROS</v>
      </c>
      <c r="AQ167" t="str">
        <f>+IFERROR(VLOOKUP(Tabla1[[#This Row],[EMPLEADO]],IS[[NÓMINA]:[INGENIERO]],2,0),"OTROS")</f>
        <v>OTROS</v>
      </c>
    </row>
    <row r="168" spans="1:43" x14ac:dyDescent="0.25">
      <c r="A168" t="s">
        <v>4444</v>
      </c>
      <c r="B168">
        <v>1</v>
      </c>
      <c r="C168" t="s">
        <v>5821</v>
      </c>
      <c r="D168" t="s">
        <v>38</v>
      </c>
      <c r="E168" t="s">
        <v>190</v>
      </c>
      <c r="F168" t="s">
        <v>5822</v>
      </c>
      <c r="G168" s="17" t="s">
        <v>192</v>
      </c>
      <c r="H168" t="s">
        <v>150</v>
      </c>
      <c r="I168" t="s">
        <v>43</v>
      </c>
      <c r="J168" t="s">
        <v>8</v>
      </c>
      <c r="K168" t="s">
        <v>151</v>
      </c>
      <c r="L168" t="s">
        <v>193</v>
      </c>
      <c r="M168" t="s">
        <v>73</v>
      </c>
      <c r="N168">
        <v>0</v>
      </c>
      <c r="O168" t="s">
        <v>47</v>
      </c>
      <c r="P168">
        <v>6</v>
      </c>
      <c r="Q168" t="s">
        <v>207</v>
      </c>
      <c r="R168" t="s">
        <v>63</v>
      </c>
      <c r="S168" t="s">
        <v>64</v>
      </c>
      <c r="T168" t="s">
        <v>51</v>
      </c>
      <c r="U168" t="s">
        <v>209</v>
      </c>
      <c r="V168">
        <v>0</v>
      </c>
      <c r="W168" s="1">
        <v>0</v>
      </c>
      <c r="X168">
        <v>1</v>
      </c>
      <c r="Y168">
        <v>2.33</v>
      </c>
      <c r="Z168">
        <v>5</v>
      </c>
      <c r="AA168">
        <v>0.46600000000000003</v>
      </c>
      <c r="AB168" s="2">
        <v>0</v>
      </c>
      <c r="AC168" s="1">
        <v>0</v>
      </c>
      <c r="AD168" s="7">
        <v>43509</v>
      </c>
      <c r="AE168" s="7">
        <v>43509</v>
      </c>
      <c r="AF168">
        <v>0</v>
      </c>
      <c r="AG168" t="s">
        <v>53</v>
      </c>
      <c r="AH168" s="2">
        <v>0</v>
      </c>
      <c r="AI168" s="1">
        <v>0</v>
      </c>
      <c r="AJ168" s="1">
        <v>0</v>
      </c>
      <c r="AK168" s="6" t="str">
        <f>+IF(Tabla1[[#This Row],[REQUEST_TY]]="SR MANTENIMIENTO CORRECTIVO", "EMERGENCIA", "OTROS")</f>
        <v>EMERGENCIA</v>
      </c>
      <c r="AL168" s="6" t="str">
        <f>+_xlfn.IFS(Tabla1[[#This Row],[Veces obj]]&lt;=1,"0-1",Tabla1[[#This Row],[Veces obj]]&lt;=2,"1-2",Tabla1[[#This Row],[Veces obj]]&lt;=3,"2-3",TRUE,"&gt;3")</f>
        <v>0-1</v>
      </c>
      <c r="AM168" s="6" t="str">
        <f>+_xlfn.IFS(MONTH(Tabla1[[#This Row],[MES]])&lt;=3,"Q1",MONTH(Tabla1[[#This Row],[MES]])&lt;=6,"Q2",MONTH(Tabla1[[#This Row],[MES]])&lt;=9,"Q3",TRUE,"Q4")</f>
        <v>Q1</v>
      </c>
      <c r="AN168" t="str">
        <f>+IFERROR(VLOOKUP(Tabla1[[#This Row],[CUENTA]],CTAS[],2,0),"OTROS")</f>
        <v>HONEYWELL</v>
      </c>
      <c r="AO168">
        <v>1</v>
      </c>
      <c r="AP168" t="str">
        <f>+IFERROR(VLOOKUP(Tabla1[[#This Row],[EMPLEADO]],IS[],3,0),"OTROS")</f>
        <v>JUAREZ</v>
      </c>
      <c r="AQ168" t="str">
        <f>+IFERROR(VLOOKUP(Tabla1[[#This Row],[EMPLEADO]],IS[[NÓMINA]:[INGENIERO]],2,0),"OTROS")</f>
        <v>CARLOS MONTOYA</v>
      </c>
    </row>
    <row r="169" spans="1:43" x14ac:dyDescent="0.25">
      <c r="A169" t="s">
        <v>36</v>
      </c>
      <c r="B169">
        <v>1</v>
      </c>
      <c r="C169" t="s">
        <v>450</v>
      </c>
      <c r="D169" t="s">
        <v>38</v>
      </c>
      <c r="E169" t="s">
        <v>55</v>
      </c>
      <c r="F169" t="s">
        <v>451</v>
      </c>
      <c r="G169" s="17" t="s">
        <v>452</v>
      </c>
      <c r="H169" t="s">
        <v>453</v>
      </c>
      <c r="I169" t="s">
        <v>43</v>
      </c>
      <c r="J169" t="s">
        <v>8</v>
      </c>
      <c r="K169" t="s">
        <v>59</v>
      </c>
      <c r="L169" t="s">
        <v>454</v>
      </c>
      <c r="M169" t="s">
        <v>455</v>
      </c>
      <c r="N169">
        <v>0</v>
      </c>
      <c r="O169" t="s">
        <v>47</v>
      </c>
      <c r="P169">
        <v>12</v>
      </c>
      <c r="Q169" t="s">
        <v>194</v>
      </c>
      <c r="R169" t="s">
        <v>63</v>
      </c>
      <c r="S169" t="s">
        <v>64</v>
      </c>
      <c r="T169" t="s">
        <v>51</v>
      </c>
      <c r="U169" t="s">
        <v>195</v>
      </c>
      <c r="V169">
        <v>0.6</v>
      </c>
      <c r="W169" s="1">
        <v>819</v>
      </c>
      <c r="X169">
        <v>1</v>
      </c>
      <c r="Y169">
        <v>0.08</v>
      </c>
      <c r="Z169">
        <v>5</v>
      </c>
      <c r="AA169">
        <v>1.6E-2</v>
      </c>
      <c r="AB169" s="2">
        <v>0</v>
      </c>
      <c r="AC169" s="1">
        <v>0</v>
      </c>
      <c r="AD169" s="7">
        <v>43465</v>
      </c>
      <c r="AE169" s="7">
        <v>43467</v>
      </c>
      <c r="AF169">
        <v>1</v>
      </c>
      <c r="AG169" t="s">
        <v>53</v>
      </c>
      <c r="AH169" s="2">
        <v>0</v>
      </c>
      <c r="AI169" s="1">
        <v>0</v>
      </c>
      <c r="AJ169" s="1">
        <v>0</v>
      </c>
      <c r="AK169" s="6" t="str">
        <f>+IF(Tabla1[[#This Row],[REQUEST_TY]]="SR MANTENIMIENTO CORRECTIVO", "EMERGENCIA", "OTROS")</f>
        <v>EMERGENCIA</v>
      </c>
      <c r="AL169" s="6" t="str">
        <f>+_xlfn.IFS(Tabla1[[#This Row],[Veces obj]]&lt;=1,"0-1",Tabla1[[#This Row],[Veces obj]]&lt;=2,"1-2",Tabla1[[#This Row],[Veces obj]]&lt;=3,"2-3",TRUE,"&gt;3")</f>
        <v>0-1</v>
      </c>
      <c r="AM169" s="6" t="str">
        <f>+_xlfn.IFS(MONTH(Tabla1[[#This Row],[MES]])&lt;=3,"Q1",MONTH(Tabla1[[#This Row],[MES]])&lt;=6,"Q2",MONTH(Tabla1[[#This Row],[MES]])&lt;=9,"Q3",TRUE,"Q4")</f>
        <v>Q1</v>
      </c>
      <c r="AN169" t="str">
        <f>+IFERROR(VLOOKUP(Tabla1[[#This Row],[CUENTA]],CTAS[],2,0),"OTROS")</f>
        <v>OTROS</v>
      </c>
      <c r="AP169" t="str">
        <f>+IFERROR(VLOOKUP(Tabla1[[#This Row],[EMPLEADO]],IS[],3,0),"OTROS")</f>
        <v>OTROS</v>
      </c>
      <c r="AQ169" t="str">
        <f>+IFERROR(VLOOKUP(Tabla1[[#This Row],[EMPLEADO]],IS[[NÓMINA]:[INGENIERO]],2,0),"OTROS")</f>
        <v>OTROS</v>
      </c>
    </row>
    <row r="170" spans="1:43" x14ac:dyDescent="0.25">
      <c r="A170" t="s">
        <v>36</v>
      </c>
      <c r="B170">
        <v>1</v>
      </c>
      <c r="C170" t="s">
        <v>2438</v>
      </c>
      <c r="D170" t="s">
        <v>38</v>
      </c>
      <c r="E170" t="s">
        <v>373</v>
      </c>
      <c r="F170" t="s">
        <v>2439</v>
      </c>
      <c r="G170" s="17" t="s">
        <v>579</v>
      </c>
      <c r="H170" t="s">
        <v>150</v>
      </c>
      <c r="I170" t="s">
        <v>43</v>
      </c>
      <c r="J170" t="s">
        <v>8</v>
      </c>
      <c r="K170" t="s">
        <v>151</v>
      </c>
      <c r="L170" t="s">
        <v>152</v>
      </c>
      <c r="M170" t="s">
        <v>73</v>
      </c>
      <c r="N170">
        <v>0</v>
      </c>
      <c r="O170" t="s">
        <v>47</v>
      </c>
      <c r="P170">
        <v>4</v>
      </c>
      <c r="Q170" t="s">
        <v>207</v>
      </c>
      <c r="R170" t="s">
        <v>153</v>
      </c>
      <c r="S170" t="s">
        <v>50</v>
      </c>
      <c r="T170" t="s">
        <v>51</v>
      </c>
      <c r="U170" t="s">
        <v>486</v>
      </c>
      <c r="V170">
        <v>0</v>
      </c>
      <c r="W170" s="1">
        <v>0</v>
      </c>
      <c r="X170">
        <v>1</v>
      </c>
      <c r="Y170">
        <v>2.37</v>
      </c>
      <c r="Z170">
        <v>5</v>
      </c>
      <c r="AA170">
        <v>0.47400000000000003</v>
      </c>
      <c r="AB170" s="2">
        <v>0</v>
      </c>
      <c r="AC170" s="1">
        <v>0</v>
      </c>
      <c r="AD170" s="7">
        <v>43483</v>
      </c>
      <c r="AE170" s="7">
        <v>43486</v>
      </c>
      <c r="AF170">
        <v>1</v>
      </c>
      <c r="AG170" t="s">
        <v>53</v>
      </c>
      <c r="AH170" s="2">
        <v>0</v>
      </c>
      <c r="AI170" s="1">
        <v>0</v>
      </c>
      <c r="AJ170" s="1">
        <v>0</v>
      </c>
      <c r="AK170" s="6" t="str">
        <f>+IF(Tabla1[[#This Row],[REQUEST_TY]]="SR MANTENIMIENTO CORRECTIVO", "EMERGENCIA", "OTROS")</f>
        <v>EMERGENCIA</v>
      </c>
      <c r="AL170" s="6" t="str">
        <f>+_xlfn.IFS(Tabla1[[#This Row],[Veces obj]]&lt;=1,"0-1",Tabla1[[#This Row],[Veces obj]]&lt;=2,"1-2",Tabla1[[#This Row],[Veces obj]]&lt;=3,"2-3",TRUE,"&gt;3")</f>
        <v>0-1</v>
      </c>
      <c r="AM170" s="6" t="str">
        <f>+_xlfn.IFS(MONTH(Tabla1[[#This Row],[MES]])&lt;=3,"Q1",MONTH(Tabla1[[#This Row],[MES]])&lt;=6,"Q2",MONTH(Tabla1[[#This Row],[MES]])&lt;=9,"Q3",TRUE,"Q4")</f>
        <v>Q1</v>
      </c>
      <c r="AN170" t="str">
        <f>+IFERROR(VLOOKUP(Tabla1[[#This Row],[CUENTA]],CTAS[],2,0),"OTROS")</f>
        <v>HONEYWELL</v>
      </c>
      <c r="AO170">
        <v>1</v>
      </c>
      <c r="AP170" t="str">
        <f>+IFERROR(VLOOKUP(Tabla1[[#This Row],[EMPLEADO]],IS[],3,0),"OTROS")</f>
        <v>JUAREZ</v>
      </c>
      <c r="AQ170" t="str">
        <f>+IFERROR(VLOOKUP(Tabla1[[#This Row],[EMPLEADO]],IS[[NÓMINA]:[INGENIERO]],2,0),"OTROS")</f>
        <v>CARLOS MONTOYA</v>
      </c>
    </row>
    <row r="171" spans="1:43" x14ac:dyDescent="0.25">
      <c r="A171" t="s">
        <v>36</v>
      </c>
      <c r="B171">
        <v>1</v>
      </c>
      <c r="C171" t="s">
        <v>2464</v>
      </c>
      <c r="D171" t="s">
        <v>38</v>
      </c>
      <c r="E171" t="s">
        <v>320</v>
      </c>
      <c r="F171" t="s">
        <v>2465</v>
      </c>
      <c r="G171" s="17" t="s">
        <v>2466</v>
      </c>
      <c r="H171" t="s">
        <v>150</v>
      </c>
      <c r="I171" t="s">
        <v>43</v>
      </c>
      <c r="J171" t="s">
        <v>8</v>
      </c>
      <c r="K171" t="s">
        <v>151</v>
      </c>
      <c r="L171" t="s">
        <v>323</v>
      </c>
      <c r="M171" t="s">
        <v>73</v>
      </c>
      <c r="N171">
        <v>0</v>
      </c>
      <c r="O171" t="s">
        <v>47</v>
      </c>
      <c r="P171">
        <v>480</v>
      </c>
      <c r="Q171" t="s">
        <v>48</v>
      </c>
      <c r="R171" t="s">
        <v>49</v>
      </c>
      <c r="S171" t="s">
        <v>50</v>
      </c>
      <c r="T171" t="s">
        <v>51</v>
      </c>
      <c r="U171" t="s">
        <v>52</v>
      </c>
      <c r="V171">
        <v>1.05</v>
      </c>
      <c r="W171" s="1">
        <v>750.75000000000011</v>
      </c>
      <c r="X171">
        <v>1</v>
      </c>
      <c r="Y171">
        <v>2.4</v>
      </c>
      <c r="Z171">
        <v>5</v>
      </c>
      <c r="AA171">
        <v>0.48</v>
      </c>
      <c r="AB171" s="2">
        <v>0</v>
      </c>
      <c r="AC171" s="1">
        <v>0</v>
      </c>
      <c r="AD171" s="7">
        <v>43474</v>
      </c>
      <c r="AE171" s="7">
        <v>43474</v>
      </c>
      <c r="AF171">
        <v>0</v>
      </c>
      <c r="AG171" t="s">
        <v>53</v>
      </c>
      <c r="AH171" s="2">
        <v>0</v>
      </c>
      <c r="AI171" s="1">
        <v>0</v>
      </c>
      <c r="AJ171" s="1">
        <v>0</v>
      </c>
      <c r="AK171" s="6" t="str">
        <f>+IF(Tabla1[[#This Row],[REQUEST_TY]]="SR MANTENIMIENTO CORRECTIVO", "EMERGENCIA", "OTROS")</f>
        <v>EMERGENCIA</v>
      </c>
      <c r="AL171" s="6" t="str">
        <f>+_xlfn.IFS(Tabla1[[#This Row],[Veces obj]]&lt;=1,"0-1",Tabla1[[#This Row],[Veces obj]]&lt;=2,"1-2",Tabla1[[#This Row],[Veces obj]]&lt;=3,"2-3",TRUE,"&gt;3")</f>
        <v>0-1</v>
      </c>
      <c r="AM171" s="6" t="str">
        <f>+_xlfn.IFS(MONTH(Tabla1[[#This Row],[MES]])&lt;=3,"Q1",MONTH(Tabla1[[#This Row],[MES]])&lt;=6,"Q2",MONTH(Tabla1[[#This Row],[MES]])&lt;=9,"Q3",TRUE,"Q4")</f>
        <v>Q1</v>
      </c>
      <c r="AN171" t="str">
        <f>+IFERROR(VLOOKUP(Tabla1[[#This Row],[CUENTA]],CTAS[],2,0),"OTROS")</f>
        <v>HONEYWELL</v>
      </c>
      <c r="AO171">
        <v>1</v>
      </c>
      <c r="AP171" t="str">
        <f>+IFERROR(VLOOKUP(Tabla1[[#This Row],[EMPLEADO]],IS[],3,0),"OTROS")</f>
        <v>JUAREZ</v>
      </c>
      <c r="AQ171" t="str">
        <f>+IFERROR(VLOOKUP(Tabla1[[#This Row],[EMPLEADO]],IS[[NÓMINA]:[INGENIERO]],2,0),"OTROS")</f>
        <v>CARLOS MONTOYA</v>
      </c>
    </row>
    <row r="172" spans="1:43" x14ac:dyDescent="0.25">
      <c r="A172" t="s">
        <v>36</v>
      </c>
      <c r="B172">
        <v>1</v>
      </c>
      <c r="C172" t="s">
        <v>2526</v>
      </c>
      <c r="D172" t="s">
        <v>38</v>
      </c>
      <c r="E172" t="s">
        <v>2527</v>
      </c>
      <c r="F172" t="s">
        <v>2528</v>
      </c>
      <c r="G172" s="17" t="s">
        <v>2529</v>
      </c>
      <c r="H172" t="s">
        <v>150</v>
      </c>
      <c r="I172" t="s">
        <v>43</v>
      </c>
      <c r="J172" t="s">
        <v>8</v>
      </c>
      <c r="K172" t="s">
        <v>151</v>
      </c>
      <c r="L172" t="s">
        <v>1325</v>
      </c>
      <c r="M172" t="s">
        <v>94</v>
      </c>
      <c r="N172">
        <v>0</v>
      </c>
      <c r="O172" t="s">
        <v>47</v>
      </c>
      <c r="P172">
        <v>19</v>
      </c>
      <c r="Q172" t="s">
        <v>62</v>
      </c>
      <c r="R172" t="s">
        <v>153</v>
      </c>
      <c r="S172" t="s">
        <v>50</v>
      </c>
      <c r="T172" t="s">
        <v>51</v>
      </c>
      <c r="U172" t="s">
        <v>154</v>
      </c>
      <c r="V172">
        <v>0.6</v>
      </c>
      <c r="W172" s="1">
        <v>429.00000000000006</v>
      </c>
      <c r="X172">
        <v>1</v>
      </c>
      <c r="Y172">
        <v>2.5</v>
      </c>
      <c r="Z172">
        <v>5</v>
      </c>
      <c r="AA172">
        <v>0.5</v>
      </c>
      <c r="AB172" s="2">
        <v>0</v>
      </c>
      <c r="AC172" s="1">
        <v>0</v>
      </c>
      <c r="AD172" s="7">
        <v>43487</v>
      </c>
      <c r="AE172" s="7">
        <v>43487</v>
      </c>
      <c r="AF172">
        <v>0</v>
      </c>
      <c r="AG172" t="s">
        <v>53</v>
      </c>
      <c r="AH172" s="2">
        <v>0</v>
      </c>
      <c r="AI172" s="1">
        <v>0</v>
      </c>
      <c r="AJ172" s="1">
        <v>0</v>
      </c>
      <c r="AK172" s="6" t="str">
        <f>+IF(Tabla1[[#This Row],[REQUEST_TY]]="SR MANTENIMIENTO CORRECTIVO", "EMERGENCIA", "OTROS")</f>
        <v>EMERGENCIA</v>
      </c>
      <c r="AL172" s="6" t="str">
        <f>+_xlfn.IFS(Tabla1[[#This Row],[Veces obj]]&lt;=1,"0-1",Tabla1[[#This Row],[Veces obj]]&lt;=2,"1-2",Tabla1[[#This Row],[Veces obj]]&lt;=3,"2-3",TRUE,"&gt;3")</f>
        <v>0-1</v>
      </c>
      <c r="AM172" s="6" t="str">
        <f>+_xlfn.IFS(MONTH(Tabla1[[#This Row],[MES]])&lt;=3,"Q1",MONTH(Tabla1[[#This Row],[MES]])&lt;=6,"Q2",MONTH(Tabla1[[#This Row],[MES]])&lt;=9,"Q3",TRUE,"Q4")</f>
        <v>Q1</v>
      </c>
      <c r="AN172" t="str">
        <f>+IFERROR(VLOOKUP(Tabla1[[#This Row],[CUENTA]],CTAS[],2,0),"OTROS")</f>
        <v>HONEYWELL</v>
      </c>
      <c r="AO172">
        <v>1</v>
      </c>
      <c r="AP172" t="str">
        <f>+IFERROR(VLOOKUP(Tabla1[[#This Row],[EMPLEADO]],IS[],3,0),"OTROS")</f>
        <v>JUAREZ</v>
      </c>
      <c r="AQ172" t="str">
        <f>+IFERROR(VLOOKUP(Tabla1[[#This Row],[EMPLEADO]],IS[[NÓMINA]:[INGENIERO]],2,0),"OTROS")</f>
        <v>CARLOS MONTOYA</v>
      </c>
    </row>
    <row r="173" spans="1:43" x14ac:dyDescent="0.25">
      <c r="A173" t="s">
        <v>36</v>
      </c>
      <c r="B173">
        <v>1</v>
      </c>
      <c r="C173" t="s">
        <v>2554</v>
      </c>
      <c r="D173" t="s">
        <v>38</v>
      </c>
      <c r="E173" t="s">
        <v>807</v>
      </c>
      <c r="F173" t="s">
        <v>2555</v>
      </c>
      <c r="G173" s="17" t="s">
        <v>2556</v>
      </c>
      <c r="H173" t="s">
        <v>150</v>
      </c>
      <c r="I173" t="s">
        <v>43</v>
      </c>
      <c r="J173" t="s">
        <v>8</v>
      </c>
      <c r="K173" t="s">
        <v>151</v>
      </c>
      <c r="L173" t="s">
        <v>323</v>
      </c>
      <c r="M173" t="s">
        <v>73</v>
      </c>
      <c r="N173">
        <v>0</v>
      </c>
      <c r="O173" t="s">
        <v>47</v>
      </c>
      <c r="P173">
        <v>26</v>
      </c>
      <c r="Q173" t="s">
        <v>62</v>
      </c>
      <c r="R173" t="s">
        <v>95</v>
      </c>
      <c r="S173" t="s">
        <v>64</v>
      </c>
      <c r="T173" t="s">
        <v>51</v>
      </c>
      <c r="U173" t="s">
        <v>65</v>
      </c>
      <c r="V173">
        <v>0.8</v>
      </c>
      <c r="W173" s="1">
        <v>1092</v>
      </c>
      <c r="X173">
        <v>1</v>
      </c>
      <c r="Y173">
        <v>2.5299999999999998</v>
      </c>
      <c r="Z173">
        <v>5</v>
      </c>
      <c r="AA173">
        <v>0.50600000000000001</v>
      </c>
      <c r="AB173" s="2">
        <v>0</v>
      </c>
      <c r="AC173" s="1">
        <v>0</v>
      </c>
      <c r="AD173" s="7">
        <v>43486</v>
      </c>
      <c r="AE173" s="7">
        <v>43487</v>
      </c>
      <c r="AF173">
        <v>1</v>
      </c>
      <c r="AG173" t="s">
        <v>53</v>
      </c>
      <c r="AH173" s="2">
        <v>0</v>
      </c>
      <c r="AI173" s="1">
        <v>0</v>
      </c>
      <c r="AJ173" s="1">
        <v>0</v>
      </c>
      <c r="AK173" s="6" t="str">
        <f>+IF(Tabla1[[#This Row],[REQUEST_TY]]="SR MANTENIMIENTO CORRECTIVO", "EMERGENCIA", "OTROS")</f>
        <v>EMERGENCIA</v>
      </c>
      <c r="AL173" s="6" t="str">
        <f>+_xlfn.IFS(Tabla1[[#This Row],[Veces obj]]&lt;=1,"0-1",Tabla1[[#This Row],[Veces obj]]&lt;=2,"1-2",Tabla1[[#This Row],[Veces obj]]&lt;=3,"2-3",TRUE,"&gt;3")</f>
        <v>0-1</v>
      </c>
      <c r="AM173" s="6" t="str">
        <f>+_xlfn.IFS(MONTH(Tabla1[[#This Row],[MES]])&lt;=3,"Q1",MONTH(Tabla1[[#This Row],[MES]])&lt;=6,"Q2",MONTH(Tabla1[[#This Row],[MES]])&lt;=9,"Q3",TRUE,"Q4")</f>
        <v>Q1</v>
      </c>
      <c r="AN173" t="str">
        <f>+IFERROR(VLOOKUP(Tabla1[[#This Row],[CUENTA]],CTAS[],2,0),"OTROS")</f>
        <v>HONEYWELL</v>
      </c>
      <c r="AO173">
        <v>1</v>
      </c>
      <c r="AP173" t="str">
        <f>+IFERROR(VLOOKUP(Tabla1[[#This Row],[EMPLEADO]],IS[],3,0),"OTROS")</f>
        <v>JUAREZ</v>
      </c>
      <c r="AQ173" t="str">
        <f>+IFERROR(VLOOKUP(Tabla1[[#This Row],[EMPLEADO]],IS[[NÓMINA]:[INGENIERO]],2,0),"OTROS")</f>
        <v>CARLOS MONTOYA</v>
      </c>
    </row>
    <row r="174" spans="1:43" x14ac:dyDescent="0.25">
      <c r="A174" t="s">
        <v>36</v>
      </c>
      <c r="B174">
        <v>1</v>
      </c>
      <c r="C174" t="s">
        <v>2742</v>
      </c>
      <c r="D174" t="s">
        <v>38</v>
      </c>
      <c r="E174" t="s">
        <v>2527</v>
      </c>
      <c r="F174" t="s">
        <v>2743</v>
      </c>
      <c r="G174" s="17" t="s">
        <v>2529</v>
      </c>
      <c r="H174" t="s">
        <v>150</v>
      </c>
      <c r="I174" t="s">
        <v>43</v>
      </c>
      <c r="J174" t="s">
        <v>8</v>
      </c>
      <c r="K174" t="s">
        <v>151</v>
      </c>
      <c r="L174" t="s">
        <v>1325</v>
      </c>
      <c r="M174" t="s">
        <v>94</v>
      </c>
      <c r="N174">
        <v>0</v>
      </c>
      <c r="O174" t="s">
        <v>47</v>
      </c>
      <c r="P174">
        <v>44</v>
      </c>
      <c r="Q174" t="s">
        <v>82</v>
      </c>
      <c r="R174" t="s">
        <v>153</v>
      </c>
      <c r="S174" t="s">
        <v>50</v>
      </c>
      <c r="T174" t="s">
        <v>51</v>
      </c>
      <c r="U174" t="s">
        <v>120</v>
      </c>
      <c r="V174">
        <v>0.8</v>
      </c>
      <c r="W174" s="1">
        <v>572.00000000000011</v>
      </c>
      <c r="X174">
        <v>1</v>
      </c>
      <c r="Y174">
        <v>2.9</v>
      </c>
      <c r="Z174">
        <v>5</v>
      </c>
      <c r="AA174">
        <v>0.57999999999999996</v>
      </c>
      <c r="AB174" s="2">
        <v>0</v>
      </c>
      <c r="AC174" s="1">
        <v>0</v>
      </c>
      <c r="AD174" s="7">
        <v>43469</v>
      </c>
      <c r="AE174" s="7">
        <v>43469</v>
      </c>
      <c r="AF174">
        <v>0</v>
      </c>
      <c r="AG174" t="s">
        <v>53</v>
      </c>
      <c r="AH174" s="2">
        <v>0</v>
      </c>
      <c r="AI174" s="1">
        <v>0</v>
      </c>
      <c r="AJ174" s="1">
        <v>0</v>
      </c>
      <c r="AK174" s="6" t="str">
        <f>+IF(Tabla1[[#This Row],[REQUEST_TY]]="SR MANTENIMIENTO CORRECTIVO", "EMERGENCIA", "OTROS")</f>
        <v>EMERGENCIA</v>
      </c>
      <c r="AL174" s="6" t="str">
        <f>+_xlfn.IFS(Tabla1[[#This Row],[Veces obj]]&lt;=1,"0-1",Tabla1[[#This Row],[Veces obj]]&lt;=2,"1-2",Tabla1[[#This Row],[Veces obj]]&lt;=3,"2-3",TRUE,"&gt;3")</f>
        <v>0-1</v>
      </c>
      <c r="AM174" s="6" t="str">
        <f>+_xlfn.IFS(MONTH(Tabla1[[#This Row],[MES]])&lt;=3,"Q1",MONTH(Tabla1[[#This Row],[MES]])&lt;=6,"Q2",MONTH(Tabla1[[#This Row],[MES]])&lt;=9,"Q3",TRUE,"Q4")</f>
        <v>Q1</v>
      </c>
      <c r="AN174" t="str">
        <f>+IFERROR(VLOOKUP(Tabla1[[#This Row],[CUENTA]],CTAS[],2,0),"OTROS")</f>
        <v>HONEYWELL</v>
      </c>
      <c r="AO174">
        <v>1</v>
      </c>
      <c r="AP174" t="str">
        <f>+IFERROR(VLOOKUP(Tabla1[[#This Row],[EMPLEADO]],IS[],3,0),"OTROS")</f>
        <v>JUAREZ</v>
      </c>
      <c r="AQ174" t="str">
        <f>+IFERROR(VLOOKUP(Tabla1[[#This Row],[EMPLEADO]],IS[[NÓMINA]:[INGENIERO]],2,0),"OTROS")</f>
        <v>CARLOS MONTOYA</v>
      </c>
    </row>
    <row r="175" spans="1:43" x14ac:dyDescent="0.25">
      <c r="A175" t="s">
        <v>4444</v>
      </c>
      <c r="B175">
        <v>1</v>
      </c>
      <c r="C175" t="s">
        <v>5987</v>
      </c>
      <c r="D175" t="s">
        <v>38</v>
      </c>
      <c r="E175" t="s">
        <v>373</v>
      </c>
      <c r="F175" t="s">
        <v>5988</v>
      </c>
      <c r="G175" s="17" t="s">
        <v>5989</v>
      </c>
      <c r="H175" t="s">
        <v>1572</v>
      </c>
      <c r="I175" t="s">
        <v>43</v>
      </c>
      <c r="J175" t="s">
        <v>8</v>
      </c>
      <c r="K175" t="s">
        <v>102</v>
      </c>
      <c r="L175" t="s">
        <v>3190</v>
      </c>
      <c r="M175" t="s">
        <v>1868</v>
      </c>
      <c r="N175">
        <v>0</v>
      </c>
      <c r="O175" t="s">
        <v>47</v>
      </c>
      <c r="P175">
        <v>196</v>
      </c>
      <c r="Q175" t="s">
        <v>48</v>
      </c>
      <c r="R175" t="s">
        <v>153</v>
      </c>
      <c r="S175" t="s">
        <v>50</v>
      </c>
      <c r="T175" t="s">
        <v>51</v>
      </c>
      <c r="U175" t="s">
        <v>52</v>
      </c>
      <c r="V175">
        <v>1.05</v>
      </c>
      <c r="W175" s="1">
        <v>750.75000000000011</v>
      </c>
      <c r="X175">
        <v>1</v>
      </c>
      <c r="Y175">
        <v>0.1</v>
      </c>
      <c r="Z175">
        <v>5</v>
      </c>
      <c r="AA175">
        <v>0.02</v>
      </c>
      <c r="AB175" s="2">
        <v>0</v>
      </c>
      <c r="AC175" s="1">
        <v>0</v>
      </c>
      <c r="AD175" s="7">
        <v>43514</v>
      </c>
      <c r="AE175" s="7">
        <v>43514</v>
      </c>
      <c r="AF175">
        <v>0</v>
      </c>
      <c r="AG175" t="s">
        <v>53</v>
      </c>
      <c r="AH175" s="2">
        <v>0</v>
      </c>
      <c r="AI175" s="1">
        <v>0</v>
      </c>
      <c r="AJ175" s="1">
        <v>0</v>
      </c>
      <c r="AK175" s="6" t="str">
        <f>+IF(Tabla1[[#This Row],[REQUEST_TY]]="SR MANTENIMIENTO CORRECTIVO", "EMERGENCIA", "OTROS")</f>
        <v>EMERGENCIA</v>
      </c>
      <c r="AL175" s="6" t="str">
        <f>+_xlfn.IFS(Tabla1[[#This Row],[Veces obj]]&lt;=1,"0-1",Tabla1[[#This Row],[Veces obj]]&lt;=2,"1-2",Tabla1[[#This Row],[Veces obj]]&lt;=3,"2-3",TRUE,"&gt;3")</f>
        <v>0-1</v>
      </c>
      <c r="AM175" s="6" t="str">
        <f>+_xlfn.IFS(MONTH(Tabla1[[#This Row],[MES]])&lt;=3,"Q1",MONTH(Tabla1[[#This Row],[MES]])&lt;=6,"Q2",MONTH(Tabla1[[#This Row],[MES]])&lt;=9,"Q3",TRUE,"Q4")</f>
        <v>Q1</v>
      </c>
      <c r="AN175" t="str">
        <f>+IFERROR(VLOOKUP(Tabla1[[#This Row],[CUENTA]],CTAS[],2,0),"OTROS")</f>
        <v>OTROS</v>
      </c>
      <c r="AP175" t="str">
        <f>+IFERROR(VLOOKUP(Tabla1[[#This Row],[EMPLEADO]],IS[],3,0),"OTROS")</f>
        <v>OTROS</v>
      </c>
      <c r="AQ175" t="str">
        <f>+IFERROR(VLOOKUP(Tabla1[[#This Row],[EMPLEADO]],IS[[NÓMINA]:[INGENIERO]],2,0),"OTROS")</f>
        <v>OTROS</v>
      </c>
    </row>
    <row r="176" spans="1:43" x14ac:dyDescent="0.25">
      <c r="A176" t="s">
        <v>36</v>
      </c>
      <c r="B176">
        <v>1</v>
      </c>
      <c r="C176" t="s">
        <v>429</v>
      </c>
      <c r="D176" t="s">
        <v>38</v>
      </c>
      <c r="E176" t="s">
        <v>430</v>
      </c>
      <c r="F176" t="s">
        <v>431</v>
      </c>
      <c r="G176" s="17" t="s">
        <v>432</v>
      </c>
      <c r="H176" t="s">
        <v>150</v>
      </c>
      <c r="I176" t="s">
        <v>43</v>
      </c>
      <c r="J176" t="s">
        <v>8</v>
      </c>
      <c r="K176" t="s">
        <v>59</v>
      </c>
      <c r="L176" t="s">
        <v>433</v>
      </c>
      <c r="M176" t="s">
        <v>94</v>
      </c>
      <c r="N176">
        <v>0</v>
      </c>
      <c r="O176" t="s">
        <v>47</v>
      </c>
      <c r="P176">
        <v>73</v>
      </c>
      <c r="Q176" t="s">
        <v>48</v>
      </c>
      <c r="R176" t="s">
        <v>63</v>
      </c>
      <c r="S176" t="s">
        <v>64</v>
      </c>
      <c r="T176" t="s">
        <v>51</v>
      </c>
      <c r="U176" t="s">
        <v>96</v>
      </c>
      <c r="V176">
        <v>1.1000000000000001</v>
      </c>
      <c r="W176" s="1">
        <v>1501.5000000000002</v>
      </c>
      <c r="X176">
        <v>1</v>
      </c>
      <c r="Y176">
        <v>0.02</v>
      </c>
      <c r="Z176">
        <v>5</v>
      </c>
      <c r="AA176">
        <v>4.0000000000000001E-3</v>
      </c>
      <c r="AB176" s="2">
        <v>0</v>
      </c>
      <c r="AC176" s="1">
        <v>0</v>
      </c>
      <c r="AD176" s="7">
        <v>43468</v>
      </c>
      <c r="AE176" s="7">
        <v>43468</v>
      </c>
      <c r="AF176">
        <v>0</v>
      </c>
      <c r="AG176" t="s">
        <v>53</v>
      </c>
      <c r="AH176" s="2">
        <v>0</v>
      </c>
      <c r="AI176" s="1">
        <v>0</v>
      </c>
      <c r="AJ176" s="1">
        <v>0</v>
      </c>
      <c r="AK176" s="6" t="str">
        <f>+IF(Tabla1[[#This Row],[REQUEST_TY]]="SR MANTENIMIENTO CORRECTIVO", "EMERGENCIA", "OTROS")</f>
        <v>EMERGENCIA</v>
      </c>
      <c r="AL176" s="6" t="str">
        <f>+_xlfn.IFS(Tabla1[[#This Row],[Veces obj]]&lt;=1,"0-1",Tabla1[[#This Row],[Veces obj]]&lt;=2,"1-2",Tabla1[[#This Row],[Veces obj]]&lt;=3,"2-3",TRUE,"&gt;3")</f>
        <v>0-1</v>
      </c>
      <c r="AM176" s="6" t="str">
        <f>+_xlfn.IFS(MONTH(Tabla1[[#This Row],[MES]])&lt;=3,"Q1",MONTH(Tabla1[[#This Row],[MES]])&lt;=6,"Q2",MONTH(Tabla1[[#This Row],[MES]])&lt;=9,"Q3",TRUE,"Q4")</f>
        <v>Q1</v>
      </c>
      <c r="AN176" t="str">
        <f>+IFERROR(VLOOKUP(Tabla1[[#This Row],[CUENTA]],CTAS[],2,0),"OTROS")</f>
        <v>OTROS</v>
      </c>
      <c r="AO176">
        <v>1</v>
      </c>
      <c r="AP176" t="str">
        <f>+IFERROR(VLOOKUP(Tabla1[[#This Row],[EMPLEADO]],IS[],3,0),"OTROS")</f>
        <v>JUAREZ</v>
      </c>
      <c r="AQ176" t="str">
        <f>+IFERROR(VLOOKUP(Tabla1[[#This Row],[EMPLEADO]],IS[[NÓMINA]:[INGENIERO]],2,0),"OTROS")</f>
        <v>CARLOS MONTOYA</v>
      </c>
    </row>
    <row r="177" spans="1:43" x14ac:dyDescent="0.25">
      <c r="A177" t="s">
        <v>4444</v>
      </c>
      <c r="B177">
        <v>1</v>
      </c>
      <c r="C177" t="s">
        <v>5260</v>
      </c>
      <c r="D177" t="s">
        <v>38</v>
      </c>
      <c r="E177" t="s">
        <v>747</v>
      </c>
      <c r="F177" t="s">
        <v>5261</v>
      </c>
      <c r="G177" s="17" t="s">
        <v>5262</v>
      </c>
      <c r="H177" t="s">
        <v>308</v>
      </c>
      <c r="I177" t="s">
        <v>43</v>
      </c>
      <c r="J177" t="s">
        <v>8</v>
      </c>
      <c r="K177" t="s">
        <v>495</v>
      </c>
      <c r="L177" t="s">
        <v>496</v>
      </c>
      <c r="M177" t="s">
        <v>46</v>
      </c>
      <c r="N177">
        <v>0</v>
      </c>
      <c r="O177" t="s">
        <v>47</v>
      </c>
      <c r="P177">
        <v>54</v>
      </c>
      <c r="Q177" t="s">
        <v>82</v>
      </c>
      <c r="R177" t="s">
        <v>95</v>
      </c>
      <c r="S177" t="s">
        <v>64</v>
      </c>
      <c r="T177" t="s">
        <v>51</v>
      </c>
      <c r="U177" t="s">
        <v>83</v>
      </c>
      <c r="V177">
        <v>1.05</v>
      </c>
      <c r="W177" s="1">
        <v>1433.25</v>
      </c>
      <c r="X177">
        <v>1</v>
      </c>
      <c r="Y177">
        <v>0.12</v>
      </c>
      <c r="Z177">
        <v>5</v>
      </c>
      <c r="AA177">
        <v>2.4E-2</v>
      </c>
      <c r="AB177" s="2">
        <v>0</v>
      </c>
      <c r="AC177" s="1">
        <v>0</v>
      </c>
      <c r="AD177" s="7">
        <v>43507</v>
      </c>
      <c r="AE177" s="7">
        <v>43507</v>
      </c>
      <c r="AF177">
        <v>0</v>
      </c>
      <c r="AG177" t="s">
        <v>53</v>
      </c>
      <c r="AH177" s="2">
        <v>0</v>
      </c>
      <c r="AI177" s="1">
        <v>0</v>
      </c>
      <c r="AJ177" s="1">
        <v>0</v>
      </c>
      <c r="AK177" s="6" t="str">
        <f>+IF(Tabla1[[#This Row],[REQUEST_TY]]="SR MANTENIMIENTO CORRECTIVO", "EMERGENCIA", "OTROS")</f>
        <v>EMERGENCIA</v>
      </c>
      <c r="AL177" s="6" t="str">
        <f>+_xlfn.IFS(Tabla1[[#This Row],[Veces obj]]&lt;=1,"0-1",Tabla1[[#This Row],[Veces obj]]&lt;=2,"1-2",Tabla1[[#This Row],[Veces obj]]&lt;=3,"2-3",TRUE,"&gt;3")</f>
        <v>0-1</v>
      </c>
      <c r="AM177" s="6" t="str">
        <f>+_xlfn.IFS(MONTH(Tabla1[[#This Row],[MES]])&lt;=3,"Q1",MONTH(Tabla1[[#This Row],[MES]])&lt;=6,"Q2",MONTH(Tabla1[[#This Row],[MES]])&lt;=9,"Q3",TRUE,"Q4")</f>
        <v>Q1</v>
      </c>
      <c r="AN177" t="str">
        <f>+IFERROR(VLOOKUP(Tabla1[[#This Row],[CUENTA]],CTAS[],2,0),"OTROS")</f>
        <v>OTROS</v>
      </c>
      <c r="AP177" t="str">
        <f>+IFERROR(VLOOKUP(Tabla1[[#This Row],[EMPLEADO]],IS[],3,0),"OTROS")</f>
        <v>OTROS</v>
      </c>
      <c r="AQ177" t="str">
        <f>+IFERROR(VLOOKUP(Tabla1[[#This Row],[EMPLEADO]],IS[[NÓMINA]:[INGENIERO]],2,0),"OTROS")</f>
        <v>OTROS</v>
      </c>
    </row>
    <row r="178" spans="1:43" x14ac:dyDescent="0.25">
      <c r="A178" t="s">
        <v>4444</v>
      </c>
      <c r="B178">
        <v>1</v>
      </c>
      <c r="C178" t="s">
        <v>7011</v>
      </c>
      <c r="D178" t="s">
        <v>38</v>
      </c>
      <c r="E178" t="s">
        <v>599</v>
      </c>
      <c r="F178" t="s">
        <v>7012</v>
      </c>
      <c r="G178" s="17" t="s">
        <v>7013</v>
      </c>
      <c r="H178" t="s">
        <v>527</v>
      </c>
      <c r="I178" t="s">
        <v>43</v>
      </c>
      <c r="J178" t="s">
        <v>8</v>
      </c>
      <c r="K178" t="s">
        <v>528</v>
      </c>
      <c r="L178" t="s">
        <v>529</v>
      </c>
      <c r="M178" t="s">
        <v>530</v>
      </c>
      <c r="N178">
        <v>1</v>
      </c>
      <c r="O178" t="s">
        <v>47</v>
      </c>
      <c r="P178">
        <v>87</v>
      </c>
      <c r="Q178" t="s">
        <v>48</v>
      </c>
      <c r="R178" t="s">
        <v>242</v>
      </c>
      <c r="S178" t="s">
        <v>64</v>
      </c>
      <c r="T178" t="s">
        <v>51</v>
      </c>
      <c r="U178" t="s">
        <v>96</v>
      </c>
      <c r="V178">
        <v>1.1000000000000001</v>
      </c>
      <c r="W178" s="1">
        <v>0</v>
      </c>
      <c r="X178">
        <v>1</v>
      </c>
      <c r="Y178">
        <v>0.12</v>
      </c>
      <c r="Z178">
        <v>5</v>
      </c>
      <c r="AA178">
        <v>2.4E-2</v>
      </c>
      <c r="AB178" s="2">
        <v>0</v>
      </c>
      <c r="AC178" s="1">
        <v>0</v>
      </c>
      <c r="AD178" s="7">
        <v>43522</v>
      </c>
      <c r="AE178" s="7">
        <v>43522</v>
      </c>
      <c r="AF178">
        <v>0</v>
      </c>
      <c r="AG178" t="s">
        <v>53</v>
      </c>
      <c r="AH178" s="2">
        <v>0</v>
      </c>
      <c r="AI178" s="1">
        <v>0</v>
      </c>
      <c r="AJ178" s="1">
        <v>0</v>
      </c>
      <c r="AK178" s="6" t="str">
        <f>+IF(Tabla1[[#This Row],[REQUEST_TY]]="SR MANTENIMIENTO CORRECTIVO", "EMERGENCIA", "OTROS")</f>
        <v>EMERGENCIA</v>
      </c>
      <c r="AL178" s="6" t="str">
        <f>+_xlfn.IFS(Tabla1[[#This Row],[Veces obj]]&lt;=1,"0-1",Tabla1[[#This Row],[Veces obj]]&lt;=2,"1-2",Tabla1[[#This Row],[Veces obj]]&lt;=3,"2-3",TRUE,"&gt;3")</f>
        <v>0-1</v>
      </c>
      <c r="AM178" s="6" t="str">
        <f>+_xlfn.IFS(MONTH(Tabla1[[#This Row],[MES]])&lt;=3,"Q1",MONTH(Tabla1[[#This Row],[MES]])&lt;=6,"Q2",MONTH(Tabla1[[#This Row],[MES]])&lt;=9,"Q3",TRUE,"Q4")</f>
        <v>Q1</v>
      </c>
      <c r="AN178" t="str">
        <f>+IFERROR(VLOOKUP(Tabla1[[#This Row],[CUENTA]],CTAS[],2,0),"OTROS")</f>
        <v>OTROS</v>
      </c>
      <c r="AP178" t="str">
        <f>+IFERROR(VLOOKUP(Tabla1[[#This Row],[EMPLEADO]],IS[],3,0),"OTROS")</f>
        <v>OTROS</v>
      </c>
      <c r="AQ178" t="str">
        <f>+IFERROR(VLOOKUP(Tabla1[[#This Row],[EMPLEADO]],IS[[NÓMINA]:[INGENIERO]],2,0),"OTROS")</f>
        <v>OTROS</v>
      </c>
    </row>
    <row r="179" spans="1:43" x14ac:dyDescent="0.25">
      <c r="A179" t="s">
        <v>4444</v>
      </c>
      <c r="B179">
        <v>1</v>
      </c>
      <c r="C179" t="s">
        <v>5277</v>
      </c>
      <c r="D179" t="s">
        <v>38</v>
      </c>
      <c r="E179" t="s">
        <v>76</v>
      </c>
      <c r="F179" t="s">
        <v>5278</v>
      </c>
      <c r="G179" s="17" t="s">
        <v>499</v>
      </c>
      <c r="H179" t="s">
        <v>471</v>
      </c>
      <c r="I179" t="s">
        <v>43</v>
      </c>
      <c r="J179" t="s">
        <v>8</v>
      </c>
      <c r="K179" t="s">
        <v>102</v>
      </c>
      <c r="L179" t="s">
        <v>500</v>
      </c>
      <c r="M179" t="s">
        <v>310</v>
      </c>
      <c r="N179">
        <v>0</v>
      </c>
      <c r="O179" t="s">
        <v>47</v>
      </c>
      <c r="P179">
        <v>20</v>
      </c>
      <c r="Q179" t="s">
        <v>62</v>
      </c>
      <c r="R179" t="s">
        <v>63</v>
      </c>
      <c r="S179" t="s">
        <v>64</v>
      </c>
      <c r="T179" t="s">
        <v>51</v>
      </c>
      <c r="U179" t="s">
        <v>65</v>
      </c>
      <c r="V179">
        <v>0.8</v>
      </c>
      <c r="W179" s="1">
        <v>1092</v>
      </c>
      <c r="X179">
        <v>1</v>
      </c>
      <c r="Y179">
        <v>0.13</v>
      </c>
      <c r="Z179">
        <v>5</v>
      </c>
      <c r="AA179">
        <v>2.6000000000000002E-2</v>
      </c>
      <c r="AB179" s="2">
        <v>0</v>
      </c>
      <c r="AC179" s="1">
        <v>0</v>
      </c>
      <c r="AD179" s="7">
        <v>43503</v>
      </c>
      <c r="AE179" s="7">
        <v>43503</v>
      </c>
      <c r="AF179">
        <v>0</v>
      </c>
      <c r="AG179" t="s">
        <v>53</v>
      </c>
      <c r="AH179" s="2">
        <v>0</v>
      </c>
      <c r="AI179" s="1">
        <v>0</v>
      </c>
      <c r="AJ179" s="1">
        <v>0</v>
      </c>
      <c r="AK179" s="6" t="str">
        <f>+IF(Tabla1[[#This Row],[REQUEST_TY]]="SR MANTENIMIENTO CORRECTIVO", "EMERGENCIA", "OTROS")</f>
        <v>EMERGENCIA</v>
      </c>
      <c r="AL179" s="6" t="str">
        <f>+_xlfn.IFS(Tabla1[[#This Row],[Veces obj]]&lt;=1,"0-1",Tabla1[[#This Row],[Veces obj]]&lt;=2,"1-2",Tabla1[[#This Row],[Veces obj]]&lt;=3,"2-3",TRUE,"&gt;3")</f>
        <v>0-1</v>
      </c>
      <c r="AM179" s="6" t="str">
        <f>+_xlfn.IFS(MONTH(Tabla1[[#This Row],[MES]])&lt;=3,"Q1",MONTH(Tabla1[[#This Row],[MES]])&lt;=6,"Q2",MONTH(Tabla1[[#This Row],[MES]])&lt;=9,"Q3",TRUE,"Q4")</f>
        <v>Q1</v>
      </c>
      <c r="AN179" t="str">
        <f>+IFERROR(VLOOKUP(Tabla1[[#This Row],[CUENTA]],CTAS[],2,0),"OTROS")</f>
        <v>OTROS</v>
      </c>
      <c r="AP179" t="str">
        <f>+IFERROR(VLOOKUP(Tabla1[[#This Row],[EMPLEADO]],IS[],3,0),"OTROS")</f>
        <v>OTROS</v>
      </c>
      <c r="AQ179" t="str">
        <f>+IFERROR(VLOOKUP(Tabla1[[#This Row],[EMPLEADO]],IS[[NÓMINA]:[INGENIERO]],2,0),"OTROS")</f>
        <v>OTROS</v>
      </c>
    </row>
    <row r="180" spans="1:43" x14ac:dyDescent="0.25">
      <c r="A180" t="s">
        <v>36</v>
      </c>
      <c r="B180">
        <v>1</v>
      </c>
      <c r="C180" t="s">
        <v>1921</v>
      </c>
      <c r="D180" t="s">
        <v>38</v>
      </c>
      <c r="E180" t="s">
        <v>76</v>
      </c>
      <c r="F180" t="s">
        <v>1922</v>
      </c>
      <c r="G180" s="17" t="s">
        <v>265</v>
      </c>
      <c r="H180" t="s">
        <v>150</v>
      </c>
      <c r="I180" t="s">
        <v>43</v>
      </c>
      <c r="J180" t="s">
        <v>8</v>
      </c>
      <c r="K180" t="s">
        <v>59</v>
      </c>
      <c r="L180" t="s">
        <v>267</v>
      </c>
      <c r="M180" t="s">
        <v>73</v>
      </c>
      <c r="N180">
        <v>0</v>
      </c>
      <c r="O180" t="s">
        <v>47</v>
      </c>
      <c r="P180">
        <v>38</v>
      </c>
      <c r="Q180" t="s">
        <v>82</v>
      </c>
      <c r="R180" t="s">
        <v>63</v>
      </c>
      <c r="S180" t="s">
        <v>64</v>
      </c>
      <c r="T180" t="s">
        <v>51</v>
      </c>
      <c r="U180" t="s">
        <v>83</v>
      </c>
      <c r="V180">
        <v>1.05</v>
      </c>
      <c r="W180" s="1">
        <v>1433.25</v>
      </c>
      <c r="X180">
        <v>1</v>
      </c>
      <c r="Y180">
        <v>1.6</v>
      </c>
      <c r="Z180">
        <v>5</v>
      </c>
      <c r="AA180">
        <v>0.32</v>
      </c>
      <c r="AB180" s="2">
        <v>0</v>
      </c>
      <c r="AC180" s="1">
        <v>0</v>
      </c>
      <c r="AD180" s="7">
        <v>43468</v>
      </c>
      <c r="AE180" s="7">
        <v>43468</v>
      </c>
      <c r="AF180">
        <v>0</v>
      </c>
      <c r="AG180" t="s">
        <v>53</v>
      </c>
      <c r="AH180" s="2">
        <v>0</v>
      </c>
      <c r="AI180" s="1">
        <v>0</v>
      </c>
      <c r="AJ180" s="1">
        <v>0</v>
      </c>
      <c r="AK180" s="6" t="str">
        <f>+IF(Tabla1[[#This Row],[REQUEST_TY]]="SR MANTENIMIENTO CORRECTIVO", "EMERGENCIA", "OTROS")</f>
        <v>EMERGENCIA</v>
      </c>
      <c r="AL180" s="6" t="str">
        <f>+_xlfn.IFS(Tabla1[[#This Row],[Veces obj]]&lt;=1,"0-1",Tabla1[[#This Row],[Veces obj]]&lt;=2,"1-2",Tabla1[[#This Row],[Veces obj]]&lt;=3,"2-3",TRUE,"&gt;3")</f>
        <v>0-1</v>
      </c>
      <c r="AM180" s="6" t="str">
        <f>+_xlfn.IFS(MONTH(Tabla1[[#This Row],[MES]])&lt;=3,"Q1",MONTH(Tabla1[[#This Row],[MES]])&lt;=6,"Q2",MONTH(Tabla1[[#This Row],[MES]])&lt;=9,"Q3",TRUE,"Q4")</f>
        <v>Q1</v>
      </c>
      <c r="AN180" t="str">
        <f>+IFERROR(VLOOKUP(Tabla1[[#This Row],[CUENTA]],CTAS[],2,0),"OTROS")</f>
        <v>OTROS</v>
      </c>
      <c r="AO180">
        <v>1</v>
      </c>
      <c r="AP180" t="str">
        <f>+IFERROR(VLOOKUP(Tabla1[[#This Row],[EMPLEADO]],IS[],3,0),"OTROS")</f>
        <v>JUAREZ</v>
      </c>
      <c r="AQ180" t="str">
        <f>+IFERROR(VLOOKUP(Tabla1[[#This Row],[EMPLEADO]],IS[[NÓMINA]:[INGENIERO]],2,0),"OTROS")</f>
        <v>CARLOS MONTOYA</v>
      </c>
    </row>
    <row r="181" spans="1:43" x14ac:dyDescent="0.25">
      <c r="A181" t="s">
        <v>36</v>
      </c>
      <c r="B181">
        <v>1</v>
      </c>
      <c r="C181" t="s">
        <v>468</v>
      </c>
      <c r="D181" t="s">
        <v>38</v>
      </c>
      <c r="E181" t="s">
        <v>332</v>
      </c>
      <c r="F181" t="s">
        <v>469</v>
      </c>
      <c r="G181" s="17" t="s">
        <v>470</v>
      </c>
      <c r="H181" t="s">
        <v>471</v>
      </c>
      <c r="I181" t="s">
        <v>43</v>
      </c>
      <c r="J181" t="s">
        <v>8</v>
      </c>
      <c r="K181" t="s">
        <v>59</v>
      </c>
      <c r="L181" t="s">
        <v>472</v>
      </c>
      <c r="M181" t="s">
        <v>473</v>
      </c>
      <c r="N181">
        <v>0</v>
      </c>
      <c r="O181" t="s">
        <v>47</v>
      </c>
      <c r="P181">
        <v>7</v>
      </c>
      <c r="Q181" t="s">
        <v>194</v>
      </c>
      <c r="R181" t="s">
        <v>317</v>
      </c>
      <c r="S181" t="s">
        <v>318</v>
      </c>
      <c r="T181" t="s">
        <v>51</v>
      </c>
      <c r="U181" t="s">
        <v>224</v>
      </c>
      <c r="V181">
        <v>0.8</v>
      </c>
      <c r="W181" s="1">
        <v>1258.4000000000003</v>
      </c>
      <c r="X181">
        <v>1</v>
      </c>
      <c r="Y181">
        <v>0.11</v>
      </c>
      <c r="Z181">
        <v>4</v>
      </c>
      <c r="AA181">
        <v>2.75E-2</v>
      </c>
      <c r="AB181" s="2">
        <v>0</v>
      </c>
      <c r="AC181" s="1">
        <v>0</v>
      </c>
      <c r="AD181" s="7">
        <v>43494</v>
      </c>
      <c r="AE181" s="7">
        <v>43494</v>
      </c>
      <c r="AF181">
        <v>0</v>
      </c>
      <c r="AG181" t="s">
        <v>53</v>
      </c>
      <c r="AH181" s="2">
        <v>0</v>
      </c>
      <c r="AI181" s="1">
        <v>0</v>
      </c>
      <c r="AJ181" s="1">
        <v>0</v>
      </c>
      <c r="AK181" s="6" t="str">
        <f>+IF(Tabla1[[#This Row],[REQUEST_TY]]="SR MANTENIMIENTO CORRECTIVO", "EMERGENCIA", "OTROS")</f>
        <v>EMERGENCIA</v>
      </c>
      <c r="AL181" s="6" t="str">
        <f>+_xlfn.IFS(Tabla1[[#This Row],[Veces obj]]&lt;=1,"0-1",Tabla1[[#This Row],[Veces obj]]&lt;=2,"1-2",Tabla1[[#This Row],[Veces obj]]&lt;=3,"2-3",TRUE,"&gt;3")</f>
        <v>0-1</v>
      </c>
      <c r="AM181" s="6" t="str">
        <f>+_xlfn.IFS(MONTH(Tabla1[[#This Row],[MES]])&lt;=3,"Q1",MONTH(Tabla1[[#This Row],[MES]])&lt;=6,"Q2",MONTH(Tabla1[[#This Row],[MES]])&lt;=9,"Q3",TRUE,"Q4")</f>
        <v>Q1</v>
      </c>
      <c r="AN181" t="str">
        <f>+IFERROR(VLOOKUP(Tabla1[[#This Row],[CUENTA]],CTAS[],2,0),"OTROS")</f>
        <v>OTROS</v>
      </c>
      <c r="AP181" t="str">
        <f>+IFERROR(VLOOKUP(Tabla1[[#This Row],[EMPLEADO]],IS[],3,0),"OTROS")</f>
        <v>OTROS</v>
      </c>
      <c r="AQ181" t="str">
        <f>+IFERROR(VLOOKUP(Tabla1[[#This Row],[EMPLEADO]],IS[[NÓMINA]:[INGENIERO]],2,0),"OTROS")</f>
        <v>OTROS</v>
      </c>
    </row>
    <row r="182" spans="1:43" x14ac:dyDescent="0.25">
      <c r="A182" t="s">
        <v>36</v>
      </c>
      <c r="B182">
        <v>1</v>
      </c>
      <c r="C182" t="s">
        <v>474</v>
      </c>
      <c r="D182" t="s">
        <v>38</v>
      </c>
      <c r="E182" t="s">
        <v>98</v>
      </c>
      <c r="F182" t="s">
        <v>475</v>
      </c>
      <c r="G182" s="17" t="s">
        <v>476</v>
      </c>
      <c r="H182" t="s">
        <v>253</v>
      </c>
      <c r="I182" t="s">
        <v>43</v>
      </c>
      <c r="J182" t="s">
        <v>8</v>
      </c>
      <c r="K182" t="s">
        <v>102</v>
      </c>
      <c r="L182" t="s">
        <v>477</v>
      </c>
      <c r="M182" t="s">
        <v>358</v>
      </c>
      <c r="N182">
        <v>0</v>
      </c>
      <c r="O182" t="s">
        <v>47</v>
      </c>
      <c r="P182">
        <v>59</v>
      </c>
      <c r="Q182" t="s">
        <v>82</v>
      </c>
      <c r="R182" t="s">
        <v>63</v>
      </c>
      <c r="S182" t="s">
        <v>64</v>
      </c>
      <c r="T182" t="s">
        <v>51</v>
      </c>
      <c r="U182" t="s">
        <v>83</v>
      </c>
      <c r="V182">
        <v>1.05</v>
      </c>
      <c r="W182" s="1">
        <v>1433.25</v>
      </c>
      <c r="X182">
        <v>1</v>
      </c>
      <c r="Y182">
        <v>0.15</v>
      </c>
      <c r="Z182">
        <v>5</v>
      </c>
      <c r="AA182">
        <v>0.03</v>
      </c>
      <c r="AB182" s="2">
        <v>0</v>
      </c>
      <c r="AC182" s="1">
        <v>0</v>
      </c>
      <c r="AD182" s="7">
        <v>43493</v>
      </c>
      <c r="AE182" s="7">
        <v>43494</v>
      </c>
      <c r="AF182">
        <v>1</v>
      </c>
      <c r="AG182" t="s">
        <v>53</v>
      </c>
      <c r="AH182" s="2">
        <v>0</v>
      </c>
      <c r="AI182" s="1">
        <v>0</v>
      </c>
      <c r="AJ182" s="1">
        <v>0</v>
      </c>
      <c r="AK182" s="6" t="str">
        <f>+IF(Tabla1[[#This Row],[REQUEST_TY]]="SR MANTENIMIENTO CORRECTIVO", "EMERGENCIA", "OTROS")</f>
        <v>EMERGENCIA</v>
      </c>
      <c r="AL182" s="6" t="str">
        <f>+_xlfn.IFS(Tabla1[[#This Row],[Veces obj]]&lt;=1,"0-1",Tabla1[[#This Row],[Veces obj]]&lt;=2,"1-2",Tabla1[[#This Row],[Veces obj]]&lt;=3,"2-3",TRUE,"&gt;3")</f>
        <v>0-1</v>
      </c>
      <c r="AM182" s="6" t="str">
        <f>+_xlfn.IFS(MONTH(Tabla1[[#This Row],[MES]])&lt;=3,"Q1",MONTH(Tabla1[[#This Row],[MES]])&lt;=6,"Q2",MONTH(Tabla1[[#This Row],[MES]])&lt;=9,"Q3",TRUE,"Q4")</f>
        <v>Q1</v>
      </c>
      <c r="AN182" t="str">
        <f>+IFERROR(VLOOKUP(Tabla1[[#This Row],[CUENTA]],CTAS[],2,0),"OTROS")</f>
        <v>OTROS</v>
      </c>
      <c r="AP182" t="str">
        <f>+IFERROR(VLOOKUP(Tabla1[[#This Row],[EMPLEADO]],IS[],3,0),"OTROS")</f>
        <v>OTROS</v>
      </c>
      <c r="AQ182" t="str">
        <f>+IFERROR(VLOOKUP(Tabla1[[#This Row],[EMPLEADO]],IS[[NÓMINA]:[INGENIERO]],2,0),"OTROS")</f>
        <v>OTROS</v>
      </c>
    </row>
    <row r="183" spans="1:43" x14ac:dyDescent="0.25">
      <c r="A183" t="s">
        <v>36</v>
      </c>
      <c r="B183">
        <v>1</v>
      </c>
      <c r="C183" t="s">
        <v>478</v>
      </c>
      <c r="D183" t="s">
        <v>38</v>
      </c>
      <c r="E183" t="s">
        <v>76</v>
      </c>
      <c r="F183" t="s">
        <v>479</v>
      </c>
      <c r="G183" s="17" t="s">
        <v>480</v>
      </c>
      <c r="H183" t="s">
        <v>253</v>
      </c>
      <c r="I183" t="s">
        <v>43</v>
      </c>
      <c r="J183" t="s">
        <v>8</v>
      </c>
      <c r="K183" t="s">
        <v>102</v>
      </c>
      <c r="L183" t="s">
        <v>477</v>
      </c>
      <c r="M183" t="s">
        <v>358</v>
      </c>
      <c r="N183">
        <v>0</v>
      </c>
      <c r="O183" t="s">
        <v>47</v>
      </c>
      <c r="P183">
        <v>3</v>
      </c>
      <c r="Q183" t="s">
        <v>388</v>
      </c>
      <c r="R183" t="s">
        <v>63</v>
      </c>
      <c r="S183" t="s">
        <v>64</v>
      </c>
      <c r="T183" t="s">
        <v>51</v>
      </c>
      <c r="U183" t="s">
        <v>389</v>
      </c>
      <c r="V183">
        <v>0</v>
      </c>
      <c r="W183" s="1">
        <v>0</v>
      </c>
      <c r="X183">
        <v>1</v>
      </c>
      <c r="Y183">
        <v>0.15</v>
      </c>
      <c r="Z183">
        <v>5</v>
      </c>
      <c r="AA183">
        <v>0.03</v>
      </c>
      <c r="AB183" s="2">
        <v>0</v>
      </c>
      <c r="AC183" s="1">
        <v>0</v>
      </c>
      <c r="AD183" s="7">
        <v>43494</v>
      </c>
      <c r="AE183" s="7">
        <v>43494</v>
      </c>
      <c r="AF183">
        <v>0</v>
      </c>
      <c r="AG183" t="s">
        <v>53</v>
      </c>
      <c r="AH183" s="2">
        <v>0</v>
      </c>
      <c r="AI183" s="1">
        <v>0</v>
      </c>
      <c r="AJ183" s="1">
        <v>0</v>
      </c>
      <c r="AK183" s="6" t="str">
        <f>+IF(Tabla1[[#This Row],[REQUEST_TY]]="SR MANTENIMIENTO CORRECTIVO", "EMERGENCIA", "OTROS")</f>
        <v>EMERGENCIA</v>
      </c>
      <c r="AL183" s="6" t="str">
        <f>+_xlfn.IFS(Tabla1[[#This Row],[Veces obj]]&lt;=1,"0-1",Tabla1[[#This Row],[Veces obj]]&lt;=2,"1-2",Tabla1[[#This Row],[Veces obj]]&lt;=3,"2-3",TRUE,"&gt;3")</f>
        <v>0-1</v>
      </c>
      <c r="AM183" s="6" t="str">
        <f>+_xlfn.IFS(MONTH(Tabla1[[#This Row],[MES]])&lt;=3,"Q1",MONTH(Tabla1[[#This Row],[MES]])&lt;=6,"Q2",MONTH(Tabla1[[#This Row],[MES]])&lt;=9,"Q3",TRUE,"Q4")</f>
        <v>Q1</v>
      </c>
      <c r="AN183" t="str">
        <f>+IFERROR(VLOOKUP(Tabla1[[#This Row],[CUENTA]],CTAS[],2,0),"OTROS")</f>
        <v>OTROS</v>
      </c>
      <c r="AP183" t="str">
        <f>+IFERROR(VLOOKUP(Tabla1[[#This Row],[EMPLEADO]],IS[],3,0),"OTROS")</f>
        <v>OTROS</v>
      </c>
      <c r="AQ183" t="str">
        <f>+IFERROR(VLOOKUP(Tabla1[[#This Row],[EMPLEADO]],IS[[NÓMINA]:[INGENIERO]],2,0),"OTROS")</f>
        <v>OTROS</v>
      </c>
    </row>
    <row r="184" spans="1:43" x14ac:dyDescent="0.25">
      <c r="A184" t="s">
        <v>4444</v>
      </c>
      <c r="B184">
        <v>1</v>
      </c>
      <c r="C184" t="s">
        <v>5209</v>
      </c>
      <c r="D184" t="s">
        <v>38</v>
      </c>
      <c r="E184" t="s">
        <v>89</v>
      </c>
      <c r="F184" t="s">
        <v>5210</v>
      </c>
      <c r="G184" s="17" t="s">
        <v>5211</v>
      </c>
      <c r="H184" t="s">
        <v>70</v>
      </c>
      <c r="I184" t="s">
        <v>43</v>
      </c>
      <c r="J184" t="s">
        <v>8</v>
      </c>
      <c r="K184" t="s">
        <v>234</v>
      </c>
      <c r="L184" t="s">
        <v>93</v>
      </c>
      <c r="M184" t="s">
        <v>94</v>
      </c>
      <c r="N184">
        <v>1</v>
      </c>
      <c r="O184" t="s">
        <v>47</v>
      </c>
      <c r="P184">
        <v>64</v>
      </c>
      <c r="Q184" t="s">
        <v>48</v>
      </c>
      <c r="R184" t="s">
        <v>95</v>
      </c>
      <c r="S184" t="s">
        <v>64</v>
      </c>
      <c r="T184" t="s">
        <v>51</v>
      </c>
      <c r="U184" t="s">
        <v>96</v>
      </c>
      <c r="V184">
        <v>1.1000000000000001</v>
      </c>
      <c r="W184" s="1">
        <v>0</v>
      </c>
      <c r="X184">
        <v>1</v>
      </c>
      <c r="Y184">
        <v>0.15</v>
      </c>
      <c r="Z184">
        <v>5</v>
      </c>
      <c r="AA184">
        <v>0.03</v>
      </c>
      <c r="AB184" s="2">
        <v>0</v>
      </c>
      <c r="AC184" s="1">
        <v>0</v>
      </c>
      <c r="AD184" s="7">
        <v>43502</v>
      </c>
      <c r="AE184" s="7">
        <v>43503</v>
      </c>
      <c r="AF184">
        <v>1</v>
      </c>
      <c r="AG184" t="s">
        <v>53</v>
      </c>
      <c r="AH184" s="2">
        <v>0</v>
      </c>
      <c r="AI184" s="1">
        <v>0</v>
      </c>
      <c r="AJ184" s="1">
        <v>0</v>
      </c>
      <c r="AK184" s="6" t="str">
        <f>+IF(Tabla1[[#This Row],[REQUEST_TY]]="SR MANTENIMIENTO CORRECTIVO", "EMERGENCIA", "OTROS")</f>
        <v>EMERGENCIA</v>
      </c>
      <c r="AL184" s="6" t="str">
        <f>+_xlfn.IFS(Tabla1[[#This Row],[Veces obj]]&lt;=1,"0-1",Tabla1[[#This Row],[Veces obj]]&lt;=2,"1-2",Tabla1[[#This Row],[Veces obj]]&lt;=3,"2-3",TRUE,"&gt;3")</f>
        <v>0-1</v>
      </c>
      <c r="AM184" s="6" t="str">
        <f>+_xlfn.IFS(MONTH(Tabla1[[#This Row],[MES]])&lt;=3,"Q1",MONTH(Tabla1[[#This Row],[MES]])&lt;=6,"Q2",MONTH(Tabla1[[#This Row],[MES]])&lt;=9,"Q3",TRUE,"Q4")</f>
        <v>Q1</v>
      </c>
      <c r="AN184" t="str">
        <f>+IFERROR(VLOOKUP(Tabla1[[#This Row],[CUENTA]],CTAS[],2,0),"OTROS")</f>
        <v>OTROS</v>
      </c>
      <c r="AP184" t="str">
        <f>+IFERROR(VLOOKUP(Tabla1[[#This Row],[EMPLEADO]],IS[],3,0),"OTROS")</f>
        <v>OTROS</v>
      </c>
      <c r="AQ184" t="str">
        <f>+IFERROR(VLOOKUP(Tabla1[[#This Row],[EMPLEADO]],IS[[NÓMINA]:[INGENIERO]],2,0),"OTROS")</f>
        <v>OTROS</v>
      </c>
    </row>
    <row r="185" spans="1:43" x14ac:dyDescent="0.25">
      <c r="A185" t="s">
        <v>36</v>
      </c>
      <c r="B185">
        <v>1</v>
      </c>
      <c r="C185" t="s">
        <v>4164</v>
      </c>
      <c r="D185" t="s">
        <v>38</v>
      </c>
      <c r="E185" t="s">
        <v>133</v>
      </c>
      <c r="F185" t="s">
        <v>4165</v>
      </c>
      <c r="G185" s="17" t="s">
        <v>346</v>
      </c>
      <c r="H185" t="s">
        <v>150</v>
      </c>
      <c r="I185" t="s">
        <v>43</v>
      </c>
      <c r="J185" t="s">
        <v>8</v>
      </c>
      <c r="K185" t="s">
        <v>59</v>
      </c>
      <c r="L185" t="s">
        <v>267</v>
      </c>
      <c r="M185" t="s">
        <v>73</v>
      </c>
      <c r="N185">
        <v>0</v>
      </c>
      <c r="O185" t="s">
        <v>47</v>
      </c>
      <c r="P185">
        <v>15</v>
      </c>
      <c r="Q185" t="s">
        <v>194</v>
      </c>
      <c r="R185" t="s">
        <v>138</v>
      </c>
      <c r="S185" t="s">
        <v>139</v>
      </c>
      <c r="T185" t="s">
        <v>51</v>
      </c>
      <c r="U185" t="s">
        <v>224</v>
      </c>
      <c r="V185">
        <v>0.8</v>
      </c>
      <c r="W185" s="1">
        <v>1258.4000000000003</v>
      </c>
      <c r="X185">
        <v>1</v>
      </c>
      <c r="Y185">
        <v>5.53</v>
      </c>
      <c r="Z185">
        <v>4</v>
      </c>
      <c r="AA185">
        <v>1.3825000000000001</v>
      </c>
      <c r="AB185" s="2">
        <v>9.5625000000000016E-2</v>
      </c>
      <c r="AC185" s="1">
        <v>-150.41812500000006</v>
      </c>
      <c r="AD185" s="7">
        <v>43473</v>
      </c>
      <c r="AE185" s="7">
        <v>43473</v>
      </c>
      <c r="AF185">
        <v>0</v>
      </c>
      <c r="AG185" t="s">
        <v>53</v>
      </c>
      <c r="AH185" s="2">
        <v>0</v>
      </c>
      <c r="AI185" s="1">
        <v>0</v>
      </c>
      <c r="AJ185" s="1">
        <v>0</v>
      </c>
      <c r="AK185" s="6" t="str">
        <f>+IF(Tabla1[[#This Row],[REQUEST_TY]]="SR MANTENIMIENTO CORRECTIVO", "EMERGENCIA", "OTROS")</f>
        <v>EMERGENCIA</v>
      </c>
      <c r="AL185" s="6" t="str">
        <f>+_xlfn.IFS(Tabla1[[#This Row],[Veces obj]]&lt;=1,"0-1",Tabla1[[#This Row],[Veces obj]]&lt;=2,"1-2",Tabla1[[#This Row],[Veces obj]]&lt;=3,"2-3",TRUE,"&gt;3")</f>
        <v>1-2</v>
      </c>
      <c r="AM185" s="6" t="str">
        <f>+_xlfn.IFS(MONTH(Tabla1[[#This Row],[MES]])&lt;=3,"Q1",MONTH(Tabla1[[#This Row],[MES]])&lt;=6,"Q2",MONTH(Tabla1[[#This Row],[MES]])&lt;=9,"Q3",TRUE,"Q4")</f>
        <v>Q1</v>
      </c>
      <c r="AN185" t="str">
        <f>+IFERROR(VLOOKUP(Tabla1[[#This Row],[CUENTA]],CTAS[],2,0),"OTROS")</f>
        <v>OTROS</v>
      </c>
      <c r="AO185">
        <v>1</v>
      </c>
      <c r="AP185" t="str">
        <f>+IFERROR(VLOOKUP(Tabla1[[#This Row],[EMPLEADO]],IS[],3,0),"OTROS")</f>
        <v>JUAREZ</v>
      </c>
      <c r="AQ185" t="str">
        <f>+IFERROR(VLOOKUP(Tabla1[[#This Row],[EMPLEADO]],IS[[NÓMINA]:[INGENIERO]],2,0),"OTROS")</f>
        <v>CARLOS MONTOYA</v>
      </c>
    </row>
    <row r="186" spans="1:43" x14ac:dyDescent="0.25">
      <c r="A186" t="s">
        <v>4444</v>
      </c>
      <c r="B186">
        <v>1</v>
      </c>
      <c r="C186" t="s">
        <v>6238</v>
      </c>
      <c r="D186" t="s">
        <v>38</v>
      </c>
      <c r="E186" t="s">
        <v>888</v>
      </c>
      <c r="F186" t="s">
        <v>6239</v>
      </c>
      <c r="G186" s="17" t="s">
        <v>6240</v>
      </c>
      <c r="H186" t="s">
        <v>253</v>
      </c>
      <c r="I186" t="s">
        <v>43</v>
      </c>
      <c r="J186" t="s">
        <v>8</v>
      </c>
      <c r="K186" t="s">
        <v>125</v>
      </c>
      <c r="L186" t="s">
        <v>6241</v>
      </c>
      <c r="M186" t="s">
        <v>6242</v>
      </c>
      <c r="N186">
        <v>0</v>
      </c>
      <c r="O186" t="s">
        <v>47</v>
      </c>
      <c r="P186">
        <v>394</v>
      </c>
      <c r="Q186" t="s">
        <v>48</v>
      </c>
      <c r="R186" t="s">
        <v>49</v>
      </c>
      <c r="S186" t="s">
        <v>50</v>
      </c>
      <c r="T186" t="s">
        <v>208</v>
      </c>
      <c r="U186" t="s">
        <v>52</v>
      </c>
      <c r="V186">
        <v>1.05</v>
      </c>
      <c r="W186" s="1">
        <v>750.75000000000011</v>
      </c>
      <c r="X186">
        <v>1</v>
      </c>
      <c r="Y186">
        <v>0.27</v>
      </c>
      <c r="Z186">
        <v>9</v>
      </c>
      <c r="AA186">
        <v>3.0000000000000002E-2</v>
      </c>
      <c r="AB186" s="2">
        <v>0</v>
      </c>
      <c r="AC186" s="1">
        <v>0</v>
      </c>
      <c r="AD186" s="7">
        <v>43511</v>
      </c>
      <c r="AE186" s="7">
        <v>43511</v>
      </c>
      <c r="AF186">
        <v>0</v>
      </c>
      <c r="AG186" t="s">
        <v>53</v>
      </c>
      <c r="AH186" s="2">
        <v>0</v>
      </c>
      <c r="AI186" s="1">
        <v>0</v>
      </c>
      <c r="AJ186" s="1">
        <v>0</v>
      </c>
      <c r="AK186" s="6" t="str">
        <f>+IF(Tabla1[[#This Row],[REQUEST_TY]]="SR MANTENIMIENTO CORRECTIVO", "EMERGENCIA", "OTROS")</f>
        <v>EMERGENCIA</v>
      </c>
      <c r="AL186" s="6" t="str">
        <f>+_xlfn.IFS(Tabla1[[#This Row],[Veces obj]]&lt;=1,"0-1",Tabla1[[#This Row],[Veces obj]]&lt;=2,"1-2",Tabla1[[#This Row],[Veces obj]]&lt;=3,"2-3",TRUE,"&gt;3")</f>
        <v>0-1</v>
      </c>
      <c r="AM186" s="6" t="str">
        <f>+_xlfn.IFS(MONTH(Tabla1[[#This Row],[MES]])&lt;=3,"Q1",MONTH(Tabla1[[#This Row],[MES]])&lt;=6,"Q2",MONTH(Tabla1[[#This Row],[MES]])&lt;=9,"Q3",TRUE,"Q4")</f>
        <v>Q1</v>
      </c>
      <c r="AN186" t="str">
        <f>+IFERROR(VLOOKUP(Tabla1[[#This Row],[CUENTA]],CTAS[],2,0),"OTROS")</f>
        <v>OTROS</v>
      </c>
      <c r="AP186" t="str">
        <f>+IFERROR(VLOOKUP(Tabla1[[#This Row],[EMPLEADO]],IS[],3,0),"OTROS")</f>
        <v>OTROS</v>
      </c>
      <c r="AQ186" t="str">
        <f>+IFERROR(VLOOKUP(Tabla1[[#This Row],[EMPLEADO]],IS[[NÓMINA]:[INGENIERO]],2,0),"OTROS")</f>
        <v>OTROS</v>
      </c>
    </row>
    <row r="187" spans="1:43" x14ac:dyDescent="0.25">
      <c r="A187" t="s">
        <v>36</v>
      </c>
      <c r="B187">
        <v>1</v>
      </c>
      <c r="C187" t="s">
        <v>481</v>
      </c>
      <c r="D187" t="s">
        <v>38</v>
      </c>
      <c r="E187" t="s">
        <v>113</v>
      </c>
      <c r="F187" t="s">
        <v>482</v>
      </c>
      <c r="G187" s="17" t="s">
        <v>483</v>
      </c>
      <c r="H187" t="s">
        <v>484</v>
      </c>
      <c r="I187" t="s">
        <v>43</v>
      </c>
      <c r="J187" t="s">
        <v>8</v>
      </c>
      <c r="K187" t="s">
        <v>199</v>
      </c>
      <c r="L187" t="s">
        <v>485</v>
      </c>
      <c r="M187" t="s">
        <v>94</v>
      </c>
      <c r="N187">
        <v>0</v>
      </c>
      <c r="O187" t="s">
        <v>47</v>
      </c>
      <c r="P187">
        <v>6</v>
      </c>
      <c r="Q187" t="s">
        <v>207</v>
      </c>
      <c r="R187" t="s">
        <v>49</v>
      </c>
      <c r="S187" t="s">
        <v>50</v>
      </c>
      <c r="T187" t="s">
        <v>51</v>
      </c>
      <c r="U187" t="s">
        <v>486</v>
      </c>
      <c r="V187">
        <v>0</v>
      </c>
      <c r="W187" s="1">
        <v>0</v>
      </c>
      <c r="X187">
        <v>1</v>
      </c>
      <c r="Y187">
        <v>0.17</v>
      </c>
      <c r="Z187">
        <v>5</v>
      </c>
      <c r="AA187">
        <v>3.4000000000000002E-2</v>
      </c>
      <c r="AB187" s="2">
        <v>0</v>
      </c>
      <c r="AC187" s="1">
        <v>0</v>
      </c>
      <c r="AD187" s="7">
        <v>43467</v>
      </c>
      <c r="AE187" s="7">
        <v>43467</v>
      </c>
      <c r="AF187">
        <v>0</v>
      </c>
      <c r="AG187" t="s">
        <v>53</v>
      </c>
      <c r="AH187" s="2">
        <v>0</v>
      </c>
      <c r="AI187" s="1">
        <v>0</v>
      </c>
      <c r="AJ187" s="1">
        <v>0</v>
      </c>
      <c r="AK187" s="6" t="str">
        <f>+IF(Tabla1[[#This Row],[REQUEST_TY]]="SR MANTENIMIENTO CORRECTIVO", "EMERGENCIA", "OTROS")</f>
        <v>EMERGENCIA</v>
      </c>
      <c r="AL187" s="6" t="str">
        <f>+_xlfn.IFS(Tabla1[[#This Row],[Veces obj]]&lt;=1,"0-1",Tabla1[[#This Row],[Veces obj]]&lt;=2,"1-2",Tabla1[[#This Row],[Veces obj]]&lt;=3,"2-3",TRUE,"&gt;3")</f>
        <v>0-1</v>
      </c>
      <c r="AM187" s="6" t="str">
        <f>+_xlfn.IFS(MONTH(Tabla1[[#This Row],[MES]])&lt;=3,"Q1",MONTH(Tabla1[[#This Row],[MES]])&lt;=6,"Q2",MONTH(Tabla1[[#This Row],[MES]])&lt;=9,"Q3",TRUE,"Q4")</f>
        <v>Q1</v>
      </c>
      <c r="AN187" t="str">
        <f>+IFERROR(VLOOKUP(Tabla1[[#This Row],[CUENTA]],CTAS[],2,0),"OTROS")</f>
        <v>OTROS</v>
      </c>
      <c r="AP187" t="str">
        <f>+IFERROR(VLOOKUP(Tabla1[[#This Row],[EMPLEADO]],IS[],3,0),"OTROS")</f>
        <v>OTROS</v>
      </c>
      <c r="AQ187" t="str">
        <f>+IFERROR(VLOOKUP(Tabla1[[#This Row],[EMPLEADO]],IS[[NÓMINA]:[INGENIERO]],2,0),"OTROS")</f>
        <v>OTROS</v>
      </c>
    </row>
    <row r="188" spans="1:43" x14ac:dyDescent="0.25">
      <c r="A188" t="s">
        <v>36</v>
      </c>
      <c r="B188">
        <v>1</v>
      </c>
      <c r="C188" t="s">
        <v>487</v>
      </c>
      <c r="D188" t="s">
        <v>38</v>
      </c>
      <c r="E188" t="s">
        <v>39</v>
      </c>
      <c r="F188" t="s">
        <v>488</v>
      </c>
      <c r="G188" s="17" t="s">
        <v>489</v>
      </c>
      <c r="H188" t="s">
        <v>42</v>
      </c>
      <c r="I188" t="s">
        <v>43</v>
      </c>
      <c r="J188" t="s">
        <v>8</v>
      </c>
      <c r="K188" t="s">
        <v>490</v>
      </c>
      <c r="L188" t="s">
        <v>491</v>
      </c>
      <c r="M188" t="s">
        <v>131</v>
      </c>
      <c r="N188">
        <v>1</v>
      </c>
      <c r="O188" t="s">
        <v>47</v>
      </c>
      <c r="P188">
        <v>2589</v>
      </c>
      <c r="Q188" t="s">
        <v>48</v>
      </c>
      <c r="R188" t="s">
        <v>49</v>
      </c>
      <c r="S188" t="s">
        <v>50</v>
      </c>
      <c r="T188" t="s">
        <v>51</v>
      </c>
      <c r="U188" t="s">
        <v>52</v>
      </c>
      <c r="V188">
        <v>1.05</v>
      </c>
      <c r="W188" s="1">
        <v>0</v>
      </c>
      <c r="X188">
        <v>1</v>
      </c>
      <c r="Y188">
        <v>0.17</v>
      </c>
      <c r="Z188">
        <v>5</v>
      </c>
      <c r="AA188">
        <v>3.4000000000000002E-2</v>
      </c>
      <c r="AB188" s="2">
        <v>0</v>
      </c>
      <c r="AC188" s="1">
        <v>0</v>
      </c>
      <c r="AD188" s="7">
        <v>43468</v>
      </c>
      <c r="AE188" s="7">
        <v>43468</v>
      </c>
      <c r="AF188">
        <v>0</v>
      </c>
      <c r="AG188" t="s">
        <v>53</v>
      </c>
      <c r="AH188" s="2">
        <v>0</v>
      </c>
      <c r="AI188" s="1">
        <v>0</v>
      </c>
      <c r="AJ188" s="1">
        <v>0</v>
      </c>
      <c r="AK188" s="6" t="str">
        <f>+IF(Tabla1[[#This Row],[REQUEST_TY]]="SR MANTENIMIENTO CORRECTIVO", "EMERGENCIA", "OTROS")</f>
        <v>EMERGENCIA</v>
      </c>
      <c r="AL188" s="6" t="str">
        <f>+_xlfn.IFS(Tabla1[[#This Row],[Veces obj]]&lt;=1,"0-1",Tabla1[[#This Row],[Veces obj]]&lt;=2,"1-2",Tabla1[[#This Row],[Veces obj]]&lt;=3,"2-3",TRUE,"&gt;3")</f>
        <v>0-1</v>
      </c>
      <c r="AM188" s="6" t="str">
        <f>+_xlfn.IFS(MONTH(Tabla1[[#This Row],[MES]])&lt;=3,"Q1",MONTH(Tabla1[[#This Row],[MES]])&lt;=6,"Q2",MONTH(Tabla1[[#This Row],[MES]])&lt;=9,"Q3",TRUE,"Q4")</f>
        <v>Q1</v>
      </c>
      <c r="AN188" t="str">
        <f>+IFERROR(VLOOKUP(Tabla1[[#This Row],[CUENTA]],CTAS[],2,0),"OTROS")</f>
        <v>OTROS</v>
      </c>
      <c r="AP188" t="str">
        <f>+IFERROR(VLOOKUP(Tabla1[[#This Row],[EMPLEADO]],IS[],3,0),"OTROS")</f>
        <v>OTROS</v>
      </c>
      <c r="AQ188" t="str">
        <f>+IFERROR(VLOOKUP(Tabla1[[#This Row],[EMPLEADO]],IS[[NÓMINA]:[INGENIERO]],2,0),"OTROS")</f>
        <v>OTROS</v>
      </c>
    </row>
    <row r="189" spans="1:43" x14ac:dyDescent="0.25">
      <c r="A189" t="s">
        <v>36</v>
      </c>
      <c r="B189">
        <v>1</v>
      </c>
      <c r="C189" t="s">
        <v>492</v>
      </c>
      <c r="D189" t="s">
        <v>38</v>
      </c>
      <c r="E189" t="s">
        <v>85</v>
      </c>
      <c r="F189" t="s">
        <v>493</v>
      </c>
      <c r="G189" s="17" t="s">
        <v>494</v>
      </c>
      <c r="H189" t="s">
        <v>308</v>
      </c>
      <c r="I189" t="s">
        <v>43</v>
      </c>
      <c r="J189" t="s">
        <v>8</v>
      </c>
      <c r="K189" t="s">
        <v>495</v>
      </c>
      <c r="L189" t="s">
        <v>496</v>
      </c>
      <c r="M189" t="s">
        <v>46</v>
      </c>
      <c r="N189">
        <v>0</v>
      </c>
      <c r="O189" t="s">
        <v>47</v>
      </c>
      <c r="P189">
        <v>27</v>
      </c>
      <c r="Q189" t="s">
        <v>62</v>
      </c>
      <c r="R189" t="s">
        <v>49</v>
      </c>
      <c r="S189" t="s">
        <v>50</v>
      </c>
      <c r="T189" t="s">
        <v>51</v>
      </c>
      <c r="U189" t="s">
        <v>154</v>
      </c>
      <c r="V189">
        <v>0.6</v>
      </c>
      <c r="W189" s="1">
        <v>429.00000000000006</v>
      </c>
      <c r="X189">
        <v>1</v>
      </c>
      <c r="Y189">
        <v>0.17</v>
      </c>
      <c r="Z189">
        <v>5</v>
      </c>
      <c r="AA189">
        <v>3.4000000000000002E-2</v>
      </c>
      <c r="AB189" s="2">
        <v>0</v>
      </c>
      <c r="AC189" s="1">
        <v>0</v>
      </c>
      <c r="AD189" s="7">
        <v>43473</v>
      </c>
      <c r="AE189" s="7">
        <v>43473</v>
      </c>
      <c r="AF189">
        <v>0</v>
      </c>
      <c r="AG189" t="s">
        <v>53</v>
      </c>
      <c r="AH189" s="2">
        <v>0</v>
      </c>
      <c r="AI189" s="1">
        <v>0</v>
      </c>
      <c r="AJ189" s="1">
        <v>0</v>
      </c>
      <c r="AK189" s="6" t="str">
        <f>+IF(Tabla1[[#This Row],[REQUEST_TY]]="SR MANTENIMIENTO CORRECTIVO", "EMERGENCIA", "OTROS")</f>
        <v>EMERGENCIA</v>
      </c>
      <c r="AL189" s="6" t="str">
        <f>+_xlfn.IFS(Tabla1[[#This Row],[Veces obj]]&lt;=1,"0-1",Tabla1[[#This Row],[Veces obj]]&lt;=2,"1-2",Tabla1[[#This Row],[Veces obj]]&lt;=3,"2-3",TRUE,"&gt;3")</f>
        <v>0-1</v>
      </c>
      <c r="AM189" s="6" t="str">
        <f>+_xlfn.IFS(MONTH(Tabla1[[#This Row],[MES]])&lt;=3,"Q1",MONTH(Tabla1[[#This Row],[MES]])&lt;=6,"Q2",MONTH(Tabla1[[#This Row],[MES]])&lt;=9,"Q3",TRUE,"Q4")</f>
        <v>Q1</v>
      </c>
      <c r="AN189" t="str">
        <f>+IFERROR(VLOOKUP(Tabla1[[#This Row],[CUENTA]],CTAS[],2,0),"OTROS")</f>
        <v>OTROS</v>
      </c>
      <c r="AP189" t="str">
        <f>+IFERROR(VLOOKUP(Tabla1[[#This Row],[EMPLEADO]],IS[],3,0),"OTROS")</f>
        <v>OTROS</v>
      </c>
      <c r="AQ189" t="str">
        <f>+IFERROR(VLOOKUP(Tabla1[[#This Row],[EMPLEADO]],IS[[NÓMINA]:[INGENIERO]],2,0),"OTROS")</f>
        <v>OTROS</v>
      </c>
    </row>
    <row r="190" spans="1:43" x14ac:dyDescent="0.25">
      <c r="A190" t="s">
        <v>4444</v>
      </c>
      <c r="B190">
        <v>1</v>
      </c>
      <c r="C190" t="s">
        <v>5771</v>
      </c>
      <c r="D190" t="s">
        <v>38</v>
      </c>
      <c r="E190" t="s">
        <v>76</v>
      </c>
      <c r="F190" t="s">
        <v>5772</v>
      </c>
      <c r="G190" s="17" t="s">
        <v>1201</v>
      </c>
      <c r="H190" t="s">
        <v>253</v>
      </c>
      <c r="I190" t="s">
        <v>43</v>
      </c>
      <c r="J190" t="s">
        <v>8</v>
      </c>
      <c r="K190" t="s">
        <v>59</v>
      </c>
      <c r="L190" t="s">
        <v>1202</v>
      </c>
      <c r="M190" t="s">
        <v>649</v>
      </c>
      <c r="N190">
        <v>0</v>
      </c>
      <c r="O190" t="s">
        <v>47</v>
      </c>
      <c r="P190">
        <v>18</v>
      </c>
      <c r="Q190" t="s">
        <v>62</v>
      </c>
      <c r="R190" t="s">
        <v>63</v>
      </c>
      <c r="S190" t="s">
        <v>64</v>
      </c>
      <c r="T190" t="s">
        <v>51</v>
      </c>
      <c r="U190" t="s">
        <v>65</v>
      </c>
      <c r="V190">
        <v>0.8</v>
      </c>
      <c r="W190" s="1">
        <v>1092</v>
      </c>
      <c r="X190">
        <v>1</v>
      </c>
      <c r="Y190">
        <v>0.17</v>
      </c>
      <c r="Z190">
        <v>5</v>
      </c>
      <c r="AA190">
        <v>3.4000000000000002E-2</v>
      </c>
      <c r="AB190" s="2">
        <v>0</v>
      </c>
      <c r="AC190" s="1">
        <v>0</v>
      </c>
      <c r="AD190" s="7">
        <v>43509</v>
      </c>
      <c r="AE190" s="7">
        <v>43509</v>
      </c>
      <c r="AF190">
        <v>0</v>
      </c>
      <c r="AG190" t="s">
        <v>53</v>
      </c>
      <c r="AH190" s="2">
        <v>0</v>
      </c>
      <c r="AI190" s="1">
        <v>0</v>
      </c>
      <c r="AJ190" s="1">
        <v>0</v>
      </c>
      <c r="AK190" s="6" t="str">
        <f>+IF(Tabla1[[#This Row],[REQUEST_TY]]="SR MANTENIMIENTO CORRECTIVO", "EMERGENCIA", "OTROS")</f>
        <v>EMERGENCIA</v>
      </c>
      <c r="AL190" s="6" t="str">
        <f>+_xlfn.IFS(Tabla1[[#This Row],[Veces obj]]&lt;=1,"0-1",Tabla1[[#This Row],[Veces obj]]&lt;=2,"1-2",Tabla1[[#This Row],[Veces obj]]&lt;=3,"2-3",TRUE,"&gt;3")</f>
        <v>0-1</v>
      </c>
      <c r="AM190" s="6" t="str">
        <f>+_xlfn.IFS(MONTH(Tabla1[[#This Row],[MES]])&lt;=3,"Q1",MONTH(Tabla1[[#This Row],[MES]])&lt;=6,"Q2",MONTH(Tabla1[[#This Row],[MES]])&lt;=9,"Q3",TRUE,"Q4")</f>
        <v>Q1</v>
      </c>
      <c r="AN190" t="str">
        <f>+IFERROR(VLOOKUP(Tabla1[[#This Row],[CUENTA]],CTAS[],2,0),"OTROS")</f>
        <v>OTROS</v>
      </c>
      <c r="AP190" t="str">
        <f>+IFERROR(VLOOKUP(Tabla1[[#This Row],[EMPLEADO]],IS[],3,0),"OTROS")</f>
        <v>OTROS</v>
      </c>
      <c r="AQ190" t="str">
        <f>+IFERROR(VLOOKUP(Tabla1[[#This Row],[EMPLEADO]],IS[[NÓMINA]:[INGENIERO]],2,0),"OTROS")</f>
        <v>OTROS</v>
      </c>
    </row>
    <row r="191" spans="1:43" x14ac:dyDescent="0.25">
      <c r="A191" t="s">
        <v>36</v>
      </c>
      <c r="B191">
        <v>1</v>
      </c>
      <c r="C191" t="s">
        <v>497</v>
      </c>
      <c r="D191" t="s">
        <v>38</v>
      </c>
      <c r="E191" t="s">
        <v>76</v>
      </c>
      <c r="F191" t="s">
        <v>498</v>
      </c>
      <c r="G191" s="17" t="s">
        <v>499</v>
      </c>
      <c r="H191" t="s">
        <v>106</v>
      </c>
      <c r="I191" t="s">
        <v>43</v>
      </c>
      <c r="J191" t="s">
        <v>8</v>
      </c>
      <c r="K191" t="s">
        <v>102</v>
      </c>
      <c r="L191" t="s">
        <v>500</v>
      </c>
      <c r="M191" t="s">
        <v>310</v>
      </c>
      <c r="N191">
        <v>0</v>
      </c>
      <c r="O191" t="s">
        <v>47</v>
      </c>
      <c r="P191">
        <v>51</v>
      </c>
      <c r="Q191" t="s">
        <v>82</v>
      </c>
      <c r="R191" t="s">
        <v>63</v>
      </c>
      <c r="S191" t="s">
        <v>64</v>
      </c>
      <c r="T191" t="s">
        <v>51</v>
      </c>
      <c r="U191" t="s">
        <v>83</v>
      </c>
      <c r="V191">
        <v>1.05</v>
      </c>
      <c r="W191" s="1">
        <v>1433.25</v>
      </c>
      <c r="X191">
        <v>1</v>
      </c>
      <c r="Y191">
        <v>0.18</v>
      </c>
      <c r="Z191">
        <v>5</v>
      </c>
      <c r="AA191">
        <v>3.5999999999999997E-2</v>
      </c>
      <c r="AB191" s="2">
        <v>0</v>
      </c>
      <c r="AC191" s="1">
        <v>0</v>
      </c>
      <c r="AD191" s="7">
        <v>43481</v>
      </c>
      <c r="AE191" s="7">
        <v>43482</v>
      </c>
      <c r="AF191">
        <v>1</v>
      </c>
      <c r="AG191" t="s">
        <v>53</v>
      </c>
      <c r="AH191" s="2">
        <v>0</v>
      </c>
      <c r="AI191" s="1">
        <v>0</v>
      </c>
      <c r="AJ191" s="1">
        <v>0</v>
      </c>
      <c r="AK191" s="6" t="str">
        <f>+IF(Tabla1[[#This Row],[REQUEST_TY]]="SR MANTENIMIENTO CORRECTIVO", "EMERGENCIA", "OTROS")</f>
        <v>EMERGENCIA</v>
      </c>
      <c r="AL191" s="6" t="str">
        <f>+_xlfn.IFS(Tabla1[[#This Row],[Veces obj]]&lt;=1,"0-1",Tabla1[[#This Row],[Veces obj]]&lt;=2,"1-2",Tabla1[[#This Row],[Veces obj]]&lt;=3,"2-3",TRUE,"&gt;3")</f>
        <v>0-1</v>
      </c>
      <c r="AM191" s="6" t="str">
        <f>+_xlfn.IFS(MONTH(Tabla1[[#This Row],[MES]])&lt;=3,"Q1",MONTH(Tabla1[[#This Row],[MES]])&lt;=6,"Q2",MONTH(Tabla1[[#This Row],[MES]])&lt;=9,"Q3",TRUE,"Q4")</f>
        <v>Q1</v>
      </c>
      <c r="AN191" t="str">
        <f>+IFERROR(VLOOKUP(Tabla1[[#This Row],[CUENTA]],CTAS[],2,0),"OTROS")</f>
        <v>OTROS</v>
      </c>
      <c r="AP191" t="str">
        <f>+IFERROR(VLOOKUP(Tabla1[[#This Row],[EMPLEADO]],IS[],3,0),"OTROS")</f>
        <v>OTROS</v>
      </c>
      <c r="AQ191" t="str">
        <f>+IFERROR(VLOOKUP(Tabla1[[#This Row],[EMPLEADO]],IS[[NÓMINA]:[INGENIERO]],2,0),"OTROS")</f>
        <v>OTROS</v>
      </c>
    </row>
    <row r="192" spans="1:43" x14ac:dyDescent="0.25">
      <c r="A192" t="s">
        <v>4444</v>
      </c>
      <c r="B192">
        <v>1</v>
      </c>
      <c r="C192" t="s">
        <v>5223</v>
      </c>
      <c r="D192" t="s">
        <v>38</v>
      </c>
      <c r="E192" t="s">
        <v>113</v>
      </c>
      <c r="F192" t="s">
        <v>5224</v>
      </c>
      <c r="G192" s="17" t="s">
        <v>4365</v>
      </c>
      <c r="H192" t="s">
        <v>150</v>
      </c>
      <c r="I192" t="s">
        <v>43</v>
      </c>
      <c r="J192" t="s">
        <v>8</v>
      </c>
      <c r="K192" t="s">
        <v>125</v>
      </c>
      <c r="L192" t="s">
        <v>4366</v>
      </c>
      <c r="M192" t="s">
        <v>73</v>
      </c>
      <c r="N192">
        <v>0</v>
      </c>
      <c r="O192" t="s">
        <v>47</v>
      </c>
      <c r="P192">
        <v>41</v>
      </c>
      <c r="Q192" t="s">
        <v>82</v>
      </c>
      <c r="R192" t="s">
        <v>49</v>
      </c>
      <c r="S192" t="s">
        <v>50</v>
      </c>
      <c r="T192" t="s">
        <v>51</v>
      </c>
      <c r="U192" t="s">
        <v>120</v>
      </c>
      <c r="V192">
        <v>0.8</v>
      </c>
      <c r="W192" s="1">
        <v>572.00000000000011</v>
      </c>
      <c r="X192">
        <v>1</v>
      </c>
      <c r="Y192">
        <v>2.5299999999999998</v>
      </c>
      <c r="Z192">
        <v>5</v>
      </c>
      <c r="AA192">
        <v>0.50600000000000001</v>
      </c>
      <c r="AB192" s="2">
        <v>0</v>
      </c>
      <c r="AC192" s="1">
        <v>0</v>
      </c>
      <c r="AD192" s="7">
        <v>43502</v>
      </c>
      <c r="AE192" s="7">
        <v>43502</v>
      </c>
      <c r="AF192">
        <v>0</v>
      </c>
      <c r="AG192" t="s">
        <v>53</v>
      </c>
      <c r="AH192" s="2">
        <v>0</v>
      </c>
      <c r="AI192" s="1">
        <v>0</v>
      </c>
      <c r="AJ192" s="1">
        <v>0</v>
      </c>
      <c r="AK192" s="6" t="str">
        <f>+IF(Tabla1[[#This Row],[REQUEST_TY]]="SR MANTENIMIENTO CORRECTIVO", "EMERGENCIA", "OTROS")</f>
        <v>EMERGENCIA</v>
      </c>
      <c r="AL192" s="6" t="str">
        <f>+_xlfn.IFS(Tabla1[[#This Row],[Veces obj]]&lt;=1,"0-1",Tabla1[[#This Row],[Veces obj]]&lt;=2,"1-2",Tabla1[[#This Row],[Veces obj]]&lt;=3,"2-3",TRUE,"&gt;3")</f>
        <v>0-1</v>
      </c>
      <c r="AM192" s="6" t="str">
        <f>+_xlfn.IFS(MONTH(Tabla1[[#This Row],[MES]])&lt;=3,"Q1",MONTH(Tabla1[[#This Row],[MES]])&lt;=6,"Q2",MONTH(Tabla1[[#This Row],[MES]])&lt;=9,"Q3",TRUE,"Q4")</f>
        <v>Q1</v>
      </c>
      <c r="AN192" t="str">
        <f>+IFERROR(VLOOKUP(Tabla1[[#This Row],[CUENTA]],CTAS[],2,0),"OTROS")</f>
        <v>OTROS</v>
      </c>
      <c r="AO192">
        <v>1</v>
      </c>
      <c r="AP192" t="str">
        <f>+IFERROR(VLOOKUP(Tabla1[[#This Row],[EMPLEADO]],IS[],3,0),"OTROS")</f>
        <v>JUAREZ</v>
      </c>
      <c r="AQ192" t="str">
        <f>+IFERROR(VLOOKUP(Tabla1[[#This Row],[EMPLEADO]],IS[[NÓMINA]:[INGENIERO]],2,0),"OTROS")</f>
        <v>CARLOS MONTOYA</v>
      </c>
    </row>
    <row r="193" spans="1:43" x14ac:dyDescent="0.25">
      <c r="A193" t="s">
        <v>4444</v>
      </c>
      <c r="B193">
        <v>1</v>
      </c>
      <c r="C193" t="s">
        <v>6367</v>
      </c>
      <c r="D193" t="s">
        <v>38</v>
      </c>
      <c r="E193" t="s">
        <v>113</v>
      </c>
      <c r="F193" t="s">
        <v>6365</v>
      </c>
      <c r="G193" s="17" t="s">
        <v>652</v>
      </c>
      <c r="H193" t="s">
        <v>527</v>
      </c>
      <c r="I193" t="s">
        <v>43</v>
      </c>
      <c r="J193" t="s">
        <v>8</v>
      </c>
      <c r="K193" t="s">
        <v>528</v>
      </c>
      <c r="L193" t="s">
        <v>653</v>
      </c>
      <c r="M193" t="s">
        <v>654</v>
      </c>
      <c r="N193">
        <v>1</v>
      </c>
      <c r="O193" t="s">
        <v>47</v>
      </c>
      <c r="P193">
        <v>27</v>
      </c>
      <c r="Q193" t="s">
        <v>62</v>
      </c>
      <c r="R193" t="s">
        <v>49</v>
      </c>
      <c r="S193" t="s">
        <v>50</v>
      </c>
      <c r="T193" t="s">
        <v>51</v>
      </c>
      <c r="U193" t="s">
        <v>154</v>
      </c>
      <c r="V193">
        <v>0.6</v>
      </c>
      <c r="W193" s="1">
        <v>0</v>
      </c>
      <c r="X193">
        <v>1</v>
      </c>
      <c r="Y193">
        <v>0.18</v>
      </c>
      <c r="Z193">
        <v>5</v>
      </c>
      <c r="AA193">
        <v>3.5999999999999997E-2</v>
      </c>
      <c r="AB193" s="2">
        <v>0</v>
      </c>
      <c r="AC193" s="1">
        <v>0</v>
      </c>
      <c r="AD193" s="7">
        <v>43515</v>
      </c>
      <c r="AE193" s="7">
        <v>43515</v>
      </c>
      <c r="AF193">
        <v>0</v>
      </c>
      <c r="AG193" t="s">
        <v>53</v>
      </c>
      <c r="AH193" s="2">
        <v>0</v>
      </c>
      <c r="AI193" s="1">
        <v>0</v>
      </c>
      <c r="AJ193" s="1">
        <v>0</v>
      </c>
      <c r="AK193" s="6" t="str">
        <f>+IF(Tabla1[[#This Row],[REQUEST_TY]]="SR MANTENIMIENTO CORRECTIVO", "EMERGENCIA", "OTROS")</f>
        <v>EMERGENCIA</v>
      </c>
      <c r="AL193" s="6" t="str">
        <f>+_xlfn.IFS(Tabla1[[#This Row],[Veces obj]]&lt;=1,"0-1",Tabla1[[#This Row],[Veces obj]]&lt;=2,"1-2",Tabla1[[#This Row],[Veces obj]]&lt;=3,"2-3",TRUE,"&gt;3")</f>
        <v>0-1</v>
      </c>
      <c r="AM193" s="6" t="str">
        <f>+_xlfn.IFS(MONTH(Tabla1[[#This Row],[MES]])&lt;=3,"Q1",MONTH(Tabla1[[#This Row],[MES]])&lt;=6,"Q2",MONTH(Tabla1[[#This Row],[MES]])&lt;=9,"Q3",TRUE,"Q4")</f>
        <v>Q1</v>
      </c>
      <c r="AN193" t="str">
        <f>+IFERROR(VLOOKUP(Tabla1[[#This Row],[CUENTA]],CTAS[],2,0),"OTROS")</f>
        <v>OTROS</v>
      </c>
      <c r="AP193" t="str">
        <f>+IFERROR(VLOOKUP(Tabla1[[#This Row],[EMPLEADO]],IS[],3,0),"OTROS")</f>
        <v>OTROS</v>
      </c>
      <c r="AQ193" t="str">
        <f>+IFERROR(VLOOKUP(Tabla1[[#This Row],[EMPLEADO]],IS[[NÓMINA]:[INGENIERO]],2,0),"OTROS")</f>
        <v>OTROS</v>
      </c>
    </row>
    <row r="194" spans="1:43" x14ac:dyDescent="0.25">
      <c r="A194" t="s">
        <v>4444</v>
      </c>
      <c r="B194">
        <v>1</v>
      </c>
      <c r="C194" t="s">
        <v>5651</v>
      </c>
      <c r="D194" t="s">
        <v>38</v>
      </c>
      <c r="E194" t="s">
        <v>524</v>
      </c>
      <c r="F194" t="s">
        <v>5652</v>
      </c>
      <c r="G194" s="17" t="s">
        <v>3127</v>
      </c>
      <c r="H194" t="s">
        <v>150</v>
      </c>
      <c r="I194" t="s">
        <v>43</v>
      </c>
      <c r="J194" t="s">
        <v>8</v>
      </c>
      <c r="K194" t="s">
        <v>169</v>
      </c>
      <c r="L194" t="s">
        <v>3128</v>
      </c>
      <c r="M194" t="s">
        <v>94</v>
      </c>
      <c r="N194">
        <v>0</v>
      </c>
      <c r="O194" t="s">
        <v>47</v>
      </c>
      <c r="P194">
        <v>39</v>
      </c>
      <c r="Q194" t="s">
        <v>82</v>
      </c>
      <c r="R194" t="s">
        <v>153</v>
      </c>
      <c r="S194" t="s">
        <v>50</v>
      </c>
      <c r="T194" t="s">
        <v>51</v>
      </c>
      <c r="U194" t="s">
        <v>120</v>
      </c>
      <c r="V194">
        <v>0.8</v>
      </c>
      <c r="W194" s="1">
        <v>572.00000000000011</v>
      </c>
      <c r="X194">
        <v>1</v>
      </c>
      <c r="Y194">
        <v>0.35</v>
      </c>
      <c r="Z194">
        <v>5</v>
      </c>
      <c r="AA194">
        <v>6.9999999999999993E-2</v>
      </c>
      <c r="AB194" s="2">
        <v>0</v>
      </c>
      <c r="AC194" s="1">
        <v>0</v>
      </c>
      <c r="AD194" s="7">
        <v>43508</v>
      </c>
      <c r="AE194" s="7">
        <v>43508</v>
      </c>
      <c r="AF194">
        <v>0</v>
      </c>
      <c r="AG194" t="s">
        <v>53</v>
      </c>
      <c r="AH194" s="2">
        <v>0</v>
      </c>
      <c r="AI194" s="1">
        <v>0</v>
      </c>
      <c r="AJ194" s="1">
        <v>0</v>
      </c>
      <c r="AK194" s="6" t="str">
        <f>+IF(Tabla1[[#This Row],[REQUEST_TY]]="SR MANTENIMIENTO CORRECTIVO", "EMERGENCIA", "OTROS")</f>
        <v>EMERGENCIA</v>
      </c>
      <c r="AL194" s="6" t="str">
        <f>+_xlfn.IFS(Tabla1[[#This Row],[Veces obj]]&lt;=1,"0-1",Tabla1[[#This Row],[Veces obj]]&lt;=2,"1-2",Tabla1[[#This Row],[Veces obj]]&lt;=3,"2-3",TRUE,"&gt;3")</f>
        <v>0-1</v>
      </c>
      <c r="AM194" s="6" t="str">
        <f>+_xlfn.IFS(MONTH(Tabla1[[#This Row],[MES]])&lt;=3,"Q1",MONTH(Tabla1[[#This Row],[MES]])&lt;=6,"Q2",MONTH(Tabla1[[#This Row],[MES]])&lt;=9,"Q3",TRUE,"Q4")</f>
        <v>Q1</v>
      </c>
      <c r="AN194" t="str">
        <f>+IFERROR(VLOOKUP(Tabla1[[#This Row],[CUENTA]],CTAS[],2,0),"OTROS")</f>
        <v>OTROS</v>
      </c>
      <c r="AO194">
        <v>1</v>
      </c>
      <c r="AP194" t="str">
        <f>+IFERROR(VLOOKUP(Tabla1[[#This Row],[EMPLEADO]],IS[],3,0),"OTROS")</f>
        <v>JUAREZ</v>
      </c>
      <c r="AQ194" t="str">
        <f>+IFERROR(VLOOKUP(Tabla1[[#This Row],[EMPLEADO]],IS[[NÓMINA]:[INGENIERO]],2,0),"OTROS")</f>
        <v>CARLOS MONTOYA</v>
      </c>
    </row>
    <row r="195" spans="1:43" x14ac:dyDescent="0.25">
      <c r="A195" t="s">
        <v>36</v>
      </c>
      <c r="B195">
        <v>1</v>
      </c>
      <c r="C195" t="s">
        <v>501</v>
      </c>
      <c r="D195" t="s">
        <v>38</v>
      </c>
      <c r="E195" t="s">
        <v>133</v>
      </c>
      <c r="F195" t="s">
        <v>502</v>
      </c>
      <c r="G195" s="17" t="s">
        <v>503</v>
      </c>
      <c r="H195" t="s">
        <v>136</v>
      </c>
      <c r="I195" t="s">
        <v>43</v>
      </c>
      <c r="J195" t="s">
        <v>8</v>
      </c>
      <c r="K195" t="s">
        <v>59</v>
      </c>
      <c r="L195" t="s">
        <v>504</v>
      </c>
      <c r="M195" t="s">
        <v>505</v>
      </c>
      <c r="N195">
        <v>0</v>
      </c>
      <c r="O195" t="s">
        <v>47</v>
      </c>
      <c r="P195">
        <v>43</v>
      </c>
      <c r="Q195" t="s">
        <v>82</v>
      </c>
      <c r="R195" t="s">
        <v>138</v>
      </c>
      <c r="S195" t="s">
        <v>139</v>
      </c>
      <c r="T195" t="s">
        <v>51</v>
      </c>
      <c r="U195" t="s">
        <v>140</v>
      </c>
      <c r="V195">
        <v>1.1000000000000001</v>
      </c>
      <c r="W195" s="1">
        <v>1730.3000000000004</v>
      </c>
      <c r="X195">
        <v>1</v>
      </c>
      <c r="Y195">
        <v>0.15</v>
      </c>
      <c r="Z195">
        <v>4</v>
      </c>
      <c r="AA195">
        <v>3.7499999999999999E-2</v>
      </c>
      <c r="AB195" s="2">
        <v>0</v>
      </c>
      <c r="AC195" s="1">
        <v>0</v>
      </c>
      <c r="AD195" s="7">
        <v>43474</v>
      </c>
      <c r="AE195" s="7">
        <v>43474</v>
      </c>
      <c r="AF195">
        <v>0</v>
      </c>
      <c r="AG195" t="s">
        <v>53</v>
      </c>
      <c r="AH195" s="2">
        <v>0</v>
      </c>
      <c r="AI195" s="1">
        <v>0</v>
      </c>
      <c r="AJ195" s="1">
        <v>0</v>
      </c>
      <c r="AK195" s="6" t="str">
        <f>+IF(Tabla1[[#This Row],[REQUEST_TY]]="SR MANTENIMIENTO CORRECTIVO", "EMERGENCIA", "OTROS")</f>
        <v>EMERGENCIA</v>
      </c>
      <c r="AL195" s="6" t="str">
        <f>+_xlfn.IFS(Tabla1[[#This Row],[Veces obj]]&lt;=1,"0-1",Tabla1[[#This Row],[Veces obj]]&lt;=2,"1-2",Tabla1[[#This Row],[Veces obj]]&lt;=3,"2-3",TRUE,"&gt;3")</f>
        <v>0-1</v>
      </c>
      <c r="AM195" s="6" t="str">
        <f>+_xlfn.IFS(MONTH(Tabla1[[#This Row],[MES]])&lt;=3,"Q1",MONTH(Tabla1[[#This Row],[MES]])&lt;=6,"Q2",MONTH(Tabla1[[#This Row],[MES]])&lt;=9,"Q3",TRUE,"Q4")</f>
        <v>Q1</v>
      </c>
      <c r="AN195" t="str">
        <f>+IFERROR(VLOOKUP(Tabla1[[#This Row],[CUENTA]],CTAS[],2,0),"OTROS")</f>
        <v>OTROS</v>
      </c>
      <c r="AP195" t="str">
        <f>+IFERROR(VLOOKUP(Tabla1[[#This Row],[EMPLEADO]],IS[],3,0),"OTROS")</f>
        <v>OTROS</v>
      </c>
      <c r="AQ195" t="str">
        <f>+IFERROR(VLOOKUP(Tabla1[[#This Row],[EMPLEADO]],IS[[NÓMINA]:[INGENIERO]],2,0),"OTROS")</f>
        <v>OTROS</v>
      </c>
    </row>
    <row r="196" spans="1:43" x14ac:dyDescent="0.25">
      <c r="A196" t="s">
        <v>36</v>
      </c>
      <c r="B196">
        <v>1</v>
      </c>
      <c r="C196" t="s">
        <v>506</v>
      </c>
      <c r="D196" t="s">
        <v>38</v>
      </c>
      <c r="E196" t="s">
        <v>507</v>
      </c>
      <c r="F196" t="s">
        <v>508</v>
      </c>
      <c r="G196" s="17" t="s">
        <v>509</v>
      </c>
      <c r="H196" t="s">
        <v>70</v>
      </c>
      <c r="I196" t="s">
        <v>43</v>
      </c>
      <c r="J196" t="s">
        <v>8</v>
      </c>
      <c r="K196" t="s">
        <v>71</v>
      </c>
      <c r="L196" t="s">
        <v>510</v>
      </c>
      <c r="M196" t="s">
        <v>94</v>
      </c>
      <c r="N196">
        <v>1</v>
      </c>
      <c r="O196" t="s">
        <v>47</v>
      </c>
      <c r="P196">
        <v>164</v>
      </c>
      <c r="Q196" t="s">
        <v>48</v>
      </c>
      <c r="R196" t="s">
        <v>242</v>
      </c>
      <c r="S196" t="s">
        <v>64</v>
      </c>
      <c r="T196" t="s">
        <v>51</v>
      </c>
      <c r="U196" t="s">
        <v>96</v>
      </c>
      <c r="V196">
        <v>1.1000000000000001</v>
      </c>
      <c r="W196" s="1">
        <v>0</v>
      </c>
      <c r="X196">
        <v>1</v>
      </c>
      <c r="Y196">
        <v>0.19</v>
      </c>
      <c r="Z196">
        <v>5</v>
      </c>
      <c r="AA196">
        <v>3.7999999999999999E-2</v>
      </c>
      <c r="AB196" s="2">
        <v>0</v>
      </c>
      <c r="AC196" s="1">
        <v>0</v>
      </c>
      <c r="AD196" s="7">
        <v>43472</v>
      </c>
      <c r="AE196" s="7">
        <v>43472</v>
      </c>
      <c r="AF196">
        <v>0</v>
      </c>
      <c r="AG196" t="s">
        <v>53</v>
      </c>
      <c r="AH196" s="2">
        <v>0</v>
      </c>
      <c r="AI196" s="1">
        <v>0</v>
      </c>
      <c r="AJ196" s="1">
        <v>0</v>
      </c>
      <c r="AK196" s="6" t="str">
        <f>+IF(Tabla1[[#This Row],[REQUEST_TY]]="SR MANTENIMIENTO CORRECTIVO", "EMERGENCIA", "OTROS")</f>
        <v>EMERGENCIA</v>
      </c>
      <c r="AL196" s="6" t="str">
        <f>+_xlfn.IFS(Tabla1[[#This Row],[Veces obj]]&lt;=1,"0-1",Tabla1[[#This Row],[Veces obj]]&lt;=2,"1-2",Tabla1[[#This Row],[Veces obj]]&lt;=3,"2-3",TRUE,"&gt;3")</f>
        <v>0-1</v>
      </c>
      <c r="AM196" s="6" t="str">
        <f>+_xlfn.IFS(MONTH(Tabla1[[#This Row],[MES]])&lt;=3,"Q1",MONTH(Tabla1[[#This Row],[MES]])&lt;=6,"Q2",MONTH(Tabla1[[#This Row],[MES]])&lt;=9,"Q3",TRUE,"Q4")</f>
        <v>Q1</v>
      </c>
      <c r="AN196" t="str">
        <f>+IFERROR(VLOOKUP(Tabla1[[#This Row],[CUENTA]],CTAS[],2,0),"OTROS")</f>
        <v>OTROS</v>
      </c>
      <c r="AP196" t="str">
        <f>+IFERROR(VLOOKUP(Tabla1[[#This Row],[EMPLEADO]],IS[],3,0),"OTROS")</f>
        <v>OTROS</v>
      </c>
      <c r="AQ196" t="str">
        <f>+IFERROR(VLOOKUP(Tabla1[[#This Row],[EMPLEADO]],IS[[NÓMINA]:[INGENIERO]],2,0),"OTROS")</f>
        <v>OTROS</v>
      </c>
    </row>
    <row r="197" spans="1:43" x14ac:dyDescent="0.25">
      <c r="A197" t="s">
        <v>36</v>
      </c>
      <c r="B197">
        <v>1</v>
      </c>
      <c r="C197" t="s">
        <v>236</v>
      </c>
      <c r="D197" t="s">
        <v>38</v>
      </c>
      <c r="E197" t="s">
        <v>237</v>
      </c>
      <c r="F197" t="s">
        <v>238</v>
      </c>
      <c r="G197" s="17" t="s">
        <v>239</v>
      </c>
      <c r="H197" t="s">
        <v>150</v>
      </c>
      <c r="I197" t="s">
        <v>43</v>
      </c>
      <c r="J197" t="s">
        <v>8</v>
      </c>
      <c r="K197" t="s">
        <v>240</v>
      </c>
      <c r="L197" t="s">
        <v>241</v>
      </c>
      <c r="M197" t="s">
        <v>94</v>
      </c>
      <c r="N197">
        <v>0</v>
      </c>
      <c r="O197" t="s">
        <v>47</v>
      </c>
      <c r="P197">
        <v>35</v>
      </c>
      <c r="Q197" t="s">
        <v>82</v>
      </c>
      <c r="R197" t="s">
        <v>242</v>
      </c>
      <c r="S197" t="s">
        <v>64</v>
      </c>
      <c r="T197" t="s">
        <v>51</v>
      </c>
      <c r="U197" t="s">
        <v>83</v>
      </c>
      <c r="V197">
        <v>1.05</v>
      </c>
      <c r="W197" s="1">
        <v>1433.25</v>
      </c>
      <c r="X197">
        <v>1</v>
      </c>
      <c r="Y197">
        <v>0</v>
      </c>
      <c r="Z197">
        <v>5</v>
      </c>
      <c r="AA197">
        <v>0</v>
      </c>
      <c r="AB197" s="2">
        <v>0</v>
      </c>
      <c r="AC197" s="1">
        <v>0</v>
      </c>
      <c r="AD197" s="7">
        <v>43479</v>
      </c>
      <c r="AE197" s="7">
        <v>43480</v>
      </c>
      <c r="AF197">
        <v>1</v>
      </c>
      <c r="AG197" t="s">
        <v>53</v>
      </c>
      <c r="AH197" s="2">
        <v>0</v>
      </c>
      <c r="AI197" s="1">
        <v>0</v>
      </c>
      <c r="AJ197" s="1">
        <v>0</v>
      </c>
      <c r="AK197" s="6" t="str">
        <f>+IF(Tabla1[[#This Row],[REQUEST_TY]]="SR MANTENIMIENTO CORRECTIVO", "EMERGENCIA", "OTROS")</f>
        <v>EMERGENCIA</v>
      </c>
      <c r="AL197" s="6" t="str">
        <f>+_xlfn.IFS(Tabla1[[#This Row],[Veces obj]]&lt;=1,"0-1",Tabla1[[#This Row],[Veces obj]]&lt;=2,"1-2",Tabla1[[#This Row],[Veces obj]]&lt;=3,"2-3",TRUE,"&gt;3")</f>
        <v>0-1</v>
      </c>
      <c r="AM197" s="6" t="str">
        <f>+_xlfn.IFS(MONTH(Tabla1[[#This Row],[MES]])&lt;=3,"Q1",MONTH(Tabla1[[#This Row],[MES]])&lt;=6,"Q2",MONTH(Tabla1[[#This Row],[MES]])&lt;=9,"Q3",TRUE,"Q4")</f>
        <v>Q1</v>
      </c>
      <c r="AN197" t="str">
        <f>+IFERROR(VLOOKUP(Tabla1[[#This Row],[CUENTA]],CTAS[],2,0),"OTROS")</f>
        <v>OTROS</v>
      </c>
      <c r="AO197">
        <v>1</v>
      </c>
      <c r="AP197" t="str">
        <f>+IFERROR(VLOOKUP(Tabla1[[#This Row],[EMPLEADO]],IS[],3,0),"OTROS")</f>
        <v>JUAREZ</v>
      </c>
      <c r="AQ197" t="str">
        <f>+IFERROR(VLOOKUP(Tabla1[[#This Row],[EMPLEADO]],IS[[NÓMINA]:[INGENIERO]],2,0),"OTROS")</f>
        <v>CARLOS MONTOYA</v>
      </c>
    </row>
    <row r="198" spans="1:43" x14ac:dyDescent="0.25">
      <c r="A198" t="s">
        <v>36</v>
      </c>
      <c r="B198">
        <v>1</v>
      </c>
      <c r="C198" t="s">
        <v>514</v>
      </c>
      <c r="D198" t="s">
        <v>38</v>
      </c>
      <c r="E198" t="s">
        <v>98</v>
      </c>
      <c r="F198" t="s">
        <v>515</v>
      </c>
      <c r="G198" s="17" t="s">
        <v>516</v>
      </c>
      <c r="H198" t="s">
        <v>101</v>
      </c>
      <c r="I198" t="s">
        <v>43</v>
      </c>
      <c r="J198" t="s">
        <v>8</v>
      </c>
      <c r="K198" t="s">
        <v>102</v>
      </c>
      <c r="L198" t="s">
        <v>517</v>
      </c>
      <c r="M198" t="s">
        <v>518</v>
      </c>
      <c r="N198">
        <v>0</v>
      </c>
      <c r="O198" t="s">
        <v>105</v>
      </c>
      <c r="P198">
        <v>66</v>
      </c>
      <c r="Q198" t="s">
        <v>48</v>
      </c>
      <c r="R198" t="s">
        <v>63</v>
      </c>
      <c r="S198" t="s">
        <v>64</v>
      </c>
      <c r="T198" t="s">
        <v>51</v>
      </c>
      <c r="U198" t="s">
        <v>96</v>
      </c>
      <c r="V198">
        <v>1.1000000000000001</v>
      </c>
      <c r="W198" s="1">
        <v>720.50000000000011</v>
      </c>
      <c r="X198">
        <v>1</v>
      </c>
      <c r="Y198">
        <v>0.2</v>
      </c>
      <c r="Z198">
        <v>5</v>
      </c>
      <c r="AA198">
        <v>0.04</v>
      </c>
      <c r="AB198" s="2">
        <v>0</v>
      </c>
      <c r="AC198" s="1">
        <v>0</v>
      </c>
      <c r="AD198" s="7">
        <v>43480</v>
      </c>
      <c r="AE198" s="7">
        <v>43480</v>
      </c>
      <c r="AF198">
        <v>0</v>
      </c>
      <c r="AG198" t="s">
        <v>53</v>
      </c>
      <c r="AH198" s="2">
        <v>0</v>
      </c>
      <c r="AI198" s="1">
        <v>0</v>
      </c>
      <c r="AJ198" s="1">
        <v>0</v>
      </c>
      <c r="AK198" s="6" t="str">
        <f>+IF(Tabla1[[#This Row],[REQUEST_TY]]="SR MANTENIMIENTO CORRECTIVO", "EMERGENCIA", "OTROS")</f>
        <v>EMERGENCIA</v>
      </c>
      <c r="AL198" s="6" t="str">
        <f>+_xlfn.IFS(Tabla1[[#This Row],[Veces obj]]&lt;=1,"0-1",Tabla1[[#This Row],[Veces obj]]&lt;=2,"1-2",Tabla1[[#This Row],[Veces obj]]&lt;=3,"2-3",TRUE,"&gt;3")</f>
        <v>0-1</v>
      </c>
      <c r="AM198" s="6" t="str">
        <f>+_xlfn.IFS(MONTH(Tabla1[[#This Row],[MES]])&lt;=3,"Q1",MONTH(Tabla1[[#This Row],[MES]])&lt;=6,"Q2",MONTH(Tabla1[[#This Row],[MES]])&lt;=9,"Q3",TRUE,"Q4")</f>
        <v>Q1</v>
      </c>
      <c r="AN198" t="str">
        <f>+IFERROR(VLOOKUP(Tabla1[[#This Row],[CUENTA]],CTAS[],2,0),"OTROS")</f>
        <v>OTROS</v>
      </c>
      <c r="AP198" t="str">
        <f>+IFERROR(VLOOKUP(Tabla1[[#This Row],[EMPLEADO]],IS[],3,0),"OTROS")</f>
        <v>OTROS</v>
      </c>
      <c r="AQ198" t="str">
        <f>+IFERROR(VLOOKUP(Tabla1[[#This Row],[EMPLEADO]],IS[[NÓMINA]:[INGENIERO]],2,0),"OTROS")</f>
        <v>OTROS</v>
      </c>
    </row>
    <row r="199" spans="1:43" x14ac:dyDescent="0.25">
      <c r="A199" t="s">
        <v>36</v>
      </c>
      <c r="B199">
        <v>1</v>
      </c>
      <c r="C199" t="s">
        <v>519</v>
      </c>
      <c r="D199" t="s">
        <v>38</v>
      </c>
      <c r="E199" t="s">
        <v>332</v>
      </c>
      <c r="F199" t="s">
        <v>520</v>
      </c>
      <c r="G199" s="17" t="s">
        <v>521</v>
      </c>
      <c r="H199" t="s">
        <v>70</v>
      </c>
      <c r="I199" t="s">
        <v>43</v>
      </c>
      <c r="J199" t="s">
        <v>8</v>
      </c>
      <c r="K199" t="s">
        <v>169</v>
      </c>
      <c r="L199" t="s">
        <v>522</v>
      </c>
      <c r="M199" t="s">
        <v>94</v>
      </c>
      <c r="N199">
        <v>1</v>
      </c>
      <c r="O199" t="s">
        <v>47</v>
      </c>
      <c r="P199">
        <v>75</v>
      </c>
      <c r="Q199" t="s">
        <v>48</v>
      </c>
      <c r="R199" t="s">
        <v>317</v>
      </c>
      <c r="S199" t="s">
        <v>318</v>
      </c>
      <c r="T199" t="s">
        <v>51</v>
      </c>
      <c r="U199" t="s">
        <v>353</v>
      </c>
      <c r="V199">
        <v>1.1499999999999999</v>
      </c>
      <c r="W199" s="1">
        <v>0</v>
      </c>
      <c r="X199">
        <v>1</v>
      </c>
      <c r="Y199">
        <v>0.16</v>
      </c>
      <c r="Z199">
        <v>4</v>
      </c>
      <c r="AA199">
        <v>0.04</v>
      </c>
      <c r="AB199" s="2">
        <v>0</v>
      </c>
      <c r="AC199" s="1">
        <v>0</v>
      </c>
      <c r="AD199" s="7">
        <v>43495</v>
      </c>
      <c r="AE199" s="7">
        <v>43496</v>
      </c>
      <c r="AF199">
        <v>1</v>
      </c>
      <c r="AG199" t="s">
        <v>53</v>
      </c>
      <c r="AH199" s="2">
        <v>0</v>
      </c>
      <c r="AI199" s="1">
        <v>0</v>
      </c>
      <c r="AJ199" s="1">
        <v>0</v>
      </c>
      <c r="AK199" s="6" t="str">
        <f>+IF(Tabla1[[#This Row],[REQUEST_TY]]="SR MANTENIMIENTO CORRECTIVO", "EMERGENCIA", "OTROS")</f>
        <v>EMERGENCIA</v>
      </c>
      <c r="AL199" s="6" t="str">
        <f>+_xlfn.IFS(Tabla1[[#This Row],[Veces obj]]&lt;=1,"0-1",Tabla1[[#This Row],[Veces obj]]&lt;=2,"1-2",Tabla1[[#This Row],[Veces obj]]&lt;=3,"2-3",TRUE,"&gt;3")</f>
        <v>0-1</v>
      </c>
      <c r="AM199" s="6" t="str">
        <f>+_xlfn.IFS(MONTH(Tabla1[[#This Row],[MES]])&lt;=3,"Q1",MONTH(Tabla1[[#This Row],[MES]])&lt;=6,"Q2",MONTH(Tabla1[[#This Row],[MES]])&lt;=9,"Q3",TRUE,"Q4")</f>
        <v>Q1</v>
      </c>
      <c r="AN199" t="str">
        <f>+IFERROR(VLOOKUP(Tabla1[[#This Row],[CUENTA]],CTAS[],2,0),"OTROS")</f>
        <v>OTROS</v>
      </c>
      <c r="AP199" t="str">
        <f>+IFERROR(VLOOKUP(Tabla1[[#This Row],[EMPLEADO]],IS[],3,0),"OTROS")</f>
        <v>OTROS</v>
      </c>
      <c r="AQ199" t="str">
        <f>+IFERROR(VLOOKUP(Tabla1[[#This Row],[EMPLEADO]],IS[[NÓMINA]:[INGENIERO]],2,0),"OTROS")</f>
        <v>OTROS</v>
      </c>
    </row>
    <row r="200" spans="1:43" x14ac:dyDescent="0.25">
      <c r="A200" t="s">
        <v>4444</v>
      </c>
      <c r="B200">
        <v>1</v>
      </c>
      <c r="C200" t="s">
        <v>5654</v>
      </c>
      <c r="D200" t="s">
        <v>38</v>
      </c>
      <c r="E200" t="s">
        <v>226</v>
      </c>
      <c r="F200" t="s">
        <v>5655</v>
      </c>
      <c r="G200" s="17" t="s">
        <v>5656</v>
      </c>
      <c r="H200" t="s">
        <v>568</v>
      </c>
      <c r="I200" t="s">
        <v>43</v>
      </c>
      <c r="J200" t="s">
        <v>8</v>
      </c>
      <c r="K200" t="s">
        <v>71</v>
      </c>
      <c r="L200" t="s">
        <v>569</v>
      </c>
      <c r="M200" t="s">
        <v>570</v>
      </c>
      <c r="N200">
        <v>0</v>
      </c>
      <c r="O200" t="s">
        <v>47</v>
      </c>
      <c r="P200">
        <v>73</v>
      </c>
      <c r="Q200" t="s">
        <v>48</v>
      </c>
      <c r="R200" t="s">
        <v>153</v>
      </c>
      <c r="S200" t="s">
        <v>50</v>
      </c>
      <c r="T200" t="s">
        <v>51</v>
      </c>
      <c r="U200" t="s">
        <v>52</v>
      </c>
      <c r="V200">
        <v>1.05</v>
      </c>
      <c r="W200" s="1">
        <v>750.75000000000011</v>
      </c>
      <c r="X200">
        <v>1</v>
      </c>
      <c r="Y200">
        <v>0.2</v>
      </c>
      <c r="Z200">
        <v>5</v>
      </c>
      <c r="AA200">
        <v>0.04</v>
      </c>
      <c r="AB200" s="2">
        <v>0</v>
      </c>
      <c r="AC200" s="1">
        <v>0</v>
      </c>
      <c r="AD200" s="7">
        <v>43508</v>
      </c>
      <c r="AE200" s="7">
        <v>43509</v>
      </c>
      <c r="AF200">
        <v>1</v>
      </c>
      <c r="AG200" t="s">
        <v>53</v>
      </c>
      <c r="AH200" s="2">
        <v>0</v>
      </c>
      <c r="AI200" s="1">
        <v>0</v>
      </c>
      <c r="AJ200" s="1">
        <v>0</v>
      </c>
      <c r="AK200" s="6" t="str">
        <f>+IF(Tabla1[[#This Row],[REQUEST_TY]]="SR MANTENIMIENTO CORRECTIVO", "EMERGENCIA", "OTROS")</f>
        <v>EMERGENCIA</v>
      </c>
      <c r="AL200" s="6" t="str">
        <f>+_xlfn.IFS(Tabla1[[#This Row],[Veces obj]]&lt;=1,"0-1",Tabla1[[#This Row],[Veces obj]]&lt;=2,"1-2",Tabla1[[#This Row],[Veces obj]]&lt;=3,"2-3",TRUE,"&gt;3")</f>
        <v>0-1</v>
      </c>
      <c r="AM200" s="6" t="str">
        <f>+_xlfn.IFS(MONTH(Tabla1[[#This Row],[MES]])&lt;=3,"Q1",MONTH(Tabla1[[#This Row],[MES]])&lt;=6,"Q2",MONTH(Tabla1[[#This Row],[MES]])&lt;=9,"Q3",TRUE,"Q4")</f>
        <v>Q1</v>
      </c>
      <c r="AN200" t="str">
        <f>+IFERROR(VLOOKUP(Tabla1[[#This Row],[CUENTA]],CTAS[],2,0),"OTROS")</f>
        <v>OTROS</v>
      </c>
      <c r="AP200" t="str">
        <f>+IFERROR(VLOOKUP(Tabla1[[#This Row],[EMPLEADO]],IS[],3,0),"OTROS")</f>
        <v>OTROS</v>
      </c>
      <c r="AQ200" t="str">
        <f>+IFERROR(VLOOKUP(Tabla1[[#This Row],[EMPLEADO]],IS[[NÓMINA]:[INGENIERO]],2,0),"OTROS")</f>
        <v>OTROS</v>
      </c>
    </row>
    <row r="201" spans="1:43" x14ac:dyDescent="0.25">
      <c r="A201" t="s">
        <v>4444</v>
      </c>
      <c r="B201">
        <v>1</v>
      </c>
      <c r="C201" t="s">
        <v>5695</v>
      </c>
      <c r="D201" t="s">
        <v>38</v>
      </c>
      <c r="E201" t="s">
        <v>133</v>
      </c>
      <c r="F201" t="s">
        <v>5693</v>
      </c>
      <c r="G201" s="17" t="s">
        <v>878</v>
      </c>
      <c r="H201" t="s">
        <v>253</v>
      </c>
      <c r="I201" t="s">
        <v>43</v>
      </c>
      <c r="J201" t="s">
        <v>8</v>
      </c>
      <c r="K201" t="s">
        <v>59</v>
      </c>
      <c r="L201" t="s">
        <v>357</v>
      </c>
      <c r="M201" t="s">
        <v>358</v>
      </c>
      <c r="N201">
        <v>0</v>
      </c>
      <c r="O201" t="s">
        <v>47</v>
      </c>
      <c r="P201">
        <v>6</v>
      </c>
      <c r="Q201" t="s">
        <v>207</v>
      </c>
      <c r="R201" t="s">
        <v>138</v>
      </c>
      <c r="S201" t="s">
        <v>139</v>
      </c>
      <c r="T201" t="s">
        <v>51</v>
      </c>
      <c r="U201" t="s">
        <v>879</v>
      </c>
      <c r="V201">
        <v>0.6</v>
      </c>
      <c r="W201" s="1">
        <v>943.80000000000007</v>
      </c>
      <c r="X201">
        <v>1</v>
      </c>
      <c r="Y201">
        <v>0.16</v>
      </c>
      <c r="Z201">
        <v>4</v>
      </c>
      <c r="AA201">
        <v>0.04</v>
      </c>
      <c r="AB201" s="2">
        <v>0</v>
      </c>
      <c r="AC201" s="1">
        <v>0</v>
      </c>
      <c r="AD201" s="7">
        <v>43507</v>
      </c>
      <c r="AE201" s="7">
        <v>43507</v>
      </c>
      <c r="AF201">
        <v>0</v>
      </c>
      <c r="AG201" t="s">
        <v>53</v>
      </c>
      <c r="AH201" s="2">
        <v>0</v>
      </c>
      <c r="AI201" s="1">
        <v>0</v>
      </c>
      <c r="AJ201" s="1">
        <v>0</v>
      </c>
      <c r="AK201" s="6" t="str">
        <f>+IF(Tabla1[[#This Row],[REQUEST_TY]]="SR MANTENIMIENTO CORRECTIVO", "EMERGENCIA", "OTROS")</f>
        <v>EMERGENCIA</v>
      </c>
      <c r="AL201" s="6" t="str">
        <f>+_xlfn.IFS(Tabla1[[#This Row],[Veces obj]]&lt;=1,"0-1",Tabla1[[#This Row],[Veces obj]]&lt;=2,"1-2",Tabla1[[#This Row],[Veces obj]]&lt;=3,"2-3",TRUE,"&gt;3")</f>
        <v>0-1</v>
      </c>
      <c r="AM201" s="6" t="str">
        <f>+_xlfn.IFS(MONTH(Tabla1[[#This Row],[MES]])&lt;=3,"Q1",MONTH(Tabla1[[#This Row],[MES]])&lt;=6,"Q2",MONTH(Tabla1[[#This Row],[MES]])&lt;=9,"Q3",TRUE,"Q4")</f>
        <v>Q1</v>
      </c>
      <c r="AN201" t="str">
        <f>+IFERROR(VLOOKUP(Tabla1[[#This Row],[CUENTA]],CTAS[],2,0),"OTROS")</f>
        <v>OTROS</v>
      </c>
      <c r="AP201" t="str">
        <f>+IFERROR(VLOOKUP(Tabla1[[#This Row],[EMPLEADO]],IS[],3,0),"OTROS")</f>
        <v>OTROS</v>
      </c>
      <c r="AQ201" t="str">
        <f>+IFERROR(VLOOKUP(Tabla1[[#This Row],[EMPLEADO]],IS[[NÓMINA]:[INGENIERO]],2,0),"OTROS")</f>
        <v>OTROS</v>
      </c>
    </row>
    <row r="202" spans="1:43" x14ac:dyDescent="0.25">
      <c r="A202" t="s">
        <v>4444</v>
      </c>
      <c r="B202">
        <v>1</v>
      </c>
      <c r="C202" t="s">
        <v>6284</v>
      </c>
      <c r="D202" t="s">
        <v>38</v>
      </c>
      <c r="E202" t="s">
        <v>160</v>
      </c>
      <c r="F202" t="s">
        <v>6285</v>
      </c>
      <c r="G202" s="17" t="s">
        <v>6286</v>
      </c>
      <c r="H202" t="s">
        <v>150</v>
      </c>
      <c r="I202" t="s">
        <v>43</v>
      </c>
      <c r="J202" t="s">
        <v>8</v>
      </c>
      <c r="K202" t="s">
        <v>240</v>
      </c>
      <c r="L202" t="s">
        <v>241</v>
      </c>
      <c r="M202" t="s">
        <v>94</v>
      </c>
      <c r="N202">
        <v>0</v>
      </c>
      <c r="O202" t="s">
        <v>47</v>
      </c>
      <c r="P202">
        <v>325</v>
      </c>
      <c r="Q202" t="s">
        <v>48</v>
      </c>
      <c r="R202" t="s">
        <v>49</v>
      </c>
      <c r="S202" t="s">
        <v>50</v>
      </c>
      <c r="T202" t="s">
        <v>51</v>
      </c>
      <c r="U202" t="s">
        <v>52</v>
      </c>
      <c r="V202">
        <v>1.05</v>
      </c>
      <c r="W202" s="1">
        <v>750.75000000000011</v>
      </c>
      <c r="X202">
        <v>1</v>
      </c>
      <c r="Y202">
        <v>2.5</v>
      </c>
      <c r="Z202">
        <v>5</v>
      </c>
      <c r="AA202">
        <v>0.5</v>
      </c>
      <c r="AB202" s="2">
        <v>0</v>
      </c>
      <c r="AC202" s="1">
        <v>0</v>
      </c>
      <c r="AD202" s="7">
        <v>43516</v>
      </c>
      <c r="AE202" s="7">
        <v>43516</v>
      </c>
      <c r="AF202">
        <v>0</v>
      </c>
      <c r="AG202" t="s">
        <v>53</v>
      </c>
      <c r="AH202" s="2">
        <v>0</v>
      </c>
      <c r="AI202" s="1">
        <v>0</v>
      </c>
      <c r="AJ202" s="1">
        <v>0</v>
      </c>
      <c r="AK202" s="6" t="str">
        <f>+IF(Tabla1[[#This Row],[REQUEST_TY]]="SR MANTENIMIENTO CORRECTIVO", "EMERGENCIA", "OTROS")</f>
        <v>EMERGENCIA</v>
      </c>
      <c r="AL202" s="6" t="str">
        <f>+_xlfn.IFS(Tabla1[[#This Row],[Veces obj]]&lt;=1,"0-1",Tabla1[[#This Row],[Veces obj]]&lt;=2,"1-2",Tabla1[[#This Row],[Veces obj]]&lt;=3,"2-3",TRUE,"&gt;3")</f>
        <v>0-1</v>
      </c>
      <c r="AM202" s="6" t="str">
        <f>+_xlfn.IFS(MONTH(Tabla1[[#This Row],[MES]])&lt;=3,"Q1",MONTH(Tabla1[[#This Row],[MES]])&lt;=6,"Q2",MONTH(Tabla1[[#This Row],[MES]])&lt;=9,"Q3",TRUE,"Q4")</f>
        <v>Q1</v>
      </c>
      <c r="AN202" t="str">
        <f>+IFERROR(VLOOKUP(Tabla1[[#This Row],[CUENTA]],CTAS[],2,0),"OTROS")</f>
        <v>OTROS</v>
      </c>
      <c r="AO202">
        <v>1</v>
      </c>
      <c r="AP202" t="str">
        <f>+IFERROR(VLOOKUP(Tabla1[[#This Row],[EMPLEADO]],IS[],3,0),"OTROS")</f>
        <v>JUAREZ</v>
      </c>
      <c r="AQ202" t="str">
        <f>+IFERROR(VLOOKUP(Tabla1[[#This Row],[EMPLEADO]],IS[[NÓMINA]:[INGENIERO]],2,0),"OTROS")</f>
        <v>CARLOS MONTOYA</v>
      </c>
    </row>
    <row r="203" spans="1:43" x14ac:dyDescent="0.25">
      <c r="A203" t="s">
        <v>36</v>
      </c>
      <c r="B203">
        <v>1</v>
      </c>
      <c r="C203" t="s">
        <v>523</v>
      </c>
      <c r="D203" t="s">
        <v>38</v>
      </c>
      <c r="E203" t="s">
        <v>524</v>
      </c>
      <c r="F203" t="s">
        <v>525</v>
      </c>
      <c r="G203" s="17" t="s">
        <v>526</v>
      </c>
      <c r="H203" t="s">
        <v>527</v>
      </c>
      <c r="I203" t="s">
        <v>43</v>
      </c>
      <c r="J203" t="s">
        <v>8</v>
      </c>
      <c r="K203" t="s">
        <v>528</v>
      </c>
      <c r="L203" t="s">
        <v>529</v>
      </c>
      <c r="M203" t="s">
        <v>530</v>
      </c>
      <c r="N203">
        <v>1</v>
      </c>
      <c r="O203" t="s">
        <v>47</v>
      </c>
      <c r="P203">
        <v>386</v>
      </c>
      <c r="Q203" t="s">
        <v>48</v>
      </c>
      <c r="R203" t="s">
        <v>153</v>
      </c>
      <c r="S203" t="s">
        <v>50</v>
      </c>
      <c r="T203" t="s">
        <v>51</v>
      </c>
      <c r="U203" t="s">
        <v>52</v>
      </c>
      <c r="V203">
        <v>1.05</v>
      </c>
      <c r="W203" s="1">
        <v>0</v>
      </c>
      <c r="X203">
        <v>1</v>
      </c>
      <c r="Y203">
        <v>0.21</v>
      </c>
      <c r="Z203">
        <v>5</v>
      </c>
      <c r="AA203">
        <v>4.1999999999999996E-2</v>
      </c>
      <c r="AB203" s="2">
        <v>0</v>
      </c>
      <c r="AC203" s="1">
        <v>0</v>
      </c>
      <c r="AD203" s="7">
        <v>43472</v>
      </c>
      <c r="AE203" s="7">
        <v>43472</v>
      </c>
      <c r="AF203">
        <v>0</v>
      </c>
      <c r="AG203" t="s">
        <v>53</v>
      </c>
      <c r="AH203" s="2">
        <v>0</v>
      </c>
      <c r="AI203" s="1">
        <v>0</v>
      </c>
      <c r="AJ203" s="1">
        <v>0</v>
      </c>
      <c r="AK203" s="6" t="str">
        <f>+IF(Tabla1[[#This Row],[REQUEST_TY]]="SR MANTENIMIENTO CORRECTIVO", "EMERGENCIA", "OTROS")</f>
        <v>EMERGENCIA</v>
      </c>
      <c r="AL203" s="6" t="str">
        <f>+_xlfn.IFS(Tabla1[[#This Row],[Veces obj]]&lt;=1,"0-1",Tabla1[[#This Row],[Veces obj]]&lt;=2,"1-2",Tabla1[[#This Row],[Veces obj]]&lt;=3,"2-3",TRUE,"&gt;3")</f>
        <v>0-1</v>
      </c>
      <c r="AM203" s="6" t="str">
        <f>+_xlfn.IFS(MONTH(Tabla1[[#This Row],[MES]])&lt;=3,"Q1",MONTH(Tabla1[[#This Row],[MES]])&lt;=6,"Q2",MONTH(Tabla1[[#This Row],[MES]])&lt;=9,"Q3",TRUE,"Q4")</f>
        <v>Q1</v>
      </c>
      <c r="AN203" t="str">
        <f>+IFERROR(VLOOKUP(Tabla1[[#This Row],[CUENTA]],CTAS[],2,0),"OTROS")</f>
        <v>OTROS</v>
      </c>
      <c r="AP203" t="str">
        <f>+IFERROR(VLOOKUP(Tabla1[[#This Row],[EMPLEADO]],IS[],3,0),"OTROS")</f>
        <v>OTROS</v>
      </c>
      <c r="AQ203" t="str">
        <f>+IFERROR(VLOOKUP(Tabla1[[#This Row],[EMPLEADO]],IS[[NÓMINA]:[INGENIERO]],2,0),"OTROS")</f>
        <v>OTROS</v>
      </c>
    </row>
    <row r="204" spans="1:43" x14ac:dyDescent="0.25">
      <c r="A204" t="s">
        <v>36</v>
      </c>
      <c r="B204">
        <v>1</v>
      </c>
      <c r="C204" t="s">
        <v>1280</v>
      </c>
      <c r="D204" t="s">
        <v>38</v>
      </c>
      <c r="E204" t="s">
        <v>558</v>
      </c>
      <c r="F204" t="s">
        <v>1281</v>
      </c>
      <c r="G204" s="17" t="s">
        <v>1282</v>
      </c>
      <c r="H204" t="s">
        <v>453</v>
      </c>
      <c r="I204" t="s">
        <v>43</v>
      </c>
      <c r="J204" t="s">
        <v>8</v>
      </c>
      <c r="K204" t="s">
        <v>44</v>
      </c>
      <c r="L204" t="s">
        <v>1283</v>
      </c>
      <c r="M204" t="s">
        <v>1198</v>
      </c>
      <c r="N204">
        <v>1</v>
      </c>
      <c r="O204" t="s">
        <v>47</v>
      </c>
      <c r="P204">
        <v>128</v>
      </c>
      <c r="Q204" t="s">
        <v>48</v>
      </c>
      <c r="R204" t="s">
        <v>95</v>
      </c>
      <c r="S204" t="s">
        <v>64</v>
      </c>
      <c r="T204" t="s">
        <v>51</v>
      </c>
      <c r="U204" t="s">
        <v>96</v>
      </c>
      <c r="V204">
        <v>1.1000000000000001</v>
      </c>
      <c r="W204" s="1">
        <v>0</v>
      </c>
      <c r="X204">
        <v>1</v>
      </c>
      <c r="Y204">
        <v>0.98</v>
      </c>
      <c r="Z204">
        <v>5</v>
      </c>
      <c r="AA204">
        <v>0.19600000000000001</v>
      </c>
      <c r="AB204" s="2">
        <v>0</v>
      </c>
      <c r="AC204" s="1">
        <v>0</v>
      </c>
      <c r="AD204" s="7">
        <v>43488</v>
      </c>
      <c r="AE204" s="7">
        <v>43488</v>
      </c>
      <c r="AF204">
        <v>0</v>
      </c>
      <c r="AG204" t="s">
        <v>53</v>
      </c>
      <c r="AH204" s="2">
        <v>0</v>
      </c>
      <c r="AI204" s="1">
        <v>0</v>
      </c>
      <c r="AJ204" s="1">
        <v>0</v>
      </c>
      <c r="AK204" s="6" t="str">
        <f>+IF(Tabla1[[#This Row],[REQUEST_TY]]="SR MANTENIMIENTO CORRECTIVO", "EMERGENCIA", "OTROS")</f>
        <v>EMERGENCIA</v>
      </c>
      <c r="AL204" s="6" t="str">
        <f>+_xlfn.IFS(Tabla1[[#This Row],[Veces obj]]&lt;=1,"0-1",Tabla1[[#This Row],[Veces obj]]&lt;=2,"1-2",Tabla1[[#This Row],[Veces obj]]&lt;=3,"2-3",TRUE,"&gt;3")</f>
        <v>0-1</v>
      </c>
      <c r="AM204" s="6" t="str">
        <f>+_xlfn.IFS(MONTH(Tabla1[[#This Row],[MES]])&lt;=3,"Q1",MONTH(Tabla1[[#This Row],[MES]])&lt;=6,"Q2",MONTH(Tabla1[[#This Row],[MES]])&lt;=9,"Q3",TRUE,"Q4")</f>
        <v>Q1</v>
      </c>
      <c r="AN204" t="str">
        <f>+IFERROR(VLOOKUP(Tabla1[[#This Row],[CUENTA]],CTAS[],2,0),"OTROS")</f>
        <v>OTROS</v>
      </c>
      <c r="AP204" t="str">
        <f>+IFERROR(VLOOKUP(Tabla1[[#This Row],[EMPLEADO]],IS[],3,0),"OTROS")</f>
        <v>OTROS</v>
      </c>
      <c r="AQ204" t="str">
        <f>+IFERROR(VLOOKUP(Tabla1[[#This Row],[EMPLEADO]],IS[[NÓMINA]:[INGENIERO]],2,0),"OTROS")</f>
        <v>OTROS</v>
      </c>
    </row>
    <row r="205" spans="1:43" x14ac:dyDescent="0.25">
      <c r="A205" t="s">
        <v>4444</v>
      </c>
      <c r="B205">
        <v>1</v>
      </c>
      <c r="C205" t="s">
        <v>7241</v>
      </c>
      <c r="D205" t="s">
        <v>38</v>
      </c>
      <c r="E205" t="s">
        <v>76</v>
      </c>
      <c r="F205" t="s">
        <v>7240</v>
      </c>
      <c r="G205" s="17" t="s">
        <v>356</v>
      </c>
      <c r="H205" t="s">
        <v>253</v>
      </c>
      <c r="I205" t="s">
        <v>43</v>
      </c>
      <c r="J205" t="s">
        <v>8</v>
      </c>
      <c r="K205" t="s">
        <v>59</v>
      </c>
      <c r="L205" t="s">
        <v>357</v>
      </c>
      <c r="M205" t="s">
        <v>358</v>
      </c>
      <c r="N205">
        <v>0</v>
      </c>
      <c r="O205" t="s">
        <v>47</v>
      </c>
      <c r="P205">
        <v>32</v>
      </c>
      <c r="Q205" t="s">
        <v>82</v>
      </c>
      <c r="R205" t="s">
        <v>63</v>
      </c>
      <c r="S205" t="s">
        <v>64</v>
      </c>
      <c r="T205" t="s">
        <v>51</v>
      </c>
      <c r="U205" t="s">
        <v>83</v>
      </c>
      <c r="V205">
        <v>1.05</v>
      </c>
      <c r="W205" s="1">
        <v>1433.25</v>
      </c>
      <c r="X205">
        <v>1</v>
      </c>
      <c r="Y205">
        <v>0.21</v>
      </c>
      <c r="Z205">
        <v>5</v>
      </c>
      <c r="AA205">
        <v>4.1999999999999996E-2</v>
      </c>
      <c r="AB205" s="2">
        <v>0</v>
      </c>
      <c r="AC205" s="1">
        <v>0</v>
      </c>
      <c r="AD205" s="7">
        <v>43523</v>
      </c>
      <c r="AE205" s="7">
        <v>43523</v>
      </c>
      <c r="AF205">
        <v>0</v>
      </c>
      <c r="AG205" t="s">
        <v>53</v>
      </c>
      <c r="AH205" s="2">
        <v>0</v>
      </c>
      <c r="AI205" s="1">
        <v>0</v>
      </c>
      <c r="AJ205" s="1">
        <v>0</v>
      </c>
      <c r="AK205" s="6" t="str">
        <f>+IF(Tabla1[[#This Row],[REQUEST_TY]]="SR MANTENIMIENTO CORRECTIVO", "EMERGENCIA", "OTROS")</f>
        <v>EMERGENCIA</v>
      </c>
      <c r="AL205" s="6" t="str">
        <f>+_xlfn.IFS(Tabla1[[#This Row],[Veces obj]]&lt;=1,"0-1",Tabla1[[#This Row],[Veces obj]]&lt;=2,"1-2",Tabla1[[#This Row],[Veces obj]]&lt;=3,"2-3",TRUE,"&gt;3")</f>
        <v>0-1</v>
      </c>
      <c r="AM205" s="6" t="str">
        <f>+_xlfn.IFS(MONTH(Tabla1[[#This Row],[MES]])&lt;=3,"Q1",MONTH(Tabla1[[#This Row],[MES]])&lt;=6,"Q2",MONTH(Tabla1[[#This Row],[MES]])&lt;=9,"Q3",TRUE,"Q4")</f>
        <v>Q1</v>
      </c>
      <c r="AN205" t="str">
        <f>+IFERROR(VLOOKUP(Tabla1[[#This Row],[CUENTA]],CTAS[],2,0),"OTROS")</f>
        <v>OTROS</v>
      </c>
      <c r="AP205" t="str">
        <f>+IFERROR(VLOOKUP(Tabla1[[#This Row],[EMPLEADO]],IS[],3,0),"OTROS")</f>
        <v>OTROS</v>
      </c>
      <c r="AQ205" t="str">
        <f>+IFERROR(VLOOKUP(Tabla1[[#This Row],[EMPLEADO]],IS[[NÓMINA]:[INGENIERO]],2,0),"OTROS")</f>
        <v>OTROS</v>
      </c>
    </row>
    <row r="206" spans="1:43" x14ac:dyDescent="0.25">
      <c r="A206" t="s">
        <v>4444</v>
      </c>
      <c r="B206">
        <v>1</v>
      </c>
      <c r="C206" t="s">
        <v>4849</v>
      </c>
      <c r="D206" t="s">
        <v>38</v>
      </c>
      <c r="E206" t="s">
        <v>725</v>
      </c>
      <c r="F206" t="s">
        <v>4850</v>
      </c>
      <c r="G206" s="17" t="s">
        <v>2280</v>
      </c>
      <c r="H206" t="s">
        <v>707</v>
      </c>
      <c r="I206" t="s">
        <v>43</v>
      </c>
      <c r="J206" t="s">
        <v>8</v>
      </c>
      <c r="K206" t="s">
        <v>102</v>
      </c>
      <c r="L206" t="s">
        <v>2281</v>
      </c>
      <c r="M206" t="s">
        <v>709</v>
      </c>
      <c r="N206">
        <v>0</v>
      </c>
      <c r="O206" t="s">
        <v>105</v>
      </c>
      <c r="P206">
        <v>35</v>
      </c>
      <c r="Q206" t="s">
        <v>82</v>
      </c>
      <c r="R206" t="s">
        <v>223</v>
      </c>
      <c r="S206" t="s">
        <v>139</v>
      </c>
      <c r="T206" t="s">
        <v>51</v>
      </c>
      <c r="U206" t="s">
        <v>140</v>
      </c>
      <c r="V206">
        <v>1.1000000000000001</v>
      </c>
      <c r="W206" s="1">
        <v>883.30000000000007</v>
      </c>
      <c r="X206">
        <v>1</v>
      </c>
      <c r="Y206">
        <v>0.17</v>
      </c>
      <c r="Z206">
        <v>4</v>
      </c>
      <c r="AA206">
        <v>4.2500000000000003E-2</v>
      </c>
      <c r="AB206" s="2">
        <v>0</v>
      </c>
      <c r="AC206" s="1">
        <v>0</v>
      </c>
      <c r="AD206" s="7">
        <v>43502</v>
      </c>
      <c r="AE206" s="7">
        <v>43502</v>
      </c>
      <c r="AF206">
        <v>0</v>
      </c>
      <c r="AG206" t="s">
        <v>53</v>
      </c>
      <c r="AH206" s="2">
        <v>0</v>
      </c>
      <c r="AI206" s="1">
        <v>0</v>
      </c>
      <c r="AJ206" s="1">
        <v>0</v>
      </c>
      <c r="AK206" s="6" t="str">
        <f>+IF(Tabla1[[#This Row],[REQUEST_TY]]="SR MANTENIMIENTO CORRECTIVO", "EMERGENCIA", "OTROS")</f>
        <v>EMERGENCIA</v>
      </c>
      <c r="AL206" s="6" t="str">
        <f>+_xlfn.IFS(Tabla1[[#This Row],[Veces obj]]&lt;=1,"0-1",Tabla1[[#This Row],[Veces obj]]&lt;=2,"1-2",Tabla1[[#This Row],[Veces obj]]&lt;=3,"2-3",TRUE,"&gt;3")</f>
        <v>0-1</v>
      </c>
      <c r="AM206" s="6" t="str">
        <f>+_xlfn.IFS(MONTH(Tabla1[[#This Row],[MES]])&lt;=3,"Q1",MONTH(Tabla1[[#This Row],[MES]])&lt;=6,"Q2",MONTH(Tabla1[[#This Row],[MES]])&lt;=9,"Q3",TRUE,"Q4")</f>
        <v>Q1</v>
      </c>
      <c r="AN206" t="str">
        <f>+IFERROR(VLOOKUP(Tabla1[[#This Row],[CUENTA]],CTAS[],2,0),"OTROS")</f>
        <v>OTROS</v>
      </c>
      <c r="AP206" t="str">
        <f>+IFERROR(VLOOKUP(Tabla1[[#This Row],[EMPLEADO]],IS[],3,0),"OTROS")</f>
        <v>OTROS</v>
      </c>
      <c r="AQ206" t="str">
        <f>+IFERROR(VLOOKUP(Tabla1[[#This Row],[EMPLEADO]],IS[[NÓMINA]:[INGENIERO]],2,0),"OTROS")</f>
        <v>OTROS</v>
      </c>
    </row>
    <row r="207" spans="1:43" x14ac:dyDescent="0.25">
      <c r="A207" t="s">
        <v>36</v>
      </c>
      <c r="B207">
        <v>1</v>
      </c>
      <c r="C207" t="s">
        <v>121</v>
      </c>
      <c r="D207" t="s">
        <v>38</v>
      </c>
      <c r="E207" t="s">
        <v>113</v>
      </c>
      <c r="F207" t="s">
        <v>122</v>
      </c>
      <c r="G207" s="17" t="s">
        <v>123</v>
      </c>
      <c r="H207" t="s">
        <v>124</v>
      </c>
      <c r="I207" t="s">
        <v>43</v>
      </c>
      <c r="J207" t="s">
        <v>8</v>
      </c>
      <c r="K207" t="s">
        <v>125</v>
      </c>
      <c r="L207" t="s">
        <v>126</v>
      </c>
      <c r="M207" t="s">
        <v>73</v>
      </c>
      <c r="N207">
        <v>0</v>
      </c>
      <c r="O207" t="s">
        <v>47</v>
      </c>
      <c r="P207">
        <v>64</v>
      </c>
      <c r="Q207" t="s">
        <v>48</v>
      </c>
      <c r="R207" t="s">
        <v>49</v>
      </c>
      <c r="S207" t="s">
        <v>50</v>
      </c>
      <c r="T207" t="s">
        <v>51</v>
      </c>
      <c r="U207" t="s">
        <v>52</v>
      </c>
      <c r="V207">
        <v>1.05</v>
      </c>
      <c r="W207" s="1">
        <v>750.75000000000011</v>
      </c>
      <c r="X207">
        <v>1</v>
      </c>
      <c r="Y207">
        <v>0</v>
      </c>
      <c r="Z207">
        <v>5</v>
      </c>
      <c r="AA207">
        <v>0</v>
      </c>
      <c r="AB207" s="2">
        <v>0</v>
      </c>
      <c r="AC207" s="1">
        <v>0</v>
      </c>
      <c r="AD207" s="7">
        <v>43469</v>
      </c>
      <c r="AE207" s="7">
        <v>43472</v>
      </c>
      <c r="AF207">
        <v>1</v>
      </c>
      <c r="AG207" t="s">
        <v>53</v>
      </c>
      <c r="AH207" s="2">
        <v>0</v>
      </c>
      <c r="AI207" s="1">
        <v>0</v>
      </c>
      <c r="AJ207" s="1">
        <v>0</v>
      </c>
      <c r="AK207" s="6" t="str">
        <f>+IF(Tabla1[[#This Row],[REQUEST_TY]]="SR MANTENIMIENTO CORRECTIVO", "EMERGENCIA", "OTROS")</f>
        <v>EMERGENCIA</v>
      </c>
      <c r="AL207" s="6" t="str">
        <f>+_xlfn.IFS(Tabla1[[#This Row],[Veces obj]]&lt;=1,"0-1",Tabla1[[#This Row],[Veces obj]]&lt;=2,"1-2",Tabla1[[#This Row],[Veces obj]]&lt;=3,"2-3",TRUE,"&gt;3")</f>
        <v>0-1</v>
      </c>
      <c r="AM207" s="6" t="str">
        <f>+_xlfn.IFS(MONTH(Tabla1[[#This Row],[MES]])&lt;=3,"Q1",MONTH(Tabla1[[#This Row],[MES]])&lt;=6,"Q2",MONTH(Tabla1[[#This Row],[MES]])&lt;=9,"Q3",TRUE,"Q4")</f>
        <v>Q1</v>
      </c>
      <c r="AN207" t="str">
        <f>+IFERROR(VLOOKUP(Tabla1[[#This Row],[CUENTA]],CTAS[],2,0),"OTROS")</f>
        <v>OTROS</v>
      </c>
      <c r="AO207">
        <v>1</v>
      </c>
      <c r="AP207" t="str">
        <f>+IFERROR(VLOOKUP(Tabla1[[#This Row],[EMPLEADO]],IS[],3,0),"OTROS")</f>
        <v>JUAREZ</v>
      </c>
      <c r="AQ207" t="str">
        <f>+IFERROR(VLOOKUP(Tabla1[[#This Row],[EMPLEADO]],IS[[NÓMINA]:[INGENIERO]],2,0),"OTROS")</f>
        <v>MIGUEL COTA</v>
      </c>
    </row>
    <row r="208" spans="1:43" x14ac:dyDescent="0.25">
      <c r="A208" t="s">
        <v>36</v>
      </c>
      <c r="B208">
        <v>1</v>
      </c>
      <c r="C208" t="s">
        <v>531</v>
      </c>
      <c r="D208" t="s">
        <v>38</v>
      </c>
      <c r="E208" t="s">
        <v>133</v>
      </c>
      <c r="F208" t="s">
        <v>532</v>
      </c>
      <c r="G208" s="17" t="s">
        <v>533</v>
      </c>
      <c r="H208" t="s">
        <v>253</v>
      </c>
      <c r="I208" t="s">
        <v>43</v>
      </c>
      <c r="J208" t="s">
        <v>8</v>
      </c>
      <c r="K208" t="s">
        <v>59</v>
      </c>
      <c r="L208" t="s">
        <v>472</v>
      </c>
      <c r="M208" t="s">
        <v>473</v>
      </c>
      <c r="N208">
        <v>0</v>
      </c>
      <c r="O208" t="s">
        <v>47</v>
      </c>
      <c r="P208">
        <v>19</v>
      </c>
      <c r="Q208" t="s">
        <v>62</v>
      </c>
      <c r="R208" t="s">
        <v>138</v>
      </c>
      <c r="S208" t="s">
        <v>139</v>
      </c>
      <c r="T208" t="s">
        <v>51</v>
      </c>
      <c r="U208" t="s">
        <v>262</v>
      </c>
      <c r="V208">
        <v>1.05</v>
      </c>
      <c r="W208" s="1">
        <v>1651.6500000000003</v>
      </c>
      <c r="X208">
        <v>1</v>
      </c>
      <c r="Y208">
        <v>0.18</v>
      </c>
      <c r="Z208">
        <v>4</v>
      </c>
      <c r="AA208">
        <v>4.4999999999999998E-2</v>
      </c>
      <c r="AB208" s="2">
        <v>0</v>
      </c>
      <c r="AC208" s="1">
        <v>0</v>
      </c>
      <c r="AD208" s="7">
        <v>43486</v>
      </c>
      <c r="AE208" s="7">
        <v>43487</v>
      </c>
      <c r="AF208">
        <v>1</v>
      </c>
      <c r="AG208" t="s">
        <v>53</v>
      </c>
      <c r="AH208" s="2">
        <v>0</v>
      </c>
      <c r="AI208" s="1">
        <v>0</v>
      </c>
      <c r="AJ208" s="1">
        <v>0</v>
      </c>
      <c r="AK208" s="6" t="str">
        <f>+IF(Tabla1[[#This Row],[REQUEST_TY]]="SR MANTENIMIENTO CORRECTIVO", "EMERGENCIA", "OTROS")</f>
        <v>EMERGENCIA</v>
      </c>
      <c r="AL208" s="6" t="str">
        <f>+_xlfn.IFS(Tabla1[[#This Row],[Veces obj]]&lt;=1,"0-1",Tabla1[[#This Row],[Veces obj]]&lt;=2,"1-2",Tabla1[[#This Row],[Veces obj]]&lt;=3,"2-3",TRUE,"&gt;3")</f>
        <v>0-1</v>
      </c>
      <c r="AM208" s="6" t="str">
        <f>+_xlfn.IFS(MONTH(Tabla1[[#This Row],[MES]])&lt;=3,"Q1",MONTH(Tabla1[[#This Row],[MES]])&lt;=6,"Q2",MONTH(Tabla1[[#This Row],[MES]])&lt;=9,"Q3",TRUE,"Q4")</f>
        <v>Q1</v>
      </c>
      <c r="AN208" t="str">
        <f>+IFERROR(VLOOKUP(Tabla1[[#This Row],[CUENTA]],CTAS[],2,0),"OTROS")</f>
        <v>OTROS</v>
      </c>
      <c r="AP208" t="str">
        <f>+IFERROR(VLOOKUP(Tabla1[[#This Row],[EMPLEADO]],IS[],3,0),"OTROS")</f>
        <v>OTROS</v>
      </c>
      <c r="AQ208" t="str">
        <f>+IFERROR(VLOOKUP(Tabla1[[#This Row],[EMPLEADO]],IS[[NÓMINA]:[INGENIERO]],2,0),"OTROS")</f>
        <v>OTROS</v>
      </c>
    </row>
    <row r="209" spans="1:43" x14ac:dyDescent="0.25">
      <c r="A209" t="s">
        <v>36</v>
      </c>
      <c r="B209">
        <v>1</v>
      </c>
      <c r="C209" t="s">
        <v>534</v>
      </c>
      <c r="D209" t="s">
        <v>38</v>
      </c>
      <c r="E209" t="s">
        <v>535</v>
      </c>
      <c r="F209" t="s">
        <v>536</v>
      </c>
      <c r="G209" s="17" t="s">
        <v>537</v>
      </c>
      <c r="H209" t="s">
        <v>58</v>
      </c>
      <c r="I209" t="s">
        <v>43</v>
      </c>
      <c r="J209" t="s">
        <v>8</v>
      </c>
      <c r="K209" t="s">
        <v>538</v>
      </c>
      <c r="L209" t="s">
        <v>539</v>
      </c>
      <c r="M209" t="s">
        <v>540</v>
      </c>
      <c r="N209">
        <v>0</v>
      </c>
      <c r="O209" t="s">
        <v>47</v>
      </c>
      <c r="P209">
        <v>85</v>
      </c>
      <c r="Q209" t="s">
        <v>48</v>
      </c>
      <c r="R209" t="s">
        <v>49</v>
      </c>
      <c r="S209" t="s">
        <v>50</v>
      </c>
      <c r="T209" t="s">
        <v>51</v>
      </c>
      <c r="U209" t="s">
        <v>52</v>
      </c>
      <c r="V209">
        <v>1.05</v>
      </c>
      <c r="W209" s="1">
        <v>750.75000000000011</v>
      </c>
      <c r="X209">
        <v>1</v>
      </c>
      <c r="Y209">
        <v>0.23</v>
      </c>
      <c r="Z209">
        <v>5</v>
      </c>
      <c r="AA209">
        <v>4.5999999999999999E-2</v>
      </c>
      <c r="AB209" s="2">
        <v>0</v>
      </c>
      <c r="AC209" s="1">
        <v>0</v>
      </c>
      <c r="AD209" s="7">
        <v>43490</v>
      </c>
      <c r="AE209" s="7">
        <v>43490</v>
      </c>
      <c r="AF209">
        <v>0</v>
      </c>
      <c r="AG209" t="s">
        <v>53</v>
      </c>
      <c r="AH209" s="2">
        <v>0</v>
      </c>
      <c r="AI209" s="1">
        <v>0</v>
      </c>
      <c r="AJ209" s="1">
        <v>0</v>
      </c>
      <c r="AK209" s="6" t="str">
        <f>+IF(Tabla1[[#This Row],[REQUEST_TY]]="SR MANTENIMIENTO CORRECTIVO", "EMERGENCIA", "OTROS")</f>
        <v>EMERGENCIA</v>
      </c>
      <c r="AL209" s="6" t="str">
        <f>+_xlfn.IFS(Tabla1[[#This Row],[Veces obj]]&lt;=1,"0-1",Tabla1[[#This Row],[Veces obj]]&lt;=2,"1-2",Tabla1[[#This Row],[Veces obj]]&lt;=3,"2-3",TRUE,"&gt;3")</f>
        <v>0-1</v>
      </c>
      <c r="AM209" s="6" t="str">
        <f>+_xlfn.IFS(MONTH(Tabla1[[#This Row],[MES]])&lt;=3,"Q1",MONTH(Tabla1[[#This Row],[MES]])&lt;=6,"Q2",MONTH(Tabla1[[#This Row],[MES]])&lt;=9,"Q3",TRUE,"Q4")</f>
        <v>Q1</v>
      </c>
      <c r="AN209" t="str">
        <f>+IFERROR(VLOOKUP(Tabla1[[#This Row],[CUENTA]],CTAS[],2,0),"OTROS")</f>
        <v>OTROS</v>
      </c>
      <c r="AP209" t="str">
        <f>+IFERROR(VLOOKUP(Tabla1[[#This Row],[EMPLEADO]],IS[],3,0),"OTROS")</f>
        <v>OTROS</v>
      </c>
      <c r="AQ209" t="str">
        <f>+IFERROR(VLOOKUP(Tabla1[[#This Row],[EMPLEADO]],IS[[NÓMINA]:[INGENIERO]],2,0),"OTROS")</f>
        <v>OTROS</v>
      </c>
    </row>
    <row r="210" spans="1:43" x14ac:dyDescent="0.25">
      <c r="A210" t="s">
        <v>4444</v>
      </c>
      <c r="B210">
        <v>1</v>
      </c>
      <c r="C210" t="s">
        <v>4831</v>
      </c>
      <c r="D210" t="s">
        <v>38</v>
      </c>
      <c r="E210" t="s">
        <v>76</v>
      </c>
      <c r="F210" t="s">
        <v>4832</v>
      </c>
      <c r="G210" s="17" t="s">
        <v>4833</v>
      </c>
      <c r="H210" t="s">
        <v>384</v>
      </c>
      <c r="I210" t="s">
        <v>43</v>
      </c>
      <c r="J210" t="s">
        <v>8</v>
      </c>
      <c r="K210" t="s">
        <v>385</v>
      </c>
      <c r="L210" t="s">
        <v>397</v>
      </c>
      <c r="M210" t="s">
        <v>387</v>
      </c>
      <c r="N210">
        <v>0</v>
      </c>
      <c r="O210" t="s">
        <v>47</v>
      </c>
      <c r="P210">
        <v>42</v>
      </c>
      <c r="Q210" t="s">
        <v>82</v>
      </c>
      <c r="R210" t="s">
        <v>63</v>
      </c>
      <c r="S210" t="s">
        <v>64</v>
      </c>
      <c r="T210" t="s">
        <v>51</v>
      </c>
      <c r="U210" t="s">
        <v>83</v>
      </c>
      <c r="V210">
        <v>1.05</v>
      </c>
      <c r="W210" s="1">
        <v>1433.25</v>
      </c>
      <c r="X210">
        <v>1</v>
      </c>
      <c r="Y210">
        <v>0.23</v>
      </c>
      <c r="Z210">
        <v>5</v>
      </c>
      <c r="AA210">
        <v>4.5999999999999999E-2</v>
      </c>
      <c r="AB210" s="2">
        <v>0</v>
      </c>
      <c r="AC210" s="1">
        <v>0</v>
      </c>
      <c r="AD210" s="7">
        <v>43502</v>
      </c>
      <c r="AE210" s="7">
        <v>43502</v>
      </c>
      <c r="AF210">
        <v>0</v>
      </c>
      <c r="AG210" t="s">
        <v>53</v>
      </c>
      <c r="AH210" s="2">
        <v>0</v>
      </c>
      <c r="AI210" s="1">
        <v>0</v>
      </c>
      <c r="AJ210" s="1">
        <v>0</v>
      </c>
      <c r="AK210" s="6" t="str">
        <f>+IF(Tabla1[[#This Row],[REQUEST_TY]]="SR MANTENIMIENTO CORRECTIVO", "EMERGENCIA", "OTROS")</f>
        <v>EMERGENCIA</v>
      </c>
      <c r="AL210" s="6" t="str">
        <f>+_xlfn.IFS(Tabla1[[#This Row],[Veces obj]]&lt;=1,"0-1",Tabla1[[#This Row],[Veces obj]]&lt;=2,"1-2",Tabla1[[#This Row],[Veces obj]]&lt;=3,"2-3",TRUE,"&gt;3")</f>
        <v>0-1</v>
      </c>
      <c r="AM210" s="6" t="str">
        <f>+_xlfn.IFS(MONTH(Tabla1[[#This Row],[MES]])&lt;=3,"Q1",MONTH(Tabla1[[#This Row],[MES]])&lt;=6,"Q2",MONTH(Tabla1[[#This Row],[MES]])&lt;=9,"Q3",TRUE,"Q4")</f>
        <v>Q1</v>
      </c>
      <c r="AN210" t="str">
        <f>+IFERROR(VLOOKUP(Tabla1[[#This Row],[CUENTA]],CTAS[],2,0),"OTROS")</f>
        <v>OTROS</v>
      </c>
      <c r="AP210" t="str">
        <f>+IFERROR(VLOOKUP(Tabla1[[#This Row],[EMPLEADO]],IS[],3,0),"OTROS")</f>
        <v>OTROS</v>
      </c>
      <c r="AQ210" t="str">
        <f>+IFERROR(VLOOKUP(Tabla1[[#This Row],[EMPLEADO]],IS[[NÓMINA]:[INGENIERO]],2,0),"OTROS")</f>
        <v>OTROS</v>
      </c>
    </row>
    <row r="211" spans="1:43" x14ac:dyDescent="0.25">
      <c r="A211" t="s">
        <v>4444</v>
      </c>
      <c r="B211">
        <v>1</v>
      </c>
      <c r="C211" t="s">
        <v>5791</v>
      </c>
      <c r="D211" t="s">
        <v>38</v>
      </c>
      <c r="E211" t="s">
        <v>231</v>
      </c>
      <c r="F211" t="s">
        <v>5792</v>
      </c>
      <c r="G211" s="17" t="s">
        <v>5793</v>
      </c>
      <c r="H211" t="s">
        <v>70</v>
      </c>
      <c r="I211" t="s">
        <v>43</v>
      </c>
      <c r="J211" t="s">
        <v>8</v>
      </c>
      <c r="K211" t="s">
        <v>71</v>
      </c>
      <c r="L211" t="s">
        <v>424</v>
      </c>
      <c r="M211" t="s">
        <v>73</v>
      </c>
      <c r="N211">
        <v>1</v>
      </c>
      <c r="O211" t="s">
        <v>47</v>
      </c>
      <c r="P211">
        <v>299</v>
      </c>
      <c r="Q211" t="s">
        <v>48</v>
      </c>
      <c r="R211" t="s">
        <v>235</v>
      </c>
      <c r="S211" t="s">
        <v>50</v>
      </c>
      <c r="T211" t="s">
        <v>51</v>
      </c>
      <c r="U211" t="s">
        <v>52</v>
      </c>
      <c r="V211">
        <v>1.05</v>
      </c>
      <c r="W211" s="1">
        <v>0</v>
      </c>
      <c r="X211">
        <v>1</v>
      </c>
      <c r="Y211">
        <v>0.23</v>
      </c>
      <c r="Z211">
        <v>5</v>
      </c>
      <c r="AA211">
        <v>4.5999999999999999E-2</v>
      </c>
      <c r="AB211" s="2">
        <v>0</v>
      </c>
      <c r="AC211" s="1">
        <v>0</v>
      </c>
      <c r="AD211" s="7">
        <v>43509</v>
      </c>
      <c r="AE211" s="7">
        <v>43509</v>
      </c>
      <c r="AF211">
        <v>0</v>
      </c>
      <c r="AG211" t="s">
        <v>53</v>
      </c>
      <c r="AH211" s="2">
        <v>0</v>
      </c>
      <c r="AI211" s="1">
        <v>0</v>
      </c>
      <c r="AJ211" s="1">
        <v>0</v>
      </c>
      <c r="AK211" s="6" t="str">
        <f>+IF(Tabla1[[#This Row],[REQUEST_TY]]="SR MANTENIMIENTO CORRECTIVO", "EMERGENCIA", "OTROS")</f>
        <v>EMERGENCIA</v>
      </c>
      <c r="AL211" s="6" t="str">
        <f>+_xlfn.IFS(Tabla1[[#This Row],[Veces obj]]&lt;=1,"0-1",Tabla1[[#This Row],[Veces obj]]&lt;=2,"1-2",Tabla1[[#This Row],[Veces obj]]&lt;=3,"2-3",TRUE,"&gt;3")</f>
        <v>0-1</v>
      </c>
      <c r="AM211" s="6" t="str">
        <f>+_xlfn.IFS(MONTH(Tabla1[[#This Row],[MES]])&lt;=3,"Q1",MONTH(Tabla1[[#This Row],[MES]])&lt;=6,"Q2",MONTH(Tabla1[[#This Row],[MES]])&lt;=9,"Q3",TRUE,"Q4")</f>
        <v>Q1</v>
      </c>
      <c r="AN211" t="str">
        <f>+IFERROR(VLOOKUP(Tabla1[[#This Row],[CUENTA]],CTAS[],2,0),"OTROS")</f>
        <v>OTROS</v>
      </c>
      <c r="AP211" t="str">
        <f>+IFERROR(VLOOKUP(Tabla1[[#This Row],[EMPLEADO]],IS[],3,0),"OTROS")</f>
        <v>OTROS</v>
      </c>
      <c r="AQ211" t="str">
        <f>+IFERROR(VLOOKUP(Tabla1[[#This Row],[EMPLEADO]],IS[[NÓMINA]:[INGENIERO]],2,0),"OTROS")</f>
        <v>OTROS</v>
      </c>
    </row>
    <row r="212" spans="1:43" x14ac:dyDescent="0.25">
      <c r="A212" t="s">
        <v>36</v>
      </c>
      <c r="B212">
        <v>1</v>
      </c>
      <c r="C212" t="s">
        <v>189</v>
      </c>
      <c r="D212" t="s">
        <v>38</v>
      </c>
      <c r="E212" t="s">
        <v>190</v>
      </c>
      <c r="F212" t="s">
        <v>191</v>
      </c>
      <c r="G212" s="17" t="s">
        <v>192</v>
      </c>
      <c r="H212" t="s">
        <v>124</v>
      </c>
      <c r="I212" t="s">
        <v>43</v>
      </c>
      <c r="J212" t="s">
        <v>8</v>
      </c>
      <c r="K212" t="s">
        <v>151</v>
      </c>
      <c r="L212" t="s">
        <v>193</v>
      </c>
      <c r="M212" t="s">
        <v>73</v>
      </c>
      <c r="N212">
        <v>0</v>
      </c>
      <c r="O212" t="s">
        <v>47</v>
      </c>
      <c r="P212">
        <v>15</v>
      </c>
      <c r="Q212" t="s">
        <v>194</v>
      </c>
      <c r="R212" t="s">
        <v>63</v>
      </c>
      <c r="S212" t="s">
        <v>64</v>
      </c>
      <c r="T212" t="s">
        <v>51</v>
      </c>
      <c r="U212" t="s">
        <v>195</v>
      </c>
      <c r="V212">
        <v>0.6</v>
      </c>
      <c r="W212" s="1">
        <v>819</v>
      </c>
      <c r="X212">
        <v>1</v>
      </c>
      <c r="Y212">
        <v>0</v>
      </c>
      <c r="Z212">
        <v>5</v>
      </c>
      <c r="AA212">
        <v>0</v>
      </c>
      <c r="AB212" s="2">
        <v>0</v>
      </c>
      <c r="AC212" s="1">
        <v>0</v>
      </c>
      <c r="AD212" s="7">
        <v>43476</v>
      </c>
      <c r="AE212" s="7">
        <v>43476</v>
      </c>
      <c r="AF212">
        <v>0</v>
      </c>
      <c r="AG212" t="s">
        <v>53</v>
      </c>
      <c r="AH212" s="2">
        <v>0</v>
      </c>
      <c r="AI212" s="1">
        <v>0</v>
      </c>
      <c r="AJ212" s="1">
        <v>0</v>
      </c>
      <c r="AK212" s="6" t="str">
        <f>+IF(Tabla1[[#This Row],[REQUEST_TY]]="SR MANTENIMIENTO CORRECTIVO", "EMERGENCIA", "OTROS")</f>
        <v>EMERGENCIA</v>
      </c>
      <c r="AL212" s="6" t="str">
        <f>+_xlfn.IFS(Tabla1[[#This Row],[Veces obj]]&lt;=1,"0-1",Tabla1[[#This Row],[Veces obj]]&lt;=2,"1-2",Tabla1[[#This Row],[Veces obj]]&lt;=3,"2-3",TRUE,"&gt;3")</f>
        <v>0-1</v>
      </c>
      <c r="AM212" s="6" t="str">
        <f>+_xlfn.IFS(MONTH(Tabla1[[#This Row],[MES]])&lt;=3,"Q1",MONTH(Tabla1[[#This Row],[MES]])&lt;=6,"Q2",MONTH(Tabla1[[#This Row],[MES]])&lt;=9,"Q3",TRUE,"Q4")</f>
        <v>Q1</v>
      </c>
      <c r="AN212" t="str">
        <f>+IFERROR(VLOOKUP(Tabla1[[#This Row],[CUENTA]],CTAS[],2,0),"OTROS")</f>
        <v>HONEYWELL</v>
      </c>
      <c r="AO212">
        <v>1</v>
      </c>
      <c r="AP212" t="str">
        <f>+IFERROR(VLOOKUP(Tabla1[[#This Row],[EMPLEADO]],IS[],3,0),"OTROS")</f>
        <v>JUAREZ</v>
      </c>
      <c r="AQ212" t="str">
        <f>+IFERROR(VLOOKUP(Tabla1[[#This Row],[EMPLEADO]],IS[[NÓMINA]:[INGENIERO]],2,0),"OTROS")</f>
        <v>MIGUEL COTA</v>
      </c>
    </row>
    <row r="213" spans="1:43" x14ac:dyDescent="0.25">
      <c r="A213" t="s">
        <v>36</v>
      </c>
      <c r="B213">
        <v>1</v>
      </c>
      <c r="C213" t="s">
        <v>282</v>
      </c>
      <c r="D213" t="s">
        <v>38</v>
      </c>
      <c r="E213" t="s">
        <v>250</v>
      </c>
      <c r="F213" t="s">
        <v>283</v>
      </c>
      <c r="G213" s="17" t="s">
        <v>284</v>
      </c>
      <c r="H213" t="s">
        <v>124</v>
      </c>
      <c r="I213" t="s">
        <v>43</v>
      </c>
      <c r="J213" t="s">
        <v>8</v>
      </c>
      <c r="K213" t="s">
        <v>240</v>
      </c>
      <c r="L213" t="s">
        <v>285</v>
      </c>
      <c r="M213" t="s">
        <v>94</v>
      </c>
      <c r="N213">
        <v>0</v>
      </c>
      <c r="O213" t="s">
        <v>47</v>
      </c>
      <c r="P213">
        <v>120</v>
      </c>
      <c r="Q213" t="s">
        <v>48</v>
      </c>
      <c r="R213" t="s">
        <v>49</v>
      </c>
      <c r="S213" t="s">
        <v>50</v>
      </c>
      <c r="T213" t="s">
        <v>51</v>
      </c>
      <c r="U213" t="s">
        <v>52</v>
      </c>
      <c r="V213">
        <v>1.05</v>
      </c>
      <c r="W213" s="1">
        <v>750.75000000000011</v>
      </c>
      <c r="X213">
        <v>1</v>
      </c>
      <c r="Y213">
        <v>0</v>
      </c>
      <c r="Z213">
        <v>5</v>
      </c>
      <c r="AA213">
        <v>0</v>
      </c>
      <c r="AB213" s="2">
        <v>0</v>
      </c>
      <c r="AC213" s="1">
        <v>0</v>
      </c>
      <c r="AD213" s="7">
        <v>43482</v>
      </c>
      <c r="AE213" s="7">
        <v>43483</v>
      </c>
      <c r="AF213">
        <v>1</v>
      </c>
      <c r="AG213" t="s">
        <v>53</v>
      </c>
      <c r="AH213" s="2">
        <v>0</v>
      </c>
      <c r="AI213" s="1">
        <v>0</v>
      </c>
      <c r="AJ213" s="1">
        <v>0</v>
      </c>
      <c r="AK213" s="6" t="str">
        <f>+IF(Tabla1[[#This Row],[REQUEST_TY]]="SR MANTENIMIENTO CORRECTIVO", "EMERGENCIA", "OTROS")</f>
        <v>EMERGENCIA</v>
      </c>
      <c r="AL213" s="6" t="str">
        <f>+_xlfn.IFS(Tabla1[[#This Row],[Veces obj]]&lt;=1,"0-1",Tabla1[[#This Row],[Veces obj]]&lt;=2,"1-2",Tabla1[[#This Row],[Veces obj]]&lt;=3,"2-3",TRUE,"&gt;3")</f>
        <v>0-1</v>
      </c>
      <c r="AM213" s="6" t="str">
        <f>+_xlfn.IFS(MONTH(Tabla1[[#This Row],[MES]])&lt;=3,"Q1",MONTH(Tabla1[[#This Row],[MES]])&lt;=6,"Q2",MONTH(Tabla1[[#This Row],[MES]])&lt;=9,"Q3",TRUE,"Q4")</f>
        <v>Q1</v>
      </c>
      <c r="AN213" t="str">
        <f>+IFERROR(VLOOKUP(Tabla1[[#This Row],[CUENTA]],CTAS[],2,0),"OTROS")</f>
        <v>OTROS</v>
      </c>
      <c r="AO213">
        <v>1</v>
      </c>
      <c r="AP213" t="str">
        <f>+IFERROR(VLOOKUP(Tabla1[[#This Row],[EMPLEADO]],IS[],3,0),"OTROS")</f>
        <v>JUAREZ</v>
      </c>
      <c r="AQ213" t="str">
        <f>+IFERROR(VLOOKUP(Tabla1[[#This Row],[EMPLEADO]],IS[[NÓMINA]:[INGENIERO]],2,0),"OTROS")</f>
        <v>MIGUEL COTA</v>
      </c>
    </row>
    <row r="214" spans="1:43" x14ac:dyDescent="0.25">
      <c r="A214" t="s">
        <v>36</v>
      </c>
      <c r="B214">
        <v>1</v>
      </c>
      <c r="C214" t="s">
        <v>319</v>
      </c>
      <c r="D214" t="s">
        <v>38</v>
      </c>
      <c r="E214" t="s">
        <v>320</v>
      </c>
      <c r="F214" t="s">
        <v>321</v>
      </c>
      <c r="G214" s="17" t="s">
        <v>322</v>
      </c>
      <c r="H214" t="s">
        <v>124</v>
      </c>
      <c r="I214" t="s">
        <v>43</v>
      </c>
      <c r="J214" t="s">
        <v>8</v>
      </c>
      <c r="K214" t="s">
        <v>151</v>
      </c>
      <c r="L214" t="s">
        <v>323</v>
      </c>
      <c r="M214" t="s">
        <v>73</v>
      </c>
      <c r="N214">
        <v>0</v>
      </c>
      <c r="O214" t="s">
        <v>47</v>
      </c>
      <c r="P214">
        <v>606</v>
      </c>
      <c r="Q214" t="s">
        <v>48</v>
      </c>
      <c r="R214" t="s">
        <v>49</v>
      </c>
      <c r="S214" t="s">
        <v>50</v>
      </c>
      <c r="T214" t="s">
        <v>51</v>
      </c>
      <c r="U214" t="s">
        <v>52</v>
      </c>
      <c r="V214">
        <v>1.05</v>
      </c>
      <c r="W214" s="1">
        <v>750.75000000000011</v>
      </c>
      <c r="X214">
        <v>1</v>
      </c>
      <c r="Y214">
        <v>0</v>
      </c>
      <c r="Z214">
        <v>5</v>
      </c>
      <c r="AA214">
        <v>0</v>
      </c>
      <c r="AB214" s="2">
        <v>0</v>
      </c>
      <c r="AC214" s="1">
        <v>0</v>
      </c>
      <c r="AD214" s="7">
        <v>43486</v>
      </c>
      <c r="AE214" s="7">
        <v>43487</v>
      </c>
      <c r="AF214">
        <v>1</v>
      </c>
      <c r="AG214" t="s">
        <v>53</v>
      </c>
      <c r="AH214" s="2">
        <v>0</v>
      </c>
      <c r="AI214" s="1">
        <v>0</v>
      </c>
      <c r="AJ214" s="1">
        <v>0</v>
      </c>
      <c r="AK214" s="6" t="str">
        <f>+IF(Tabla1[[#This Row],[REQUEST_TY]]="SR MANTENIMIENTO CORRECTIVO", "EMERGENCIA", "OTROS")</f>
        <v>EMERGENCIA</v>
      </c>
      <c r="AL214" s="6" t="str">
        <f>+_xlfn.IFS(Tabla1[[#This Row],[Veces obj]]&lt;=1,"0-1",Tabla1[[#This Row],[Veces obj]]&lt;=2,"1-2",Tabla1[[#This Row],[Veces obj]]&lt;=3,"2-3",TRUE,"&gt;3")</f>
        <v>0-1</v>
      </c>
      <c r="AM214" s="6" t="str">
        <f>+_xlfn.IFS(MONTH(Tabla1[[#This Row],[MES]])&lt;=3,"Q1",MONTH(Tabla1[[#This Row],[MES]])&lt;=6,"Q2",MONTH(Tabla1[[#This Row],[MES]])&lt;=9,"Q3",TRUE,"Q4")</f>
        <v>Q1</v>
      </c>
      <c r="AN214" t="str">
        <f>+IFERROR(VLOOKUP(Tabla1[[#This Row],[CUENTA]],CTAS[],2,0),"OTROS")</f>
        <v>HONEYWELL</v>
      </c>
      <c r="AO214">
        <v>1</v>
      </c>
      <c r="AP214" t="str">
        <f>+IFERROR(VLOOKUP(Tabla1[[#This Row],[EMPLEADO]],IS[],3,0),"OTROS")</f>
        <v>JUAREZ</v>
      </c>
      <c r="AQ214" t="str">
        <f>+IFERROR(VLOOKUP(Tabla1[[#This Row],[EMPLEADO]],IS[[NÓMINA]:[INGENIERO]],2,0),"OTROS")</f>
        <v>MIGUEL COTA</v>
      </c>
    </row>
    <row r="215" spans="1:43" x14ac:dyDescent="0.25">
      <c r="A215" t="s">
        <v>36</v>
      </c>
      <c r="B215">
        <v>1</v>
      </c>
      <c r="C215" t="s">
        <v>541</v>
      </c>
      <c r="D215" t="s">
        <v>38</v>
      </c>
      <c r="E215" t="s">
        <v>275</v>
      </c>
      <c r="F215" t="s">
        <v>542</v>
      </c>
      <c r="G215" s="17" t="s">
        <v>543</v>
      </c>
      <c r="H215" t="s">
        <v>220</v>
      </c>
      <c r="I215" t="s">
        <v>43</v>
      </c>
      <c r="J215" t="s">
        <v>8</v>
      </c>
      <c r="K215" t="s">
        <v>544</v>
      </c>
      <c r="L215" t="s">
        <v>544</v>
      </c>
      <c r="M215" t="s">
        <v>545</v>
      </c>
      <c r="N215">
        <v>0</v>
      </c>
      <c r="O215" t="s">
        <v>47</v>
      </c>
      <c r="P215">
        <v>554</v>
      </c>
      <c r="Q215" t="s">
        <v>48</v>
      </c>
      <c r="R215" t="s">
        <v>95</v>
      </c>
      <c r="S215" t="s">
        <v>64</v>
      </c>
      <c r="T215" t="s">
        <v>208</v>
      </c>
      <c r="U215" t="s">
        <v>96</v>
      </c>
      <c r="V215">
        <v>1.1000000000000001</v>
      </c>
      <c r="W215" s="1">
        <v>1501.5000000000002</v>
      </c>
      <c r="X215">
        <v>1</v>
      </c>
      <c r="Y215">
        <v>0.43</v>
      </c>
      <c r="Z215">
        <v>9</v>
      </c>
      <c r="AA215">
        <v>4.777777777777778E-2</v>
      </c>
      <c r="AB215" s="2">
        <v>0</v>
      </c>
      <c r="AC215" s="1">
        <v>0</v>
      </c>
      <c r="AD215" s="7">
        <v>43486</v>
      </c>
      <c r="AE215" s="7">
        <v>43486</v>
      </c>
      <c r="AF215">
        <v>0</v>
      </c>
      <c r="AG215" t="s">
        <v>53</v>
      </c>
      <c r="AH215" s="2">
        <v>0</v>
      </c>
      <c r="AI215" s="1">
        <v>0</v>
      </c>
      <c r="AJ215" s="1">
        <v>0</v>
      </c>
      <c r="AK215" s="6" t="str">
        <f>+IF(Tabla1[[#This Row],[REQUEST_TY]]="SR MANTENIMIENTO CORRECTIVO", "EMERGENCIA", "OTROS")</f>
        <v>EMERGENCIA</v>
      </c>
      <c r="AL215" s="6" t="str">
        <f>+_xlfn.IFS(Tabla1[[#This Row],[Veces obj]]&lt;=1,"0-1",Tabla1[[#This Row],[Veces obj]]&lt;=2,"1-2",Tabla1[[#This Row],[Veces obj]]&lt;=3,"2-3",TRUE,"&gt;3")</f>
        <v>0-1</v>
      </c>
      <c r="AM215" s="6" t="str">
        <f>+_xlfn.IFS(MONTH(Tabla1[[#This Row],[MES]])&lt;=3,"Q1",MONTH(Tabla1[[#This Row],[MES]])&lt;=6,"Q2",MONTH(Tabla1[[#This Row],[MES]])&lt;=9,"Q3",TRUE,"Q4")</f>
        <v>Q1</v>
      </c>
      <c r="AN215" t="str">
        <f>+IFERROR(VLOOKUP(Tabla1[[#This Row],[CUENTA]],CTAS[],2,0),"OTROS")</f>
        <v>OTROS</v>
      </c>
      <c r="AP215" t="str">
        <f>+IFERROR(VLOOKUP(Tabla1[[#This Row],[EMPLEADO]],IS[],3,0),"OTROS")</f>
        <v>OTROS</v>
      </c>
      <c r="AQ215" t="str">
        <f>+IFERROR(VLOOKUP(Tabla1[[#This Row],[EMPLEADO]],IS[[NÓMINA]:[INGENIERO]],2,0),"OTROS")</f>
        <v>OTROS</v>
      </c>
    </row>
    <row r="216" spans="1:43" x14ac:dyDescent="0.25">
      <c r="A216" t="s">
        <v>36</v>
      </c>
      <c r="B216">
        <v>1</v>
      </c>
      <c r="C216" t="s">
        <v>546</v>
      </c>
      <c r="D216" t="s">
        <v>38</v>
      </c>
      <c r="E216" t="s">
        <v>373</v>
      </c>
      <c r="F216" t="s">
        <v>547</v>
      </c>
      <c r="G216" s="17" t="s">
        <v>548</v>
      </c>
      <c r="H216" t="s">
        <v>308</v>
      </c>
      <c r="I216" t="s">
        <v>43</v>
      </c>
      <c r="J216" t="s">
        <v>8</v>
      </c>
      <c r="K216" t="s">
        <v>549</v>
      </c>
      <c r="L216" t="s">
        <v>550</v>
      </c>
      <c r="M216" t="s">
        <v>46</v>
      </c>
      <c r="N216">
        <v>0</v>
      </c>
      <c r="O216" t="s">
        <v>47</v>
      </c>
      <c r="P216">
        <v>269</v>
      </c>
      <c r="Q216" t="s">
        <v>48</v>
      </c>
      <c r="R216" t="s">
        <v>153</v>
      </c>
      <c r="S216" t="s">
        <v>50</v>
      </c>
      <c r="T216" t="s">
        <v>51</v>
      </c>
      <c r="U216" t="s">
        <v>52</v>
      </c>
      <c r="V216">
        <v>1.05</v>
      </c>
      <c r="W216" s="1">
        <v>750.75000000000011</v>
      </c>
      <c r="X216">
        <v>1</v>
      </c>
      <c r="Y216">
        <v>0.25</v>
      </c>
      <c r="Z216">
        <v>5</v>
      </c>
      <c r="AA216">
        <v>0.05</v>
      </c>
      <c r="AB216" s="2">
        <v>0</v>
      </c>
      <c r="AC216" s="1">
        <v>0</v>
      </c>
      <c r="AD216" s="7">
        <v>43472</v>
      </c>
      <c r="AE216" s="7">
        <v>43473</v>
      </c>
      <c r="AF216">
        <v>1</v>
      </c>
      <c r="AG216" t="s">
        <v>53</v>
      </c>
      <c r="AH216" s="2">
        <v>0</v>
      </c>
      <c r="AI216" s="1">
        <v>0</v>
      </c>
      <c r="AJ216" s="1">
        <v>0</v>
      </c>
      <c r="AK216" s="6" t="str">
        <f>+IF(Tabla1[[#This Row],[REQUEST_TY]]="SR MANTENIMIENTO CORRECTIVO", "EMERGENCIA", "OTROS")</f>
        <v>EMERGENCIA</v>
      </c>
      <c r="AL216" s="6" t="str">
        <f>+_xlfn.IFS(Tabla1[[#This Row],[Veces obj]]&lt;=1,"0-1",Tabla1[[#This Row],[Veces obj]]&lt;=2,"1-2",Tabla1[[#This Row],[Veces obj]]&lt;=3,"2-3",TRUE,"&gt;3")</f>
        <v>0-1</v>
      </c>
      <c r="AM216" s="6" t="str">
        <f>+_xlfn.IFS(MONTH(Tabla1[[#This Row],[MES]])&lt;=3,"Q1",MONTH(Tabla1[[#This Row],[MES]])&lt;=6,"Q2",MONTH(Tabla1[[#This Row],[MES]])&lt;=9,"Q3",TRUE,"Q4")</f>
        <v>Q1</v>
      </c>
      <c r="AN216" t="str">
        <f>+IFERROR(VLOOKUP(Tabla1[[#This Row],[CUENTA]],CTAS[],2,0),"OTROS")</f>
        <v>OTROS</v>
      </c>
      <c r="AP216" t="str">
        <f>+IFERROR(VLOOKUP(Tabla1[[#This Row],[EMPLEADO]],IS[],3,0),"OTROS")</f>
        <v>OTROS</v>
      </c>
      <c r="AQ216" t="str">
        <f>+IFERROR(VLOOKUP(Tabla1[[#This Row],[EMPLEADO]],IS[[NÓMINA]:[INGENIERO]],2,0),"OTROS")</f>
        <v>OTROS</v>
      </c>
    </row>
    <row r="217" spans="1:43" x14ac:dyDescent="0.25">
      <c r="A217" t="s">
        <v>36</v>
      </c>
      <c r="B217">
        <v>1</v>
      </c>
      <c r="C217" t="s">
        <v>551</v>
      </c>
      <c r="D217" t="s">
        <v>38</v>
      </c>
      <c r="E217" t="s">
        <v>552</v>
      </c>
      <c r="F217" t="s">
        <v>553</v>
      </c>
      <c r="G217" s="17" t="s">
        <v>554</v>
      </c>
      <c r="H217" t="s">
        <v>220</v>
      </c>
      <c r="I217" t="s">
        <v>43</v>
      </c>
      <c r="J217" t="s">
        <v>8</v>
      </c>
      <c r="K217" t="s">
        <v>544</v>
      </c>
      <c r="L217" t="s">
        <v>555</v>
      </c>
      <c r="M217" t="s">
        <v>556</v>
      </c>
      <c r="N217">
        <v>0</v>
      </c>
      <c r="O217" t="s">
        <v>47</v>
      </c>
      <c r="P217">
        <v>365</v>
      </c>
      <c r="Q217" t="s">
        <v>48</v>
      </c>
      <c r="R217" t="s">
        <v>95</v>
      </c>
      <c r="S217" t="s">
        <v>64</v>
      </c>
      <c r="T217" t="s">
        <v>208</v>
      </c>
      <c r="U217" t="s">
        <v>96</v>
      </c>
      <c r="V217">
        <v>1.1000000000000001</v>
      </c>
      <c r="W217" s="1">
        <v>1501.5000000000002</v>
      </c>
      <c r="X217">
        <v>1</v>
      </c>
      <c r="Y217">
        <v>0.45</v>
      </c>
      <c r="Z217">
        <v>9</v>
      </c>
      <c r="AA217">
        <v>0.05</v>
      </c>
      <c r="AB217" s="2">
        <v>0</v>
      </c>
      <c r="AC217" s="1">
        <v>0</v>
      </c>
      <c r="AD217" s="7">
        <v>43493</v>
      </c>
      <c r="AE217" s="7">
        <v>43493</v>
      </c>
      <c r="AF217">
        <v>0</v>
      </c>
      <c r="AG217" t="s">
        <v>53</v>
      </c>
      <c r="AH217" s="2">
        <v>0</v>
      </c>
      <c r="AI217" s="1">
        <v>0</v>
      </c>
      <c r="AJ217" s="1">
        <v>0</v>
      </c>
      <c r="AK217" s="6" t="str">
        <f>+IF(Tabla1[[#This Row],[REQUEST_TY]]="SR MANTENIMIENTO CORRECTIVO", "EMERGENCIA", "OTROS")</f>
        <v>EMERGENCIA</v>
      </c>
      <c r="AL217" s="6" t="str">
        <f>+_xlfn.IFS(Tabla1[[#This Row],[Veces obj]]&lt;=1,"0-1",Tabla1[[#This Row],[Veces obj]]&lt;=2,"1-2",Tabla1[[#This Row],[Veces obj]]&lt;=3,"2-3",TRUE,"&gt;3")</f>
        <v>0-1</v>
      </c>
      <c r="AM217" s="6" t="str">
        <f>+_xlfn.IFS(MONTH(Tabla1[[#This Row],[MES]])&lt;=3,"Q1",MONTH(Tabla1[[#This Row],[MES]])&lt;=6,"Q2",MONTH(Tabla1[[#This Row],[MES]])&lt;=9,"Q3",TRUE,"Q4")</f>
        <v>Q1</v>
      </c>
      <c r="AN217" t="str">
        <f>+IFERROR(VLOOKUP(Tabla1[[#This Row],[CUENTA]],CTAS[],2,0),"OTROS")</f>
        <v>OTROS</v>
      </c>
      <c r="AP217" t="str">
        <f>+IFERROR(VLOOKUP(Tabla1[[#This Row],[EMPLEADO]],IS[],3,0),"OTROS")</f>
        <v>OTROS</v>
      </c>
      <c r="AQ217" t="str">
        <f>+IFERROR(VLOOKUP(Tabla1[[#This Row],[EMPLEADO]],IS[[NÓMINA]:[INGENIERO]],2,0),"OTROS")</f>
        <v>OTROS</v>
      </c>
    </row>
    <row r="218" spans="1:43" x14ac:dyDescent="0.25">
      <c r="A218" t="s">
        <v>36</v>
      </c>
      <c r="B218">
        <v>1</v>
      </c>
      <c r="C218" t="s">
        <v>359</v>
      </c>
      <c r="D218" t="s">
        <v>38</v>
      </c>
      <c r="E218" t="s">
        <v>39</v>
      </c>
      <c r="F218" t="s">
        <v>360</v>
      </c>
      <c r="G218" s="17" t="s">
        <v>361</v>
      </c>
      <c r="H218" t="s">
        <v>124</v>
      </c>
      <c r="I218" t="s">
        <v>43</v>
      </c>
      <c r="J218" t="s">
        <v>8</v>
      </c>
      <c r="K218" t="s">
        <v>117</v>
      </c>
      <c r="L218" t="s">
        <v>362</v>
      </c>
      <c r="M218" t="s">
        <v>73</v>
      </c>
      <c r="N218">
        <v>0</v>
      </c>
      <c r="O218" t="s">
        <v>47</v>
      </c>
      <c r="P218">
        <v>450</v>
      </c>
      <c r="Q218" t="s">
        <v>48</v>
      </c>
      <c r="R218" t="s">
        <v>49</v>
      </c>
      <c r="S218" t="s">
        <v>50</v>
      </c>
      <c r="T218" t="s">
        <v>51</v>
      </c>
      <c r="U218" t="s">
        <v>52</v>
      </c>
      <c r="V218">
        <v>1.05</v>
      </c>
      <c r="W218" s="1">
        <v>750.75000000000011</v>
      </c>
      <c r="X218">
        <v>1</v>
      </c>
      <c r="Y218">
        <v>0</v>
      </c>
      <c r="Z218">
        <v>5</v>
      </c>
      <c r="AA218">
        <v>0</v>
      </c>
      <c r="AB218" s="2">
        <v>0</v>
      </c>
      <c r="AC218" s="1">
        <v>0</v>
      </c>
      <c r="AD218" s="7">
        <v>43493</v>
      </c>
      <c r="AE218" s="7">
        <v>43493</v>
      </c>
      <c r="AF218">
        <v>0</v>
      </c>
      <c r="AG218" t="s">
        <v>53</v>
      </c>
      <c r="AH218" s="2">
        <v>0</v>
      </c>
      <c r="AI218" s="1">
        <v>0</v>
      </c>
      <c r="AJ218" s="1">
        <v>0</v>
      </c>
      <c r="AK218" s="6" t="str">
        <f>+IF(Tabla1[[#This Row],[REQUEST_TY]]="SR MANTENIMIENTO CORRECTIVO", "EMERGENCIA", "OTROS")</f>
        <v>EMERGENCIA</v>
      </c>
      <c r="AL218" s="6" t="str">
        <f>+_xlfn.IFS(Tabla1[[#This Row],[Veces obj]]&lt;=1,"0-1",Tabla1[[#This Row],[Veces obj]]&lt;=2,"1-2",Tabla1[[#This Row],[Veces obj]]&lt;=3,"2-3",TRUE,"&gt;3")</f>
        <v>0-1</v>
      </c>
      <c r="AM218" s="6" t="str">
        <f>+_xlfn.IFS(MONTH(Tabla1[[#This Row],[MES]])&lt;=3,"Q1",MONTH(Tabla1[[#This Row],[MES]])&lt;=6,"Q2",MONTH(Tabla1[[#This Row],[MES]])&lt;=9,"Q3",TRUE,"Q4")</f>
        <v>Q1</v>
      </c>
      <c r="AN218" t="str">
        <f>+IFERROR(VLOOKUP(Tabla1[[#This Row],[CUENTA]],CTAS[],2,0),"OTROS")</f>
        <v>OTROS</v>
      </c>
      <c r="AO218">
        <v>1</v>
      </c>
      <c r="AP218" t="str">
        <f>+IFERROR(VLOOKUP(Tabla1[[#This Row],[EMPLEADO]],IS[],3,0),"OTROS")</f>
        <v>JUAREZ</v>
      </c>
      <c r="AQ218" t="str">
        <f>+IFERROR(VLOOKUP(Tabla1[[#This Row],[EMPLEADO]],IS[[NÓMINA]:[INGENIERO]],2,0),"OTROS")</f>
        <v>MIGUEL COTA</v>
      </c>
    </row>
    <row r="219" spans="1:43" x14ac:dyDescent="0.25">
      <c r="A219" t="s">
        <v>36</v>
      </c>
      <c r="B219">
        <v>1</v>
      </c>
      <c r="C219" t="s">
        <v>557</v>
      </c>
      <c r="D219" t="s">
        <v>38</v>
      </c>
      <c r="E219" t="s">
        <v>558</v>
      </c>
      <c r="F219" t="s">
        <v>559</v>
      </c>
      <c r="G219" s="17" t="s">
        <v>560</v>
      </c>
      <c r="H219" t="s">
        <v>70</v>
      </c>
      <c r="I219" t="s">
        <v>43</v>
      </c>
      <c r="J219" t="s">
        <v>8</v>
      </c>
      <c r="K219" t="s">
        <v>92</v>
      </c>
      <c r="L219" t="s">
        <v>93</v>
      </c>
      <c r="M219" t="s">
        <v>94</v>
      </c>
      <c r="N219">
        <v>1</v>
      </c>
      <c r="O219" t="s">
        <v>47</v>
      </c>
      <c r="P219">
        <v>105</v>
      </c>
      <c r="Q219" t="s">
        <v>48</v>
      </c>
      <c r="R219" t="s">
        <v>95</v>
      </c>
      <c r="S219" t="s">
        <v>64</v>
      </c>
      <c r="T219" t="s">
        <v>51</v>
      </c>
      <c r="U219" t="s">
        <v>96</v>
      </c>
      <c r="V219">
        <v>1.1000000000000001</v>
      </c>
      <c r="W219" s="1">
        <v>0</v>
      </c>
      <c r="X219">
        <v>1</v>
      </c>
      <c r="Y219">
        <v>0.26</v>
      </c>
      <c r="Z219">
        <v>5</v>
      </c>
      <c r="AA219">
        <v>5.2000000000000005E-2</v>
      </c>
      <c r="AB219" s="2">
        <v>0</v>
      </c>
      <c r="AC219" s="1">
        <v>0</v>
      </c>
      <c r="AD219" s="7">
        <v>43475</v>
      </c>
      <c r="AE219" s="7">
        <v>43475</v>
      </c>
      <c r="AF219">
        <v>0</v>
      </c>
      <c r="AG219" t="s">
        <v>53</v>
      </c>
      <c r="AH219" s="2">
        <v>0</v>
      </c>
      <c r="AI219" s="1">
        <v>0</v>
      </c>
      <c r="AJ219" s="1">
        <v>0</v>
      </c>
      <c r="AK219" s="6" t="str">
        <f>+IF(Tabla1[[#This Row],[REQUEST_TY]]="SR MANTENIMIENTO CORRECTIVO", "EMERGENCIA", "OTROS")</f>
        <v>EMERGENCIA</v>
      </c>
      <c r="AL219" s="6" t="str">
        <f>+_xlfn.IFS(Tabla1[[#This Row],[Veces obj]]&lt;=1,"0-1",Tabla1[[#This Row],[Veces obj]]&lt;=2,"1-2",Tabla1[[#This Row],[Veces obj]]&lt;=3,"2-3",TRUE,"&gt;3")</f>
        <v>0-1</v>
      </c>
      <c r="AM219" s="6" t="str">
        <f>+_xlfn.IFS(MONTH(Tabla1[[#This Row],[MES]])&lt;=3,"Q1",MONTH(Tabla1[[#This Row],[MES]])&lt;=6,"Q2",MONTH(Tabla1[[#This Row],[MES]])&lt;=9,"Q3",TRUE,"Q4")</f>
        <v>Q1</v>
      </c>
      <c r="AN219" t="str">
        <f>+IFERROR(VLOOKUP(Tabla1[[#This Row],[CUENTA]],CTAS[],2,0),"OTROS")</f>
        <v>OTROS</v>
      </c>
      <c r="AP219" t="str">
        <f>+IFERROR(VLOOKUP(Tabla1[[#This Row],[EMPLEADO]],IS[],3,0),"OTROS")</f>
        <v>OTROS</v>
      </c>
      <c r="AQ219" t="str">
        <f>+IFERROR(VLOOKUP(Tabla1[[#This Row],[EMPLEADO]],IS[[NÓMINA]:[INGENIERO]],2,0),"OTROS")</f>
        <v>OTROS</v>
      </c>
    </row>
    <row r="220" spans="1:43" x14ac:dyDescent="0.25">
      <c r="A220" t="s">
        <v>4444</v>
      </c>
      <c r="B220">
        <v>1</v>
      </c>
      <c r="C220" t="s">
        <v>4604</v>
      </c>
      <c r="D220" t="s">
        <v>38</v>
      </c>
      <c r="E220" t="s">
        <v>426</v>
      </c>
      <c r="F220" t="s">
        <v>4605</v>
      </c>
      <c r="G220" s="17" t="s">
        <v>4606</v>
      </c>
      <c r="H220" t="s">
        <v>124</v>
      </c>
      <c r="I220" t="s">
        <v>43</v>
      </c>
      <c r="J220" t="s">
        <v>8</v>
      </c>
      <c r="K220" t="s">
        <v>151</v>
      </c>
      <c r="L220" t="s">
        <v>1325</v>
      </c>
      <c r="M220" t="s">
        <v>94</v>
      </c>
      <c r="N220">
        <v>0</v>
      </c>
      <c r="O220" t="s">
        <v>47</v>
      </c>
      <c r="P220">
        <v>41</v>
      </c>
      <c r="Q220" t="s">
        <v>82</v>
      </c>
      <c r="R220" t="s">
        <v>235</v>
      </c>
      <c r="S220" t="s">
        <v>50</v>
      </c>
      <c r="T220" t="s">
        <v>51</v>
      </c>
      <c r="U220" t="s">
        <v>120</v>
      </c>
      <c r="V220">
        <v>0.8</v>
      </c>
      <c r="W220" s="1">
        <v>572.00000000000011</v>
      </c>
      <c r="X220">
        <v>1</v>
      </c>
      <c r="Y220">
        <v>0</v>
      </c>
      <c r="Z220">
        <v>5</v>
      </c>
      <c r="AA220">
        <v>0</v>
      </c>
      <c r="AB220" s="2">
        <v>0</v>
      </c>
      <c r="AC220" s="1">
        <v>0</v>
      </c>
      <c r="AD220" s="7">
        <v>43503</v>
      </c>
      <c r="AE220" s="7">
        <v>43503</v>
      </c>
      <c r="AF220">
        <v>0</v>
      </c>
      <c r="AG220" t="s">
        <v>53</v>
      </c>
      <c r="AH220" s="2">
        <v>0</v>
      </c>
      <c r="AI220" s="1">
        <v>0</v>
      </c>
      <c r="AJ220" s="1">
        <v>0</v>
      </c>
      <c r="AK220" s="6" t="str">
        <f>+IF(Tabla1[[#This Row],[REQUEST_TY]]="SR MANTENIMIENTO CORRECTIVO", "EMERGENCIA", "OTROS")</f>
        <v>EMERGENCIA</v>
      </c>
      <c r="AL220" s="6" t="str">
        <f>+_xlfn.IFS(Tabla1[[#This Row],[Veces obj]]&lt;=1,"0-1",Tabla1[[#This Row],[Veces obj]]&lt;=2,"1-2",Tabla1[[#This Row],[Veces obj]]&lt;=3,"2-3",TRUE,"&gt;3")</f>
        <v>0-1</v>
      </c>
      <c r="AM220" s="6" t="str">
        <f>+_xlfn.IFS(MONTH(Tabla1[[#This Row],[MES]])&lt;=3,"Q1",MONTH(Tabla1[[#This Row],[MES]])&lt;=6,"Q2",MONTH(Tabla1[[#This Row],[MES]])&lt;=9,"Q3",TRUE,"Q4")</f>
        <v>Q1</v>
      </c>
      <c r="AN220" t="str">
        <f>+IFERROR(VLOOKUP(Tabla1[[#This Row],[CUENTA]],CTAS[],2,0),"OTROS")</f>
        <v>HONEYWELL</v>
      </c>
      <c r="AO220">
        <v>1</v>
      </c>
      <c r="AP220" t="str">
        <f>+IFERROR(VLOOKUP(Tabla1[[#This Row],[EMPLEADO]],IS[],3,0),"OTROS")</f>
        <v>JUAREZ</v>
      </c>
      <c r="AQ220" t="str">
        <f>+IFERROR(VLOOKUP(Tabla1[[#This Row],[EMPLEADO]],IS[[NÓMINA]:[INGENIERO]],2,0),"OTROS")</f>
        <v>MIGUEL COTA</v>
      </c>
    </row>
    <row r="221" spans="1:43" x14ac:dyDescent="0.25">
      <c r="A221" t="s">
        <v>4444</v>
      </c>
      <c r="B221">
        <v>1</v>
      </c>
      <c r="C221" t="s">
        <v>6321</v>
      </c>
      <c r="D221" t="s">
        <v>38</v>
      </c>
      <c r="E221" t="s">
        <v>176</v>
      </c>
      <c r="F221" t="s">
        <v>6322</v>
      </c>
      <c r="G221" s="17" t="s">
        <v>5157</v>
      </c>
      <c r="H221" t="s">
        <v>220</v>
      </c>
      <c r="I221" t="s">
        <v>43</v>
      </c>
      <c r="J221" t="s">
        <v>8</v>
      </c>
      <c r="K221" t="s">
        <v>1667</v>
      </c>
      <c r="L221" t="s">
        <v>4619</v>
      </c>
      <c r="M221" t="s">
        <v>556</v>
      </c>
      <c r="N221">
        <v>0</v>
      </c>
      <c r="O221" t="s">
        <v>47</v>
      </c>
      <c r="P221">
        <v>9</v>
      </c>
      <c r="Q221" t="s">
        <v>194</v>
      </c>
      <c r="R221" t="s">
        <v>49</v>
      </c>
      <c r="S221" t="s">
        <v>50</v>
      </c>
      <c r="T221" t="s">
        <v>208</v>
      </c>
      <c r="U221" t="s">
        <v>444</v>
      </c>
      <c r="V221">
        <v>0</v>
      </c>
      <c r="W221" s="1">
        <v>0</v>
      </c>
      <c r="X221">
        <v>1</v>
      </c>
      <c r="Y221">
        <v>0.48</v>
      </c>
      <c r="Z221">
        <v>9</v>
      </c>
      <c r="AA221">
        <v>5.333333333333333E-2</v>
      </c>
      <c r="AB221" s="2">
        <v>0</v>
      </c>
      <c r="AC221" s="1">
        <v>0</v>
      </c>
      <c r="AD221" s="7">
        <v>43514</v>
      </c>
      <c r="AE221" s="7">
        <v>43514</v>
      </c>
      <c r="AF221">
        <v>0</v>
      </c>
      <c r="AG221" t="s">
        <v>53</v>
      </c>
      <c r="AH221" s="2">
        <v>0</v>
      </c>
      <c r="AI221" s="1">
        <v>0</v>
      </c>
      <c r="AJ221" s="1">
        <v>0</v>
      </c>
      <c r="AK221" s="6" t="str">
        <f>+IF(Tabla1[[#This Row],[REQUEST_TY]]="SR MANTENIMIENTO CORRECTIVO", "EMERGENCIA", "OTROS")</f>
        <v>EMERGENCIA</v>
      </c>
      <c r="AL221" s="6" t="str">
        <f>+_xlfn.IFS(Tabla1[[#This Row],[Veces obj]]&lt;=1,"0-1",Tabla1[[#This Row],[Veces obj]]&lt;=2,"1-2",Tabla1[[#This Row],[Veces obj]]&lt;=3,"2-3",TRUE,"&gt;3")</f>
        <v>0-1</v>
      </c>
      <c r="AM221" s="6" t="str">
        <f>+_xlfn.IFS(MONTH(Tabla1[[#This Row],[MES]])&lt;=3,"Q1",MONTH(Tabla1[[#This Row],[MES]])&lt;=6,"Q2",MONTH(Tabla1[[#This Row],[MES]])&lt;=9,"Q3",TRUE,"Q4")</f>
        <v>Q1</v>
      </c>
      <c r="AN221" t="str">
        <f>+IFERROR(VLOOKUP(Tabla1[[#This Row],[CUENTA]],CTAS[],2,0),"OTROS")</f>
        <v>OTROS</v>
      </c>
      <c r="AP221" t="str">
        <f>+IFERROR(VLOOKUP(Tabla1[[#This Row],[EMPLEADO]],IS[],3,0),"OTROS")</f>
        <v>OTROS</v>
      </c>
      <c r="AQ221" t="str">
        <f>+IFERROR(VLOOKUP(Tabla1[[#This Row],[EMPLEADO]],IS[[NÓMINA]:[INGENIERO]],2,0),"OTROS")</f>
        <v>OTROS</v>
      </c>
    </row>
    <row r="222" spans="1:43" x14ac:dyDescent="0.25">
      <c r="A222" t="s">
        <v>36</v>
      </c>
      <c r="B222">
        <v>1</v>
      </c>
      <c r="C222" t="s">
        <v>565</v>
      </c>
      <c r="D222" t="s">
        <v>38</v>
      </c>
      <c r="E222" t="s">
        <v>401</v>
      </c>
      <c r="F222" t="s">
        <v>566</v>
      </c>
      <c r="G222" s="17" t="s">
        <v>567</v>
      </c>
      <c r="H222" t="s">
        <v>568</v>
      </c>
      <c r="I222" t="s">
        <v>43</v>
      </c>
      <c r="J222" t="s">
        <v>8</v>
      </c>
      <c r="K222" t="s">
        <v>71</v>
      </c>
      <c r="L222" t="s">
        <v>569</v>
      </c>
      <c r="M222" t="s">
        <v>570</v>
      </c>
      <c r="N222">
        <v>0</v>
      </c>
      <c r="O222" t="s">
        <v>47</v>
      </c>
      <c r="P222">
        <v>45</v>
      </c>
      <c r="Q222" t="s">
        <v>82</v>
      </c>
      <c r="R222" t="s">
        <v>153</v>
      </c>
      <c r="S222" t="s">
        <v>50</v>
      </c>
      <c r="T222" t="s">
        <v>51</v>
      </c>
      <c r="U222" t="s">
        <v>120</v>
      </c>
      <c r="V222">
        <v>0.8</v>
      </c>
      <c r="W222" s="1">
        <v>572.00000000000011</v>
      </c>
      <c r="X222">
        <v>1</v>
      </c>
      <c r="Y222">
        <v>0.27</v>
      </c>
      <c r="Z222">
        <v>5</v>
      </c>
      <c r="AA222">
        <v>5.4000000000000006E-2</v>
      </c>
      <c r="AB222" s="2">
        <v>0</v>
      </c>
      <c r="AC222" s="1">
        <v>0</v>
      </c>
      <c r="AD222" s="7">
        <v>43472</v>
      </c>
      <c r="AE222" s="7">
        <v>43473</v>
      </c>
      <c r="AF222">
        <v>1</v>
      </c>
      <c r="AG222" t="s">
        <v>53</v>
      </c>
      <c r="AH222" s="2">
        <v>0</v>
      </c>
      <c r="AI222" s="1">
        <v>0</v>
      </c>
      <c r="AJ222" s="1">
        <v>0</v>
      </c>
      <c r="AK222" s="6" t="str">
        <f>+IF(Tabla1[[#This Row],[REQUEST_TY]]="SR MANTENIMIENTO CORRECTIVO", "EMERGENCIA", "OTROS")</f>
        <v>EMERGENCIA</v>
      </c>
      <c r="AL222" s="6" t="str">
        <f>+_xlfn.IFS(Tabla1[[#This Row],[Veces obj]]&lt;=1,"0-1",Tabla1[[#This Row],[Veces obj]]&lt;=2,"1-2",Tabla1[[#This Row],[Veces obj]]&lt;=3,"2-3",TRUE,"&gt;3")</f>
        <v>0-1</v>
      </c>
      <c r="AM222" s="6" t="str">
        <f>+_xlfn.IFS(MONTH(Tabla1[[#This Row],[MES]])&lt;=3,"Q1",MONTH(Tabla1[[#This Row],[MES]])&lt;=6,"Q2",MONTH(Tabla1[[#This Row],[MES]])&lt;=9,"Q3",TRUE,"Q4")</f>
        <v>Q1</v>
      </c>
      <c r="AN222" t="str">
        <f>+IFERROR(VLOOKUP(Tabla1[[#This Row],[CUENTA]],CTAS[],2,0),"OTROS")</f>
        <v>OTROS</v>
      </c>
      <c r="AP222" t="str">
        <f>+IFERROR(VLOOKUP(Tabla1[[#This Row],[EMPLEADO]],IS[],3,0),"OTROS")</f>
        <v>OTROS</v>
      </c>
      <c r="AQ222" t="str">
        <f>+IFERROR(VLOOKUP(Tabla1[[#This Row],[EMPLEADO]],IS[[NÓMINA]:[INGENIERO]],2,0),"OTROS")</f>
        <v>OTROS</v>
      </c>
    </row>
    <row r="223" spans="1:43" x14ac:dyDescent="0.25">
      <c r="A223" t="s">
        <v>4444</v>
      </c>
      <c r="B223">
        <v>1</v>
      </c>
      <c r="C223" t="s">
        <v>4733</v>
      </c>
      <c r="D223" t="s">
        <v>38</v>
      </c>
      <c r="E223" t="s">
        <v>39</v>
      </c>
      <c r="F223" t="s">
        <v>4734</v>
      </c>
      <c r="G223" s="17" t="s">
        <v>361</v>
      </c>
      <c r="H223" t="s">
        <v>124</v>
      </c>
      <c r="I223" t="s">
        <v>43</v>
      </c>
      <c r="J223" t="s">
        <v>8</v>
      </c>
      <c r="K223" t="s">
        <v>117</v>
      </c>
      <c r="L223" t="s">
        <v>362</v>
      </c>
      <c r="M223" t="s">
        <v>73</v>
      </c>
      <c r="N223">
        <v>0</v>
      </c>
      <c r="O223" t="s">
        <v>47</v>
      </c>
      <c r="P223">
        <v>3</v>
      </c>
      <c r="Q223" t="s">
        <v>388</v>
      </c>
      <c r="R223" t="s">
        <v>49</v>
      </c>
      <c r="S223" t="s">
        <v>50</v>
      </c>
      <c r="T223" t="s">
        <v>51</v>
      </c>
      <c r="U223" t="s">
        <v>641</v>
      </c>
      <c r="V223">
        <v>0</v>
      </c>
      <c r="W223" s="1">
        <v>0</v>
      </c>
      <c r="X223">
        <v>1</v>
      </c>
      <c r="Y223">
        <v>0</v>
      </c>
      <c r="Z223">
        <v>5</v>
      </c>
      <c r="AA223">
        <v>0</v>
      </c>
      <c r="AB223" s="2">
        <v>0</v>
      </c>
      <c r="AC223" s="1">
        <v>0</v>
      </c>
      <c r="AD223" s="7">
        <v>43496</v>
      </c>
      <c r="AE223" s="7">
        <v>43497</v>
      </c>
      <c r="AF223">
        <v>1</v>
      </c>
      <c r="AG223" t="s">
        <v>53</v>
      </c>
      <c r="AH223" s="2">
        <v>0</v>
      </c>
      <c r="AI223" s="1">
        <v>0</v>
      </c>
      <c r="AJ223" s="1">
        <v>0</v>
      </c>
      <c r="AK223" s="6" t="str">
        <f>+IF(Tabla1[[#This Row],[REQUEST_TY]]="SR MANTENIMIENTO CORRECTIVO", "EMERGENCIA", "OTROS")</f>
        <v>EMERGENCIA</v>
      </c>
      <c r="AL223" s="6" t="str">
        <f>+_xlfn.IFS(Tabla1[[#This Row],[Veces obj]]&lt;=1,"0-1",Tabla1[[#This Row],[Veces obj]]&lt;=2,"1-2",Tabla1[[#This Row],[Veces obj]]&lt;=3,"2-3",TRUE,"&gt;3")</f>
        <v>0-1</v>
      </c>
      <c r="AM223" s="6" t="str">
        <f>+_xlfn.IFS(MONTH(Tabla1[[#This Row],[MES]])&lt;=3,"Q1",MONTH(Tabla1[[#This Row],[MES]])&lt;=6,"Q2",MONTH(Tabla1[[#This Row],[MES]])&lt;=9,"Q3",TRUE,"Q4")</f>
        <v>Q1</v>
      </c>
      <c r="AN223" t="str">
        <f>+IFERROR(VLOOKUP(Tabla1[[#This Row],[CUENTA]],CTAS[],2,0),"OTROS")</f>
        <v>OTROS</v>
      </c>
      <c r="AO223">
        <v>1</v>
      </c>
      <c r="AP223" t="str">
        <f>+IFERROR(VLOOKUP(Tabla1[[#This Row],[EMPLEADO]],IS[],3,0),"OTROS")</f>
        <v>JUAREZ</v>
      </c>
      <c r="AQ223" t="str">
        <f>+IFERROR(VLOOKUP(Tabla1[[#This Row],[EMPLEADO]],IS[[NÓMINA]:[INGENIERO]],2,0),"OTROS")</f>
        <v>MIGUEL COTA</v>
      </c>
    </row>
    <row r="224" spans="1:43" x14ac:dyDescent="0.25">
      <c r="A224" t="s">
        <v>36</v>
      </c>
      <c r="B224">
        <v>1</v>
      </c>
      <c r="C224" t="s">
        <v>571</v>
      </c>
      <c r="D224" t="s">
        <v>38</v>
      </c>
      <c r="E224" t="s">
        <v>55</v>
      </c>
      <c r="F224" t="s">
        <v>572</v>
      </c>
      <c r="G224" s="17" t="s">
        <v>573</v>
      </c>
      <c r="H224" t="s">
        <v>574</v>
      </c>
      <c r="I224" t="s">
        <v>43</v>
      </c>
      <c r="J224" t="s">
        <v>8</v>
      </c>
      <c r="K224" t="s">
        <v>59</v>
      </c>
      <c r="L224" t="s">
        <v>575</v>
      </c>
      <c r="M224" t="s">
        <v>576</v>
      </c>
      <c r="N224">
        <v>0</v>
      </c>
      <c r="O224" t="s">
        <v>47</v>
      </c>
      <c r="P224">
        <v>20</v>
      </c>
      <c r="Q224" t="s">
        <v>62</v>
      </c>
      <c r="R224" t="s">
        <v>63</v>
      </c>
      <c r="S224" t="s">
        <v>64</v>
      </c>
      <c r="T224" t="s">
        <v>208</v>
      </c>
      <c r="U224" t="s">
        <v>65</v>
      </c>
      <c r="V224">
        <v>0.8</v>
      </c>
      <c r="W224" s="1">
        <v>1092</v>
      </c>
      <c r="X224">
        <v>1</v>
      </c>
      <c r="Y224">
        <v>0.49</v>
      </c>
      <c r="Z224">
        <v>9</v>
      </c>
      <c r="AA224">
        <v>5.4444444444444441E-2</v>
      </c>
      <c r="AB224" s="2">
        <v>0</v>
      </c>
      <c r="AC224" s="1">
        <v>0</v>
      </c>
      <c r="AD224" s="7">
        <v>43487</v>
      </c>
      <c r="AE224" s="7">
        <v>43487</v>
      </c>
      <c r="AF224">
        <v>0</v>
      </c>
      <c r="AG224" t="s">
        <v>53</v>
      </c>
      <c r="AH224" s="2">
        <v>0</v>
      </c>
      <c r="AI224" s="1">
        <v>0</v>
      </c>
      <c r="AJ224" s="1">
        <v>0</v>
      </c>
      <c r="AK224" s="6" t="str">
        <f>+IF(Tabla1[[#This Row],[REQUEST_TY]]="SR MANTENIMIENTO CORRECTIVO", "EMERGENCIA", "OTROS")</f>
        <v>EMERGENCIA</v>
      </c>
      <c r="AL224" s="6" t="str">
        <f>+_xlfn.IFS(Tabla1[[#This Row],[Veces obj]]&lt;=1,"0-1",Tabla1[[#This Row],[Veces obj]]&lt;=2,"1-2",Tabla1[[#This Row],[Veces obj]]&lt;=3,"2-3",TRUE,"&gt;3")</f>
        <v>0-1</v>
      </c>
      <c r="AM224" s="6" t="str">
        <f>+_xlfn.IFS(MONTH(Tabla1[[#This Row],[MES]])&lt;=3,"Q1",MONTH(Tabla1[[#This Row],[MES]])&lt;=6,"Q2",MONTH(Tabla1[[#This Row],[MES]])&lt;=9,"Q3",TRUE,"Q4")</f>
        <v>Q1</v>
      </c>
      <c r="AN224" t="str">
        <f>+IFERROR(VLOOKUP(Tabla1[[#This Row],[CUENTA]],CTAS[],2,0),"OTROS")</f>
        <v>OTROS</v>
      </c>
      <c r="AP224" t="str">
        <f>+IFERROR(VLOOKUP(Tabla1[[#This Row],[EMPLEADO]],IS[],3,0),"OTROS")</f>
        <v>OTROS</v>
      </c>
      <c r="AQ224" t="str">
        <f>+IFERROR(VLOOKUP(Tabla1[[#This Row],[EMPLEADO]],IS[[NÓMINA]:[INGENIERO]],2,0),"OTROS")</f>
        <v>OTROS</v>
      </c>
    </row>
    <row r="225" spans="1:43" x14ac:dyDescent="0.25">
      <c r="A225" t="s">
        <v>4444</v>
      </c>
      <c r="B225">
        <v>1</v>
      </c>
      <c r="C225" t="s">
        <v>4847</v>
      </c>
      <c r="D225" t="s">
        <v>38</v>
      </c>
      <c r="E225" t="s">
        <v>89</v>
      </c>
      <c r="F225" t="s">
        <v>4848</v>
      </c>
      <c r="G225" s="17" t="s">
        <v>168</v>
      </c>
      <c r="H225" t="s">
        <v>124</v>
      </c>
      <c r="I225" t="s">
        <v>43</v>
      </c>
      <c r="J225" t="s">
        <v>8</v>
      </c>
      <c r="K225" t="s">
        <v>169</v>
      </c>
      <c r="L225" t="s">
        <v>170</v>
      </c>
      <c r="M225" t="s">
        <v>94</v>
      </c>
      <c r="N225">
        <v>0</v>
      </c>
      <c r="O225" t="s">
        <v>47</v>
      </c>
      <c r="P225">
        <v>18</v>
      </c>
      <c r="Q225" t="s">
        <v>62</v>
      </c>
      <c r="R225" t="s">
        <v>95</v>
      </c>
      <c r="S225" t="s">
        <v>64</v>
      </c>
      <c r="T225" t="s">
        <v>51</v>
      </c>
      <c r="U225" t="s">
        <v>65</v>
      </c>
      <c r="V225">
        <v>0.8</v>
      </c>
      <c r="W225" s="1">
        <v>1092</v>
      </c>
      <c r="X225">
        <v>1</v>
      </c>
      <c r="Y225">
        <v>0</v>
      </c>
      <c r="Z225">
        <v>5</v>
      </c>
      <c r="AA225">
        <v>0</v>
      </c>
      <c r="AB225" s="2">
        <v>0</v>
      </c>
      <c r="AC225" s="1">
        <v>0</v>
      </c>
      <c r="AD225" s="7">
        <v>43501</v>
      </c>
      <c r="AE225" s="7">
        <v>43501</v>
      </c>
      <c r="AF225">
        <v>0</v>
      </c>
      <c r="AG225" t="s">
        <v>53</v>
      </c>
      <c r="AH225" s="2">
        <v>0</v>
      </c>
      <c r="AI225" s="1">
        <v>0</v>
      </c>
      <c r="AJ225" s="1">
        <v>0</v>
      </c>
      <c r="AK225" s="6" t="str">
        <f>+IF(Tabla1[[#This Row],[REQUEST_TY]]="SR MANTENIMIENTO CORRECTIVO", "EMERGENCIA", "OTROS")</f>
        <v>EMERGENCIA</v>
      </c>
      <c r="AL225" s="6" t="str">
        <f>+_xlfn.IFS(Tabla1[[#This Row],[Veces obj]]&lt;=1,"0-1",Tabla1[[#This Row],[Veces obj]]&lt;=2,"1-2",Tabla1[[#This Row],[Veces obj]]&lt;=3,"2-3",TRUE,"&gt;3")</f>
        <v>0-1</v>
      </c>
      <c r="AM225" s="6" t="str">
        <f>+_xlfn.IFS(MONTH(Tabla1[[#This Row],[MES]])&lt;=3,"Q1",MONTH(Tabla1[[#This Row],[MES]])&lt;=6,"Q2",MONTH(Tabla1[[#This Row],[MES]])&lt;=9,"Q3",TRUE,"Q4")</f>
        <v>Q1</v>
      </c>
      <c r="AN225" t="str">
        <f>+IFERROR(VLOOKUP(Tabla1[[#This Row],[CUENTA]],CTAS[],2,0),"OTROS")</f>
        <v>OTROS</v>
      </c>
      <c r="AO225">
        <v>1</v>
      </c>
      <c r="AP225" t="str">
        <f>+IFERROR(VLOOKUP(Tabla1[[#This Row],[EMPLEADO]],IS[],3,0),"OTROS")</f>
        <v>JUAREZ</v>
      </c>
      <c r="AQ225" t="str">
        <f>+IFERROR(VLOOKUP(Tabla1[[#This Row],[EMPLEADO]],IS[[NÓMINA]:[INGENIERO]],2,0),"OTROS")</f>
        <v>MIGUEL COTA</v>
      </c>
    </row>
    <row r="226" spans="1:43" x14ac:dyDescent="0.25">
      <c r="A226" t="s">
        <v>4444</v>
      </c>
      <c r="B226">
        <v>1</v>
      </c>
      <c r="C226" t="s">
        <v>5524</v>
      </c>
      <c r="D226" t="s">
        <v>38</v>
      </c>
      <c r="E226" t="s">
        <v>98</v>
      </c>
      <c r="F226" t="s">
        <v>5525</v>
      </c>
      <c r="G226" s="17" t="s">
        <v>5526</v>
      </c>
      <c r="H226" t="s">
        <v>124</v>
      </c>
      <c r="I226" t="s">
        <v>43</v>
      </c>
      <c r="J226" t="s">
        <v>8</v>
      </c>
      <c r="K226" t="s">
        <v>71</v>
      </c>
      <c r="L226" t="s">
        <v>1080</v>
      </c>
      <c r="M226" t="s">
        <v>94</v>
      </c>
      <c r="N226">
        <v>0</v>
      </c>
      <c r="O226" t="s">
        <v>47</v>
      </c>
      <c r="P226">
        <v>63</v>
      </c>
      <c r="Q226" t="s">
        <v>48</v>
      </c>
      <c r="R226" t="s">
        <v>63</v>
      </c>
      <c r="S226" t="s">
        <v>64</v>
      </c>
      <c r="T226" t="s">
        <v>51</v>
      </c>
      <c r="U226" t="s">
        <v>96</v>
      </c>
      <c r="V226">
        <v>1.1000000000000001</v>
      </c>
      <c r="W226" s="1">
        <v>1501.5000000000002</v>
      </c>
      <c r="X226">
        <v>1</v>
      </c>
      <c r="Y226">
        <v>0</v>
      </c>
      <c r="Z226">
        <v>5</v>
      </c>
      <c r="AA226">
        <v>0</v>
      </c>
      <c r="AB226" s="2">
        <v>0</v>
      </c>
      <c r="AC226" s="1">
        <v>0</v>
      </c>
      <c r="AD226" s="7">
        <v>43507</v>
      </c>
      <c r="AE226" s="7">
        <v>43507</v>
      </c>
      <c r="AF226">
        <v>0</v>
      </c>
      <c r="AG226" t="s">
        <v>53</v>
      </c>
      <c r="AH226" s="2">
        <v>0</v>
      </c>
      <c r="AI226" s="1">
        <v>0</v>
      </c>
      <c r="AJ226" s="1">
        <v>0</v>
      </c>
      <c r="AK226" s="6" t="str">
        <f>+IF(Tabla1[[#This Row],[REQUEST_TY]]="SR MANTENIMIENTO CORRECTIVO", "EMERGENCIA", "OTROS")</f>
        <v>EMERGENCIA</v>
      </c>
      <c r="AL226" s="6" t="str">
        <f>+_xlfn.IFS(Tabla1[[#This Row],[Veces obj]]&lt;=1,"0-1",Tabla1[[#This Row],[Veces obj]]&lt;=2,"1-2",Tabla1[[#This Row],[Veces obj]]&lt;=3,"2-3",TRUE,"&gt;3")</f>
        <v>0-1</v>
      </c>
      <c r="AM226" s="6" t="str">
        <f>+_xlfn.IFS(MONTH(Tabla1[[#This Row],[MES]])&lt;=3,"Q1",MONTH(Tabla1[[#This Row],[MES]])&lt;=6,"Q2",MONTH(Tabla1[[#This Row],[MES]])&lt;=9,"Q3",TRUE,"Q4")</f>
        <v>Q1</v>
      </c>
      <c r="AN226" t="str">
        <f>+IFERROR(VLOOKUP(Tabla1[[#This Row],[CUENTA]],CTAS[],2,0),"OTROS")</f>
        <v>OTROS</v>
      </c>
      <c r="AO226">
        <v>1</v>
      </c>
      <c r="AP226" t="str">
        <f>+IFERROR(VLOOKUP(Tabla1[[#This Row],[EMPLEADO]],IS[],3,0),"OTROS")</f>
        <v>JUAREZ</v>
      </c>
      <c r="AQ226" t="str">
        <f>+IFERROR(VLOOKUP(Tabla1[[#This Row],[EMPLEADO]],IS[[NÓMINA]:[INGENIERO]],2,0),"OTROS")</f>
        <v>MIGUEL COTA</v>
      </c>
    </row>
    <row r="227" spans="1:43" x14ac:dyDescent="0.25">
      <c r="A227" t="s">
        <v>4444</v>
      </c>
      <c r="B227">
        <v>1</v>
      </c>
      <c r="C227" t="s">
        <v>5631</v>
      </c>
      <c r="D227" t="s">
        <v>38</v>
      </c>
      <c r="E227" t="s">
        <v>888</v>
      </c>
      <c r="F227" t="s">
        <v>5632</v>
      </c>
      <c r="G227" s="17" t="s">
        <v>4088</v>
      </c>
      <c r="H227" t="s">
        <v>124</v>
      </c>
      <c r="I227" t="s">
        <v>43</v>
      </c>
      <c r="J227" t="s">
        <v>8</v>
      </c>
      <c r="K227" t="s">
        <v>1881</v>
      </c>
      <c r="L227" t="s">
        <v>1882</v>
      </c>
      <c r="M227" t="s">
        <v>73</v>
      </c>
      <c r="N227">
        <v>0</v>
      </c>
      <c r="O227" t="s">
        <v>47</v>
      </c>
      <c r="P227">
        <v>21</v>
      </c>
      <c r="Q227" t="s">
        <v>62</v>
      </c>
      <c r="R227" t="s">
        <v>49</v>
      </c>
      <c r="S227" t="s">
        <v>50</v>
      </c>
      <c r="T227" t="s">
        <v>51</v>
      </c>
      <c r="U227" t="s">
        <v>154</v>
      </c>
      <c r="V227">
        <v>0.6</v>
      </c>
      <c r="W227" s="1">
        <v>429.00000000000006</v>
      </c>
      <c r="X227">
        <v>1</v>
      </c>
      <c r="Y227">
        <v>0</v>
      </c>
      <c r="Z227">
        <v>5</v>
      </c>
      <c r="AA227">
        <v>0</v>
      </c>
      <c r="AB227" s="2">
        <v>0</v>
      </c>
      <c r="AC227" s="1">
        <v>0</v>
      </c>
      <c r="AD227" s="7">
        <v>43508</v>
      </c>
      <c r="AE227" s="7">
        <v>43508</v>
      </c>
      <c r="AF227">
        <v>0</v>
      </c>
      <c r="AG227" t="s">
        <v>53</v>
      </c>
      <c r="AH227" s="2">
        <v>0</v>
      </c>
      <c r="AI227" s="1">
        <v>0</v>
      </c>
      <c r="AJ227" s="1">
        <v>0</v>
      </c>
      <c r="AK227" s="6" t="str">
        <f>+IF(Tabla1[[#This Row],[REQUEST_TY]]="SR MANTENIMIENTO CORRECTIVO", "EMERGENCIA", "OTROS")</f>
        <v>EMERGENCIA</v>
      </c>
      <c r="AL227" s="6" t="str">
        <f>+_xlfn.IFS(Tabla1[[#This Row],[Veces obj]]&lt;=1,"0-1",Tabla1[[#This Row],[Veces obj]]&lt;=2,"1-2",Tabla1[[#This Row],[Veces obj]]&lt;=3,"2-3",TRUE,"&gt;3")</f>
        <v>0-1</v>
      </c>
      <c r="AM227" s="6" t="str">
        <f>+_xlfn.IFS(MONTH(Tabla1[[#This Row],[MES]])&lt;=3,"Q1",MONTH(Tabla1[[#This Row],[MES]])&lt;=6,"Q2",MONTH(Tabla1[[#This Row],[MES]])&lt;=9,"Q3",TRUE,"Q4")</f>
        <v>Q1</v>
      </c>
      <c r="AN227" t="str">
        <f>+IFERROR(VLOOKUP(Tabla1[[#This Row],[CUENTA]],CTAS[],2,0),"OTROS")</f>
        <v>OTROS</v>
      </c>
      <c r="AO227">
        <v>1</v>
      </c>
      <c r="AP227" t="str">
        <f>+IFERROR(VLOOKUP(Tabla1[[#This Row],[EMPLEADO]],IS[],3,0),"OTROS")</f>
        <v>JUAREZ</v>
      </c>
      <c r="AQ227" t="str">
        <f>+IFERROR(VLOOKUP(Tabla1[[#This Row],[EMPLEADO]],IS[[NÓMINA]:[INGENIERO]],2,0),"OTROS")</f>
        <v>MIGUEL COTA</v>
      </c>
    </row>
    <row r="228" spans="1:43" x14ac:dyDescent="0.25">
      <c r="A228" t="s">
        <v>36</v>
      </c>
      <c r="B228">
        <v>1</v>
      </c>
      <c r="C228" t="s">
        <v>582</v>
      </c>
      <c r="D228" t="s">
        <v>38</v>
      </c>
      <c r="E228" t="s">
        <v>583</v>
      </c>
      <c r="F228" t="s">
        <v>584</v>
      </c>
      <c r="G228" s="17" t="s">
        <v>585</v>
      </c>
      <c r="H228" t="s">
        <v>586</v>
      </c>
      <c r="I228" t="s">
        <v>43</v>
      </c>
      <c r="J228" t="s">
        <v>8</v>
      </c>
      <c r="K228" t="s">
        <v>587</v>
      </c>
      <c r="L228" t="s">
        <v>588</v>
      </c>
      <c r="M228" t="s">
        <v>589</v>
      </c>
      <c r="N228">
        <v>0</v>
      </c>
      <c r="O228" t="s">
        <v>47</v>
      </c>
      <c r="P228">
        <v>3</v>
      </c>
      <c r="Q228" t="s">
        <v>388</v>
      </c>
      <c r="R228" t="s">
        <v>95</v>
      </c>
      <c r="S228" t="s">
        <v>64</v>
      </c>
      <c r="T228" t="s">
        <v>208</v>
      </c>
      <c r="U228" t="s">
        <v>389</v>
      </c>
      <c r="V228">
        <v>0</v>
      </c>
      <c r="W228" s="1">
        <v>0</v>
      </c>
      <c r="X228">
        <v>1</v>
      </c>
      <c r="Y228">
        <v>0.51</v>
      </c>
      <c r="Z228">
        <v>9</v>
      </c>
      <c r="AA228">
        <v>5.6666666666666671E-2</v>
      </c>
      <c r="AB228" s="2">
        <v>0</v>
      </c>
      <c r="AC228" s="1">
        <v>0</v>
      </c>
      <c r="AD228" s="7">
        <v>43489</v>
      </c>
      <c r="AE228" s="7">
        <v>43489</v>
      </c>
      <c r="AF228">
        <v>0</v>
      </c>
      <c r="AG228" t="s">
        <v>53</v>
      </c>
      <c r="AH228" s="2">
        <v>0</v>
      </c>
      <c r="AI228" s="1">
        <v>0</v>
      </c>
      <c r="AJ228" s="1">
        <v>0</v>
      </c>
      <c r="AK228" s="6" t="str">
        <f>+IF(Tabla1[[#This Row],[REQUEST_TY]]="SR MANTENIMIENTO CORRECTIVO", "EMERGENCIA", "OTROS")</f>
        <v>EMERGENCIA</v>
      </c>
      <c r="AL228" s="6" t="str">
        <f>+_xlfn.IFS(Tabla1[[#This Row],[Veces obj]]&lt;=1,"0-1",Tabla1[[#This Row],[Veces obj]]&lt;=2,"1-2",Tabla1[[#This Row],[Veces obj]]&lt;=3,"2-3",TRUE,"&gt;3")</f>
        <v>0-1</v>
      </c>
      <c r="AM228" s="6" t="str">
        <f>+_xlfn.IFS(MONTH(Tabla1[[#This Row],[MES]])&lt;=3,"Q1",MONTH(Tabla1[[#This Row],[MES]])&lt;=6,"Q2",MONTH(Tabla1[[#This Row],[MES]])&lt;=9,"Q3",TRUE,"Q4")</f>
        <v>Q1</v>
      </c>
      <c r="AN228" t="str">
        <f>+IFERROR(VLOOKUP(Tabla1[[#This Row],[CUENTA]],CTAS[],2,0),"OTROS")</f>
        <v>OTROS</v>
      </c>
      <c r="AP228" t="str">
        <f>+IFERROR(VLOOKUP(Tabla1[[#This Row],[EMPLEADO]],IS[],3,0),"OTROS")</f>
        <v>OTROS</v>
      </c>
      <c r="AQ228" t="str">
        <f>+IFERROR(VLOOKUP(Tabla1[[#This Row],[EMPLEADO]],IS[[NÓMINA]:[INGENIERO]],2,0),"OTROS")</f>
        <v>OTROS</v>
      </c>
    </row>
    <row r="229" spans="1:43" x14ac:dyDescent="0.25">
      <c r="A229" t="s">
        <v>4444</v>
      </c>
      <c r="B229">
        <v>1</v>
      </c>
      <c r="C229" t="s">
        <v>6985</v>
      </c>
      <c r="D229" t="s">
        <v>38</v>
      </c>
      <c r="E229" t="s">
        <v>176</v>
      </c>
      <c r="F229" t="s">
        <v>6986</v>
      </c>
      <c r="G229" s="17" t="s">
        <v>6987</v>
      </c>
      <c r="H229" t="s">
        <v>124</v>
      </c>
      <c r="I229" t="s">
        <v>43</v>
      </c>
      <c r="J229" t="s">
        <v>8</v>
      </c>
      <c r="K229" t="s">
        <v>607</v>
      </c>
      <c r="L229" t="s">
        <v>6988</v>
      </c>
      <c r="M229" t="s">
        <v>94</v>
      </c>
      <c r="N229">
        <v>0</v>
      </c>
      <c r="O229" t="s">
        <v>47</v>
      </c>
      <c r="P229">
        <v>144</v>
      </c>
      <c r="Q229" t="s">
        <v>48</v>
      </c>
      <c r="R229" t="s">
        <v>49</v>
      </c>
      <c r="S229" t="s">
        <v>50</v>
      </c>
      <c r="T229" t="s">
        <v>51</v>
      </c>
      <c r="U229" t="s">
        <v>52</v>
      </c>
      <c r="V229">
        <v>1.05</v>
      </c>
      <c r="W229" s="1">
        <v>750.75000000000011</v>
      </c>
      <c r="X229">
        <v>1</v>
      </c>
      <c r="Y229">
        <v>0</v>
      </c>
      <c r="Z229">
        <v>5</v>
      </c>
      <c r="AA229">
        <v>0</v>
      </c>
      <c r="AB229" s="2">
        <v>0</v>
      </c>
      <c r="AC229" s="1">
        <v>0</v>
      </c>
      <c r="AD229" s="7">
        <v>43522</v>
      </c>
      <c r="AE229" s="7">
        <v>43523</v>
      </c>
      <c r="AF229">
        <v>1</v>
      </c>
      <c r="AG229" t="s">
        <v>53</v>
      </c>
      <c r="AH229" s="2">
        <v>0</v>
      </c>
      <c r="AI229" s="1">
        <v>0</v>
      </c>
      <c r="AJ229" s="1">
        <v>0</v>
      </c>
      <c r="AK229" s="6" t="str">
        <f>+IF(Tabla1[[#This Row],[REQUEST_TY]]="SR MANTENIMIENTO CORRECTIVO", "EMERGENCIA", "OTROS")</f>
        <v>EMERGENCIA</v>
      </c>
      <c r="AL229" s="6" t="str">
        <f>+_xlfn.IFS(Tabla1[[#This Row],[Veces obj]]&lt;=1,"0-1",Tabla1[[#This Row],[Veces obj]]&lt;=2,"1-2",Tabla1[[#This Row],[Veces obj]]&lt;=3,"2-3",TRUE,"&gt;3")</f>
        <v>0-1</v>
      </c>
      <c r="AM229" s="6" t="str">
        <f>+_xlfn.IFS(MONTH(Tabla1[[#This Row],[MES]])&lt;=3,"Q1",MONTH(Tabla1[[#This Row],[MES]])&lt;=6,"Q2",MONTH(Tabla1[[#This Row],[MES]])&lt;=9,"Q3",TRUE,"Q4")</f>
        <v>Q1</v>
      </c>
      <c r="AN229" t="str">
        <f>+IFERROR(VLOOKUP(Tabla1[[#This Row],[CUENTA]],CTAS[],2,0),"OTROS")</f>
        <v>OTROS</v>
      </c>
      <c r="AO229">
        <v>1</v>
      </c>
      <c r="AP229" t="str">
        <f>+IFERROR(VLOOKUP(Tabla1[[#This Row],[EMPLEADO]],IS[],3,0),"OTROS")</f>
        <v>JUAREZ</v>
      </c>
      <c r="AQ229" t="str">
        <f>+IFERROR(VLOOKUP(Tabla1[[#This Row],[EMPLEADO]],IS[[NÓMINA]:[INGENIERO]],2,0),"OTROS")</f>
        <v>MIGUEL COTA</v>
      </c>
    </row>
    <row r="230" spans="1:43" x14ac:dyDescent="0.25">
      <c r="A230" t="s">
        <v>4444</v>
      </c>
      <c r="B230">
        <v>1</v>
      </c>
      <c r="C230" t="s">
        <v>6061</v>
      </c>
      <c r="D230" t="s">
        <v>38</v>
      </c>
      <c r="E230" t="s">
        <v>888</v>
      </c>
      <c r="F230" t="s">
        <v>6060</v>
      </c>
      <c r="G230" s="17" t="s">
        <v>1880</v>
      </c>
      <c r="H230" t="s">
        <v>124</v>
      </c>
      <c r="I230" t="s">
        <v>43</v>
      </c>
      <c r="J230" t="s">
        <v>8</v>
      </c>
      <c r="K230" t="s">
        <v>1881</v>
      </c>
      <c r="L230" t="s">
        <v>1882</v>
      </c>
      <c r="M230" t="s">
        <v>73</v>
      </c>
      <c r="N230">
        <v>0</v>
      </c>
      <c r="O230" t="s">
        <v>47</v>
      </c>
      <c r="P230">
        <v>28</v>
      </c>
      <c r="Q230" t="s">
        <v>62</v>
      </c>
      <c r="R230" t="s">
        <v>49</v>
      </c>
      <c r="S230" t="s">
        <v>50</v>
      </c>
      <c r="T230" t="s">
        <v>51</v>
      </c>
      <c r="U230" t="s">
        <v>154</v>
      </c>
      <c r="V230">
        <v>0.6</v>
      </c>
      <c r="W230" s="1">
        <v>429.00000000000006</v>
      </c>
      <c r="X230">
        <v>1</v>
      </c>
      <c r="Y230">
        <v>0.13</v>
      </c>
      <c r="Z230">
        <v>5</v>
      </c>
      <c r="AA230">
        <v>2.6000000000000002E-2</v>
      </c>
      <c r="AB230" s="2">
        <v>0</v>
      </c>
      <c r="AC230" s="1">
        <v>0</v>
      </c>
      <c r="AD230" s="7">
        <v>43511</v>
      </c>
      <c r="AE230" s="7">
        <v>43513</v>
      </c>
      <c r="AF230">
        <v>0</v>
      </c>
      <c r="AG230" t="s">
        <v>53</v>
      </c>
      <c r="AH230" s="2">
        <v>0</v>
      </c>
      <c r="AI230" s="1">
        <v>0</v>
      </c>
      <c r="AJ230" s="1">
        <v>0</v>
      </c>
      <c r="AK230" s="6" t="str">
        <f>+IF(Tabla1[[#This Row],[REQUEST_TY]]="SR MANTENIMIENTO CORRECTIVO", "EMERGENCIA", "OTROS")</f>
        <v>EMERGENCIA</v>
      </c>
      <c r="AL230" s="6" t="str">
        <f>+_xlfn.IFS(Tabla1[[#This Row],[Veces obj]]&lt;=1,"0-1",Tabla1[[#This Row],[Veces obj]]&lt;=2,"1-2",Tabla1[[#This Row],[Veces obj]]&lt;=3,"2-3",TRUE,"&gt;3")</f>
        <v>0-1</v>
      </c>
      <c r="AM230" s="6" t="str">
        <f>+_xlfn.IFS(MONTH(Tabla1[[#This Row],[MES]])&lt;=3,"Q1",MONTH(Tabla1[[#This Row],[MES]])&lt;=6,"Q2",MONTH(Tabla1[[#This Row],[MES]])&lt;=9,"Q3",TRUE,"Q4")</f>
        <v>Q1</v>
      </c>
      <c r="AN230" t="str">
        <f>+IFERROR(VLOOKUP(Tabla1[[#This Row],[CUENTA]],CTAS[],2,0),"OTROS")</f>
        <v>OTROS</v>
      </c>
      <c r="AO230">
        <v>1</v>
      </c>
      <c r="AP230" t="str">
        <f>+IFERROR(VLOOKUP(Tabla1[[#This Row],[EMPLEADO]],IS[],3,0),"OTROS")</f>
        <v>JUAREZ</v>
      </c>
      <c r="AQ230" t="str">
        <f>+IFERROR(VLOOKUP(Tabla1[[#This Row],[EMPLEADO]],IS[[NÓMINA]:[INGENIERO]],2,0),"OTROS")</f>
        <v>MIGUEL COTA</v>
      </c>
    </row>
    <row r="231" spans="1:43" x14ac:dyDescent="0.25">
      <c r="A231" t="s">
        <v>4444</v>
      </c>
      <c r="B231">
        <v>1</v>
      </c>
      <c r="C231" t="s">
        <v>5849</v>
      </c>
      <c r="D231" t="s">
        <v>38</v>
      </c>
      <c r="E231" t="s">
        <v>725</v>
      </c>
      <c r="F231" t="s">
        <v>5850</v>
      </c>
      <c r="G231" s="17" t="s">
        <v>5331</v>
      </c>
      <c r="H231" t="s">
        <v>106</v>
      </c>
      <c r="I231" t="s">
        <v>43</v>
      </c>
      <c r="J231" t="s">
        <v>8</v>
      </c>
      <c r="K231" t="s">
        <v>102</v>
      </c>
      <c r="L231" t="s">
        <v>1123</v>
      </c>
      <c r="M231" t="s">
        <v>310</v>
      </c>
      <c r="N231">
        <v>0</v>
      </c>
      <c r="O231" t="s">
        <v>47</v>
      </c>
      <c r="P231">
        <v>5</v>
      </c>
      <c r="Q231" t="s">
        <v>207</v>
      </c>
      <c r="R231" t="s">
        <v>223</v>
      </c>
      <c r="S231" t="s">
        <v>139</v>
      </c>
      <c r="T231" t="s">
        <v>51</v>
      </c>
      <c r="U231" t="s">
        <v>879</v>
      </c>
      <c r="V231">
        <v>0.6</v>
      </c>
      <c r="W231" s="1">
        <v>943.80000000000007</v>
      </c>
      <c r="X231">
        <v>1</v>
      </c>
      <c r="Y231">
        <v>0.23</v>
      </c>
      <c r="Z231">
        <v>4</v>
      </c>
      <c r="AA231">
        <v>5.7500000000000002E-2</v>
      </c>
      <c r="AB231" s="2">
        <v>0</v>
      </c>
      <c r="AC231" s="1">
        <v>0</v>
      </c>
      <c r="AD231" s="7">
        <v>43509</v>
      </c>
      <c r="AE231" s="7">
        <v>43509</v>
      </c>
      <c r="AF231">
        <v>0</v>
      </c>
      <c r="AG231" t="s">
        <v>53</v>
      </c>
      <c r="AH231" s="2">
        <v>0</v>
      </c>
      <c r="AI231" s="1">
        <v>0</v>
      </c>
      <c r="AJ231" s="1">
        <v>0</v>
      </c>
      <c r="AK231" s="6" t="str">
        <f>+IF(Tabla1[[#This Row],[REQUEST_TY]]="SR MANTENIMIENTO CORRECTIVO", "EMERGENCIA", "OTROS")</f>
        <v>EMERGENCIA</v>
      </c>
      <c r="AL231" s="6" t="str">
        <f>+_xlfn.IFS(Tabla1[[#This Row],[Veces obj]]&lt;=1,"0-1",Tabla1[[#This Row],[Veces obj]]&lt;=2,"1-2",Tabla1[[#This Row],[Veces obj]]&lt;=3,"2-3",TRUE,"&gt;3")</f>
        <v>0-1</v>
      </c>
      <c r="AM231" s="6" t="str">
        <f>+_xlfn.IFS(MONTH(Tabla1[[#This Row],[MES]])&lt;=3,"Q1",MONTH(Tabla1[[#This Row],[MES]])&lt;=6,"Q2",MONTH(Tabla1[[#This Row],[MES]])&lt;=9,"Q3",TRUE,"Q4")</f>
        <v>Q1</v>
      </c>
      <c r="AN231" t="str">
        <f>+IFERROR(VLOOKUP(Tabla1[[#This Row],[CUENTA]],CTAS[],2,0),"OTROS")</f>
        <v>OTROS</v>
      </c>
      <c r="AP231" t="str">
        <f>+IFERROR(VLOOKUP(Tabla1[[#This Row],[EMPLEADO]],IS[],3,0),"OTROS")</f>
        <v>OTROS</v>
      </c>
      <c r="AQ231" t="str">
        <f>+IFERROR(VLOOKUP(Tabla1[[#This Row],[EMPLEADO]],IS[[NÓMINA]:[INGENIERO]],2,0),"OTROS")</f>
        <v>OTROS</v>
      </c>
    </row>
    <row r="232" spans="1:43" x14ac:dyDescent="0.25">
      <c r="A232" t="s">
        <v>4444</v>
      </c>
      <c r="B232">
        <v>1</v>
      </c>
      <c r="C232" t="s">
        <v>5273</v>
      </c>
      <c r="D232" t="s">
        <v>38</v>
      </c>
      <c r="E232" t="s">
        <v>430</v>
      </c>
      <c r="F232" t="s">
        <v>5274</v>
      </c>
      <c r="G232" s="17" t="s">
        <v>3996</v>
      </c>
      <c r="H232" t="s">
        <v>204</v>
      </c>
      <c r="I232" t="s">
        <v>43</v>
      </c>
      <c r="J232" t="s">
        <v>8</v>
      </c>
      <c r="K232" t="s">
        <v>59</v>
      </c>
      <c r="L232" t="s">
        <v>1168</v>
      </c>
      <c r="M232" t="s">
        <v>1169</v>
      </c>
      <c r="N232">
        <v>0</v>
      </c>
      <c r="O232" t="s">
        <v>47</v>
      </c>
      <c r="P232">
        <v>34</v>
      </c>
      <c r="Q232" t="s">
        <v>82</v>
      </c>
      <c r="R232" t="s">
        <v>63</v>
      </c>
      <c r="S232" t="s">
        <v>64</v>
      </c>
      <c r="T232" t="s">
        <v>208</v>
      </c>
      <c r="U232" t="s">
        <v>83</v>
      </c>
      <c r="V232">
        <v>1.05</v>
      </c>
      <c r="W232" s="1">
        <v>1433.25</v>
      </c>
      <c r="X232">
        <v>1</v>
      </c>
      <c r="Y232">
        <v>0.52</v>
      </c>
      <c r="Z232">
        <v>9</v>
      </c>
      <c r="AA232">
        <v>5.7777777777777782E-2</v>
      </c>
      <c r="AB232" s="2">
        <v>0</v>
      </c>
      <c r="AC232" s="1">
        <v>0</v>
      </c>
      <c r="AD232" s="7">
        <v>43503</v>
      </c>
      <c r="AE232" s="7">
        <v>43503</v>
      </c>
      <c r="AF232">
        <v>0</v>
      </c>
      <c r="AG232" t="s">
        <v>53</v>
      </c>
      <c r="AH232" s="2">
        <v>0</v>
      </c>
      <c r="AI232" s="1">
        <v>0</v>
      </c>
      <c r="AJ232" s="1">
        <v>0</v>
      </c>
      <c r="AK232" s="6" t="str">
        <f>+IF(Tabla1[[#This Row],[REQUEST_TY]]="SR MANTENIMIENTO CORRECTIVO", "EMERGENCIA", "OTROS")</f>
        <v>EMERGENCIA</v>
      </c>
      <c r="AL232" s="6" t="str">
        <f>+_xlfn.IFS(Tabla1[[#This Row],[Veces obj]]&lt;=1,"0-1",Tabla1[[#This Row],[Veces obj]]&lt;=2,"1-2",Tabla1[[#This Row],[Veces obj]]&lt;=3,"2-3",TRUE,"&gt;3")</f>
        <v>0-1</v>
      </c>
      <c r="AM232" s="6" t="str">
        <f>+_xlfn.IFS(MONTH(Tabla1[[#This Row],[MES]])&lt;=3,"Q1",MONTH(Tabla1[[#This Row],[MES]])&lt;=6,"Q2",MONTH(Tabla1[[#This Row],[MES]])&lt;=9,"Q3",TRUE,"Q4")</f>
        <v>Q1</v>
      </c>
      <c r="AN232" t="str">
        <f>+IFERROR(VLOOKUP(Tabla1[[#This Row],[CUENTA]],CTAS[],2,0),"OTROS")</f>
        <v>OTROS</v>
      </c>
      <c r="AP232" t="str">
        <f>+IFERROR(VLOOKUP(Tabla1[[#This Row],[EMPLEADO]],IS[],3,0),"OTROS")</f>
        <v>OTROS</v>
      </c>
      <c r="AQ232" t="str">
        <f>+IFERROR(VLOOKUP(Tabla1[[#This Row],[EMPLEADO]],IS[[NÓMINA]:[INGENIERO]],2,0),"OTROS")</f>
        <v>OTROS</v>
      </c>
    </row>
    <row r="233" spans="1:43" x14ac:dyDescent="0.25">
      <c r="A233" t="s">
        <v>36</v>
      </c>
      <c r="B233">
        <v>1</v>
      </c>
      <c r="C233" t="s">
        <v>593</v>
      </c>
      <c r="D233" t="s">
        <v>38</v>
      </c>
      <c r="E233" t="s">
        <v>176</v>
      </c>
      <c r="F233" t="s">
        <v>594</v>
      </c>
      <c r="G233" s="17" t="s">
        <v>595</v>
      </c>
      <c r="H233" t="s">
        <v>106</v>
      </c>
      <c r="I233" t="s">
        <v>43</v>
      </c>
      <c r="J233" t="s">
        <v>8</v>
      </c>
      <c r="K233" t="s">
        <v>596</v>
      </c>
      <c r="L233" t="s">
        <v>597</v>
      </c>
      <c r="M233" t="s">
        <v>131</v>
      </c>
      <c r="N233">
        <v>0</v>
      </c>
      <c r="O233" t="s">
        <v>47</v>
      </c>
      <c r="P233">
        <v>1118</v>
      </c>
      <c r="Q233" t="s">
        <v>48</v>
      </c>
      <c r="R233" t="s">
        <v>49</v>
      </c>
      <c r="S233" t="s">
        <v>50</v>
      </c>
      <c r="T233" t="s">
        <v>51</v>
      </c>
      <c r="U233" t="s">
        <v>52</v>
      </c>
      <c r="V233">
        <v>1.05</v>
      </c>
      <c r="W233" s="1">
        <v>750.75000000000011</v>
      </c>
      <c r="X233">
        <v>1</v>
      </c>
      <c r="Y233">
        <v>0.3</v>
      </c>
      <c r="Z233">
        <v>5</v>
      </c>
      <c r="AA233">
        <v>0.06</v>
      </c>
      <c r="AB233" s="2">
        <v>0</v>
      </c>
      <c r="AC233" s="1">
        <v>0</v>
      </c>
      <c r="AD233" s="7">
        <v>43468</v>
      </c>
      <c r="AE233" s="7">
        <v>43468</v>
      </c>
      <c r="AF233">
        <v>0</v>
      </c>
      <c r="AG233" t="s">
        <v>53</v>
      </c>
      <c r="AH233" s="2">
        <v>0</v>
      </c>
      <c r="AI233" s="1">
        <v>0</v>
      </c>
      <c r="AJ233" s="1">
        <v>0</v>
      </c>
      <c r="AK233" s="6" t="str">
        <f>+IF(Tabla1[[#This Row],[REQUEST_TY]]="SR MANTENIMIENTO CORRECTIVO", "EMERGENCIA", "OTROS")</f>
        <v>EMERGENCIA</v>
      </c>
      <c r="AL233" s="6" t="str">
        <f>+_xlfn.IFS(Tabla1[[#This Row],[Veces obj]]&lt;=1,"0-1",Tabla1[[#This Row],[Veces obj]]&lt;=2,"1-2",Tabla1[[#This Row],[Veces obj]]&lt;=3,"2-3",TRUE,"&gt;3")</f>
        <v>0-1</v>
      </c>
      <c r="AM233" s="6" t="str">
        <f>+_xlfn.IFS(MONTH(Tabla1[[#This Row],[MES]])&lt;=3,"Q1",MONTH(Tabla1[[#This Row],[MES]])&lt;=6,"Q2",MONTH(Tabla1[[#This Row],[MES]])&lt;=9,"Q3",TRUE,"Q4")</f>
        <v>Q1</v>
      </c>
      <c r="AN233" t="str">
        <f>+IFERROR(VLOOKUP(Tabla1[[#This Row],[CUENTA]],CTAS[],2,0),"OTROS")</f>
        <v>OTROS</v>
      </c>
      <c r="AP233" t="str">
        <f>+IFERROR(VLOOKUP(Tabla1[[#This Row],[EMPLEADO]],IS[],3,0),"OTROS")</f>
        <v>OTROS</v>
      </c>
      <c r="AQ233" t="str">
        <f>+IFERROR(VLOOKUP(Tabla1[[#This Row],[EMPLEADO]],IS[[NÓMINA]:[INGENIERO]],2,0),"OTROS")</f>
        <v>OTROS</v>
      </c>
    </row>
    <row r="234" spans="1:43" x14ac:dyDescent="0.25">
      <c r="A234" t="s">
        <v>36</v>
      </c>
      <c r="B234">
        <v>1</v>
      </c>
      <c r="C234" t="s">
        <v>598</v>
      </c>
      <c r="D234" t="s">
        <v>38</v>
      </c>
      <c r="E234" t="s">
        <v>599</v>
      </c>
      <c r="F234" t="s">
        <v>600</v>
      </c>
      <c r="G234" s="17" t="s">
        <v>601</v>
      </c>
      <c r="H234" t="s">
        <v>527</v>
      </c>
      <c r="I234" t="s">
        <v>43</v>
      </c>
      <c r="J234" t="s">
        <v>8</v>
      </c>
      <c r="K234" t="s">
        <v>528</v>
      </c>
      <c r="L234" t="s">
        <v>602</v>
      </c>
      <c r="M234" t="s">
        <v>530</v>
      </c>
      <c r="N234">
        <v>1</v>
      </c>
      <c r="O234" t="s">
        <v>47</v>
      </c>
      <c r="P234">
        <v>70</v>
      </c>
      <c r="Q234" t="s">
        <v>48</v>
      </c>
      <c r="R234" t="s">
        <v>242</v>
      </c>
      <c r="S234" t="s">
        <v>64</v>
      </c>
      <c r="T234" t="s">
        <v>51</v>
      </c>
      <c r="U234" t="s">
        <v>96</v>
      </c>
      <c r="V234">
        <v>1.1000000000000001</v>
      </c>
      <c r="W234" s="1">
        <v>0</v>
      </c>
      <c r="X234">
        <v>1</v>
      </c>
      <c r="Y234">
        <v>0.3</v>
      </c>
      <c r="Z234">
        <v>5</v>
      </c>
      <c r="AA234">
        <v>0.06</v>
      </c>
      <c r="AB234" s="2">
        <v>0</v>
      </c>
      <c r="AC234" s="1">
        <v>0</v>
      </c>
      <c r="AD234" s="7">
        <v>43495</v>
      </c>
      <c r="AE234" s="7">
        <v>43495</v>
      </c>
      <c r="AF234">
        <v>0</v>
      </c>
      <c r="AG234" t="s">
        <v>53</v>
      </c>
      <c r="AH234" s="2">
        <v>0</v>
      </c>
      <c r="AI234" s="1">
        <v>0</v>
      </c>
      <c r="AJ234" s="1">
        <v>0</v>
      </c>
      <c r="AK234" s="6" t="str">
        <f>+IF(Tabla1[[#This Row],[REQUEST_TY]]="SR MANTENIMIENTO CORRECTIVO", "EMERGENCIA", "OTROS")</f>
        <v>EMERGENCIA</v>
      </c>
      <c r="AL234" s="6" t="str">
        <f>+_xlfn.IFS(Tabla1[[#This Row],[Veces obj]]&lt;=1,"0-1",Tabla1[[#This Row],[Veces obj]]&lt;=2,"1-2",Tabla1[[#This Row],[Veces obj]]&lt;=3,"2-3",TRUE,"&gt;3")</f>
        <v>0-1</v>
      </c>
      <c r="AM234" s="6" t="str">
        <f>+_xlfn.IFS(MONTH(Tabla1[[#This Row],[MES]])&lt;=3,"Q1",MONTH(Tabla1[[#This Row],[MES]])&lt;=6,"Q2",MONTH(Tabla1[[#This Row],[MES]])&lt;=9,"Q3",TRUE,"Q4")</f>
        <v>Q1</v>
      </c>
      <c r="AN234" t="str">
        <f>+IFERROR(VLOOKUP(Tabla1[[#This Row],[CUENTA]],CTAS[],2,0),"OTROS")</f>
        <v>OTROS</v>
      </c>
      <c r="AP234" t="str">
        <f>+IFERROR(VLOOKUP(Tabla1[[#This Row],[EMPLEADO]],IS[],3,0),"OTROS")</f>
        <v>OTROS</v>
      </c>
      <c r="AQ234" t="str">
        <f>+IFERROR(VLOOKUP(Tabla1[[#This Row],[EMPLEADO]],IS[[NÓMINA]:[INGENIERO]],2,0),"OTROS")</f>
        <v>OTROS</v>
      </c>
    </row>
    <row r="235" spans="1:43" x14ac:dyDescent="0.25">
      <c r="A235" t="s">
        <v>36</v>
      </c>
      <c r="B235">
        <v>1</v>
      </c>
      <c r="C235" t="s">
        <v>3735</v>
      </c>
      <c r="D235" t="s">
        <v>3370</v>
      </c>
      <c r="E235" t="s">
        <v>39</v>
      </c>
      <c r="F235" t="s">
        <v>3736</v>
      </c>
      <c r="G235" s="17" t="s">
        <v>3737</v>
      </c>
      <c r="H235" t="s">
        <v>266</v>
      </c>
      <c r="I235" t="s">
        <v>43</v>
      </c>
      <c r="J235" t="s">
        <v>8</v>
      </c>
      <c r="K235" t="s">
        <v>3698</v>
      </c>
      <c r="L235" t="s">
        <v>3738</v>
      </c>
      <c r="M235" t="s">
        <v>3739</v>
      </c>
      <c r="N235">
        <v>1</v>
      </c>
      <c r="O235" t="s">
        <v>47</v>
      </c>
      <c r="P235" t="s">
        <v>822</v>
      </c>
      <c r="Q235" t="s">
        <v>48</v>
      </c>
      <c r="R235" t="s">
        <v>49</v>
      </c>
      <c r="S235" t="s">
        <v>50</v>
      </c>
      <c r="T235" t="s">
        <v>51</v>
      </c>
      <c r="U235" t="s">
        <v>52</v>
      </c>
      <c r="V235">
        <v>1</v>
      </c>
      <c r="W235" s="1">
        <v>0</v>
      </c>
      <c r="X235">
        <v>0</v>
      </c>
      <c r="Y235">
        <v>5</v>
      </c>
      <c r="Z235">
        <v>5</v>
      </c>
      <c r="AA235">
        <v>1</v>
      </c>
      <c r="AB235" s="2">
        <v>0</v>
      </c>
      <c r="AC235" s="1">
        <v>0</v>
      </c>
      <c r="AD235" s="7">
        <v>43488</v>
      </c>
      <c r="AE235" s="7">
        <v>43489</v>
      </c>
      <c r="AF235">
        <v>1</v>
      </c>
      <c r="AG235" t="s">
        <v>53</v>
      </c>
      <c r="AH235" s="2">
        <v>0</v>
      </c>
      <c r="AI235" s="1">
        <v>0</v>
      </c>
      <c r="AJ235" s="1">
        <v>0</v>
      </c>
      <c r="AK235" s="6" t="str">
        <f>+IF(Tabla1[[#This Row],[REQUEST_TY]]="SR MANTENIMIENTO CORRECTIVO", "EMERGENCIA", "OTROS")</f>
        <v>OTROS</v>
      </c>
      <c r="AL235" s="6" t="str">
        <f>+_xlfn.IFS(Tabla1[[#This Row],[Veces obj]]&lt;=1,"0-1",Tabla1[[#This Row],[Veces obj]]&lt;=2,"1-2",Tabla1[[#This Row],[Veces obj]]&lt;=3,"2-3",TRUE,"&gt;3")</f>
        <v>0-1</v>
      </c>
      <c r="AM235" s="6" t="str">
        <f>+_xlfn.IFS(MONTH(Tabla1[[#This Row],[MES]])&lt;=3,"Q1",MONTH(Tabla1[[#This Row],[MES]])&lt;=6,"Q2",MONTH(Tabla1[[#This Row],[MES]])&lt;=9,"Q3",TRUE,"Q4")</f>
        <v>Q1</v>
      </c>
      <c r="AN235" t="str">
        <f>+IFERROR(VLOOKUP(Tabla1[[#This Row],[CUENTA]],CTAS[],2,0),"OTROS")</f>
        <v>OTROS</v>
      </c>
      <c r="AO235">
        <v>1</v>
      </c>
      <c r="AP235" t="str">
        <f>+IFERROR(VLOOKUP(Tabla1[[#This Row],[EMPLEADO]],IS[],3,0),"OTROS")</f>
        <v>JUAREZ</v>
      </c>
      <c r="AQ235" t="str">
        <f>+IFERROR(VLOOKUP(Tabla1[[#This Row],[EMPLEADO]],IS[[NÓMINA]:[INGENIERO]],2,0),"OTROS")</f>
        <v>CESAR MAR</v>
      </c>
    </row>
    <row r="236" spans="1:43" x14ac:dyDescent="0.25">
      <c r="A236" t="s">
        <v>4444</v>
      </c>
      <c r="B236">
        <v>1</v>
      </c>
      <c r="C236" t="s">
        <v>6452</v>
      </c>
      <c r="D236" t="s">
        <v>38</v>
      </c>
      <c r="E236" t="s">
        <v>6453</v>
      </c>
      <c r="F236" t="s">
        <v>6454</v>
      </c>
      <c r="G236" s="17" t="s">
        <v>6455</v>
      </c>
      <c r="H236" t="s">
        <v>253</v>
      </c>
      <c r="I236" t="s">
        <v>43</v>
      </c>
      <c r="J236" t="s">
        <v>8</v>
      </c>
      <c r="K236" t="s">
        <v>2028</v>
      </c>
      <c r="L236" t="s">
        <v>6456</v>
      </c>
      <c r="M236" t="s">
        <v>649</v>
      </c>
      <c r="N236">
        <v>0</v>
      </c>
      <c r="O236" t="s">
        <v>47</v>
      </c>
      <c r="P236">
        <v>111</v>
      </c>
      <c r="Q236" t="s">
        <v>48</v>
      </c>
      <c r="R236" t="s">
        <v>242</v>
      </c>
      <c r="S236" t="s">
        <v>64</v>
      </c>
      <c r="T236" t="s">
        <v>51</v>
      </c>
      <c r="U236" t="s">
        <v>96</v>
      </c>
      <c r="V236">
        <v>1.1000000000000001</v>
      </c>
      <c r="W236" s="1">
        <v>1501.5000000000002</v>
      </c>
      <c r="X236">
        <v>1</v>
      </c>
      <c r="Y236">
        <v>0.3</v>
      </c>
      <c r="Z236">
        <v>5</v>
      </c>
      <c r="AA236">
        <v>0.06</v>
      </c>
      <c r="AB236" s="2">
        <v>0</v>
      </c>
      <c r="AC236" s="1">
        <v>0</v>
      </c>
      <c r="AD236" s="7">
        <v>43514</v>
      </c>
      <c r="AE236" s="7">
        <v>43514</v>
      </c>
      <c r="AF236">
        <v>0</v>
      </c>
      <c r="AG236" t="s">
        <v>53</v>
      </c>
      <c r="AH236" s="2">
        <v>0</v>
      </c>
      <c r="AI236" s="1">
        <v>0</v>
      </c>
      <c r="AJ236" s="1">
        <v>0</v>
      </c>
      <c r="AK236" s="6" t="str">
        <f>+IF(Tabla1[[#This Row],[REQUEST_TY]]="SR MANTENIMIENTO CORRECTIVO", "EMERGENCIA", "OTROS")</f>
        <v>EMERGENCIA</v>
      </c>
      <c r="AL236" s="6" t="str">
        <f>+_xlfn.IFS(Tabla1[[#This Row],[Veces obj]]&lt;=1,"0-1",Tabla1[[#This Row],[Veces obj]]&lt;=2,"1-2",Tabla1[[#This Row],[Veces obj]]&lt;=3,"2-3",TRUE,"&gt;3")</f>
        <v>0-1</v>
      </c>
      <c r="AM236" s="6" t="str">
        <f>+_xlfn.IFS(MONTH(Tabla1[[#This Row],[MES]])&lt;=3,"Q1",MONTH(Tabla1[[#This Row],[MES]])&lt;=6,"Q2",MONTH(Tabla1[[#This Row],[MES]])&lt;=9,"Q3",TRUE,"Q4")</f>
        <v>Q1</v>
      </c>
      <c r="AN236" t="str">
        <f>+IFERROR(VLOOKUP(Tabla1[[#This Row],[CUENTA]],CTAS[],2,0),"OTROS")</f>
        <v>OTROS</v>
      </c>
      <c r="AP236" t="str">
        <f>+IFERROR(VLOOKUP(Tabla1[[#This Row],[EMPLEADO]],IS[],3,0),"OTROS")</f>
        <v>OTROS</v>
      </c>
      <c r="AQ236" t="str">
        <f>+IFERROR(VLOOKUP(Tabla1[[#This Row],[EMPLEADO]],IS[[NÓMINA]:[INGENIERO]],2,0),"OTROS")</f>
        <v>OTROS</v>
      </c>
    </row>
    <row r="237" spans="1:43" x14ac:dyDescent="0.25">
      <c r="A237" t="s">
        <v>36</v>
      </c>
      <c r="B237">
        <v>1</v>
      </c>
      <c r="C237" t="s">
        <v>1563</v>
      </c>
      <c r="D237" t="s">
        <v>38</v>
      </c>
      <c r="E237" t="s">
        <v>1564</v>
      </c>
      <c r="F237" t="s">
        <v>1565</v>
      </c>
      <c r="G237" s="17" t="s">
        <v>1566</v>
      </c>
      <c r="H237" t="s">
        <v>42</v>
      </c>
      <c r="I237" t="s">
        <v>43</v>
      </c>
      <c r="J237" t="s">
        <v>8</v>
      </c>
      <c r="K237" t="s">
        <v>1567</v>
      </c>
      <c r="L237" t="s">
        <v>1568</v>
      </c>
      <c r="M237" t="s">
        <v>131</v>
      </c>
      <c r="N237">
        <v>1</v>
      </c>
      <c r="O237" t="s">
        <v>47</v>
      </c>
      <c r="P237">
        <v>26</v>
      </c>
      <c r="Q237" t="s">
        <v>62</v>
      </c>
      <c r="R237" t="s">
        <v>242</v>
      </c>
      <c r="S237" t="s">
        <v>64</v>
      </c>
      <c r="T237" t="s">
        <v>51</v>
      </c>
      <c r="U237" t="s">
        <v>65</v>
      </c>
      <c r="V237">
        <v>0.8</v>
      </c>
      <c r="W237" s="1">
        <v>0</v>
      </c>
      <c r="X237">
        <v>1</v>
      </c>
      <c r="Y237">
        <v>1.25</v>
      </c>
      <c r="Z237">
        <v>5</v>
      </c>
      <c r="AA237">
        <v>0.25</v>
      </c>
      <c r="AB237" s="2">
        <v>0</v>
      </c>
      <c r="AC237" s="1">
        <v>0</v>
      </c>
      <c r="AD237" s="7">
        <v>43474</v>
      </c>
      <c r="AE237" s="7">
        <v>43475</v>
      </c>
      <c r="AF237">
        <v>1</v>
      </c>
      <c r="AG237" t="s">
        <v>53</v>
      </c>
      <c r="AH237" s="2">
        <v>0</v>
      </c>
      <c r="AI237" s="1">
        <v>0</v>
      </c>
      <c r="AJ237" s="1">
        <v>0</v>
      </c>
      <c r="AK237" s="6" t="str">
        <f>+IF(Tabla1[[#This Row],[REQUEST_TY]]="SR MANTENIMIENTO CORRECTIVO", "EMERGENCIA", "OTROS")</f>
        <v>EMERGENCIA</v>
      </c>
      <c r="AL237" s="6" t="str">
        <f>+_xlfn.IFS(Tabla1[[#This Row],[Veces obj]]&lt;=1,"0-1",Tabla1[[#This Row],[Veces obj]]&lt;=2,"1-2",Tabla1[[#This Row],[Veces obj]]&lt;=3,"2-3",TRUE,"&gt;3")</f>
        <v>0-1</v>
      </c>
      <c r="AM237" s="6" t="str">
        <f>+_xlfn.IFS(MONTH(Tabla1[[#This Row],[MES]])&lt;=3,"Q1",MONTH(Tabla1[[#This Row],[MES]])&lt;=6,"Q2",MONTH(Tabla1[[#This Row],[MES]])&lt;=9,"Q3",TRUE,"Q4")</f>
        <v>Q1</v>
      </c>
      <c r="AN237" t="str">
        <f>+IFERROR(VLOOKUP(Tabla1[[#This Row],[CUENTA]],CTAS[],2,0),"OTROS")</f>
        <v>OTROS</v>
      </c>
      <c r="AP237" t="str">
        <f>+IFERROR(VLOOKUP(Tabla1[[#This Row],[EMPLEADO]],IS[],3,0),"OTROS")</f>
        <v>OTROS</v>
      </c>
      <c r="AQ237" t="str">
        <f>+IFERROR(VLOOKUP(Tabla1[[#This Row],[EMPLEADO]],IS[[NÓMINA]:[INGENIERO]],2,0),"OTROS")</f>
        <v>OTROS</v>
      </c>
    </row>
    <row r="238" spans="1:43" x14ac:dyDescent="0.25">
      <c r="A238" t="s">
        <v>4444</v>
      </c>
      <c r="B238">
        <v>1</v>
      </c>
      <c r="C238" t="s">
        <v>6402</v>
      </c>
      <c r="D238" t="s">
        <v>38</v>
      </c>
      <c r="E238" t="s">
        <v>133</v>
      </c>
      <c r="F238" t="s">
        <v>6403</v>
      </c>
      <c r="G238" s="17" t="s">
        <v>1351</v>
      </c>
      <c r="H238" t="s">
        <v>253</v>
      </c>
      <c r="I238" t="s">
        <v>43</v>
      </c>
      <c r="J238" t="s">
        <v>8</v>
      </c>
      <c r="K238" t="s">
        <v>59</v>
      </c>
      <c r="L238" t="s">
        <v>863</v>
      </c>
      <c r="M238" t="s">
        <v>358</v>
      </c>
      <c r="N238">
        <v>0</v>
      </c>
      <c r="O238" t="s">
        <v>47</v>
      </c>
      <c r="P238">
        <v>20</v>
      </c>
      <c r="Q238" t="s">
        <v>62</v>
      </c>
      <c r="R238" t="s">
        <v>138</v>
      </c>
      <c r="S238" t="s">
        <v>139</v>
      </c>
      <c r="T238" t="s">
        <v>51</v>
      </c>
      <c r="U238" t="s">
        <v>262</v>
      </c>
      <c r="V238">
        <v>1.05</v>
      </c>
      <c r="W238" s="1">
        <v>1651.6500000000003</v>
      </c>
      <c r="X238">
        <v>1</v>
      </c>
      <c r="Y238">
        <v>0.25</v>
      </c>
      <c r="Z238">
        <v>4</v>
      </c>
      <c r="AA238">
        <v>6.25E-2</v>
      </c>
      <c r="AB238" s="2">
        <v>0</v>
      </c>
      <c r="AC238" s="1">
        <v>0</v>
      </c>
      <c r="AD238" s="7">
        <v>43514</v>
      </c>
      <c r="AE238" s="7">
        <v>43514</v>
      </c>
      <c r="AF238">
        <v>0</v>
      </c>
      <c r="AG238" t="s">
        <v>53</v>
      </c>
      <c r="AH238" s="2">
        <v>0</v>
      </c>
      <c r="AI238" s="1">
        <v>0</v>
      </c>
      <c r="AJ238" s="1">
        <v>0</v>
      </c>
      <c r="AK238" s="6" t="str">
        <f>+IF(Tabla1[[#This Row],[REQUEST_TY]]="SR MANTENIMIENTO CORRECTIVO", "EMERGENCIA", "OTROS")</f>
        <v>EMERGENCIA</v>
      </c>
      <c r="AL238" s="6" t="str">
        <f>+_xlfn.IFS(Tabla1[[#This Row],[Veces obj]]&lt;=1,"0-1",Tabla1[[#This Row],[Veces obj]]&lt;=2,"1-2",Tabla1[[#This Row],[Veces obj]]&lt;=3,"2-3",TRUE,"&gt;3")</f>
        <v>0-1</v>
      </c>
      <c r="AM238" s="6" t="str">
        <f>+_xlfn.IFS(MONTH(Tabla1[[#This Row],[MES]])&lt;=3,"Q1",MONTH(Tabla1[[#This Row],[MES]])&lt;=6,"Q2",MONTH(Tabla1[[#This Row],[MES]])&lt;=9,"Q3",TRUE,"Q4")</f>
        <v>Q1</v>
      </c>
      <c r="AN238" t="str">
        <f>+IFERROR(VLOOKUP(Tabla1[[#This Row],[CUENTA]],CTAS[],2,0),"OTROS")</f>
        <v>OTROS</v>
      </c>
      <c r="AP238" t="str">
        <f>+IFERROR(VLOOKUP(Tabla1[[#This Row],[EMPLEADO]],IS[],3,0),"OTROS")</f>
        <v>OTROS</v>
      </c>
      <c r="AQ238" t="str">
        <f>+IFERROR(VLOOKUP(Tabla1[[#This Row],[EMPLEADO]],IS[[NÓMINA]:[INGENIERO]],2,0),"OTROS")</f>
        <v>OTROS</v>
      </c>
    </row>
    <row r="239" spans="1:43" x14ac:dyDescent="0.25">
      <c r="A239" t="s">
        <v>36</v>
      </c>
      <c r="B239">
        <v>1</v>
      </c>
      <c r="C239" t="s">
        <v>603</v>
      </c>
      <c r="D239" t="s">
        <v>38</v>
      </c>
      <c r="E239" t="s">
        <v>604</v>
      </c>
      <c r="F239" t="s">
        <v>605</v>
      </c>
      <c r="G239" s="17" t="s">
        <v>606</v>
      </c>
      <c r="H239" t="s">
        <v>213</v>
      </c>
      <c r="I239" t="s">
        <v>43</v>
      </c>
      <c r="J239" t="s">
        <v>8</v>
      </c>
      <c r="K239" t="s">
        <v>607</v>
      </c>
      <c r="L239" t="s">
        <v>608</v>
      </c>
      <c r="M239" t="s">
        <v>215</v>
      </c>
      <c r="N239">
        <v>0</v>
      </c>
      <c r="O239" t="s">
        <v>47</v>
      </c>
      <c r="P239">
        <v>190</v>
      </c>
      <c r="Q239" t="s">
        <v>48</v>
      </c>
      <c r="R239" t="s">
        <v>63</v>
      </c>
      <c r="S239" t="s">
        <v>64</v>
      </c>
      <c r="T239" t="s">
        <v>51</v>
      </c>
      <c r="U239" t="s">
        <v>96</v>
      </c>
      <c r="V239">
        <v>1.1000000000000001</v>
      </c>
      <c r="W239" s="1">
        <v>1501.5000000000002</v>
      </c>
      <c r="X239">
        <v>1</v>
      </c>
      <c r="Y239">
        <v>0.32</v>
      </c>
      <c r="Z239">
        <v>5</v>
      </c>
      <c r="AA239">
        <v>6.4000000000000001E-2</v>
      </c>
      <c r="AB239" s="2">
        <v>0</v>
      </c>
      <c r="AC239" s="1">
        <v>0</v>
      </c>
      <c r="AD239" s="7">
        <v>43496</v>
      </c>
      <c r="AE239" s="7">
        <v>43496</v>
      </c>
      <c r="AF239">
        <v>0</v>
      </c>
      <c r="AG239" t="s">
        <v>53</v>
      </c>
      <c r="AH239" s="2">
        <v>0</v>
      </c>
      <c r="AI239" s="1">
        <v>0</v>
      </c>
      <c r="AJ239" s="1">
        <v>0</v>
      </c>
      <c r="AK239" s="6" t="str">
        <f>+IF(Tabla1[[#This Row],[REQUEST_TY]]="SR MANTENIMIENTO CORRECTIVO", "EMERGENCIA", "OTROS")</f>
        <v>EMERGENCIA</v>
      </c>
      <c r="AL239" s="6" t="str">
        <f>+_xlfn.IFS(Tabla1[[#This Row],[Veces obj]]&lt;=1,"0-1",Tabla1[[#This Row],[Veces obj]]&lt;=2,"1-2",Tabla1[[#This Row],[Veces obj]]&lt;=3,"2-3",TRUE,"&gt;3")</f>
        <v>0-1</v>
      </c>
      <c r="AM239" s="6" t="str">
        <f>+_xlfn.IFS(MONTH(Tabla1[[#This Row],[MES]])&lt;=3,"Q1",MONTH(Tabla1[[#This Row],[MES]])&lt;=6,"Q2",MONTH(Tabla1[[#This Row],[MES]])&lt;=9,"Q3",TRUE,"Q4")</f>
        <v>Q1</v>
      </c>
      <c r="AN239" t="str">
        <f>+IFERROR(VLOOKUP(Tabla1[[#This Row],[CUENTA]],CTAS[],2,0),"OTROS")</f>
        <v>OTROS</v>
      </c>
      <c r="AP239" t="str">
        <f>+IFERROR(VLOOKUP(Tabla1[[#This Row],[EMPLEADO]],IS[],3,0),"OTROS")</f>
        <v>OTROS</v>
      </c>
      <c r="AQ239" t="str">
        <f>+IFERROR(VLOOKUP(Tabla1[[#This Row],[EMPLEADO]],IS[[NÓMINA]:[INGENIERO]],2,0),"OTROS")</f>
        <v>OTROS</v>
      </c>
    </row>
    <row r="240" spans="1:43" x14ac:dyDescent="0.25">
      <c r="A240" t="s">
        <v>4444</v>
      </c>
      <c r="B240">
        <v>1</v>
      </c>
      <c r="C240" t="s">
        <v>4969</v>
      </c>
      <c r="D240" t="s">
        <v>38</v>
      </c>
      <c r="E240" t="s">
        <v>76</v>
      </c>
      <c r="F240" t="s">
        <v>4970</v>
      </c>
      <c r="G240" s="17" t="s">
        <v>4971</v>
      </c>
      <c r="H240" t="s">
        <v>70</v>
      </c>
      <c r="I240" t="s">
        <v>43</v>
      </c>
      <c r="J240" t="s">
        <v>8</v>
      </c>
      <c r="K240" t="s">
        <v>234</v>
      </c>
      <c r="L240" t="s">
        <v>732</v>
      </c>
      <c r="M240" t="s">
        <v>94</v>
      </c>
      <c r="N240">
        <v>0</v>
      </c>
      <c r="O240" t="s">
        <v>47</v>
      </c>
      <c r="P240">
        <v>53</v>
      </c>
      <c r="Q240" t="s">
        <v>82</v>
      </c>
      <c r="R240" t="s">
        <v>63</v>
      </c>
      <c r="S240" t="s">
        <v>64</v>
      </c>
      <c r="T240" t="s">
        <v>51</v>
      </c>
      <c r="U240" t="s">
        <v>83</v>
      </c>
      <c r="V240">
        <v>1.05</v>
      </c>
      <c r="W240" s="1">
        <v>1433.25</v>
      </c>
      <c r="X240">
        <v>1</v>
      </c>
      <c r="Y240">
        <v>0.32</v>
      </c>
      <c r="Z240">
        <v>5</v>
      </c>
      <c r="AA240">
        <v>6.4000000000000001E-2</v>
      </c>
      <c r="AB240" s="2">
        <v>0</v>
      </c>
      <c r="AC240" s="1">
        <v>0</v>
      </c>
      <c r="AD240" s="7">
        <v>43502</v>
      </c>
      <c r="AE240" s="7">
        <v>43503</v>
      </c>
      <c r="AF240">
        <v>1</v>
      </c>
      <c r="AG240" t="s">
        <v>53</v>
      </c>
      <c r="AH240" s="2">
        <v>0</v>
      </c>
      <c r="AI240" s="1">
        <v>0</v>
      </c>
      <c r="AJ240" s="1">
        <v>0</v>
      </c>
      <c r="AK240" s="6" t="str">
        <f>+IF(Tabla1[[#This Row],[REQUEST_TY]]="SR MANTENIMIENTO CORRECTIVO", "EMERGENCIA", "OTROS")</f>
        <v>EMERGENCIA</v>
      </c>
      <c r="AL240" s="6" t="str">
        <f>+_xlfn.IFS(Tabla1[[#This Row],[Veces obj]]&lt;=1,"0-1",Tabla1[[#This Row],[Veces obj]]&lt;=2,"1-2",Tabla1[[#This Row],[Veces obj]]&lt;=3,"2-3",TRUE,"&gt;3")</f>
        <v>0-1</v>
      </c>
      <c r="AM240" s="6" t="str">
        <f>+_xlfn.IFS(MONTH(Tabla1[[#This Row],[MES]])&lt;=3,"Q1",MONTH(Tabla1[[#This Row],[MES]])&lt;=6,"Q2",MONTH(Tabla1[[#This Row],[MES]])&lt;=9,"Q3",TRUE,"Q4")</f>
        <v>Q1</v>
      </c>
      <c r="AN240" t="str">
        <f>+IFERROR(VLOOKUP(Tabla1[[#This Row],[CUENTA]],CTAS[],2,0),"OTROS")</f>
        <v>OTROS</v>
      </c>
      <c r="AP240" t="str">
        <f>+IFERROR(VLOOKUP(Tabla1[[#This Row],[EMPLEADO]],IS[],3,0),"OTROS")</f>
        <v>OTROS</v>
      </c>
      <c r="AQ240" t="str">
        <f>+IFERROR(VLOOKUP(Tabla1[[#This Row],[EMPLEADO]],IS[[NÓMINA]:[INGENIERO]],2,0),"OTROS")</f>
        <v>OTROS</v>
      </c>
    </row>
    <row r="241" spans="1:43" x14ac:dyDescent="0.25">
      <c r="A241" t="s">
        <v>4444</v>
      </c>
      <c r="B241">
        <v>1</v>
      </c>
      <c r="C241" t="s">
        <v>5941</v>
      </c>
      <c r="D241" t="s">
        <v>38</v>
      </c>
      <c r="E241" t="s">
        <v>413</v>
      </c>
      <c r="F241" t="s">
        <v>5942</v>
      </c>
      <c r="G241" s="17" t="s">
        <v>415</v>
      </c>
      <c r="H241" t="s">
        <v>70</v>
      </c>
      <c r="I241" t="s">
        <v>43</v>
      </c>
      <c r="J241" t="s">
        <v>8</v>
      </c>
      <c r="K241" t="s">
        <v>234</v>
      </c>
      <c r="L241" t="s">
        <v>93</v>
      </c>
      <c r="M241" t="s">
        <v>94</v>
      </c>
      <c r="N241">
        <v>1</v>
      </c>
      <c r="O241" t="s">
        <v>47</v>
      </c>
      <c r="P241">
        <v>15</v>
      </c>
      <c r="Q241" t="s">
        <v>194</v>
      </c>
      <c r="R241" t="s">
        <v>242</v>
      </c>
      <c r="S241" t="s">
        <v>64</v>
      </c>
      <c r="T241" t="s">
        <v>51</v>
      </c>
      <c r="U241" t="s">
        <v>195</v>
      </c>
      <c r="V241">
        <v>0.6</v>
      </c>
      <c r="W241" s="1">
        <v>0</v>
      </c>
      <c r="X241">
        <v>1</v>
      </c>
      <c r="Y241">
        <v>0.32</v>
      </c>
      <c r="Z241">
        <v>5</v>
      </c>
      <c r="AA241">
        <v>6.4000000000000001E-2</v>
      </c>
      <c r="AB241" s="2">
        <v>0</v>
      </c>
      <c r="AC241" s="1">
        <v>0</v>
      </c>
      <c r="AD241" s="7">
        <v>43510</v>
      </c>
      <c r="AE241" s="7">
        <v>43510</v>
      </c>
      <c r="AF241">
        <v>0</v>
      </c>
      <c r="AG241" t="s">
        <v>53</v>
      </c>
      <c r="AH241" s="2">
        <v>0</v>
      </c>
      <c r="AI241" s="1">
        <v>0</v>
      </c>
      <c r="AJ241" s="1">
        <v>0</v>
      </c>
      <c r="AK241" s="6" t="str">
        <f>+IF(Tabla1[[#This Row],[REQUEST_TY]]="SR MANTENIMIENTO CORRECTIVO", "EMERGENCIA", "OTROS")</f>
        <v>EMERGENCIA</v>
      </c>
      <c r="AL241" s="6" t="str">
        <f>+_xlfn.IFS(Tabla1[[#This Row],[Veces obj]]&lt;=1,"0-1",Tabla1[[#This Row],[Veces obj]]&lt;=2,"1-2",Tabla1[[#This Row],[Veces obj]]&lt;=3,"2-3",TRUE,"&gt;3")</f>
        <v>0-1</v>
      </c>
      <c r="AM241" s="6" t="str">
        <f>+_xlfn.IFS(MONTH(Tabla1[[#This Row],[MES]])&lt;=3,"Q1",MONTH(Tabla1[[#This Row],[MES]])&lt;=6,"Q2",MONTH(Tabla1[[#This Row],[MES]])&lt;=9,"Q3",TRUE,"Q4")</f>
        <v>Q1</v>
      </c>
      <c r="AN241" t="str">
        <f>+IFERROR(VLOOKUP(Tabla1[[#This Row],[CUENTA]],CTAS[],2,0),"OTROS")</f>
        <v>OTROS</v>
      </c>
      <c r="AP241" t="str">
        <f>+IFERROR(VLOOKUP(Tabla1[[#This Row],[EMPLEADO]],IS[],3,0),"OTROS")</f>
        <v>OTROS</v>
      </c>
      <c r="AQ241" t="str">
        <f>+IFERROR(VLOOKUP(Tabla1[[#This Row],[EMPLEADO]],IS[[NÓMINA]:[INGENIERO]],2,0),"OTROS")</f>
        <v>OTROS</v>
      </c>
    </row>
    <row r="242" spans="1:43" x14ac:dyDescent="0.25">
      <c r="A242" t="s">
        <v>4444</v>
      </c>
      <c r="B242">
        <v>1</v>
      </c>
      <c r="C242" t="s">
        <v>7045</v>
      </c>
      <c r="D242" t="s">
        <v>38</v>
      </c>
      <c r="E242" t="s">
        <v>1208</v>
      </c>
      <c r="F242" t="s">
        <v>7046</v>
      </c>
      <c r="G242" s="17" t="s">
        <v>7047</v>
      </c>
      <c r="H242" t="s">
        <v>484</v>
      </c>
      <c r="I242" t="s">
        <v>43</v>
      </c>
      <c r="J242" t="s">
        <v>8</v>
      </c>
      <c r="K242" t="s">
        <v>2300</v>
      </c>
      <c r="L242" t="s">
        <v>2301</v>
      </c>
      <c r="M242" t="s">
        <v>94</v>
      </c>
      <c r="N242">
        <v>1</v>
      </c>
      <c r="O242" t="s">
        <v>47</v>
      </c>
      <c r="P242">
        <v>2643</v>
      </c>
      <c r="Q242" t="s">
        <v>48</v>
      </c>
      <c r="R242" t="s">
        <v>153</v>
      </c>
      <c r="S242" t="s">
        <v>50</v>
      </c>
      <c r="T242" t="s">
        <v>51</v>
      </c>
      <c r="U242" t="s">
        <v>52</v>
      </c>
      <c r="V242">
        <v>1.05</v>
      </c>
      <c r="W242" s="1">
        <v>0</v>
      </c>
      <c r="X242">
        <v>1</v>
      </c>
      <c r="Y242">
        <v>0.32</v>
      </c>
      <c r="Z242">
        <v>5</v>
      </c>
      <c r="AA242">
        <v>6.4000000000000001E-2</v>
      </c>
      <c r="AB242" s="2">
        <v>0</v>
      </c>
      <c r="AC242" s="1">
        <v>0</v>
      </c>
      <c r="AD242" s="7">
        <v>43523</v>
      </c>
      <c r="AE242" s="7">
        <v>43523</v>
      </c>
      <c r="AF242">
        <v>0</v>
      </c>
      <c r="AG242" t="s">
        <v>53</v>
      </c>
      <c r="AH242" s="2">
        <v>0</v>
      </c>
      <c r="AI242" s="1">
        <v>0</v>
      </c>
      <c r="AJ242" s="1">
        <v>0</v>
      </c>
      <c r="AK242" s="6" t="str">
        <f>+IF(Tabla1[[#This Row],[REQUEST_TY]]="SR MANTENIMIENTO CORRECTIVO", "EMERGENCIA", "OTROS")</f>
        <v>EMERGENCIA</v>
      </c>
      <c r="AL242" s="6" t="str">
        <f>+_xlfn.IFS(Tabla1[[#This Row],[Veces obj]]&lt;=1,"0-1",Tabla1[[#This Row],[Veces obj]]&lt;=2,"1-2",Tabla1[[#This Row],[Veces obj]]&lt;=3,"2-3",TRUE,"&gt;3")</f>
        <v>0-1</v>
      </c>
      <c r="AM242" s="6" t="str">
        <f>+_xlfn.IFS(MONTH(Tabla1[[#This Row],[MES]])&lt;=3,"Q1",MONTH(Tabla1[[#This Row],[MES]])&lt;=6,"Q2",MONTH(Tabla1[[#This Row],[MES]])&lt;=9,"Q3",TRUE,"Q4")</f>
        <v>Q1</v>
      </c>
      <c r="AN242" t="str">
        <f>+IFERROR(VLOOKUP(Tabla1[[#This Row],[CUENTA]],CTAS[],2,0),"OTROS")</f>
        <v>OTROS</v>
      </c>
      <c r="AP242" t="str">
        <f>+IFERROR(VLOOKUP(Tabla1[[#This Row],[EMPLEADO]],IS[],3,0),"OTROS")</f>
        <v>OTROS</v>
      </c>
      <c r="AQ242" t="str">
        <f>+IFERROR(VLOOKUP(Tabla1[[#This Row],[EMPLEADO]],IS[[NÓMINA]:[INGENIERO]],2,0),"OTROS")</f>
        <v>OTROS</v>
      </c>
    </row>
    <row r="243" spans="1:43" x14ac:dyDescent="0.25">
      <c r="A243" t="s">
        <v>4444</v>
      </c>
      <c r="B243">
        <v>1</v>
      </c>
      <c r="C243" t="s">
        <v>6448</v>
      </c>
      <c r="D243" t="s">
        <v>38</v>
      </c>
      <c r="E243" t="s">
        <v>113</v>
      </c>
      <c r="F243" t="s">
        <v>6449</v>
      </c>
      <c r="G243" s="17" t="s">
        <v>6450</v>
      </c>
      <c r="H243" t="s">
        <v>124</v>
      </c>
      <c r="I243" t="s">
        <v>43</v>
      </c>
      <c r="J243" t="s">
        <v>8</v>
      </c>
      <c r="K243" t="s">
        <v>125</v>
      </c>
      <c r="L243" t="s">
        <v>6451</v>
      </c>
      <c r="M243" t="s">
        <v>73</v>
      </c>
      <c r="N243">
        <v>0</v>
      </c>
      <c r="O243" t="s">
        <v>47</v>
      </c>
      <c r="P243">
        <v>796</v>
      </c>
      <c r="Q243" t="s">
        <v>48</v>
      </c>
      <c r="R243" t="s">
        <v>49</v>
      </c>
      <c r="S243" t="s">
        <v>50</v>
      </c>
      <c r="T243" t="s">
        <v>51</v>
      </c>
      <c r="U243" t="s">
        <v>52</v>
      </c>
      <c r="V243">
        <v>1.05</v>
      </c>
      <c r="W243" s="1">
        <v>750.75000000000011</v>
      </c>
      <c r="X243">
        <v>1</v>
      </c>
      <c r="Y243">
        <v>0.2</v>
      </c>
      <c r="Z243">
        <v>5</v>
      </c>
      <c r="AA243">
        <v>0.04</v>
      </c>
      <c r="AB243" s="2">
        <v>0</v>
      </c>
      <c r="AC243" s="1">
        <v>0</v>
      </c>
      <c r="AD243" s="7">
        <v>43515</v>
      </c>
      <c r="AE243" s="7">
        <v>43515</v>
      </c>
      <c r="AF243">
        <v>0</v>
      </c>
      <c r="AG243" t="s">
        <v>53</v>
      </c>
      <c r="AH243" s="2">
        <v>0</v>
      </c>
      <c r="AI243" s="1">
        <v>0</v>
      </c>
      <c r="AJ243" s="1">
        <v>0</v>
      </c>
      <c r="AK243" s="6" t="str">
        <f>+IF(Tabla1[[#This Row],[REQUEST_TY]]="SR MANTENIMIENTO CORRECTIVO", "EMERGENCIA", "OTROS")</f>
        <v>EMERGENCIA</v>
      </c>
      <c r="AL243" s="6" t="str">
        <f>+_xlfn.IFS(Tabla1[[#This Row],[Veces obj]]&lt;=1,"0-1",Tabla1[[#This Row],[Veces obj]]&lt;=2,"1-2",Tabla1[[#This Row],[Veces obj]]&lt;=3,"2-3",TRUE,"&gt;3")</f>
        <v>0-1</v>
      </c>
      <c r="AM243" s="6" t="str">
        <f>+_xlfn.IFS(MONTH(Tabla1[[#This Row],[MES]])&lt;=3,"Q1",MONTH(Tabla1[[#This Row],[MES]])&lt;=6,"Q2",MONTH(Tabla1[[#This Row],[MES]])&lt;=9,"Q3",TRUE,"Q4")</f>
        <v>Q1</v>
      </c>
      <c r="AN243" t="str">
        <f>+IFERROR(VLOOKUP(Tabla1[[#This Row],[CUENTA]],CTAS[],2,0),"OTROS")</f>
        <v>OTROS</v>
      </c>
      <c r="AO243">
        <v>1</v>
      </c>
      <c r="AP243" t="str">
        <f>+IFERROR(VLOOKUP(Tabla1[[#This Row],[EMPLEADO]],IS[],3,0),"OTROS")</f>
        <v>JUAREZ</v>
      </c>
      <c r="AQ243" t="str">
        <f>+IFERROR(VLOOKUP(Tabla1[[#This Row],[EMPLEADO]],IS[[NÓMINA]:[INGENIERO]],2,0),"OTROS")</f>
        <v>MIGUEL COTA</v>
      </c>
    </row>
    <row r="244" spans="1:43" x14ac:dyDescent="0.25">
      <c r="A244" t="s">
        <v>4444</v>
      </c>
      <c r="B244">
        <v>1</v>
      </c>
      <c r="C244" t="s">
        <v>6877</v>
      </c>
      <c r="D244" t="s">
        <v>38</v>
      </c>
      <c r="E244" t="s">
        <v>2827</v>
      </c>
      <c r="F244" t="s">
        <v>6878</v>
      </c>
      <c r="G244" s="17" t="s">
        <v>2829</v>
      </c>
      <c r="H244" t="s">
        <v>70</v>
      </c>
      <c r="I244" t="s">
        <v>43</v>
      </c>
      <c r="J244" t="s">
        <v>8</v>
      </c>
      <c r="K244" t="s">
        <v>71</v>
      </c>
      <c r="L244" t="s">
        <v>170</v>
      </c>
      <c r="M244" t="s">
        <v>73</v>
      </c>
      <c r="N244">
        <v>0</v>
      </c>
      <c r="O244" t="s">
        <v>47</v>
      </c>
      <c r="P244">
        <v>23</v>
      </c>
      <c r="Q244" t="s">
        <v>62</v>
      </c>
      <c r="R244" t="s">
        <v>138</v>
      </c>
      <c r="S244" t="s">
        <v>139</v>
      </c>
      <c r="T244" t="s">
        <v>51</v>
      </c>
      <c r="U244" t="s">
        <v>262</v>
      </c>
      <c r="V244">
        <v>1.05</v>
      </c>
      <c r="W244" s="1">
        <v>1651.6500000000003</v>
      </c>
      <c r="X244">
        <v>1</v>
      </c>
      <c r="Y244">
        <v>0.26</v>
      </c>
      <c r="Z244">
        <v>4</v>
      </c>
      <c r="AA244">
        <v>6.5000000000000002E-2</v>
      </c>
      <c r="AB244" s="2">
        <v>0</v>
      </c>
      <c r="AC244" s="1">
        <v>0</v>
      </c>
      <c r="AD244" s="7">
        <v>43518</v>
      </c>
      <c r="AE244" s="7">
        <v>43518</v>
      </c>
      <c r="AF244">
        <v>0</v>
      </c>
      <c r="AG244" t="s">
        <v>53</v>
      </c>
      <c r="AH244" s="2">
        <v>0</v>
      </c>
      <c r="AI244" s="1">
        <v>0</v>
      </c>
      <c r="AJ244" s="1">
        <v>0</v>
      </c>
      <c r="AK244" s="6" t="str">
        <f>+IF(Tabla1[[#This Row],[REQUEST_TY]]="SR MANTENIMIENTO CORRECTIVO", "EMERGENCIA", "OTROS")</f>
        <v>EMERGENCIA</v>
      </c>
      <c r="AL244" s="6" t="str">
        <f>+_xlfn.IFS(Tabla1[[#This Row],[Veces obj]]&lt;=1,"0-1",Tabla1[[#This Row],[Veces obj]]&lt;=2,"1-2",Tabla1[[#This Row],[Veces obj]]&lt;=3,"2-3",TRUE,"&gt;3")</f>
        <v>0-1</v>
      </c>
      <c r="AM244" s="6" t="str">
        <f>+_xlfn.IFS(MONTH(Tabla1[[#This Row],[MES]])&lt;=3,"Q1",MONTH(Tabla1[[#This Row],[MES]])&lt;=6,"Q2",MONTH(Tabla1[[#This Row],[MES]])&lt;=9,"Q3",TRUE,"Q4")</f>
        <v>Q1</v>
      </c>
      <c r="AN244" t="str">
        <f>+IFERROR(VLOOKUP(Tabla1[[#This Row],[CUENTA]],CTAS[],2,0),"OTROS")</f>
        <v>OTROS</v>
      </c>
      <c r="AP244" t="str">
        <f>+IFERROR(VLOOKUP(Tabla1[[#This Row],[EMPLEADO]],IS[],3,0),"OTROS")</f>
        <v>OTROS</v>
      </c>
      <c r="AQ244" t="str">
        <f>+IFERROR(VLOOKUP(Tabla1[[#This Row],[EMPLEADO]],IS[[NÓMINA]:[INGENIERO]],2,0),"OTROS")</f>
        <v>OTROS</v>
      </c>
    </row>
    <row r="245" spans="1:43" x14ac:dyDescent="0.25">
      <c r="A245" t="s">
        <v>36</v>
      </c>
      <c r="B245">
        <v>1</v>
      </c>
      <c r="C245" t="s">
        <v>609</v>
      </c>
      <c r="D245" t="s">
        <v>38</v>
      </c>
      <c r="E245" t="s">
        <v>373</v>
      </c>
      <c r="F245" t="s">
        <v>610</v>
      </c>
      <c r="G245" s="17" t="s">
        <v>611</v>
      </c>
      <c r="H245" t="s">
        <v>308</v>
      </c>
      <c r="I245" t="s">
        <v>43</v>
      </c>
      <c r="J245" t="s">
        <v>8</v>
      </c>
      <c r="K245" t="s">
        <v>495</v>
      </c>
      <c r="L245" t="s">
        <v>496</v>
      </c>
      <c r="M245" t="s">
        <v>46</v>
      </c>
      <c r="N245">
        <v>0</v>
      </c>
      <c r="O245" t="s">
        <v>47</v>
      </c>
      <c r="P245">
        <v>206</v>
      </c>
      <c r="Q245" t="s">
        <v>48</v>
      </c>
      <c r="R245" t="s">
        <v>153</v>
      </c>
      <c r="S245" t="s">
        <v>50</v>
      </c>
      <c r="T245" t="s">
        <v>51</v>
      </c>
      <c r="U245" t="s">
        <v>52</v>
      </c>
      <c r="V245">
        <v>1.05</v>
      </c>
      <c r="W245" s="1">
        <v>750.75000000000011</v>
      </c>
      <c r="X245">
        <v>1</v>
      </c>
      <c r="Y245">
        <v>0.33</v>
      </c>
      <c r="Z245">
        <v>5</v>
      </c>
      <c r="AA245">
        <v>6.6000000000000003E-2</v>
      </c>
      <c r="AB245" s="2">
        <v>0</v>
      </c>
      <c r="AC245" s="1">
        <v>0</v>
      </c>
      <c r="AD245" s="7">
        <v>43476</v>
      </c>
      <c r="AE245" s="7">
        <v>43476</v>
      </c>
      <c r="AF245">
        <v>0</v>
      </c>
      <c r="AG245" t="s">
        <v>53</v>
      </c>
      <c r="AH245" s="2">
        <v>0</v>
      </c>
      <c r="AI245" s="1">
        <v>0</v>
      </c>
      <c r="AJ245" s="1">
        <v>0</v>
      </c>
      <c r="AK245" s="6" t="str">
        <f>+IF(Tabla1[[#This Row],[REQUEST_TY]]="SR MANTENIMIENTO CORRECTIVO", "EMERGENCIA", "OTROS")</f>
        <v>EMERGENCIA</v>
      </c>
      <c r="AL245" s="6" t="str">
        <f>+_xlfn.IFS(Tabla1[[#This Row],[Veces obj]]&lt;=1,"0-1",Tabla1[[#This Row],[Veces obj]]&lt;=2,"1-2",Tabla1[[#This Row],[Veces obj]]&lt;=3,"2-3",TRUE,"&gt;3")</f>
        <v>0-1</v>
      </c>
      <c r="AM245" s="6" t="str">
        <f>+_xlfn.IFS(MONTH(Tabla1[[#This Row],[MES]])&lt;=3,"Q1",MONTH(Tabla1[[#This Row],[MES]])&lt;=6,"Q2",MONTH(Tabla1[[#This Row],[MES]])&lt;=9,"Q3",TRUE,"Q4")</f>
        <v>Q1</v>
      </c>
      <c r="AN245" t="str">
        <f>+IFERROR(VLOOKUP(Tabla1[[#This Row],[CUENTA]],CTAS[],2,0),"OTROS")</f>
        <v>OTROS</v>
      </c>
      <c r="AP245" t="str">
        <f>+IFERROR(VLOOKUP(Tabla1[[#This Row],[EMPLEADO]],IS[],3,0),"OTROS")</f>
        <v>OTROS</v>
      </c>
      <c r="AQ245" t="str">
        <f>+IFERROR(VLOOKUP(Tabla1[[#This Row],[EMPLEADO]],IS[[NÓMINA]:[INGENIERO]],2,0),"OTROS")</f>
        <v>OTROS</v>
      </c>
    </row>
    <row r="246" spans="1:43" x14ac:dyDescent="0.25">
      <c r="A246" t="s">
        <v>36</v>
      </c>
      <c r="B246">
        <v>1</v>
      </c>
      <c r="C246" t="s">
        <v>612</v>
      </c>
      <c r="D246" t="s">
        <v>38</v>
      </c>
      <c r="E246" t="s">
        <v>613</v>
      </c>
      <c r="F246" t="s">
        <v>614</v>
      </c>
      <c r="G246" s="17" t="s">
        <v>615</v>
      </c>
      <c r="H246" t="s">
        <v>308</v>
      </c>
      <c r="I246" t="s">
        <v>43</v>
      </c>
      <c r="J246" t="s">
        <v>8</v>
      </c>
      <c r="K246" t="s">
        <v>144</v>
      </c>
      <c r="L246" t="s">
        <v>616</v>
      </c>
      <c r="M246" t="s">
        <v>46</v>
      </c>
      <c r="N246">
        <v>0</v>
      </c>
      <c r="O246" t="s">
        <v>47</v>
      </c>
      <c r="P246">
        <v>7</v>
      </c>
      <c r="Q246" t="s">
        <v>194</v>
      </c>
      <c r="R246" t="s">
        <v>235</v>
      </c>
      <c r="S246" t="s">
        <v>50</v>
      </c>
      <c r="T246" t="s">
        <v>51</v>
      </c>
      <c r="U246" t="s">
        <v>444</v>
      </c>
      <c r="V246">
        <v>0</v>
      </c>
      <c r="W246" s="1">
        <v>0</v>
      </c>
      <c r="X246">
        <v>1</v>
      </c>
      <c r="Y246">
        <v>0.33</v>
      </c>
      <c r="Z246">
        <v>5</v>
      </c>
      <c r="AA246">
        <v>6.6000000000000003E-2</v>
      </c>
      <c r="AB246" s="2">
        <v>0</v>
      </c>
      <c r="AC246" s="1">
        <v>0</v>
      </c>
      <c r="AD246" s="7">
        <v>43479</v>
      </c>
      <c r="AE246" s="7">
        <v>43479</v>
      </c>
      <c r="AF246">
        <v>0</v>
      </c>
      <c r="AG246" t="s">
        <v>53</v>
      </c>
      <c r="AH246" s="2">
        <v>0</v>
      </c>
      <c r="AI246" s="1">
        <v>0</v>
      </c>
      <c r="AJ246" s="1">
        <v>0</v>
      </c>
      <c r="AK246" s="6" t="str">
        <f>+IF(Tabla1[[#This Row],[REQUEST_TY]]="SR MANTENIMIENTO CORRECTIVO", "EMERGENCIA", "OTROS")</f>
        <v>EMERGENCIA</v>
      </c>
      <c r="AL246" s="6" t="str">
        <f>+_xlfn.IFS(Tabla1[[#This Row],[Veces obj]]&lt;=1,"0-1",Tabla1[[#This Row],[Veces obj]]&lt;=2,"1-2",Tabla1[[#This Row],[Veces obj]]&lt;=3,"2-3",TRUE,"&gt;3")</f>
        <v>0-1</v>
      </c>
      <c r="AM246" s="6" t="str">
        <f>+_xlfn.IFS(MONTH(Tabla1[[#This Row],[MES]])&lt;=3,"Q1",MONTH(Tabla1[[#This Row],[MES]])&lt;=6,"Q2",MONTH(Tabla1[[#This Row],[MES]])&lt;=9,"Q3",TRUE,"Q4")</f>
        <v>Q1</v>
      </c>
      <c r="AN246" t="str">
        <f>+IFERROR(VLOOKUP(Tabla1[[#This Row],[CUENTA]],CTAS[],2,0),"OTROS")</f>
        <v>OTROS</v>
      </c>
      <c r="AP246" t="str">
        <f>+IFERROR(VLOOKUP(Tabla1[[#This Row],[EMPLEADO]],IS[],3,0),"OTROS")</f>
        <v>OTROS</v>
      </c>
      <c r="AQ246" t="str">
        <f>+IFERROR(VLOOKUP(Tabla1[[#This Row],[EMPLEADO]],IS[[NÓMINA]:[INGENIERO]],2,0),"OTROS")</f>
        <v>OTROS</v>
      </c>
    </row>
    <row r="247" spans="1:43" x14ac:dyDescent="0.25">
      <c r="A247" t="s">
        <v>36</v>
      </c>
      <c r="B247">
        <v>1</v>
      </c>
      <c r="C247" t="s">
        <v>617</v>
      </c>
      <c r="D247" t="s">
        <v>38</v>
      </c>
      <c r="E247" t="s">
        <v>85</v>
      </c>
      <c r="F247" t="s">
        <v>618</v>
      </c>
      <c r="G247" s="17" t="s">
        <v>619</v>
      </c>
      <c r="H247" t="s">
        <v>308</v>
      </c>
      <c r="I247" t="s">
        <v>43</v>
      </c>
      <c r="J247" t="s">
        <v>8</v>
      </c>
      <c r="K247" t="s">
        <v>495</v>
      </c>
      <c r="L247" t="s">
        <v>496</v>
      </c>
      <c r="M247" t="s">
        <v>46</v>
      </c>
      <c r="N247">
        <v>0</v>
      </c>
      <c r="O247" t="s">
        <v>47</v>
      </c>
      <c r="P247">
        <v>97</v>
      </c>
      <c r="Q247" t="s">
        <v>48</v>
      </c>
      <c r="R247" t="s">
        <v>49</v>
      </c>
      <c r="S247" t="s">
        <v>50</v>
      </c>
      <c r="T247" t="s">
        <v>51</v>
      </c>
      <c r="U247" t="s">
        <v>52</v>
      </c>
      <c r="V247">
        <v>1.05</v>
      </c>
      <c r="W247" s="1">
        <v>750.75000000000011</v>
      </c>
      <c r="X247">
        <v>1</v>
      </c>
      <c r="Y247">
        <v>0.33</v>
      </c>
      <c r="Z247">
        <v>5</v>
      </c>
      <c r="AA247">
        <v>6.6000000000000003E-2</v>
      </c>
      <c r="AB247" s="2">
        <v>0</v>
      </c>
      <c r="AC247" s="1">
        <v>0</v>
      </c>
      <c r="AD247" s="7">
        <v>43480</v>
      </c>
      <c r="AE247" s="7">
        <v>43480</v>
      </c>
      <c r="AF247">
        <v>0</v>
      </c>
      <c r="AG247" t="s">
        <v>53</v>
      </c>
      <c r="AH247" s="2">
        <v>0</v>
      </c>
      <c r="AI247" s="1">
        <v>0</v>
      </c>
      <c r="AJ247" s="1">
        <v>0</v>
      </c>
      <c r="AK247" s="6" t="str">
        <f>+IF(Tabla1[[#This Row],[REQUEST_TY]]="SR MANTENIMIENTO CORRECTIVO", "EMERGENCIA", "OTROS")</f>
        <v>EMERGENCIA</v>
      </c>
      <c r="AL247" s="6" t="str">
        <f>+_xlfn.IFS(Tabla1[[#This Row],[Veces obj]]&lt;=1,"0-1",Tabla1[[#This Row],[Veces obj]]&lt;=2,"1-2",Tabla1[[#This Row],[Veces obj]]&lt;=3,"2-3",TRUE,"&gt;3")</f>
        <v>0-1</v>
      </c>
      <c r="AM247" s="6" t="str">
        <f>+_xlfn.IFS(MONTH(Tabla1[[#This Row],[MES]])&lt;=3,"Q1",MONTH(Tabla1[[#This Row],[MES]])&lt;=6,"Q2",MONTH(Tabla1[[#This Row],[MES]])&lt;=9,"Q3",TRUE,"Q4")</f>
        <v>Q1</v>
      </c>
      <c r="AN247" t="str">
        <f>+IFERROR(VLOOKUP(Tabla1[[#This Row],[CUENTA]],CTAS[],2,0),"OTROS")</f>
        <v>OTROS</v>
      </c>
      <c r="AP247" t="str">
        <f>+IFERROR(VLOOKUP(Tabla1[[#This Row],[EMPLEADO]],IS[],3,0),"OTROS")</f>
        <v>OTROS</v>
      </c>
      <c r="AQ247" t="str">
        <f>+IFERROR(VLOOKUP(Tabla1[[#This Row],[EMPLEADO]],IS[[NÓMINA]:[INGENIERO]],2,0),"OTROS")</f>
        <v>OTROS</v>
      </c>
    </row>
    <row r="248" spans="1:43" x14ac:dyDescent="0.25">
      <c r="A248" t="s">
        <v>36</v>
      </c>
      <c r="B248">
        <v>1</v>
      </c>
      <c r="C248" t="s">
        <v>620</v>
      </c>
      <c r="D248" t="s">
        <v>38</v>
      </c>
      <c r="E248" t="s">
        <v>237</v>
      </c>
      <c r="F248" t="s">
        <v>621</v>
      </c>
      <c r="G248" s="17" t="s">
        <v>622</v>
      </c>
      <c r="H248" t="s">
        <v>308</v>
      </c>
      <c r="I248" t="s">
        <v>43</v>
      </c>
      <c r="J248" t="s">
        <v>8</v>
      </c>
      <c r="K248" t="s">
        <v>495</v>
      </c>
      <c r="L248" t="s">
        <v>496</v>
      </c>
      <c r="M248" t="s">
        <v>46</v>
      </c>
      <c r="N248">
        <v>0</v>
      </c>
      <c r="O248" t="s">
        <v>47</v>
      </c>
      <c r="P248">
        <v>234</v>
      </c>
      <c r="Q248" t="s">
        <v>48</v>
      </c>
      <c r="R248" t="s">
        <v>242</v>
      </c>
      <c r="S248" t="s">
        <v>64</v>
      </c>
      <c r="T248" t="s">
        <v>51</v>
      </c>
      <c r="U248" t="s">
        <v>96</v>
      </c>
      <c r="V248">
        <v>1.1000000000000001</v>
      </c>
      <c r="W248" s="1">
        <v>1501.5000000000002</v>
      </c>
      <c r="X248">
        <v>1</v>
      </c>
      <c r="Y248">
        <v>0.33</v>
      </c>
      <c r="Z248">
        <v>5</v>
      </c>
      <c r="AA248">
        <v>6.6000000000000003E-2</v>
      </c>
      <c r="AB248" s="2">
        <v>0</v>
      </c>
      <c r="AC248" s="1">
        <v>0</v>
      </c>
      <c r="AD248" s="7">
        <v>43481</v>
      </c>
      <c r="AE248" s="7">
        <v>43481</v>
      </c>
      <c r="AF248">
        <v>0</v>
      </c>
      <c r="AG248" t="s">
        <v>53</v>
      </c>
      <c r="AH248" s="2">
        <v>0</v>
      </c>
      <c r="AI248" s="1">
        <v>0</v>
      </c>
      <c r="AJ248" s="1">
        <v>0</v>
      </c>
      <c r="AK248" s="6" t="str">
        <f>+IF(Tabla1[[#This Row],[REQUEST_TY]]="SR MANTENIMIENTO CORRECTIVO", "EMERGENCIA", "OTROS")</f>
        <v>EMERGENCIA</v>
      </c>
      <c r="AL248" s="6" t="str">
        <f>+_xlfn.IFS(Tabla1[[#This Row],[Veces obj]]&lt;=1,"0-1",Tabla1[[#This Row],[Veces obj]]&lt;=2,"1-2",Tabla1[[#This Row],[Veces obj]]&lt;=3,"2-3",TRUE,"&gt;3")</f>
        <v>0-1</v>
      </c>
      <c r="AM248" s="6" t="str">
        <f>+_xlfn.IFS(MONTH(Tabla1[[#This Row],[MES]])&lt;=3,"Q1",MONTH(Tabla1[[#This Row],[MES]])&lt;=6,"Q2",MONTH(Tabla1[[#This Row],[MES]])&lt;=9,"Q3",TRUE,"Q4")</f>
        <v>Q1</v>
      </c>
      <c r="AN248" t="str">
        <f>+IFERROR(VLOOKUP(Tabla1[[#This Row],[CUENTA]],CTAS[],2,0),"OTROS")</f>
        <v>OTROS</v>
      </c>
      <c r="AP248" t="str">
        <f>+IFERROR(VLOOKUP(Tabla1[[#This Row],[EMPLEADO]],IS[],3,0),"OTROS")</f>
        <v>OTROS</v>
      </c>
      <c r="AQ248" t="str">
        <f>+IFERROR(VLOOKUP(Tabla1[[#This Row],[EMPLEADO]],IS[[NÓMINA]:[INGENIERO]],2,0),"OTROS")</f>
        <v>OTROS</v>
      </c>
    </row>
    <row r="249" spans="1:43" x14ac:dyDescent="0.25">
      <c r="A249" t="s">
        <v>4444</v>
      </c>
      <c r="B249">
        <v>1</v>
      </c>
      <c r="C249" t="s">
        <v>4620</v>
      </c>
      <c r="D249" t="s">
        <v>38</v>
      </c>
      <c r="E249" t="s">
        <v>85</v>
      </c>
      <c r="F249" t="s">
        <v>4621</v>
      </c>
      <c r="G249" s="17" t="s">
        <v>4622</v>
      </c>
      <c r="H249" t="s">
        <v>308</v>
      </c>
      <c r="I249" t="s">
        <v>43</v>
      </c>
      <c r="J249" t="s">
        <v>8</v>
      </c>
      <c r="K249" t="s">
        <v>495</v>
      </c>
      <c r="L249" t="s">
        <v>496</v>
      </c>
      <c r="M249" t="s">
        <v>46</v>
      </c>
      <c r="N249">
        <v>0</v>
      </c>
      <c r="O249" t="s">
        <v>47</v>
      </c>
      <c r="P249">
        <v>47</v>
      </c>
      <c r="Q249" t="s">
        <v>82</v>
      </c>
      <c r="R249" t="s">
        <v>49</v>
      </c>
      <c r="S249" t="s">
        <v>50</v>
      </c>
      <c r="T249" t="s">
        <v>51</v>
      </c>
      <c r="U249" t="s">
        <v>120</v>
      </c>
      <c r="V249">
        <v>0.8</v>
      </c>
      <c r="W249" s="1">
        <v>572.00000000000011</v>
      </c>
      <c r="X249">
        <v>1</v>
      </c>
      <c r="Y249">
        <v>0.33</v>
      </c>
      <c r="Z249">
        <v>5</v>
      </c>
      <c r="AA249">
        <v>6.6000000000000003E-2</v>
      </c>
      <c r="AB249" s="2">
        <v>0</v>
      </c>
      <c r="AC249" s="1">
        <v>0</v>
      </c>
      <c r="AD249" s="7">
        <v>43497</v>
      </c>
      <c r="AE249" s="7">
        <v>43497</v>
      </c>
      <c r="AF249">
        <v>0</v>
      </c>
      <c r="AG249" t="s">
        <v>53</v>
      </c>
      <c r="AH249" s="2">
        <v>0</v>
      </c>
      <c r="AI249" s="1">
        <v>0</v>
      </c>
      <c r="AJ249" s="1">
        <v>0</v>
      </c>
      <c r="AK249" s="6" t="str">
        <f>+IF(Tabla1[[#This Row],[REQUEST_TY]]="SR MANTENIMIENTO CORRECTIVO", "EMERGENCIA", "OTROS")</f>
        <v>EMERGENCIA</v>
      </c>
      <c r="AL249" s="6" t="str">
        <f>+_xlfn.IFS(Tabla1[[#This Row],[Veces obj]]&lt;=1,"0-1",Tabla1[[#This Row],[Veces obj]]&lt;=2,"1-2",Tabla1[[#This Row],[Veces obj]]&lt;=3,"2-3",TRUE,"&gt;3")</f>
        <v>0-1</v>
      </c>
      <c r="AM249" s="6" t="str">
        <f>+_xlfn.IFS(MONTH(Tabla1[[#This Row],[MES]])&lt;=3,"Q1",MONTH(Tabla1[[#This Row],[MES]])&lt;=6,"Q2",MONTH(Tabla1[[#This Row],[MES]])&lt;=9,"Q3",TRUE,"Q4")</f>
        <v>Q1</v>
      </c>
      <c r="AN249" t="str">
        <f>+IFERROR(VLOOKUP(Tabla1[[#This Row],[CUENTA]],CTAS[],2,0),"OTROS")</f>
        <v>OTROS</v>
      </c>
      <c r="AP249" t="str">
        <f>+IFERROR(VLOOKUP(Tabla1[[#This Row],[EMPLEADO]],IS[],3,0),"OTROS")</f>
        <v>OTROS</v>
      </c>
      <c r="AQ249" t="str">
        <f>+IFERROR(VLOOKUP(Tabla1[[#This Row],[EMPLEADO]],IS[[NÓMINA]:[INGENIERO]],2,0),"OTROS")</f>
        <v>OTROS</v>
      </c>
    </row>
    <row r="250" spans="1:43" x14ac:dyDescent="0.25">
      <c r="A250" t="s">
        <v>4444</v>
      </c>
      <c r="B250">
        <v>1</v>
      </c>
      <c r="C250" t="s">
        <v>4753</v>
      </c>
      <c r="D250" t="s">
        <v>38</v>
      </c>
      <c r="E250" t="s">
        <v>373</v>
      </c>
      <c r="F250" t="s">
        <v>4754</v>
      </c>
      <c r="G250" s="17" t="s">
        <v>4755</v>
      </c>
      <c r="H250" t="s">
        <v>308</v>
      </c>
      <c r="I250" t="s">
        <v>43</v>
      </c>
      <c r="J250" t="s">
        <v>8</v>
      </c>
      <c r="K250" t="s">
        <v>495</v>
      </c>
      <c r="L250" t="s">
        <v>496</v>
      </c>
      <c r="M250" t="s">
        <v>46</v>
      </c>
      <c r="N250">
        <v>0</v>
      </c>
      <c r="O250" t="s">
        <v>47</v>
      </c>
      <c r="P250">
        <v>231</v>
      </c>
      <c r="Q250" t="s">
        <v>48</v>
      </c>
      <c r="R250" t="s">
        <v>153</v>
      </c>
      <c r="S250" t="s">
        <v>50</v>
      </c>
      <c r="T250" t="s">
        <v>51</v>
      </c>
      <c r="U250" t="s">
        <v>52</v>
      </c>
      <c r="V250">
        <v>1.05</v>
      </c>
      <c r="W250" s="1">
        <v>750.75000000000011</v>
      </c>
      <c r="X250">
        <v>1</v>
      </c>
      <c r="Y250">
        <v>0.33</v>
      </c>
      <c r="Z250">
        <v>5</v>
      </c>
      <c r="AA250">
        <v>6.6000000000000003E-2</v>
      </c>
      <c r="AB250" s="2">
        <v>0</v>
      </c>
      <c r="AC250" s="1">
        <v>0</v>
      </c>
      <c r="AD250" s="7">
        <v>43497</v>
      </c>
      <c r="AE250" s="7">
        <v>43497</v>
      </c>
      <c r="AF250">
        <v>0</v>
      </c>
      <c r="AG250" t="s">
        <v>53</v>
      </c>
      <c r="AH250" s="2">
        <v>0</v>
      </c>
      <c r="AI250" s="1">
        <v>0</v>
      </c>
      <c r="AJ250" s="1">
        <v>0</v>
      </c>
      <c r="AK250" s="6" t="str">
        <f>+IF(Tabla1[[#This Row],[REQUEST_TY]]="SR MANTENIMIENTO CORRECTIVO", "EMERGENCIA", "OTROS")</f>
        <v>EMERGENCIA</v>
      </c>
      <c r="AL250" s="6" t="str">
        <f>+_xlfn.IFS(Tabla1[[#This Row],[Veces obj]]&lt;=1,"0-1",Tabla1[[#This Row],[Veces obj]]&lt;=2,"1-2",Tabla1[[#This Row],[Veces obj]]&lt;=3,"2-3",TRUE,"&gt;3")</f>
        <v>0-1</v>
      </c>
      <c r="AM250" s="6" t="str">
        <f>+_xlfn.IFS(MONTH(Tabla1[[#This Row],[MES]])&lt;=3,"Q1",MONTH(Tabla1[[#This Row],[MES]])&lt;=6,"Q2",MONTH(Tabla1[[#This Row],[MES]])&lt;=9,"Q3",TRUE,"Q4")</f>
        <v>Q1</v>
      </c>
      <c r="AN250" t="str">
        <f>+IFERROR(VLOOKUP(Tabla1[[#This Row],[CUENTA]],CTAS[],2,0),"OTROS")</f>
        <v>OTROS</v>
      </c>
      <c r="AP250" t="str">
        <f>+IFERROR(VLOOKUP(Tabla1[[#This Row],[EMPLEADO]],IS[],3,0),"OTROS")</f>
        <v>OTROS</v>
      </c>
      <c r="AQ250" t="str">
        <f>+IFERROR(VLOOKUP(Tabla1[[#This Row],[EMPLEADO]],IS[[NÓMINA]:[INGENIERO]],2,0),"OTROS")</f>
        <v>OTROS</v>
      </c>
    </row>
    <row r="251" spans="1:43" x14ac:dyDescent="0.25">
      <c r="A251" t="s">
        <v>36</v>
      </c>
      <c r="B251">
        <v>1</v>
      </c>
      <c r="C251" t="s">
        <v>1779</v>
      </c>
      <c r="D251" t="s">
        <v>38</v>
      </c>
      <c r="E251" t="s">
        <v>558</v>
      </c>
      <c r="F251" t="s">
        <v>1780</v>
      </c>
      <c r="G251" s="17" t="s">
        <v>1781</v>
      </c>
      <c r="H251" t="s">
        <v>42</v>
      </c>
      <c r="I251" t="s">
        <v>43</v>
      </c>
      <c r="J251" t="s">
        <v>8</v>
      </c>
      <c r="K251" t="s">
        <v>44</v>
      </c>
      <c r="L251" t="s">
        <v>1782</v>
      </c>
      <c r="M251" t="s">
        <v>131</v>
      </c>
      <c r="N251">
        <v>1</v>
      </c>
      <c r="O251" t="s">
        <v>47</v>
      </c>
      <c r="P251">
        <v>40</v>
      </c>
      <c r="Q251" t="s">
        <v>82</v>
      </c>
      <c r="R251" t="s">
        <v>95</v>
      </c>
      <c r="S251" t="s">
        <v>64</v>
      </c>
      <c r="T251" t="s">
        <v>51</v>
      </c>
      <c r="U251" t="s">
        <v>83</v>
      </c>
      <c r="V251">
        <v>1.05</v>
      </c>
      <c r="W251" s="1">
        <v>0</v>
      </c>
      <c r="X251">
        <v>1</v>
      </c>
      <c r="Y251">
        <v>1.45</v>
      </c>
      <c r="Z251">
        <v>5</v>
      </c>
      <c r="AA251">
        <v>0.28999999999999998</v>
      </c>
      <c r="AB251" s="2">
        <v>0</v>
      </c>
      <c r="AC251" s="1">
        <v>0</v>
      </c>
      <c r="AD251" s="7">
        <v>43487</v>
      </c>
      <c r="AE251" s="7">
        <v>43488</v>
      </c>
      <c r="AF251">
        <v>1</v>
      </c>
      <c r="AG251" t="s">
        <v>53</v>
      </c>
      <c r="AH251" s="2">
        <v>0</v>
      </c>
      <c r="AI251" s="1">
        <v>0</v>
      </c>
      <c r="AJ251" s="1">
        <v>0</v>
      </c>
      <c r="AK251" s="6" t="str">
        <f>+IF(Tabla1[[#This Row],[REQUEST_TY]]="SR MANTENIMIENTO CORRECTIVO", "EMERGENCIA", "OTROS")</f>
        <v>EMERGENCIA</v>
      </c>
      <c r="AL251" s="6" t="str">
        <f>+_xlfn.IFS(Tabla1[[#This Row],[Veces obj]]&lt;=1,"0-1",Tabla1[[#This Row],[Veces obj]]&lt;=2,"1-2",Tabla1[[#This Row],[Veces obj]]&lt;=3,"2-3",TRUE,"&gt;3")</f>
        <v>0-1</v>
      </c>
      <c r="AM251" s="6" t="str">
        <f>+_xlfn.IFS(MONTH(Tabla1[[#This Row],[MES]])&lt;=3,"Q1",MONTH(Tabla1[[#This Row],[MES]])&lt;=6,"Q2",MONTH(Tabla1[[#This Row],[MES]])&lt;=9,"Q3",TRUE,"Q4")</f>
        <v>Q1</v>
      </c>
      <c r="AN251" t="str">
        <f>+IFERROR(VLOOKUP(Tabla1[[#This Row],[CUENTA]],CTAS[],2,0),"OTROS")</f>
        <v>OTROS</v>
      </c>
      <c r="AP251" t="str">
        <f>+IFERROR(VLOOKUP(Tabla1[[#This Row],[EMPLEADO]],IS[],3,0),"OTROS")</f>
        <v>OTROS</v>
      </c>
      <c r="AQ251" t="str">
        <f>+IFERROR(VLOOKUP(Tabla1[[#This Row],[EMPLEADO]],IS[[NÓMINA]:[INGENIERO]],2,0),"OTROS")</f>
        <v>OTROS</v>
      </c>
    </row>
    <row r="252" spans="1:43" x14ac:dyDescent="0.25">
      <c r="A252" t="s">
        <v>4444</v>
      </c>
      <c r="B252">
        <v>1</v>
      </c>
      <c r="C252" t="s">
        <v>6491</v>
      </c>
      <c r="D252" t="s">
        <v>38</v>
      </c>
      <c r="E252" t="s">
        <v>217</v>
      </c>
      <c r="F252" t="s">
        <v>6492</v>
      </c>
      <c r="G252" s="17" t="s">
        <v>6493</v>
      </c>
      <c r="H252" t="s">
        <v>915</v>
      </c>
      <c r="I252" t="s">
        <v>43</v>
      </c>
      <c r="J252" t="s">
        <v>8</v>
      </c>
      <c r="K252" t="s">
        <v>59</v>
      </c>
      <c r="L252" t="s">
        <v>3186</v>
      </c>
      <c r="M252" t="s">
        <v>1071</v>
      </c>
      <c r="N252">
        <v>0</v>
      </c>
      <c r="O252" t="s">
        <v>47</v>
      </c>
      <c r="P252">
        <v>151</v>
      </c>
      <c r="Q252" t="s">
        <v>48</v>
      </c>
      <c r="R252" t="s">
        <v>223</v>
      </c>
      <c r="S252" t="s">
        <v>139</v>
      </c>
      <c r="T252" t="s">
        <v>51</v>
      </c>
      <c r="U252" t="s">
        <v>353</v>
      </c>
      <c r="V252">
        <v>1.1499999999999999</v>
      </c>
      <c r="W252" s="1">
        <v>1808.95</v>
      </c>
      <c r="X252">
        <v>1</v>
      </c>
      <c r="Y252">
        <v>0.27</v>
      </c>
      <c r="Z252">
        <v>4</v>
      </c>
      <c r="AA252">
        <v>6.7500000000000004E-2</v>
      </c>
      <c r="AB252" s="2">
        <v>0</v>
      </c>
      <c r="AC252" s="1">
        <v>0</v>
      </c>
      <c r="AD252" s="7">
        <v>43518</v>
      </c>
      <c r="AE252" s="7">
        <v>43518</v>
      </c>
      <c r="AF252">
        <v>0</v>
      </c>
      <c r="AG252" t="s">
        <v>53</v>
      </c>
      <c r="AH252" s="2">
        <v>0</v>
      </c>
      <c r="AI252" s="1">
        <v>0</v>
      </c>
      <c r="AJ252" s="1">
        <v>0</v>
      </c>
      <c r="AK252" s="6" t="str">
        <f>+IF(Tabla1[[#This Row],[REQUEST_TY]]="SR MANTENIMIENTO CORRECTIVO", "EMERGENCIA", "OTROS")</f>
        <v>EMERGENCIA</v>
      </c>
      <c r="AL252" s="6" t="str">
        <f>+_xlfn.IFS(Tabla1[[#This Row],[Veces obj]]&lt;=1,"0-1",Tabla1[[#This Row],[Veces obj]]&lt;=2,"1-2",Tabla1[[#This Row],[Veces obj]]&lt;=3,"2-3",TRUE,"&gt;3")</f>
        <v>0-1</v>
      </c>
      <c r="AM252" s="6" t="str">
        <f>+_xlfn.IFS(MONTH(Tabla1[[#This Row],[MES]])&lt;=3,"Q1",MONTH(Tabla1[[#This Row],[MES]])&lt;=6,"Q2",MONTH(Tabla1[[#This Row],[MES]])&lt;=9,"Q3",TRUE,"Q4")</f>
        <v>Q1</v>
      </c>
      <c r="AN252" t="str">
        <f>+IFERROR(VLOOKUP(Tabla1[[#This Row],[CUENTA]],CTAS[],2,0),"OTROS")</f>
        <v>OTROS</v>
      </c>
      <c r="AP252" t="str">
        <f>+IFERROR(VLOOKUP(Tabla1[[#This Row],[EMPLEADO]],IS[],3,0),"OTROS")</f>
        <v>OTROS</v>
      </c>
      <c r="AQ252" t="str">
        <f>+IFERROR(VLOOKUP(Tabla1[[#This Row],[EMPLEADO]],IS[[NÓMINA]:[INGENIERO]],2,0),"OTROS")</f>
        <v>OTROS</v>
      </c>
    </row>
    <row r="253" spans="1:43" x14ac:dyDescent="0.25">
      <c r="A253" t="s">
        <v>4444</v>
      </c>
      <c r="B253">
        <v>1</v>
      </c>
      <c r="C253" t="s">
        <v>5846</v>
      </c>
      <c r="D253" t="s">
        <v>38</v>
      </c>
      <c r="E253" t="s">
        <v>113</v>
      </c>
      <c r="F253" t="s">
        <v>5847</v>
      </c>
      <c r="G253" s="17" t="s">
        <v>5848</v>
      </c>
      <c r="H253" t="s">
        <v>124</v>
      </c>
      <c r="I253" t="s">
        <v>43</v>
      </c>
      <c r="J253" t="s">
        <v>8</v>
      </c>
      <c r="K253" t="s">
        <v>891</v>
      </c>
      <c r="L253" t="s">
        <v>892</v>
      </c>
      <c r="M253" t="s">
        <v>94</v>
      </c>
      <c r="N253">
        <v>0</v>
      </c>
      <c r="O253" t="s">
        <v>47</v>
      </c>
      <c r="P253">
        <v>215</v>
      </c>
      <c r="Q253" t="s">
        <v>48</v>
      </c>
      <c r="R253" t="s">
        <v>49</v>
      </c>
      <c r="S253" t="s">
        <v>50</v>
      </c>
      <c r="T253" t="s">
        <v>51</v>
      </c>
      <c r="U253" t="s">
        <v>52</v>
      </c>
      <c r="V253">
        <v>1.05</v>
      </c>
      <c r="W253" s="1">
        <v>750.75000000000011</v>
      </c>
      <c r="X253">
        <v>1</v>
      </c>
      <c r="Y253">
        <v>0.25</v>
      </c>
      <c r="Z253">
        <v>5</v>
      </c>
      <c r="AA253">
        <v>0.05</v>
      </c>
      <c r="AB253" s="2">
        <v>0</v>
      </c>
      <c r="AC253" s="1">
        <v>0</v>
      </c>
      <c r="AD253" s="7">
        <v>43509</v>
      </c>
      <c r="AE253" s="7">
        <v>43509</v>
      </c>
      <c r="AF253">
        <v>0</v>
      </c>
      <c r="AG253" t="s">
        <v>53</v>
      </c>
      <c r="AH253" s="2">
        <v>0</v>
      </c>
      <c r="AI253" s="1">
        <v>0</v>
      </c>
      <c r="AJ253" s="1">
        <v>0</v>
      </c>
      <c r="AK253" s="6" t="str">
        <f>+IF(Tabla1[[#This Row],[REQUEST_TY]]="SR MANTENIMIENTO CORRECTIVO", "EMERGENCIA", "OTROS")</f>
        <v>EMERGENCIA</v>
      </c>
      <c r="AL253" s="6" t="str">
        <f>+_xlfn.IFS(Tabla1[[#This Row],[Veces obj]]&lt;=1,"0-1",Tabla1[[#This Row],[Veces obj]]&lt;=2,"1-2",Tabla1[[#This Row],[Veces obj]]&lt;=3,"2-3",TRUE,"&gt;3")</f>
        <v>0-1</v>
      </c>
      <c r="AM253" s="6" t="str">
        <f>+_xlfn.IFS(MONTH(Tabla1[[#This Row],[MES]])&lt;=3,"Q1",MONTH(Tabla1[[#This Row],[MES]])&lt;=6,"Q2",MONTH(Tabla1[[#This Row],[MES]])&lt;=9,"Q3",TRUE,"Q4")</f>
        <v>Q1</v>
      </c>
      <c r="AN253" t="str">
        <f>+IFERROR(VLOOKUP(Tabla1[[#This Row],[CUENTA]],CTAS[],2,0),"OTROS")</f>
        <v>OTROS</v>
      </c>
      <c r="AO253">
        <v>1</v>
      </c>
      <c r="AP253" t="str">
        <f>+IFERROR(VLOOKUP(Tabla1[[#This Row],[EMPLEADO]],IS[],3,0),"OTROS")</f>
        <v>JUAREZ</v>
      </c>
      <c r="AQ253" t="str">
        <f>+IFERROR(VLOOKUP(Tabla1[[#This Row],[EMPLEADO]],IS[[NÓMINA]:[INGENIERO]],2,0),"OTROS")</f>
        <v>MIGUEL COTA</v>
      </c>
    </row>
    <row r="254" spans="1:43" x14ac:dyDescent="0.25">
      <c r="A254" t="s">
        <v>4444</v>
      </c>
      <c r="B254">
        <v>1</v>
      </c>
      <c r="C254" t="s">
        <v>5840</v>
      </c>
      <c r="D254" t="s">
        <v>38</v>
      </c>
      <c r="E254" t="s">
        <v>884</v>
      </c>
      <c r="F254" t="s">
        <v>5841</v>
      </c>
      <c r="G254" s="17" t="s">
        <v>5842</v>
      </c>
      <c r="H254" t="s">
        <v>204</v>
      </c>
      <c r="I254" t="s">
        <v>43</v>
      </c>
      <c r="J254" t="s">
        <v>8</v>
      </c>
      <c r="K254" t="s">
        <v>179</v>
      </c>
      <c r="L254" t="s">
        <v>5843</v>
      </c>
      <c r="M254" t="s">
        <v>761</v>
      </c>
      <c r="N254">
        <v>0</v>
      </c>
      <c r="O254" t="s">
        <v>47</v>
      </c>
      <c r="P254">
        <v>169</v>
      </c>
      <c r="Q254" t="s">
        <v>48</v>
      </c>
      <c r="R254" t="s">
        <v>95</v>
      </c>
      <c r="S254" t="s">
        <v>64</v>
      </c>
      <c r="T254" t="s">
        <v>208</v>
      </c>
      <c r="U254" t="s">
        <v>96</v>
      </c>
      <c r="V254">
        <v>1.1000000000000001</v>
      </c>
      <c r="W254" s="1">
        <v>1501.5000000000002</v>
      </c>
      <c r="X254">
        <v>1</v>
      </c>
      <c r="Y254">
        <v>0.62</v>
      </c>
      <c r="Z254">
        <v>9</v>
      </c>
      <c r="AA254">
        <v>6.8888888888888888E-2</v>
      </c>
      <c r="AB254" s="2">
        <v>0</v>
      </c>
      <c r="AC254" s="1">
        <v>0</v>
      </c>
      <c r="AD254" s="7">
        <v>43509</v>
      </c>
      <c r="AE254" s="7">
        <v>43509</v>
      </c>
      <c r="AF254">
        <v>0</v>
      </c>
      <c r="AG254" t="s">
        <v>53</v>
      </c>
      <c r="AH254" s="2">
        <v>0</v>
      </c>
      <c r="AI254" s="1">
        <v>0</v>
      </c>
      <c r="AJ254" s="1">
        <v>0</v>
      </c>
      <c r="AK254" s="6" t="str">
        <f>+IF(Tabla1[[#This Row],[REQUEST_TY]]="SR MANTENIMIENTO CORRECTIVO", "EMERGENCIA", "OTROS")</f>
        <v>EMERGENCIA</v>
      </c>
      <c r="AL254" s="6" t="str">
        <f>+_xlfn.IFS(Tabla1[[#This Row],[Veces obj]]&lt;=1,"0-1",Tabla1[[#This Row],[Veces obj]]&lt;=2,"1-2",Tabla1[[#This Row],[Veces obj]]&lt;=3,"2-3",TRUE,"&gt;3")</f>
        <v>0-1</v>
      </c>
      <c r="AM254" s="6" t="str">
        <f>+_xlfn.IFS(MONTH(Tabla1[[#This Row],[MES]])&lt;=3,"Q1",MONTH(Tabla1[[#This Row],[MES]])&lt;=6,"Q2",MONTH(Tabla1[[#This Row],[MES]])&lt;=9,"Q3",TRUE,"Q4")</f>
        <v>Q1</v>
      </c>
      <c r="AN254" t="str">
        <f>+IFERROR(VLOOKUP(Tabla1[[#This Row],[CUENTA]],CTAS[],2,0),"OTROS")</f>
        <v>OTROS</v>
      </c>
      <c r="AP254" t="str">
        <f>+IFERROR(VLOOKUP(Tabla1[[#This Row],[EMPLEADO]],IS[],3,0),"OTROS")</f>
        <v>OTROS</v>
      </c>
      <c r="AQ254" t="str">
        <f>+IFERROR(VLOOKUP(Tabla1[[#This Row],[EMPLEADO]],IS[[NÓMINA]:[INGENIERO]],2,0),"OTROS")</f>
        <v>OTROS</v>
      </c>
    </row>
    <row r="255" spans="1:43" x14ac:dyDescent="0.25">
      <c r="A255" t="s">
        <v>36</v>
      </c>
      <c r="B255">
        <v>1</v>
      </c>
      <c r="C255" t="s">
        <v>623</v>
      </c>
      <c r="D255" t="s">
        <v>38</v>
      </c>
      <c r="E255" t="s">
        <v>172</v>
      </c>
      <c r="F255" t="s">
        <v>624</v>
      </c>
      <c r="G255" s="17" t="s">
        <v>625</v>
      </c>
      <c r="H255" t="s">
        <v>70</v>
      </c>
      <c r="I255" t="s">
        <v>43</v>
      </c>
      <c r="J255" t="s">
        <v>8</v>
      </c>
      <c r="K255" t="s">
        <v>234</v>
      </c>
      <c r="L255" t="s">
        <v>93</v>
      </c>
      <c r="M255" t="s">
        <v>94</v>
      </c>
      <c r="N255">
        <v>1</v>
      </c>
      <c r="O255" t="s">
        <v>47</v>
      </c>
      <c r="P255">
        <v>79</v>
      </c>
      <c r="Q255" t="s">
        <v>48</v>
      </c>
      <c r="R255" t="s">
        <v>74</v>
      </c>
      <c r="S255" t="s">
        <v>50</v>
      </c>
      <c r="T255" t="s">
        <v>51</v>
      </c>
      <c r="U255" t="s">
        <v>52</v>
      </c>
      <c r="V255">
        <v>1.05</v>
      </c>
      <c r="W255" s="1">
        <v>0</v>
      </c>
      <c r="X255">
        <v>1</v>
      </c>
      <c r="Y255">
        <v>0.35</v>
      </c>
      <c r="Z255">
        <v>5</v>
      </c>
      <c r="AA255">
        <v>6.9999999999999993E-2</v>
      </c>
      <c r="AB255" s="2">
        <v>0</v>
      </c>
      <c r="AC255" s="1">
        <v>0</v>
      </c>
      <c r="AD255" s="7">
        <v>43479</v>
      </c>
      <c r="AE255" s="7">
        <v>43479</v>
      </c>
      <c r="AF255">
        <v>0</v>
      </c>
      <c r="AG255" t="s">
        <v>53</v>
      </c>
      <c r="AH255" s="2">
        <v>0</v>
      </c>
      <c r="AI255" s="1">
        <v>0</v>
      </c>
      <c r="AJ255" s="1">
        <v>0</v>
      </c>
      <c r="AK255" s="6" t="str">
        <f>+IF(Tabla1[[#This Row],[REQUEST_TY]]="SR MANTENIMIENTO CORRECTIVO", "EMERGENCIA", "OTROS")</f>
        <v>EMERGENCIA</v>
      </c>
      <c r="AL255" s="6" t="str">
        <f>+_xlfn.IFS(Tabla1[[#This Row],[Veces obj]]&lt;=1,"0-1",Tabla1[[#This Row],[Veces obj]]&lt;=2,"1-2",Tabla1[[#This Row],[Veces obj]]&lt;=3,"2-3",TRUE,"&gt;3")</f>
        <v>0-1</v>
      </c>
      <c r="AM255" s="6" t="str">
        <f>+_xlfn.IFS(MONTH(Tabla1[[#This Row],[MES]])&lt;=3,"Q1",MONTH(Tabla1[[#This Row],[MES]])&lt;=6,"Q2",MONTH(Tabla1[[#This Row],[MES]])&lt;=9,"Q3",TRUE,"Q4")</f>
        <v>Q1</v>
      </c>
      <c r="AN255" t="str">
        <f>+IFERROR(VLOOKUP(Tabla1[[#This Row],[CUENTA]],CTAS[],2,0),"OTROS")</f>
        <v>OTROS</v>
      </c>
      <c r="AP255" t="str">
        <f>+IFERROR(VLOOKUP(Tabla1[[#This Row],[EMPLEADO]],IS[],3,0),"OTROS")</f>
        <v>OTROS</v>
      </c>
      <c r="AQ255" t="str">
        <f>+IFERROR(VLOOKUP(Tabla1[[#This Row],[EMPLEADO]],IS[[NÓMINA]:[INGENIERO]],2,0),"OTROS")</f>
        <v>OTROS</v>
      </c>
    </row>
    <row r="256" spans="1:43" x14ac:dyDescent="0.25">
      <c r="A256" t="s">
        <v>4444</v>
      </c>
      <c r="B256">
        <v>1</v>
      </c>
      <c r="C256" t="s">
        <v>7242</v>
      </c>
      <c r="D256" t="s">
        <v>38</v>
      </c>
      <c r="E256" t="s">
        <v>39</v>
      </c>
      <c r="F256" t="s">
        <v>7243</v>
      </c>
      <c r="G256" s="17" t="s">
        <v>6622</v>
      </c>
      <c r="H256" t="s">
        <v>124</v>
      </c>
      <c r="I256" t="s">
        <v>43</v>
      </c>
      <c r="J256" t="s">
        <v>8</v>
      </c>
      <c r="K256" t="s">
        <v>2028</v>
      </c>
      <c r="L256" t="s">
        <v>6623</v>
      </c>
      <c r="M256" t="s">
        <v>94</v>
      </c>
      <c r="N256">
        <v>0</v>
      </c>
      <c r="O256" t="s">
        <v>47</v>
      </c>
      <c r="P256">
        <v>8</v>
      </c>
      <c r="Q256" t="s">
        <v>194</v>
      </c>
      <c r="R256" t="s">
        <v>49</v>
      </c>
      <c r="S256" t="s">
        <v>50</v>
      </c>
      <c r="T256" t="s">
        <v>51</v>
      </c>
      <c r="U256" t="s">
        <v>444</v>
      </c>
      <c r="V256">
        <v>0</v>
      </c>
      <c r="W256" s="1">
        <v>0</v>
      </c>
      <c r="X256">
        <v>1</v>
      </c>
      <c r="Y256">
        <v>0.32</v>
      </c>
      <c r="Z256">
        <v>5</v>
      </c>
      <c r="AA256">
        <v>6.4000000000000001E-2</v>
      </c>
      <c r="AB256" s="2">
        <v>0</v>
      </c>
      <c r="AC256" s="1">
        <v>0</v>
      </c>
      <c r="AD256" s="7">
        <v>43523</v>
      </c>
      <c r="AE256" s="7">
        <v>43523</v>
      </c>
      <c r="AF256">
        <v>0</v>
      </c>
      <c r="AG256" t="s">
        <v>53</v>
      </c>
      <c r="AH256" s="2">
        <v>0</v>
      </c>
      <c r="AI256" s="1">
        <v>0</v>
      </c>
      <c r="AJ256" s="1">
        <v>0</v>
      </c>
      <c r="AK256" s="6" t="str">
        <f>+IF(Tabla1[[#This Row],[REQUEST_TY]]="SR MANTENIMIENTO CORRECTIVO", "EMERGENCIA", "OTROS")</f>
        <v>EMERGENCIA</v>
      </c>
      <c r="AL256" s="6" t="str">
        <f>+_xlfn.IFS(Tabla1[[#This Row],[Veces obj]]&lt;=1,"0-1",Tabla1[[#This Row],[Veces obj]]&lt;=2,"1-2",Tabla1[[#This Row],[Veces obj]]&lt;=3,"2-3",TRUE,"&gt;3")</f>
        <v>0-1</v>
      </c>
      <c r="AM256" s="6" t="str">
        <f>+_xlfn.IFS(MONTH(Tabla1[[#This Row],[MES]])&lt;=3,"Q1",MONTH(Tabla1[[#This Row],[MES]])&lt;=6,"Q2",MONTH(Tabla1[[#This Row],[MES]])&lt;=9,"Q3",TRUE,"Q4")</f>
        <v>Q1</v>
      </c>
      <c r="AN256" t="str">
        <f>+IFERROR(VLOOKUP(Tabla1[[#This Row],[CUENTA]],CTAS[],2,0),"OTROS")</f>
        <v>OTROS</v>
      </c>
      <c r="AO256">
        <v>1</v>
      </c>
      <c r="AP256" t="str">
        <f>+IFERROR(VLOOKUP(Tabla1[[#This Row],[EMPLEADO]],IS[],3,0),"OTROS")</f>
        <v>JUAREZ</v>
      </c>
      <c r="AQ256" t="str">
        <f>+IFERROR(VLOOKUP(Tabla1[[#This Row],[EMPLEADO]],IS[[NÓMINA]:[INGENIERO]],2,0),"OTROS")</f>
        <v>MIGUEL COTA</v>
      </c>
    </row>
    <row r="257" spans="1:43" x14ac:dyDescent="0.25">
      <c r="A257" t="s">
        <v>4444</v>
      </c>
      <c r="B257">
        <v>1</v>
      </c>
      <c r="C257" t="s">
        <v>5046</v>
      </c>
      <c r="D257" t="s">
        <v>38</v>
      </c>
      <c r="E257" t="s">
        <v>401</v>
      </c>
      <c r="F257" t="s">
        <v>5047</v>
      </c>
      <c r="G257" s="17" t="s">
        <v>5048</v>
      </c>
      <c r="H257" t="s">
        <v>124</v>
      </c>
      <c r="I257" t="s">
        <v>43</v>
      </c>
      <c r="J257" t="s">
        <v>8</v>
      </c>
      <c r="K257" t="s">
        <v>404</v>
      </c>
      <c r="L257" t="s">
        <v>405</v>
      </c>
      <c r="M257" t="s">
        <v>94</v>
      </c>
      <c r="N257">
        <v>0</v>
      </c>
      <c r="O257" t="s">
        <v>47</v>
      </c>
      <c r="P257">
        <v>385</v>
      </c>
      <c r="Q257" t="s">
        <v>48</v>
      </c>
      <c r="R257" t="s">
        <v>153</v>
      </c>
      <c r="S257" t="s">
        <v>50</v>
      </c>
      <c r="T257" t="s">
        <v>51</v>
      </c>
      <c r="U257" t="s">
        <v>52</v>
      </c>
      <c r="V257">
        <v>1.05</v>
      </c>
      <c r="W257" s="1">
        <v>750.75000000000011</v>
      </c>
      <c r="X257">
        <v>1</v>
      </c>
      <c r="Y257">
        <v>0.38</v>
      </c>
      <c r="Z257">
        <v>5</v>
      </c>
      <c r="AA257">
        <v>7.5999999999999998E-2</v>
      </c>
      <c r="AB257" s="2">
        <v>0</v>
      </c>
      <c r="AC257" s="1">
        <v>0</v>
      </c>
      <c r="AD257" s="7">
        <v>43502</v>
      </c>
      <c r="AE257" s="7">
        <v>43502</v>
      </c>
      <c r="AF257">
        <v>0</v>
      </c>
      <c r="AG257" t="s">
        <v>53</v>
      </c>
      <c r="AH257" s="2">
        <v>0</v>
      </c>
      <c r="AI257" s="1">
        <v>0</v>
      </c>
      <c r="AJ257" s="1">
        <v>0</v>
      </c>
      <c r="AK257" s="6" t="str">
        <f>+IF(Tabla1[[#This Row],[REQUEST_TY]]="SR MANTENIMIENTO CORRECTIVO", "EMERGENCIA", "OTROS")</f>
        <v>EMERGENCIA</v>
      </c>
      <c r="AL257" s="6" t="str">
        <f>+_xlfn.IFS(Tabla1[[#This Row],[Veces obj]]&lt;=1,"0-1",Tabla1[[#This Row],[Veces obj]]&lt;=2,"1-2",Tabla1[[#This Row],[Veces obj]]&lt;=3,"2-3",TRUE,"&gt;3")</f>
        <v>0-1</v>
      </c>
      <c r="AM257" s="6" t="str">
        <f>+_xlfn.IFS(MONTH(Tabla1[[#This Row],[MES]])&lt;=3,"Q1",MONTH(Tabla1[[#This Row],[MES]])&lt;=6,"Q2",MONTH(Tabla1[[#This Row],[MES]])&lt;=9,"Q3",TRUE,"Q4")</f>
        <v>Q1</v>
      </c>
      <c r="AN257" t="str">
        <f>+IFERROR(VLOOKUP(Tabla1[[#This Row],[CUENTA]],CTAS[],2,0),"OTROS")</f>
        <v>OTROS</v>
      </c>
      <c r="AO257">
        <v>1</v>
      </c>
      <c r="AP257" t="str">
        <f>+IFERROR(VLOOKUP(Tabla1[[#This Row],[EMPLEADO]],IS[],3,0),"OTROS")</f>
        <v>JUAREZ</v>
      </c>
      <c r="AQ257" t="str">
        <f>+IFERROR(VLOOKUP(Tabla1[[#This Row],[EMPLEADO]],IS[[NÓMINA]:[INGENIERO]],2,0),"OTROS")</f>
        <v>MIGUEL COTA</v>
      </c>
    </row>
    <row r="258" spans="1:43" x14ac:dyDescent="0.25">
      <c r="A258" t="s">
        <v>4444</v>
      </c>
      <c r="B258">
        <v>1</v>
      </c>
      <c r="C258" t="s">
        <v>6950</v>
      </c>
      <c r="D258" t="s">
        <v>38</v>
      </c>
      <c r="E258" t="s">
        <v>373</v>
      </c>
      <c r="F258" t="s">
        <v>6951</v>
      </c>
      <c r="G258" s="17" t="s">
        <v>6440</v>
      </c>
      <c r="H258" t="s">
        <v>691</v>
      </c>
      <c r="I258" t="s">
        <v>43</v>
      </c>
      <c r="J258" t="s">
        <v>8</v>
      </c>
      <c r="K258" t="s">
        <v>102</v>
      </c>
      <c r="L258" t="s">
        <v>5980</v>
      </c>
      <c r="M258" t="s">
        <v>215</v>
      </c>
      <c r="N258">
        <v>0</v>
      </c>
      <c r="O258" t="s">
        <v>47</v>
      </c>
      <c r="P258">
        <v>4</v>
      </c>
      <c r="Q258" t="s">
        <v>207</v>
      </c>
      <c r="R258" t="s">
        <v>153</v>
      </c>
      <c r="S258" t="s">
        <v>50</v>
      </c>
      <c r="T258" t="s">
        <v>51</v>
      </c>
      <c r="U258" t="s">
        <v>486</v>
      </c>
      <c r="V258">
        <v>0</v>
      </c>
      <c r="W258" s="1">
        <v>0</v>
      </c>
      <c r="X258">
        <v>1</v>
      </c>
      <c r="Y258">
        <v>0.35</v>
      </c>
      <c r="Z258">
        <v>5</v>
      </c>
      <c r="AA258">
        <v>6.9999999999999993E-2</v>
      </c>
      <c r="AB258" s="2">
        <v>0</v>
      </c>
      <c r="AC258" s="1">
        <v>0</v>
      </c>
      <c r="AD258" s="7">
        <v>43521</v>
      </c>
      <c r="AE258" s="7">
        <v>43521</v>
      </c>
      <c r="AF258">
        <v>0</v>
      </c>
      <c r="AG258" t="s">
        <v>53</v>
      </c>
      <c r="AH258" s="2">
        <v>0</v>
      </c>
      <c r="AI258" s="1">
        <v>0</v>
      </c>
      <c r="AJ258" s="1">
        <v>0</v>
      </c>
      <c r="AK258" s="6" t="str">
        <f>+IF(Tabla1[[#This Row],[REQUEST_TY]]="SR MANTENIMIENTO CORRECTIVO", "EMERGENCIA", "OTROS")</f>
        <v>EMERGENCIA</v>
      </c>
      <c r="AL258" s="6" t="str">
        <f>+_xlfn.IFS(Tabla1[[#This Row],[Veces obj]]&lt;=1,"0-1",Tabla1[[#This Row],[Veces obj]]&lt;=2,"1-2",Tabla1[[#This Row],[Veces obj]]&lt;=3,"2-3",TRUE,"&gt;3")</f>
        <v>0-1</v>
      </c>
      <c r="AM258" s="6" t="str">
        <f>+_xlfn.IFS(MONTH(Tabla1[[#This Row],[MES]])&lt;=3,"Q1",MONTH(Tabla1[[#This Row],[MES]])&lt;=6,"Q2",MONTH(Tabla1[[#This Row],[MES]])&lt;=9,"Q3",TRUE,"Q4")</f>
        <v>Q1</v>
      </c>
      <c r="AN258" t="str">
        <f>+IFERROR(VLOOKUP(Tabla1[[#This Row],[CUENTA]],CTAS[],2,0),"OTROS")</f>
        <v>OTROS</v>
      </c>
      <c r="AP258" t="str">
        <f>+IFERROR(VLOOKUP(Tabla1[[#This Row],[EMPLEADO]],IS[],3,0),"OTROS")</f>
        <v>OTROS</v>
      </c>
      <c r="AQ258" t="str">
        <f>+IFERROR(VLOOKUP(Tabla1[[#This Row],[EMPLEADO]],IS[[NÓMINA]:[INGENIERO]],2,0),"OTROS")</f>
        <v>OTROS</v>
      </c>
    </row>
    <row r="259" spans="1:43" x14ac:dyDescent="0.25">
      <c r="A259" t="s">
        <v>4444</v>
      </c>
      <c r="B259">
        <v>1</v>
      </c>
      <c r="C259" t="s">
        <v>7160</v>
      </c>
      <c r="D259" t="s">
        <v>38</v>
      </c>
      <c r="E259" t="s">
        <v>558</v>
      </c>
      <c r="F259" t="s">
        <v>7161</v>
      </c>
      <c r="G259" s="17" t="s">
        <v>3529</v>
      </c>
      <c r="H259" t="s">
        <v>42</v>
      </c>
      <c r="I259" t="s">
        <v>43</v>
      </c>
      <c r="J259" t="s">
        <v>8</v>
      </c>
      <c r="K259" t="s">
        <v>798</v>
      </c>
      <c r="L259" t="s">
        <v>3530</v>
      </c>
      <c r="M259" t="s">
        <v>131</v>
      </c>
      <c r="N259">
        <v>1</v>
      </c>
      <c r="O259" t="s">
        <v>47</v>
      </c>
      <c r="P259">
        <v>172</v>
      </c>
      <c r="Q259" t="s">
        <v>48</v>
      </c>
      <c r="R259" t="s">
        <v>95</v>
      </c>
      <c r="S259" t="s">
        <v>64</v>
      </c>
      <c r="T259" t="s">
        <v>51</v>
      </c>
      <c r="U259" t="s">
        <v>96</v>
      </c>
      <c r="V259">
        <v>1.1000000000000001</v>
      </c>
      <c r="W259" s="1">
        <v>0</v>
      </c>
      <c r="X259">
        <v>1</v>
      </c>
      <c r="Y259">
        <v>0.35</v>
      </c>
      <c r="Z259">
        <v>5</v>
      </c>
      <c r="AA259">
        <v>6.9999999999999993E-2</v>
      </c>
      <c r="AB259" s="2">
        <v>0</v>
      </c>
      <c r="AC259" s="1">
        <v>0</v>
      </c>
      <c r="AD259" s="7">
        <v>43522</v>
      </c>
      <c r="AE259" s="7">
        <v>43522</v>
      </c>
      <c r="AF259">
        <v>0</v>
      </c>
      <c r="AG259" t="s">
        <v>53</v>
      </c>
      <c r="AH259" s="2">
        <v>0</v>
      </c>
      <c r="AI259" s="1">
        <v>0</v>
      </c>
      <c r="AJ259" s="1">
        <v>0</v>
      </c>
      <c r="AK259" s="6" t="str">
        <f>+IF(Tabla1[[#This Row],[REQUEST_TY]]="SR MANTENIMIENTO CORRECTIVO", "EMERGENCIA", "OTROS")</f>
        <v>EMERGENCIA</v>
      </c>
      <c r="AL259" s="6" t="str">
        <f>+_xlfn.IFS(Tabla1[[#This Row],[Veces obj]]&lt;=1,"0-1",Tabla1[[#This Row],[Veces obj]]&lt;=2,"1-2",Tabla1[[#This Row],[Veces obj]]&lt;=3,"2-3",TRUE,"&gt;3")</f>
        <v>0-1</v>
      </c>
      <c r="AM259" s="6" t="str">
        <f>+_xlfn.IFS(MONTH(Tabla1[[#This Row],[MES]])&lt;=3,"Q1",MONTH(Tabla1[[#This Row],[MES]])&lt;=6,"Q2",MONTH(Tabla1[[#This Row],[MES]])&lt;=9,"Q3",TRUE,"Q4")</f>
        <v>Q1</v>
      </c>
      <c r="AN259" t="str">
        <f>+IFERROR(VLOOKUP(Tabla1[[#This Row],[CUENTA]],CTAS[],2,0),"OTROS")</f>
        <v>OTROS</v>
      </c>
      <c r="AP259" t="str">
        <f>+IFERROR(VLOOKUP(Tabla1[[#This Row],[EMPLEADO]],IS[],3,0),"OTROS")</f>
        <v>OTROS</v>
      </c>
      <c r="AQ259" t="str">
        <f>+IFERROR(VLOOKUP(Tabla1[[#This Row],[EMPLEADO]],IS[[NÓMINA]:[INGENIERO]],2,0),"OTROS")</f>
        <v>OTROS</v>
      </c>
    </row>
    <row r="260" spans="1:43" x14ac:dyDescent="0.25">
      <c r="A260" t="s">
        <v>4444</v>
      </c>
      <c r="B260">
        <v>1</v>
      </c>
      <c r="C260" t="s">
        <v>5412</v>
      </c>
      <c r="D260" t="s">
        <v>38</v>
      </c>
      <c r="E260" t="s">
        <v>133</v>
      </c>
      <c r="F260" t="s">
        <v>5413</v>
      </c>
      <c r="G260" s="17" t="s">
        <v>2792</v>
      </c>
      <c r="H260" t="s">
        <v>106</v>
      </c>
      <c r="I260" t="s">
        <v>43</v>
      </c>
      <c r="J260" t="s">
        <v>8</v>
      </c>
      <c r="K260" t="s">
        <v>59</v>
      </c>
      <c r="L260" t="s">
        <v>1768</v>
      </c>
      <c r="M260" t="s">
        <v>310</v>
      </c>
      <c r="N260">
        <v>0</v>
      </c>
      <c r="O260" t="s">
        <v>47</v>
      </c>
      <c r="P260">
        <v>8</v>
      </c>
      <c r="Q260" t="s">
        <v>194</v>
      </c>
      <c r="R260" t="s">
        <v>138</v>
      </c>
      <c r="S260" t="s">
        <v>139</v>
      </c>
      <c r="T260" t="s">
        <v>51</v>
      </c>
      <c r="U260" t="s">
        <v>224</v>
      </c>
      <c r="V260">
        <v>0.8</v>
      </c>
      <c r="W260" s="1">
        <v>1258.4000000000003</v>
      </c>
      <c r="X260">
        <v>1</v>
      </c>
      <c r="Y260">
        <v>0.28000000000000003</v>
      </c>
      <c r="Z260">
        <v>4</v>
      </c>
      <c r="AA260">
        <v>7.0000000000000007E-2</v>
      </c>
      <c r="AB260" s="2">
        <v>0</v>
      </c>
      <c r="AC260" s="1">
        <v>0</v>
      </c>
      <c r="AD260" s="7">
        <v>43504</v>
      </c>
      <c r="AE260" s="7">
        <v>43504</v>
      </c>
      <c r="AF260">
        <v>0</v>
      </c>
      <c r="AG260" t="s">
        <v>53</v>
      </c>
      <c r="AH260" s="2">
        <v>0</v>
      </c>
      <c r="AI260" s="1">
        <v>0</v>
      </c>
      <c r="AJ260" s="1">
        <v>0</v>
      </c>
      <c r="AK260" s="6" t="str">
        <f>+IF(Tabla1[[#This Row],[REQUEST_TY]]="SR MANTENIMIENTO CORRECTIVO", "EMERGENCIA", "OTROS")</f>
        <v>EMERGENCIA</v>
      </c>
      <c r="AL260" s="6" t="str">
        <f>+_xlfn.IFS(Tabla1[[#This Row],[Veces obj]]&lt;=1,"0-1",Tabla1[[#This Row],[Veces obj]]&lt;=2,"1-2",Tabla1[[#This Row],[Veces obj]]&lt;=3,"2-3",TRUE,"&gt;3")</f>
        <v>0-1</v>
      </c>
      <c r="AM260" s="6" t="str">
        <f>+_xlfn.IFS(MONTH(Tabla1[[#This Row],[MES]])&lt;=3,"Q1",MONTH(Tabla1[[#This Row],[MES]])&lt;=6,"Q2",MONTH(Tabla1[[#This Row],[MES]])&lt;=9,"Q3",TRUE,"Q4")</f>
        <v>Q1</v>
      </c>
      <c r="AN260" t="str">
        <f>+IFERROR(VLOOKUP(Tabla1[[#This Row],[CUENTA]],CTAS[],2,0),"OTROS")</f>
        <v>OTROS</v>
      </c>
      <c r="AP260" t="str">
        <f>+IFERROR(VLOOKUP(Tabla1[[#This Row],[EMPLEADO]],IS[],3,0),"OTROS")</f>
        <v>OTROS</v>
      </c>
      <c r="AQ260" t="str">
        <f>+IFERROR(VLOOKUP(Tabla1[[#This Row],[EMPLEADO]],IS[[NÓMINA]:[INGENIERO]],2,0),"OTROS")</f>
        <v>OTROS</v>
      </c>
    </row>
    <row r="261" spans="1:43" x14ac:dyDescent="0.25">
      <c r="A261" t="s">
        <v>36</v>
      </c>
      <c r="B261">
        <v>1</v>
      </c>
      <c r="C261" t="s">
        <v>626</v>
      </c>
      <c r="D261" t="s">
        <v>38</v>
      </c>
      <c r="E261" t="s">
        <v>76</v>
      </c>
      <c r="F261" t="s">
        <v>627</v>
      </c>
      <c r="G261" s="17" t="s">
        <v>628</v>
      </c>
      <c r="H261" t="s">
        <v>106</v>
      </c>
      <c r="I261" t="s">
        <v>43</v>
      </c>
      <c r="J261" t="s">
        <v>8</v>
      </c>
      <c r="K261" t="s">
        <v>59</v>
      </c>
      <c r="L261" t="s">
        <v>629</v>
      </c>
      <c r="M261" t="s">
        <v>46</v>
      </c>
      <c r="N261">
        <v>0</v>
      </c>
      <c r="O261" t="s">
        <v>47</v>
      </c>
      <c r="P261">
        <v>13</v>
      </c>
      <c r="Q261" t="s">
        <v>194</v>
      </c>
      <c r="R261" t="s">
        <v>63</v>
      </c>
      <c r="S261" t="s">
        <v>64</v>
      </c>
      <c r="T261" t="s">
        <v>51</v>
      </c>
      <c r="U261" t="s">
        <v>195</v>
      </c>
      <c r="V261">
        <v>0.6</v>
      </c>
      <c r="W261" s="1">
        <v>819</v>
      </c>
      <c r="X261">
        <v>1</v>
      </c>
      <c r="Y261">
        <v>0.36</v>
      </c>
      <c r="Z261">
        <v>5</v>
      </c>
      <c r="AA261">
        <v>7.1999999999999995E-2</v>
      </c>
      <c r="AB261" s="2">
        <v>0</v>
      </c>
      <c r="AC261" s="1">
        <v>0</v>
      </c>
      <c r="AD261" s="7">
        <v>43490</v>
      </c>
      <c r="AE261" s="7">
        <v>43490</v>
      </c>
      <c r="AF261">
        <v>0</v>
      </c>
      <c r="AG261" t="s">
        <v>53</v>
      </c>
      <c r="AH261" s="2">
        <v>0</v>
      </c>
      <c r="AI261" s="1">
        <v>0</v>
      </c>
      <c r="AJ261" s="1">
        <v>0</v>
      </c>
      <c r="AK261" s="6" t="str">
        <f>+IF(Tabla1[[#This Row],[REQUEST_TY]]="SR MANTENIMIENTO CORRECTIVO", "EMERGENCIA", "OTROS")</f>
        <v>EMERGENCIA</v>
      </c>
      <c r="AL261" s="6" t="str">
        <f>+_xlfn.IFS(Tabla1[[#This Row],[Veces obj]]&lt;=1,"0-1",Tabla1[[#This Row],[Veces obj]]&lt;=2,"1-2",Tabla1[[#This Row],[Veces obj]]&lt;=3,"2-3",TRUE,"&gt;3")</f>
        <v>0-1</v>
      </c>
      <c r="AM261" s="6" t="str">
        <f>+_xlfn.IFS(MONTH(Tabla1[[#This Row],[MES]])&lt;=3,"Q1",MONTH(Tabla1[[#This Row],[MES]])&lt;=6,"Q2",MONTH(Tabla1[[#This Row],[MES]])&lt;=9,"Q3",TRUE,"Q4")</f>
        <v>Q1</v>
      </c>
      <c r="AN261" t="str">
        <f>+IFERROR(VLOOKUP(Tabla1[[#This Row],[CUENTA]],CTAS[],2,0),"OTROS")</f>
        <v>OTROS</v>
      </c>
      <c r="AP261" t="str">
        <f>+IFERROR(VLOOKUP(Tabla1[[#This Row],[EMPLEADO]],IS[],3,0),"OTROS")</f>
        <v>OTROS</v>
      </c>
      <c r="AQ261" t="str">
        <f>+IFERROR(VLOOKUP(Tabla1[[#This Row],[EMPLEADO]],IS[[NÓMINA]:[INGENIERO]],2,0),"OTROS")</f>
        <v>OTROS</v>
      </c>
    </row>
    <row r="262" spans="1:43" x14ac:dyDescent="0.25">
      <c r="A262" t="s">
        <v>36</v>
      </c>
      <c r="B262">
        <v>1</v>
      </c>
      <c r="C262" t="s">
        <v>1846</v>
      </c>
      <c r="D262" t="s">
        <v>38</v>
      </c>
      <c r="E262" t="s">
        <v>39</v>
      </c>
      <c r="F262" t="s">
        <v>758</v>
      </c>
      <c r="G262" s="17" t="s">
        <v>1847</v>
      </c>
      <c r="H262" t="s">
        <v>868</v>
      </c>
      <c r="I262" t="s">
        <v>43</v>
      </c>
      <c r="J262" t="s">
        <v>8</v>
      </c>
      <c r="K262" t="s">
        <v>1848</v>
      </c>
      <c r="L262" t="s">
        <v>1849</v>
      </c>
      <c r="M262" t="s">
        <v>1850</v>
      </c>
      <c r="N262">
        <v>1</v>
      </c>
      <c r="O262" t="s">
        <v>47</v>
      </c>
      <c r="P262">
        <v>76</v>
      </c>
      <c r="Q262" t="s">
        <v>48</v>
      </c>
      <c r="R262" t="s">
        <v>49</v>
      </c>
      <c r="S262" t="s">
        <v>50</v>
      </c>
      <c r="T262" t="s">
        <v>208</v>
      </c>
      <c r="U262" t="s">
        <v>52</v>
      </c>
      <c r="V262">
        <v>1.05</v>
      </c>
      <c r="W262" s="1">
        <v>0</v>
      </c>
      <c r="X262">
        <v>1</v>
      </c>
      <c r="Y262">
        <v>2.73</v>
      </c>
      <c r="Z262">
        <v>9</v>
      </c>
      <c r="AA262">
        <v>0.30333333333333334</v>
      </c>
      <c r="AB262" s="2">
        <v>0</v>
      </c>
      <c r="AC262" s="1">
        <v>0</v>
      </c>
      <c r="AD262" s="7">
        <v>43481</v>
      </c>
      <c r="AE262" s="7">
        <v>43481</v>
      </c>
      <c r="AF262">
        <v>0</v>
      </c>
      <c r="AG262" t="s">
        <v>53</v>
      </c>
      <c r="AH262" s="2">
        <v>0</v>
      </c>
      <c r="AI262" s="1">
        <v>0</v>
      </c>
      <c r="AJ262" s="1">
        <v>0</v>
      </c>
      <c r="AK262" s="6" t="str">
        <f>+IF(Tabla1[[#This Row],[REQUEST_TY]]="SR MANTENIMIENTO CORRECTIVO", "EMERGENCIA", "OTROS")</f>
        <v>EMERGENCIA</v>
      </c>
      <c r="AL262" s="6" t="str">
        <f>+_xlfn.IFS(Tabla1[[#This Row],[Veces obj]]&lt;=1,"0-1",Tabla1[[#This Row],[Veces obj]]&lt;=2,"1-2",Tabla1[[#This Row],[Veces obj]]&lt;=3,"2-3",TRUE,"&gt;3")</f>
        <v>0-1</v>
      </c>
      <c r="AM262" s="6" t="str">
        <f>+_xlfn.IFS(MONTH(Tabla1[[#This Row],[MES]])&lt;=3,"Q1",MONTH(Tabla1[[#This Row],[MES]])&lt;=6,"Q2",MONTH(Tabla1[[#This Row],[MES]])&lt;=9,"Q3",TRUE,"Q4")</f>
        <v>Q1</v>
      </c>
      <c r="AN262" t="str">
        <f>+IFERROR(VLOOKUP(Tabla1[[#This Row],[CUENTA]],CTAS[],2,0),"OTROS")</f>
        <v>OTROS</v>
      </c>
      <c r="AP262" t="str">
        <f>+IFERROR(VLOOKUP(Tabla1[[#This Row],[EMPLEADO]],IS[],3,0),"OTROS")</f>
        <v>OTROS</v>
      </c>
      <c r="AQ262" t="str">
        <f>+IFERROR(VLOOKUP(Tabla1[[#This Row],[EMPLEADO]],IS[[NÓMINA]:[INGENIERO]],2,0),"OTROS")</f>
        <v>OTROS</v>
      </c>
    </row>
    <row r="263" spans="1:43" x14ac:dyDescent="0.25">
      <c r="A263" t="s">
        <v>4444</v>
      </c>
      <c r="B263">
        <v>1</v>
      </c>
      <c r="C263" t="s">
        <v>5994</v>
      </c>
      <c r="D263" t="s">
        <v>38</v>
      </c>
      <c r="E263" t="s">
        <v>113</v>
      </c>
      <c r="F263" t="s">
        <v>5995</v>
      </c>
      <c r="G263" s="17" t="s">
        <v>5996</v>
      </c>
      <c r="H263" t="s">
        <v>204</v>
      </c>
      <c r="I263" t="s">
        <v>43</v>
      </c>
      <c r="J263" t="s">
        <v>8</v>
      </c>
      <c r="K263" t="s">
        <v>125</v>
      </c>
      <c r="L263" t="s">
        <v>5997</v>
      </c>
      <c r="M263" t="s">
        <v>206</v>
      </c>
      <c r="N263">
        <v>0</v>
      </c>
      <c r="O263" t="s">
        <v>47</v>
      </c>
      <c r="P263">
        <v>139</v>
      </c>
      <c r="Q263" t="s">
        <v>48</v>
      </c>
      <c r="R263" t="s">
        <v>49</v>
      </c>
      <c r="S263" t="s">
        <v>50</v>
      </c>
      <c r="T263" t="s">
        <v>208</v>
      </c>
      <c r="U263" t="s">
        <v>52</v>
      </c>
      <c r="V263">
        <v>1.05</v>
      </c>
      <c r="W263" s="1">
        <v>750.75000000000011</v>
      </c>
      <c r="X263">
        <v>1</v>
      </c>
      <c r="Y263">
        <v>0.65</v>
      </c>
      <c r="Z263">
        <v>9</v>
      </c>
      <c r="AA263">
        <v>7.2222222222222229E-2</v>
      </c>
      <c r="AB263" s="2">
        <v>0</v>
      </c>
      <c r="AC263" s="1">
        <v>0</v>
      </c>
      <c r="AD263" s="7">
        <v>43510</v>
      </c>
      <c r="AE263" s="7">
        <v>43510</v>
      </c>
      <c r="AF263">
        <v>0</v>
      </c>
      <c r="AG263" t="s">
        <v>53</v>
      </c>
      <c r="AH263" s="2">
        <v>0</v>
      </c>
      <c r="AI263" s="1">
        <v>0</v>
      </c>
      <c r="AJ263" s="1">
        <v>0</v>
      </c>
      <c r="AK263" s="6" t="str">
        <f>+IF(Tabla1[[#This Row],[REQUEST_TY]]="SR MANTENIMIENTO CORRECTIVO", "EMERGENCIA", "OTROS")</f>
        <v>EMERGENCIA</v>
      </c>
      <c r="AL263" s="6" t="str">
        <f>+_xlfn.IFS(Tabla1[[#This Row],[Veces obj]]&lt;=1,"0-1",Tabla1[[#This Row],[Veces obj]]&lt;=2,"1-2",Tabla1[[#This Row],[Veces obj]]&lt;=3,"2-3",TRUE,"&gt;3")</f>
        <v>0-1</v>
      </c>
      <c r="AM263" s="6" t="str">
        <f>+_xlfn.IFS(MONTH(Tabla1[[#This Row],[MES]])&lt;=3,"Q1",MONTH(Tabla1[[#This Row],[MES]])&lt;=6,"Q2",MONTH(Tabla1[[#This Row],[MES]])&lt;=9,"Q3",TRUE,"Q4")</f>
        <v>Q1</v>
      </c>
      <c r="AN263" t="str">
        <f>+IFERROR(VLOOKUP(Tabla1[[#This Row],[CUENTA]],CTAS[],2,0),"OTROS")</f>
        <v>OTROS</v>
      </c>
      <c r="AP263" t="str">
        <f>+IFERROR(VLOOKUP(Tabla1[[#This Row],[EMPLEADO]],IS[],3,0),"OTROS")</f>
        <v>OTROS</v>
      </c>
      <c r="AQ263" t="str">
        <f>+IFERROR(VLOOKUP(Tabla1[[#This Row],[EMPLEADO]],IS[[NÓMINA]:[INGENIERO]],2,0),"OTROS")</f>
        <v>OTROS</v>
      </c>
    </row>
    <row r="264" spans="1:43" x14ac:dyDescent="0.25">
      <c r="A264" t="s">
        <v>36</v>
      </c>
      <c r="B264">
        <v>1</v>
      </c>
      <c r="C264" t="s">
        <v>630</v>
      </c>
      <c r="D264" t="s">
        <v>38</v>
      </c>
      <c r="E264" t="s">
        <v>631</v>
      </c>
      <c r="F264" t="s">
        <v>632</v>
      </c>
      <c r="G264" s="17" t="s">
        <v>633</v>
      </c>
      <c r="H264" t="s">
        <v>253</v>
      </c>
      <c r="I264" t="s">
        <v>43</v>
      </c>
      <c r="J264" t="s">
        <v>8</v>
      </c>
      <c r="K264" t="s">
        <v>151</v>
      </c>
      <c r="L264" t="s">
        <v>634</v>
      </c>
      <c r="M264" t="s">
        <v>473</v>
      </c>
      <c r="N264">
        <v>0</v>
      </c>
      <c r="O264" t="s">
        <v>47</v>
      </c>
      <c r="P264">
        <v>370</v>
      </c>
      <c r="Q264" t="s">
        <v>48</v>
      </c>
      <c r="R264" t="s">
        <v>242</v>
      </c>
      <c r="S264" t="s">
        <v>64</v>
      </c>
      <c r="T264" t="s">
        <v>51</v>
      </c>
      <c r="U264" t="s">
        <v>96</v>
      </c>
      <c r="V264">
        <v>1.1000000000000001</v>
      </c>
      <c r="W264" s="1">
        <v>1501.5000000000002</v>
      </c>
      <c r="X264">
        <v>1</v>
      </c>
      <c r="Y264">
        <v>0.37</v>
      </c>
      <c r="Z264">
        <v>5</v>
      </c>
      <c r="AA264">
        <v>7.3999999999999996E-2</v>
      </c>
      <c r="AB264" s="2">
        <v>0</v>
      </c>
      <c r="AC264" s="1">
        <v>0</v>
      </c>
      <c r="AD264" s="7">
        <v>43482</v>
      </c>
      <c r="AE264" s="7">
        <v>43483</v>
      </c>
      <c r="AF264">
        <v>1</v>
      </c>
      <c r="AG264" t="s">
        <v>53</v>
      </c>
      <c r="AH264" s="2">
        <v>0</v>
      </c>
      <c r="AI264" s="1">
        <v>0</v>
      </c>
      <c r="AJ264" s="1">
        <v>0</v>
      </c>
      <c r="AK264" s="6" t="str">
        <f>+IF(Tabla1[[#This Row],[REQUEST_TY]]="SR MANTENIMIENTO CORRECTIVO", "EMERGENCIA", "OTROS")</f>
        <v>EMERGENCIA</v>
      </c>
      <c r="AL264" s="6" t="str">
        <f>+_xlfn.IFS(Tabla1[[#This Row],[Veces obj]]&lt;=1,"0-1",Tabla1[[#This Row],[Veces obj]]&lt;=2,"1-2",Tabla1[[#This Row],[Veces obj]]&lt;=3,"2-3",TRUE,"&gt;3")</f>
        <v>0-1</v>
      </c>
      <c r="AM264" s="6" t="str">
        <f>+_xlfn.IFS(MONTH(Tabla1[[#This Row],[MES]])&lt;=3,"Q1",MONTH(Tabla1[[#This Row],[MES]])&lt;=6,"Q2",MONTH(Tabla1[[#This Row],[MES]])&lt;=9,"Q3",TRUE,"Q4")</f>
        <v>Q1</v>
      </c>
      <c r="AN264" t="str">
        <f>+IFERROR(VLOOKUP(Tabla1[[#This Row],[CUENTA]],CTAS[],2,0),"OTROS")</f>
        <v>HONEYWELL</v>
      </c>
      <c r="AP264" t="str">
        <f>+IFERROR(VLOOKUP(Tabla1[[#This Row],[EMPLEADO]],IS[],3,0),"OTROS")</f>
        <v>OTROS</v>
      </c>
      <c r="AQ264" t="str">
        <f>+IFERROR(VLOOKUP(Tabla1[[#This Row],[EMPLEADO]],IS[[NÓMINA]:[INGENIERO]],2,0),"OTROS")</f>
        <v>OTROS</v>
      </c>
    </row>
    <row r="265" spans="1:43" x14ac:dyDescent="0.25">
      <c r="A265" t="s">
        <v>36</v>
      </c>
      <c r="B265">
        <v>1</v>
      </c>
      <c r="C265" t="s">
        <v>635</v>
      </c>
      <c r="D265" t="s">
        <v>38</v>
      </c>
      <c r="E265" t="s">
        <v>636</v>
      </c>
      <c r="F265" t="s">
        <v>637</v>
      </c>
      <c r="G265" s="17" t="s">
        <v>638</v>
      </c>
      <c r="H265" t="s">
        <v>213</v>
      </c>
      <c r="I265" t="s">
        <v>43</v>
      </c>
      <c r="J265" t="s">
        <v>8</v>
      </c>
      <c r="K265" t="s">
        <v>144</v>
      </c>
      <c r="L265" t="s">
        <v>639</v>
      </c>
      <c r="M265" t="s">
        <v>640</v>
      </c>
      <c r="N265">
        <v>0</v>
      </c>
      <c r="O265" t="s">
        <v>47</v>
      </c>
      <c r="P265">
        <v>2</v>
      </c>
      <c r="Q265" t="s">
        <v>388</v>
      </c>
      <c r="R265" t="s">
        <v>153</v>
      </c>
      <c r="S265" t="s">
        <v>50</v>
      </c>
      <c r="T265" t="s">
        <v>51</v>
      </c>
      <c r="U265" t="s">
        <v>641</v>
      </c>
      <c r="V265">
        <v>0</v>
      </c>
      <c r="W265" s="1">
        <v>0</v>
      </c>
      <c r="X265">
        <v>1</v>
      </c>
      <c r="Y265">
        <v>0.37</v>
      </c>
      <c r="Z265">
        <v>5</v>
      </c>
      <c r="AA265">
        <v>7.3999999999999996E-2</v>
      </c>
      <c r="AB265" s="2">
        <v>0</v>
      </c>
      <c r="AC265" s="1">
        <v>0</v>
      </c>
      <c r="AD265" s="7">
        <v>43493</v>
      </c>
      <c r="AE265" s="7">
        <v>43493</v>
      </c>
      <c r="AF265">
        <v>0</v>
      </c>
      <c r="AG265" t="s">
        <v>53</v>
      </c>
      <c r="AH265" s="2">
        <v>0</v>
      </c>
      <c r="AI265" s="1">
        <v>0</v>
      </c>
      <c r="AJ265" s="1">
        <v>0</v>
      </c>
      <c r="AK265" s="6" t="str">
        <f>+IF(Tabla1[[#This Row],[REQUEST_TY]]="SR MANTENIMIENTO CORRECTIVO", "EMERGENCIA", "OTROS")</f>
        <v>EMERGENCIA</v>
      </c>
      <c r="AL265" s="6" t="str">
        <f>+_xlfn.IFS(Tabla1[[#This Row],[Veces obj]]&lt;=1,"0-1",Tabla1[[#This Row],[Veces obj]]&lt;=2,"1-2",Tabla1[[#This Row],[Veces obj]]&lt;=3,"2-3",TRUE,"&gt;3")</f>
        <v>0-1</v>
      </c>
      <c r="AM265" s="6" t="str">
        <f>+_xlfn.IFS(MONTH(Tabla1[[#This Row],[MES]])&lt;=3,"Q1",MONTH(Tabla1[[#This Row],[MES]])&lt;=6,"Q2",MONTH(Tabla1[[#This Row],[MES]])&lt;=9,"Q3",TRUE,"Q4")</f>
        <v>Q1</v>
      </c>
      <c r="AN265" t="str">
        <f>+IFERROR(VLOOKUP(Tabla1[[#This Row],[CUENTA]],CTAS[],2,0),"OTROS")</f>
        <v>OTROS</v>
      </c>
      <c r="AP265" t="str">
        <f>+IFERROR(VLOOKUP(Tabla1[[#This Row],[EMPLEADO]],IS[],3,0),"OTROS")</f>
        <v>OTROS</v>
      </c>
      <c r="AQ265" t="str">
        <f>+IFERROR(VLOOKUP(Tabla1[[#This Row],[EMPLEADO]],IS[[NÓMINA]:[INGENIERO]],2,0),"OTROS")</f>
        <v>OTROS</v>
      </c>
    </row>
    <row r="266" spans="1:43" x14ac:dyDescent="0.25">
      <c r="A266" t="s">
        <v>4444</v>
      </c>
      <c r="B266">
        <v>1</v>
      </c>
      <c r="C266" t="s">
        <v>5199</v>
      </c>
      <c r="D266" t="s">
        <v>38</v>
      </c>
      <c r="E266" t="s">
        <v>394</v>
      </c>
      <c r="F266" t="s">
        <v>5200</v>
      </c>
      <c r="G266" s="17" t="s">
        <v>396</v>
      </c>
      <c r="H266" t="s">
        <v>384</v>
      </c>
      <c r="I266" t="s">
        <v>43</v>
      </c>
      <c r="J266" t="s">
        <v>8</v>
      </c>
      <c r="K266" t="s">
        <v>385</v>
      </c>
      <c r="L266" t="s">
        <v>397</v>
      </c>
      <c r="M266" t="s">
        <v>387</v>
      </c>
      <c r="N266">
        <v>0</v>
      </c>
      <c r="O266" t="s">
        <v>47</v>
      </c>
      <c r="P266">
        <v>9</v>
      </c>
      <c r="Q266" t="s">
        <v>194</v>
      </c>
      <c r="R266" t="s">
        <v>63</v>
      </c>
      <c r="S266" t="s">
        <v>64</v>
      </c>
      <c r="T266" t="s">
        <v>51</v>
      </c>
      <c r="U266" t="s">
        <v>195</v>
      </c>
      <c r="V266">
        <v>0.6</v>
      </c>
      <c r="W266" s="1">
        <v>819</v>
      </c>
      <c r="X266">
        <v>1</v>
      </c>
      <c r="Y266">
        <v>0.37</v>
      </c>
      <c r="Z266">
        <v>5</v>
      </c>
      <c r="AA266">
        <v>7.3999999999999996E-2</v>
      </c>
      <c r="AB266" s="2">
        <v>0</v>
      </c>
      <c r="AC266" s="1">
        <v>0</v>
      </c>
      <c r="AD266" s="7">
        <v>43502</v>
      </c>
      <c r="AE266" s="7">
        <v>43502</v>
      </c>
      <c r="AF266">
        <v>0</v>
      </c>
      <c r="AG266" t="s">
        <v>53</v>
      </c>
      <c r="AH266" s="2">
        <v>0</v>
      </c>
      <c r="AI266" s="1">
        <v>0</v>
      </c>
      <c r="AJ266" s="1">
        <v>0</v>
      </c>
      <c r="AK266" s="6" t="str">
        <f>+IF(Tabla1[[#This Row],[REQUEST_TY]]="SR MANTENIMIENTO CORRECTIVO", "EMERGENCIA", "OTROS")</f>
        <v>EMERGENCIA</v>
      </c>
      <c r="AL266" s="6" t="str">
        <f>+_xlfn.IFS(Tabla1[[#This Row],[Veces obj]]&lt;=1,"0-1",Tabla1[[#This Row],[Veces obj]]&lt;=2,"1-2",Tabla1[[#This Row],[Veces obj]]&lt;=3,"2-3",TRUE,"&gt;3")</f>
        <v>0-1</v>
      </c>
      <c r="AM266" s="6" t="str">
        <f>+_xlfn.IFS(MONTH(Tabla1[[#This Row],[MES]])&lt;=3,"Q1",MONTH(Tabla1[[#This Row],[MES]])&lt;=6,"Q2",MONTH(Tabla1[[#This Row],[MES]])&lt;=9,"Q3",TRUE,"Q4")</f>
        <v>Q1</v>
      </c>
      <c r="AN266" t="str">
        <f>+IFERROR(VLOOKUP(Tabla1[[#This Row],[CUENTA]],CTAS[],2,0),"OTROS")</f>
        <v>OTROS</v>
      </c>
      <c r="AP266" t="str">
        <f>+IFERROR(VLOOKUP(Tabla1[[#This Row],[EMPLEADO]],IS[],3,0),"OTROS")</f>
        <v>OTROS</v>
      </c>
      <c r="AQ266" t="str">
        <f>+IFERROR(VLOOKUP(Tabla1[[#This Row],[EMPLEADO]],IS[[NÓMINA]:[INGENIERO]],2,0),"OTROS")</f>
        <v>OTROS</v>
      </c>
    </row>
    <row r="267" spans="1:43" x14ac:dyDescent="0.25">
      <c r="A267" t="s">
        <v>4444</v>
      </c>
      <c r="B267">
        <v>1</v>
      </c>
      <c r="C267" t="s">
        <v>5984</v>
      </c>
      <c r="D267" t="s">
        <v>38</v>
      </c>
      <c r="E267" t="s">
        <v>373</v>
      </c>
      <c r="F267" t="s">
        <v>5985</v>
      </c>
      <c r="G267" s="17" t="s">
        <v>5986</v>
      </c>
      <c r="H267" t="s">
        <v>915</v>
      </c>
      <c r="I267" t="s">
        <v>43</v>
      </c>
      <c r="J267" t="s">
        <v>8</v>
      </c>
      <c r="K267" t="s">
        <v>102</v>
      </c>
      <c r="L267" t="s">
        <v>3751</v>
      </c>
      <c r="M267" t="s">
        <v>473</v>
      </c>
      <c r="N267">
        <v>0</v>
      </c>
      <c r="O267" t="s">
        <v>47</v>
      </c>
      <c r="P267">
        <v>393</v>
      </c>
      <c r="Q267" t="s">
        <v>48</v>
      </c>
      <c r="R267" t="s">
        <v>153</v>
      </c>
      <c r="S267" t="s">
        <v>50</v>
      </c>
      <c r="T267" t="s">
        <v>51</v>
      </c>
      <c r="U267" t="s">
        <v>52</v>
      </c>
      <c r="V267">
        <v>1.05</v>
      </c>
      <c r="W267" s="1">
        <v>750.75000000000011</v>
      </c>
      <c r="X267">
        <v>1</v>
      </c>
      <c r="Y267">
        <v>0.37</v>
      </c>
      <c r="Z267">
        <v>5</v>
      </c>
      <c r="AA267">
        <v>7.3999999999999996E-2</v>
      </c>
      <c r="AB267" s="2">
        <v>0</v>
      </c>
      <c r="AC267" s="1">
        <v>0</v>
      </c>
      <c r="AD267" s="7">
        <v>43516</v>
      </c>
      <c r="AE267" s="7">
        <v>43516</v>
      </c>
      <c r="AF267">
        <v>0</v>
      </c>
      <c r="AG267" t="s">
        <v>53</v>
      </c>
      <c r="AH267" s="2">
        <v>0</v>
      </c>
      <c r="AI267" s="1">
        <v>0</v>
      </c>
      <c r="AJ267" s="1">
        <v>0</v>
      </c>
      <c r="AK267" s="6" t="str">
        <f>+IF(Tabla1[[#This Row],[REQUEST_TY]]="SR MANTENIMIENTO CORRECTIVO", "EMERGENCIA", "OTROS")</f>
        <v>EMERGENCIA</v>
      </c>
      <c r="AL267" s="6" t="str">
        <f>+_xlfn.IFS(Tabla1[[#This Row],[Veces obj]]&lt;=1,"0-1",Tabla1[[#This Row],[Veces obj]]&lt;=2,"1-2",Tabla1[[#This Row],[Veces obj]]&lt;=3,"2-3",TRUE,"&gt;3")</f>
        <v>0-1</v>
      </c>
      <c r="AM267" s="6" t="str">
        <f>+_xlfn.IFS(MONTH(Tabla1[[#This Row],[MES]])&lt;=3,"Q1",MONTH(Tabla1[[#This Row],[MES]])&lt;=6,"Q2",MONTH(Tabla1[[#This Row],[MES]])&lt;=9,"Q3",TRUE,"Q4")</f>
        <v>Q1</v>
      </c>
      <c r="AN267" t="str">
        <f>+IFERROR(VLOOKUP(Tabla1[[#This Row],[CUENTA]],CTAS[],2,0),"OTROS")</f>
        <v>OTROS</v>
      </c>
      <c r="AP267" t="str">
        <f>+IFERROR(VLOOKUP(Tabla1[[#This Row],[EMPLEADO]],IS[],3,0),"OTROS")</f>
        <v>OTROS</v>
      </c>
      <c r="AQ267" t="str">
        <f>+IFERROR(VLOOKUP(Tabla1[[#This Row],[EMPLEADO]],IS[[NÓMINA]:[INGENIERO]],2,0),"OTROS")</f>
        <v>OTROS</v>
      </c>
    </row>
    <row r="268" spans="1:43" x14ac:dyDescent="0.25">
      <c r="A268" t="s">
        <v>36</v>
      </c>
      <c r="B268">
        <v>1</v>
      </c>
      <c r="C268" t="s">
        <v>642</v>
      </c>
      <c r="D268" t="s">
        <v>38</v>
      </c>
      <c r="E268" t="s">
        <v>643</v>
      </c>
      <c r="F268" t="s">
        <v>644</v>
      </c>
      <c r="G268" s="17" t="s">
        <v>645</v>
      </c>
      <c r="H268" t="s">
        <v>646</v>
      </c>
      <c r="I268" t="s">
        <v>43</v>
      </c>
      <c r="J268" t="s">
        <v>8</v>
      </c>
      <c r="K268" t="s">
        <v>647</v>
      </c>
      <c r="L268" t="s">
        <v>648</v>
      </c>
      <c r="M268" t="s">
        <v>649</v>
      </c>
      <c r="N268">
        <v>1</v>
      </c>
      <c r="O268" t="s">
        <v>47</v>
      </c>
      <c r="P268">
        <v>53</v>
      </c>
      <c r="Q268" t="s">
        <v>82</v>
      </c>
      <c r="R268" t="s">
        <v>49</v>
      </c>
      <c r="S268" t="s">
        <v>50</v>
      </c>
      <c r="T268" t="s">
        <v>51</v>
      </c>
      <c r="U268" t="s">
        <v>120</v>
      </c>
      <c r="V268">
        <v>0.8</v>
      </c>
      <c r="W268" s="1">
        <v>0</v>
      </c>
      <c r="X268">
        <v>1</v>
      </c>
      <c r="Y268">
        <v>0.38</v>
      </c>
      <c r="Z268">
        <v>5</v>
      </c>
      <c r="AA268">
        <v>7.5999999999999998E-2</v>
      </c>
      <c r="AB268" s="2">
        <v>0</v>
      </c>
      <c r="AC268" s="1">
        <v>0</v>
      </c>
      <c r="AD268" s="7">
        <v>43479</v>
      </c>
      <c r="AE268" s="7">
        <v>43479</v>
      </c>
      <c r="AF268">
        <v>0</v>
      </c>
      <c r="AG268" t="s">
        <v>53</v>
      </c>
      <c r="AH268" s="2">
        <v>0</v>
      </c>
      <c r="AI268" s="1">
        <v>0</v>
      </c>
      <c r="AJ268" s="1">
        <v>0</v>
      </c>
      <c r="AK268" s="6" t="str">
        <f>+IF(Tabla1[[#This Row],[REQUEST_TY]]="SR MANTENIMIENTO CORRECTIVO", "EMERGENCIA", "OTROS")</f>
        <v>EMERGENCIA</v>
      </c>
      <c r="AL268" s="6" t="str">
        <f>+_xlfn.IFS(Tabla1[[#This Row],[Veces obj]]&lt;=1,"0-1",Tabla1[[#This Row],[Veces obj]]&lt;=2,"1-2",Tabla1[[#This Row],[Veces obj]]&lt;=3,"2-3",TRUE,"&gt;3")</f>
        <v>0-1</v>
      </c>
      <c r="AM268" s="6" t="str">
        <f>+_xlfn.IFS(MONTH(Tabla1[[#This Row],[MES]])&lt;=3,"Q1",MONTH(Tabla1[[#This Row],[MES]])&lt;=6,"Q2",MONTH(Tabla1[[#This Row],[MES]])&lt;=9,"Q3",TRUE,"Q4")</f>
        <v>Q1</v>
      </c>
      <c r="AN268" t="str">
        <f>+IFERROR(VLOOKUP(Tabla1[[#This Row],[CUENTA]],CTAS[],2,0),"OTROS")</f>
        <v>OTROS</v>
      </c>
      <c r="AP268" t="str">
        <f>+IFERROR(VLOOKUP(Tabla1[[#This Row],[EMPLEADO]],IS[],3,0),"OTROS")</f>
        <v>OTROS</v>
      </c>
      <c r="AQ268" t="str">
        <f>+IFERROR(VLOOKUP(Tabla1[[#This Row],[EMPLEADO]],IS[[NÓMINA]:[INGENIERO]],2,0),"OTROS")</f>
        <v>OTROS</v>
      </c>
    </row>
    <row r="269" spans="1:43" x14ac:dyDescent="0.25">
      <c r="A269" t="s">
        <v>36</v>
      </c>
      <c r="B269">
        <v>1</v>
      </c>
      <c r="C269" t="s">
        <v>650</v>
      </c>
      <c r="D269" t="s">
        <v>38</v>
      </c>
      <c r="E269" t="s">
        <v>113</v>
      </c>
      <c r="F269" t="s">
        <v>651</v>
      </c>
      <c r="G269" s="17" t="s">
        <v>652</v>
      </c>
      <c r="H269" t="s">
        <v>527</v>
      </c>
      <c r="I269" t="s">
        <v>43</v>
      </c>
      <c r="J269" t="s">
        <v>8</v>
      </c>
      <c r="K269" t="s">
        <v>528</v>
      </c>
      <c r="L269" t="s">
        <v>653</v>
      </c>
      <c r="M269" t="s">
        <v>654</v>
      </c>
      <c r="N269">
        <v>1</v>
      </c>
      <c r="O269" t="s">
        <v>47</v>
      </c>
      <c r="P269">
        <v>337</v>
      </c>
      <c r="Q269" t="s">
        <v>48</v>
      </c>
      <c r="R269" t="s">
        <v>49</v>
      </c>
      <c r="S269" t="s">
        <v>50</v>
      </c>
      <c r="T269" t="s">
        <v>51</v>
      </c>
      <c r="U269" t="s">
        <v>52</v>
      </c>
      <c r="V269">
        <v>1.05</v>
      </c>
      <c r="W269" s="1">
        <v>0</v>
      </c>
      <c r="X269">
        <v>1</v>
      </c>
      <c r="Y269">
        <v>0.38</v>
      </c>
      <c r="Z269">
        <v>5</v>
      </c>
      <c r="AA269">
        <v>7.5999999999999998E-2</v>
      </c>
      <c r="AB269" s="2">
        <v>0</v>
      </c>
      <c r="AC269" s="1">
        <v>0</v>
      </c>
      <c r="AD269" s="7">
        <v>43488</v>
      </c>
      <c r="AE269" s="7">
        <v>43488</v>
      </c>
      <c r="AF269">
        <v>0</v>
      </c>
      <c r="AG269" t="s">
        <v>53</v>
      </c>
      <c r="AH269" s="2">
        <v>0</v>
      </c>
      <c r="AI269" s="1">
        <v>0</v>
      </c>
      <c r="AJ269" s="1">
        <v>0</v>
      </c>
      <c r="AK269" s="6" t="str">
        <f>+IF(Tabla1[[#This Row],[REQUEST_TY]]="SR MANTENIMIENTO CORRECTIVO", "EMERGENCIA", "OTROS")</f>
        <v>EMERGENCIA</v>
      </c>
      <c r="AL269" s="6" t="str">
        <f>+_xlfn.IFS(Tabla1[[#This Row],[Veces obj]]&lt;=1,"0-1",Tabla1[[#This Row],[Veces obj]]&lt;=2,"1-2",Tabla1[[#This Row],[Veces obj]]&lt;=3,"2-3",TRUE,"&gt;3")</f>
        <v>0-1</v>
      </c>
      <c r="AM269" s="6" t="str">
        <f>+_xlfn.IFS(MONTH(Tabla1[[#This Row],[MES]])&lt;=3,"Q1",MONTH(Tabla1[[#This Row],[MES]])&lt;=6,"Q2",MONTH(Tabla1[[#This Row],[MES]])&lt;=9,"Q3",TRUE,"Q4")</f>
        <v>Q1</v>
      </c>
      <c r="AN269" t="str">
        <f>+IFERROR(VLOOKUP(Tabla1[[#This Row],[CUENTA]],CTAS[],2,0),"OTROS")</f>
        <v>OTROS</v>
      </c>
      <c r="AP269" t="str">
        <f>+IFERROR(VLOOKUP(Tabla1[[#This Row],[EMPLEADO]],IS[],3,0),"OTROS")</f>
        <v>OTROS</v>
      </c>
      <c r="AQ269" t="str">
        <f>+IFERROR(VLOOKUP(Tabla1[[#This Row],[EMPLEADO]],IS[[NÓMINA]:[INGENIERO]],2,0),"OTROS")</f>
        <v>OTROS</v>
      </c>
    </row>
    <row r="270" spans="1:43" x14ac:dyDescent="0.25">
      <c r="A270" t="s">
        <v>4444</v>
      </c>
      <c r="B270">
        <v>1</v>
      </c>
      <c r="C270" t="s">
        <v>6398</v>
      </c>
      <c r="D270" t="s">
        <v>38</v>
      </c>
      <c r="E270" t="s">
        <v>807</v>
      </c>
      <c r="F270" t="s">
        <v>6399</v>
      </c>
      <c r="G270" s="17" t="s">
        <v>2413</v>
      </c>
      <c r="H270" t="s">
        <v>124</v>
      </c>
      <c r="I270" t="s">
        <v>43</v>
      </c>
      <c r="J270" t="s">
        <v>8</v>
      </c>
      <c r="K270" t="s">
        <v>151</v>
      </c>
      <c r="L270" t="s">
        <v>323</v>
      </c>
      <c r="M270" t="s">
        <v>73</v>
      </c>
      <c r="N270">
        <v>0</v>
      </c>
      <c r="O270" t="s">
        <v>47</v>
      </c>
      <c r="P270">
        <v>5</v>
      </c>
      <c r="Q270" t="s">
        <v>207</v>
      </c>
      <c r="R270" t="s">
        <v>95</v>
      </c>
      <c r="S270" t="s">
        <v>64</v>
      </c>
      <c r="T270" t="s">
        <v>51</v>
      </c>
      <c r="U270" t="s">
        <v>209</v>
      </c>
      <c r="V270">
        <v>0</v>
      </c>
      <c r="W270" s="1">
        <v>0</v>
      </c>
      <c r="X270">
        <v>1</v>
      </c>
      <c r="Y270">
        <v>0.42</v>
      </c>
      <c r="Z270">
        <v>5</v>
      </c>
      <c r="AA270">
        <v>8.3999999999999991E-2</v>
      </c>
      <c r="AB270" s="2">
        <v>0</v>
      </c>
      <c r="AC270" s="1">
        <v>0</v>
      </c>
      <c r="AD270" s="7">
        <v>43514</v>
      </c>
      <c r="AE270" s="7">
        <v>43514</v>
      </c>
      <c r="AF270">
        <v>0</v>
      </c>
      <c r="AG270" t="s">
        <v>53</v>
      </c>
      <c r="AH270" s="2">
        <v>0</v>
      </c>
      <c r="AI270" s="1">
        <v>0</v>
      </c>
      <c r="AJ270" s="1">
        <v>0</v>
      </c>
      <c r="AK270" s="6" t="str">
        <f>+IF(Tabla1[[#This Row],[REQUEST_TY]]="SR MANTENIMIENTO CORRECTIVO", "EMERGENCIA", "OTROS")</f>
        <v>EMERGENCIA</v>
      </c>
      <c r="AL270" s="6" t="str">
        <f>+_xlfn.IFS(Tabla1[[#This Row],[Veces obj]]&lt;=1,"0-1",Tabla1[[#This Row],[Veces obj]]&lt;=2,"1-2",Tabla1[[#This Row],[Veces obj]]&lt;=3,"2-3",TRUE,"&gt;3")</f>
        <v>0-1</v>
      </c>
      <c r="AM270" s="6" t="str">
        <f>+_xlfn.IFS(MONTH(Tabla1[[#This Row],[MES]])&lt;=3,"Q1",MONTH(Tabla1[[#This Row],[MES]])&lt;=6,"Q2",MONTH(Tabla1[[#This Row],[MES]])&lt;=9,"Q3",TRUE,"Q4")</f>
        <v>Q1</v>
      </c>
      <c r="AN270" t="str">
        <f>+IFERROR(VLOOKUP(Tabla1[[#This Row],[CUENTA]],CTAS[],2,0),"OTROS")</f>
        <v>HONEYWELL</v>
      </c>
      <c r="AO270">
        <v>1</v>
      </c>
      <c r="AP270" t="str">
        <f>+IFERROR(VLOOKUP(Tabla1[[#This Row],[EMPLEADO]],IS[],3,0),"OTROS")</f>
        <v>JUAREZ</v>
      </c>
      <c r="AQ270" t="str">
        <f>+IFERROR(VLOOKUP(Tabla1[[#This Row],[EMPLEADO]],IS[[NÓMINA]:[INGENIERO]],2,0),"OTROS")</f>
        <v>MIGUEL COTA</v>
      </c>
    </row>
    <row r="271" spans="1:43" x14ac:dyDescent="0.25">
      <c r="A271" t="s">
        <v>36</v>
      </c>
      <c r="B271">
        <v>1</v>
      </c>
      <c r="C271" t="s">
        <v>699</v>
      </c>
      <c r="D271" t="s">
        <v>38</v>
      </c>
      <c r="E271" t="s">
        <v>160</v>
      </c>
      <c r="F271" t="s">
        <v>700</v>
      </c>
      <c r="G271" s="17" t="s">
        <v>701</v>
      </c>
      <c r="H271" t="s">
        <v>124</v>
      </c>
      <c r="I271" t="s">
        <v>43</v>
      </c>
      <c r="J271" t="s">
        <v>8</v>
      </c>
      <c r="K271" t="s">
        <v>240</v>
      </c>
      <c r="L271" t="s">
        <v>241</v>
      </c>
      <c r="M271" t="s">
        <v>94</v>
      </c>
      <c r="N271">
        <v>0</v>
      </c>
      <c r="O271" t="s">
        <v>47</v>
      </c>
      <c r="P271">
        <v>184</v>
      </c>
      <c r="Q271" t="s">
        <v>48</v>
      </c>
      <c r="R271" t="s">
        <v>49</v>
      </c>
      <c r="S271" t="s">
        <v>50</v>
      </c>
      <c r="T271" t="s">
        <v>51</v>
      </c>
      <c r="U271" t="s">
        <v>52</v>
      </c>
      <c r="V271">
        <v>1.05</v>
      </c>
      <c r="W271" s="1">
        <v>750.75000000000011</v>
      </c>
      <c r="X271">
        <v>1</v>
      </c>
      <c r="Y271">
        <v>0.45</v>
      </c>
      <c r="Z271">
        <v>5</v>
      </c>
      <c r="AA271">
        <v>0.09</v>
      </c>
      <c r="AB271" s="2">
        <v>0</v>
      </c>
      <c r="AC271" s="1">
        <v>0</v>
      </c>
      <c r="AD271" s="7">
        <v>43481</v>
      </c>
      <c r="AE271" s="7">
        <v>43481</v>
      </c>
      <c r="AF271">
        <v>0</v>
      </c>
      <c r="AG271" t="s">
        <v>53</v>
      </c>
      <c r="AH271" s="2">
        <v>0</v>
      </c>
      <c r="AI271" s="1">
        <v>0</v>
      </c>
      <c r="AJ271" s="1">
        <v>0</v>
      </c>
      <c r="AK271" s="6" t="str">
        <f>+IF(Tabla1[[#This Row],[REQUEST_TY]]="SR MANTENIMIENTO CORRECTIVO", "EMERGENCIA", "OTROS")</f>
        <v>EMERGENCIA</v>
      </c>
      <c r="AL271" s="6" t="str">
        <f>+_xlfn.IFS(Tabla1[[#This Row],[Veces obj]]&lt;=1,"0-1",Tabla1[[#This Row],[Veces obj]]&lt;=2,"1-2",Tabla1[[#This Row],[Veces obj]]&lt;=3,"2-3",TRUE,"&gt;3")</f>
        <v>0-1</v>
      </c>
      <c r="AM271" s="6" t="str">
        <f>+_xlfn.IFS(MONTH(Tabla1[[#This Row],[MES]])&lt;=3,"Q1",MONTH(Tabla1[[#This Row],[MES]])&lt;=6,"Q2",MONTH(Tabla1[[#This Row],[MES]])&lt;=9,"Q3",TRUE,"Q4")</f>
        <v>Q1</v>
      </c>
      <c r="AN271" t="str">
        <f>+IFERROR(VLOOKUP(Tabla1[[#This Row],[CUENTA]],CTAS[],2,0),"OTROS")</f>
        <v>OTROS</v>
      </c>
      <c r="AO271">
        <v>1</v>
      </c>
      <c r="AP271" t="str">
        <f>+IFERROR(VLOOKUP(Tabla1[[#This Row],[EMPLEADO]],IS[],3,0),"OTROS")</f>
        <v>JUAREZ</v>
      </c>
      <c r="AQ271" t="str">
        <f>+IFERROR(VLOOKUP(Tabla1[[#This Row],[EMPLEADO]],IS[[NÓMINA]:[INGENIERO]],2,0),"OTROS")</f>
        <v>MIGUEL COTA</v>
      </c>
    </row>
    <row r="272" spans="1:43" x14ac:dyDescent="0.25">
      <c r="A272" t="s">
        <v>36</v>
      </c>
      <c r="B272">
        <v>1</v>
      </c>
      <c r="C272" t="s">
        <v>2101</v>
      </c>
      <c r="D272" t="s">
        <v>38</v>
      </c>
      <c r="E272" t="s">
        <v>39</v>
      </c>
      <c r="F272" t="s">
        <v>2102</v>
      </c>
      <c r="G272" s="17" t="s">
        <v>2103</v>
      </c>
      <c r="H272" t="s">
        <v>1052</v>
      </c>
      <c r="I272" t="s">
        <v>43</v>
      </c>
      <c r="J272" t="s">
        <v>8</v>
      </c>
      <c r="K272" t="s">
        <v>44</v>
      </c>
      <c r="L272" t="s">
        <v>2104</v>
      </c>
      <c r="M272" t="s">
        <v>736</v>
      </c>
      <c r="N272">
        <v>1</v>
      </c>
      <c r="O272" t="s">
        <v>47</v>
      </c>
      <c r="P272">
        <v>2611</v>
      </c>
      <c r="Q272" t="s">
        <v>48</v>
      </c>
      <c r="R272" t="s">
        <v>49</v>
      </c>
      <c r="S272" t="s">
        <v>50</v>
      </c>
      <c r="T272" t="s">
        <v>51</v>
      </c>
      <c r="U272" t="s">
        <v>52</v>
      </c>
      <c r="V272">
        <v>1.05</v>
      </c>
      <c r="W272" s="1">
        <v>0</v>
      </c>
      <c r="X272">
        <v>1</v>
      </c>
      <c r="Y272">
        <v>1.83</v>
      </c>
      <c r="Z272">
        <v>5</v>
      </c>
      <c r="AA272">
        <v>0.36599999999999999</v>
      </c>
      <c r="AB272" s="2">
        <v>0</v>
      </c>
      <c r="AC272" s="1">
        <v>0</v>
      </c>
      <c r="AD272" s="7">
        <v>43489</v>
      </c>
      <c r="AE272" s="7">
        <v>43489</v>
      </c>
      <c r="AF272">
        <v>0</v>
      </c>
      <c r="AG272" t="s">
        <v>53</v>
      </c>
      <c r="AH272" s="2">
        <v>0</v>
      </c>
      <c r="AI272" s="1">
        <v>0</v>
      </c>
      <c r="AJ272" s="1">
        <v>0</v>
      </c>
      <c r="AK272" s="6" t="str">
        <f>+IF(Tabla1[[#This Row],[REQUEST_TY]]="SR MANTENIMIENTO CORRECTIVO", "EMERGENCIA", "OTROS")</f>
        <v>EMERGENCIA</v>
      </c>
      <c r="AL272" s="6" t="str">
        <f>+_xlfn.IFS(Tabla1[[#This Row],[Veces obj]]&lt;=1,"0-1",Tabla1[[#This Row],[Veces obj]]&lt;=2,"1-2",Tabla1[[#This Row],[Veces obj]]&lt;=3,"2-3",TRUE,"&gt;3")</f>
        <v>0-1</v>
      </c>
      <c r="AM272" s="6" t="str">
        <f>+_xlfn.IFS(MONTH(Tabla1[[#This Row],[MES]])&lt;=3,"Q1",MONTH(Tabla1[[#This Row],[MES]])&lt;=6,"Q2",MONTH(Tabla1[[#This Row],[MES]])&lt;=9,"Q3",TRUE,"Q4")</f>
        <v>Q1</v>
      </c>
      <c r="AN272" t="str">
        <f>+IFERROR(VLOOKUP(Tabla1[[#This Row],[CUENTA]],CTAS[],2,0),"OTROS")</f>
        <v>OTROS</v>
      </c>
      <c r="AP272" t="str">
        <f>+IFERROR(VLOOKUP(Tabla1[[#This Row],[EMPLEADO]],IS[],3,0),"OTROS")</f>
        <v>OTROS</v>
      </c>
      <c r="AQ272" t="str">
        <f>+IFERROR(VLOOKUP(Tabla1[[#This Row],[EMPLEADO]],IS[[NÓMINA]:[INGENIERO]],2,0),"OTROS")</f>
        <v>OTROS</v>
      </c>
    </row>
    <row r="273" spans="1:43" x14ac:dyDescent="0.25">
      <c r="A273" t="s">
        <v>4444</v>
      </c>
      <c r="B273">
        <v>1</v>
      </c>
      <c r="C273" t="s">
        <v>5217</v>
      </c>
      <c r="D273" t="s">
        <v>38</v>
      </c>
      <c r="E273" t="s">
        <v>76</v>
      </c>
      <c r="F273" t="s">
        <v>5218</v>
      </c>
      <c r="G273" s="17" t="s">
        <v>5219</v>
      </c>
      <c r="H273" t="s">
        <v>253</v>
      </c>
      <c r="I273" t="s">
        <v>43</v>
      </c>
      <c r="J273" t="s">
        <v>8</v>
      </c>
      <c r="K273" t="s">
        <v>102</v>
      </c>
      <c r="L273" t="s">
        <v>2741</v>
      </c>
      <c r="M273" t="s">
        <v>473</v>
      </c>
      <c r="N273">
        <v>0</v>
      </c>
      <c r="O273" t="s">
        <v>47</v>
      </c>
      <c r="P273">
        <v>49</v>
      </c>
      <c r="Q273" t="s">
        <v>82</v>
      </c>
      <c r="R273" t="s">
        <v>63</v>
      </c>
      <c r="S273" t="s">
        <v>64</v>
      </c>
      <c r="T273" t="s">
        <v>51</v>
      </c>
      <c r="U273" t="s">
        <v>83</v>
      </c>
      <c r="V273">
        <v>1.05</v>
      </c>
      <c r="W273" s="1">
        <v>1433.25</v>
      </c>
      <c r="X273">
        <v>1</v>
      </c>
      <c r="Y273">
        <v>0.39</v>
      </c>
      <c r="Z273">
        <v>5</v>
      </c>
      <c r="AA273">
        <v>7.8E-2</v>
      </c>
      <c r="AB273" s="2">
        <v>0</v>
      </c>
      <c r="AC273" s="1">
        <v>0</v>
      </c>
      <c r="AD273" s="7">
        <v>43502</v>
      </c>
      <c r="AE273" s="7">
        <v>43503</v>
      </c>
      <c r="AF273">
        <v>1</v>
      </c>
      <c r="AG273" t="s">
        <v>53</v>
      </c>
      <c r="AH273" s="2">
        <v>0</v>
      </c>
      <c r="AI273" s="1">
        <v>0</v>
      </c>
      <c r="AJ273" s="1">
        <v>0</v>
      </c>
      <c r="AK273" s="6" t="str">
        <f>+IF(Tabla1[[#This Row],[REQUEST_TY]]="SR MANTENIMIENTO CORRECTIVO", "EMERGENCIA", "OTROS")</f>
        <v>EMERGENCIA</v>
      </c>
      <c r="AL273" s="6" t="str">
        <f>+_xlfn.IFS(Tabla1[[#This Row],[Veces obj]]&lt;=1,"0-1",Tabla1[[#This Row],[Veces obj]]&lt;=2,"1-2",Tabla1[[#This Row],[Veces obj]]&lt;=3,"2-3",TRUE,"&gt;3")</f>
        <v>0-1</v>
      </c>
      <c r="AM273" s="6" t="str">
        <f>+_xlfn.IFS(MONTH(Tabla1[[#This Row],[MES]])&lt;=3,"Q1",MONTH(Tabla1[[#This Row],[MES]])&lt;=6,"Q2",MONTH(Tabla1[[#This Row],[MES]])&lt;=9,"Q3",TRUE,"Q4")</f>
        <v>Q1</v>
      </c>
      <c r="AN273" t="str">
        <f>+IFERROR(VLOOKUP(Tabla1[[#This Row],[CUENTA]],CTAS[],2,0),"OTROS")</f>
        <v>OTROS</v>
      </c>
      <c r="AP273" t="str">
        <f>+IFERROR(VLOOKUP(Tabla1[[#This Row],[EMPLEADO]],IS[],3,0),"OTROS")</f>
        <v>OTROS</v>
      </c>
      <c r="AQ273" t="str">
        <f>+IFERROR(VLOOKUP(Tabla1[[#This Row],[EMPLEADO]],IS[[NÓMINA]:[INGENIERO]],2,0),"OTROS")</f>
        <v>OTROS</v>
      </c>
    </row>
    <row r="274" spans="1:43" x14ac:dyDescent="0.25">
      <c r="A274" t="s">
        <v>36</v>
      </c>
      <c r="B274">
        <v>1</v>
      </c>
      <c r="C274" t="s">
        <v>2131</v>
      </c>
      <c r="D274" t="s">
        <v>38</v>
      </c>
      <c r="E274" t="s">
        <v>558</v>
      </c>
      <c r="F274" t="s">
        <v>2132</v>
      </c>
      <c r="G274" s="17" t="s">
        <v>2133</v>
      </c>
      <c r="H274" t="s">
        <v>42</v>
      </c>
      <c r="I274" t="s">
        <v>43</v>
      </c>
      <c r="J274" t="s">
        <v>8</v>
      </c>
      <c r="K274" t="s">
        <v>44</v>
      </c>
      <c r="L274" t="s">
        <v>2134</v>
      </c>
      <c r="M274" t="s">
        <v>131</v>
      </c>
      <c r="N274">
        <v>1</v>
      </c>
      <c r="O274" t="s">
        <v>47</v>
      </c>
      <c r="P274">
        <v>49</v>
      </c>
      <c r="Q274" t="s">
        <v>82</v>
      </c>
      <c r="R274" t="s">
        <v>95</v>
      </c>
      <c r="S274" t="s">
        <v>64</v>
      </c>
      <c r="T274" t="s">
        <v>51</v>
      </c>
      <c r="U274" t="s">
        <v>83</v>
      </c>
      <c r="V274">
        <v>1.05</v>
      </c>
      <c r="W274" s="1">
        <v>0</v>
      </c>
      <c r="X274">
        <v>1</v>
      </c>
      <c r="Y274">
        <v>1.87</v>
      </c>
      <c r="Z274">
        <v>5</v>
      </c>
      <c r="AA274">
        <v>0.374</v>
      </c>
      <c r="AB274" s="2">
        <v>0</v>
      </c>
      <c r="AC274" s="1">
        <v>0</v>
      </c>
      <c r="AD274" s="7">
        <v>43475</v>
      </c>
      <c r="AE274" s="7">
        <v>43475</v>
      </c>
      <c r="AF274">
        <v>0</v>
      </c>
      <c r="AG274" t="s">
        <v>53</v>
      </c>
      <c r="AH274" s="2">
        <v>0</v>
      </c>
      <c r="AI274" s="1">
        <v>0</v>
      </c>
      <c r="AJ274" s="1">
        <v>0</v>
      </c>
      <c r="AK274" s="6" t="str">
        <f>+IF(Tabla1[[#This Row],[REQUEST_TY]]="SR MANTENIMIENTO CORRECTIVO", "EMERGENCIA", "OTROS")</f>
        <v>EMERGENCIA</v>
      </c>
      <c r="AL274" s="6" t="str">
        <f>+_xlfn.IFS(Tabla1[[#This Row],[Veces obj]]&lt;=1,"0-1",Tabla1[[#This Row],[Veces obj]]&lt;=2,"1-2",Tabla1[[#This Row],[Veces obj]]&lt;=3,"2-3",TRUE,"&gt;3")</f>
        <v>0-1</v>
      </c>
      <c r="AM274" s="6" t="str">
        <f>+_xlfn.IFS(MONTH(Tabla1[[#This Row],[MES]])&lt;=3,"Q1",MONTH(Tabla1[[#This Row],[MES]])&lt;=6,"Q2",MONTH(Tabla1[[#This Row],[MES]])&lt;=9,"Q3",TRUE,"Q4")</f>
        <v>Q1</v>
      </c>
      <c r="AN274" t="str">
        <f>+IFERROR(VLOOKUP(Tabla1[[#This Row],[CUENTA]],CTAS[],2,0),"OTROS")</f>
        <v>OTROS</v>
      </c>
      <c r="AP274" t="str">
        <f>+IFERROR(VLOOKUP(Tabla1[[#This Row],[EMPLEADO]],IS[],3,0),"OTROS")</f>
        <v>OTROS</v>
      </c>
      <c r="AQ274" t="str">
        <f>+IFERROR(VLOOKUP(Tabla1[[#This Row],[EMPLEADO]],IS[[NÓMINA]:[INGENIERO]],2,0),"OTROS")</f>
        <v>OTROS</v>
      </c>
    </row>
    <row r="275" spans="1:43" x14ac:dyDescent="0.25">
      <c r="A275" t="s">
        <v>36</v>
      </c>
      <c r="B275">
        <v>1</v>
      </c>
      <c r="C275" t="s">
        <v>658</v>
      </c>
      <c r="D275" t="s">
        <v>38</v>
      </c>
      <c r="E275" t="s">
        <v>231</v>
      </c>
      <c r="F275" t="s">
        <v>659</v>
      </c>
      <c r="G275" s="17" t="s">
        <v>660</v>
      </c>
      <c r="H275" t="s">
        <v>70</v>
      </c>
      <c r="I275" t="s">
        <v>43</v>
      </c>
      <c r="J275" t="s">
        <v>8</v>
      </c>
      <c r="K275" t="s">
        <v>169</v>
      </c>
      <c r="L275" t="s">
        <v>424</v>
      </c>
      <c r="M275" t="s">
        <v>73</v>
      </c>
      <c r="N275">
        <v>1</v>
      </c>
      <c r="O275" t="s">
        <v>47</v>
      </c>
      <c r="P275">
        <v>669</v>
      </c>
      <c r="Q275" t="s">
        <v>48</v>
      </c>
      <c r="R275" t="s">
        <v>235</v>
      </c>
      <c r="S275" t="s">
        <v>50</v>
      </c>
      <c r="T275" t="s">
        <v>51</v>
      </c>
      <c r="U275" t="s">
        <v>52</v>
      </c>
      <c r="V275">
        <v>1.05</v>
      </c>
      <c r="W275" s="1">
        <v>0</v>
      </c>
      <c r="X275">
        <v>1</v>
      </c>
      <c r="Y275">
        <v>0.4</v>
      </c>
      <c r="Z275">
        <v>5</v>
      </c>
      <c r="AA275">
        <v>0.08</v>
      </c>
      <c r="AB275" s="2">
        <v>0</v>
      </c>
      <c r="AC275" s="1">
        <v>0</v>
      </c>
      <c r="AD275" s="7">
        <v>43486</v>
      </c>
      <c r="AE275" s="7">
        <v>43486</v>
      </c>
      <c r="AF275">
        <v>0</v>
      </c>
      <c r="AG275" t="s">
        <v>53</v>
      </c>
      <c r="AH275" s="2">
        <v>0</v>
      </c>
      <c r="AI275" s="1">
        <v>0</v>
      </c>
      <c r="AJ275" s="1">
        <v>0</v>
      </c>
      <c r="AK275" s="6" t="str">
        <f>+IF(Tabla1[[#This Row],[REQUEST_TY]]="SR MANTENIMIENTO CORRECTIVO", "EMERGENCIA", "OTROS")</f>
        <v>EMERGENCIA</v>
      </c>
      <c r="AL275" s="6" t="str">
        <f>+_xlfn.IFS(Tabla1[[#This Row],[Veces obj]]&lt;=1,"0-1",Tabla1[[#This Row],[Veces obj]]&lt;=2,"1-2",Tabla1[[#This Row],[Veces obj]]&lt;=3,"2-3",TRUE,"&gt;3")</f>
        <v>0-1</v>
      </c>
      <c r="AM275" s="6" t="str">
        <f>+_xlfn.IFS(MONTH(Tabla1[[#This Row],[MES]])&lt;=3,"Q1",MONTH(Tabla1[[#This Row],[MES]])&lt;=6,"Q2",MONTH(Tabla1[[#This Row],[MES]])&lt;=9,"Q3",TRUE,"Q4")</f>
        <v>Q1</v>
      </c>
      <c r="AN275" t="str">
        <f>+IFERROR(VLOOKUP(Tabla1[[#This Row],[CUENTA]],CTAS[],2,0),"OTROS")</f>
        <v>OTROS</v>
      </c>
      <c r="AP275" t="str">
        <f>+IFERROR(VLOOKUP(Tabla1[[#This Row],[EMPLEADO]],IS[],3,0),"OTROS")</f>
        <v>OTROS</v>
      </c>
      <c r="AQ275" t="str">
        <f>+IFERROR(VLOOKUP(Tabla1[[#This Row],[EMPLEADO]],IS[[NÓMINA]:[INGENIERO]],2,0),"OTROS")</f>
        <v>OTROS</v>
      </c>
    </row>
    <row r="276" spans="1:43" x14ac:dyDescent="0.25">
      <c r="A276" t="s">
        <v>36</v>
      </c>
      <c r="B276">
        <v>1</v>
      </c>
      <c r="C276" t="s">
        <v>661</v>
      </c>
      <c r="D276" t="s">
        <v>38</v>
      </c>
      <c r="E276" t="s">
        <v>133</v>
      </c>
      <c r="F276" t="s">
        <v>662</v>
      </c>
      <c r="G276" s="17" t="s">
        <v>663</v>
      </c>
      <c r="H276" t="s">
        <v>220</v>
      </c>
      <c r="I276" t="s">
        <v>43</v>
      </c>
      <c r="J276" t="s">
        <v>8</v>
      </c>
      <c r="K276" t="s">
        <v>59</v>
      </c>
      <c r="L276" t="s">
        <v>221</v>
      </c>
      <c r="M276" t="s">
        <v>222</v>
      </c>
      <c r="N276">
        <v>0</v>
      </c>
      <c r="O276" t="s">
        <v>47</v>
      </c>
      <c r="P276">
        <v>13</v>
      </c>
      <c r="Q276" t="s">
        <v>194</v>
      </c>
      <c r="R276" t="s">
        <v>138</v>
      </c>
      <c r="S276" t="s">
        <v>139</v>
      </c>
      <c r="T276" t="s">
        <v>51</v>
      </c>
      <c r="U276" t="s">
        <v>224</v>
      </c>
      <c r="V276">
        <v>0.8</v>
      </c>
      <c r="W276" s="1">
        <v>1258.4000000000003</v>
      </c>
      <c r="X276">
        <v>1</v>
      </c>
      <c r="Y276">
        <v>0.32</v>
      </c>
      <c r="Z276">
        <v>4</v>
      </c>
      <c r="AA276">
        <v>0.08</v>
      </c>
      <c r="AB276" s="2">
        <v>0</v>
      </c>
      <c r="AC276" s="1">
        <v>0</v>
      </c>
      <c r="AD276" s="7">
        <v>43488</v>
      </c>
      <c r="AE276" s="7">
        <v>43488</v>
      </c>
      <c r="AF276">
        <v>0</v>
      </c>
      <c r="AG276" t="s">
        <v>53</v>
      </c>
      <c r="AH276" s="2">
        <v>0</v>
      </c>
      <c r="AI276" s="1">
        <v>0</v>
      </c>
      <c r="AJ276" s="1">
        <v>0</v>
      </c>
      <c r="AK276" s="6" t="str">
        <f>+IF(Tabla1[[#This Row],[REQUEST_TY]]="SR MANTENIMIENTO CORRECTIVO", "EMERGENCIA", "OTROS")</f>
        <v>EMERGENCIA</v>
      </c>
      <c r="AL276" s="6" t="str">
        <f>+_xlfn.IFS(Tabla1[[#This Row],[Veces obj]]&lt;=1,"0-1",Tabla1[[#This Row],[Veces obj]]&lt;=2,"1-2",Tabla1[[#This Row],[Veces obj]]&lt;=3,"2-3",TRUE,"&gt;3")</f>
        <v>0-1</v>
      </c>
      <c r="AM276" s="6" t="str">
        <f>+_xlfn.IFS(MONTH(Tabla1[[#This Row],[MES]])&lt;=3,"Q1",MONTH(Tabla1[[#This Row],[MES]])&lt;=6,"Q2",MONTH(Tabla1[[#This Row],[MES]])&lt;=9,"Q3",TRUE,"Q4")</f>
        <v>Q1</v>
      </c>
      <c r="AN276" t="str">
        <f>+IFERROR(VLOOKUP(Tabla1[[#This Row],[CUENTA]],CTAS[],2,0),"OTROS")</f>
        <v>OTROS</v>
      </c>
      <c r="AP276" t="str">
        <f>+IFERROR(VLOOKUP(Tabla1[[#This Row],[EMPLEADO]],IS[],3,0),"OTROS")</f>
        <v>OTROS</v>
      </c>
      <c r="AQ276" t="str">
        <f>+IFERROR(VLOOKUP(Tabla1[[#This Row],[EMPLEADO]],IS[[NÓMINA]:[INGENIERO]],2,0),"OTROS")</f>
        <v>OTROS</v>
      </c>
    </row>
    <row r="277" spans="1:43" x14ac:dyDescent="0.25">
      <c r="A277" t="s">
        <v>4444</v>
      </c>
      <c r="B277">
        <v>1</v>
      </c>
      <c r="C277" t="s">
        <v>7053</v>
      </c>
      <c r="D277" t="s">
        <v>38</v>
      </c>
      <c r="E277" t="s">
        <v>275</v>
      </c>
      <c r="F277" t="s">
        <v>7054</v>
      </c>
      <c r="G277" s="17" t="s">
        <v>7055</v>
      </c>
      <c r="H277" t="s">
        <v>124</v>
      </c>
      <c r="I277" t="s">
        <v>43</v>
      </c>
      <c r="J277" t="s">
        <v>8</v>
      </c>
      <c r="K277" t="s">
        <v>71</v>
      </c>
      <c r="L277" t="s">
        <v>859</v>
      </c>
      <c r="M277" t="s">
        <v>73</v>
      </c>
      <c r="N277">
        <v>0</v>
      </c>
      <c r="O277" t="s">
        <v>47</v>
      </c>
      <c r="P277">
        <v>494</v>
      </c>
      <c r="Q277" t="s">
        <v>48</v>
      </c>
      <c r="R277" t="s">
        <v>95</v>
      </c>
      <c r="S277" t="s">
        <v>64</v>
      </c>
      <c r="T277" t="s">
        <v>51</v>
      </c>
      <c r="U277" t="s">
        <v>96</v>
      </c>
      <c r="V277">
        <v>1.1000000000000001</v>
      </c>
      <c r="W277" s="1">
        <v>1501.5000000000002</v>
      </c>
      <c r="X277">
        <v>1</v>
      </c>
      <c r="Y277">
        <v>0.53</v>
      </c>
      <c r="Z277">
        <v>5</v>
      </c>
      <c r="AA277">
        <v>0.10600000000000001</v>
      </c>
      <c r="AB277" s="2">
        <v>0</v>
      </c>
      <c r="AC277" s="1">
        <v>0</v>
      </c>
      <c r="AD277" s="7">
        <v>43521</v>
      </c>
      <c r="AE277" s="7">
        <v>43521</v>
      </c>
      <c r="AF277">
        <v>0</v>
      </c>
      <c r="AG277" t="s">
        <v>53</v>
      </c>
      <c r="AH277" s="2">
        <v>0</v>
      </c>
      <c r="AI277" s="1">
        <v>0</v>
      </c>
      <c r="AJ277" s="1">
        <v>0</v>
      </c>
      <c r="AK277" s="6" t="str">
        <f>+IF(Tabla1[[#This Row],[REQUEST_TY]]="SR MANTENIMIENTO CORRECTIVO", "EMERGENCIA", "OTROS")</f>
        <v>EMERGENCIA</v>
      </c>
      <c r="AL277" s="6" t="str">
        <f>+_xlfn.IFS(Tabla1[[#This Row],[Veces obj]]&lt;=1,"0-1",Tabla1[[#This Row],[Veces obj]]&lt;=2,"1-2",Tabla1[[#This Row],[Veces obj]]&lt;=3,"2-3",TRUE,"&gt;3")</f>
        <v>0-1</v>
      </c>
      <c r="AM277" s="6" t="str">
        <f>+_xlfn.IFS(MONTH(Tabla1[[#This Row],[MES]])&lt;=3,"Q1",MONTH(Tabla1[[#This Row],[MES]])&lt;=6,"Q2",MONTH(Tabla1[[#This Row],[MES]])&lt;=9,"Q3",TRUE,"Q4")</f>
        <v>Q1</v>
      </c>
      <c r="AN277" t="str">
        <f>+IFERROR(VLOOKUP(Tabla1[[#This Row],[CUENTA]],CTAS[],2,0),"OTROS")</f>
        <v>OTROS</v>
      </c>
      <c r="AO277">
        <v>1</v>
      </c>
      <c r="AP277" t="str">
        <f>+IFERROR(VLOOKUP(Tabla1[[#This Row],[EMPLEADO]],IS[],3,0),"OTROS")</f>
        <v>JUAREZ</v>
      </c>
      <c r="AQ277" t="str">
        <f>+IFERROR(VLOOKUP(Tabla1[[#This Row],[EMPLEADO]],IS[[NÓMINA]:[INGENIERO]],2,0),"OTROS")</f>
        <v>MIGUEL COTA</v>
      </c>
    </row>
    <row r="278" spans="1:43" x14ac:dyDescent="0.25">
      <c r="A278" t="s">
        <v>4444</v>
      </c>
      <c r="B278">
        <v>1</v>
      </c>
      <c r="C278" t="s">
        <v>5347</v>
      </c>
      <c r="D278" t="s">
        <v>38</v>
      </c>
      <c r="E278" t="s">
        <v>113</v>
      </c>
      <c r="F278" t="s">
        <v>5348</v>
      </c>
      <c r="G278" s="17" t="s">
        <v>5349</v>
      </c>
      <c r="H278" t="s">
        <v>471</v>
      </c>
      <c r="I278" t="s">
        <v>43</v>
      </c>
      <c r="J278" t="s">
        <v>8</v>
      </c>
      <c r="K278" t="s">
        <v>199</v>
      </c>
      <c r="L278" t="s">
        <v>5350</v>
      </c>
      <c r="M278" t="s">
        <v>310</v>
      </c>
      <c r="N278">
        <v>0</v>
      </c>
      <c r="O278" t="s">
        <v>47</v>
      </c>
      <c r="P278">
        <v>99</v>
      </c>
      <c r="Q278" t="s">
        <v>48</v>
      </c>
      <c r="R278" t="s">
        <v>49</v>
      </c>
      <c r="S278" t="s">
        <v>50</v>
      </c>
      <c r="T278" t="s">
        <v>51</v>
      </c>
      <c r="U278" t="s">
        <v>52</v>
      </c>
      <c r="V278">
        <v>1.05</v>
      </c>
      <c r="W278" s="1">
        <v>750.75000000000011</v>
      </c>
      <c r="X278">
        <v>1</v>
      </c>
      <c r="Y278">
        <v>0.4</v>
      </c>
      <c r="Z278">
        <v>5</v>
      </c>
      <c r="AA278">
        <v>0.08</v>
      </c>
      <c r="AB278" s="2">
        <v>0</v>
      </c>
      <c r="AC278" s="1">
        <v>0</v>
      </c>
      <c r="AD278" s="7">
        <v>43507</v>
      </c>
      <c r="AE278" s="7">
        <v>43507</v>
      </c>
      <c r="AF278">
        <v>0</v>
      </c>
      <c r="AG278" t="s">
        <v>53</v>
      </c>
      <c r="AH278" s="2">
        <v>0</v>
      </c>
      <c r="AI278" s="1">
        <v>0</v>
      </c>
      <c r="AJ278" s="1">
        <v>0</v>
      </c>
      <c r="AK278" s="6" t="str">
        <f>+IF(Tabla1[[#This Row],[REQUEST_TY]]="SR MANTENIMIENTO CORRECTIVO", "EMERGENCIA", "OTROS")</f>
        <v>EMERGENCIA</v>
      </c>
      <c r="AL278" s="6" t="str">
        <f>+_xlfn.IFS(Tabla1[[#This Row],[Veces obj]]&lt;=1,"0-1",Tabla1[[#This Row],[Veces obj]]&lt;=2,"1-2",Tabla1[[#This Row],[Veces obj]]&lt;=3,"2-3",TRUE,"&gt;3")</f>
        <v>0-1</v>
      </c>
      <c r="AM278" s="6" t="str">
        <f>+_xlfn.IFS(MONTH(Tabla1[[#This Row],[MES]])&lt;=3,"Q1",MONTH(Tabla1[[#This Row],[MES]])&lt;=6,"Q2",MONTH(Tabla1[[#This Row],[MES]])&lt;=9,"Q3",TRUE,"Q4")</f>
        <v>Q1</v>
      </c>
      <c r="AN278" t="str">
        <f>+IFERROR(VLOOKUP(Tabla1[[#This Row],[CUENTA]],CTAS[],2,0),"OTROS")</f>
        <v>OTROS</v>
      </c>
      <c r="AP278" t="str">
        <f>+IFERROR(VLOOKUP(Tabla1[[#This Row],[EMPLEADO]],IS[],3,0),"OTROS")</f>
        <v>OTROS</v>
      </c>
      <c r="AQ278" t="str">
        <f>+IFERROR(VLOOKUP(Tabla1[[#This Row],[EMPLEADO]],IS[[NÓMINA]:[INGENIERO]],2,0),"OTROS")</f>
        <v>OTROS</v>
      </c>
    </row>
    <row r="279" spans="1:43" x14ac:dyDescent="0.25">
      <c r="A279" t="s">
        <v>4444</v>
      </c>
      <c r="B279">
        <v>1</v>
      </c>
      <c r="C279" t="s">
        <v>7125</v>
      </c>
      <c r="D279" t="s">
        <v>38</v>
      </c>
      <c r="E279" t="s">
        <v>39</v>
      </c>
      <c r="F279" t="s">
        <v>7126</v>
      </c>
      <c r="G279" s="17" t="s">
        <v>3650</v>
      </c>
      <c r="H279" t="s">
        <v>42</v>
      </c>
      <c r="I279" t="s">
        <v>43</v>
      </c>
      <c r="J279" t="s">
        <v>8</v>
      </c>
      <c r="K279" t="s">
        <v>798</v>
      </c>
      <c r="L279" t="s">
        <v>1729</v>
      </c>
      <c r="M279" t="s">
        <v>131</v>
      </c>
      <c r="N279">
        <v>1</v>
      </c>
      <c r="O279" t="s">
        <v>47</v>
      </c>
      <c r="P279">
        <v>2644</v>
      </c>
      <c r="Q279" t="s">
        <v>48</v>
      </c>
      <c r="R279" t="s">
        <v>49</v>
      </c>
      <c r="S279" t="s">
        <v>50</v>
      </c>
      <c r="T279" t="s">
        <v>51</v>
      </c>
      <c r="U279" t="s">
        <v>52</v>
      </c>
      <c r="V279">
        <v>1.05</v>
      </c>
      <c r="W279" s="1">
        <v>0</v>
      </c>
      <c r="X279">
        <v>1</v>
      </c>
      <c r="Y279">
        <v>0.4</v>
      </c>
      <c r="Z279">
        <v>5</v>
      </c>
      <c r="AA279">
        <v>0.08</v>
      </c>
      <c r="AB279" s="2">
        <v>0</v>
      </c>
      <c r="AC279" s="1">
        <v>0</v>
      </c>
      <c r="AD279" s="7">
        <v>43522</v>
      </c>
      <c r="AE279" s="7">
        <v>43522</v>
      </c>
      <c r="AF279">
        <v>0</v>
      </c>
      <c r="AG279" t="s">
        <v>53</v>
      </c>
      <c r="AH279" s="2">
        <v>0</v>
      </c>
      <c r="AI279" s="1">
        <v>0</v>
      </c>
      <c r="AJ279" s="1">
        <v>0</v>
      </c>
      <c r="AK279" s="6" t="str">
        <f>+IF(Tabla1[[#This Row],[REQUEST_TY]]="SR MANTENIMIENTO CORRECTIVO", "EMERGENCIA", "OTROS")</f>
        <v>EMERGENCIA</v>
      </c>
      <c r="AL279" s="6" t="str">
        <f>+_xlfn.IFS(Tabla1[[#This Row],[Veces obj]]&lt;=1,"0-1",Tabla1[[#This Row],[Veces obj]]&lt;=2,"1-2",Tabla1[[#This Row],[Veces obj]]&lt;=3,"2-3",TRUE,"&gt;3")</f>
        <v>0-1</v>
      </c>
      <c r="AM279" s="6" t="str">
        <f>+_xlfn.IFS(MONTH(Tabla1[[#This Row],[MES]])&lt;=3,"Q1",MONTH(Tabla1[[#This Row],[MES]])&lt;=6,"Q2",MONTH(Tabla1[[#This Row],[MES]])&lt;=9,"Q3",TRUE,"Q4")</f>
        <v>Q1</v>
      </c>
      <c r="AN279" t="str">
        <f>+IFERROR(VLOOKUP(Tabla1[[#This Row],[CUENTA]],CTAS[],2,0),"OTROS")</f>
        <v>OTROS</v>
      </c>
      <c r="AP279" t="str">
        <f>+IFERROR(VLOOKUP(Tabla1[[#This Row],[EMPLEADO]],IS[],3,0),"OTROS")</f>
        <v>OTROS</v>
      </c>
      <c r="AQ279" t="str">
        <f>+IFERROR(VLOOKUP(Tabla1[[#This Row],[EMPLEADO]],IS[[NÓMINA]:[INGENIERO]],2,0),"OTROS")</f>
        <v>OTROS</v>
      </c>
    </row>
    <row r="280" spans="1:43" x14ac:dyDescent="0.25">
      <c r="A280" t="s">
        <v>4444</v>
      </c>
      <c r="B280">
        <v>1</v>
      </c>
      <c r="C280" t="s">
        <v>5672</v>
      </c>
      <c r="D280" t="s">
        <v>38</v>
      </c>
      <c r="E280" t="s">
        <v>1208</v>
      </c>
      <c r="F280" t="s">
        <v>5673</v>
      </c>
      <c r="G280" s="17" t="s">
        <v>5674</v>
      </c>
      <c r="H280" t="s">
        <v>220</v>
      </c>
      <c r="I280" t="s">
        <v>43</v>
      </c>
      <c r="J280" t="s">
        <v>8</v>
      </c>
      <c r="K280" t="s">
        <v>907</v>
      </c>
      <c r="L280" t="s">
        <v>908</v>
      </c>
      <c r="M280" t="s">
        <v>556</v>
      </c>
      <c r="N280">
        <v>0</v>
      </c>
      <c r="O280" t="s">
        <v>47</v>
      </c>
      <c r="P280">
        <v>2629</v>
      </c>
      <c r="Q280" t="s">
        <v>48</v>
      </c>
      <c r="R280" t="s">
        <v>153</v>
      </c>
      <c r="S280" t="s">
        <v>50</v>
      </c>
      <c r="T280" t="s">
        <v>208</v>
      </c>
      <c r="U280" t="s">
        <v>52</v>
      </c>
      <c r="V280">
        <v>1.05</v>
      </c>
      <c r="W280" s="1">
        <v>750.75000000000011</v>
      </c>
      <c r="X280">
        <v>1</v>
      </c>
      <c r="Y280">
        <v>0.74</v>
      </c>
      <c r="Z280">
        <v>9</v>
      </c>
      <c r="AA280">
        <v>8.2222222222222224E-2</v>
      </c>
      <c r="AB280" s="2">
        <v>0</v>
      </c>
      <c r="AC280" s="1">
        <v>0</v>
      </c>
      <c r="AD280" s="7">
        <v>43524</v>
      </c>
      <c r="AE280" s="7">
        <v>43524</v>
      </c>
      <c r="AF280">
        <v>0</v>
      </c>
      <c r="AG280" t="s">
        <v>53</v>
      </c>
      <c r="AH280" s="2">
        <v>0</v>
      </c>
      <c r="AI280" s="1">
        <v>0</v>
      </c>
      <c r="AJ280" s="1">
        <v>0</v>
      </c>
      <c r="AK280" s="6" t="str">
        <f>+IF(Tabla1[[#This Row],[REQUEST_TY]]="SR MANTENIMIENTO CORRECTIVO", "EMERGENCIA", "OTROS")</f>
        <v>EMERGENCIA</v>
      </c>
      <c r="AL280" s="6" t="str">
        <f>+_xlfn.IFS(Tabla1[[#This Row],[Veces obj]]&lt;=1,"0-1",Tabla1[[#This Row],[Veces obj]]&lt;=2,"1-2",Tabla1[[#This Row],[Veces obj]]&lt;=3,"2-3",TRUE,"&gt;3")</f>
        <v>0-1</v>
      </c>
      <c r="AM280" s="6" t="str">
        <f>+_xlfn.IFS(MONTH(Tabla1[[#This Row],[MES]])&lt;=3,"Q1",MONTH(Tabla1[[#This Row],[MES]])&lt;=6,"Q2",MONTH(Tabla1[[#This Row],[MES]])&lt;=9,"Q3",TRUE,"Q4")</f>
        <v>Q1</v>
      </c>
      <c r="AN280" t="str">
        <f>+IFERROR(VLOOKUP(Tabla1[[#This Row],[CUENTA]],CTAS[],2,0),"OTROS")</f>
        <v>OTROS</v>
      </c>
      <c r="AP280" t="str">
        <f>+IFERROR(VLOOKUP(Tabla1[[#This Row],[EMPLEADO]],IS[],3,0),"OTROS")</f>
        <v>OTROS</v>
      </c>
      <c r="AQ280" t="str">
        <f>+IFERROR(VLOOKUP(Tabla1[[#This Row],[EMPLEADO]],IS[[NÓMINA]:[INGENIERO]],2,0),"OTROS")</f>
        <v>OTROS</v>
      </c>
    </row>
    <row r="281" spans="1:43" x14ac:dyDescent="0.25">
      <c r="A281" t="s">
        <v>36</v>
      </c>
      <c r="B281">
        <v>1</v>
      </c>
      <c r="C281" t="s">
        <v>664</v>
      </c>
      <c r="D281" t="s">
        <v>38</v>
      </c>
      <c r="E281" t="s">
        <v>113</v>
      </c>
      <c r="F281" t="s">
        <v>665</v>
      </c>
      <c r="G281" s="17" t="s">
        <v>666</v>
      </c>
      <c r="H281" t="s">
        <v>646</v>
      </c>
      <c r="I281" t="s">
        <v>43</v>
      </c>
      <c r="J281" t="s">
        <v>8</v>
      </c>
      <c r="K281" t="s">
        <v>199</v>
      </c>
      <c r="L281" t="s">
        <v>667</v>
      </c>
      <c r="M281" t="s">
        <v>649</v>
      </c>
      <c r="N281">
        <v>0</v>
      </c>
      <c r="O281" t="s">
        <v>47</v>
      </c>
      <c r="P281">
        <v>183</v>
      </c>
      <c r="Q281" t="s">
        <v>48</v>
      </c>
      <c r="R281" t="s">
        <v>49</v>
      </c>
      <c r="S281" t="s">
        <v>50</v>
      </c>
      <c r="T281" t="s">
        <v>51</v>
      </c>
      <c r="U281" t="s">
        <v>52</v>
      </c>
      <c r="V281">
        <v>1.05</v>
      </c>
      <c r="W281" s="1">
        <v>750.75000000000011</v>
      </c>
      <c r="X281">
        <v>1</v>
      </c>
      <c r="Y281">
        <v>0.42</v>
      </c>
      <c r="Z281">
        <v>5</v>
      </c>
      <c r="AA281">
        <v>8.3999999999999991E-2</v>
      </c>
      <c r="AB281" s="2">
        <v>0</v>
      </c>
      <c r="AC281" s="1">
        <v>0</v>
      </c>
      <c r="AD281" s="7">
        <v>43481</v>
      </c>
      <c r="AE281" s="7">
        <v>43481</v>
      </c>
      <c r="AF281">
        <v>0</v>
      </c>
      <c r="AG281" t="s">
        <v>53</v>
      </c>
      <c r="AH281" s="2">
        <v>0</v>
      </c>
      <c r="AI281" s="1">
        <v>0</v>
      </c>
      <c r="AJ281" s="1">
        <v>0</v>
      </c>
      <c r="AK281" s="6" t="str">
        <f>+IF(Tabla1[[#This Row],[REQUEST_TY]]="SR MANTENIMIENTO CORRECTIVO", "EMERGENCIA", "OTROS")</f>
        <v>EMERGENCIA</v>
      </c>
      <c r="AL281" s="6" t="str">
        <f>+_xlfn.IFS(Tabla1[[#This Row],[Veces obj]]&lt;=1,"0-1",Tabla1[[#This Row],[Veces obj]]&lt;=2,"1-2",Tabla1[[#This Row],[Veces obj]]&lt;=3,"2-3",TRUE,"&gt;3")</f>
        <v>0-1</v>
      </c>
      <c r="AM281" s="6" t="str">
        <f>+_xlfn.IFS(MONTH(Tabla1[[#This Row],[MES]])&lt;=3,"Q1",MONTH(Tabla1[[#This Row],[MES]])&lt;=6,"Q2",MONTH(Tabla1[[#This Row],[MES]])&lt;=9,"Q3",TRUE,"Q4")</f>
        <v>Q1</v>
      </c>
      <c r="AN281" t="str">
        <f>+IFERROR(VLOOKUP(Tabla1[[#This Row],[CUENTA]],CTAS[],2,0),"OTROS")</f>
        <v>OTROS</v>
      </c>
      <c r="AP281" t="str">
        <f>+IFERROR(VLOOKUP(Tabla1[[#This Row],[EMPLEADO]],IS[],3,0),"OTROS")</f>
        <v>OTROS</v>
      </c>
      <c r="AQ281" t="str">
        <f>+IFERROR(VLOOKUP(Tabla1[[#This Row],[EMPLEADO]],IS[[NÓMINA]:[INGENIERO]],2,0),"OTROS")</f>
        <v>OTROS</v>
      </c>
    </row>
    <row r="282" spans="1:43" x14ac:dyDescent="0.25">
      <c r="A282" t="s">
        <v>4444</v>
      </c>
      <c r="B282">
        <v>1</v>
      </c>
      <c r="C282" t="s">
        <v>5185</v>
      </c>
      <c r="D282" t="s">
        <v>38</v>
      </c>
      <c r="E282" t="s">
        <v>172</v>
      </c>
      <c r="F282" t="s">
        <v>5186</v>
      </c>
      <c r="G282" s="17" t="s">
        <v>5187</v>
      </c>
      <c r="H282" t="s">
        <v>124</v>
      </c>
      <c r="I282" t="s">
        <v>43</v>
      </c>
      <c r="J282" t="s">
        <v>8</v>
      </c>
      <c r="K282" t="s">
        <v>71</v>
      </c>
      <c r="L282" t="s">
        <v>510</v>
      </c>
      <c r="M282" t="s">
        <v>73</v>
      </c>
      <c r="N282">
        <v>1</v>
      </c>
      <c r="O282" t="s">
        <v>47</v>
      </c>
      <c r="P282">
        <v>76</v>
      </c>
      <c r="Q282" t="s">
        <v>48</v>
      </c>
      <c r="R282" t="s">
        <v>74</v>
      </c>
      <c r="S282" t="s">
        <v>50</v>
      </c>
      <c r="T282" t="s">
        <v>51</v>
      </c>
      <c r="U282" t="s">
        <v>52</v>
      </c>
      <c r="V282">
        <v>1.05</v>
      </c>
      <c r="W282" s="1">
        <v>0</v>
      </c>
      <c r="X282">
        <v>1</v>
      </c>
      <c r="Y282">
        <v>0.63</v>
      </c>
      <c r="Z282">
        <v>5</v>
      </c>
      <c r="AA282">
        <v>0.126</v>
      </c>
      <c r="AB282" s="2">
        <v>0</v>
      </c>
      <c r="AC282" s="1">
        <v>0</v>
      </c>
      <c r="AD282" s="7">
        <v>43504</v>
      </c>
      <c r="AE282" s="7">
        <v>43507</v>
      </c>
      <c r="AF282">
        <v>1</v>
      </c>
      <c r="AG282" t="s">
        <v>53</v>
      </c>
      <c r="AH282" s="2">
        <v>0</v>
      </c>
      <c r="AI282" s="1">
        <v>0</v>
      </c>
      <c r="AJ282" s="1">
        <v>0</v>
      </c>
      <c r="AK282" s="6" t="str">
        <f>+IF(Tabla1[[#This Row],[REQUEST_TY]]="SR MANTENIMIENTO CORRECTIVO", "EMERGENCIA", "OTROS")</f>
        <v>EMERGENCIA</v>
      </c>
      <c r="AL282" s="6" t="str">
        <f>+_xlfn.IFS(Tabla1[[#This Row],[Veces obj]]&lt;=1,"0-1",Tabla1[[#This Row],[Veces obj]]&lt;=2,"1-2",Tabla1[[#This Row],[Veces obj]]&lt;=3,"2-3",TRUE,"&gt;3")</f>
        <v>0-1</v>
      </c>
      <c r="AM282" s="6" t="str">
        <f>+_xlfn.IFS(MONTH(Tabla1[[#This Row],[MES]])&lt;=3,"Q1",MONTH(Tabla1[[#This Row],[MES]])&lt;=6,"Q2",MONTH(Tabla1[[#This Row],[MES]])&lt;=9,"Q3",TRUE,"Q4")</f>
        <v>Q1</v>
      </c>
      <c r="AN282" t="str">
        <f>+IFERROR(VLOOKUP(Tabla1[[#This Row],[CUENTA]],CTAS[],2,0),"OTROS")</f>
        <v>OTROS</v>
      </c>
      <c r="AO282">
        <v>1</v>
      </c>
      <c r="AP282" t="str">
        <f>+IFERROR(VLOOKUP(Tabla1[[#This Row],[EMPLEADO]],IS[],3,0),"OTROS")</f>
        <v>JUAREZ</v>
      </c>
      <c r="AQ282" t="str">
        <f>+IFERROR(VLOOKUP(Tabla1[[#This Row],[EMPLEADO]],IS[[NÓMINA]:[INGENIERO]],2,0),"OTROS")</f>
        <v>MIGUEL COTA</v>
      </c>
    </row>
    <row r="283" spans="1:43" x14ac:dyDescent="0.25">
      <c r="A283" t="s">
        <v>36</v>
      </c>
      <c r="B283">
        <v>1</v>
      </c>
      <c r="C283" t="s">
        <v>672</v>
      </c>
      <c r="D283" t="s">
        <v>38</v>
      </c>
      <c r="E283" t="s">
        <v>113</v>
      </c>
      <c r="F283" t="s">
        <v>673</v>
      </c>
      <c r="G283" s="17" t="s">
        <v>674</v>
      </c>
      <c r="H283" t="s">
        <v>471</v>
      </c>
      <c r="I283" t="s">
        <v>43</v>
      </c>
      <c r="J283" t="s">
        <v>8</v>
      </c>
      <c r="K283" t="s">
        <v>125</v>
      </c>
      <c r="L283" t="s">
        <v>675</v>
      </c>
      <c r="M283" t="s">
        <v>310</v>
      </c>
      <c r="N283">
        <v>0</v>
      </c>
      <c r="O283" t="s">
        <v>47</v>
      </c>
      <c r="P283">
        <v>477</v>
      </c>
      <c r="Q283" t="s">
        <v>48</v>
      </c>
      <c r="R283" t="s">
        <v>49</v>
      </c>
      <c r="S283" t="s">
        <v>50</v>
      </c>
      <c r="T283" t="s">
        <v>51</v>
      </c>
      <c r="U283" t="s">
        <v>52</v>
      </c>
      <c r="V283">
        <v>1.05</v>
      </c>
      <c r="W283" s="1">
        <v>750.75000000000011</v>
      </c>
      <c r="X283">
        <v>1</v>
      </c>
      <c r="Y283">
        <v>0.42</v>
      </c>
      <c r="Z283">
        <v>5</v>
      </c>
      <c r="AA283">
        <v>8.3999999999999991E-2</v>
      </c>
      <c r="AB283" s="2">
        <v>0</v>
      </c>
      <c r="AC283" s="1">
        <v>0</v>
      </c>
      <c r="AD283" s="7">
        <v>43488</v>
      </c>
      <c r="AE283" s="7">
        <v>43488</v>
      </c>
      <c r="AF283">
        <v>0</v>
      </c>
      <c r="AG283" t="s">
        <v>53</v>
      </c>
      <c r="AH283" s="2">
        <v>0</v>
      </c>
      <c r="AI283" s="1">
        <v>0</v>
      </c>
      <c r="AJ283" s="1">
        <v>0</v>
      </c>
      <c r="AK283" s="6" t="str">
        <f>+IF(Tabla1[[#This Row],[REQUEST_TY]]="SR MANTENIMIENTO CORRECTIVO", "EMERGENCIA", "OTROS")</f>
        <v>EMERGENCIA</v>
      </c>
      <c r="AL283" s="6" t="str">
        <f>+_xlfn.IFS(Tabla1[[#This Row],[Veces obj]]&lt;=1,"0-1",Tabla1[[#This Row],[Veces obj]]&lt;=2,"1-2",Tabla1[[#This Row],[Veces obj]]&lt;=3,"2-3",TRUE,"&gt;3")</f>
        <v>0-1</v>
      </c>
      <c r="AM283" s="6" t="str">
        <f>+_xlfn.IFS(MONTH(Tabla1[[#This Row],[MES]])&lt;=3,"Q1",MONTH(Tabla1[[#This Row],[MES]])&lt;=6,"Q2",MONTH(Tabla1[[#This Row],[MES]])&lt;=9,"Q3",TRUE,"Q4")</f>
        <v>Q1</v>
      </c>
      <c r="AN283" t="str">
        <f>+IFERROR(VLOOKUP(Tabla1[[#This Row],[CUENTA]],CTAS[],2,0),"OTROS")</f>
        <v>OTROS</v>
      </c>
      <c r="AP283" t="str">
        <f>+IFERROR(VLOOKUP(Tabla1[[#This Row],[EMPLEADO]],IS[],3,0),"OTROS")</f>
        <v>OTROS</v>
      </c>
      <c r="AQ283" t="str">
        <f>+IFERROR(VLOOKUP(Tabla1[[#This Row],[EMPLEADO]],IS[[NÓMINA]:[INGENIERO]],2,0),"OTROS")</f>
        <v>OTROS</v>
      </c>
    </row>
    <row r="284" spans="1:43" x14ac:dyDescent="0.25">
      <c r="A284" t="s">
        <v>36</v>
      </c>
      <c r="B284">
        <v>1</v>
      </c>
      <c r="C284" t="s">
        <v>676</v>
      </c>
      <c r="D284" t="s">
        <v>38</v>
      </c>
      <c r="E284" t="s">
        <v>373</v>
      </c>
      <c r="F284" t="s">
        <v>677</v>
      </c>
      <c r="G284" s="17" t="s">
        <v>678</v>
      </c>
      <c r="H284" t="s">
        <v>679</v>
      </c>
      <c r="I284" t="s">
        <v>43</v>
      </c>
      <c r="J284" t="s">
        <v>8</v>
      </c>
      <c r="K284" t="s">
        <v>338</v>
      </c>
      <c r="L284" t="s">
        <v>680</v>
      </c>
      <c r="M284" t="s">
        <v>109</v>
      </c>
      <c r="N284">
        <v>0</v>
      </c>
      <c r="O284" t="s">
        <v>47</v>
      </c>
      <c r="P284">
        <v>1503</v>
      </c>
      <c r="Q284" t="s">
        <v>48</v>
      </c>
      <c r="R284" t="s">
        <v>153</v>
      </c>
      <c r="S284" t="s">
        <v>50</v>
      </c>
      <c r="T284" t="s">
        <v>51</v>
      </c>
      <c r="U284" t="s">
        <v>52</v>
      </c>
      <c r="V284">
        <v>1.05</v>
      </c>
      <c r="W284" s="1">
        <v>750.75000000000011</v>
      </c>
      <c r="X284">
        <v>1</v>
      </c>
      <c r="Y284">
        <v>0.42</v>
      </c>
      <c r="Z284">
        <v>5</v>
      </c>
      <c r="AA284">
        <v>8.3999999999999991E-2</v>
      </c>
      <c r="AB284" s="2">
        <v>0</v>
      </c>
      <c r="AC284" s="1">
        <v>0</v>
      </c>
      <c r="AD284" s="7">
        <v>43495</v>
      </c>
      <c r="AE284" s="7">
        <v>43495</v>
      </c>
      <c r="AF284">
        <v>0</v>
      </c>
      <c r="AG284" t="s">
        <v>53</v>
      </c>
      <c r="AH284" s="2">
        <v>0</v>
      </c>
      <c r="AI284" s="1">
        <v>0</v>
      </c>
      <c r="AJ284" s="1">
        <v>0</v>
      </c>
      <c r="AK284" s="6" t="str">
        <f>+IF(Tabla1[[#This Row],[REQUEST_TY]]="SR MANTENIMIENTO CORRECTIVO", "EMERGENCIA", "OTROS")</f>
        <v>EMERGENCIA</v>
      </c>
      <c r="AL284" s="6" t="str">
        <f>+_xlfn.IFS(Tabla1[[#This Row],[Veces obj]]&lt;=1,"0-1",Tabla1[[#This Row],[Veces obj]]&lt;=2,"1-2",Tabla1[[#This Row],[Veces obj]]&lt;=3,"2-3",TRUE,"&gt;3")</f>
        <v>0-1</v>
      </c>
      <c r="AM284" s="6" t="str">
        <f>+_xlfn.IFS(MONTH(Tabla1[[#This Row],[MES]])&lt;=3,"Q1",MONTH(Tabla1[[#This Row],[MES]])&lt;=6,"Q2",MONTH(Tabla1[[#This Row],[MES]])&lt;=9,"Q3",TRUE,"Q4")</f>
        <v>Q1</v>
      </c>
      <c r="AN284" t="str">
        <f>+IFERROR(VLOOKUP(Tabla1[[#This Row],[CUENTA]],CTAS[],2,0),"OTROS")</f>
        <v>OTROS</v>
      </c>
      <c r="AP284" t="str">
        <f>+IFERROR(VLOOKUP(Tabla1[[#This Row],[EMPLEADO]],IS[],3,0),"OTROS")</f>
        <v>OTROS</v>
      </c>
      <c r="AQ284" t="str">
        <f>+IFERROR(VLOOKUP(Tabla1[[#This Row],[EMPLEADO]],IS[[NÓMINA]:[INGENIERO]],2,0),"OTROS")</f>
        <v>OTROS</v>
      </c>
    </row>
    <row r="285" spans="1:43" x14ac:dyDescent="0.25">
      <c r="A285" t="s">
        <v>4444</v>
      </c>
      <c r="B285">
        <v>1</v>
      </c>
      <c r="C285" t="s">
        <v>5142</v>
      </c>
      <c r="D285" t="s">
        <v>38</v>
      </c>
      <c r="E285" t="s">
        <v>613</v>
      </c>
      <c r="F285" t="s">
        <v>5143</v>
      </c>
      <c r="G285" s="17" t="s">
        <v>5144</v>
      </c>
      <c r="H285" t="s">
        <v>308</v>
      </c>
      <c r="I285" t="s">
        <v>43</v>
      </c>
      <c r="J285" t="s">
        <v>8</v>
      </c>
      <c r="K285" t="s">
        <v>144</v>
      </c>
      <c r="L285" t="s">
        <v>616</v>
      </c>
      <c r="M285" t="s">
        <v>46</v>
      </c>
      <c r="N285">
        <v>0</v>
      </c>
      <c r="O285" t="s">
        <v>47</v>
      </c>
      <c r="P285">
        <v>70</v>
      </c>
      <c r="Q285" t="s">
        <v>48</v>
      </c>
      <c r="R285" t="s">
        <v>235</v>
      </c>
      <c r="S285" t="s">
        <v>50</v>
      </c>
      <c r="T285" t="s">
        <v>51</v>
      </c>
      <c r="U285" t="s">
        <v>52</v>
      </c>
      <c r="V285">
        <v>1.05</v>
      </c>
      <c r="W285" s="1">
        <v>750.75000000000011</v>
      </c>
      <c r="X285">
        <v>1</v>
      </c>
      <c r="Y285">
        <v>0.42</v>
      </c>
      <c r="Z285">
        <v>5</v>
      </c>
      <c r="AA285">
        <v>8.3999999999999991E-2</v>
      </c>
      <c r="AB285" s="2">
        <v>0</v>
      </c>
      <c r="AC285" s="1">
        <v>0</v>
      </c>
      <c r="AD285" s="7">
        <v>43503</v>
      </c>
      <c r="AE285" s="7">
        <v>43504</v>
      </c>
      <c r="AF285">
        <v>1</v>
      </c>
      <c r="AG285" t="s">
        <v>53</v>
      </c>
      <c r="AH285" s="2">
        <v>0</v>
      </c>
      <c r="AI285" s="1">
        <v>0</v>
      </c>
      <c r="AJ285" s="1">
        <v>0</v>
      </c>
      <c r="AK285" s="6" t="str">
        <f>+IF(Tabla1[[#This Row],[REQUEST_TY]]="SR MANTENIMIENTO CORRECTIVO", "EMERGENCIA", "OTROS")</f>
        <v>EMERGENCIA</v>
      </c>
      <c r="AL285" s="6" t="str">
        <f>+_xlfn.IFS(Tabla1[[#This Row],[Veces obj]]&lt;=1,"0-1",Tabla1[[#This Row],[Veces obj]]&lt;=2,"1-2",Tabla1[[#This Row],[Veces obj]]&lt;=3,"2-3",TRUE,"&gt;3")</f>
        <v>0-1</v>
      </c>
      <c r="AM285" s="6" t="str">
        <f>+_xlfn.IFS(MONTH(Tabla1[[#This Row],[MES]])&lt;=3,"Q1",MONTH(Tabla1[[#This Row],[MES]])&lt;=6,"Q2",MONTH(Tabla1[[#This Row],[MES]])&lt;=9,"Q3",TRUE,"Q4")</f>
        <v>Q1</v>
      </c>
      <c r="AN285" t="str">
        <f>+IFERROR(VLOOKUP(Tabla1[[#This Row],[CUENTA]],CTAS[],2,0),"OTROS")</f>
        <v>OTROS</v>
      </c>
      <c r="AP285" t="str">
        <f>+IFERROR(VLOOKUP(Tabla1[[#This Row],[EMPLEADO]],IS[],3,0),"OTROS")</f>
        <v>OTROS</v>
      </c>
      <c r="AQ285" t="str">
        <f>+IFERROR(VLOOKUP(Tabla1[[#This Row],[EMPLEADO]],IS[[NÓMINA]:[INGENIERO]],2,0),"OTROS")</f>
        <v>OTROS</v>
      </c>
    </row>
    <row r="286" spans="1:43" x14ac:dyDescent="0.25">
      <c r="A286" t="s">
        <v>4444</v>
      </c>
      <c r="B286">
        <v>1</v>
      </c>
      <c r="C286" t="s">
        <v>6624</v>
      </c>
      <c r="D286" t="s">
        <v>38</v>
      </c>
      <c r="E286" t="s">
        <v>39</v>
      </c>
      <c r="F286" t="s">
        <v>6625</v>
      </c>
      <c r="G286" s="17" t="s">
        <v>6626</v>
      </c>
      <c r="H286" t="s">
        <v>124</v>
      </c>
      <c r="I286" t="s">
        <v>43</v>
      </c>
      <c r="J286" t="s">
        <v>8</v>
      </c>
      <c r="K286" t="s">
        <v>2028</v>
      </c>
      <c r="L286" t="s">
        <v>6623</v>
      </c>
      <c r="M286" t="s">
        <v>94</v>
      </c>
      <c r="N286">
        <v>0</v>
      </c>
      <c r="O286" t="s">
        <v>47</v>
      </c>
      <c r="P286">
        <v>105</v>
      </c>
      <c r="Q286" t="s">
        <v>48</v>
      </c>
      <c r="R286" t="s">
        <v>49</v>
      </c>
      <c r="S286" t="s">
        <v>50</v>
      </c>
      <c r="T286" t="s">
        <v>51</v>
      </c>
      <c r="U286" t="s">
        <v>52</v>
      </c>
      <c r="V286">
        <v>1.05</v>
      </c>
      <c r="W286" s="1">
        <v>750.75000000000011</v>
      </c>
      <c r="X286">
        <v>1</v>
      </c>
      <c r="Y286">
        <v>0.67</v>
      </c>
      <c r="Z286">
        <v>5</v>
      </c>
      <c r="AA286">
        <v>0.13400000000000001</v>
      </c>
      <c r="AB286" s="2">
        <v>0</v>
      </c>
      <c r="AC286" s="1">
        <v>0</v>
      </c>
      <c r="AD286" s="7">
        <v>43515</v>
      </c>
      <c r="AE286" s="7">
        <v>43516</v>
      </c>
      <c r="AF286">
        <v>1</v>
      </c>
      <c r="AG286" t="s">
        <v>53</v>
      </c>
      <c r="AH286" s="2">
        <v>0</v>
      </c>
      <c r="AI286" s="1">
        <v>0</v>
      </c>
      <c r="AJ286" s="1">
        <v>0</v>
      </c>
      <c r="AK286" s="6" t="str">
        <f>+IF(Tabla1[[#This Row],[REQUEST_TY]]="SR MANTENIMIENTO CORRECTIVO", "EMERGENCIA", "OTROS")</f>
        <v>EMERGENCIA</v>
      </c>
      <c r="AL286" s="6" t="str">
        <f>+_xlfn.IFS(Tabla1[[#This Row],[Veces obj]]&lt;=1,"0-1",Tabla1[[#This Row],[Veces obj]]&lt;=2,"1-2",Tabla1[[#This Row],[Veces obj]]&lt;=3,"2-3",TRUE,"&gt;3")</f>
        <v>0-1</v>
      </c>
      <c r="AM286" s="6" t="str">
        <f>+_xlfn.IFS(MONTH(Tabla1[[#This Row],[MES]])&lt;=3,"Q1",MONTH(Tabla1[[#This Row],[MES]])&lt;=6,"Q2",MONTH(Tabla1[[#This Row],[MES]])&lt;=9,"Q3",TRUE,"Q4")</f>
        <v>Q1</v>
      </c>
      <c r="AN286" t="str">
        <f>+IFERROR(VLOOKUP(Tabla1[[#This Row],[CUENTA]],CTAS[],2,0),"OTROS")</f>
        <v>OTROS</v>
      </c>
      <c r="AO286">
        <v>1</v>
      </c>
      <c r="AP286" t="str">
        <f>+IFERROR(VLOOKUP(Tabla1[[#This Row],[EMPLEADO]],IS[],3,0),"OTROS")</f>
        <v>JUAREZ</v>
      </c>
      <c r="AQ286" t="str">
        <f>+IFERROR(VLOOKUP(Tabla1[[#This Row],[EMPLEADO]],IS[[NÓMINA]:[INGENIERO]],2,0),"OTROS")</f>
        <v>MIGUEL COTA</v>
      </c>
    </row>
    <row r="287" spans="1:43" x14ac:dyDescent="0.25">
      <c r="A287" t="s">
        <v>36</v>
      </c>
      <c r="B287">
        <v>1</v>
      </c>
      <c r="C287" t="s">
        <v>681</v>
      </c>
      <c r="D287" t="s">
        <v>38</v>
      </c>
      <c r="E287" t="s">
        <v>373</v>
      </c>
      <c r="F287" t="s">
        <v>682</v>
      </c>
      <c r="G287" s="17" t="s">
        <v>683</v>
      </c>
      <c r="H287" t="s">
        <v>308</v>
      </c>
      <c r="I287" t="s">
        <v>43</v>
      </c>
      <c r="J287" t="s">
        <v>8</v>
      </c>
      <c r="K287" t="s">
        <v>495</v>
      </c>
      <c r="L287" t="s">
        <v>496</v>
      </c>
      <c r="M287" t="s">
        <v>46</v>
      </c>
      <c r="N287">
        <v>0</v>
      </c>
      <c r="O287" t="s">
        <v>47</v>
      </c>
      <c r="P287">
        <v>293</v>
      </c>
      <c r="Q287" t="s">
        <v>48</v>
      </c>
      <c r="R287" t="s">
        <v>153</v>
      </c>
      <c r="S287" t="s">
        <v>50</v>
      </c>
      <c r="T287" t="s">
        <v>51</v>
      </c>
      <c r="U287" t="s">
        <v>52</v>
      </c>
      <c r="V287">
        <v>1.05</v>
      </c>
      <c r="W287" s="1">
        <v>750.75000000000011</v>
      </c>
      <c r="X287">
        <v>1</v>
      </c>
      <c r="Y287">
        <v>0.43</v>
      </c>
      <c r="Z287">
        <v>5</v>
      </c>
      <c r="AA287">
        <v>8.5999999999999993E-2</v>
      </c>
      <c r="AB287" s="2">
        <v>0</v>
      </c>
      <c r="AC287" s="1">
        <v>0</v>
      </c>
      <c r="AD287" s="7">
        <v>43468</v>
      </c>
      <c r="AE287" s="7">
        <v>43469</v>
      </c>
      <c r="AF287">
        <v>1</v>
      </c>
      <c r="AG287" t="s">
        <v>53</v>
      </c>
      <c r="AH287" s="2">
        <v>0</v>
      </c>
      <c r="AI287" s="1">
        <v>0</v>
      </c>
      <c r="AJ287" s="1">
        <v>0</v>
      </c>
      <c r="AK287" s="6" t="str">
        <f>+IF(Tabla1[[#This Row],[REQUEST_TY]]="SR MANTENIMIENTO CORRECTIVO", "EMERGENCIA", "OTROS")</f>
        <v>EMERGENCIA</v>
      </c>
      <c r="AL287" s="6" t="str">
        <f>+_xlfn.IFS(Tabla1[[#This Row],[Veces obj]]&lt;=1,"0-1",Tabla1[[#This Row],[Veces obj]]&lt;=2,"1-2",Tabla1[[#This Row],[Veces obj]]&lt;=3,"2-3",TRUE,"&gt;3")</f>
        <v>0-1</v>
      </c>
      <c r="AM287" s="6" t="str">
        <f>+_xlfn.IFS(MONTH(Tabla1[[#This Row],[MES]])&lt;=3,"Q1",MONTH(Tabla1[[#This Row],[MES]])&lt;=6,"Q2",MONTH(Tabla1[[#This Row],[MES]])&lt;=9,"Q3",TRUE,"Q4")</f>
        <v>Q1</v>
      </c>
      <c r="AN287" t="str">
        <f>+IFERROR(VLOOKUP(Tabla1[[#This Row],[CUENTA]],CTAS[],2,0),"OTROS")</f>
        <v>OTROS</v>
      </c>
      <c r="AP287" t="str">
        <f>+IFERROR(VLOOKUP(Tabla1[[#This Row],[EMPLEADO]],IS[],3,0),"OTROS")</f>
        <v>OTROS</v>
      </c>
      <c r="AQ287" t="str">
        <f>+IFERROR(VLOOKUP(Tabla1[[#This Row],[EMPLEADO]],IS[[NÓMINA]:[INGENIERO]],2,0),"OTROS")</f>
        <v>OTROS</v>
      </c>
    </row>
    <row r="288" spans="1:43" x14ac:dyDescent="0.25">
      <c r="A288" t="s">
        <v>36</v>
      </c>
      <c r="B288">
        <v>1</v>
      </c>
      <c r="C288" t="s">
        <v>684</v>
      </c>
      <c r="D288" t="s">
        <v>38</v>
      </c>
      <c r="E288" t="s">
        <v>76</v>
      </c>
      <c r="F288" t="s">
        <v>685</v>
      </c>
      <c r="G288" s="17" t="s">
        <v>686</v>
      </c>
      <c r="H288" t="s">
        <v>253</v>
      </c>
      <c r="I288" t="s">
        <v>43</v>
      </c>
      <c r="J288" t="s">
        <v>8</v>
      </c>
      <c r="K288" t="s">
        <v>59</v>
      </c>
      <c r="L288" t="s">
        <v>687</v>
      </c>
      <c r="M288" t="s">
        <v>649</v>
      </c>
      <c r="N288">
        <v>0</v>
      </c>
      <c r="O288" t="s">
        <v>47</v>
      </c>
      <c r="P288">
        <v>30</v>
      </c>
      <c r="Q288" t="s">
        <v>62</v>
      </c>
      <c r="R288" t="s">
        <v>63</v>
      </c>
      <c r="S288" t="s">
        <v>64</v>
      </c>
      <c r="T288" t="s">
        <v>51</v>
      </c>
      <c r="U288" t="s">
        <v>65</v>
      </c>
      <c r="V288">
        <v>0.8</v>
      </c>
      <c r="W288" s="1">
        <v>1092</v>
      </c>
      <c r="X288">
        <v>1</v>
      </c>
      <c r="Y288">
        <v>0.43</v>
      </c>
      <c r="Z288">
        <v>5</v>
      </c>
      <c r="AA288">
        <v>8.5999999999999993E-2</v>
      </c>
      <c r="AB288" s="2">
        <v>0</v>
      </c>
      <c r="AC288" s="1">
        <v>0</v>
      </c>
      <c r="AD288" s="7">
        <v>43488</v>
      </c>
      <c r="AE288" s="7">
        <v>43488</v>
      </c>
      <c r="AF288">
        <v>0</v>
      </c>
      <c r="AG288" t="s">
        <v>53</v>
      </c>
      <c r="AH288" s="2">
        <v>0</v>
      </c>
      <c r="AI288" s="1">
        <v>0</v>
      </c>
      <c r="AJ288" s="1">
        <v>0</v>
      </c>
      <c r="AK288" s="6" t="str">
        <f>+IF(Tabla1[[#This Row],[REQUEST_TY]]="SR MANTENIMIENTO CORRECTIVO", "EMERGENCIA", "OTROS")</f>
        <v>EMERGENCIA</v>
      </c>
      <c r="AL288" s="6" t="str">
        <f>+_xlfn.IFS(Tabla1[[#This Row],[Veces obj]]&lt;=1,"0-1",Tabla1[[#This Row],[Veces obj]]&lt;=2,"1-2",Tabla1[[#This Row],[Veces obj]]&lt;=3,"2-3",TRUE,"&gt;3")</f>
        <v>0-1</v>
      </c>
      <c r="AM288" s="6" t="str">
        <f>+_xlfn.IFS(MONTH(Tabla1[[#This Row],[MES]])&lt;=3,"Q1",MONTH(Tabla1[[#This Row],[MES]])&lt;=6,"Q2",MONTH(Tabla1[[#This Row],[MES]])&lt;=9,"Q3",TRUE,"Q4")</f>
        <v>Q1</v>
      </c>
      <c r="AN288" t="str">
        <f>+IFERROR(VLOOKUP(Tabla1[[#This Row],[CUENTA]],CTAS[],2,0),"OTROS")</f>
        <v>OTROS</v>
      </c>
      <c r="AP288" t="str">
        <f>+IFERROR(VLOOKUP(Tabla1[[#This Row],[EMPLEADO]],IS[],3,0),"OTROS")</f>
        <v>OTROS</v>
      </c>
      <c r="AQ288" t="str">
        <f>+IFERROR(VLOOKUP(Tabla1[[#This Row],[EMPLEADO]],IS[[NÓMINA]:[INGENIERO]],2,0),"OTROS")</f>
        <v>OTROS</v>
      </c>
    </row>
    <row r="289" spans="1:43" x14ac:dyDescent="0.25">
      <c r="A289" t="s">
        <v>4444</v>
      </c>
      <c r="B289">
        <v>1</v>
      </c>
      <c r="C289" t="s">
        <v>5981</v>
      </c>
      <c r="D289" t="s">
        <v>38</v>
      </c>
      <c r="E289" t="s">
        <v>373</v>
      </c>
      <c r="F289" t="s">
        <v>5982</v>
      </c>
      <c r="G289" s="17" t="s">
        <v>5983</v>
      </c>
      <c r="H289" t="s">
        <v>679</v>
      </c>
      <c r="I289" t="s">
        <v>43</v>
      </c>
      <c r="J289" t="s">
        <v>8</v>
      </c>
      <c r="K289" t="s">
        <v>102</v>
      </c>
      <c r="L289" t="s">
        <v>3734</v>
      </c>
      <c r="M289" t="s">
        <v>794</v>
      </c>
      <c r="N289">
        <v>0</v>
      </c>
      <c r="O289" t="s">
        <v>47</v>
      </c>
      <c r="P289">
        <v>133</v>
      </c>
      <c r="Q289" t="s">
        <v>48</v>
      </c>
      <c r="R289" t="s">
        <v>153</v>
      </c>
      <c r="S289" t="s">
        <v>50</v>
      </c>
      <c r="T289" t="s">
        <v>51</v>
      </c>
      <c r="U289" t="s">
        <v>52</v>
      </c>
      <c r="V289">
        <v>1.05</v>
      </c>
      <c r="W289" s="1">
        <v>750.75000000000011</v>
      </c>
      <c r="X289">
        <v>1</v>
      </c>
      <c r="Y289">
        <v>0.43</v>
      </c>
      <c r="Z289">
        <v>5</v>
      </c>
      <c r="AA289">
        <v>8.5999999999999993E-2</v>
      </c>
      <c r="AB289" s="2">
        <v>0</v>
      </c>
      <c r="AC289" s="1">
        <v>0</v>
      </c>
      <c r="AD289" s="7">
        <v>43515</v>
      </c>
      <c r="AE289" s="7">
        <v>43515</v>
      </c>
      <c r="AF289">
        <v>0</v>
      </c>
      <c r="AG289" t="s">
        <v>53</v>
      </c>
      <c r="AH289" s="2">
        <v>0</v>
      </c>
      <c r="AI289" s="1">
        <v>0</v>
      </c>
      <c r="AJ289" s="1">
        <v>0</v>
      </c>
      <c r="AK289" s="6" t="str">
        <f>+IF(Tabla1[[#This Row],[REQUEST_TY]]="SR MANTENIMIENTO CORRECTIVO", "EMERGENCIA", "OTROS")</f>
        <v>EMERGENCIA</v>
      </c>
      <c r="AL289" s="6" t="str">
        <f>+_xlfn.IFS(Tabla1[[#This Row],[Veces obj]]&lt;=1,"0-1",Tabla1[[#This Row],[Veces obj]]&lt;=2,"1-2",Tabla1[[#This Row],[Veces obj]]&lt;=3,"2-3",TRUE,"&gt;3")</f>
        <v>0-1</v>
      </c>
      <c r="AM289" s="6" t="str">
        <f>+_xlfn.IFS(MONTH(Tabla1[[#This Row],[MES]])&lt;=3,"Q1",MONTH(Tabla1[[#This Row],[MES]])&lt;=6,"Q2",MONTH(Tabla1[[#This Row],[MES]])&lt;=9,"Q3",TRUE,"Q4")</f>
        <v>Q1</v>
      </c>
      <c r="AN289" t="str">
        <f>+IFERROR(VLOOKUP(Tabla1[[#This Row],[CUENTA]],CTAS[],2,0),"OTROS")</f>
        <v>OTROS</v>
      </c>
      <c r="AP289" t="str">
        <f>+IFERROR(VLOOKUP(Tabla1[[#This Row],[EMPLEADO]],IS[],3,0),"OTROS")</f>
        <v>OTROS</v>
      </c>
      <c r="AQ289" t="str">
        <f>+IFERROR(VLOOKUP(Tabla1[[#This Row],[EMPLEADO]],IS[[NÓMINA]:[INGENIERO]],2,0),"OTROS")</f>
        <v>OTROS</v>
      </c>
    </row>
    <row r="290" spans="1:43" x14ac:dyDescent="0.25">
      <c r="A290" t="s">
        <v>4444</v>
      </c>
      <c r="B290">
        <v>1</v>
      </c>
      <c r="C290" t="s">
        <v>6329</v>
      </c>
      <c r="D290" t="s">
        <v>38</v>
      </c>
      <c r="E290" t="s">
        <v>725</v>
      </c>
      <c r="F290" t="s">
        <v>6330</v>
      </c>
      <c r="G290" s="17" t="s">
        <v>1675</v>
      </c>
      <c r="H290" t="s">
        <v>868</v>
      </c>
      <c r="I290" t="s">
        <v>43</v>
      </c>
      <c r="J290" t="s">
        <v>8</v>
      </c>
      <c r="K290" t="s">
        <v>59</v>
      </c>
      <c r="L290" t="s">
        <v>1676</v>
      </c>
      <c r="M290" t="s">
        <v>1410</v>
      </c>
      <c r="N290">
        <v>1</v>
      </c>
      <c r="O290" t="s">
        <v>47</v>
      </c>
      <c r="P290">
        <v>8</v>
      </c>
      <c r="Q290" t="s">
        <v>194</v>
      </c>
      <c r="R290" t="s">
        <v>223</v>
      </c>
      <c r="S290" t="s">
        <v>139</v>
      </c>
      <c r="T290" t="s">
        <v>51</v>
      </c>
      <c r="U290" t="s">
        <v>224</v>
      </c>
      <c r="V290">
        <v>0.8</v>
      </c>
      <c r="W290" s="1">
        <v>0</v>
      </c>
      <c r="X290">
        <v>1</v>
      </c>
      <c r="Y290">
        <v>0.35</v>
      </c>
      <c r="Z290">
        <v>4</v>
      </c>
      <c r="AA290">
        <v>8.7499999999999994E-2</v>
      </c>
      <c r="AB290" s="2">
        <v>0</v>
      </c>
      <c r="AC290" s="1">
        <v>0</v>
      </c>
      <c r="AD290" s="7">
        <v>43514</v>
      </c>
      <c r="AE290" s="7">
        <v>43514</v>
      </c>
      <c r="AF290">
        <v>0</v>
      </c>
      <c r="AG290" t="s">
        <v>53</v>
      </c>
      <c r="AH290" s="2">
        <v>0</v>
      </c>
      <c r="AI290" s="1">
        <v>0</v>
      </c>
      <c r="AJ290" s="1">
        <v>0</v>
      </c>
      <c r="AK290" s="6" t="str">
        <f>+IF(Tabla1[[#This Row],[REQUEST_TY]]="SR MANTENIMIENTO CORRECTIVO", "EMERGENCIA", "OTROS")</f>
        <v>EMERGENCIA</v>
      </c>
      <c r="AL290" s="6" t="str">
        <f>+_xlfn.IFS(Tabla1[[#This Row],[Veces obj]]&lt;=1,"0-1",Tabla1[[#This Row],[Veces obj]]&lt;=2,"1-2",Tabla1[[#This Row],[Veces obj]]&lt;=3,"2-3",TRUE,"&gt;3")</f>
        <v>0-1</v>
      </c>
      <c r="AM290" s="6" t="str">
        <f>+_xlfn.IFS(MONTH(Tabla1[[#This Row],[MES]])&lt;=3,"Q1",MONTH(Tabla1[[#This Row],[MES]])&lt;=6,"Q2",MONTH(Tabla1[[#This Row],[MES]])&lt;=9,"Q3",TRUE,"Q4")</f>
        <v>Q1</v>
      </c>
      <c r="AN290" t="str">
        <f>+IFERROR(VLOOKUP(Tabla1[[#This Row],[CUENTA]],CTAS[],2,0),"OTROS")</f>
        <v>OTROS</v>
      </c>
      <c r="AP290" t="str">
        <f>+IFERROR(VLOOKUP(Tabla1[[#This Row],[EMPLEADO]],IS[],3,0),"OTROS")</f>
        <v>OTROS</v>
      </c>
      <c r="AQ290" t="str">
        <f>+IFERROR(VLOOKUP(Tabla1[[#This Row],[EMPLEADO]],IS[[NÓMINA]:[INGENIERO]],2,0),"OTROS")</f>
        <v>OTROS</v>
      </c>
    </row>
    <row r="291" spans="1:43" x14ac:dyDescent="0.25">
      <c r="A291" t="s">
        <v>36</v>
      </c>
      <c r="B291">
        <v>1</v>
      </c>
      <c r="C291" t="s">
        <v>688</v>
      </c>
      <c r="D291" t="s">
        <v>38</v>
      </c>
      <c r="E291" t="s">
        <v>160</v>
      </c>
      <c r="F291" t="s">
        <v>689</v>
      </c>
      <c r="G291" s="17" t="s">
        <v>690</v>
      </c>
      <c r="H291" t="s">
        <v>691</v>
      </c>
      <c r="I291" t="s">
        <v>43</v>
      </c>
      <c r="J291" t="s">
        <v>8</v>
      </c>
      <c r="K291" t="s">
        <v>125</v>
      </c>
      <c r="L291" t="s">
        <v>692</v>
      </c>
      <c r="M291" t="s">
        <v>215</v>
      </c>
      <c r="N291">
        <v>0</v>
      </c>
      <c r="O291" t="s">
        <v>47</v>
      </c>
      <c r="P291">
        <v>71</v>
      </c>
      <c r="Q291" t="s">
        <v>48</v>
      </c>
      <c r="R291" t="s">
        <v>49</v>
      </c>
      <c r="S291" t="s">
        <v>50</v>
      </c>
      <c r="T291" t="s">
        <v>51</v>
      </c>
      <c r="U291" t="s">
        <v>52</v>
      </c>
      <c r="V291">
        <v>1.05</v>
      </c>
      <c r="W291" s="1">
        <v>750.75000000000011</v>
      </c>
      <c r="X291">
        <v>1</v>
      </c>
      <c r="Y291">
        <v>0.44</v>
      </c>
      <c r="Z291">
        <v>5</v>
      </c>
      <c r="AA291">
        <v>8.7999999999999995E-2</v>
      </c>
      <c r="AB291" s="2">
        <v>0</v>
      </c>
      <c r="AC291" s="1">
        <v>0</v>
      </c>
      <c r="AD291" s="7">
        <v>43493</v>
      </c>
      <c r="AE291" s="7">
        <v>43493</v>
      </c>
      <c r="AF291">
        <v>0</v>
      </c>
      <c r="AG291" t="s">
        <v>53</v>
      </c>
      <c r="AH291" s="2">
        <v>0</v>
      </c>
      <c r="AI291" s="1">
        <v>0</v>
      </c>
      <c r="AJ291" s="1">
        <v>0</v>
      </c>
      <c r="AK291" s="6" t="str">
        <f>+IF(Tabla1[[#This Row],[REQUEST_TY]]="SR MANTENIMIENTO CORRECTIVO", "EMERGENCIA", "OTROS")</f>
        <v>EMERGENCIA</v>
      </c>
      <c r="AL291" s="6" t="str">
        <f>+_xlfn.IFS(Tabla1[[#This Row],[Veces obj]]&lt;=1,"0-1",Tabla1[[#This Row],[Veces obj]]&lt;=2,"1-2",Tabla1[[#This Row],[Veces obj]]&lt;=3,"2-3",TRUE,"&gt;3")</f>
        <v>0-1</v>
      </c>
      <c r="AM291" s="6" t="str">
        <f>+_xlfn.IFS(MONTH(Tabla1[[#This Row],[MES]])&lt;=3,"Q1",MONTH(Tabla1[[#This Row],[MES]])&lt;=6,"Q2",MONTH(Tabla1[[#This Row],[MES]])&lt;=9,"Q3",TRUE,"Q4")</f>
        <v>Q1</v>
      </c>
      <c r="AN291" t="str">
        <f>+IFERROR(VLOOKUP(Tabla1[[#This Row],[CUENTA]],CTAS[],2,0),"OTROS")</f>
        <v>OTROS</v>
      </c>
      <c r="AP291" t="str">
        <f>+IFERROR(VLOOKUP(Tabla1[[#This Row],[EMPLEADO]],IS[],3,0),"OTROS")</f>
        <v>OTROS</v>
      </c>
      <c r="AQ291" t="str">
        <f>+IFERROR(VLOOKUP(Tabla1[[#This Row],[EMPLEADO]],IS[[NÓMINA]:[INGENIERO]],2,0),"OTROS")</f>
        <v>OTROS</v>
      </c>
    </row>
    <row r="292" spans="1:43" x14ac:dyDescent="0.25">
      <c r="A292" t="s">
        <v>4444</v>
      </c>
      <c r="B292">
        <v>1</v>
      </c>
      <c r="C292" t="s">
        <v>4812</v>
      </c>
      <c r="D292" t="s">
        <v>38</v>
      </c>
      <c r="E292" t="s">
        <v>884</v>
      </c>
      <c r="F292" t="s">
        <v>4813</v>
      </c>
      <c r="G292" s="17" t="s">
        <v>886</v>
      </c>
      <c r="H292" t="s">
        <v>308</v>
      </c>
      <c r="I292" t="s">
        <v>43</v>
      </c>
      <c r="J292" t="s">
        <v>8</v>
      </c>
      <c r="K292" t="s">
        <v>144</v>
      </c>
      <c r="L292" t="s">
        <v>616</v>
      </c>
      <c r="M292" t="s">
        <v>46</v>
      </c>
      <c r="N292">
        <v>0</v>
      </c>
      <c r="O292" t="s">
        <v>47</v>
      </c>
      <c r="P292">
        <v>2</v>
      </c>
      <c r="Q292" t="s">
        <v>388</v>
      </c>
      <c r="R292" t="s">
        <v>95</v>
      </c>
      <c r="S292" t="s">
        <v>64</v>
      </c>
      <c r="T292" t="s">
        <v>51</v>
      </c>
      <c r="U292" t="s">
        <v>389</v>
      </c>
      <c r="V292">
        <v>0</v>
      </c>
      <c r="W292" s="1">
        <v>0</v>
      </c>
      <c r="X292">
        <v>1</v>
      </c>
      <c r="Y292">
        <v>0.44</v>
      </c>
      <c r="Z292">
        <v>5</v>
      </c>
      <c r="AA292">
        <v>8.7999999999999995E-2</v>
      </c>
      <c r="AB292" s="2">
        <v>0</v>
      </c>
      <c r="AC292" s="1">
        <v>0</v>
      </c>
      <c r="AD292" s="7">
        <v>43497</v>
      </c>
      <c r="AE292" s="7">
        <v>43497</v>
      </c>
      <c r="AF292">
        <v>0</v>
      </c>
      <c r="AG292" t="s">
        <v>53</v>
      </c>
      <c r="AH292" s="2">
        <v>0</v>
      </c>
      <c r="AI292" s="1">
        <v>0</v>
      </c>
      <c r="AJ292" s="1">
        <v>0</v>
      </c>
      <c r="AK292" s="6" t="str">
        <f>+IF(Tabla1[[#This Row],[REQUEST_TY]]="SR MANTENIMIENTO CORRECTIVO", "EMERGENCIA", "OTROS")</f>
        <v>EMERGENCIA</v>
      </c>
      <c r="AL292" s="6" t="str">
        <f>+_xlfn.IFS(Tabla1[[#This Row],[Veces obj]]&lt;=1,"0-1",Tabla1[[#This Row],[Veces obj]]&lt;=2,"1-2",Tabla1[[#This Row],[Veces obj]]&lt;=3,"2-3",TRUE,"&gt;3")</f>
        <v>0-1</v>
      </c>
      <c r="AM292" s="6" t="str">
        <f>+_xlfn.IFS(MONTH(Tabla1[[#This Row],[MES]])&lt;=3,"Q1",MONTH(Tabla1[[#This Row],[MES]])&lt;=6,"Q2",MONTH(Tabla1[[#This Row],[MES]])&lt;=9,"Q3",TRUE,"Q4")</f>
        <v>Q1</v>
      </c>
      <c r="AN292" t="str">
        <f>+IFERROR(VLOOKUP(Tabla1[[#This Row],[CUENTA]],CTAS[],2,0),"OTROS")</f>
        <v>OTROS</v>
      </c>
      <c r="AP292" t="str">
        <f>+IFERROR(VLOOKUP(Tabla1[[#This Row],[EMPLEADO]],IS[],3,0),"OTROS")</f>
        <v>OTROS</v>
      </c>
      <c r="AQ292" t="str">
        <f>+IFERROR(VLOOKUP(Tabla1[[#This Row],[EMPLEADO]],IS[[NÓMINA]:[INGENIERO]],2,0),"OTROS")</f>
        <v>OTROS</v>
      </c>
    </row>
    <row r="293" spans="1:43" x14ac:dyDescent="0.25">
      <c r="A293" t="s">
        <v>4444</v>
      </c>
      <c r="B293">
        <v>1</v>
      </c>
      <c r="C293" t="s">
        <v>6019</v>
      </c>
      <c r="D293" t="s">
        <v>38</v>
      </c>
      <c r="E293" t="s">
        <v>613</v>
      </c>
      <c r="F293" t="s">
        <v>6020</v>
      </c>
      <c r="G293" s="17" t="s">
        <v>6021</v>
      </c>
      <c r="H293" t="s">
        <v>308</v>
      </c>
      <c r="I293" t="s">
        <v>43</v>
      </c>
      <c r="J293" t="s">
        <v>8</v>
      </c>
      <c r="K293" t="s">
        <v>549</v>
      </c>
      <c r="L293" t="s">
        <v>550</v>
      </c>
      <c r="M293" t="s">
        <v>46</v>
      </c>
      <c r="N293">
        <v>0</v>
      </c>
      <c r="O293" t="s">
        <v>47</v>
      </c>
      <c r="P293">
        <v>245</v>
      </c>
      <c r="Q293" t="s">
        <v>48</v>
      </c>
      <c r="R293" t="s">
        <v>235</v>
      </c>
      <c r="S293" t="s">
        <v>50</v>
      </c>
      <c r="T293" t="s">
        <v>51</v>
      </c>
      <c r="U293" t="s">
        <v>52</v>
      </c>
      <c r="V293">
        <v>1.05</v>
      </c>
      <c r="W293" s="1">
        <v>750.75000000000011</v>
      </c>
      <c r="X293">
        <v>1</v>
      </c>
      <c r="Y293">
        <v>0.44</v>
      </c>
      <c r="Z293">
        <v>5</v>
      </c>
      <c r="AA293">
        <v>8.7999999999999995E-2</v>
      </c>
      <c r="AB293" s="2">
        <v>0</v>
      </c>
      <c r="AC293" s="1">
        <v>0</v>
      </c>
      <c r="AD293" s="7">
        <v>43511</v>
      </c>
      <c r="AE293" s="7">
        <v>43513</v>
      </c>
      <c r="AF293">
        <v>0</v>
      </c>
      <c r="AG293" t="s">
        <v>53</v>
      </c>
      <c r="AH293" s="2">
        <v>0</v>
      </c>
      <c r="AI293" s="1">
        <v>0</v>
      </c>
      <c r="AJ293" s="1">
        <v>0</v>
      </c>
      <c r="AK293" s="6" t="str">
        <f>+IF(Tabla1[[#This Row],[REQUEST_TY]]="SR MANTENIMIENTO CORRECTIVO", "EMERGENCIA", "OTROS")</f>
        <v>EMERGENCIA</v>
      </c>
      <c r="AL293" s="6" t="str">
        <f>+_xlfn.IFS(Tabla1[[#This Row],[Veces obj]]&lt;=1,"0-1",Tabla1[[#This Row],[Veces obj]]&lt;=2,"1-2",Tabla1[[#This Row],[Veces obj]]&lt;=3,"2-3",TRUE,"&gt;3")</f>
        <v>0-1</v>
      </c>
      <c r="AM293" s="6" t="str">
        <f>+_xlfn.IFS(MONTH(Tabla1[[#This Row],[MES]])&lt;=3,"Q1",MONTH(Tabla1[[#This Row],[MES]])&lt;=6,"Q2",MONTH(Tabla1[[#This Row],[MES]])&lt;=9,"Q3",TRUE,"Q4")</f>
        <v>Q1</v>
      </c>
      <c r="AN293" t="str">
        <f>+IFERROR(VLOOKUP(Tabla1[[#This Row],[CUENTA]],CTAS[],2,0),"OTROS")</f>
        <v>OTROS</v>
      </c>
      <c r="AP293" t="str">
        <f>+IFERROR(VLOOKUP(Tabla1[[#This Row],[EMPLEADO]],IS[],3,0),"OTROS")</f>
        <v>OTROS</v>
      </c>
      <c r="AQ293" t="str">
        <f>+IFERROR(VLOOKUP(Tabla1[[#This Row],[EMPLEADO]],IS[[NÓMINA]:[INGENIERO]],2,0),"OTROS")</f>
        <v>OTROS</v>
      </c>
    </row>
    <row r="294" spans="1:43" x14ac:dyDescent="0.25">
      <c r="A294" t="s">
        <v>4444</v>
      </c>
      <c r="B294">
        <v>1</v>
      </c>
      <c r="C294" t="s">
        <v>6934</v>
      </c>
      <c r="D294" t="s">
        <v>38</v>
      </c>
      <c r="E294" t="s">
        <v>814</v>
      </c>
      <c r="F294" t="s">
        <v>6935</v>
      </c>
      <c r="G294" s="17" t="s">
        <v>6936</v>
      </c>
      <c r="H294" t="s">
        <v>471</v>
      </c>
      <c r="I294" t="s">
        <v>43</v>
      </c>
      <c r="J294" t="s">
        <v>8</v>
      </c>
      <c r="K294" t="s">
        <v>125</v>
      </c>
      <c r="L294" t="s">
        <v>675</v>
      </c>
      <c r="M294" t="s">
        <v>310</v>
      </c>
      <c r="N294">
        <v>0</v>
      </c>
      <c r="O294" t="s">
        <v>47</v>
      </c>
      <c r="P294">
        <v>119</v>
      </c>
      <c r="Q294" t="s">
        <v>48</v>
      </c>
      <c r="R294" t="s">
        <v>95</v>
      </c>
      <c r="S294" t="s">
        <v>64</v>
      </c>
      <c r="T294" t="s">
        <v>51</v>
      </c>
      <c r="U294" t="s">
        <v>96</v>
      </c>
      <c r="V294">
        <v>1.1000000000000001</v>
      </c>
      <c r="W294" s="1">
        <v>1501.5000000000002</v>
      </c>
      <c r="X294">
        <v>1</v>
      </c>
      <c r="Y294">
        <v>0.44</v>
      </c>
      <c r="Z294">
        <v>5</v>
      </c>
      <c r="AA294">
        <v>8.7999999999999995E-2</v>
      </c>
      <c r="AB294" s="2">
        <v>0</v>
      </c>
      <c r="AC294" s="1">
        <v>0</v>
      </c>
      <c r="AD294" s="7">
        <v>43523</v>
      </c>
      <c r="AE294" s="7">
        <v>43523</v>
      </c>
      <c r="AF294">
        <v>0</v>
      </c>
      <c r="AG294" t="s">
        <v>53</v>
      </c>
      <c r="AH294" s="2">
        <v>0</v>
      </c>
      <c r="AI294" s="1">
        <v>0</v>
      </c>
      <c r="AJ294" s="1">
        <v>0</v>
      </c>
      <c r="AK294" s="6" t="str">
        <f>+IF(Tabla1[[#This Row],[REQUEST_TY]]="SR MANTENIMIENTO CORRECTIVO", "EMERGENCIA", "OTROS")</f>
        <v>EMERGENCIA</v>
      </c>
      <c r="AL294" s="6" t="str">
        <f>+_xlfn.IFS(Tabla1[[#This Row],[Veces obj]]&lt;=1,"0-1",Tabla1[[#This Row],[Veces obj]]&lt;=2,"1-2",Tabla1[[#This Row],[Veces obj]]&lt;=3,"2-3",TRUE,"&gt;3")</f>
        <v>0-1</v>
      </c>
      <c r="AM294" s="6" t="str">
        <f>+_xlfn.IFS(MONTH(Tabla1[[#This Row],[MES]])&lt;=3,"Q1",MONTH(Tabla1[[#This Row],[MES]])&lt;=6,"Q2",MONTH(Tabla1[[#This Row],[MES]])&lt;=9,"Q3",TRUE,"Q4")</f>
        <v>Q1</v>
      </c>
      <c r="AN294" t="str">
        <f>+IFERROR(VLOOKUP(Tabla1[[#This Row],[CUENTA]],CTAS[],2,0),"OTROS")</f>
        <v>OTROS</v>
      </c>
      <c r="AP294" t="str">
        <f>+IFERROR(VLOOKUP(Tabla1[[#This Row],[EMPLEADO]],IS[],3,0),"OTROS")</f>
        <v>OTROS</v>
      </c>
      <c r="AQ294" t="str">
        <f>+IFERROR(VLOOKUP(Tabla1[[#This Row],[EMPLEADO]],IS[[NÓMINA]:[INGENIERO]],2,0),"OTROS")</f>
        <v>OTROS</v>
      </c>
    </row>
    <row r="295" spans="1:43" x14ac:dyDescent="0.25">
      <c r="A295" t="s">
        <v>4444</v>
      </c>
      <c r="B295">
        <v>1</v>
      </c>
      <c r="C295" t="s">
        <v>7067</v>
      </c>
      <c r="D295" t="s">
        <v>38</v>
      </c>
      <c r="E295" t="s">
        <v>39</v>
      </c>
      <c r="F295" t="s">
        <v>7068</v>
      </c>
      <c r="G295" s="17" t="s">
        <v>1526</v>
      </c>
      <c r="H295" t="s">
        <v>1211</v>
      </c>
      <c r="I295" t="s">
        <v>43</v>
      </c>
      <c r="J295" t="s">
        <v>8</v>
      </c>
      <c r="K295" t="s">
        <v>117</v>
      </c>
      <c r="L295" t="s">
        <v>1527</v>
      </c>
      <c r="M295" t="s">
        <v>1213</v>
      </c>
      <c r="N295">
        <v>0</v>
      </c>
      <c r="O295" t="s">
        <v>47</v>
      </c>
      <c r="P295">
        <v>38</v>
      </c>
      <c r="Q295" t="s">
        <v>82</v>
      </c>
      <c r="R295" t="s">
        <v>49</v>
      </c>
      <c r="S295" t="s">
        <v>50</v>
      </c>
      <c r="T295" t="s">
        <v>51</v>
      </c>
      <c r="U295" t="s">
        <v>120</v>
      </c>
      <c r="V295">
        <v>0.8</v>
      </c>
      <c r="W295" s="1">
        <v>572.00000000000011</v>
      </c>
      <c r="X295">
        <v>1</v>
      </c>
      <c r="Y295">
        <v>0.44</v>
      </c>
      <c r="Z295">
        <v>5</v>
      </c>
      <c r="AA295">
        <v>8.7999999999999995E-2</v>
      </c>
      <c r="AB295" s="2">
        <v>0</v>
      </c>
      <c r="AC295" s="1">
        <v>0</v>
      </c>
      <c r="AD295" s="7">
        <v>43521</v>
      </c>
      <c r="AE295" s="7">
        <v>43521</v>
      </c>
      <c r="AF295">
        <v>0</v>
      </c>
      <c r="AG295" t="s">
        <v>53</v>
      </c>
      <c r="AH295" s="2">
        <v>0</v>
      </c>
      <c r="AI295" s="1">
        <v>0</v>
      </c>
      <c r="AJ295" s="1">
        <v>0</v>
      </c>
      <c r="AK295" s="6" t="str">
        <f>+IF(Tabla1[[#This Row],[REQUEST_TY]]="SR MANTENIMIENTO CORRECTIVO", "EMERGENCIA", "OTROS")</f>
        <v>EMERGENCIA</v>
      </c>
      <c r="AL295" s="6" t="str">
        <f>+_xlfn.IFS(Tabla1[[#This Row],[Veces obj]]&lt;=1,"0-1",Tabla1[[#This Row],[Veces obj]]&lt;=2,"1-2",Tabla1[[#This Row],[Veces obj]]&lt;=3,"2-3",TRUE,"&gt;3")</f>
        <v>0-1</v>
      </c>
      <c r="AM295" s="6" t="str">
        <f>+_xlfn.IFS(MONTH(Tabla1[[#This Row],[MES]])&lt;=3,"Q1",MONTH(Tabla1[[#This Row],[MES]])&lt;=6,"Q2",MONTH(Tabla1[[#This Row],[MES]])&lt;=9,"Q3",TRUE,"Q4")</f>
        <v>Q1</v>
      </c>
      <c r="AN295" t="str">
        <f>+IFERROR(VLOOKUP(Tabla1[[#This Row],[CUENTA]],CTAS[],2,0),"OTROS")</f>
        <v>OTROS</v>
      </c>
      <c r="AP295" t="str">
        <f>+IFERROR(VLOOKUP(Tabla1[[#This Row],[EMPLEADO]],IS[],3,0),"OTROS")</f>
        <v>OTROS</v>
      </c>
      <c r="AQ295" t="str">
        <f>+IFERROR(VLOOKUP(Tabla1[[#This Row],[EMPLEADO]],IS[[NÓMINA]:[INGENIERO]],2,0),"OTROS")</f>
        <v>OTROS</v>
      </c>
    </row>
    <row r="296" spans="1:43" x14ac:dyDescent="0.25">
      <c r="A296" t="s">
        <v>36</v>
      </c>
      <c r="B296">
        <v>1</v>
      </c>
      <c r="C296" t="s">
        <v>693</v>
      </c>
      <c r="D296" t="s">
        <v>38</v>
      </c>
      <c r="E296" t="s">
        <v>694</v>
      </c>
      <c r="F296" t="s">
        <v>695</v>
      </c>
      <c r="G296" s="17" t="s">
        <v>696</v>
      </c>
      <c r="H296" t="s">
        <v>136</v>
      </c>
      <c r="I296" t="s">
        <v>43</v>
      </c>
      <c r="J296" t="s">
        <v>8</v>
      </c>
      <c r="K296" t="s">
        <v>59</v>
      </c>
      <c r="L296" t="s">
        <v>697</v>
      </c>
      <c r="M296" t="s">
        <v>698</v>
      </c>
      <c r="N296">
        <v>0</v>
      </c>
      <c r="O296" t="s">
        <v>47</v>
      </c>
      <c r="P296">
        <v>31</v>
      </c>
      <c r="Q296" t="s">
        <v>82</v>
      </c>
      <c r="R296" t="s">
        <v>138</v>
      </c>
      <c r="S296" t="s">
        <v>139</v>
      </c>
      <c r="T296" t="s">
        <v>208</v>
      </c>
      <c r="U296" t="s">
        <v>140</v>
      </c>
      <c r="V296">
        <v>1.1000000000000001</v>
      </c>
      <c r="W296" s="1">
        <v>1730.3000000000004</v>
      </c>
      <c r="X296">
        <v>1</v>
      </c>
      <c r="Y296">
        <v>0.53</v>
      </c>
      <c r="Z296">
        <v>6</v>
      </c>
      <c r="AA296">
        <v>8.8333333333333333E-2</v>
      </c>
      <c r="AB296" s="2">
        <v>0</v>
      </c>
      <c r="AC296" s="1">
        <v>0</v>
      </c>
      <c r="AD296" s="7">
        <v>43483</v>
      </c>
      <c r="AE296" s="7">
        <v>43483</v>
      </c>
      <c r="AF296">
        <v>0</v>
      </c>
      <c r="AG296" t="s">
        <v>53</v>
      </c>
      <c r="AH296" s="2">
        <v>0</v>
      </c>
      <c r="AI296" s="1">
        <v>0</v>
      </c>
      <c r="AJ296" s="1">
        <v>0</v>
      </c>
      <c r="AK296" s="6" t="str">
        <f>+IF(Tabla1[[#This Row],[REQUEST_TY]]="SR MANTENIMIENTO CORRECTIVO", "EMERGENCIA", "OTROS")</f>
        <v>EMERGENCIA</v>
      </c>
      <c r="AL296" s="6" t="str">
        <f>+_xlfn.IFS(Tabla1[[#This Row],[Veces obj]]&lt;=1,"0-1",Tabla1[[#This Row],[Veces obj]]&lt;=2,"1-2",Tabla1[[#This Row],[Veces obj]]&lt;=3,"2-3",TRUE,"&gt;3")</f>
        <v>0-1</v>
      </c>
      <c r="AM296" s="6" t="str">
        <f>+_xlfn.IFS(MONTH(Tabla1[[#This Row],[MES]])&lt;=3,"Q1",MONTH(Tabla1[[#This Row],[MES]])&lt;=6,"Q2",MONTH(Tabla1[[#This Row],[MES]])&lt;=9,"Q3",TRUE,"Q4")</f>
        <v>Q1</v>
      </c>
      <c r="AN296" t="str">
        <f>+IFERROR(VLOOKUP(Tabla1[[#This Row],[CUENTA]],CTAS[],2,0),"OTROS")</f>
        <v>OTROS</v>
      </c>
      <c r="AP296" t="str">
        <f>+IFERROR(VLOOKUP(Tabla1[[#This Row],[EMPLEADO]],IS[],3,0),"OTROS")</f>
        <v>OTROS</v>
      </c>
      <c r="AQ296" t="str">
        <f>+IFERROR(VLOOKUP(Tabla1[[#This Row],[EMPLEADO]],IS[[NÓMINA]:[INGENIERO]],2,0),"OTROS")</f>
        <v>OTROS</v>
      </c>
    </row>
    <row r="297" spans="1:43" x14ac:dyDescent="0.25">
      <c r="A297" t="s">
        <v>4444</v>
      </c>
      <c r="B297">
        <v>1</v>
      </c>
      <c r="C297" t="s">
        <v>5930</v>
      </c>
      <c r="D297" t="s">
        <v>38</v>
      </c>
      <c r="E297" t="s">
        <v>250</v>
      </c>
      <c r="F297" t="s">
        <v>5931</v>
      </c>
      <c r="G297" s="17" t="s">
        <v>284</v>
      </c>
      <c r="H297" t="s">
        <v>124</v>
      </c>
      <c r="I297" t="s">
        <v>43</v>
      </c>
      <c r="J297" t="s">
        <v>8</v>
      </c>
      <c r="K297" t="s">
        <v>240</v>
      </c>
      <c r="L297" t="s">
        <v>285</v>
      </c>
      <c r="M297" t="s">
        <v>94</v>
      </c>
      <c r="N297">
        <v>0</v>
      </c>
      <c r="O297" t="s">
        <v>47</v>
      </c>
      <c r="P297">
        <v>6</v>
      </c>
      <c r="Q297" t="s">
        <v>207</v>
      </c>
      <c r="R297" t="s">
        <v>49</v>
      </c>
      <c r="S297" t="s">
        <v>50</v>
      </c>
      <c r="T297" t="s">
        <v>51</v>
      </c>
      <c r="U297" t="s">
        <v>486</v>
      </c>
      <c r="V297">
        <v>0</v>
      </c>
      <c r="W297" s="1">
        <v>0</v>
      </c>
      <c r="X297">
        <v>1</v>
      </c>
      <c r="Y297">
        <v>0.92</v>
      </c>
      <c r="Z297">
        <v>5</v>
      </c>
      <c r="AA297">
        <v>0.184</v>
      </c>
      <c r="AB297" s="2">
        <v>0</v>
      </c>
      <c r="AC297" s="1">
        <v>0</v>
      </c>
      <c r="AD297" s="7">
        <v>43510</v>
      </c>
      <c r="AE297" s="7">
        <v>43510</v>
      </c>
      <c r="AF297">
        <v>0</v>
      </c>
      <c r="AG297" t="s">
        <v>53</v>
      </c>
      <c r="AH297" s="2">
        <v>0</v>
      </c>
      <c r="AI297" s="1">
        <v>0</v>
      </c>
      <c r="AJ297" s="1">
        <v>0</v>
      </c>
      <c r="AK297" s="6" t="str">
        <f>+IF(Tabla1[[#This Row],[REQUEST_TY]]="SR MANTENIMIENTO CORRECTIVO", "EMERGENCIA", "OTROS")</f>
        <v>EMERGENCIA</v>
      </c>
      <c r="AL297" s="6" t="str">
        <f>+_xlfn.IFS(Tabla1[[#This Row],[Veces obj]]&lt;=1,"0-1",Tabla1[[#This Row],[Veces obj]]&lt;=2,"1-2",Tabla1[[#This Row],[Veces obj]]&lt;=3,"2-3",TRUE,"&gt;3")</f>
        <v>0-1</v>
      </c>
      <c r="AM297" s="6" t="str">
        <f>+_xlfn.IFS(MONTH(Tabla1[[#This Row],[MES]])&lt;=3,"Q1",MONTH(Tabla1[[#This Row],[MES]])&lt;=6,"Q2",MONTH(Tabla1[[#This Row],[MES]])&lt;=9,"Q3",TRUE,"Q4")</f>
        <v>Q1</v>
      </c>
      <c r="AN297" t="str">
        <f>+IFERROR(VLOOKUP(Tabla1[[#This Row],[CUENTA]],CTAS[],2,0),"OTROS")</f>
        <v>OTROS</v>
      </c>
      <c r="AO297">
        <v>1</v>
      </c>
      <c r="AP297" t="str">
        <f>+IFERROR(VLOOKUP(Tabla1[[#This Row],[EMPLEADO]],IS[],3,0),"OTROS")</f>
        <v>JUAREZ</v>
      </c>
      <c r="AQ297" t="str">
        <f>+IFERROR(VLOOKUP(Tabla1[[#This Row],[EMPLEADO]],IS[[NÓMINA]:[INGENIERO]],2,0),"OTROS")</f>
        <v>MIGUEL COTA</v>
      </c>
    </row>
    <row r="298" spans="1:43" x14ac:dyDescent="0.25">
      <c r="A298" t="s">
        <v>36</v>
      </c>
      <c r="B298">
        <v>1</v>
      </c>
      <c r="C298" t="s">
        <v>1305</v>
      </c>
      <c r="D298" t="s">
        <v>38</v>
      </c>
      <c r="E298" t="s">
        <v>1085</v>
      </c>
      <c r="F298" t="s">
        <v>1306</v>
      </c>
      <c r="G298" s="17" t="s">
        <v>1307</v>
      </c>
      <c r="H298" t="s">
        <v>124</v>
      </c>
      <c r="I298" t="s">
        <v>43</v>
      </c>
      <c r="J298" t="s">
        <v>8</v>
      </c>
      <c r="K298" t="s">
        <v>1308</v>
      </c>
      <c r="L298" t="s">
        <v>1309</v>
      </c>
      <c r="M298" t="s">
        <v>94</v>
      </c>
      <c r="N298">
        <v>0</v>
      </c>
      <c r="O298" t="s">
        <v>47</v>
      </c>
      <c r="P298">
        <v>109</v>
      </c>
      <c r="Q298" t="s">
        <v>48</v>
      </c>
      <c r="R298" t="s">
        <v>49</v>
      </c>
      <c r="S298" t="s">
        <v>50</v>
      </c>
      <c r="T298" t="s">
        <v>51</v>
      </c>
      <c r="U298" t="s">
        <v>52</v>
      </c>
      <c r="V298">
        <v>1.05</v>
      </c>
      <c r="W298" s="1">
        <v>750.75000000000011</v>
      </c>
      <c r="X298">
        <v>1</v>
      </c>
      <c r="Y298">
        <v>1</v>
      </c>
      <c r="Z298">
        <v>5</v>
      </c>
      <c r="AA298">
        <v>0.2</v>
      </c>
      <c r="AB298" s="2">
        <v>0</v>
      </c>
      <c r="AC298" s="1">
        <v>0</v>
      </c>
      <c r="AD298" s="7">
        <v>43479</v>
      </c>
      <c r="AE298" s="7">
        <v>43479</v>
      </c>
      <c r="AF298">
        <v>0</v>
      </c>
      <c r="AG298" t="s">
        <v>53</v>
      </c>
      <c r="AH298" s="2">
        <v>0</v>
      </c>
      <c r="AI298" s="1">
        <v>0</v>
      </c>
      <c r="AJ298" s="1">
        <v>0</v>
      </c>
      <c r="AK298" s="6" t="str">
        <f>+IF(Tabla1[[#This Row],[REQUEST_TY]]="SR MANTENIMIENTO CORRECTIVO", "EMERGENCIA", "OTROS")</f>
        <v>EMERGENCIA</v>
      </c>
      <c r="AL298" s="6" t="str">
        <f>+_xlfn.IFS(Tabla1[[#This Row],[Veces obj]]&lt;=1,"0-1",Tabla1[[#This Row],[Veces obj]]&lt;=2,"1-2",Tabla1[[#This Row],[Veces obj]]&lt;=3,"2-3",TRUE,"&gt;3")</f>
        <v>0-1</v>
      </c>
      <c r="AM298" s="6" t="str">
        <f>+_xlfn.IFS(MONTH(Tabla1[[#This Row],[MES]])&lt;=3,"Q1",MONTH(Tabla1[[#This Row],[MES]])&lt;=6,"Q2",MONTH(Tabla1[[#This Row],[MES]])&lt;=9,"Q3",TRUE,"Q4")</f>
        <v>Q1</v>
      </c>
      <c r="AN298" t="str">
        <f>+IFERROR(VLOOKUP(Tabla1[[#This Row],[CUENTA]],CTAS[],2,0),"OTROS")</f>
        <v>OTROS</v>
      </c>
      <c r="AO298">
        <v>1</v>
      </c>
      <c r="AP298" t="str">
        <f>+IFERROR(VLOOKUP(Tabla1[[#This Row],[EMPLEADO]],IS[],3,0),"OTROS")</f>
        <v>JUAREZ</v>
      </c>
      <c r="AQ298" t="str">
        <f>+IFERROR(VLOOKUP(Tabla1[[#This Row],[EMPLEADO]],IS[[NÓMINA]:[INGENIERO]],2,0),"OTROS")</f>
        <v>MIGUEL COTA</v>
      </c>
    </row>
    <row r="299" spans="1:43" x14ac:dyDescent="0.25">
      <c r="A299" t="s">
        <v>36</v>
      </c>
      <c r="B299">
        <v>1</v>
      </c>
      <c r="C299" t="s">
        <v>704</v>
      </c>
      <c r="D299" t="s">
        <v>38</v>
      </c>
      <c r="E299" t="s">
        <v>98</v>
      </c>
      <c r="F299" t="s">
        <v>705</v>
      </c>
      <c r="G299" s="17" t="s">
        <v>706</v>
      </c>
      <c r="H299" t="s">
        <v>707</v>
      </c>
      <c r="I299" t="s">
        <v>43</v>
      </c>
      <c r="J299" t="s">
        <v>8</v>
      </c>
      <c r="K299" t="s">
        <v>102</v>
      </c>
      <c r="L299" t="s">
        <v>708</v>
      </c>
      <c r="M299" t="s">
        <v>709</v>
      </c>
      <c r="N299">
        <v>0</v>
      </c>
      <c r="O299" t="s">
        <v>105</v>
      </c>
      <c r="P299">
        <v>150</v>
      </c>
      <c r="Q299" t="s">
        <v>48</v>
      </c>
      <c r="R299" t="s">
        <v>63</v>
      </c>
      <c r="S299" t="s">
        <v>64</v>
      </c>
      <c r="T299" t="s">
        <v>51</v>
      </c>
      <c r="U299" t="s">
        <v>96</v>
      </c>
      <c r="V299">
        <v>1.1000000000000001</v>
      </c>
      <c r="W299" s="1">
        <v>720.50000000000011</v>
      </c>
      <c r="X299">
        <v>1</v>
      </c>
      <c r="Y299">
        <v>0.45</v>
      </c>
      <c r="Z299">
        <v>5</v>
      </c>
      <c r="AA299">
        <v>0.09</v>
      </c>
      <c r="AB299" s="2">
        <v>0</v>
      </c>
      <c r="AC299" s="1">
        <v>0</v>
      </c>
      <c r="AD299" s="7">
        <v>43487</v>
      </c>
      <c r="AE299" s="7">
        <v>43487</v>
      </c>
      <c r="AF299">
        <v>0</v>
      </c>
      <c r="AG299" t="s">
        <v>53</v>
      </c>
      <c r="AH299" s="2">
        <v>0</v>
      </c>
      <c r="AI299" s="1">
        <v>0</v>
      </c>
      <c r="AJ299" s="1">
        <v>0</v>
      </c>
      <c r="AK299" s="6" t="str">
        <f>+IF(Tabla1[[#This Row],[REQUEST_TY]]="SR MANTENIMIENTO CORRECTIVO", "EMERGENCIA", "OTROS")</f>
        <v>EMERGENCIA</v>
      </c>
      <c r="AL299" s="6" t="str">
        <f>+_xlfn.IFS(Tabla1[[#This Row],[Veces obj]]&lt;=1,"0-1",Tabla1[[#This Row],[Veces obj]]&lt;=2,"1-2",Tabla1[[#This Row],[Veces obj]]&lt;=3,"2-3",TRUE,"&gt;3")</f>
        <v>0-1</v>
      </c>
      <c r="AM299" s="6" t="str">
        <f>+_xlfn.IFS(MONTH(Tabla1[[#This Row],[MES]])&lt;=3,"Q1",MONTH(Tabla1[[#This Row],[MES]])&lt;=6,"Q2",MONTH(Tabla1[[#This Row],[MES]])&lt;=9,"Q3",TRUE,"Q4")</f>
        <v>Q1</v>
      </c>
      <c r="AN299" t="str">
        <f>+IFERROR(VLOOKUP(Tabla1[[#This Row],[CUENTA]],CTAS[],2,0),"OTROS")</f>
        <v>OTROS</v>
      </c>
      <c r="AP299" t="str">
        <f>+IFERROR(VLOOKUP(Tabla1[[#This Row],[EMPLEADO]],IS[],3,0),"OTROS")</f>
        <v>OTROS</v>
      </c>
      <c r="AQ299" t="str">
        <f>+IFERROR(VLOOKUP(Tabla1[[#This Row],[EMPLEADO]],IS[[NÓMINA]:[INGENIERO]],2,0),"OTROS")</f>
        <v>OTROS</v>
      </c>
    </row>
    <row r="300" spans="1:43" x14ac:dyDescent="0.25">
      <c r="A300" t="s">
        <v>36</v>
      </c>
      <c r="B300">
        <v>1</v>
      </c>
      <c r="C300" t="s">
        <v>710</v>
      </c>
      <c r="D300" t="s">
        <v>38</v>
      </c>
      <c r="E300" t="s">
        <v>373</v>
      </c>
      <c r="F300" t="s">
        <v>711</v>
      </c>
      <c r="G300" s="17" t="s">
        <v>712</v>
      </c>
      <c r="H300" t="s">
        <v>101</v>
      </c>
      <c r="I300" t="s">
        <v>43</v>
      </c>
      <c r="J300" t="s">
        <v>8</v>
      </c>
      <c r="K300" t="s">
        <v>102</v>
      </c>
      <c r="L300" t="s">
        <v>713</v>
      </c>
      <c r="M300" t="s">
        <v>714</v>
      </c>
      <c r="N300">
        <v>0</v>
      </c>
      <c r="O300" t="s">
        <v>105</v>
      </c>
      <c r="P300">
        <v>282</v>
      </c>
      <c r="Q300" t="s">
        <v>48</v>
      </c>
      <c r="R300" t="s">
        <v>153</v>
      </c>
      <c r="S300" t="s">
        <v>50</v>
      </c>
      <c r="T300" t="s">
        <v>51</v>
      </c>
      <c r="U300" t="s">
        <v>52</v>
      </c>
      <c r="V300">
        <v>1.05</v>
      </c>
      <c r="W300" s="1">
        <v>491.40000000000003</v>
      </c>
      <c r="X300">
        <v>1</v>
      </c>
      <c r="Y300">
        <v>0.45</v>
      </c>
      <c r="Z300">
        <v>5</v>
      </c>
      <c r="AA300">
        <v>0.09</v>
      </c>
      <c r="AB300" s="2">
        <v>0</v>
      </c>
      <c r="AC300" s="1">
        <v>0</v>
      </c>
      <c r="AD300" s="7">
        <v>43490</v>
      </c>
      <c r="AE300" s="7">
        <v>43490</v>
      </c>
      <c r="AF300">
        <v>0</v>
      </c>
      <c r="AG300" t="s">
        <v>53</v>
      </c>
      <c r="AH300" s="2">
        <v>0</v>
      </c>
      <c r="AI300" s="1">
        <v>0</v>
      </c>
      <c r="AJ300" s="1">
        <v>0</v>
      </c>
      <c r="AK300" s="6" t="str">
        <f>+IF(Tabla1[[#This Row],[REQUEST_TY]]="SR MANTENIMIENTO CORRECTIVO", "EMERGENCIA", "OTROS")</f>
        <v>EMERGENCIA</v>
      </c>
      <c r="AL300" s="6" t="str">
        <f>+_xlfn.IFS(Tabla1[[#This Row],[Veces obj]]&lt;=1,"0-1",Tabla1[[#This Row],[Veces obj]]&lt;=2,"1-2",Tabla1[[#This Row],[Veces obj]]&lt;=3,"2-3",TRUE,"&gt;3")</f>
        <v>0-1</v>
      </c>
      <c r="AM300" s="6" t="str">
        <f>+_xlfn.IFS(MONTH(Tabla1[[#This Row],[MES]])&lt;=3,"Q1",MONTH(Tabla1[[#This Row],[MES]])&lt;=6,"Q2",MONTH(Tabla1[[#This Row],[MES]])&lt;=9,"Q3",TRUE,"Q4")</f>
        <v>Q1</v>
      </c>
      <c r="AN300" t="str">
        <f>+IFERROR(VLOOKUP(Tabla1[[#This Row],[CUENTA]],CTAS[],2,0),"OTROS")</f>
        <v>OTROS</v>
      </c>
      <c r="AP300" t="str">
        <f>+IFERROR(VLOOKUP(Tabla1[[#This Row],[EMPLEADO]],IS[],3,0),"OTROS")</f>
        <v>OTROS</v>
      </c>
      <c r="AQ300" t="str">
        <f>+IFERROR(VLOOKUP(Tabla1[[#This Row],[EMPLEADO]],IS[[NÓMINA]:[INGENIERO]],2,0),"OTROS")</f>
        <v>OTROS</v>
      </c>
    </row>
    <row r="301" spans="1:43" x14ac:dyDescent="0.25">
      <c r="A301" t="s">
        <v>36</v>
      </c>
      <c r="B301">
        <v>1</v>
      </c>
      <c r="C301" t="s">
        <v>715</v>
      </c>
      <c r="D301" t="s">
        <v>38</v>
      </c>
      <c r="E301" t="s">
        <v>76</v>
      </c>
      <c r="F301" t="s">
        <v>716</v>
      </c>
      <c r="G301" s="17" t="s">
        <v>717</v>
      </c>
      <c r="H301" t="s">
        <v>471</v>
      </c>
      <c r="I301" t="s">
        <v>43</v>
      </c>
      <c r="J301" t="s">
        <v>8</v>
      </c>
      <c r="K301" t="s">
        <v>102</v>
      </c>
      <c r="L301" t="s">
        <v>718</v>
      </c>
      <c r="M301" t="s">
        <v>46</v>
      </c>
      <c r="N301">
        <v>0</v>
      </c>
      <c r="O301" t="s">
        <v>47</v>
      </c>
      <c r="P301">
        <v>23</v>
      </c>
      <c r="Q301" t="s">
        <v>62</v>
      </c>
      <c r="R301" t="s">
        <v>63</v>
      </c>
      <c r="S301" t="s">
        <v>64</v>
      </c>
      <c r="T301" t="s">
        <v>51</v>
      </c>
      <c r="U301" t="s">
        <v>65</v>
      </c>
      <c r="V301">
        <v>0.8</v>
      </c>
      <c r="W301" s="1">
        <v>1092</v>
      </c>
      <c r="X301">
        <v>1</v>
      </c>
      <c r="Y301">
        <v>0.45</v>
      </c>
      <c r="Z301">
        <v>5</v>
      </c>
      <c r="AA301">
        <v>0.09</v>
      </c>
      <c r="AB301" s="2">
        <v>0</v>
      </c>
      <c r="AC301" s="1">
        <v>0</v>
      </c>
      <c r="AD301" s="7">
        <v>43490</v>
      </c>
      <c r="AE301" s="7">
        <v>43490</v>
      </c>
      <c r="AF301">
        <v>0</v>
      </c>
      <c r="AG301" t="s">
        <v>53</v>
      </c>
      <c r="AH301" s="2">
        <v>0</v>
      </c>
      <c r="AI301" s="1">
        <v>0</v>
      </c>
      <c r="AJ301" s="1">
        <v>0</v>
      </c>
      <c r="AK301" s="6" t="str">
        <f>+IF(Tabla1[[#This Row],[REQUEST_TY]]="SR MANTENIMIENTO CORRECTIVO", "EMERGENCIA", "OTROS")</f>
        <v>EMERGENCIA</v>
      </c>
      <c r="AL301" s="6" t="str">
        <f>+_xlfn.IFS(Tabla1[[#This Row],[Veces obj]]&lt;=1,"0-1",Tabla1[[#This Row],[Veces obj]]&lt;=2,"1-2",Tabla1[[#This Row],[Veces obj]]&lt;=3,"2-3",TRUE,"&gt;3")</f>
        <v>0-1</v>
      </c>
      <c r="AM301" s="6" t="str">
        <f>+_xlfn.IFS(MONTH(Tabla1[[#This Row],[MES]])&lt;=3,"Q1",MONTH(Tabla1[[#This Row],[MES]])&lt;=6,"Q2",MONTH(Tabla1[[#This Row],[MES]])&lt;=9,"Q3",TRUE,"Q4")</f>
        <v>Q1</v>
      </c>
      <c r="AN301" t="str">
        <f>+IFERROR(VLOOKUP(Tabla1[[#This Row],[CUENTA]],CTAS[],2,0),"OTROS")</f>
        <v>OTROS</v>
      </c>
      <c r="AP301" t="str">
        <f>+IFERROR(VLOOKUP(Tabla1[[#This Row],[EMPLEADO]],IS[],3,0),"OTROS")</f>
        <v>OTROS</v>
      </c>
      <c r="AQ301" t="str">
        <f>+IFERROR(VLOOKUP(Tabla1[[#This Row],[EMPLEADO]],IS[[NÓMINA]:[INGENIERO]],2,0),"OTROS")</f>
        <v>OTROS</v>
      </c>
    </row>
    <row r="302" spans="1:43" x14ac:dyDescent="0.25">
      <c r="A302" t="s">
        <v>4444</v>
      </c>
      <c r="B302">
        <v>1</v>
      </c>
      <c r="C302" t="s">
        <v>4675</v>
      </c>
      <c r="D302" t="s">
        <v>38</v>
      </c>
      <c r="E302" t="s">
        <v>373</v>
      </c>
      <c r="F302" t="s">
        <v>4676</v>
      </c>
      <c r="G302" s="17" t="s">
        <v>4677</v>
      </c>
      <c r="H302" t="s">
        <v>308</v>
      </c>
      <c r="I302" t="s">
        <v>43</v>
      </c>
      <c r="J302" t="s">
        <v>8</v>
      </c>
      <c r="K302" t="s">
        <v>495</v>
      </c>
      <c r="L302" t="s">
        <v>496</v>
      </c>
      <c r="M302" t="s">
        <v>46</v>
      </c>
      <c r="N302">
        <v>0</v>
      </c>
      <c r="O302" t="s">
        <v>47</v>
      </c>
      <c r="P302">
        <v>167</v>
      </c>
      <c r="Q302" t="s">
        <v>48</v>
      </c>
      <c r="R302" t="s">
        <v>153</v>
      </c>
      <c r="S302" t="s">
        <v>50</v>
      </c>
      <c r="T302" t="s">
        <v>51</v>
      </c>
      <c r="U302" t="s">
        <v>52</v>
      </c>
      <c r="V302">
        <v>1.05</v>
      </c>
      <c r="W302" s="1">
        <v>750.75000000000011</v>
      </c>
      <c r="X302">
        <v>1</v>
      </c>
      <c r="Y302">
        <v>0.45</v>
      </c>
      <c r="Z302">
        <v>5</v>
      </c>
      <c r="AA302">
        <v>0.09</v>
      </c>
      <c r="AB302" s="2">
        <v>0</v>
      </c>
      <c r="AC302" s="1">
        <v>0</v>
      </c>
      <c r="AD302" s="7">
        <v>43501</v>
      </c>
      <c r="AE302" s="7">
        <v>43502</v>
      </c>
      <c r="AF302">
        <v>1</v>
      </c>
      <c r="AG302" t="s">
        <v>53</v>
      </c>
      <c r="AH302" s="2">
        <v>0</v>
      </c>
      <c r="AI302" s="1">
        <v>0</v>
      </c>
      <c r="AJ302" s="1">
        <v>0</v>
      </c>
      <c r="AK302" s="6" t="str">
        <f>+IF(Tabla1[[#This Row],[REQUEST_TY]]="SR MANTENIMIENTO CORRECTIVO", "EMERGENCIA", "OTROS")</f>
        <v>EMERGENCIA</v>
      </c>
      <c r="AL302" s="6" t="str">
        <f>+_xlfn.IFS(Tabla1[[#This Row],[Veces obj]]&lt;=1,"0-1",Tabla1[[#This Row],[Veces obj]]&lt;=2,"1-2",Tabla1[[#This Row],[Veces obj]]&lt;=3,"2-3",TRUE,"&gt;3")</f>
        <v>0-1</v>
      </c>
      <c r="AM302" s="6" t="str">
        <f>+_xlfn.IFS(MONTH(Tabla1[[#This Row],[MES]])&lt;=3,"Q1",MONTH(Tabla1[[#This Row],[MES]])&lt;=6,"Q2",MONTH(Tabla1[[#This Row],[MES]])&lt;=9,"Q3",TRUE,"Q4")</f>
        <v>Q1</v>
      </c>
      <c r="AN302" t="str">
        <f>+IFERROR(VLOOKUP(Tabla1[[#This Row],[CUENTA]],CTAS[],2,0),"OTROS")</f>
        <v>OTROS</v>
      </c>
      <c r="AP302" t="str">
        <f>+IFERROR(VLOOKUP(Tabla1[[#This Row],[EMPLEADO]],IS[],3,0),"OTROS")</f>
        <v>OTROS</v>
      </c>
      <c r="AQ302" t="str">
        <f>+IFERROR(VLOOKUP(Tabla1[[#This Row],[EMPLEADO]],IS[[NÓMINA]:[INGENIERO]],2,0),"OTROS")</f>
        <v>OTROS</v>
      </c>
    </row>
    <row r="303" spans="1:43" x14ac:dyDescent="0.25">
      <c r="A303" t="s">
        <v>4444</v>
      </c>
      <c r="B303">
        <v>1</v>
      </c>
      <c r="C303" t="s">
        <v>6487</v>
      </c>
      <c r="D303" t="s">
        <v>38</v>
      </c>
      <c r="E303" t="s">
        <v>6488</v>
      </c>
      <c r="F303" t="s">
        <v>6489</v>
      </c>
      <c r="G303" s="17" t="s">
        <v>6490</v>
      </c>
      <c r="H303" t="s">
        <v>740</v>
      </c>
      <c r="I303" t="s">
        <v>43</v>
      </c>
      <c r="J303" t="s">
        <v>8</v>
      </c>
      <c r="K303" t="s">
        <v>741</v>
      </c>
      <c r="L303" t="s">
        <v>742</v>
      </c>
      <c r="M303" t="s">
        <v>743</v>
      </c>
      <c r="N303">
        <v>0</v>
      </c>
      <c r="O303" t="s">
        <v>47</v>
      </c>
      <c r="P303">
        <v>307</v>
      </c>
      <c r="Q303" t="s">
        <v>48</v>
      </c>
      <c r="R303" t="s">
        <v>74</v>
      </c>
      <c r="S303" t="s">
        <v>50</v>
      </c>
      <c r="T303" t="s">
        <v>51</v>
      </c>
      <c r="U303" t="s">
        <v>52</v>
      </c>
      <c r="V303">
        <v>1.05</v>
      </c>
      <c r="W303" s="1">
        <v>750.75000000000011</v>
      </c>
      <c r="X303">
        <v>1</v>
      </c>
      <c r="Y303">
        <v>0.45</v>
      </c>
      <c r="Z303">
        <v>5</v>
      </c>
      <c r="AA303">
        <v>0.09</v>
      </c>
      <c r="AB303" s="2">
        <v>0</v>
      </c>
      <c r="AC303" s="1">
        <v>0</v>
      </c>
      <c r="AD303" s="7">
        <v>43515</v>
      </c>
      <c r="AE303" s="7">
        <v>43515</v>
      </c>
      <c r="AF303">
        <v>0</v>
      </c>
      <c r="AG303" t="s">
        <v>53</v>
      </c>
      <c r="AH303" s="2">
        <v>0</v>
      </c>
      <c r="AI303" s="1">
        <v>0</v>
      </c>
      <c r="AJ303" s="1">
        <v>0</v>
      </c>
      <c r="AK303" s="6" t="str">
        <f>+IF(Tabla1[[#This Row],[REQUEST_TY]]="SR MANTENIMIENTO CORRECTIVO", "EMERGENCIA", "OTROS")</f>
        <v>EMERGENCIA</v>
      </c>
      <c r="AL303" s="6" t="str">
        <f>+_xlfn.IFS(Tabla1[[#This Row],[Veces obj]]&lt;=1,"0-1",Tabla1[[#This Row],[Veces obj]]&lt;=2,"1-2",Tabla1[[#This Row],[Veces obj]]&lt;=3,"2-3",TRUE,"&gt;3")</f>
        <v>0-1</v>
      </c>
      <c r="AM303" s="6" t="str">
        <f>+_xlfn.IFS(MONTH(Tabla1[[#This Row],[MES]])&lt;=3,"Q1",MONTH(Tabla1[[#This Row],[MES]])&lt;=6,"Q2",MONTH(Tabla1[[#This Row],[MES]])&lt;=9,"Q3",TRUE,"Q4")</f>
        <v>Q1</v>
      </c>
      <c r="AN303" t="str">
        <f>+IFERROR(VLOOKUP(Tabla1[[#This Row],[CUENTA]],CTAS[],2,0),"OTROS")</f>
        <v>OTROS</v>
      </c>
      <c r="AP303" t="str">
        <f>+IFERROR(VLOOKUP(Tabla1[[#This Row],[EMPLEADO]],IS[],3,0),"OTROS")</f>
        <v>OTROS</v>
      </c>
      <c r="AQ303" t="str">
        <f>+IFERROR(VLOOKUP(Tabla1[[#This Row],[EMPLEADO]],IS[[NÓMINA]:[INGENIERO]],2,0),"OTROS")</f>
        <v>OTROS</v>
      </c>
    </row>
    <row r="304" spans="1:43" x14ac:dyDescent="0.25">
      <c r="A304" t="s">
        <v>4444</v>
      </c>
      <c r="B304">
        <v>1</v>
      </c>
      <c r="C304" t="s">
        <v>4756</v>
      </c>
      <c r="D304" t="s">
        <v>38</v>
      </c>
      <c r="E304" t="s">
        <v>275</v>
      </c>
      <c r="F304" t="s">
        <v>4757</v>
      </c>
      <c r="G304" s="17" t="s">
        <v>4758</v>
      </c>
      <c r="H304" t="s">
        <v>204</v>
      </c>
      <c r="I304" t="s">
        <v>43</v>
      </c>
      <c r="J304" t="s">
        <v>8</v>
      </c>
      <c r="K304" t="s">
        <v>234</v>
      </c>
      <c r="L304" t="s">
        <v>3678</v>
      </c>
      <c r="M304" t="s">
        <v>761</v>
      </c>
      <c r="N304">
        <v>0</v>
      </c>
      <c r="O304" t="s">
        <v>47</v>
      </c>
      <c r="P304">
        <v>60</v>
      </c>
      <c r="Q304" t="s">
        <v>82</v>
      </c>
      <c r="R304" t="s">
        <v>95</v>
      </c>
      <c r="S304" t="s">
        <v>64</v>
      </c>
      <c r="T304" t="s">
        <v>208</v>
      </c>
      <c r="U304" t="s">
        <v>83</v>
      </c>
      <c r="V304">
        <v>1.05</v>
      </c>
      <c r="W304" s="1">
        <v>1433.25</v>
      </c>
      <c r="X304">
        <v>1</v>
      </c>
      <c r="Y304">
        <v>0.83</v>
      </c>
      <c r="Z304">
        <v>9</v>
      </c>
      <c r="AA304">
        <v>9.2222222222222219E-2</v>
      </c>
      <c r="AB304" s="2">
        <v>0</v>
      </c>
      <c r="AC304" s="1">
        <v>0</v>
      </c>
      <c r="AD304" s="7">
        <v>43502</v>
      </c>
      <c r="AE304" s="7">
        <v>43502</v>
      </c>
      <c r="AF304">
        <v>0</v>
      </c>
      <c r="AG304" t="s">
        <v>53</v>
      </c>
      <c r="AH304" s="2">
        <v>0</v>
      </c>
      <c r="AI304" s="1">
        <v>0</v>
      </c>
      <c r="AJ304" s="1">
        <v>0</v>
      </c>
      <c r="AK304" s="6" t="str">
        <f>+IF(Tabla1[[#This Row],[REQUEST_TY]]="SR MANTENIMIENTO CORRECTIVO", "EMERGENCIA", "OTROS")</f>
        <v>EMERGENCIA</v>
      </c>
      <c r="AL304" s="6" t="str">
        <f>+_xlfn.IFS(Tabla1[[#This Row],[Veces obj]]&lt;=1,"0-1",Tabla1[[#This Row],[Veces obj]]&lt;=2,"1-2",Tabla1[[#This Row],[Veces obj]]&lt;=3,"2-3",TRUE,"&gt;3")</f>
        <v>0-1</v>
      </c>
      <c r="AM304" s="6" t="str">
        <f>+_xlfn.IFS(MONTH(Tabla1[[#This Row],[MES]])&lt;=3,"Q1",MONTH(Tabla1[[#This Row],[MES]])&lt;=6,"Q2",MONTH(Tabla1[[#This Row],[MES]])&lt;=9,"Q3",TRUE,"Q4")</f>
        <v>Q1</v>
      </c>
      <c r="AN304" t="str">
        <f>+IFERROR(VLOOKUP(Tabla1[[#This Row],[CUENTA]],CTAS[],2,0),"OTROS")</f>
        <v>OTROS</v>
      </c>
      <c r="AP304" t="str">
        <f>+IFERROR(VLOOKUP(Tabla1[[#This Row],[EMPLEADO]],IS[],3,0),"OTROS")</f>
        <v>OTROS</v>
      </c>
      <c r="AQ304" t="str">
        <f>+IFERROR(VLOOKUP(Tabla1[[#This Row],[EMPLEADO]],IS[[NÓMINA]:[INGENIERO]],2,0),"OTROS")</f>
        <v>OTROS</v>
      </c>
    </row>
    <row r="305" spans="1:43" x14ac:dyDescent="0.25">
      <c r="A305" t="s">
        <v>36</v>
      </c>
      <c r="B305">
        <v>1</v>
      </c>
      <c r="C305" t="s">
        <v>1322</v>
      </c>
      <c r="D305" t="s">
        <v>38</v>
      </c>
      <c r="E305" t="s">
        <v>604</v>
      </c>
      <c r="F305" t="s">
        <v>1323</v>
      </c>
      <c r="G305" s="17" t="s">
        <v>1324</v>
      </c>
      <c r="H305" t="s">
        <v>124</v>
      </c>
      <c r="I305" t="s">
        <v>43</v>
      </c>
      <c r="J305" t="s">
        <v>8</v>
      </c>
      <c r="K305" t="s">
        <v>151</v>
      </c>
      <c r="L305" t="s">
        <v>1325</v>
      </c>
      <c r="M305" t="s">
        <v>94</v>
      </c>
      <c r="N305">
        <v>0</v>
      </c>
      <c r="O305" t="s">
        <v>47</v>
      </c>
      <c r="P305">
        <v>33</v>
      </c>
      <c r="Q305" t="s">
        <v>82</v>
      </c>
      <c r="R305" t="s">
        <v>63</v>
      </c>
      <c r="S305" t="s">
        <v>64</v>
      </c>
      <c r="T305" t="s">
        <v>51</v>
      </c>
      <c r="U305" t="s">
        <v>83</v>
      </c>
      <c r="V305">
        <v>1.05</v>
      </c>
      <c r="W305" s="1">
        <v>1433.25</v>
      </c>
      <c r="X305">
        <v>1</v>
      </c>
      <c r="Y305">
        <v>1</v>
      </c>
      <c r="Z305">
        <v>5</v>
      </c>
      <c r="AA305">
        <v>0.2</v>
      </c>
      <c r="AB305" s="2">
        <v>0</v>
      </c>
      <c r="AC305" s="1">
        <v>0</v>
      </c>
      <c r="AD305" s="7">
        <v>43488</v>
      </c>
      <c r="AE305" s="7">
        <v>43489</v>
      </c>
      <c r="AF305">
        <v>1</v>
      </c>
      <c r="AG305" t="s">
        <v>53</v>
      </c>
      <c r="AH305" s="2">
        <v>0</v>
      </c>
      <c r="AI305" s="1">
        <v>0</v>
      </c>
      <c r="AJ305" s="1">
        <v>0</v>
      </c>
      <c r="AK305" s="6" t="str">
        <f>+IF(Tabla1[[#This Row],[REQUEST_TY]]="SR MANTENIMIENTO CORRECTIVO", "EMERGENCIA", "OTROS")</f>
        <v>EMERGENCIA</v>
      </c>
      <c r="AL305" s="6" t="str">
        <f>+_xlfn.IFS(Tabla1[[#This Row],[Veces obj]]&lt;=1,"0-1",Tabla1[[#This Row],[Veces obj]]&lt;=2,"1-2",Tabla1[[#This Row],[Veces obj]]&lt;=3,"2-3",TRUE,"&gt;3")</f>
        <v>0-1</v>
      </c>
      <c r="AM305" s="6" t="str">
        <f>+_xlfn.IFS(MONTH(Tabla1[[#This Row],[MES]])&lt;=3,"Q1",MONTH(Tabla1[[#This Row],[MES]])&lt;=6,"Q2",MONTH(Tabla1[[#This Row],[MES]])&lt;=9,"Q3",TRUE,"Q4")</f>
        <v>Q1</v>
      </c>
      <c r="AN305" t="str">
        <f>+IFERROR(VLOOKUP(Tabla1[[#This Row],[CUENTA]],CTAS[],2,0),"OTROS")</f>
        <v>HONEYWELL</v>
      </c>
      <c r="AO305">
        <v>1</v>
      </c>
      <c r="AP305" t="str">
        <f>+IFERROR(VLOOKUP(Tabla1[[#This Row],[EMPLEADO]],IS[],3,0),"OTROS")</f>
        <v>JUAREZ</v>
      </c>
      <c r="AQ305" t="str">
        <f>+IFERROR(VLOOKUP(Tabla1[[#This Row],[EMPLEADO]],IS[[NÓMINA]:[INGENIERO]],2,0),"OTROS")</f>
        <v>MIGUEL COTA</v>
      </c>
    </row>
    <row r="306" spans="1:43" x14ac:dyDescent="0.25">
      <c r="A306" t="s">
        <v>36</v>
      </c>
      <c r="B306">
        <v>1</v>
      </c>
      <c r="C306" t="s">
        <v>719</v>
      </c>
      <c r="D306" t="s">
        <v>38</v>
      </c>
      <c r="E306" t="s">
        <v>720</v>
      </c>
      <c r="F306" t="s">
        <v>721</v>
      </c>
      <c r="G306" s="17" t="s">
        <v>722</v>
      </c>
      <c r="H306" t="s">
        <v>646</v>
      </c>
      <c r="I306" t="s">
        <v>43</v>
      </c>
      <c r="J306" t="s">
        <v>8</v>
      </c>
      <c r="K306" t="s">
        <v>59</v>
      </c>
      <c r="L306" t="s">
        <v>723</v>
      </c>
      <c r="M306" t="s">
        <v>358</v>
      </c>
      <c r="N306">
        <v>0</v>
      </c>
      <c r="O306" t="s">
        <v>47</v>
      </c>
      <c r="P306">
        <v>701</v>
      </c>
      <c r="Q306" t="s">
        <v>48</v>
      </c>
      <c r="R306" t="s">
        <v>242</v>
      </c>
      <c r="S306" t="s">
        <v>64</v>
      </c>
      <c r="T306" t="s">
        <v>51</v>
      </c>
      <c r="U306" t="s">
        <v>96</v>
      </c>
      <c r="V306">
        <v>1.1000000000000001</v>
      </c>
      <c r="W306" s="1">
        <v>1501.5000000000002</v>
      </c>
      <c r="X306">
        <v>1</v>
      </c>
      <c r="Y306">
        <v>0.47</v>
      </c>
      <c r="Z306">
        <v>5</v>
      </c>
      <c r="AA306">
        <v>9.4E-2</v>
      </c>
      <c r="AB306" s="2">
        <v>0</v>
      </c>
      <c r="AC306" s="1">
        <v>0</v>
      </c>
      <c r="AD306" s="7">
        <v>43476</v>
      </c>
      <c r="AE306" s="7">
        <v>43479</v>
      </c>
      <c r="AF306">
        <v>1</v>
      </c>
      <c r="AG306" t="s">
        <v>53</v>
      </c>
      <c r="AH306" s="2">
        <v>0</v>
      </c>
      <c r="AI306" s="1">
        <v>0</v>
      </c>
      <c r="AJ306" s="1">
        <v>0</v>
      </c>
      <c r="AK306" s="6" t="str">
        <f>+IF(Tabla1[[#This Row],[REQUEST_TY]]="SR MANTENIMIENTO CORRECTIVO", "EMERGENCIA", "OTROS")</f>
        <v>EMERGENCIA</v>
      </c>
      <c r="AL306" s="6" t="str">
        <f>+_xlfn.IFS(Tabla1[[#This Row],[Veces obj]]&lt;=1,"0-1",Tabla1[[#This Row],[Veces obj]]&lt;=2,"1-2",Tabla1[[#This Row],[Veces obj]]&lt;=3,"2-3",TRUE,"&gt;3")</f>
        <v>0-1</v>
      </c>
      <c r="AM306" s="6" t="str">
        <f>+_xlfn.IFS(MONTH(Tabla1[[#This Row],[MES]])&lt;=3,"Q1",MONTH(Tabla1[[#This Row],[MES]])&lt;=6,"Q2",MONTH(Tabla1[[#This Row],[MES]])&lt;=9,"Q3",TRUE,"Q4")</f>
        <v>Q1</v>
      </c>
      <c r="AN306" t="str">
        <f>+IFERROR(VLOOKUP(Tabla1[[#This Row],[CUENTA]],CTAS[],2,0),"OTROS")</f>
        <v>OTROS</v>
      </c>
      <c r="AP306" t="str">
        <f>+IFERROR(VLOOKUP(Tabla1[[#This Row],[EMPLEADO]],IS[],3,0),"OTROS")</f>
        <v>OTROS</v>
      </c>
      <c r="AQ306" t="str">
        <f>+IFERROR(VLOOKUP(Tabla1[[#This Row],[EMPLEADO]],IS[[NÓMINA]:[INGENIERO]],2,0),"OTROS")</f>
        <v>OTROS</v>
      </c>
    </row>
    <row r="307" spans="1:43" x14ac:dyDescent="0.25">
      <c r="A307" t="s">
        <v>4444</v>
      </c>
      <c r="B307">
        <v>1</v>
      </c>
      <c r="C307" t="s">
        <v>5448</v>
      </c>
      <c r="D307" t="s">
        <v>38</v>
      </c>
      <c r="E307" t="s">
        <v>373</v>
      </c>
      <c r="F307" t="s">
        <v>5449</v>
      </c>
      <c r="G307" s="17" t="s">
        <v>5450</v>
      </c>
      <c r="H307" t="s">
        <v>471</v>
      </c>
      <c r="I307" t="s">
        <v>43</v>
      </c>
      <c r="J307" t="s">
        <v>8</v>
      </c>
      <c r="K307" t="s">
        <v>102</v>
      </c>
      <c r="L307" t="s">
        <v>718</v>
      </c>
      <c r="M307" t="s">
        <v>46</v>
      </c>
      <c r="N307">
        <v>0</v>
      </c>
      <c r="O307" t="s">
        <v>47</v>
      </c>
      <c r="P307">
        <v>330</v>
      </c>
      <c r="Q307" t="s">
        <v>48</v>
      </c>
      <c r="R307" t="s">
        <v>153</v>
      </c>
      <c r="S307" t="s">
        <v>50</v>
      </c>
      <c r="T307" t="s">
        <v>51</v>
      </c>
      <c r="U307" t="s">
        <v>52</v>
      </c>
      <c r="V307">
        <v>1.05</v>
      </c>
      <c r="W307" s="1">
        <v>750.75000000000011</v>
      </c>
      <c r="X307">
        <v>1</v>
      </c>
      <c r="Y307">
        <v>0.47</v>
      </c>
      <c r="Z307">
        <v>5</v>
      </c>
      <c r="AA307">
        <v>9.4E-2</v>
      </c>
      <c r="AB307" s="2">
        <v>0</v>
      </c>
      <c r="AC307" s="1">
        <v>0</v>
      </c>
      <c r="AD307" s="7">
        <v>43504</v>
      </c>
      <c r="AE307" s="7">
        <v>43507</v>
      </c>
      <c r="AF307">
        <v>1</v>
      </c>
      <c r="AG307" t="s">
        <v>53</v>
      </c>
      <c r="AH307" s="2">
        <v>0</v>
      </c>
      <c r="AI307" s="1">
        <v>0</v>
      </c>
      <c r="AJ307" s="1">
        <v>0</v>
      </c>
      <c r="AK307" s="6" t="str">
        <f>+IF(Tabla1[[#This Row],[REQUEST_TY]]="SR MANTENIMIENTO CORRECTIVO", "EMERGENCIA", "OTROS")</f>
        <v>EMERGENCIA</v>
      </c>
      <c r="AL307" s="6" t="str">
        <f>+_xlfn.IFS(Tabla1[[#This Row],[Veces obj]]&lt;=1,"0-1",Tabla1[[#This Row],[Veces obj]]&lt;=2,"1-2",Tabla1[[#This Row],[Veces obj]]&lt;=3,"2-3",TRUE,"&gt;3")</f>
        <v>0-1</v>
      </c>
      <c r="AM307" s="6" t="str">
        <f>+_xlfn.IFS(MONTH(Tabla1[[#This Row],[MES]])&lt;=3,"Q1",MONTH(Tabla1[[#This Row],[MES]])&lt;=6,"Q2",MONTH(Tabla1[[#This Row],[MES]])&lt;=9,"Q3",TRUE,"Q4")</f>
        <v>Q1</v>
      </c>
      <c r="AN307" t="str">
        <f>+IFERROR(VLOOKUP(Tabla1[[#This Row],[CUENTA]],CTAS[],2,0),"OTROS")</f>
        <v>OTROS</v>
      </c>
      <c r="AP307" t="str">
        <f>+IFERROR(VLOOKUP(Tabla1[[#This Row],[EMPLEADO]],IS[],3,0),"OTROS")</f>
        <v>OTROS</v>
      </c>
      <c r="AQ307" t="str">
        <f>+IFERROR(VLOOKUP(Tabla1[[#This Row],[EMPLEADO]],IS[[NÓMINA]:[INGENIERO]],2,0),"OTROS")</f>
        <v>OTROS</v>
      </c>
    </row>
    <row r="308" spans="1:43" x14ac:dyDescent="0.25">
      <c r="A308" t="s">
        <v>4444</v>
      </c>
      <c r="B308">
        <v>1</v>
      </c>
      <c r="C308" t="s">
        <v>5844</v>
      </c>
      <c r="D308" t="s">
        <v>38</v>
      </c>
      <c r="E308" t="s">
        <v>394</v>
      </c>
      <c r="F308" t="s">
        <v>5845</v>
      </c>
      <c r="G308" s="17" t="s">
        <v>1114</v>
      </c>
      <c r="H308" t="s">
        <v>568</v>
      </c>
      <c r="I308" t="s">
        <v>43</v>
      </c>
      <c r="J308" t="s">
        <v>8</v>
      </c>
      <c r="K308" t="s">
        <v>1115</v>
      </c>
      <c r="L308" t="s">
        <v>1116</v>
      </c>
      <c r="M308" t="s">
        <v>714</v>
      </c>
      <c r="N308">
        <v>0</v>
      </c>
      <c r="O308" t="s">
        <v>47</v>
      </c>
      <c r="P308">
        <v>33</v>
      </c>
      <c r="Q308" t="s">
        <v>82</v>
      </c>
      <c r="R308" t="s">
        <v>63</v>
      </c>
      <c r="S308" t="s">
        <v>64</v>
      </c>
      <c r="T308" t="s">
        <v>51</v>
      </c>
      <c r="U308" t="s">
        <v>83</v>
      </c>
      <c r="V308">
        <v>1.05</v>
      </c>
      <c r="W308" s="1">
        <v>1433.25</v>
      </c>
      <c r="X308">
        <v>1</v>
      </c>
      <c r="Y308">
        <v>0.47</v>
      </c>
      <c r="Z308">
        <v>5</v>
      </c>
      <c r="AA308">
        <v>9.4E-2</v>
      </c>
      <c r="AB308" s="2">
        <v>0</v>
      </c>
      <c r="AC308" s="1">
        <v>0</v>
      </c>
      <c r="AD308" s="7">
        <v>43509</v>
      </c>
      <c r="AE308" s="7">
        <v>43509</v>
      </c>
      <c r="AF308">
        <v>0</v>
      </c>
      <c r="AG308" t="s">
        <v>53</v>
      </c>
      <c r="AH308" s="2">
        <v>0</v>
      </c>
      <c r="AI308" s="1">
        <v>0</v>
      </c>
      <c r="AJ308" s="1">
        <v>0</v>
      </c>
      <c r="AK308" s="6" t="str">
        <f>+IF(Tabla1[[#This Row],[REQUEST_TY]]="SR MANTENIMIENTO CORRECTIVO", "EMERGENCIA", "OTROS")</f>
        <v>EMERGENCIA</v>
      </c>
      <c r="AL308" s="6" t="str">
        <f>+_xlfn.IFS(Tabla1[[#This Row],[Veces obj]]&lt;=1,"0-1",Tabla1[[#This Row],[Veces obj]]&lt;=2,"1-2",Tabla1[[#This Row],[Veces obj]]&lt;=3,"2-3",TRUE,"&gt;3")</f>
        <v>0-1</v>
      </c>
      <c r="AM308" s="6" t="str">
        <f>+_xlfn.IFS(MONTH(Tabla1[[#This Row],[MES]])&lt;=3,"Q1",MONTH(Tabla1[[#This Row],[MES]])&lt;=6,"Q2",MONTH(Tabla1[[#This Row],[MES]])&lt;=9,"Q3",TRUE,"Q4")</f>
        <v>Q1</v>
      </c>
      <c r="AN308" t="str">
        <f>+IFERROR(VLOOKUP(Tabla1[[#This Row],[CUENTA]],CTAS[],2,0),"OTROS")</f>
        <v>OTROS</v>
      </c>
      <c r="AP308" t="str">
        <f>+IFERROR(VLOOKUP(Tabla1[[#This Row],[EMPLEADO]],IS[],3,0),"OTROS")</f>
        <v>OTROS</v>
      </c>
      <c r="AQ308" t="str">
        <f>+IFERROR(VLOOKUP(Tabla1[[#This Row],[EMPLEADO]],IS[[NÓMINA]:[INGENIERO]],2,0),"OTROS")</f>
        <v>OTROS</v>
      </c>
    </row>
    <row r="309" spans="1:43" x14ac:dyDescent="0.25">
      <c r="A309" t="s">
        <v>36</v>
      </c>
      <c r="B309">
        <v>1</v>
      </c>
      <c r="C309" t="s">
        <v>1489</v>
      </c>
      <c r="D309" t="s">
        <v>38</v>
      </c>
      <c r="E309" t="s">
        <v>160</v>
      </c>
      <c r="F309" t="s">
        <v>1490</v>
      </c>
      <c r="G309" s="17" t="s">
        <v>1491</v>
      </c>
      <c r="H309" t="s">
        <v>124</v>
      </c>
      <c r="I309" t="s">
        <v>43</v>
      </c>
      <c r="J309" t="s">
        <v>8</v>
      </c>
      <c r="K309" t="s">
        <v>240</v>
      </c>
      <c r="L309" t="s">
        <v>241</v>
      </c>
      <c r="M309" t="s">
        <v>94</v>
      </c>
      <c r="N309">
        <v>0</v>
      </c>
      <c r="O309" t="s">
        <v>47</v>
      </c>
      <c r="P309">
        <v>51</v>
      </c>
      <c r="Q309" t="s">
        <v>82</v>
      </c>
      <c r="R309" t="s">
        <v>49</v>
      </c>
      <c r="S309" t="s">
        <v>50</v>
      </c>
      <c r="T309" t="s">
        <v>51</v>
      </c>
      <c r="U309" t="s">
        <v>120</v>
      </c>
      <c r="V309">
        <v>0.8</v>
      </c>
      <c r="W309" s="1">
        <v>572.00000000000011</v>
      </c>
      <c r="X309">
        <v>1</v>
      </c>
      <c r="Y309">
        <v>1.17</v>
      </c>
      <c r="Z309">
        <v>5</v>
      </c>
      <c r="AA309">
        <v>0.23399999999999999</v>
      </c>
      <c r="AB309" s="2">
        <v>0</v>
      </c>
      <c r="AC309" s="1">
        <v>0</v>
      </c>
      <c r="AD309" s="7">
        <v>43483</v>
      </c>
      <c r="AE309" s="7">
        <v>43483</v>
      </c>
      <c r="AF309">
        <v>0</v>
      </c>
      <c r="AG309" t="s">
        <v>53</v>
      </c>
      <c r="AH309" s="2">
        <v>0</v>
      </c>
      <c r="AI309" s="1">
        <v>0</v>
      </c>
      <c r="AJ309" s="1">
        <v>0</v>
      </c>
      <c r="AK309" s="6" t="str">
        <f>+IF(Tabla1[[#This Row],[REQUEST_TY]]="SR MANTENIMIENTO CORRECTIVO", "EMERGENCIA", "OTROS")</f>
        <v>EMERGENCIA</v>
      </c>
      <c r="AL309" s="6" t="str">
        <f>+_xlfn.IFS(Tabla1[[#This Row],[Veces obj]]&lt;=1,"0-1",Tabla1[[#This Row],[Veces obj]]&lt;=2,"1-2",Tabla1[[#This Row],[Veces obj]]&lt;=3,"2-3",TRUE,"&gt;3")</f>
        <v>0-1</v>
      </c>
      <c r="AM309" s="6" t="str">
        <f>+_xlfn.IFS(MONTH(Tabla1[[#This Row],[MES]])&lt;=3,"Q1",MONTH(Tabla1[[#This Row],[MES]])&lt;=6,"Q2",MONTH(Tabla1[[#This Row],[MES]])&lt;=9,"Q3",TRUE,"Q4")</f>
        <v>Q1</v>
      </c>
      <c r="AN309" t="str">
        <f>+IFERROR(VLOOKUP(Tabla1[[#This Row],[CUENTA]],CTAS[],2,0),"OTROS")</f>
        <v>OTROS</v>
      </c>
      <c r="AO309">
        <v>1</v>
      </c>
      <c r="AP309" t="str">
        <f>+IFERROR(VLOOKUP(Tabla1[[#This Row],[EMPLEADO]],IS[],3,0),"OTROS")</f>
        <v>JUAREZ</v>
      </c>
      <c r="AQ309" t="str">
        <f>+IFERROR(VLOOKUP(Tabla1[[#This Row],[EMPLEADO]],IS[[NÓMINA]:[INGENIERO]],2,0),"OTROS")</f>
        <v>MIGUEL COTA</v>
      </c>
    </row>
    <row r="310" spans="1:43" x14ac:dyDescent="0.25">
      <c r="A310" t="s">
        <v>36</v>
      </c>
      <c r="B310">
        <v>1</v>
      </c>
      <c r="C310" t="s">
        <v>724</v>
      </c>
      <c r="D310" t="s">
        <v>38</v>
      </c>
      <c r="E310" t="s">
        <v>725</v>
      </c>
      <c r="F310" t="s">
        <v>726</v>
      </c>
      <c r="G310" s="17" t="s">
        <v>727</v>
      </c>
      <c r="H310" t="s">
        <v>707</v>
      </c>
      <c r="I310" t="s">
        <v>43</v>
      </c>
      <c r="J310" t="s">
        <v>8</v>
      </c>
      <c r="K310" t="s">
        <v>102</v>
      </c>
      <c r="L310" t="s">
        <v>728</v>
      </c>
      <c r="M310" t="s">
        <v>709</v>
      </c>
      <c r="N310">
        <v>0</v>
      </c>
      <c r="O310" t="s">
        <v>105</v>
      </c>
      <c r="P310">
        <v>19</v>
      </c>
      <c r="Q310" t="s">
        <v>62</v>
      </c>
      <c r="R310" t="s">
        <v>223</v>
      </c>
      <c r="S310" t="s">
        <v>139</v>
      </c>
      <c r="T310" t="s">
        <v>51</v>
      </c>
      <c r="U310" t="s">
        <v>262</v>
      </c>
      <c r="V310">
        <v>1.05</v>
      </c>
      <c r="W310" s="1">
        <v>843.15000000000009</v>
      </c>
      <c r="X310">
        <v>1</v>
      </c>
      <c r="Y310">
        <v>0.38</v>
      </c>
      <c r="Z310">
        <v>4</v>
      </c>
      <c r="AA310">
        <v>9.5000000000000001E-2</v>
      </c>
      <c r="AB310" s="2">
        <v>0</v>
      </c>
      <c r="AC310" s="1">
        <v>0</v>
      </c>
      <c r="AD310" s="7">
        <v>43494</v>
      </c>
      <c r="AE310" s="7">
        <v>43494</v>
      </c>
      <c r="AF310">
        <v>0</v>
      </c>
      <c r="AG310" t="s">
        <v>53</v>
      </c>
      <c r="AH310" s="2">
        <v>0</v>
      </c>
      <c r="AI310" s="1">
        <v>0</v>
      </c>
      <c r="AJ310" s="1">
        <v>0</v>
      </c>
      <c r="AK310" s="6" t="str">
        <f>+IF(Tabla1[[#This Row],[REQUEST_TY]]="SR MANTENIMIENTO CORRECTIVO", "EMERGENCIA", "OTROS")</f>
        <v>EMERGENCIA</v>
      </c>
      <c r="AL310" s="6" t="str">
        <f>+_xlfn.IFS(Tabla1[[#This Row],[Veces obj]]&lt;=1,"0-1",Tabla1[[#This Row],[Veces obj]]&lt;=2,"1-2",Tabla1[[#This Row],[Veces obj]]&lt;=3,"2-3",TRUE,"&gt;3")</f>
        <v>0-1</v>
      </c>
      <c r="AM310" s="6" t="str">
        <f>+_xlfn.IFS(MONTH(Tabla1[[#This Row],[MES]])&lt;=3,"Q1",MONTH(Tabla1[[#This Row],[MES]])&lt;=6,"Q2",MONTH(Tabla1[[#This Row],[MES]])&lt;=9,"Q3",TRUE,"Q4")</f>
        <v>Q1</v>
      </c>
      <c r="AN310" t="str">
        <f>+IFERROR(VLOOKUP(Tabla1[[#This Row],[CUENTA]],CTAS[],2,0),"OTROS")</f>
        <v>OTROS</v>
      </c>
      <c r="AP310" t="str">
        <f>+IFERROR(VLOOKUP(Tabla1[[#This Row],[EMPLEADO]],IS[],3,0),"OTROS")</f>
        <v>OTROS</v>
      </c>
      <c r="AQ310" t="str">
        <f>+IFERROR(VLOOKUP(Tabla1[[#This Row],[EMPLEADO]],IS[[NÓMINA]:[INGENIERO]],2,0),"OTROS")</f>
        <v>OTROS</v>
      </c>
    </row>
    <row r="311" spans="1:43" x14ac:dyDescent="0.25">
      <c r="A311" t="s">
        <v>4444</v>
      </c>
      <c r="B311">
        <v>1</v>
      </c>
      <c r="C311" t="s">
        <v>6236</v>
      </c>
      <c r="D311" t="s">
        <v>818</v>
      </c>
      <c r="E311" t="s">
        <v>39</v>
      </c>
      <c r="F311" t="s">
        <v>6237</v>
      </c>
      <c r="G311" s="17" t="s">
        <v>5431</v>
      </c>
      <c r="H311" t="s">
        <v>691</v>
      </c>
      <c r="I311" t="s">
        <v>43</v>
      </c>
      <c r="J311" t="s">
        <v>8</v>
      </c>
      <c r="K311" t="s">
        <v>5375</v>
      </c>
      <c r="L311" t="s">
        <v>5432</v>
      </c>
      <c r="M311" t="s">
        <v>640</v>
      </c>
      <c r="N311">
        <v>0</v>
      </c>
      <c r="O311" t="s">
        <v>47</v>
      </c>
      <c r="P311" t="s">
        <v>822</v>
      </c>
      <c r="Q311" t="s">
        <v>48</v>
      </c>
      <c r="R311" t="s">
        <v>49</v>
      </c>
      <c r="S311" t="s">
        <v>50</v>
      </c>
      <c r="T311" t="s">
        <v>51</v>
      </c>
      <c r="U311" t="s">
        <v>52</v>
      </c>
      <c r="V311">
        <v>1</v>
      </c>
      <c r="W311" s="1">
        <v>715.00000000000011</v>
      </c>
      <c r="X311">
        <v>1</v>
      </c>
      <c r="Y311">
        <v>0.48</v>
      </c>
      <c r="Z311">
        <v>5</v>
      </c>
      <c r="AA311">
        <v>9.6000000000000002E-2</v>
      </c>
      <c r="AB311" s="2">
        <v>0</v>
      </c>
      <c r="AC311" s="1">
        <v>0</v>
      </c>
      <c r="AD311" s="7">
        <v>43511</v>
      </c>
      <c r="AE311" s="7">
        <v>43514</v>
      </c>
      <c r="AF311">
        <v>1</v>
      </c>
      <c r="AG311" t="s">
        <v>53</v>
      </c>
      <c r="AH311" s="2">
        <v>0</v>
      </c>
      <c r="AI311" s="1">
        <v>0</v>
      </c>
      <c r="AJ311" s="1">
        <v>0</v>
      </c>
      <c r="AK311" s="6" t="str">
        <f>+IF(Tabla1[[#This Row],[REQUEST_TY]]="SR MANTENIMIENTO CORRECTIVO", "EMERGENCIA", "OTROS")</f>
        <v>OTROS</v>
      </c>
      <c r="AL311" s="6" t="str">
        <f>+_xlfn.IFS(Tabla1[[#This Row],[Veces obj]]&lt;=1,"0-1",Tabla1[[#This Row],[Veces obj]]&lt;=2,"1-2",Tabla1[[#This Row],[Veces obj]]&lt;=3,"2-3",TRUE,"&gt;3")</f>
        <v>0-1</v>
      </c>
      <c r="AM311" s="6" t="str">
        <f>+_xlfn.IFS(MONTH(Tabla1[[#This Row],[MES]])&lt;=3,"Q1",MONTH(Tabla1[[#This Row],[MES]])&lt;=6,"Q2",MONTH(Tabla1[[#This Row],[MES]])&lt;=9,"Q3",TRUE,"Q4")</f>
        <v>Q1</v>
      </c>
      <c r="AN311" t="str">
        <f>+IFERROR(VLOOKUP(Tabla1[[#This Row],[CUENTA]],CTAS[],2,0),"OTROS")</f>
        <v>OTROS</v>
      </c>
      <c r="AP311" t="str">
        <f>+IFERROR(VLOOKUP(Tabla1[[#This Row],[EMPLEADO]],IS[],3,0),"OTROS")</f>
        <v>OTROS</v>
      </c>
      <c r="AQ311" t="str">
        <f>+IFERROR(VLOOKUP(Tabla1[[#This Row],[EMPLEADO]],IS[[NÓMINA]:[INGENIERO]],2,0),"OTROS")</f>
        <v>OTROS</v>
      </c>
    </row>
    <row r="312" spans="1:43" x14ac:dyDescent="0.25">
      <c r="A312" t="s">
        <v>4444</v>
      </c>
      <c r="B312">
        <v>1</v>
      </c>
      <c r="C312" t="s">
        <v>5360</v>
      </c>
      <c r="D312" t="s">
        <v>38</v>
      </c>
      <c r="E312" t="s">
        <v>250</v>
      </c>
      <c r="F312" t="s">
        <v>5361</v>
      </c>
      <c r="G312" s="17" t="s">
        <v>284</v>
      </c>
      <c r="H312" t="s">
        <v>124</v>
      </c>
      <c r="I312" t="s">
        <v>43</v>
      </c>
      <c r="J312" t="s">
        <v>8</v>
      </c>
      <c r="K312" t="s">
        <v>240</v>
      </c>
      <c r="L312" t="s">
        <v>285</v>
      </c>
      <c r="M312" t="s">
        <v>94</v>
      </c>
      <c r="N312">
        <v>0</v>
      </c>
      <c r="O312" t="s">
        <v>47</v>
      </c>
      <c r="P312">
        <v>21</v>
      </c>
      <c r="Q312" t="s">
        <v>62</v>
      </c>
      <c r="R312" t="s">
        <v>49</v>
      </c>
      <c r="S312" t="s">
        <v>50</v>
      </c>
      <c r="T312" t="s">
        <v>51</v>
      </c>
      <c r="U312" t="s">
        <v>154</v>
      </c>
      <c r="V312">
        <v>0.6</v>
      </c>
      <c r="W312" s="1">
        <v>429.00000000000006</v>
      </c>
      <c r="X312">
        <v>1</v>
      </c>
      <c r="Y312">
        <v>1.39</v>
      </c>
      <c r="Z312">
        <v>5</v>
      </c>
      <c r="AA312">
        <v>0.27799999999999997</v>
      </c>
      <c r="AB312" s="2">
        <v>0</v>
      </c>
      <c r="AC312" s="1">
        <v>0</v>
      </c>
      <c r="AD312" s="7">
        <v>43503</v>
      </c>
      <c r="AE312" s="7">
        <v>43503</v>
      </c>
      <c r="AF312">
        <v>0</v>
      </c>
      <c r="AG312" t="s">
        <v>53</v>
      </c>
      <c r="AH312" s="2">
        <v>0</v>
      </c>
      <c r="AI312" s="1">
        <v>0</v>
      </c>
      <c r="AJ312" s="1">
        <v>0</v>
      </c>
      <c r="AK312" s="6" t="str">
        <f>+IF(Tabla1[[#This Row],[REQUEST_TY]]="SR MANTENIMIENTO CORRECTIVO", "EMERGENCIA", "OTROS")</f>
        <v>EMERGENCIA</v>
      </c>
      <c r="AL312" s="6" t="str">
        <f>+_xlfn.IFS(Tabla1[[#This Row],[Veces obj]]&lt;=1,"0-1",Tabla1[[#This Row],[Veces obj]]&lt;=2,"1-2",Tabla1[[#This Row],[Veces obj]]&lt;=3,"2-3",TRUE,"&gt;3")</f>
        <v>0-1</v>
      </c>
      <c r="AM312" s="6" t="str">
        <f>+_xlfn.IFS(MONTH(Tabla1[[#This Row],[MES]])&lt;=3,"Q1",MONTH(Tabla1[[#This Row],[MES]])&lt;=6,"Q2",MONTH(Tabla1[[#This Row],[MES]])&lt;=9,"Q3",TRUE,"Q4")</f>
        <v>Q1</v>
      </c>
      <c r="AN312" t="str">
        <f>+IFERROR(VLOOKUP(Tabla1[[#This Row],[CUENTA]],CTAS[],2,0),"OTROS")</f>
        <v>OTROS</v>
      </c>
      <c r="AO312">
        <v>1</v>
      </c>
      <c r="AP312" t="str">
        <f>+IFERROR(VLOOKUP(Tabla1[[#This Row],[EMPLEADO]],IS[],3,0),"OTROS")</f>
        <v>JUAREZ</v>
      </c>
      <c r="AQ312" t="str">
        <f>+IFERROR(VLOOKUP(Tabla1[[#This Row],[EMPLEADO]],IS[[NÓMINA]:[INGENIERO]],2,0),"OTROS")</f>
        <v>MIGUEL COTA</v>
      </c>
    </row>
    <row r="313" spans="1:43" x14ac:dyDescent="0.25">
      <c r="A313" t="s">
        <v>36</v>
      </c>
      <c r="B313">
        <v>1</v>
      </c>
      <c r="C313" t="s">
        <v>1883</v>
      </c>
      <c r="D313" t="s">
        <v>38</v>
      </c>
      <c r="E313" t="s">
        <v>160</v>
      </c>
      <c r="F313" t="s">
        <v>1884</v>
      </c>
      <c r="G313" s="17" t="s">
        <v>1491</v>
      </c>
      <c r="H313" t="s">
        <v>124</v>
      </c>
      <c r="I313" t="s">
        <v>43</v>
      </c>
      <c r="J313" t="s">
        <v>8</v>
      </c>
      <c r="K313" t="s">
        <v>240</v>
      </c>
      <c r="L313" t="s">
        <v>241</v>
      </c>
      <c r="M313" t="s">
        <v>94</v>
      </c>
      <c r="N313">
        <v>0</v>
      </c>
      <c r="O313" t="s">
        <v>47</v>
      </c>
      <c r="P313">
        <v>4</v>
      </c>
      <c r="Q313" t="s">
        <v>207</v>
      </c>
      <c r="R313" t="s">
        <v>49</v>
      </c>
      <c r="S313" t="s">
        <v>50</v>
      </c>
      <c r="T313" t="s">
        <v>51</v>
      </c>
      <c r="U313" t="s">
        <v>486</v>
      </c>
      <c r="V313">
        <v>0</v>
      </c>
      <c r="W313" s="1">
        <v>0</v>
      </c>
      <c r="X313">
        <v>1</v>
      </c>
      <c r="Y313">
        <v>1.55</v>
      </c>
      <c r="Z313">
        <v>5</v>
      </c>
      <c r="AA313">
        <v>0.31</v>
      </c>
      <c r="AB313" s="2">
        <v>0</v>
      </c>
      <c r="AC313" s="1">
        <v>0</v>
      </c>
      <c r="AD313" s="7">
        <v>43487</v>
      </c>
      <c r="AE313" s="7">
        <v>43487</v>
      </c>
      <c r="AF313">
        <v>0</v>
      </c>
      <c r="AG313" t="s">
        <v>53</v>
      </c>
      <c r="AH313" s="2">
        <v>0</v>
      </c>
      <c r="AI313" s="1">
        <v>0</v>
      </c>
      <c r="AJ313" s="1">
        <v>0</v>
      </c>
      <c r="AK313" s="6" t="str">
        <f>+IF(Tabla1[[#This Row],[REQUEST_TY]]="SR MANTENIMIENTO CORRECTIVO", "EMERGENCIA", "OTROS")</f>
        <v>EMERGENCIA</v>
      </c>
      <c r="AL313" s="6" t="str">
        <f>+_xlfn.IFS(Tabla1[[#This Row],[Veces obj]]&lt;=1,"0-1",Tabla1[[#This Row],[Veces obj]]&lt;=2,"1-2",Tabla1[[#This Row],[Veces obj]]&lt;=3,"2-3",TRUE,"&gt;3")</f>
        <v>0-1</v>
      </c>
      <c r="AM313" s="6" t="str">
        <f>+_xlfn.IFS(MONTH(Tabla1[[#This Row],[MES]])&lt;=3,"Q1",MONTH(Tabla1[[#This Row],[MES]])&lt;=6,"Q2",MONTH(Tabla1[[#This Row],[MES]])&lt;=9,"Q3",TRUE,"Q4")</f>
        <v>Q1</v>
      </c>
      <c r="AN313" t="str">
        <f>+IFERROR(VLOOKUP(Tabla1[[#This Row],[CUENTA]],CTAS[],2,0),"OTROS")</f>
        <v>OTROS</v>
      </c>
      <c r="AO313">
        <v>1</v>
      </c>
      <c r="AP313" t="str">
        <f>+IFERROR(VLOOKUP(Tabla1[[#This Row],[EMPLEADO]],IS[],3,0),"OTROS")</f>
        <v>JUAREZ</v>
      </c>
      <c r="AQ313" t="str">
        <f>+IFERROR(VLOOKUP(Tabla1[[#This Row],[EMPLEADO]],IS[[NÓMINA]:[INGENIERO]],2,0),"OTROS")</f>
        <v>MIGUEL COTA</v>
      </c>
    </row>
    <row r="314" spans="1:43" x14ac:dyDescent="0.25">
      <c r="A314" t="s">
        <v>4444</v>
      </c>
      <c r="B314">
        <v>1</v>
      </c>
      <c r="C314" t="s">
        <v>6620</v>
      </c>
      <c r="D314" t="s">
        <v>38</v>
      </c>
      <c r="E314" t="s">
        <v>39</v>
      </c>
      <c r="F314" t="s">
        <v>6621</v>
      </c>
      <c r="G314" s="17" t="s">
        <v>6622</v>
      </c>
      <c r="H314" t="s">
        <v>124</v>
      </c>
      <c r="I314" t="s">
        <v>43</v>
      </c>
      <c r="J314" t="s">
        <v>8</v>
      </c>
      <c r="K314" t="s">
        <v>2028</v>
      </c>
      <c r="L314" t="s">
        <v>6623</v>
      </c>
      <c r="M314" t="s">
        <v>94</v>
      </c>
      <c r="N314">
        <v>0</v>
      </c>
      <c r="O314" t="s">
        <v>47</v>
      </c>
      <c r="P314">
        <v>105</v>
      </c>
      <c r="Q314" t="s">
        <v>48</v>
      </c>
      <c r="R314" t="s">
        <v>49</v>
      </c>
      <c r="S314" t="s">
        <v>50</v>
      </c>
      <c r="T314" t="s">
        <v>51</v>
      </c>
      <c r="U314" t="s">
        <v>52</v>
      </c>
      <c r="V314">
        <v>1.05</v>
      </c>
      <c r="W314" s="1">
        <v>750.75000000000011</v>
      </c>
      <c r="X314">
        <v>1</v>
      </c>
      <c r="Y314">
        <v>1.55</v>
      </c>
      <c r="Z314">
        <v>5</v>
      </c>
      <c r="AA314">
        <v>0.31</v>
      </c>
      <c r="AB314" s="2">
        <v>0</v>
      </c>
      <c r="AC314" s="1">
        <v>0</v>
      </c>
      <c r="AD314" s="7">
        <v>43515</v>
      </c>
      <c r="AE314" s="7">
        <v>43515</v>
      </c>
      <c r="AF314">
        <v>0</v>
      </c>
      <c r="AG314" t="s">
        <v>53</v>
      </c>
      <c r="AH314" s="2">
        <v>0</v>
      </c>
      <c r="AI314" s="1">
        <v>0</v>
      </c>
      <c r="AJ314" s="1">
        <v>0</v>
      </c>
      <c r="AK314" s="6" t="str">
        <f>+IF(Tabla1[[#This Row],[REQUEST_TY]]="SR MANTENIMIENTO CORRECTIVO", "EMERGENCIA", "OTROS")</f>
        <v>EMERGENCIA</v>
      </c>
      <c r="AL314" s="6" t="str">
        <f>+_xlfn.IFS(Tabla1[[#This Row],[Veces obj]]&lt;=1,"0-1",Tabla1[[#This Row],[Veces obj]]&lt;=2,"1-2",Tabla1[[#This Row],[Veces obj]]&lt;=3,"2-3",TRUE,"&gt;3")</f>
        <v>0-1</v>
      </c>
      <c r="AM314" s="6" t="str">
        <f>+_xlfn.IFS(MONTH(Tabla1[[#This Row],[MES]])&lt;=3,"Q1",MONTH(Tabla1[[#This Row],[MES]])&lt;=6,"Q2",MONTH(Tabla1[[#This Row],[MES]])&lt;=9,"Q3",TRUE,"Q4")</f>
        <v>Q1</v>
      </c>
      <c r="AN314" t="str">
        <f>+IFERROR(VLOOKUP(Tabla1[[#This Row],[CUENTA]],CTAS[],2,0),"OTROS")</f>
        <v>OTROS</v>
      </c>
      <c r="AO314">
        <v>1</v>
      </c>
      <c r="AP314" t="str">
        <f>+IFERROR(VLOOKUP(Tabla1[[#This Row],[EMPLEADO]],IS[],3,0),"OTROS")</f>
        <v>JUAREZ</v>
      </c>
      <c r="AQ314" t="str">
        <f>+IFERROR(VLOOKUP(Tabla1[[#This Row],[EMPLEADO]],IS[[NÓMINA]:[INGENIERO]],2,0),"OTROS")</f>
        <v>MIGUEL COTA</v>
      </c>
    </row>
    <row r="315" spans="1:43" x14ac:dyDescent="0.25">
      <c r="A315" t="s">
        <v>36</v>
      </c>
      <c r="B315">
        <v>1</v>
      </c>
      <c r="C315" t="s">
        <v>733</v>
      </c>
      <c r="D315" t="s">
        <v>38</v>
      </c>
      <c r="E315" t="s">
        <v>373</v>
      </c>
      <c r="F315" t="s">
        <v>734</v>
      </c>
      <c r="G315" s="17" t="s">
        <v>735</v>
      </c>
      <c r="H315" t="s">
        <v>58</v>
      </c>
      <c r="I315" t="s">
        <v>43</v>
      </c>
      <c r="J315" t="s">
        <v>8</v>
      </c>
      <c r="K315" t="s">
        <v>102</v>
      </c>
      <c r="L315" t="s">
        <v>261</v>
      </c>
      <c r="M315" t="s">
        <v>736</v>
      </c>
      <c r="N315">
        <v>0</v>
      </c>
      <c r="O315" t="s">
        <v>47</v>
      </c>
      <c r="P315">
        <v>36</v>
      </c>
      <c r="Q315" t="s">
        <v>82</v>
      </c>
      <c r="R315" t="s">
        <v>153</v>
      </c>
      <c r="S315" t="s">
        <v>50</v>
      </c>
      <c r="T315" t="s">
        <v>51</v>
      </c>
      <c r="U315" t="s">
        <v>120</v>
      </c>
      <c r="V315">
        <v>0.8</v>
      </c>
      <c r="W315" s="1">
        <v>572.00000000000011</v>
      </c>
      <c r="X315">
        <v>1</v>
      </c>
      <c r="Y315">
        <v>0.5</v>
      </c>
      <c r="Z315">
        <v>5</v>
      </c>
      <c r="AA315">
        <v>0.1</v>
      </c>
      <c r="AB315" s="2">
        <v>0</v>
      </c>
      <c r="AC315" s="1">
        <v>0</v>
      </c>
      <c r="AD315" s="7">
        <v>43469</v>
      </c>
      <c r="AE315" s="7">
        <v>43469</v>
      </c>
      <c r="AF315">
        <v>0</v>
      </c>
      <c r="AG315" t="s">
        <v>53</v>
      </c>
      <c r="AH315" s="2">
        <v>0</v>
      </c>
      <c r="AI315" s="1">
        <v>0</v>
      </c>
      <c r="AJ315" s="1">
        <v>0</v>
      </c>
      <c r="AK315" s="6" t="str">
        <f>+IF(Tabla1[[#This Row],[REQUEST_TY]]="SR MANTENIMIENTO CORRECTIVO", "EMERGENCIA", "OTROS")</f>
        <v>EMERGENCIA</v>
      </c>
      <c r="AL315" s="6" t="str">
        <f>+_xlfn.IFS(Tabla1[[#This Row],[Veces obj]]&lt;=1,"0-1",Tabla1[[#This Row],[Veces obj]]&lt;=2,"1-2",Tabla1[[#This Row],[Veces obj]]&lt;=3,"2-3",TRUE,"&gt;3")</f>
        <v>0-1</v>
      </c>
      <c r="AM315" s="6" t="str">
        <f>+_xlfn.IFS(MONTH(Tabla1[[#This Row],[MES]])&lt;=3,"Q1",MONTH(Tabla1[[#This Row],[MES]])&lt;=6,"Q2",MONTH(Tabla1[[#This Row],[MES]])&lt;=9,"Q3",TRUE,"Q4")</f>
        <v>Q1</v>
      </c>
      <c r="AN315" t="str">
        <f>+IFERROR(VLOOKUP(Tabla1[[#This Row],[CUENTA]],CTAS[],2,0),"OTROS")</f>
        <v>OTROS</v>
      </c>
      <c r="AP315" t="str">
        <f>+IFERROR(VLOOKUP(Tabla1[[#This Row],[EMPLEADO]],IS[],3,0),"OTROS")</f>
        <v>OTROS</v>
      </c>
      <c r="AQ315" t="str">
        <f>+IFERROR(VLOOKUP(Tabla1[[#This Row],[EMPLEADO]],IS[[NÓMINA]:[INGENIERO]],2,0),"OTROS")</f>
        <v>OTROS</v>
      </c>
    </row>
    <row r="316" spans="1:43" x14ac:dyDescent="0.25">
      <c r="A316" t="s">
        <v>36</v>
      </c>
      <c r="B316">
        <v>1</v>
      </c>
      <c r="C316" t="s">
        <v>737</v>
      </c>
      <c r="D316" t="s">
        <v>38</v>
      </c>
      <c r="E316" t="s">
        <v>464</v>
      </c>
      <c r="F316" t="s">
        <v>738</v>
      </c>
      <c r="G316" s="17" t="s">
        <v>739</v>
      </c>
      <c r="H316" t="s">
        <v>740</v>
      </c>
      <c r="I316" t="s">
        <v>43</v>
      </c>
      <c r="J316" t="s">
        <v>8</v>
      </c>
      <c r="K316" t="s">
        <v>741</v>
      </c>
      <c r="L316" t="s">
        <v>742</v>
      </c>
      <c r="M316" t="s">
        <v>743</v>
      </c>
      <c r="N316">
        <v>0</v>
      </c>
      <c r="O316" t="s">
        <v>47</v>
      </c>
      <c r="P316">
        <v>2</v>
      </c>
      <c r="Q316" t="s">
        <v>388</v>
      </c>
      <c r="R316" t="s">
        <v>242</v>
      </c>
      <c r="S316" t="s">
        <v>64</v>
      </c>
      <c r="T316" t="s">
        <v>51</v>
      </c>
      <c r="U316" t="s">
        <v>389</v>
      </c>
      <c r="V316">
        <v>0</v>
      </c>
      <c r="W316" s="1">
        <v>0</v>
      </c>
      <c r="X316">
        <v>1</v>
      </c>
      <c r="Y316">
        <v>0.5</v>
      </c>
      <c r="Z316">
        <v>5</v>
      </c>
      <c r="AA316">
        <v>0.1</v>
      </c>
      <c r="AB316" s="2">
        <v>0</v>
      </c>
      <c r="AC316" s="1">
        <v>0</v>
      </c>
      <c r="AD316" s="7">
        <v>43469</v>
      </c>
      <c r="AE316" s="7">
        <v>43469</v>
      </c>
      <c r="AF316">
        <v>0</v>
      </c>
      <c r="AG316" t="s">
        <v>53</v>
      </c>
      <c r="AH316" s="2">
        <v>0</v>
      </c>
      <c r="AI316" s="1">
        <v>0</v>
      </c>
      <c r="AJ316" s="1">
        <v>0</v>
      </c>
      <c r="AK316" s="6" t="str">
        <f>+IF(Tabla1[[#This Row],[REQUEST_TY]]="SR MANTENIMIENTO CORRECTIVO", "EMERGENCIA", "OTROS")</f>
        <v>EMERGENCIA</v>
      </c>
      <c r="AL316" s="6" t="str">
        <f>+_xlfn.IFS(Tabla1[[#This Row],[Veces obj]]&lt;=1,"0-1",Tabla1[[#This Row],[Veces obj]]&lt;=2,"1-2",Tabla1[[#This Row],[Veces obj]]&lt;=3,"2-3",TRUE,"&gt;3")</f>
        <v>0-1</v>
      </c>
      <c r="AM316" s="6" t="str">
        <f>+_xlfn.IFS(MONTH(Tabla1[[#This Row],[MES]])&lt;=3,"Q1",MONTH(Tabla1[[#This Row],[MES]])&lt;=6,"Q2",MONTH(Tabla1[[#This Row],[MES]])&lt;=9,"Q3",TRUE,"Q4")</f>
        <v>Q1</v>
      </c>
      <c r="AN316" t="str">
        <f>+IFERROR(VLOOKUP(Tabla1[[#This Row],[CUENTA]],CTAS[],2,0),"OTROS")</f>
        <v>OTROS</v>
      </c>
      <c r="AP316" t="str">
        <f>+IFERROR(VLOOKUP(Tabla1[[#This Row],[EMPLEADO]],IS[],3,0),"OTROS")</f>
        <v>OTROS</v>
      </c>
      <c r="AQ316" t="str">
        <f>+IFERROR(VLOOKUP(Tabla1[[#This Row],[EMPLEADO]],IS[[NÓMINA]:[INGENIERO]],2,0),"OTROS")</f>
        <v>OTROS</v>
      </c>
    </row>
    <row r="317" spans="1:43" x14ac:dyDescent="0.25">
      <c r="A317" t="s">
        <v>36</v>
      </c>
      <c r="B317">
        <v>1</v>
      </c>
      <c r="C317" t="s">
        <v>744</v>
      </c>
      <c r="D317" t="s">
        <v>38</v>
      </c>
      <c r="E317" t="s">
        <v>613</v>
      </c>
      <c r="F317" t="s">
        <v>745</v>
      </c>
      <c r="G317" s="17" t="s">
        <v>615</v>
      </c>
      <c r="H317" t="s">
        <v>308</v>
      </c>
      <c r="I317" t="s">
        <v>43</v>
      </c>
      <c r="J317" t="s">
        <v>8</v>
      </c>
      <c r="K317" t="s">
        <v>144</v>
      </c>
      <c r="L317" t="s">
        <v>616</v>
      </c>
      <c r="M317" t="s">
        <v>46</v>
      </c>
      <c r="N317">
        <v>0</v>
      </c>
      <c r="O317" t="s">
        <v>47</v>
      </c>
      <c r="P317">
        <v>47</v>
      </c>
      <c r="Q317" t="s">
        <v>82</v>
      </c>
      <c r="R317" t="s">
        <v>235</v>
      </c>
      <c r="S317" t="s">
        <v>50</v>
      </c>
      <c r="T317" t="s">
        <v>51</v>
      </c>
      <c r="U317" t="s">
        <v>120</v>
      </c>
      <c r="V317">
        <v>0.8</v>
      </c>
      <c r="W317" s="1">
        <v>572.00000000000011</v>
      </c>
      <c r="X317">
        <v>1</v>
      </c>
      <c r="Y317">
        <v>0.5</v>
      </c>
      <c r="Z317">
        <v>5</v>
      </c>
      <c r="AA317">
        <v>0.1</v>
      </c>
      <c r="AB317" s="2">
        <v>0</v>
      </c>
      <c r="AC317" s="1">
        <v>0</v>
      </c>
      <c r="AD317" s="7">
        <v>43472</v>
      </c>
      <c r="AE317" s="7">
        <v>43472</v>
      </c>
      <c r="AF317">
        <v>0</v>
      </c>
      <c r="AG317" t="s">
        <v>53</v>
      </c>
      <c r="AH317" s="2">
        <v>0</v>
      </c>
      <c r="AI317" s="1">
        <v>0</v>
      </c>
      <c r="AJ317" s="1">
        <v>0</v>
      </c>
      <c r="AK317" s="6" t="str">
        <f>+IF(Tabla1[[#This Row],[REQUEST_TY]]="SR MANTENIMIENTO CORRECTIVO", "EMERGENCIA", "OTROS")</f>
        <v>EMERGENCIA</v>
      </c>
      <c r="AL317" s="6" t="str">
        <f>+_xlfn.IFS(Tabla1[[#This Row],[Veces obj]]&lt;=1,"0-1",Tabla1[[#This Row],[Veces obj]]&lt;=2,"1-2",Tabla1[[#This Row],[Veces obj]]&lt;=3,"2-3",TRUE,"&gt;3")</f>
        <v>0-1</v>
      </c>
      <c r="AM317" s="6" t="str">
        <f>+_xlfn.IFS(MONTH(Tabla1[[#This Row],[MES]])&lt;=3,"Q1",MONTH(Tabla1[[#This Row],[MES]])&lt;=6,"Q2",MONTH(Tabla1[[#This Row],[MES]])&lt;=9,"Q3",TRUE,"Q4")</f>
        <v>Q1</v>
      </c>
      <c r="AN317" t="str">
        <f>+IFERROR(VLOOKUP(Tabla1[[#This Row],[CUENTA]],CTAS[],2,0),"OTROS")</f>
        <v>OTROS</v>
      </c>
      <c r="AP317" t="str">
        <f>+IFERROR(VLOOKUP(Tabla1[[#This Row],[EMPLEADO]],IS[],3,0),"OTROS")</f>
        <v>OTROS</v>
      </c>
      <c r="AQ317" t="str">
        <f>+IFERROR(VLOOKUP(Tabla1[[#This Row],[EMPLEADO]],IS[[NÓMINA]:[INGENIERO]],2,0),"OTROS")</f>
        <v>OTROS</v>
      </c>
    </row>
    <row r="318" spans="1:43" x14ac:dyDescent="0.25">
      <c r="A318" t="s">
        <v>36</v>
      </c>
      <c r="B318">
        <v>1</v>
      </c>
      <c r="C318" t="s">
        <v>746</v>
      </c>
      <c r="D318" t="s">
        <v>38</v>
      </c>
      <c r="E318" t="s">
        <v>747</v>
      </c>
      <c r="F318" t="s">
        <v>748</v>
      </c>
      <c r="G318" s="17" t="s">
        <v>749</v>
      </c>
      <c r="H318" t="s">
        <v>308</v>
      </c>
      <c r="I318" t="s">
        <v>43</v>
      </c>
      <c r="J318" t="s">
        <v>8</v>
      </c>
      <c r="K318" t="s">
        <v>495</v>
      </c>
      <c r="L318" t="s">
        <v>496</v>
      </c>
      <c r="M318" t="s">
        <v>46</v>
      </c>
      <c r="N318">
        <v>0</v>
      </c>
      <c r="O318" t="s">
        <v>47</v>
      </c>
      <c r="P318">
        <v>4</v>
      </c>
      <c r="Q318" t="s">
        <v>207</v>
      </c>
      <c r="R318" t="s">
        <v>95</v>
      </c>
      <c r="S318" t="s">
        <v>64</v>
      </c>
      <c r="T318" t="s">
        <v>51</v>
      </c>
      <c r="U318" t="s">
        <v>209</v>
      </c>
      <c r="V318">
        <v>0</v>
      </c>
      <c r="W318" s="1">
        <v>0</v>
      </c>
      <c r="X318">
        <v>1</v>
      </c>
      <c r="Y318">
        <v>0.5</v>
      </c>
      <c r="Z318">
        <v>5</v>
      </c>
      <c r="AA318">
        <v>0.1</v>
      </c>
      <c r="AB318" s="2">
        <v>0</v>
      </c>
      <c r="AC318" s="1">
        <v>0</v>
      </c>
      <c r="AD318" s="7">
        <v>43472</v>
      </c>
      <c r="AE318" s="7">
        <v>43473</v>
      </c>
      <c r="AF318">
        <v>1</v>
      </c>
      <c r="AG318" t="s">
        <v>53</v>
      </c>
      <c r="AH318" s="2">
        <v>0</v>
      </c>
      <c r="AI318" s="1">
        <v>0</v>
      </c>
      <c r="AJ318" s="1">
        <v>0</v>
      </c>
      <c r="AK318" s="6" t="str">
        <f>+IF(Tabla1[[#This Row],[REQUEST_TY]]="SR MANTENIMIENTO CORRECTIVO", "EMERGENCIA", "OTROS")</f>
        <v>EMERGENCIA</v>
      </c>
      <c r="AL318" s="6" t="str">
        <f>+_xlfn.IFS(Tabla1[[#This Row],[Veces obj]]&lt;=1,"0-1",Tabla1[[#This Row],[Veces obj]]&lt;=2,"1-2",Tabla1[[#This Row],[Veces obj]]&lt;=3,"2-3",TRUE,"&gt;3")</f>
        <v>0-1</v>
      </c>
      <c r="AM318" s="6" t="str">
        <f>+_xlfn.IFS(MONTH(Tabla1[[#This Row],[MES]])&lt;=3,"Q1",MONTH(Tabla1[[#This Row],[MES]])&lt;=6,"Q2",MONTH(Tabla1[[#This Row],[MES]])&lt;=9,"Q3",TRUE,"Q4")</f>
        <v>Q1</v>
      </c>
      <c r="AN318" t="str">
        <f>+IFERROR(VLOOKUP(Tabla1[[#This Row],[CUENTA]],CTAS[],2,0),"OTROS")</f>
        <v>OTROS</v>
      </c>
      <c r="AP318" t="str">
        <f>+IFERROR(VLOOKUP(Tabla1[[#This Row],[EMPLEADO]],IS[],3,0),"OTROS")</f>
        <v>OTROS</v>
      </c>
      <c r="AQ318" t="str">
        <f>+IFERROR(VLOOKUP(Tabla1[[#This Row],[EMPLEADO]],IS[[NÓMINA]:[INGENIERO]],2,0),"OTROS")</f>
        <v>OTROS</v>
      </c>
    </row>
    <row r="319" spans="1:43" x14ac:dyDescent="0.25">
      <c r="A319" t="s">
        <v>36</v>
      </c>
      <c r="B319">
        <v>1</v>
      </c>
      <c r="C319" t="s">
        <v>750</v>
      </c>
      <c r="D319" t="s">
        <v>38</v>
      </c>
      <c r="E319" t="s">
        <v>98</v>
      </c>
      <c r="F319" t="s">
        <v>751</v>
      </c>
      <c r="G319" s="17" t="s">
        <v>752</v>
      </c>
      <c r="H319" t="s">
        <v>691</v>
      </c>
      <c r="I319" t="s">
        <v>43</v>
      </c>
      <c r="J319" t="s">
        <v>8</v>
      </c>
      <c r="K319" t="s">
        <v>102</v>
      </c>
      <c r="L319" t="s">
        <v>753</v>
      </c>
      <c r="M319" t="s">
        <v>215</v>
      </c>
      <c r="N319">
        <v>0</v>
      </c>
      <c r="O319" t="s">
        <v>47</v>
      </c>
      <c r="P319">
        <v>13</v>
      </c>
      <c r="Q319" t="s">
        <v>194</v>
      </c>
      <c r="R319" t="s">
        <v>63</v>
      </c>
      <c r="S319" t="s">
        <v>64</v>
      </c>
      <c r="T319" t="s">
        <v>51</v>
      </c>
      <c r="U319" t="s">
        <v>195</v>
      </c>
      <c r="V319">
        <v>0.6</v>
      </c>
      <c r="W319" s="1">
        <v>819</v>
      </c>
      <c r="X319">
        <v>1</v>
      </c>
      <c r="Y319">
        <v>0.5</v>
      </c>
      <c r="Z319">
        <v>5</v>
      </c>
      <c r="AA319">
        <v>0.1</v>
      </c>
      <c r="AB319" s="2">
        <v>0</v>
      </c>
      <c r="AC319" s="1">
        <v>0</v>
      </c>
      <c r="AD319" s="7">
        <v>43473</v>
      </c>
      <c r="AE319" s="7">
        <v>43473</v>
      </c>
      <c r="AF319">
        <v>0</v>
      </c>
      <c r="AG319" t="s">
        <v>53</v>
      </c>
      <c r="AH319" s="2">
        <v>0</v>
      </c>
      <c r="AI319" s="1">
        <v>0</v>
      </c>
      <c r="AJ319" s="1">
        <v>0</v>
      </c>
      <c r="AK319" s="6" t="str">
        <f>+IF(Tabla1[[#This Row],[REQUEST_TY]]="SR MANTENIMIENTO CORRECTIVO", "EMERGENCIA", "OTROS")</f>
        <v>EMERGENCIA</v>
      </c>
      <c r="AL319" s="6" t="str">
        <f>+_xlfn.IFS(Tabla1[[#This Row],[Veces obj]]&lt;=1,"0-1",Tabla1[[#This Row],[Veces obj]]&lt;=2,"1-2",Tabla1[[#This Row],[Veces obj]]&lt;=3,"2-3",TRUE,"&gt;3")</f>
        <v>0-1</v>
      </c>
      <c r="AM319" s="6" t="str">
        <f>+_xlfn.IFS(MONTH(Tabla1[[#This Row],[MES]])&lt;=3,"Q1",MONTH(Tabla1[[#This Row],[MES]])&lt;=6,"Q2",MONTH(Tabla1[[#This Row],[MES]])&lt;=9,"Q3",TRUE,"Q4")</f>
        <v>Q1</v>
      </c>
      <c r="AN319" t="str">
        <f>+IFERROR(VLOOKUP(Tabla1[[#This Row],[CUENTA]],CTAS[],2,0),"OTROS")</f>
        <v>OTROS</v>
      </c>
      <c r="AP319" t="str">
        <f>+IFERROR(VLOOKUP(Tabla1[[#This Row],[EMPLEADO]],IS[],3,0),"OTROS")</f>
        <v>OTROS</v>
      </c>
      <c r="AQ319" t="str">
        <f>+IFERROR(VLOOKUP(Tabla1[[#This Row],[EMPLEADO]],IS[[NÓMINA]:[INGENIERO]],2,0),"OTROS")</f>
        <v>OTROS</v>
      </c>
    </row>
    <row r="320" spans="1:43" x14ac:dyDescent="0.25">
      <c r="A320" t="s">
        <v>36</v>
      </c>
      <c r="B320">
        <v>1</v>
      </c>
      <c r="C320" t="s">
        <v>754</v>
      </c>
      <c r="D320" t="s">
        <v>38</v>
      </c>
      <c r="E320" t="s">
        <v>55</v>
      </c>
      <c r="F320" t="s">
        <v>755</v>
      </c>
      <c r="G320" s="17" t="s">
        <v>756</v>
      </c>
      <c r="H320" t="s">
        <v>471</v>
      </c>
      <c r="I320" t="s">
        <v>43</v>
      </c>
      <c r="J320" t="s">
        <v>8</v>
      </c>
      <c r="K320" t="s">
        <v>102</v>
      </c>
      <c r="L320" t="s">
        <v>376</v>
      </c>
      <c r="M320" t="s">
        <v>310</v>
      </c>
      <c r="N320">
        <v>0</v>
      </c>
      <c r="O320" t="s">
        <v>47</v>
      </c>
      <c r="P320">
        <v>29</v>
      </c>
      <c r="Q320" t="s">
        <v>62</v>
      </c>
      <c r="R320" t="s">
        <v>63</v>
      </c>
      <c r="S320" t="s">
        <v>64</v>
      </c>
      <c r="T320" t="s">
        <v>51</v>
      </c>
      <c r="U320" t="s">
        <v>65</v>
      </c>
      <c r="V320">
        <v>0.8</v>
      </c>
      <c r="W320" s="1">
        <v>1092</v>
      </c>
      <c r="X320">
        <v>1</v>
      </c>
      <c r="Y320">
        <v>0.5</v>
      </c>
      <c r="Z320">
        <v>5</v>
      </c>
      <c r="AA320">
        <v>0.1</v>
      </c>
      <c r="AB320" s="2">
        <v>0</v>
      </c>
      <c r="AC320" s="1">
        <v>0</v>
      </c>
      <c r="AD320" s="7">
        <v>43480</v>
      </c>
      <c r="AE320" s="7">
        <v>43480</v>
      </c>
      <c r="AF320">
        <v>0</v>
      </c>
      <c r="AG320" t="s">
        <v>53</v>
      </c>
      <c r="AH320" s="2">
        <v>0</v>
      </c>
      <c r="AI320" s="1">
        <v>0</v>
      </c>
      <c r="AJ320" s="1">
        <v>0</v>
      </c>
      <c r="AK320" s="6" t="str">
        <f>+IF(Tabla1[[#This Row],[REQUEST_TY]]="SR MANTENIMIENTO CORRECTIVO", "EMERGENCIA", "OTROS")</f>
        <v>EMERGENCIA</v>
      </c>
      <c r="AL320" s="6" t="str">
        <f>+_xlfn.IFS(Tabla1[[#This Row],[Veces obj]]&lt;=1,"0-1",Tabla1[[#This Row],[Veces obj]]&lt;=2,"1-2",Tabla1[[#This Row],[Veces obj]]&lt;=3,"2-3",TRUE,"&gt;3")</f>
        <v>0-1</v>
      </c>
      <c r="AM320" s="6" t="str">
        <f>+_xlfn.IFS(MONTH(Tabla1[[#This Row],[MES]])&lt;=3,"Q1",MONTH(Tabla1[[#This Row],[MES]])&lt;=6,"Q2",MONTH(Tabla1[[#This Row],[MES]])&lt;=9,"Q3",TRUE,"Q4")</f>
        <v>Q1</v>
      </c>
      <c r="AN320" t="str">
        <f>+IFERROR(VLOOKUP(Tabla1[[#This Row],[CUENTA]],CTAS[],2,0),"OTROS")</f>
        <v>OTROS</v>
      </c>
      <c r="AP320" t="str">
        <f>+IFERROR(VLOOKUP(Tabla1[[#This Row],[EMPLEADO]],IS[],3,0),"OTROS")</f>
        <v>OTROS</v>
      </c>
      <c r="AQ320" t="str">
        <f>+IFERROR(VLOOKUP(Tabla1[[#This Row],[EMPLEADO]],IS[[NÓMINA]:[INGENIERO]],2,0),"OTROS")</f>
        <v>OTROS</v>
      </c>
    </row>
    <row r="321" spans="1:43" x14ac:dyDescent="0.25">
      <c r="A321" t="s">
        <v>36</v>
      </c>
      <c r="B321">
        <v>1</v>
      </c>
      <c r="C321" t="s">
        <v>757</v>
      </c>
      <c r="D321" t="s">
        <v>38</v>
      </c>
      <c r="E321" t="s">
        <v>39</v>
      </c>
      <c r="F321" t="s">
        <v>758</v>
      </c>
      <c r="G321" s="17" t="s">
        <v>759</v>
      </c>
      <c r="H321" t="s">
        <v>204</v>
      </c>
      <c r="I321" t="s">
        <v>43</v>
      </c>
      <c r="J321" t="s">
        <v>8</v>
      </c>
      <c r="K321" t="s">
        <v>117</v>
      </c>
      <c r="L321" t="s">
        <v>760</v>
      </c>
      <c r="M321" t="s">
        <v>761</v>
      </c>
      <c r="N321">
        <v>0</v>
      </c>
      <c r="O321" t="s">
        <v>47</v>
      </c>
      <c r="P321">
        <v>64</v>
      </c>
      <c r="Q321" t="s">
        <v>48</v>
      </c>
      <c r="R321" t="s">
        <v>49</v>
      </c>
      <c r="S321" t="s">
        <v>50</v>
      </c>
      <c r="T321" t="s">
        <v>208</v>
      </c>
      <c r="U321" t="s">
        <v>52</v>
      </c>
      <c r="V321">
        <v>1.05</v>
      </c>
      <c r="W321" s="1">
        <v>750.75000000000011</v>
      </c>
      <c r="X321">
        <v>1</v>
      </c>
      <c r="Y321">
        <v>0.9</v>
      </c>
      <c r="Z321">
        <v>9</v>
      </c>
      <c r="AA321">
        <v>0.1</v>
      </c>
      <c r="AB321" s="2">
        <v>0</v>
      </c>
      <c r="AC321" s="1">
        <v>0</v>
      </c>
      <c r="AD321" s="7">
        <v>43480</v>
      </c>
      <c r="AE321" s="7">
        <v>43480</v>
      </c>
      <c r="AF321">
        <v>0</v>
      </c>
      <c r="AG321" t="s">
        <v>53</v>
      </c>
      <c r="AH321" s="2">
        <v>0</v>
      </c>
      <c r="AI321" s="1">
        <v>0</v>
      </c>
      <c r="AJ321" s="1">
        <v>0</v>
      </c>
      <c r="AK321" s="6" t="str">
        <f>+IF(Tabla1[[#This Row],[REQUEST_TY]]="SR MANTENIMIENTO CORRECTIVO", "EMERGENCIA", "OTROS")</f>
        <v>EMERGENCIA</v>
      </c>
      <c r="AL321" s="6" t="str">
        <f>+_xlfn.IFS(Tabla1[[#This Row],[Veces obj]]&lt;=1,"0-1",Tabla1[[#This Row],[Veces obj]]&lt;=2,"1-2",Tabla1[[#This Row],[Veces obj]]&lt;=3,"2-3",TRUE,"&gt;3")</f>
        <v>0-1</v>
      </c>
      <c r="AM321" s="6" t="str">
        <f>+_xlfn.IFS(MONTH(Tabla1[[#This Row],[MES]])&lt;=3,"Q1",MONTH(Tabla1[[#This Row],[MES]])&lt;=6,"Q2",MONTH(Tabla1[[#This Row],[MES]])&lt;=9,"Q3",TRUE,"Q4")</f>
        <v>Q1</v>
      </c>
      <c r="AN321" t="str">
        <f>+IFERROR(VLOOKUP(Tabla1[[#This Row],[CUENTA]],CTAS[],2,0),"OTROS")</f>
        <v>OTROS</v>
      </c>
      <c r="AP321" t="str">
        <f>+IFERROR(VLOOKUP(Tabla1[[#This Row],[EMPLEADO]],IS[],3,0),"OTROS")</f>
        <v>OTROS</v>
      </c>
      <c r="AQ321" t="str">
        <f>+IFERROR(VLOOKUP(Tabla1[[#This Row],[EMPLEADO]],IS[[NÓMINA]:[INGENIERO]],2,0),"OTROS")</f>
        <v>OTROS</v>
      </c>
    </row>
    <row r="322" spans="1:43" x14ac:dyDescent="0.25">
      <c r="A322" t="s">
        <v>36</v>
      </c>
      <c r="B322">
        <v>1</v>
      </c>
      <c r="C322" t="s">
        <v>762</v>
      </c>
      <c r="D322" t="s">
        <v>38</v>
      </c>
      <c r="E322" t="s">
        <v>613</v>
      </c>
      <c r="F322" t="s">
        <v>763</v>
      </c>
      <c r="G322" s="17" t="s">
        <v>764</v>
      </c>
      <c r="H322" t="s">
        <v>308</v>
      </c>
      <c r="I322" t="s">
        <v>43</v>
      </c>
      <c r="J322" t="s">
        <v>8</v>
      </c>
      <c r="K322" t="s">
        <v>144</v>
      </c>
      <c r="L322" t="s">
        <v>616</v>
      </c>
      <c r="M322" t="s">
        <v>46</v>
      </c>
      <c r="N322">
        <v>0</v>
      </c>
      <c r="O322" t="s">
        <v>47</v>
      </c>
      <c r="P322">
        <v>811</v>
      </c>
      <c r="Q322" t="s">
        <v>48</v>
      </c>
      <c r="R322" t="s">
        <v>235</v>
      </c>
      <c r="S322" t="s">
        <v>50</v>
      </c>
      <c r="T322" t="s">
        <v>51</v>
      </c>
      <c r="U322" t="s">
        <v>52</v>
      </c>
      <c r="V322">
        <v>1.05</v>
      </c>
      <c r="W322" s="1">
        <v>750.75000000000011</v>
      </c>
      <c r="X322">
        <v>1</v>
      </c>
      <c r="Y322">
        <v>0.5</v>
      </c>
      <c r="Z322">
        <v>5</v>
      </c>
      <c r="AA322">
        <v>0.1</v>
      </c>
      <c r="AB322" s="2">
        <v>0</v>
      </c>
      <c r="AC322" s="1">
        <v>0</v>
      </c>
      <c r="AD322" s="7">
        <v>43483</v>
      </c>
      <c r="AE322" s="7">
        <v>43485</v>
      </c>
      <c r="AF322">
        <v>0</v>
      </c>
      <c r="AG322" t="s">
        <v>53</v>
      </c>
      <c r="AH322" s="2">
        <v>0</v>
      </c>
      <c r="AI322" s="1">
        <v>0</v>
      </c>
      <c r="AJ322" s="1">
        <v>0</v>
      </c>
      <c r="AK322" s="6" t="str">
        <f>+IF(Tabla1[[#This Row],[REQUEST_TY]]="SR MANTENIMIENTO CORRECTIVO", "EMERGENCIA", "OTROS")</f>
        <v>EMERGENCIA</v>
      </c>
      <c r="AL322" s="6" t="str">
        <f>+_xlfn.IFS(Tabla1[[#This Row],[Veces obj]]&lt;=1,"0-1",Tabla1[[#This Row],[Veces obj]]&lt;=2,"1-2",Tabla1[[#This Row],[Veces obj]]&lt;=3,"2-3",TRUE,"&gt;3")</f>
        <v>0-1</v>
      </c>
      <c r="AM322" s="6" t="str">
        <f>+_xlfn.IFS(MONTH(Tabla1[[#This Row],[MES]])&lt;=3,"Q1",MONTH(Tabla1[[#This Row],[MES]])&lt;=6,"Q2",MONTH(Tabla1[[#This Row],[MES]])&lt;=9,"Q3",TRUE,"Q4")</f>
        <v>Q1</v>
      </c>
      <c r="AN322" t="str">
        <f>+IFERROR(VLOOKUP(Tabla1[[#This Row],[CUENTA]],CTAS[],2,0),"OTROS")</f>
        <v>OTROS</v>
      </c>
      <c r="AP322" t="str">
        <f>+IFERROR(VLOOKUP(Tabla1[[#This Row],[EMPLEADO]],IS[],3,0),"OTROS")</f>
        <v>OTROS</v>
      </c>
      <c r="AQ322" t="str">
        <f>+IFERROR(VLOOKUP(Tabla1[[#This Row],[EMPLEADO]],IS[[NÓMINA]:[INGENIERO]],2,0),"OTROS")</f>
        <v>OTROS</v>
      </c>
    </row>
    <row r="323" spans="1:43" x14ac:dyDescent="0.25">
      <c r="A323" t="s">
        <v>36</v>
      </c>
      <c r="B323">
        <v>1</v>
      </c>
      <c r="C323" t="s">
        <v>765</v>
      </c>
      <c r="D323" t="s">
        <v>38</v>
      </c>
      <c r="E323" t="s">
        <v>613</v>
      </c>
      <c r="F323" t="s">
        <v>766</v>
      </c>
      <c r="G323" s="17" t="s">
        <v>767</v>
      </c>
      <c r="H323" t="s">
        <v>308</v>
      </c>
      <c r="I323" t="s">
        <v>43</v>
      </c>
      <c r="J323" t="s">
        <v>8</v>
      </c>
      <c r="K323" t="s">
        <v>144</v>
      </c>
      <c r="L323" t="s">
        <v>616</v>
      </c>
      <c r="M323" t="s">
        <v>46</v>
      </c>
      <c r="N323">
        <v>0</v>
      </c>
      <c r="O323" t="s">
        <v>47</v>
      </c>
      <c r="P323">
        <v>43</v>
      </c>
      <c r="Q323" t="s">
        <v>82</v>
      </c>
      <c r="R323" t="s">
        <v>235</v>
      </c>
      <c r="S323" t="s">
        <v>50</v>
      </c>
      <c r="T323" t="s">
        <v>51</v>
      </c>
      <c r="U323" t="s">
        <v>120</v>
      </c>
      <c r="V323">
        <v>0.8</v>
      </c>
      <c r="W323" s="1">
        <v>572.00000000000011</v>
      </c>
      <c r="X323">
        <v>1</v>
      </c>
      <c r="Y323">
        <v>0.5</v>
      </c>
      <c r="Z323">
        <v>5</v>
      </c>
      <c r="AA323">
        <v>0.1</v>
      </c>
      <c r="AB323" s="2">
        <v>0</v>
      </c>
      <c r="AC323" s="1">
        <v>0</v>
      </c>
      <c r="AD323" s="7">
        <v>43488</v>
      </c>
      <c r="AE323" s="7">
        <v>43488</v>
      </c>
      <c r="AF323">
        <v>0</v>
      </c>
      <c r="AG323" t="s">
        <v>53</v>
      </c>
      <c r="AH323" s="2">
        <v>0</v>
      </c>
      <c r="AI323" s="1">
        <v>0</v>
      </c>
      <c r="AJ323" s="1">
        <v>0</v>
      </c>
      <c r="AK323" s="6" t="str">
        <f>+IF(Tabla1[[#This Row],[REQUEST_TY]]="SR MANTENIMIENTO CORRECTIVO", "EMERGENCIA", "OTROS")</f>
        <v>EMERGENCIA</v>
      </c>
      <c r="AL323" s="6" t="str">
        <f>+_xlfn.IFS(Tabla1[[#This Row],[Veces obj]]&lt;=1,"0-1",Tabla1[[#This Row],[Veces obj]]&lt;=2,"1-2",Tabla1[[#This Row],[Veces obj]]&lt;=3,"2-3",TRUE,"&gt;3")</f>
        <v>0-1</v>
      </c>
      <c r="AM323" s="6" t="str">
        <f>+_xlfn.IFS(MONTH(Tabla1[[#This Row],[MES]])&lt;=3,"Q1",MONTH(Tabla1[[#This Row],[MES]])&lt;=6,"Q2",MONTH(Tabla1[[#This Row],[MES]])&lt;=9,"Q3",TRUE,"Q4")</f>
        <v>Q1</v>
      </c>
      <c r="AN323" t="str">
        <f>+IFERROR(VLOOKUP(Tabla1[[#This Row],[CUENTA]],CTAS[],2,0),"OTROS")</f>
        <v>OTROS</v>
      </c>
      <c r="AP323" t="str">
        <f>+IFERROR(VLOOKUP(Tabla1[[#This Row],[EMPLEADO]],IS[],3,0),"OTROS")</f>
        <v>OTROS</v>
      </c>
      <c r="AQ323" t="str">
        <f>+IFERROR(VLOOKUP(Tabla1[[#This Row],[EMPLEADO]],IS[[NÓMINA]:[INGENIERO]],2,0),"OTROS")</f>
        <v>OTROS</v>
      </c>
    </row>
    <row r="324" spans="1:43" x14ac:dyDescent="0.25">
      <c r="A324" t="s">
        <v>36</v>
      </c>
      <c r="B324">
        <v>1</v>
      </c>
      <c r="C324" t="s">
        <v>768</v>
      </c>
      <c r="D324" t="s">
        <v>38</v>
      </c>
      <c r="E324" t="s">
        <v>373</v>
      </c>
      <c r="F324" t="s">
        <v>769</v>
      </c>
      <c r="G324" s="17" t="s">
        <v>770</v>
      </c>
      <c r="H324" t="s">
        <v>308</v>
      </c>
      <c r="I324" t="s">
        <v>43</v>
      </c>
      <c r="J324" t="s">
        <v>8</v>
      </c>
      <c r="K324" t="s">
        <v>549</v>
      </c>
      <c r="L324" t="s">
        <v>550</v>
      </c>
      <c r="M324" t="s">
        <v>46</v>
      </c>
      <c r="N324">
        <v>0</v>
      </c>
      <c r="O324" t="s">
        <v>47</v>
      </c>
      <c r="P324">
        <v>54</v>
      </c>
      <c r="Q324" t="s">
        <v>82</v>
      </c>
      <c r="R324" t="s">
        <v>153</v>
      </c>
      <c r="S324" t="s">
        <v>50</v>
      </c>
      <c r="T324" t="s">
        <v>51</v>
      </c>
      <c r="U324" t="s">
        <v>120</v>
      </c>
      <c r="V324">
        <v>0.8</v>
      </c>
      <c r="W324" s="1">
        <v>572.00000000000011</v>
      </c>
      <c r="X324">
        <v>1</v>
      </c>
      <c r="Y324">
        <v>0.5</v>
      </c>
      <c r="Z324">
        <v>5</v>
      </c>
      <c r="AA324">
        <v>0.1</v>
      </c>
      <c r="AB324" s="2">
        <v>0</v>
      </c>
      <c r="AC324" s="1">
        <v>0</v>
      </c>
      <c r="AD324" s="7">
        <v>43494</v>
      </c>
      <c r="AE324" s="7">
        <v>43494</v>
      </c>
      <c r="AF324">
        <v>0</v>
      </c>
      <c r="AG324" t="s">
        <v>53</v>
      </c>
      <c r="AH324" s="2">
        <v>0</v>
      </c>
      <c r="AI324" s="1">
        <v>0</v>
      </c>
      <c r="AJ324" s="1">
        <v>0</v>
      </c>
      <c r="AK324" s="6" t="str">
        <f>+IF(Tabla1[[#This Row],[REQUEST_TY]]="SR MANTENIMIENTO CORRECTIVO", "EMERGENCIA", "OTROS")</f>
        <v>EMERGENCIA</v>
      </c>
      <c r="AL324" s="6" t="str">
        <f>+_xlfn.IFS(Tabla1[[#This Row],[Veces obj]]&lt;=1,"0-1",Tabla1[[#This Row],[Veces obj]]&lt;=2,"1-2",Tabla1[[#This Row],[Veces obj]]&lt;=3,"2-3",TRUE,"&gt;3")</f>
        <v>0-1</v>
      </c>
      <c r="AM324" s="6" t="str">
        <f>+_xlfn.IFS(MONTH(Tabla1[[#This Row],[MES]])&lt;=3,"Q1",MONTH(Tabla1[[#This Row],[MES]])&lt;=6,"Q2",MONTH(Tabla1[[#This Row],[MES]])&lt;=9,"Q3",TRUE,"Q4")</f>
        <v>Q1</v>
      </c>
      <c r="AN324" t="str">
        <f>+IFERROR(VLOOKUP(Tabla1[[#This Row],[CUENTA]],CTAS[],2,0),"OTROS")</f>
        <v>OTROS</v>
      </c>
      <c r="AP324" t="str">
        <f>+IFERROR(VLOOKUP(Tabla1[[#This Row],[EMPLEADO]],IS[],3,0),"OTROS")</f>
        <v>OTROS</v>
      </c>
      <c r="AQ324" t="str">
        <f>+IFERROR(VLOOKUP(Tabla1[[#This Row],[EMPLEADO]],IS[[NÓMINA]:[INGENIERO]],2,0),"OTROS")</f>
        <v>OTROS</v>
      </c>
    </row>
    <row r="325" spans="1:43" x14ac:dyDescent="0.25">
      <c r="A325" t="s">
        <v>36</v>
      </c>
      <c r="B325">
        <v>1</v>
      </c>
      <c r="C325" t="s">
        <v>771</v>
      </c>
      <c r="D325" t="s">
        <v>38</v>
      </c>
      <c r="E325" t="s">
        <v>76</v>
      </c>
      <c r="F325" t="s">
        <v>772</v>
      </c>
      <c r="G325" s="17" t="s">
        <v>773</v>
      </c>
      <c r="H325" t="s">
        <v>308</v>
      </c>
      <c r="I325" t="s">
        <v>43</v>
      </c>
      <c r="J325" t="s">
        <v>8</v>
      </c>
      <c r="K325" t="s">
        <v>59</v>
      </c>
      <c r="L325" t="s">
        <v>629</v>
      </c>
      <c r="M325" t="s">
        <v>46</v>
      </c>
      <c r="N325">
        <v>0</v>
      </c>
      <c r="O325" t="s">
        <v>47</v>
      </c>
      <c r="P325">
        <v>183</v>
      </c>
      <c r="Q325" t="s">
        <v>48</v>
      </c>
      <c r="R325" t="s">
        <v>63</v>
      </c>
      <c r="S325" t="s">
        <v>64</v>
      </c>
      <c r="T325" t="s">
        <v>51</v>
      </c>
      <c r="U325" t="s">
        <v>96</v>
      </c>
      <c r="V325">
        <v>1.1000000000000001</v>
      </c>
      <c r="W325" s="1">
        <v>1501.5000000000002</v>
      </c>
      <c r="X325">
        <v>1</v>
      </c>
      <c r="Y325">
        <v>0.5</v>
      </c>
      <c r="Z325">
        <v>5</v>
      </c>
      <c r="AA325">
        <v>0.1</v>
      </c>
      <c r="AB325" s="2">
        <v>0</v>
      </c>
      <c r="AC325" s="1">
        <v>0</v>
      </c>
      <c r="AD325" s="7">
        <v>43495</v>
      </c>
      <c r="AE325" s="7">
        <v>43496</v>
      </c>
      <c r="AF325">
        <v>1</v>
      </c>
      <c r="AG325" t="s">
        <v>53</v>
      </c>
      <c r="AH325" s="2">
        <v>0</v>
      </c>
      <c r="AI325" s="1">
        <v>0</v>
      </c>
      <c r="AJ325" s="1">
        <v>0</v>
      </c>
      <c r="AK325" s="6" t="str">
        <f>+IF(Tabla1[[#This Row],[REQUEST_TY]]="SR MANTENIMIENTO CORRECTIVO", "EMERGENCIA", "OTROS")</f>
        <v>EMERGENCIA</v>
      </c>
      <c r="AL325" s="6" t="str">
        <f>+_xlfn.IFS(Tabla1[[#This Row],[Veces obj]]&lt;=1,"0-1",Tabla1[[#This Row],[Veces obj]]&lt;=2,"1-2",Tabla1[[#This Row],[Veces obj]]&lt;=3,"2-3",TRUE,"&gt;3")</f>
        <v>0-1</v>
      </c>
      <c r="AM325" s="6" t="str">
        <f>+_xlfn.IFS(MONTH(Tabla1[[#This Row],[MES]])&lt;=3,"Q1",MONTH(Tabla1[[#This Row],[MES]])&lt;=6,"Q2",MONTH(Tabla1[[#This Row],[MES]])&lt;=9,"Q3",TRUE,"Q4")</f>
        <v>Q1</v>
      </c>
      <c r="AN325" t="str">
        <f>+IFERROR(VLOOKUP(Tabla1[[#This Row],[CUENTA]],CTAS[],2,0),"OTROS")</f>
        <v>OTROS</v>
      </c>
      <c r="AP325" t="str">
        <f>+IFERROR(VLOOKUP(Tabla1[[#This Row],[EMPLEADO]],IS[],3,0),"OTROS")</f>
        <v>OTROS</v>
      </c>
      <c r="AQ325" t="str">
        <f>+IFERROR(VLOOKUP(Tabla1[[#This Row],[EMPLEADO]],IS[[NÓMINA]:[INGENIERO]],2,0),"OTROS")</f>
        <v>OTROS</v>
      </c>
    </row>
    <row r="326" spans="1:43" x14ac:dyDescent="0.25">
      <c r="A326" t="s">
        <v>4444</v>
      </c>
      <c r="B326">
        <v>1</v>
      </c>
      <c r="C326" t="s">
        <v>4693</v>
      </c>
      <c r="D326" t="s">
        <v>38</v>
      </c>
      <c r="E326" t="s">
        <v>348</v>
      </c>
      <c r="F326" t="s">
        <v>4694</v>
      </c>
      <c r="G326" s="17" t="s">
        <v>1640</v>
      </c>
      <c r="H326" t="s">
        <v>384</v>
      </c>
      <c r="I326" t="s">
        <v>43</v>
      </c>
      <c r="J326" t="s">
        <v>8</v>
      </c>
      <c r="K326" t="s">
        <v>59</v>
      </c>
      <c r="L326" t="s">
        <v>1641</v>
      </c>
      <c r="M326" t="s">
        <v>1642</v>
      </c>
      <c r="N326">
        <v>0</v>
      </c>
      <c r="O326" t="s">
        <v>47</v>
      </c>
      <c r="P326">
        <v>9</v>
      </c>
      <c r="Q326" t="s">
        <v>194</v>
      </c>
      <c r="R326" t="s">
        <v>223</v>
      </c>
      <c r="S326" t="s">
        <v>139</v>
      </c>
      <c r="T326" t="s">
        <v>51</v>
      </c>
      <c r="U326" t="s">
        <v>224</v>
      </c>
      <c r="V326">
        <v>0.8</v>
      </c>
      <c r="W326" s="1">
        <v>1258.4000000000003</v>
      </c>
      <c r="X326">
        <v>1</v>
      </c>
      <c r="Y326">
        <v>0.4</v>
      </c>
      <c r="Z326">
        <v>4</v>
      </c>
      <c r="AA326">
        <v>0.1</v>
      </c>
      <c r="AB326" s="2">
        <v>0</v>
      </c>
      <c r="AC326" s="1">
        <v>0</v>
      </c>
      <c r="AD326" s="7">
        <v>43502</v>
      </c>
      <c r="AE326" s="7">
        <v>43503</v>
      </c>
      <c r="AF326">
        <v>1</v>
      </c>
      <c r="AG326" t="s">
        <v>53</v>
      </c>
      <c r="AH326" s="2">
        <v>0</v>
      </c>
      <c r="AI326" s="1">
        <v>0</v>
      </c>
      <c r="AJ326" s="1">
        <v>0</v>
      </c>
      <c r="AK326" s="6" t="str">
        <f>+IF(Tabla1[[#This Row],[REQUEST_TY]]="SR MANTENIMIENTO CORRECTIVO", "EMERGENCIA", "OTROS")</f>
        <v>EMERGENCIA</v>
      </c>
      <c r="AL326" s="6" t="str">
        <f>+_xlfn.IFS(Tabla1[[#This Row],[Veces obj]]&lt;=1,"0-1",Tabla1[[#This Row],[Veces obj]]&lt;=2,"1-2",Tabla1[[#This Row],[Veces obj]]&lt;=3,"2-3",TRUE,"&gt;3")</f>
        <v>0-1</v>
      </c>
      <c r="AM326" s="6" t="str">
        <f>+_xlfn.IFS(MONTH(Tabla1[[#This Row],[MES]])&lt;=3,"Q1",MONTH(Tabla1[[#This Row],[MES]])&lt;=6,"Q2",MONTH(Tabla1[[#This Row],[MES]])&lt;=9,"Q3",TRUE,"Q4")</f>
        <v>Q1</v>
      </c>
      <c r="AN326" t="str">
        <f>+IFERROR(VLOOKUP(Tabla1[[#This Row],[CUENTA]],CTAS[],2,0),"OTROS")</f>
        <v>OTROS</v>
      </c>
      <c r="AP326" t="str">
        <f>+IFERROR(VLOOKUP(Tabla1[[#This Row],[EMPLEADO]],IS[],3,0),"OTROS")</f>
        <v>OTROS</v>
      </c>
      <c r="AQ326" t="str">
        <f>+IFERROR(VLOOKUP(Tabla1[[#This Row],[EMPLEADO]],IS[[NÓMINA]:[INGENIERO]],2,0),"OTROS")</f>
        <v>OTROS</v>
      </c>
    </row>
    <row r="327" spans="1:43" x14ac:dyDescent="0.25">
      <c r="A327" t="s">
        <v>4444</v>
      </c>
      <c r="B327">
        <v>1</v>
      </c>
      <c r="C327" t="s">
        <v>4904</v>
      </c>
      <c r="D327" t="s">
        <v>38</v>
      </c>
      <c r="E327" t="s">
        <v>613</v>
      </c>
      <c r="F327" t="s">
        <v>4905</v>
      </c>
      <c r="G327" s="17" t="s">
        <v>942</v>
      </c>
      <c r="H327" t="s">
        <v>308</v>
      </c>
      <c r="I327" t="s">
        <v>43</v>
      </c>
      <c r="J327" t="s">
        <v>8</v>
      </c>
      <c r="K327" t="s">
        <v>144</v>
      </c>
      <c r="L327" t="s">
        <v>616</v>
      </c>
      <c r="M327" t="s">
        <v>46</v>
      </c>
      <c r="N327">
        <v>0</v>
      </c>
      <c r="O327" t="s">
        <v>47</v>
      </c>
      <c r="P327">
        <v>24</v>
      </c>
      <c r="Q327" t="s">
        <v>62</v>
      </c>
      <c r="R327" t="s">
        <v>235</v>
      </c>
      <c r="S327" t="s">
        <v>50</v>
      </c>
      <c r="T327" t="s">
        <v>51</v>
      </c>
      <c r="U327" t="s">
        <v>154</v>
      </c>
      <c r="V327">
        <v>0.6</v>
      </c>
      <c r="W327" s="1">
        <v>429.00000000000006</v>
      </c>
      <c r="X327">
        <v>1</v>
      </c>
      <c r="Y327">
        <v>0.5</v>
      </c>
      <c r="Z327">
        <v>5</v>
      </c>
      <c r="AA327">
        <v>0.1</v>
      </c>
      <c r="AB327" s="2">
        <v>0</v>
      </c>
      <c r="AC327" s="1">
        <v>0</v>
      </c>
      <c r="AD327" s="7">
        <v>43502</v>
      </c>
      <c r="AE327" s="7">
        <v>43503</v>
      </c>
      <c r="AF327">
        <v>1</v>
      </c>
      <c r="AG327" t="s">
        <v>53</v>
      </c>
      <c r="AH327" s="2">
        <v>0</v>
      </c>
      <c r="AI327" s="1">
        <v>0</v>
      </c>
      <c r="AJ327" s="1">
        <v>0</v>
      </c>
      <c r="AK327" s="6" t="str">
        <f>+IF(Tabla1[[#This Row],[REQUEST_TY]]="SR MANTENIMIENTO CORRECTIVO", "EMERGENCIA", "OTROS")</f>
        <v>EMERGENCIA</v>
      </c>
      <c r="AL327" s="6" t="str">
        <f>+_xlfn.IFS(Tabla1[[#This Row],[Veces obj]]&lt;=1,"0-1",Tabla1[[#This Row],[Veces obj]]&lt;=2,"1-2",Tabla1[[#This Row],[Veces obj]]&lt;=3,"2-3",TRUE,"&gt;3")</f>
        <v>0-1</v>
      </c>
      <c r="AM327" s="6" t="str">
        <f>+_xlfn.IFS(MONTH(Tabla1[[#This Row],[MES]])&lt;=3,"Q1",MONTH(Tabla1[[#This Row],[MES]])&lt;=6,"Q2",MONTH(Tabla1[[#This Row],[MES]])&lt;=9,"Q3",TRUE,"Q4")</f>
        <v>Q1</v>
      </c>
      <c r="AN327" t="str">
        <f>+IFERROR(VLOOKUP(Tabla1[[#This Row],[CUENTA]],CTAS[],2,0),"OTROS")</f>
        <v>OTROS</v>
      </c>
      <c r="AP327" t="str">
        <f>+IFERROR(VLOOKUP(Tabla1[[#This Row],[EMPLEADO]],IS[],3,0),"OTROS")</f>
        <v>OTROS</v>
      </c>
      <c r="AQ327" t="str">
        <f>+IFERROR(VLOOKUP(Tabla1[[#This Row],[EMPLEADO]],IS[[NÓMINA]:[INGENIERO]],2,0),"OTROS")</f>
        <v>OTROS</v>
      </c>
    </row>
    <row r="328" spans="1:43" x14ac:dyDescent="0.25">
      <c r="A328" t="s">
        <v>4444</v>
      </c>
      <c r="B328">
        <v>1</v>
      </c>
      <c r="C328" t="s">
        <v>4926</v>
      </c>
      <c r="D328" t="s">
        <v>38</v>
      </c>
      <c r="E328" t="s">
        <v>76</v>
      </c>
      <c r="F328" t="s">
        <v>4927</v>
      </c>
      <c r="G328" s="17" t="s">
        <v>2690</v>
      </c>
      <c r="H328" t="s">
        <v>915</v>
      </c>
      <c r="I328" t="s">
        <v>43</v>
      </c>
      <c r="J328" t="s">
        <v>8</v>
      </c>
      <c r="K328" t="s">
        <v>59</v>
      </c>
      <c r="L328" t="s">
        <v>2692</v>
      </c>
      <c r="M328" t="s">
        <v>46</v>
      </c>
      <c r="N328">
        <v>0</v>
      </c>
      <c r="O328" t="s">
        <v>47</v>
      </c>
      <c r="P328">
        <v>7</v>
      </c>
      <c r="Q328" t="s">
        <v>194</v>
      </c>
      <c r="R328" t="s">
        <v>63</v>
      </c>
      <c r="S328" t="s">
        <v>64</v>
      </c>
      <c r="T328" t="s">
        <v>51</v>
      </c>
      <c r="U328" t="s">
        <v>195</v>
      </c>
      <c r="V328">
        <v>0.6</v>
      </c>
      <c r="W328" s="1">
        <v>819</v>
      </c>
      <c r="X328">
        <v>1</v>
      </c>
      <c r="Y328">
        <v>0.5</v>
      </c>
      <c r="Z328">
        <v>5</v>
      </c>
      <c r="AA328">
        <v>0.1</v>
      </c>
      <c r="AB328" s="2">
        <v>0</v>
      </c>
      <c r="AC328" s="1">
        <v>0</v>
      </c>
      <c r="AD328" s="7">
        <v>43502</v>
      </c>
      <c r="AE328" s="7">
        <v>43502</v>
      </c>
      <c r="AF328">
        <v>0</v>
      </c>
      <c r="AG328" t="s">
        <v>53</v>
      </c>
      <c r="AH328" s="2">
        <v>0</v>
      </c>
      <c r="AI328" s="1">
        <v>0</v>
      </c>
      <c r="AJ328" s="1">
        <v>0</v>
      </c>
      <c r="AK328" s="6" t="str">
        <f>+IF(Tabla1[[#This Row],[REQUEST_TY]]="SR MANTENIMIENTO CORRECTIVO", "EMERGENCIA", "OTROS")</f>
        <v>EMERGENCIA</v>
      </c>
      <c r="AL328" s="6" t="str">
        <f>+_xlfn.IFS(Tabla1[[#This Row],[Veces obj]]&lt;=1,"0-1",Tabla1[[#This Row],[Veces obj]]&lt;=2,"1-2",Tabla1[[#This Row],[Veces obj]]&lt;=3,"2-3",TRUE,"&gt;3")</f>
        <v>0-1</v>
      </c>
      <c r="AM328" s="6" t="str">
        <f>+_xlfn.IFS(MONTH(Tabla1[[#This Row],[MES]])&lt;=3,"Q1",MONTH(Tabla1[[#This Row],[MES]])&lt;=6,"Q2",MONTH(Tabla1[[#This Row],[MES]])&lt;=9,"Q3",TRUE,"Q4")</f>
        <v>Q1</v>
      </c>
      <c r="AN328" t="str">
        <f>+IFERROR(VLOOKUP(Tabla1[[#This Row],[CUENTA]],CTAS[],2,0),"OTROS")</f>
        <v>OTROS</v>
      </c>
      <c r="AP328" t="str">
        <f>+IFERROR(VLOOKUP(Tabla1[[#This Row],[EMPLEADO]],IS[],3,0),"OTROS")</f>
        <v>OTROS</v>
      </c>
      <c r="AQ328" t="str">
        <f>+IFERROR(VLOOKUP(Tabla1[[#This Row],[EMPLEADO]],IS[[NÓMINA]:[INGENIERO]],2,0),"OTROS")</f>
        <v>OTROS</v>
      </c>
    </row>
    <row r="329" spans="1:43" x14ac:dyDescent="0.25">
      <c r="A329" t="s">
        <v>4444</v>
      </c>
      <c r="B329">
        <v>1</v>
      </c>
      <c r="C329" t="s">
        <v>5057</v>
      </c>
      <c r="D329" t="s">
        <v>38</v>
      </c>
      <c r="E329" t="s">
        <v>636</v>
      </c>
      <c r="F329" t="s">
        <v>5058</v>
      </c>
      <c r="G329" s="17" t="s">
        <v>5059</v>
      </c>
      <c r="H329" t="s">
        <v>691</v>
      </c>
      <c r="I329" t="s">
        <v>43</v>
      </c>
      <c r="J329" t="s">
        <v>8</v>
      </c>
      <c r="K329" t="s">
        <v>1296</v>
      </c>
      <c r="L329" t="s">
        <v>1800</v>
      </c>
      <c r="M329" t="s">
        <v>1298</v>
      </c>
      <c r="N329">
        <v>0</v>
      </c>
      <c r="O329" t="s">
        <v>47</v>
      </c>
      <c r="P329">
        <v>447</v>
      </c>
      <c r="Q329" t="s">
        <v>48</v>
      </c>
      <c r="R329" t="s">
        <v>153</v>
      </c>
      <c r="S329" t="s">
        <v>50</v>
      </c>
      <c r="T329" t="s">
        <v>51</v>
      </c>
      <c r="U329" t="s">
        <v>52</v>
      </c>
      <c r="V329">
        <v>1.05</v>
      </c>
      <c r="W329" s="1">
        <v>750.75000000000011</v>
      </c>
      <c r="X329">
        <v>1</v>
      </c>
      <c r="Y329">
        <v>0.5</v>
      </c>
      <c r="Z329">
        <v>5</v>
      </c>
      <c r="AA329">
        <v>0.1</v>
      </c>
      <c r="AB329" s="2">
        <v>0</v>
      </c>
      <c r="AC329" s="1">
        <v>0</v>
      </c>
      <c r="AD329" s="7">
        <v>43501</v>
      </c>
      <c r="AE329" s="7">
        <v>43502</v>
      </c>
      <c r="AF329">
        <v>1</v>
      </c>
      <c r="AG329" t="s">
        <v>53</v>
      </c>
      <c r="AH329" s="2">
        <v>0</v>
      </c>
      <c r="AI329" s="1">
        <v>0</v>
      </c>
      <c r="AJ329" s="1">
        <v>0</v>
      </c>
      <c r="AK329" s="6" t="str">
        <f>+IF(Tabla1[[#This Row],[REQUEST_TY]]="SR MANTENIMIENTO CORRECTIVO", "EMERGENCIA", "OTROS")</f>
        <v>EMERGENCIA</v>
      </c>
      <c r="AL329" s="6" t="str">
        <f>+_xlfn.IFS(Tabla1[[#This Row],[Veces obj]]&lt;=1,"0-1",Tabla1[[#This Row],[Veces obj]]&lt;=2,"1-2",Tabla1[[#This Row],[Veces obj]]&lt;=3,"2-3",TRUE,"&gt;3")</f>
        <v>0-1</v>
      </c>
      <c r="AM329" s="6" t="str">
        <f>+_xlfn.IFS(MONTH(Tabla1[[#This Row],[MES]])&lt;=3,"Q1",MONTH(Tabla1[[#This Row],[MES]])&lt;=6,"Q2",MONTH(Tabla1[[#This Row],[MES]])&lt;=9,"Q3",TRUE,"Q4")</f>
        <v>Q1</v>
      </c>
      <c r="AN329" t="str">
        <f>+IFERROR(VLOOKUP(Tabla1[[#This Row],[CUENTA]],CTAS[],2,0),"OTROS")</f>
        <v>OTROS</v>
      </c>
      <c r="AP329" t="str">
        <f>+IFERROR(VLOOKUP(Tabla1[[#This Row],[EMPLEADO]],IS[],3,0),"OTROS")</f>
        <v>OTROS</v>
      </c>
      <c r="AQ329" t="str">
        <f>+IFERROR(VLOOKUP(Tabla1[[#This Row],[EMPLEADO]],IS[[NÓMINA]:[INGENIERO]],2,0),"OTROS")</f>
        <v>OTROS</v>
      </c>
    </row>
    <row r="330" spans="1:43" x14ac:dyDescent="0.25">
      <c r="A330" t="s">
        <v>4444</v>
      </c>
      <c r="B330">
        <v>1</v>
      </c>
      <c r="C330" t="s">
        <v>6384</v>
      </c>
      <c r="D330" t="s">
        <v>38</v>
      </c>
      <c r="E330" t="s">
        <v>190</v>
      </c>
      <c r="F330" t="s">
        <v>6385</v>
      </c>
      <c r="G330" s="17" t="s">
        <v>192</v>
      </c>
      <c r="H330" t="s">
        <v>124</v>
      </c>
      <c r="I330" t="s">
        <v>43</v>
      </c>
      <c r="J330" t="s">
        <v>8</v>
      </c>
      <c r="K330" t="s">
        <v>151</v>
      </c>
      <c r="L330" t="s">
        <v>193</v>
      </c>
      <c r="M330" t="s">
        <v>73</v>
      </c>
      <c r="N330">
        <v>0</v>
      </c>
      <c r="O330" t="s">
        <v>47</v>
      </c>
      <c r="P330">
        <v>6</v>
      </c>
      <c r="Q330" t="s">
        <v>207</v>
      </c>
      <c r="R330" t="s">
        <v>63</v>
      </c>
      <c r="S330" t="s">
        <v>64</v>
      </c>
      <c r="T330" t="s">
        <v>51</v>
      </c>
      <c r="U330" t="s">
        <v>209</v>
      </c>
      <c r="V330">
        <v>0</v>
      </c>
      <c r="W330" s="1">
        <v>0</v>
      </c>
      <c r="X330">
        <v>1</v>
      </c>
      <c r="Y330">
        <v>1.7</v>
      </c>
      <c r="Z330">
        <v>5</v>
      </c>
      <c r="AA330">
        <v>0.33999999999999997</v>
      </c>
      <c r="AB330" s="2">
        <v>0</v>
      </c>
      <c r="AC330" s="1">
        <v>0</v>
      </c>
      <c r="AD330" s="7">
        <v>43514</v>
      </c>
      <c r="AE330" s="7">
        <v>43514</v>
      </c>
      <c r="AF330">
        <v>0</v>
      </c>
      <c r="AG330" t="s">
        <v>53</v>
      </c>
      <c r="AH330" s="2">
        <v>0</v>
      </c>
      <c r="AI330" s="1">
        <v>0</v>
      </c>
      <c r="AJ330" s="1">
        <v>0</v>
      </c>
      <c r="AK330" s="6" t="str">
        <f>+IF(Tabla1[[#This Row],[REQUEST_TY]]="SR MANTENIMIENTO CORRECTIVO", "EMERGENCIA", "OTROS")</f>
        <v>EMERGENCIA</v>
      </c>
      <c r="AL330" s="6" t="str">
        <f>+_xlfn.IFS(Tabla1[[#This Row],[Veces obj]]&lt;=1,"0-1",Tabla1[[#This Row],[Veces obj]]&lt;=2,"1-2",Tabla1[[#This Row],[Veces obj]]&lt;=3,"2-3",TRUE,"&gt;3")</f>
        <v>0-1</v>
      </c>
      <c r="AM330" s="6" t="str">
        <f>+_xlfn.IFS(MONTH(Tabla1[[#This Row],[MES]])&lt;=3,"Q1",MONTH(Tabla1[[#This Row],[MES]])&lt;=6,"Q2",MONTH(Tabla1[[#This Row],[MES]])&lt;=9,"Q3",TRUE,"Q4")</f>
        <v>Q1</v>
      </c>
      <c r="AN330" t="str">
        <f>+IFERROR(VLOOKUP(Tabla1[[#This Row],[CUENTA]],CTAS[],2,0),"OTROS")</f>
        <v>HONEYWELL</v>
      </c>
      <c r="AO330">
        <v>1</v>
      </c>
      <c r="AP330" t="str">
        <f>+IFERROR(VLOOKUP(Tabla1[[#This Row],[EMPLEADO]],IS[],3,0),"OTROS")</f>
        <v>JUAREZ</v>
      </c>
      <c r="AQ330" t="str">
        <f>+IFERROR(VLOOKUP(Tabla1[[#This Row],[EMPLEADO]],IS[[NÓMINA]:[INGENIERO]],2,0),"OTROS")</f>
        <v>MIGUEL COTA</v>
      </c>
    </row>
    <row r="331" spans="1:43" x14ac:dyDescent="0.25">
      <c r="A331" t="s">
        <v>4444</v>
      </c>
      <c r="B331">
        <v>1</v>
      </c>
      <c r="C331" t="s">
        <v>5263</v>
      </c>
      <c r="D331" t="s">
        <v>38</v>
      </c>
      <c r="E331" t="s">
        <v>85</v>
      </c>
      <c r="F331" t="s">
        <v>5264</v>
      </c>
      <c r="G331" s="17" t="s">
        <v>5265</v>
      </c>
      <c r="H331" t="s">
        <v>691</v>
      </c>
      <c r="I331" t="s">
        <v>43</v>
      </c>
      <c r="J331" t="s">
        <v>8</v>
      </c>
      <c r="K331" t="s">
        <v>370</v>
      </c>
      <c r="L331" t="s">
        <v>3061</v>
      </c>
      <c r="M331" t="s">
        <v>640</v>
      </c>
      <c r="N331">
        <v>0</v>
      </c>
      <c r="O331" t="s">
        <v>47</v>
      </c>
      <c r="P331">
        <v>471</v>
      </c>
      <c r="Q331" t="s">
        <v>48</v>
      </c>
      <c r="R331" t="s">
        <v>49</v>
      </c>
      <c r="S331" t="s">
        <v>50</v>
      </c>
      <c r="T331" t="s">
        <v>51</v>
      </c>
      <c r="U331" t="s">
        <v>52</v>
      </c>
      <c r="V331">
        <v>1.05</v>
      </c>
      <c r="W331" s="1">
        <v>750.75000000000011</v>
      </c>
      <c r="X331">
        <v>1</v>
      </c>
      <c r="Y331">
        <v>0.5</v>
      </c>
      <c r="Z331">
        <v>5</v>
      </c>
      <c r="AA331">
        <v>0.1</v>
      </c>
      <c r="AB331" s="2">
        <v>0</v>
      </c>
      <c r="AC331" s="1">
        <v>0</v>
      </c>
      <c r="AD331" s="7">
        <v>43503</v>
      </c>
      <c r="AE331" s="7">
        <v>43503</v>
      </c>
      <c r="AF331">
        <v>0</v>
      </c>
      <c r="AG331" t="s">
        <v>53</v>
      </c>
      <c r="AH331" s="2">
        <v>0</v>
      </c>
      <c r="AI331" s="1">
        <v>0</v>
      </c>
      <c r="AJ331" s="1">
        <v>0</v>
      </c>
      <c r="AK331" s="6" t="str">
        <f>+IF(Tabla1[[#This Row],[REQUEST_TY]]="SR MANTENIMIENTO CORRECTIVO", "EMERGENCIA", "OTROS")</f>
        <v>EMERGENCIA</v>
      </c>
      <c r="AL331" s="6" t="str">
        <f>+_xlfn.IFS(Tabla1[[#This Row],[Veces obj]]&lt;=1,"0-1",Tabla1[[#This Row],[Veces obj]]&lt;=2,"1-2",Tabla1[[#This Row],[Veces obj]]&lt;=3,"2-3",TRUE,"&gt;3")</f>
        <v>0-1</v>
      </c>
      <c r="AM331" s="6" t="str">
        <f>+_xlfn.IFS(MONTH(Tabla1[[#This Row],[MES]])&lt;=3,"Q1",MONTH(Tabla1[[#This Row],[MES]])&lt;=6,"Q2",MONTH(Tabla1[[#This Row],[MES]])&lt;=9,"Q3",TRUE,"Q4")</f>
        <v>Q1</v>
      </c>
      <c r="AN331" t="str">
        <f>+IFERROR(VLOOKUP(Tabla1[[#This Row],[CUENTA]],CTAS[],2,0),"OTROS")</f>
        <v>OTROS</v>
      </c>
      <c r="AP331" t="str">
        <f>+IFERROR(VLOOKUP(Tabla1[[#This Row],[EMPLEADO]],IS[],3,0),"OTROS")</f>
        <v>OTROS</v>
      </c>
      <c r="AQ331" t="str">
        <f>+IFERROR(VLOOKUP(Tabla1[[#This Row],[EMPLEADO]],IS[[NÓMINA]:[INGENIERO]],2,0),"OTROS")</f>
        <v>OTROS</v>
      </c>
    </row>
    <row r="332" spans="1:43" x14ac:dyDescent="0.25">
      <c r="A332" t="s">
        <v>4444</v>
      </c>
      <c r="B332">
        <v>1</v>
      </c>
      <c r="C332" t="s">
        <v>5271</v>
      </c>
      <c r="D332" t="s">
        <v>38</v>
      </c>
      <c r="E332" t="s">
        <v>604</v>
      </c>
      <c r="F332" t="s">
        <v>5272</v>
      </c>
      <c r="G332" s="17" t="s">
        <v>606</v>
      </c>
      <c r="H332" t="s">
        <v>213</v>
      </c>
      <c r="I332" t="s">
        <v>43</v>
      </c>
      <c r="J332" t="s">
        <v>8</v>
      </c>
      <c r="K332" t="s">
        <v>607</v>
      </c>
      <c r="L332" t="s">
        <v>608</v>
      </c>
      <c r="M332" t="s">
        <v>215</v>
      </c>
      <c r="N332">
        <v>0</v>
      </c>
      <c r="O332" t="s">
        <v>47</v>
      </c>
      <c r="P332">
        <v>7</v>
      </c>
      <c r="Q332" t="s">
        <v>194</v>
      </c>
      <c r="R332" t="s">
        <v>63</v>
      </c>
      <c r="S332" t="s">
        <v>64</v>
      </c>
      <c r="T332" t="s">
        <v>51</v>
      </c>
      <c r="U332" t="s">
        <v>195</v>
      </c>
      <c r="V332">
        <v>0.6</v>
      </c>
      <c r="W332" s="1">
        <v>819</v>
      </c>
      <c r="X332">
        <v>1</v>
      </c>
      <c r="Y332">
        <v>0.5</v>
      </c>
      <c r="Z332">
        <v>5</v>
      </c>
      <c r="AA332">
        <v>0.1</v>
      </c>
      <c r="AB332" s="2">
        <v>0</v>
      </c>
      <c r="AC332" s="1">
        <v>0</v>
      </c>
      <c r="AD332" s="7">
        <v>43507</v>
      </c>
      <c r="AE332" s="7">
        <v>43508</v>
      </c>
      <c r="AF332">
        <v>1</v>
      </c>
      <c r="AG332" t="s">
        <v>53</v>
      </c>
      <c r="AH332" s="2">
        <v>0</v>
      </c>
      <c r="AI332" s="1">
        <v>0</v>
      </c>
      <c r="AJ332" s="1">
        <v>0</v>
      </c>
      <c r="AK332" s="6" t="str">
        <f>+IF(Tabla1[[#This Row],[REQUEST_TY]]="SR MANTENIMIENTO CORRECTIVO", "EMERGENCIA", "OTROS")</f>
        <v>EMERGENCIA</v>
      </c>
      <c r="AL332" s="6" t="str">
        <f>+_xlfn.IFS(Tabla1[[#This Row],[Veces obj]]&lt;=1,"0-1",Tabla1[[#This Row],[Veces obj]]&lt;=2,"1-2",Tabla1[[#This Row],[Veces obj]]&lt;=3,"2-3",TRUE,"&gt;3")</f>
        <v>0-1</v>
      </c>
      <c r="AM332" s="6" t="str">
        <f>+_xlfn.IFS(MONTH(Tabla1[[#This Row],[MES]])&lt;=3,"Q1",MONTH(Tabla1[[#This Row],[MES]])&lt;=6,"Q2",MONTH(Tabla1[[#This Row],[MES]])&lt;=9,"Q3",TRUE,"Q4")</f>
        <v>Q1</v>
      </c>
      <c r="AN332" t="str">
        <f>+IFERROR(VLOOKUP(Tabla1[[#This Row],[CUENTA]],CTAS[],2,0),"OTROS")</f>
        <v>OTROS</v>
      </c>
      <c r="AP332" t="str">
        <f>+IFERROR(VLOOKUP(Tabla1[[#This Row],[EMPLEADO]],IS[],3,0),"OTROS")</f>
        <v>OTROS</v>
      </c>
      <c r="AQ332" t="str">
        <f>+IFERROR(VLOOKUP(Tabla1[[#This Row],[EMPLEADO]],IS[[NÓMINA]:[INGENIERO]],2,0),"OTROS")</f>
        <v>OTROS</v>
      </c>
    </row>
    <row r="333" spans="1:43" x14ac:dyDescent="0.25">
      <c r="A333" t="s">
        <v>4444</v>
      </c>
      <c r="B333">
        <v>1</v>
      </c>
      <c r="C333" t="s">
        <v>5408</v>
      </c>
      <c r="D333" t="s">
        <v>38</v>
      </c>
      <c r="E333" t="s">
        <v>176</v>
      </c>
      <c r="F333" t="s">
        <v>5409</v>
      </c>
      <c r="G333" s="17" t="s">
        <v>5410</v>
      </c>
      <c r="H333" t="s">
        <v>253</v>
      </c>
      <c r="I333" t="s">
        <v>43</v>
      </c>
      <c r="J333" t="s">
        <v>8</v>
      </c>
      <c r="K333" t="s">
        <v>338</v>
      </c>
      <c r="L333" t="s">
        <v>5411</v>
      </c>
      <c r="M333" t="s">
        <v>256</v>
      </c>
      <c r="N333">
        <v>0</v>
      </c>
      <c r="O333" t="s">
        <v>47</v>
      </c>
      <c r="P333">
        <v>2625</v>
      </c>
      <c r="Q333" t="s">
        <v>48</v>
      </c>
      <c r="R333" t="s">
        <v>49</v>
      </c>
      <c r="S333" t="s">
        <v>50</v>
      </c>
      <c r="T333" t="s">
        <v>51</v>
      </c>
      <c r="U333" t="s">
        <v>52</v>
      </c>
      <c r="V333">
        <v>1.05</v>
      </c>
      <c r="W333" s="1">
        <v>750.75000000000011</v>
      </c>
      <c r="X333">
        <v>1</v>
      </c>
      <c r="Y333">
        <v>0.5</v>
      </c>
      <c r="Z333">
        <v>5</v>
      </c>
      <c r="AA333">
        <v>0.1</v>
      </c>
      <c r="AB333" s="2">
        <v>0</v>
      </c>
      <c r="AC333" s="1">
        <v>0</v>
      </c>
      <c r="AD333" s="7">
        <v>43508</v>
      </c>
      <c r="AE333" s="7">
        <v>43508</v>
      </c>
      <c r="AF333">
        <v>0</v>
      </c>
      <c r="AG333" t="s">
        <v>53</v>
      </c>
      <c r="AH333" s="2">
        <v>0</v>
      </c>
      <c r="AI333" s="1">
        <v>0</v>
      </c>
      <c r="AJ333" s="1">
        <v>0</v>
      </c>
      <c r="AK333" s="6" t="str">
        <f>+IF(Tabla1[[#This Row],[REQUEST_TY]]="SR MANTENIMIENTO CORRECTIVO", "EMERGENCIA", "OTROS")</f>
        <v>EMERGENCIA</v>
      </c>
      <c r="AL333" s="6" t="str">
        <f>+_xlfn.IFS(Tabla1[[#This Row],[Veces obj]]&lt;=1,"0-1",Tabla1[[#This Row],[Veces obj]]&lt;=2,"1-2",Tabla1[[#This Row],[Veces obj]]&lt;=3,"2-3",TRUE,"&gt;3")</f>
        <v>0-1</v>
      </c>
      <c r="AM333" s="6" t="str">
        <f>+_xlfn.IFS(MONTH(Tabla1[[#This Row],[MES]])&lt;=3,"Q1",MONTH(Tabla1[[#This Row],[MES]])&lt;=6,"Q2",MONTH(Tabla1[[#This Row],[MES]])&lt;=9,"Q3",TRUE,"Q4")</f>
        <v>Q1</v>
      </c>
      <c r="AN333" t="str">
        <f>+IFERROR(VLOOKUP(Tabla1[[#This Row],[CUENTA]],CTAS[],2,0),"OTROS")</f>
        <v>OTROS</v>
      </c>
      <c r="AP333" t="str">
        <f>+IFERROR(VLOOKUP(Tabla1[[#This Row],[EMPLEADO]],IS[],3,0),"OTROS")</f>
        <v>OTROS</v>
      </c>
      <c r="AQ333" t="str">
        <f>+IFERROR(VLOOKUP(Tabla1[[#This Row],[EMPLEADO]],IS[[NÓMINA]:[INGENIERO]],2,0),"OTROS")</f>
        <v>OTROS</v>
      </c>
    </row>
    <row r="334" spans="1:43" x14ac:dyDescent="0.25">
      <c r="A334" t="s">
        <v>36</v>
      </c>
      <c r="B334">
        <v>1</v>
      </c>
      <c r="C334" t="s">
        <v>2078</v>
      </c>
      <c r="D334" t="s">
        <v>38</v>
      </c>
      <c r="E334" t="s">
        <v>237</v>
      </c>
      <c r="F334" t="s">
        <v>2079</v>
      </c>
      <c r="G334" s="17" t="s">
        <v>239</v>
      </c>
      <c r="H334" t="s">
        <v>124</v>
      </c>
      <c r="I334" t="s">
        <v>43</v>
      </c>
      <c r="J334" t="s">
        <v>8</v>
      </c>
      <c r="K334" t="s">
        <v>240</v>
      </c>
      <c r="L334" t="s">
        <v>241</v>
      </c>
      <c r="M334" t="s">
        <v>94</v>
      </c>
      <c r="N334">
        <v>0</v>
      </c>
      <c r="O334" t="s">
        <v>47</v>
      </c>
      <c r="P334">
        <v>6</v>
      </c>
      <c r="Q334" t="s">
        <v>207</v>
      </c>
      <c r="R334" t="s">
        <v>242</v>
      </c>
      <c r="S334" t="s">
        <v>64</v>
      </c>
      <c r="T334" t="s">
        <v>51</v>
      </c>
      <c r="U334" t="s">
        <v>209</v>
      </c>
      <c r="V334">
        <v>0</v>
      </c>
      <c r="W334" s="1">
        <v>0</v>
      </c>
      <c r="X334">
        <v>1</v>
      </c>
      <c r="Y334">
        <v>1.8</v>
      </c>
      <c r="Z334">
        <v>5</v>
      </c>
      <c r="AA334">
        <v>0.36</v>
      </c>
      <c r="AB334" s="2">
        <v>0</v>
      </c>
      <c r="AC334" s="1">
        <v>0</v>
      </c>
      <c r="AD334" s="7">
        <v>43483</v>
      </c>
      <c r="AE334" s="7">
        <v>43483</v>
      </c>
      <c r="AF334">
        <v>0</v>
      </c>
      <c r="AG334" t="s">
        <v>53</v>
      </c>
      <c r="AH334" s="2">
        <v>0</v>
      </c>
      <c r="AI334" s="1">
        <v>0</v>
      </c>
      <c r="AJ334" s="1">
        <v>0</v>
      </c>
      <c r="AK334" s="6" t="str">
        <f>+IF(Tabla1[[#This Row],[REQUEST_TY]]="SR MANTENIMIENTO CORRECTIVO", "EMERGENCIA", "OTROS")</f>
        <v>EMERGENCIA</v>
      </c>
      <c r="AL334" s="6" t="str">
        <f>+_xlfn.IFS(Tabla1[[#This Row],[Veces obj]]&lt;=1,"0-1",Tabla1[[#This Row],[Veces obj]]&lt;=2,"1-2",Tabla1[[#This Row],[Veces obj]]&lt;=3,"2-3",TRUE,"&gt;3")</f>
        <v>0-1</v>
      </c>
      <c r="AM334" s="6" t="str">
        <f>+_xlfn.IFS(MONTH(Tabla1[[#This Row],[MES]])&lt;=3,"Q1",MONTH(Tabla1[[#This Row],[MES]])&lt;=6,"Q2",MONTH(Tabla1[[#This Row],[MES]])&lt;=9,"Q3",TRUE,"Q4")</f>
        <v>Q1</v>
      </c>
      <c r="AN334" t="str">
        <f>+IFERROR(VLOOKUP(Tabla1[[#This Row],[CUENTA]],CTAS[],2,0),"OTROS")</f>
        <v>OTROS</v>
      </c>
      <c r="AO334">
        <v>1</v>
      </c>
      <c r="AP334" t="str">
        <f>+IFERROR(VLOOKUP(Tabla1[[#This Row],[EMPLEADO]],IS[],3,0),"OTROS")</f>
        <v>JUAREZ</v>
      </c>
      <c r="AQ334" t="str">
        <f>+IFERROR(VLOOKUP(Tabla1[[#This Row],[EMPLEADO]],IS[[NÓMINA]:[INGENIERO]],2,0),"OTROS")</f>
        <v>MIGUEL COTA</v>
      </c>
    </row>
    <row r="335" spans="1:43" x14ac:dyDescent="0.25">
      <c r="A335" t="s">
        <v>4444</v>
      </c>
      <c r="B335">
        <v>1</v>
      </c>
      <c r="C335" t="s">
        <v>5564</v>
      </c>
      <c r="D335" t="s">
        <v>38</v>
      </c>
      <c r="E335" t="s">
        <v>5565</v>
      </c>
      <c r="F335" t="s">
        <v>5566</v>
      </c>
      <c r="G335" s="17" t="s">
        <v>5567</v>
      </c>
      <c r="H335" t="s">
        <v>646</v>
      </c>
      <c r="I335" t="s">
        <v>43</v>
      </c>
      <c r="J335" t="s">
        <v>8</v>
      </c>
      <c r="K335" t="s">
        <v>5568</v>
      </c>
      <c r="L335" t="s">
        <v>5569</v>
      </c>
      <c r="M335" t="s">
        <v>1436</v>
      </c>
      <c r="N335">
        <v>0</v>
      </c>
      <c r="O335" t="s">
        <v>47</v>
      </c>
      <c r="P335">
        <v>52</v>
      </c>
      <c r="Q335" t="s">
        <v>82</v>
      </c>
      <c r="R335" t="s">
        <v>74</v>
      </c>
      <c r="S335" t="s">
        <v>50</v>
      </c>
      <c r="T335" t="s">
        <v>51</v>
      </c>
      <c r="U335" t="s">
        <v>120</v>
      </c>
      <c r="V335">
        <v>0.8</v>
      </c>
      <c r="W335" s="1">
        <v>572.00000000000011</v>
      </c>
      <c r="X335">
        <v>1</v>
      </c>
      <c r="Y335">
        <v>0.5</v>
      </c>
      <c r="Z335">
        <v>5</v>
      </c>
      <c r="AA335">
        <v>0.1</v>
      </c>
      <c r="AB335" s="2">
        <v>0</v>
      </c>
      <c r="AC335" s="1">
        <v>0</v>
      </c>
      <c r="AD335" s="7">
        <v>43507</v>
      </c>
      <c r="AE335" s="7">
        <v>43507</v>
      </c>
      <c r="AF335">
        <v>0</v>
      </c>
      <c r="AG335" t="s">
        <v>53</v>
      </c>
      <c r="AH335" s="2">
        <v>0</v>
      </c>
      <c r="AI335" s="1">
        <v>0</v>
      </c>
      <c r="AJ335" s="1">
        <v>0</v>
      </c>
      <c r="AK335" s="6" t="str">
        <f>+IF(Tabla1[[#This Row],[REQUEST_TY]]="SR MANTENIMIENTO CORRECTIVO", "EMERGENCIA", "OTROS")</f>
        <v>EMERGENCIA</v>
      </c>
      <c r="AL335" s="6" t="str">
        <f>+_xlfn.IFS(Tabla1[[#This Row],[Veces obj]]&lt;=1,"0-1",Tabla1[[#This Row],[Veces obj]]&lt;=2,"1-2",Tabla1[[#This Row],[Veces obj]]&lt;=3,"2-3",TRUE,"&gt;3")</f>
        <v>0-1</v>
      </c>
      <c r="AM335" s="6" t="str">
        <f>+_xlfn.IFS(MONTH(Tabla1[[#This Row],[MES]])&lt;=3,"Q1",MONTH(Tabla1[[#This Row],[MES]])&lt;=6,"Q2",MONTH(Tabla1[[#This Row],[MES]])&lt;=9,"Q3",TRUE,"Q4")</f>
        <v>Q1</v>
      </c>
      <c r="AN335" t="str">
        <f>+IFERROR(VLOOKUP(Tabla1[[#This Row],[CUENTA]],CTAS[],2,0),"OTROS")</f>
        <v>OTROS</v>
      </c>
      <c r="AP335" t="str">
        <f>+IFERROR(VLOOKUP(Tabla1[[#This Row],[EMPLEADO]],IS[],3,0),"OTROS")</f>
        <v>OTROS</v>
      </c>
      <c r="AQ335" t="str">
        <f>+IFERROR(VLOOKUP(Tabla1[[#This Row],[EMPLEADO]],IS[[NÓMINA]:[INGENIERO]],2,0),"OTROS")</f>
        <v>OTROS</v>
      </c>
    </row>
    <row r="336" spans="1:43" x14ac:dyDescent="0.25">
      <c r="A336" t="s">
        <v>4444</v>
      </c>
      <c r="B336">
        <v>1</v>
      </c>
      <c r="C336" t="s">
        <v>5816</v>
      </c>
      <c r="D336" t="s">
        <v>38</v>
      </c>
      <c r="E336" t="s">
        <v>76</v>
      </c>
      <c r="F336" t="s">
        <v>5817</v>
      </c>
      <c r="G336" s="17" t="s">
        <v>5818</v>
      </c>
      <c r="H336" t="s">
        <v>453</v>
      </c>
      <c r="I336" t="s">
        <v>43</v>
      </c>
      <c r="J336" t="s">
        <v>8</v>
      </c>
      <c r="K336" t="s">
        <v>5819</v>
      </c>
      <c r="L336" t="s">
        <v>5820</v>
      </c>
      <c r="M336" t="s">
        <v>1198</v>
      </c>
      <c r="N336">
        <v>0</v>
      </c>
      <c r="O336" t="s">
        <v>47</v>
      </c>
      <c r="P336">
        <v>195</v>
      </c>
      <c r="Q336" t="s">
        <v>48</v>
      </c>
      <c r="R336" t="s">
        <v>63</v>
      </c>
      <c r="S336" t="s">
        <v>64</v>
      </c>
      <c r="T336" t="s">
        <v>51</v>
      </c>
      <c r="U336" t="s">
        <v>96</v>
      </c>
      <c r="V336">
        <v>1.1000000000000001</v>
      </c>
      <c r="W336" s="1">
        <v>1501.5000000000002</v>
      </c>
      <c r="X336">
        <v>1</v>
      </c>
      <c r="Y336">
        <v>0.5</v>
      </c>
      <c r="Z336">
        <v>5</v>
      </c>
      <c r="AA336">
        <v>0.1</v>
      </c>
      <c r="AB336" s="2">
        <v>0</v>
      </c>
      <c r="AC336" s="1">
        <v>0</v>
      </c>
      <c r="AD336" s="7">
        <v>43509</v>
      </c>
      <c r="AE336" s="7">
        <v>43509</v>
      </c>
      <c r="AF336">
        <v>0</v>
      </c>
      <c r="AG336" t="s">
        <v>53</v>
      </c>
      <c r="AH336" s="2">
        <v>0</v>
      </c>
      <c r="AI336" s="1">
        <v>0</v>
      </c>
      <c r="AJ336" s="1">
        <v>0</v>
      </c>
      <c r="AK336" s="6" t="str">
        <f>+IF(Tabla1[[#This Row],[REQUEST_TY]]="SR MANTENIMIENTO CORRECTIVO", "EMERGENCIA", "OTROS")</f>
        <v>EMERGENCIA</v>
      </c>
      <c r="AL336" s="6" t="str">
        <f>+_xlfn.IFS(Tabla1[[#This Row],[Veces obj]]&lt;=1,"0-1",Tabla1[[#This Row],[Veces obj]]&lt;=2,"1-2",Tabla1[[#This Row],[Veces obj]]&lt;=3,"2-3",TRUE,"&gt;3")</f>
        <v>0-1</v>
      </c>
      <c r="AM336" s="6" t="str">
        <f>+_xlfn.IFS(MONTH(Tabla1[[#This Row],[MES]])&lt;=3,"Q1",MONTH(Tabla1[[#This Row],[MES]])&lt;=6,"Q2",MONTH(Tabla1[[#This Row],[MES]])&lt;=9,"Q3",TRUE,"Q4")</f>
        <v>Q1</v>
      </c>
      <c r="AN336" t="str">
        <f>+IFERROR(VLOOKUP(Tabla1[[#This Row],[CUENTA]],CTAS[],2,0),"OTROS")</f>
        <v>OTROS</v>
      </c>
      <c r="AP336" t="str">
        <f>+IFERROR(VLOOKUP(Tabla1[[#This Row],[EMPLEADO]],IS[],3,0),"OTROS")</f>
        <v>OTROS</v>
      </c>
      <c r="AQ336" t="str">
        <f>+IFERROR(VLOOKUP(Tabla1[[#This Row],[EMPLEADO]],IS[[NÓMINA]:[INGENIERO]],2,0),"OTROS")</f>
        <v>OTROS</v>
      </c>
    </row>
    <row r="337" spans="1:43" x14ac:dyDescent="0.25">
      <c r="A337" t="s">
        <v>4444</v>
      </c>
      <c r="B337">
        <v>1</v>
      </c>
      <c r="C337" t="s">
        <v>6000</v>
      </c>
      <c r="D337" t="s">
        <v>38</v>
      </c>
      <c r="E337" t="s">
        <v>275</v>
      </c>
      <c r="F337" t="s">
        <v>6001</v>
      </c>
      <c r="G337" s="17" t="s">
        <v>2485</v>
      </c>
      <c r="H337" t="s">
        <v>568</v>
      </c>
      <c r="I337" t="s">
        <v>43</v>
      </c>
      <c r="J337" t="s">
        <v>8</v>
      </c>
      <c r="K337" t="s">
        <v>2486</v>
      </c>
      <c r="L337" t="s">
        <v>1442</v>
      </c>
      <c r="M337" t="s">
        <v>932</v>
      </c>
      <c r="N337">
        <v>0</v>
      </c>
      <c r="O337" t="s">
        <v>47</v>
      </c>
      <c r="P337">
        <v>16</v>
      </c>
      <c r="Q337" t="s">
        <v>62</v>
      </c>
      <c r="R337" t="s">
        <v>95</v>
      </c>
      <c r="S337" t="s">
        <v>64</v>
      </c>
      <c r="T337" t="s">
        <v>51</v>
      </c>
      <c r="U337" t="s">
        <v>65</v>
      </c>
      <c r="V337">
        <v>0.8</v>
      </c>
      <c r="W337" s="1">
        <v>1092</v>
      </c>
      <c r="X337">
        <v>1</v>
      </c>
      <c r="Y337">
        <v>0.5</v>
      </c>
      <c r="Z337">
        <v>5</v>
      </c>
      <c r="AA337">
        <v>0.1</v>
      </c>
      <c r="AB337" s="2">
        <v>0</v>
      </c>
      <c r="AC337" s="1">
        <v>0</v>
      </c>
      <c r="AD337" s="7">
        <v>43510</v>
      </c>
      <c r="AE337" s="7">
        <v>43510</v>
      </c>
      <c r="AF337">
        <v>0</v>
      </c>
      <c r="AG337" t="s">
        <v>53</v>
      </c>
      <c r="AH337" s="2">
        <v>0</v>
      </c>
      <c r="AI337" s="1">
        <v>0</v>
      </c>
      <c r="AJ337" s="1">
        <v>0</v>
      </c>
      <c r="AK337" s="6" t="str">
        <f>+IF(Tabla1[[#This Row],[REQUEST_TY]]="SR MANTENIMIENTO CORRECTIVO", "EMERGENCIA", "OTROS")</f>
        <v>EMERGENCIA</v>
      </c>
      <c r="AL337" s="6" t="str">
        <f>+_xlfn.IFS(Tabla1[[#This Row],[Veces obj]]&lt;=1,"0-1",Tabla1[[#This Row],[Veces obj]]&lt;=2,"1-2",Tabla1[[#This Row],[Veces obj]]&lt;=3,"2-3",TRUE,"&gt;3")</f>
        <v>0-1</v>
      </c>
      <c r="AM337" s="6" t="str">
        <f>+_xlfn.IFS(MONTH(Tabla1[[#This Row],[MES]])&lt;=3,"Q1",MONTH(Tabla1[[#This Row],[MES]])&lt;=6,"Q2",MONTH(Tabla1[[#This Row],[MES]])&lt;=9,"Q3",TRUE,"Q4")</f>
        <v>Q1</v>
      </c>
      <c r="AN337" t="str">
        <f>+IFERROR(VLOOKUP(Tabla1[[#This Row],[CUENTA]],CTAS[],2,0),"OTROS")</f>
        <v>OTROS</v>
      </c>
      <c r="AP337" t="str">
        <f>+IFERROR(VLOOKUP(Tabla1[[#This Row],[EMPLEADO]],IS[],3,0),"OTROS")</f>
        <v>OTROS</v>
      </c>
      <c r="AQ337" t="str">
        <f>+IFERROR(VLOOKUP(Tabla1[[#This Row],[EMPLEADO]],IS[[NÓMINA]:[INGENIERO]],2,0),"OTROS")</f>
        <v>OTROS</v>
      </c>
    </row>
    <row r="338" spans="1:43" x14ac:dyDescent="0.25">
      <c r="A338" t="s">
        <v>4444</v>
      </c>
      <c r="B338">
        <v>1</v>
      </c>
      <c r="C338" t="s">
        <v>6002</v>
      </c>
      <c r="D338" t="s">
        <v>38</v>
      </c>
      <c r="E338" t="s">
        <v>373</v>
      </c>
      <c r="F338" t="s">
        <v>6003</v>
      </c>
      <c r="G338" s="17" t="s">
        <v>6004</v>
      </c>
      <c r="H338" t="s">
        <v>308</v>
      </c>
      <c r="I338" t="s">
        <v>43</v>
      </c>
      <c r="J338" t="s">
        <v>8</v>
      </c>
      <c r="K338" t="s">
        <v>495</v>
      </c>
      <c r="L338" t="s">
        <v>496</v>
      </c>
      <c r="M338" t="s">
        <v>46</v>
      </c>
      <c r="N338">
        <v>0</v>
      </c>
      <c r="O338" t="s">
        <v>47</v>
      </c>
      <c r="P338">
        <v>203</v>
      </c>
      <c r="Q338" t="s">
        <v>48</v>
      </c>
      <c r="R338" t="s">
        <v>153</v>
      </c>
      <c r="S338" t="s">
        <v>50</v>
      </c>
      <c r="T338" t="s">
        <v>51</v>
      </c>
      <c r="U338" t="s">
        <v>52</v>
      </c>
      <c r="V338">
        <v>1.05</v>
      </c>
      <c r="W338" s="1">
        <v>750.75000000000011</v>
      </c>
      <c r="X338">
        <v>1</v>
      </c>
      <c r="Y338">
        <v>0.5</v>
      </c>
      <c r="Z338">
        <v>5</v>
      </c>
      <c r="AA338">
        <v>0.1</v>
      </c>
      <c r="AB338" s="2">
        <v>0</v>
      </c>
      <c r="AC338" s="1">
        <v>0</v>
      </c>
      <c r="AD338" s="7">
        <v>43521</v>
      </c>
      <c r="AE338" s="7">
        <v>43521</v>
      </c>
      <c r="AF338">
        <v>0</v>
      </c>
      <c r="AG338" t="s">
        <v>53</v>
      </c>
      <c r="AH338" s="2">
        <v>0</v>
      </c>
      <c r="AI338" s="1">
        <v>0</v>
      </c>
      <c r="AJ338" s="1">
        <v>0</v>
      </c>
      <c r="AK338" s="6" t="str">
        <f>+IF(Tabla1[[#This Row],[REQUEST_TY]]="SR MANTENIMIENTO CORRECTIVO", "EMERGENCIA", "OTROS")</f>
        <v>EMERGENCIA</v>
      </c>
      <c r="AL338" s="6" t="str">
        <f>+_xlfn.IFS(Tabla1[[#This Row],[Veces obj]]&lt;=1,"0-1",Tabla1[[#This Row],[Veces obj]]&lt;=2,"1-2",Tabla1[[#This Row],[Veces obj]]&lt;=3,"2-3",TRUE,"&gt;3")</f>
        <v>0-1</v>
      </c>
      <c r="AM338" s="6" t="str">
        <f>+_xlfn.IFS(MONTH(Tabla1[[#This Row],[MES]])&lt;=3,"Q1",MONTH(Tabla1[[#This Row],[MES]])&lt;=6,"Q2",MONTH(Tabla1[[#This Row],[MES]])&lt;=9,"Q3",TRUE,"Q4")</f>
        <v>Q1</v>
      </c>
      <c r="AN338" t="str">
        <f>+IFERROR(VLOOKUP(Tabla1[[#This Row],[CUENTA]],CTAS[],2,0),"OTROS")</f>
        <v>OTROS</v>
      </c>
      <c r="AP338" t="str">
        <f>+IFERROR(VLOOKUP(Tabla1[[#This Row],[EMPLEADO]],IS[],3,0),"OTROS")</f>
        <v>OTROS</v>
      </c>
      <c r="AQ338" t="str">
        <f>+IFERROR(VLOOKUP(Tabla1[[#This Row],[EMPLEADO]],IS[[NÓMINA]:[INGENIERO]],2,0),"OTROS")</f>
        <v>OTROS</v>
      </c>
    </row>
    <row r="339" spans="1:43" x14ac:dyDescent="0.25">
      <c r="A339" t="s">
        <v>4444</v>
      </c>
      <c r="B339">
        <v>1</v>
      </c>
      <c r="C339" t="s">
        <v>6353</v>
      </c>
      <c r="D339" t="s">
        <v>38</v>
      </c>
      <c r="E339" t="s">
        <v>373</v>
      </c>
      <c r="F339" t="s">
        <v>6354</v>
      </c>
      <c r="G339" s="17" t="s">
        <v>6355</v>
      </c>
      <c r="H339" t="s">
        <v>308</v>
      </c>
      <c r="I339" t="s">
        <v>43</v>
      </c>
      <c r="J339" t="s">
        <v>8</v>
      </c>
      <c r="K339" t="s">
        <v>495</v>
      </c>
      <c r="L339" t="s">
        <v>496</v>
      </c>
      <c r="M339" t="s">
        <v>46</v>
      </c>
      <c r="N339">
        <v>0</v>
      </c>
      <c r="O339" t="s">
        <v>47</v>
      </c>
      <c r="P339">
        <v>126</v>
      </c>
      <c r="Q339" t="s">
        <v>48</v>
      </c>
      <c r="R339" t="s">
        <v>153</v>
      </c>
      <c r="S339" t="s">
        <v>50</v>
      </c>
      <c r="T339" t="s">
        <v>51</v>
      </c>
      <c r="U339" t="s">
        <v>52</v>
      </c>
      <c r="V339">
        <v>1.05</v>
      </c>
      <c r="W339" s="1">
        <v>750.75000000000011</v>
      </c>
      <c r="X339">
        <v>1</v>
      </c>
      <c r="Y339">
        <v>0.5</v>
      </c>
      <c r="Z339">
        <v>5</v>
      </c>
      <c r="AA339">
        <v>0.1</v>
      </c>
      <c r="AB339" s="2">
        <v>0</v>
      </c>
      <c r="AC339" s="1">
        <v>0</v>
      </c>
      <c r="AD339" s="7">
        <v>43514</v>
      </c>
      <c r="AE339" s="7">
        <v>43514</v>
      </c>
      <c r="AF339">
        <v>0</v>
      </c>
      <c r="AG339" t="s">
        <v>53</v>
      </c>
      <c r="AH339" s="2">
        <v>0</v>
      </c>
      <c r="AI339" s="1">
        <v>0</v>
      </c>
      <c r="AJ339" s="1">
        <v>0</v>
      </c>
      <c r="AK339" s="6" t="str">
        <f>+IF(Tabla1[[#This Row],[REQUEST_TY]]="SR MANTENIMIENTO CORRECTIVO", "EMERGENCIA", "OTROS")</f>
        <v>EMERGENCIA</v>
      </c>
      <c r="AL339" s="6" t="str">
        <f>+_xlfn.IFS(Tabla1[[#This Row],[Veces obj]]&lt;=1,"0-1",Tabla1[[#This Row],[Veces obj]]&lt;=2,"1-2",Tabla1[[#This Row],[Veces obj]]&lt;=3,"2-3",TRUE,"&gt;3")</f>
        <v>0-1</v>
      </c>
      <c r="AM339" s="6" t="str">
        <f>+_xlfn.IFS(MONTH(Tabla1[[#This Row],[MES]])&lt;=3,"Q1",MONTH(Tabla1[[#This Row],[MES]])&lt;=6,"Q2",MONTH(Tabla1[[#This Row],[MES]])&lt;=9,"Q3",TRUE,"Q4")</f>
        <v>Q1</v>
      </c>
      <c r="AN339" t="str">
        <f>+IFERROR(VLOOKUP(Tabla1[[#This Row],[CUENTA]],CTAS[],2,0),"OTROS")</f>
        <v>OTROS</v>
      </c>
      <c r="AP339" t="str">
        <f>+IFERROR(VLOOKUP(Tabla1[[#This Row],[EMPLEADO]],IS[],3,0),"OTROS")</f>
        <v>OTROS</v>
      </c>
      <c r="AQ339" t="str">
        <f>+IFERROR(VLOOKUP(Tabla1[[#This Row],[EMPLEADO]],IS[[NÓMINA]:[INGENIERO]],2,0),"OTROS")</f>
        <v>OTROS</v>
      </c>
    </row>
    <row r="340" spans="1:43" x14ac:dyDescent="0.25">
      <c r="A340" t="s">
        <v>4444</v>
      </c>
      <c r="B340">
        <v>1</v>
      </c>
      <c r="C340" t="s">
        <v>4683</v>
      </c>
      <c r="D340" t="s">
        <v>38</v>
      </c>
      <c r="E340" t="s">
        <v>599</v>
      </c>
      <c r="F340" t="s">
        <v>4684</v>
      </c>
      <c r="G340" s="17" t="s">
        <v>4685</v>
      </c>
      <c r="H340" t="s">
        <v>124</v>
      </c>
      <c r="I340" t="s">
        <v>43</v>
      </c>
      <c r="J340" t="s">
        <v>8</v>
      </c>
      <c r="K340" t="s">
        <v>1881</v>
      </c>
      <c r="L340" t="s">
        <v>1882</v>
      </c>
      <c r="M340" t="s">
        <v>94</v>
      </c>
      <c r="N340">
        <v>0</v>
      </c>
      <c r="O340" t="s">
        <v>47</v>
      </c>
      <c r="P340">
        <v>87</v>
      </c>
      <c r="Q340" t="s">
        <v>48</v>
      </c>
      <c r="R340" t="s">
        <v>242</v>
      </c>
      <c r="S340" t="s">
        <v>64</v>
      </c>
      <c r="T340" t="s">
        <v>51</v>
      </c>
      <c r="U340" t="s">
        <v>96</v>
      </c>
      <c r="V340">
        <v>1.1000000000000001</v>
      </c>
      <c r="W340" s="1">
        <v>1501.5000000000002</v>
      </c>
      <c r="X340">
        <v>1</v>
      </c>
      <c r="Y340">
        <v>1.92</v>
      </c>
      <c r="Z340">
        <v>5</v>
      </c>
      <c r="AA340">
        <v>0.38400000000000001</v>
      </c>
      <c r="AB340" s="2">
        <v>0</v>
      </c>
      <c r="AC340" s="1">
        <v>0</v>
      </c>
      <c r="AD340" s="7">
        <v>43496</v>
      </c>
      <c r="AE340" s="7">
        <v>43497</v>
      </c>
      <c r="AF340">
        <v>1</v>
      </c>
      <c r="AG340" t="s">
        <v>53</v>
      </c>
      <c r="AH340" s="2">
        <v>0</v>
      </c>
      <c r="AI340" s="1">
        <v>0</v>
      </c>
      <c r="AJ340" s="1">
        <v>0</v>
      </c>
      <c r="AK340" s="6" t="str">
        <f>+IF(Tabla1[[#This Row],[REQUEST_TY]]="SR MANTENIMIENTO CORRECTIVO", "EMERGENCIA", "OTROS")</f>
        <v>EMERGENCIA</v>
      </c>
      <c r="AL340" s="6" t="str">
        <f>+_xlfn.IFS(Tabla1[[#This Row],[Veces obj]]&lt;=1,"0-1",Tabla1[[#This Row],[Veces obj]]&lt;=2,"1-2",Tabla1[[#This Row],[Veces obj]]&lt;=3,"2-3",TRUE,"&gt;3")</f>
        <v>0-1</v>
      </c>
      <c r="AM340" s="6" t="str">
        <f>+_xlfn.IFS(MONTH(Tabla1[[#This Row],[MES]])&lt;=3,"Q1",MONTH(Tabla1[[#This Row],[MES]])&lt;=6,"Q2",MONTH(Tabla1[[#This Row],[MES]])&lt;=9,"Q3",TRUE,"Q4")</f>
        <v>Q1</v>
      </c>
      <c r="AN340" t="str">
        <f>+IFERROR(VLOOKUP(Tabla1[[#This Row],[CUENTA]],CTAS[],2,0),"OTROS")</f>
        <v>OTROS</v>
      </c>
      <c r="AO340">
        <v>1</v>
      </c>
      <c r="AP340" t="str">
        <f>+IFERROR(VLOOKUP(Tabla1[[#This Row],[EMPLEADO]],IS[],3,0),"OTROS")</f>
        <v>JUAREZ</v>
      </c>
      <c r="AQ340" t="str">
        <f>+IFERROR(VLOOKUP(Tabla1[[#This Row],[EMPLEADO]],IS[[NÓMINA]:[INGENIERO]],2,0),"OTROS")</f>
        <v>MIGUEL COTA</v>
      </c>
    </row>
    <row r="341" spans="1:43" x14ac:dyDescent="0.25">
      <c r="A341" t="s">
        <v>4444</v>
      </c>
      <c r="B341">
        <v>1</v>
      </c>
      <c r="C341" t="s">
        <v>6723</v>
      </c>
      <c r="D341" t="s">
        <v>38</v>
      </c>
      <c r="E341" t="s">
        <v>147</v>
      </c>
      <c r="F341" t="s">
        <v>6724</v>
      </c>
      <c r="G341" s="17" t="s">
        <v>6725</v>
      </c>
      <c r="H341" t="s">
        <v>70</v>
      </c>
      <c r="I341" t="s">
        <v>43</v>
      </c>
      <c r="J341" t="s">
        <v>8</v>
      </c>
      <c r="K341" t="s">
        <v>92</v>
      </c>
      <c r="L341" t="s">
        <v>93</v>
      </c>
      <c r="M341" t="s">
        <v>94</v>
      </c>
      <c r="N341">
        <v>1</v>
      </c>
      <c r="O341" t="s">
        <v>47</v>
      </c>
      <c r="P341">
        <v>265</v>
      </c>
      <c r="Q341" t="s">
        <v>48</v>
      </c>
      <c r="R341" t="s">
        <v>153</v>
      </c>
      <c r="S341" t="s">
        <v>50</v>
      </c>
      <c r="T341" t="s">
        <v>51</v>
      </c>
      <c r="U341" t="s">
        <v>52</v>
      </c>
      <c r="V341">
        <v>1.05</v>
      </c>
      <c r="W341" s="1">
        <v>0</v>
      </c>
      <c r="X341">
        <v>1</v>
      </c>
      <c r="Y341">
        <v>0.5</v>
      </c>
      <c r="Z341">
        <v>5</v>
      </c>
      <c r="AA341">
        <v>0.1</v>
      </c>
      <c r="AB341" s="2">
        <v>0</v>
      </c>
      <c r="AC341" s="1">
        <v>0</v>
      </c>
      <c r="AD341" s="7">
        <v>43517</v>
      </c>
      <c r="AE341" s="7">
        <v>43517</v>
      </c>
      <c r="AF341">
        <v>0</v>
      </c>
      <c r="AG341" t="s">
        <v>53</v>
      </c>
      <c r="AH341" s="2">
        <v>0</v>
      </c>
      <c r="AI341" s="1">
        <v>0</v>
      </c>
      <c r="AJ341" s="1">
        <v>0</v>
      </c>
      <c r="AK341" s="6" t="str">
        <f>+IF(Tabla1[[#This Row],[REQUEST_TY]]="SR MANTENIMIENTO CORRECTIVO", "EMERGENCIA", "OTROS")</f>
        <v>EMERGENCIA</v>
      </c>
      <c r="AL341" s="6" t="str">
        <f>+_xlfn.IFS(Tabla1[[#This Row],[Veces obj]]&lt;=1,"0-1",Tabla1[[#This Row],[Veces obj]]&lt;=2,"1-2",Tabla1[[#This Row],[Veces obj]]&lt;=3,"2-3",TRUE,"&gt;3")</f>
        <v>0-1</v>
      </c>
      <c r="AM341" s="6" t="str">
        <f>+_xlfn.IFS(MONTH(Tabla1[[#This Row],[MES]])&lt;=3,"Q1",MONTH(Tabla1[[#This Row],[MES]])&lt;=6,"Q2",MONTH(Tabla1[[#This Row],[MES]])&lt;=9,"Q3",TRUE,"Q4")</f>
        <v>Q1</v>
      </c>
      <c r="AN341" t="str">
        <f>+IFERROR(VLOOKUP(Tabla1[[#This Row],[CUENTA]],CTAS[],2,0),"OTROS")</f>
        <v>OTROS</v>
      </c>
      <c r="AP341" t="str">
        <f>+IFERROR(VLOOKUP(Tabla1[[#This Row],[EMPLEADO]],IS[],3,0),"OTROS")</f>
        <v>OTROS</v>
      </c>
      <c r="AQ341" t="str">
        <f>+IFERROR(VLOOKUP(Tabla1[[#This Row],[EMPLEADO]],IS[[NÓMINA]:[INGENIERO]],2,0),"OTROS")</f>
        <v>OTROS</v>
      </c>
    </row>
    <row r="342" spans="1:43" x14ac:dyDescent="0.25">
      <c r="A342" t="s">
        <v>4444</v>
      </c>
      <c r="B342">
        <v>1</v>
      </c>
      <c r="C342" t="s">
        <v>6781</v>
      </c>
      <c r="D342" t="s">
        <v>38</v>
      </c>
      <c r="E342" t="s">
        <v>747</v>
      </c>
      <c r="F342" t="s">
        <v>6782</v>
      </c>
      <c r="G342" s="17" t="s">
        <v>1248</v>
      </c>
      <c r="H342" t="s">
        <v>308</v>
      </c>
      <c r="I342" t="s">
        <v>43</v>
      </c>
      <c r="J342" t="s">
        <v>8</v>
      </c>
      <c r="K342" t="s">
        <v>495</v>
      </c>
      <c r="L342" t="s">
        <v>496</v>
      </c>
      <c r="M342" t="s">
        <v>46</v>
      </c>
      <c r="N342">
        <v>0</v>
      </c>
      <c r="O342" t="s">
        <v>47</v>
      </c>
      <c r="P342">
        <v>50</v>
      </c>
      <c r="Q342" t="s">
        <v>82</v>
      </c>
      <c r="R342" t="s">
        <v>95</v>
      </c>
      <c r="S342" t="s">
        <v>64</v>
      </c>
      <c r="T342" t="s">
        <v>51</v>
      </c>
      <c r="U342" t="s">
        <v>83</v>
      </c>
      <c r="V342">
        <v>1.05</v>
      </c>
      <c r="W342" s="1">
        <v>1433.25</v>
      </c>
      <c r="X342">
        <v>1</v>
      </c>
      <c r="Y342">
        <v>0.5</v>
      </c>
      <c r="Z342">
        <v>5</v>
      </c>
      <c r="AA342">
        <v>0.1</v>
      </c>
      <c r="AB342" s="2">
        <v>0</v>
      </c>
      <c r="AC342" s="1">
        <v>0</v>
      </c>
      <c r="AD342" s="7">
        <v>43518</v>
      </c>
      <c r="AE342" s="7">
        <v>43520</v>
      </c>
      <c r="AF342">
        <v>0</v>
      </c>
      <c r="AG342" t="s">
        <v>53</v>
      </c>
      <c r="AH342" s="2">
        <v>0</v>
      </c>
      <c r="AI342" s="1">
        <v>0</v>
      </c>
      <c r="AJ342" s="1">
        <v>0</v>
      </c>
      <c r="AK342" s="6" t="str">
        <f>+IF(Tabla1[[#This Row],[REQUEST_TY]]="SR MANTENIMIENTO CORRECTIVO", "EMERGENCIA", "OTROS")</f>
        <v>EMERGENCIA</v>
      </c>
      <c r="AL342" s="6" t="str">
        <f>+_xlfn.IFS(Tabla1[[#This Row],[Veces obj]]&lt;=1,"0-1",Tabla1[[#This Row],[Veces obj]]&lt;=2,"1-2",Tabla1[[#This Row],[Veces obj]]&lt;=3,"2-3",TRUE,"&gt;3")</f>
        <v>0-1</v>
      </c>
      <c r="AM342" s="6" t="str">
        <f>+_xlfn.IFS(MONTH(Tabla1[[#This Row],[MES]])&lt;=3,"Q1",MONTH(Tabla1[[#This Row],[MES]])&lt;=6,"Q2",MONTH(Tabla1[[#This Row],[MES]])&lt;=9,"Q3",TRUE,"Q4")</f>
        <v>Q1</v>
      </c>
      <c r="AN342" t="str">
        <f>+IFERROR(VLOOKUP(Tabla1[[#This Row],[CUENTA]],CTAS[],2,0),"OTROS")</f>
        <v>OTROS</v>
      </c>
      <c r="AP342" t="str">
        <f>+IFERROR(VLOOKUP(Tabla1[[#This Row],[EMPLEADO]],IS[],3,0),"OTROS")</f>
        <v>OTROS</v>
      </c>
      <c r="AQ342" t="str">
        <f>+IFERROR(VLOOKUP(Tabla1[[#This Row],[EMPLEADO]],IS[[NÓMINA]:[INGENIERO]],2,0),"OTROS")</f>
        <v>OTROS</v>
      </c>
    </row>
    <row r="343" spans="1:43" x14ac:dyDescent="0.25">
      <c r="A343" t="s">
        <v>4444</v>
      </c>
      <c r="B343">
        <v>1</v>
      </c>
      <c r="C343" t="s">
        <v>7001</v>
      </c>
      <c r="D343" t="s">
        <v>38</v>
      </c>
      <c r="E343" t="s">
        <v>98</v>
      </c>
      <c r="F343" t="s">
        <v>7002</v>
      </c>
      <c r="G343" s="17" t="s">
        <v>7003</v>
      </c>
      <c r="H343" t="s">
        <v>646</v>
      </c>
      <c r="I343" t="s">
        <v>43</v>
      </c>
      <c r="J343" t="s">
        <v>8</v>
      </c>
      <c r="K343" t="s">
        <v>102</v>
      </c>
      <c r="L343" t="s">
        <v>1608</v>
      </c>
      <c r="M343" t="s">
        <v>358</v>
      </c>
      <c r="N343">
        <v>0</v>
      </c>
      <c r="O343" t="s">
        <v>47</v>
      </c>
      <c r="P343">
        <v>135</v>
      </c>
      <c r="Q343" t="s">
        <v>48</v>
      </c>
      <c r="R343" t="s">
        <v>63</v>
      </c>
      <c r="S343" t="s">
        <v>64</v>
      </c>
      <c r="T343" t="s">
        <v>51</v>
      </c>
      <c r="U343" t="s">
        <v>96</v>
      </c>
      <c r="V343">
        <v>1.1000000000000001</v>
      </c>
      <c r="W343" s="1">
        <v>1501.5000000000002</v>
      </c>
      <c r="X343">
        <v>1</v>
      </c>
      <c r="Y343">
        <v>0.5</v>
      </c>
      <c r="Z343">
        <v>5</v>
      </c>
      <c r="AA343">
        <v>0.1</v>
      </c>
      <c r="AB343" s="2">
        <v>0</v>
      </c>
      <c r="AC343" s="1">
        <v>0</v>
      </c>
      <c r="AD343" s="7">
        <v>43523</v>
      </c>
      <c r="AE343" s="7">
        <v>43523</v>
      </c>
      <c r="AF343">
        <v>0</v>
      </c>
      <c r="AG343" t="s">
        <v>53</v>
      </c>
      <c r="AH343" s="2">
        <v>0</v>
      </c>
      <c r="AI343" s="1">
        <v>0</v>
      </c>
      <c r="AJ343" s="1">
        <v>0</v>
      </c>
      <c r="AK343" s="6" t="str">
        <f>+IF(Tabla1[[#This Row],[REQUEST_TY]]="SR MANTENIMIENTO CORRECTIVO", "EMERGENCIA", "OTROS")</f>
        <v>EMERGENCIA</v>
      </c>
      <c r="AL343" s="6" t="str">
        <f>+_xlfn.IFS(Tabla1[[#This Row],[Veces obj]]&lt;=1,"0-1",Tabla1[[#This Row],[Veces obj]]&lt;=2,"1-2",Tabla1[[#This Row],[Veces obj]]&lt;=3,"2-3",TRUE,"&gt;3")</f>
        <v>0-1</v>
      </c>
      <c r="AM343" s="6" t="str">
        <f>+_xlfn.IFS(MONTH(Tabla1[[#This Row],[MES]])&lt;=3,"Q1",MONTH(Tabla1[[#This Row],[MES]])&lt;=6,"Q2",MONTH(Tabla1[[#This Row],[MES]])&lt;=9,"Q3",TRUE,"Q4")</f>
        <v>Q1</v>
      </c>
      <c r="AN343" t="str">
        <f>+IFERROR(VLOOKUP(Tabla1[[#This Row],[CUENTA]],CTAS[],2,0),"OTROS")</f>
        <v>OTROS</v>
      </c>
      <c r="AP343" t="str">
        <f>+IFERROR(VLOOKUP(Tabla1[[#This Row],[EMPLEADO]],IS[],3,0),"OTROS")</f>
        <v>OTROS</v>
      </c>
      <c r="AQ343" t="str">
        <f>+IFERROR(VLOOKUP(Tabla1[[#This Row],[EMPLEADO]],IS[[NÓMINA]:[INGENIERO]],2,0),"OTROS")</f>
        <v>OTROS</v>
      </c>
    </row>
    <row r="344" spans="1:43" x14ac:dyDescent="0.25">
      <c r="A344" t="s">
        <v>4444</v>
      </c>
      <c r="B344">
        <v>1</v>
      </c>
      <c r="C344" t="s">
        <v>7006</v>
      </c>
      <c r="D344" t="s">
        <v>38</v>
      </c>
      <c r="E344" t="s">
        <v>237</v>
      </c>
      <c r="F344" t="s">
        <v>7007</v>
      </c>
      <c r="G344" s="17" t="s">
        <v>7008</v>
      </c>
      <c r="H344" t="s">
        <v>308</v>
      </c>
      <c r="I344" t="s">
        <v>43</v>
      </c>
      <c r="J344" t="s">
        <v>8</v>
      </c>
      <c r="K344" t="s">
        <v>495</v>
      </c>
      <c r="L344" t="s">
        <v>496</v>
      </c>
      <c r="M344" t="s">
        <v>46</v>
      </c>
      <c r="N344">
        <v>0</v>
      </c>
      <c r="O344" t="s">
        <v>47</v>
      </c>
      <c r="P344">
        <v>986</v>
      </c>
      <c r="Q344" t="s">
        <v>48</v>
      </c>
      <c r="R344" t="s">
        <v>242</v>
      </c>
      <c r="S344" t="s">
        <v>64</v>
      </c>
      <c r="T344" t="s">
        <v>51</v>
      </c>
      <c r="U344" t="s">
        <v>96</v>
      </c>
      <c r="V344">
        <v>1.1000000000000001</v>
      </c>
      <c r="W344" s="1">
        <v>1501.5000000000002</v>
      </c>
      <c r="X344">
        <v>1</v>
      </c>
      <c r="Y344">
        <v>0.5</v>
      </c>
      <c r="Z344">
        <v>5</v>
      </c>
      <c r="AA344">
        <v>0.1</v>
      </c>
      <c r="AB344" s="2">
        <v>0</v>
      </c>
      <c r="AC344" s="1">
        <v>0</v>
      </c>
      <c r="AD344" s="7">
        <v>43523</v>
      </c>
      <c r="AE344" s="7">
        <v>43523</v>
      </c>
      <c r="AF344">
        <v>0</v>
      </c>
      <c r="AG344" t="s">
        <v>53</v>
      </c>
      <c r="AH344" s="2">
        <v>0</v>
      </c>
      <c r="AI344" s="1">
        <v>0</v>
      </c>
      <c r="AJ344" s="1">
        <v>0</v>
      </c>
      <c r="AK344" s="6" t="str">
        <f>+IF(Tabla1[[#This Row],[REQUEST_TY]]="SR MANTENIMIENTO CORRECTIVO", "EMERGENCIA", "OTROS")</f>
        <v>EMERGENCIA</v>
      </c>
      <c r="AL344" s="6" t="str">
        <f>+_xlfn.IFS(Tabla1[[#This Row],[Veces obj]]&lt;=1,"0-1",Tabla1[[#This Row],[Veces obj]]&lt;=2,"1-2",Tabla1[[#This Row],[Veces obj]]&lt;=3,"2-3",TRUE,"&gt;3")</f>
        <v>0-1</v>
      </c>
      <c r="AM344" s="6" t="str">
        <f>+_xlfn.IFS(MONTH(Tabla1[[#This Row],[MES]])&lt;=3,"Q1",MONTH(Tabla1[[#This Row],[MES]])&lt;=6,"Q2",MONTH(Tabla1[[#This Row],[MES]])&lt;=9,"Q3",TRUE,"Q4")</f>
        <v>Q1</v>
      </c>
      <c r="AN344" t="str">
        <f>+IFERROR(VLOOKUP(Tabla1[[#This Row],[CUENTA]],CTAS[],2,0),"OTROS")</f>
        <v>OTROS</v>
      </c>
      <c r="AP344" t="str">
        <f>+IFERROR(VLOOKUP(Tabla1[[#This Row],[EMPLEADO]],IS[],3,0),"OTROS")</f>
        <v>OTROS</v>
      </c>
      <c r="AQ344" t="str">
        <f>+IFERROR(VLOOKUP(Tabla1[[#This Row],[EMPLEADO]],IS[[NÓMINA]:[INGENIERO]],2,0),"OTROS")</f>
        <v>OTROS</v>
      </c>
    </row>
    <row r="345" spans="1:43" x14ac:dyDescent="0.25">
      <c r="A345" t="s">
        <v>36</v>
      </c>
      <c r="B345">
        <v>1</v>
      </c>
      <c r="C345" t="s">
        <v>774</v>
      </c>
      <c r="D345" t="s">
        <v>38</v>
      </c>
      <c r="E345" t="s">
        <v>599</v>
      </c>
      <c r="F345" t="s">
        <v>775</v>
      </c>
      <c r="G345" s="17" t="s">
        <v>776</v>
      </c>
      <c r="H345" t="s">
        <v>527</v>
      </c>
      <c r="I345" t="s">
        <v>43</v>
      </c>
      <c r="J345" t="s">
        <v>8</v>
      </c>
      <c r="K345" t="s">
        <v>528</v>
      </c>
      <c r="L345" t="s">
        <v>529</v>
      </c>
      <c r="M345" t="s">
        <v>530</v>
      </c>
      <c r="N345">
        <v>1</v>
      </c>
      <c r="O345" t="s">
        <v>47</v>
      </c>
      <c r="P345">
        <v>205</v>
      </c>
      <c r="Q345" t="s">
        <v>48</v>
      </c>
      <c r="R345" t="s">
        <v>242</v>
      </c>
      <c r="S345" t="s">
        <v>64</v>
      </c>
      <c r="T345" t="s">
        <v>51</v>
      </c>
      <c r="U345" t="s">
        <v>96</v>
      </c>
      <c r="V345">
        <v>1.1000000000000001</v>
      </c>
      <c r="W345" s="1">
        <v>0</v>
      </c>
      <c r="X345">
        <v>1</v>
      </c>
      <c r="Y345">
        <v>0.51</v>
      </c>
      <c r="Z345">
        <v>5</v>
      </c>
      <c r="AA345">
        <v>0.10200000000000001</v>
      </c>
      <c r="AB345" s="2">
        <v>0</v>
      </c>
      <c r="AC345" s="1">
        <v>0</v>
      </c>
      <c r="AD345" s="7">
        <v>43482</v>
      </c>
      <c r="AE345" s="7">
        <v>43482</v>
      </c>
      <c r="AF345">
        <v>0</v>
      </c>
      <c r="AG345" t="s">
        <v>53</v>
      </c>
      <c r="AH345" s="2">
        <v>0</v>
      </c>
      <c r="AI345" s="1">
        <v>0</v>
      </c>
      <c r="AJ345" s="1">
        <v>0</v>
      </c>
      <c r="AK345" s="6" t="str">
        <f>+IF(Tabla1[[#This Row],[REQUEST_TY]]="SR MANTENIMIENTO CORRECTIVO", "EMERGENCIA", "OTROS")</f>
        <v>EMERGENCIA</v>
      </c>
      <c r="AL345" s="6" t="str">
        <f>+_xlfn.IFS(Tabla1[[#This Row],[Veces obj]]&lt;=1,"0-1",Tabla1[[#This Row],[Veces obj]]&lt;=2,"1-2",Tabla1[[#This Row],[Veces obj]]&lt;=3,"2-3",TRUE,"&gt;3")</f>
        <v>0-1</v>
      </c>
      <c r="AM345" s="6" t="str">
        <f>+_xlfn.IFS(MONTH(Tabla1[[#This Row],[MES]])&lt;=3,"Q1",MONTH(Tabla1[[#This Row],[MES]])&lt;=6,"Q2",MONTH(Tabla1[[#This Row],[MES]])&lt;=9,"Q3",TRUE,"Q4")</f>
        <v>Q1</v>
      </c>
      <c r="AN345" t="str">
        <f>+IFERROR(VLOOKUP(Tabla1[[#This Row],[CUENTA]],CTAS[],2,0),"OTROS")</f>
        <v>OTROS</v>
      </c>
      <c r="AP345" t="str">
        <f>+IFERROR(VLOOKUP(Tabla1[[#This Row],[EMPLEADO]],IS[],3,0),"OTROS")</f>
        <v>OTROS</v>
      </c>
      <c r="AQ345" t="str">
        <f>+IFERROR(VLOOKUP(Tabla1[[#This Row],[EMPLEADO]],IS[[NÓMINA]:[INGENIERO]],2,0),"OTROS")</f>
        <v>OTROS</v>
      </c>
    </row>
    <row r="346" spans="1:43" x14ac:dyDescent="0.25">
      <c r="A346" t="s">
        <v>4444</v>
      </c>
      <c r="B346">
        <v>1</v>
      </c>
      <c r="C346" t="s">
        <v>5054</v>
      </c>
      <c r="D346" t="s">
        <v>38</v>
      </c>
      <c r="E346" t="s">
        <v>85</v>
      </c>
      <c r="F346" t="s">
        <v>5055</v>
      </c>
      <c r="G346" s="17" t="s">
        <v>5056</v>
      </c>
      <c r="H346" t="s">
        <v>213</v>
      </c>
      <c r="I346" t="s">
        <v>43</v>
      </c>
      <c r="J346" t="s">
        <v>8</v>
      </c>
      <c r="K346" t="s">
        <v>1296</v>
      </c>
      <c r="L346" t="s">
        <v>1297</v>
      </c>
      <c r="M346" t="s">
        <v>1298</v>
      </c>
      <c r="N346">
        <v>0</v>
      </c>
      <c r="O346" t="s">
        <v>47</v>
      </c>
      <c r="P346">
        <v>2623</v>
      </c>
      <c r="Q346" t="s">
        <v>48</v>
      </c>
      <c r="R346" t="s">
        <v>49</v>
      </c>
      <c r="S346" t="s">
        <v>50</v>
      </c>
      <c r="T346" t="s">
        <v>51</v>
      </c>
      <c r="U346" t="s">
        <v>52</v>
      </c>
      <c r="V346">
        <v>1.05</v>
      </c>
      <c r="W346" s="1">
        <v>750.75000000000011</v>
      </c>
      <c r="X346">
        <v>1</v>
      </c>
      <c r="Y346">
        <v>0.51</v>
      </c>
      <c r="Z346">
        <v>5</v>
      </c>
      <c r="AA346">
        <v>0.10200000000000001</v>
      </c>
      <c r="AB346" s="2">
        <v>0</v>
      </c>
      <c r="AC346" s="1">
        <v>0</v>
      </c>
      <c r="AD346" s="7">
        <v>43501</v>
      </c>
      <c r="AE346" s="7">
        <v>43502</v>
      </c>
      <c r="AF346">
        <v>1</v>
      </c>
      <c r="AG346" t="s">
        <v>53</v>
      </c>
      <c r="AH346" s="2">
        <v>0</v>
      </c>
      <c r="AI346" s="1">
        <v>0</v>
      </c>
      <c r="AJ346" s="1">
        <v>0</v>
      </c>
      <c r="AK346" s="6" t="str">
        <f>+IF(Tabla1[[#This Row],[REQUEST_TY]]="SR MANTENIMIENTO CORRECTIVO", "EMERGENCIA", "OTROS")</f>
        <v>EMERGENCIA</v>
      </c>
      <c r="AL346" s="6" t="str">
        <f>+_xlfn.IFS(Tabla1[[#This Row],[Veces obj]]&lt;=1,"0-1",Tabla1[[#This Row],[Veces obj]]&lt;=2,"1-2",Tabla1[[#This Row],[Veces obj]]&lt;=3,"2-3",TRUE,"&gt;3")</f>
        <v>0-1</v>
      </c>
      <c r="AM346" s="6" t="str">
        <f>+_xlfn.IFS(MONTH(Tabla1[[#This Row],[MES]])&lt;=3,"Q1",MONTH(Tabla1[[#This Row],[MES]])&lt;=6,"Q2",MONTH(Tabla1[[#This Row],[MES]])&lt;=9,"Q3",TRUE,"Q4")</f>
        <v>Q1</v>
      </c>
      <c r="AN346" t="str">
        <f>+IFERROR(VLOOKUP(Tabla1[[#This Row],[CUENTA]],CTAS[],2,0),"OTROS")</f>
        <v>OTROS</v>
      </c>
      <c r="AP346" t="str">
        <f>+IFERROR(VLOOKUP(Tabla1[[#This Row],[EMPLEADO]],IS[],3,0),"OTROS")</f>
        <v>OTROS</v>
      </c>
      <c r="AQ346" t="str">
        <f>+IFERROR(VLOOKUP(Tabla1[[#This Row],[EMPLEADO]],IS[[NÓMINA]:[INGENIERO]],2,0),"OTROS")</f>
        <v>OTROS</v>
      </c>
    </row>
    <row r="347" spans="1:43" x14ac:dyDescent="0.25">
      <c r="A347" t="s">
        <v>36</v>
      </c>
      <c r="B347">
        <v>1</v>
      </c>
      <c r="C347" t="s">
        <v>2328</v>
      </c>
      <c r="D347" t="s">
        <v>38</v>
      </c>
      <c r="E347" t="s">
        <v>888</v>
      </c>
      <c r="F347" t="s">
        <v>1996</v>
      </c>
      <c r="G347" s="17" t="s">
        <v>2329</v>
      </c>
      <c r="H347" t="s">
        <v>124</v>
      </c>
      <c r="I347" t="s">
        <v>43</v>
      </c>
      <c r="J347" t="s">
        <v>8</v>
      </c>
      <c r="K347" t="s">
        <v>240</v>
      </c>
      <c r="L347" t="s">
        <v>241</v>
      </c>
      <c r="M347" t="s">
        <v>94</v>
      </c>
      <c r="N347">
        <v>0</v>
      </c>
      <c r="O347" t="s">
        <v>47</v>
      </c>
      <c r="P347">
        <v>121</v>
      </c>
      <c r="Q347" t="s">
        <v>48</v>
      </c>
      <c r="R347" t="s">
        <v>49</v>
      </c>
      <c r="S347" t="s">
        <v>50</v>
      </c>
      <c r="T347" t="s">
        <v>51</v>
      </c>
      <c r="U347" t="s">
        <v>52</v>
      </c>
      <c r="V347">
        <v>1.05</v>
      </c>
      <c r="W347" s="1">
        <v>750.75000000000011</v>
      </c>
      <c r="X347">
        <v>1</v>
      </c>
      <c r="Y347">
        <v>2.17</v>
      </c>
      <c r="Z347">
        <v>5</v>
      </c>
      <c r="AA347">
        <v>0.434</v>
      </c>
      <c r="AB347" s="2">
        <v>0</v>
      </c>
      <c r="AC347" s="1">
        <v>0</v>
      </c>
      <c r="AD347" s="7">
        <v>43493</v>
      </c>
      <c r="AE347" s="7">
        <v>43493</v>
      </c>
      <c r="AF347">
        <v>0</v>
      </c>
      <c r="AG347" t="s">
        <v>53</v>
      </c>
      <c r="AH347" s="2">
        <v>0</v>
      </c>
      <c r="AI347" s="1">
        <v>0</v>
      </c>
      <c r="AJ347" s="1">
        <v>0</v>
      </c>
      <c r="AK347" s="6" t="str">
        <f>+IF(Tabla1[[#This Row],[REQUEST_TY]]="SR MANTENIMIENTO CORRECTIVO", "EMERGENCIA", "OTROS")</f>
        <v>EMERGENCIA</v>
      </c>
      <c r="AL347" s="6" t="str">
        <f>+_xlfn.IFS(Tabla1[[#This Row],[Veces obj]]&lt;=1,"0-1",Tabla1[[#This Row],[Veces obj]]&lt;=2,"1-2",Tabla1[[#This Row],[Veces obj]]&lt;=3,"2-3",TRUE,"&gt;3")</f>
        <v>0-1</v>
      </c>
      <c r="AM347" s="6" t="str">
        <f>+_xlfn.IFS(MONTH(Tabla1[[#This Row],[MES]])&lt;=3,"Q1",MONTH(Tabla1[[#This Row],[MES]])&lt;=6,"Q2",MONTH(Tabla1[[#This Row],[MES]])&lt;=9,"Q3",TRUE,"Q4")</f>
        <v>Q1</v>
      </c>
      <c r="AN347" t="str">
        <f>+IFERROR(VLOOKUP(Tabla1[[#This Row],[CUENTA]],CTAS[],2,0),"OTROS")</f>
        <v>OTROS</v>
      </c>
      <c r="AO347">
        <v>1</v>
      </c>
      <c r="AP347" t="str">
        <f>+IFERROR(VLOOKUP(Tabla1[[#This Row],[EMPLEADO]],IS[],3,0),"OTROS")</f>
        <v>JUAREZ</v>
      </c>
      <c r="AQ347" t="str">
        <f>+IFERROR(VLOOKUP(Tabla1[[#This Row],[EMPLEADO]],IS[[NÓMINA]:[INGENIERO]],2,0),"OTROS")</f>
        <v>MIGUEL COTA</v>
      </c>
    </row>
    <row r="348" spans="1:43" x14ac:dyDescent="0.25">
      <c r="A348" t="s">
        <v>36</v>
      </c>
      <c r="B348">
        <v>1</v>
      </c>
      <c r="C348" t="s">
        <v>777</v>
      </c>
      <c r="D348" t="s">
        <v>38</v>
      </c>
      <c r="E348" t="s">
        <v>217</v>
      </c>
      <c r="F348" t="s">
        <v>778</v>
      </c>
      <c r="G348" s="17" t="s">
        <v>779</v>
      </c>
      <c r="H348" t="s">
        <v>471</v>
      </c>
      <c r="I348" t="s">
        <v>43</v>
      </c>
      <c r="J348" t="s">
        <v>8</v>
      </c>
      <c r="K348" t="s">
        <v>59</v>
      </c>
      <c r="L348" t="s">
        <v>780</v>
      </c>
      <c r="M348" t="s">
        <v>310</v>
      </c>
      <c r="N348">
        <v>0</v>
      </c>
      <c r="O348" t="s">
        <v>47</v>
      </c>
      <c r="P348">
        <v>7</v>
      </c>
      <c r="Q348" t="s">
        <v>194</v>
      </c>
      <c r="R348" t="s">
        <v>223</v>
      </c>
      <c r="S348" t="s">
        <v>139</v>
      </c>
      <c r="T348" t="s">
        <v>51</v>
      </c>
      <c r="U348" t="s">
        <v>224</v>
      </c>
      <c r="V348">
        <v>0.8</v>
      </c>
      <c r="W348" s="1">
        <v>1258.4000000000003</v>
      </c>
      <c r="X348">
        <v>1</v>
      </c>
      <c r="Y348">
        <v>0.41</v>
      </c>
      <c r="Z348">
        <v>4</v>
      </c>
      <c r="AA348">
        <v>0.10249999999999999</v>
      </c>
      <c r="AB348" s="2">
        <v>0</v>
      </c>
      <c r="AC348" s="1">
        <v>0</v>
      </c>
      <c r="AD348" s="7">
        <v>43480</v>
      </c>
      <c r="AE348" s="7">
        <v>43480</v>
      </c>
      <c r="AF348">
        <v>0</v>
      </c>
      <c r="AG348" t="s">
        <v>53</v>
      </c>
      <c r="AH348" s="2">
        <v>0</v>
      </c>
      <c r="AI348" s="1">
        <v>0</v>
      </c>
      <c r="AJ348" s="1">
        <v>0</v>
      </c>
      <c r="AK348" s="6" t="str">
        <f>+IF(Tabla1[[#This Row],[REQUEST_TY]]="SR MANTENIMIENTO CORRECTIVO", "EMERGENCIA", "OTROS")</f>
        <v>EMERGENCIA</v>
      </c>
      <c r="AL348" s="6" t="str">
        <f>+_xlfn.IFS(Tabla1[[#This Row],[Veces obj]]&lt;=1,"0-1",Tabla1[[#This Row],[Veces obj]]&lt;=2,"1-2",Tabla1[[#This Row],[Veces obj]]&lt;=3,"2-3",TRUE,"&gt;3")</f>
        <v>0-1</v>
      </c>
      <c r="AM348" s="6" t="str">
        <f>+_xlfn.IFS(MONTH(Tabla1[[#This Row],[MES]])&lt;=3,"Q1",MONTH(Tabla1[[#This Row],[MES]])&lt;=6,"Q2",MONTH(Tabla1[[#This Row],[MES]])&lt;=9,"Q3",TRUE,"Q4")</f>
        <v>Q1</v>
      </c>
      <c r="AN348" t="str">
        <f>+IFERROR(VLOOKUP(Tabla1[[#This Row],[CUENTA]],CTAS[],2,0),"OTROS")</f>
        <v>OTROS</v>
      </c>
      <c r="AP348" t="str">
        <f>+IFERROR(VLOOKUP(Tabla1[[#This Row],[EMPLEADO]],IS[],3,0),"OTROS")</f>
        <v>OTROS</v>
      </c>
      <c r="AQ348" t="str">
        <f>+IFERROR(VLOOKUP(Tabla1[[#This Row],[EMPLEADO]],IS[[NÓMINA]:[INGENIERO]],2,0),"OTROS")</f>
        <v>OTROS</v>
      </c>
    </row>
    <row r="349" spans="1:43" x14ac:dyDescent="0.25">
      <c r="A349" t="s">
        <v>4444</v>
      </c>
      <c r="B349">
        <v>1</v>
      </c>
      <c r="C349" t="s">
        <v>5332</v>
      </c>
      <c r="D349" t="s">
        <v>38</v>
      </c>
      <c r="E349" t="s">
        <v>160</v>
      </c>
      <c r="F349" t="s">
        <v>5333</v>
      </c>
      <c r="G349" s="17" t="s">
        <v>1491</v>
      </c>
      <c r="H349" t="s">
        <v>124</v>
      </c>
      <c r="I349" t="s">
        <v>43</v>
      </c>
      <c r="J349" t="s">
        <v>8</v>
      </c>
      <c r="K349" t="s">
        <v>240</v>
      </c>
      <c r="L349" t="s">
        <v>241</v>
      </c>
      <c r="M349" t="s">
        <v>94</v>
      </c>
      <c r="N349">
        <v>0</v>
      </c>
      <c r="O349" t="s">
        <v>47</v>
      </c>
      <c r="P349">
        <v>17</v>
      </c>
      <c r="Q349" t="s">
        <v>62</v>
      </c>
      <c r="R349" t="s">
        <v>49</v>
      </c>
      <c r="S349" t="s">
        <v>50</v>
      </c>
      <c r="T349" t="s">
        <v>51</v>
      </c>
      <c r="U349" t="s">
        <v>154</v>
      </c>
      <c r="V349">
        <v>0.6</v>
      </c>
      <c r="W349" s="1">
        <v>429.00000000000006</v>
      </c>
      <c r="X349">
        <v>1</v>
      </c>
      <c r="Y349">
        <v>2.23</v>
      </c>
      <c r="Z349">
        <v>5</v>
      </c>
      <c r="AA349">
        <v>0.44600000000000001</v>
      </c>
      <c r="AB349" s="2">
        <v>0</v>
      </c>
      <c r="AC349" s="1">
        <v>0</v>
      </c>
      <c r="AD349" s="7">
        <v>43503</v>
      </c>
      <c r="AE349" s="7">
        <v>43503</v>
      </c>
      <c r="AF349">
        <v>0</v>
      </c>
      <c r="AG349" t="s">
        <v>53</v>
      </c>
      <c r="AH349" s="2">
        <v>0</v>
      </c>
      <c r="AI349" s="1">
        <v>0</v>
      </c>
      <c r="AJ349" s="1">
        <v>0</v>
      </c>
      <c r="AK349" s="6" t="str">
        <f>+IF(Tabla1[[#This Row],[REQUEST_TY]]="SR MANTENIMIENTO CORRECTIVO", "EMERGENCIA", "OTROS")</f>
        <v>EMERGENCIA</v>
      </c>
      <c r="AL349" s="6" t="str">
        <f>+_xlfn.IFS(Tabla1[[#This Row],[Veces obj]]&lt;=1,"0-1",Tabla1[[#This Row],[Veces obj]]&lt;=2,"1-2",Tabla1[[#This Row],[Veces obj]]&lt;=3,"2-3",TRUE,"&gt;3")</f>
        <v>0-1</v>
      </c>
      <c r="AM349" s="6" t="str">
        <f>+_xlfn.IFS(MONTH(Tabla1[[#This Row],[MES]])&lt;=3,"Q1",MONTH(Tabla1[[#This Row],[MES]])&lt;=6,"Q2",MONTH(Tabla1[[#This Row],[MES]])&lt;=9,"Q3",TRUE,"Q4")</f>
        <v>Q1</v>
      </c>
      <c r="AN349" t="str">
        <f>+IFERROR(VLOOKUP(Tabla1[[#This Row],[CUENTA]],CTAS[],2,0),"OTROS")</f>
        <v>OTROS</v>
      </c>
      <c r="AO349">
        <v>1</v>
      </c>
      <c r="AP349" t="str">
        <f>+IFERROR(VLOOKUP(Tabla1[[#This Row],[EMPLEADO]],IS[],3,0),"OTROS")</f>
        <v>JUAREZ</v>
      </c>
      <c r="AQ349" t="str">
        <f>+IFERROR(VLOOKUP(Tabla1[[#This Row],[EMPLEADO]],IS[[NÓMINA]:[INGENIERO]],2,0),"OTROS")</f>
        <v>MIGUEL COTA</v>
      </c>
    </row>
    <row r="350" spans="1:43" x14ac:dyDescent="0.25">
      <c r="A350" t="s">
        <v>36</v>
      </c>
      <c r="B350">
        <v>1</v>
      </c>
      <c r="C350" t="s">
        <v>788</v>
      </c>
      <c r="D350" t="s">
        <v>38</v>
      </c>
      <c r="E350" t="s">
        <v>789</v>
      </c>
      <c r="F350" t="s">
        <v>790</v>
      </c>
      <c r="G350" s="17" t="s">
        <v>791</v>
      </c>
      <c r="H350" t="s">
        <v>679</v>
      </c>
      <c r="I350" t="s">
        <v>43</v>
      </c>
      <c r="J350" t="s">
        <v>8</v>
      </c>
      <c r="K350" t="s">
        <v>792</v>
      </c>
      <c r="L350" t="s">
        <v>793</v>
      </c>
      <c r="M350" t="s">
        <v>794</v>
      </c>
      <c r="N350">
        <v>0</v>
      </c>
      <c r="O350" t="s">
        <v>47</v>
      </c>
      <c r="P350">
        <v>2591</v>
      </c>
      <c r="Q350" t="s">
        <v>48</v>
      </c>
      <c r="R350" t="s">
        <v>242</v>
      </c>
      <c r="S350" t="s">
        <v>64</v>
      </c>
      <c r="T350" t="s">
        <v>51</v>
      </c>
      <c r="U350" t="s">
        <v>96</v>
      </c>
      <c r="V350">
        <v>1.1000000000000001</v>
      </c>
      <c r="W350" s="1">
        <v>1501.5000000000002</v>
      </c>
      <c r="X350">
        <v>1</v>
      </c>
      <c r="Y350">
        <v>0.52</v>
      </c>
      <c r="Z350">
        <v>5</v>
      </c>
      <c r="AA350">
        <v>0.10400000000000001</v>
      </c>
      <c r="AB350" s="2">
        <v>0</v>
      </c>
      <c r="AC350" s="1">
        <v>0</v>
      </c>
      <c r="AD350" s="7">
        <v>43472</v>
      </c>
      <c r="AE350" s="7">
        <v>43472</v>
      </c>
      <c r="AF350">
        <v>0</v>
      </c>
      <c r="AG350" t="s">
        <v>53</v>
      </c>
      <c r="AH350" s="2">
        <v>0</v>
      </c>
      <c r="AI350" s="1">
        <v>0</v>
      </c>
      <c r="AJ350" s="1">
        <v>0</v>
      </c>
      <c r="AK350" s="6" t="str">
        <f>+IF(Tabla1[[#This Row],[REQUEST_TY]]="SR MANTENIMIENTO CORRECTIVO", "EMERGENCIA", "OTROS")</f>
        <v>EMERGENCIA</v>
      </c>
      <c r="AL350" s="6" t="str">
        <f>+_xlfn.IFS(Tabla1[[#This Row],[Veces obj]]&lt;=1,"0-1",Tabla1[[#This Row],[Veces obj]]&lt;=2,"1-2",Tabla1[[#This Row],[Veces obj]]&lt;=3,"2-3",TRUE,"&gt;3")</f>
        <v>0-1</v>
      </c>
      <c r="AM350" s="6" t="str">
        <f>+_xlfn.IFS(MONTH(Tabla1[[#This Row],[MES]])&lt;=3,"Q1",MONTH(Tabla1[[#This Row],[MES]])&lt;=6,"Q2",MONTH(Tabla1[[#This Row],[MES]])&lt;=9,"Q3",TRUE,"Q4")</f>
        <v>Q1</v>
      </c>
      <c r="AN350" t="str">
        <f>+IFERROR(VLOOKUP(Tabla1[[#This Row],[CUENTA]],CTAS[],2,0),"OTROS")</f>
        <v>OTROS</v>
      </c>
      <c r="AP350" t="str">
        <f>+IFERROR(VLOOKUP(Tabla1[[#This Row],[EMPLEADO]],IS[],3,0),"OTROS")</f>
        <v>OTROS</v>
      </c>
      <c r="AQ350" t="str">
        <f>+IFERROR(VLOOKUP(Tabla1[[#This Row],[EMPLEADO]],IS[[NÓMINA]:[INGENIERO]],2,0),"OTROS")</f>
        <v>OTROS</v>
      </c>
    </row>
    <row r="351" spans="1:43" x14ac:dyDescent="0.25">
      <c r="A351" t="s">
        <v>36</v>
      </c>
      <c r="B351">
        <v>1</v>
      </c>
      <c r="C351" t="s">
        <v>795</v>
      </c>
      <c r="D351" t="s">
        <v>38</v>
      </c>
      <c r="E351" t="s">
        <v>39</v>
      </c>
      <c r="F351" t="s">
        <v>796</v>
      </c>
      <c r="G351" s="17" t="s">
        <v>797</v>
      </c>
      <c r="H351" t="s">
        <v>42</v>
      </c>
      <c r="I351" t="s">
        <v>43</v>
      </c>
      <c r="J351" t="s">
        <v>8</v>
      </c>
      <c r="K351" t="s">
        <v>798</v>
      </c>
      <c r="L351" t="s">
        <v>799</v>
      </c>
      <c r="M351" t="s">
        <v>131</v>
      </c>
      <c r="N351">
        <v>1</v>
      </c>
      <c r="O351" t="s">
        <v>47</v>
      </c>
      <c r="P351">
        <v>2597</v>
      </c>
      <c r="Q351" t="s">
        <v>48</v>
      </c>
      <c r="R351" t="s">
        <v>49</v>
      </c>
      <c r="S351" t="s">
        <v>50</v>
      </c>
      <c r="T351" t="s">
        <v>51</v>
      </c>
      <c r="U351" t="s">
        <v>52</v>
      </c>
      <c r="V351">
        <v>1.05</v>
      </c>
      <c r="W351" s="1">
        <v>0</v>
      </c>
      <c r="X351">
        <v>1</v>
      </c>
      <c r="Y351">
        <v>0.52</v>
      </c>
      <c r="Z351">
        <v>5</v>
      </c>
      <c r="AA351">
        <v>0.10400000000000001</v>
      </c>
      <c r="AB351" s="2">
        <v>0</v>
      </c>
      <c r="AC351" s="1">
        <v>0</v>
      </c>
      <c r="AD351" s="7">
        <v>43475</v>
      </c>
      <c r="AE351" s="7">
        <v>43476</v>
      </c>
      <c r="AF351">
        <v>1</v>
      </c>
      <c r="AG351" t="s">
        <v>53</v>
      </c>
      <c r="AH351" s="2">
        <v>0</v>
      </c>
      <c r="AI351" s="1">
        <v>0</v>
      </c>
      <c r="AJ351" s="1">
        <v>0</v>
      </c>
      <c r="AK351" s="6" t="str">
        <f>+IF(Tabla1[[#This Row],[REQUEST_TY]]="SR MANTENIMIENTO CORRECTIVO", "EMERGENCIA", "OTROS")</f>
        <v>EMERGENCIA</v>
      </c>
      <c r="AL351" s="6" t="str">
        <f>+_xlfn.IFS(Tabla1[[#This Row],[Veces obj]]&lt;=1,"0-1",Tabla1[[#This Row],[Veces obj]]&lt;=2,"1-2",Tabla1[[#This Row],[Veces obj]]&lt;=3,"2-3",TRUE,"&gt;3")</f>
        <v>0-1</v>
      </c>
      <c r="AM351" s="6" t="str">
        <f>+_xlfn.IFS(MONTH(Tabla1[[#This Row],[MES]])&lt;=3,"Q1",MONTH(Tabla1[[#This Row],[MES]])&lt;=6,"Q2",MONTH(Tabla1[[#This Row],[MES]])&lt;=9,"Q3",TRUE,"Q4")</f>
        <v>Q1</v>
      </c>
      <c r="AN351" t="str">
        <f>+IFERROR(VLOOKUP(Tabla1[[#This Row],[CUENTA]],CTAS[],2,0),"OTROS")</f>
        <v>OTROS</v>
      </c>
      <c r="AP351" t="str">
        <f>+IFERROR(VLOOKUP(Tabla1[[#This Row],[EMPLEADO]],IS[],3,0),"OTROS")</f>
        <v>OTROS</v>
      </c>
      <c r="AQ351" t="str">
        <f>+IFERROR(VLOOKUP(Tabla1[[#This Row],[EMPLEADO]],IS[[NÓMINA]:[INGENIERO]],2,0),"OTROS")</f>
        <v>OTROS</v>
      </c>
    </row>
    <row r="352" spans="1:43" x14ac:dyDescent="0.25">
      <c r="A352" t="s">
        <v>36</v>
      </c>
      <c r="B352">
        <v>1</v>
      </c>
      <c r="C352" t="s">
        <v>2411</v>
      </c>
      <c r="D352" t="s">
        <v>38</v>
      </c>
      <c r="E352" t="s">
        <v>807</v>
      </c>
      <c r="F352" t="s">
        <v>2412</v>
      </c>
      <c r="G352" s="17" t="s">
        <v>2413</v>
      </c>
      <c r="H352" t="s">
        <v>124</v>
      </c>
      <c r="I352" t="s">
        <v>43</v>
      </c>
      <c r="J352" t="s">
        <v>8</v>
      </c>
      <c r="K352" t="s">
        <v>151</v>
      </c>
      <c r="L352" t="s">
        <v>323</v>
      </c>
      <c r="M352" t="s">
        <v>73</v>
      </c>
      <c r="N352">
        <v>0</v>
      </c>
      <c r="O352" t="s">
        <v>47</v>
      </c>
      <c r="P352">
        <v>10</v>
      </c>
      <c r="Q352" t="s">
        <v>194</v>
      </c>
      <c r="R352" t="s">
        <v>95</v>
      </c>
      <c r="S352" t="s">
        <v>64</v>
      </c>
      <c r="T352" t="s">
        <v>51</v>
      </c>
      <c r="U352" t="s">
        <v>195</v>
      </c>
      <c r="V352">
        <v>0.6</v>
      </c>
      <c r="W352" s="1">
        <v>819</v>
      </c>
      <c r="X352">
        <v>1</v>
      </c>
      <c r="Y352">
        <v>2.33</v>
      </c>
      <c r="Z352">
        <v>5</v>
      </c>
      <c r="AA352">
        <v>0.46600000000000003</v>
      </c>
      <c r="AB352" s="2">
        <v>0</v>
      </c>
      <c r="AC352" s="1">
        <v>0</v>
      </c>
      <c r="AD352" s="7">
        <v>43468</v>
      </c>
      <c r="AE352" s="7">
        <v>43468</v>
      </c>
      <c r="AF352">
        <v>0</v>
      </c>
      <c r="AG352" t="s">
        <v>53</v>
      </c>
      <c r="AH352" s="2">
        <v>0</v>
      </c>
      <c r="AI352" s="1">
        <v>0</v>
      </c>
      <c r="AJ352" s="1">
        <v>0</v>
      </c>
      <c r="AK352" s="6" t="str">
        <f>+IF(Tabla1[[#This Row],[REQUEST_TY]]="SR MANTENIMIENTO CORRECTIVO", "EMERGENCIA", "OTROS")</f>
        <v>EMERGENCIA</v>
      </c>
      <c r="AL352" s="6" t="str">
        <f>+_xlfn.IFS(Tabla1[[#This Row],[Veces obj]]&lt;=1,"0-1",Tabla1[[#This Row],[Veces obj]]&lt;=2,"1-2",Tabla1[[#This Row],[Veces obj]]&lt;=3,"2-3",TRUE,"&gt;3")</f>
        <v>0-1</v>
      </c>
      <c r="AM352" s="6" t="str">
        <f>+_xlfn.IFS(MONTH(Tabla1[[#This Row],[MES]])&lt;=3,"Q1",MONTH(Tabla1[[#This Row],[MES]])&lt;=6,"Q2",MONTH(Tabla1[[#This Row],[MES]])&lt;=9,"Q3",TRUE,"Q4")</f>
        <v>Q1</v>
      </c>
      <c r="AN352" t="str">
        <f>+IFERROR(VLOOKUP(Tabla1[[#This Row],[CUENTA]],CTAS[],2,0),"OTROS")</f>
        <v>HONEYWELL</v>
      </c>
      <c r="AO352">
        <v>1</v>
      </c>
      <c r="AP352" t="str">
        <f>+IFERROR(VLOOKUP(Tabla1[[#This Row],[EMPLEADO]],IS[],3,0),"OTROS")</f>
        <v>JUAREZ</v>
      </c>
      <c r="AQ352" t="str">
        <f>+IFERROR(VLOOKUP(Tabla1[[#This Row],[EMPLEADO]],IS[[NÓMINA]:[INGENIERO]],2,0),"OTROS")</f>
        <v>MIGUEL COTA</v>
      </c>
    </row>
    <row r="353" spans="1:43" x14ac:dyDescent="0.25">
      <c r="A353" t="s">
        <v>36</v>
      </c>
      <c r="B353">
        <v>1</v>
      </c>
      <c r="C353" t="s">
        <v>804</v>
      </c>
      <c r="D353" t="s">
        <v>38</v>
      </c>
      <c r="E353" t="s">
        <v>373</v>
      </c>
      <c r="F353" t="s">
        <v>805</v>
      </c>
      <c r="G353" s="17" t="s">
        <v>548</v>
      </c>
      <c r="H353" t="s">
        <v>308</v>
      </c>
      <c r="I353" t="s">
        <v>43</v>
      </c>
      <c r="J353" t="s">
        <v>8</v>
      </c>
      <c r="K353" t="s">
        <v>549</v>
      </c>
      <c r="L353" t="s">
        <v>550</v>
      </c>
      <c r="M353" t="s">
        <v>46</v>
      </c>
      <c r="N353">
        <v>0</v>
      </c>
      <c r="O353" t="s">
        <v>47</v>
      </c>
      <c r="P353">
        <v>13</v>
      </c>
      <c r="Q353" t="s">
        <v>194</v>
      </c>
      <c r="R353" t="s">
        <v>153</v>
      </c>
      <c r="S353" t="s">
        <v>50</v>
      </c>
      <c r="T353" t="s">
        <v>51</v>
      </c>
      <c r="U353" t="s">
        <v>444</v>
      </c>
      <c r="V353">
        <v>0</v>
      </c>
      <c r="W353" s="1">
        <v>0</v>
      </c>
      <c r="X353">
        <v>1</v>
      </c>
      <c r="Y353">
        <v>0.52</v>
      </c>
      <c r="Z353">
        <v>5</v>
      </c>
      <c r="AA353">
        <v>0.10400000000000001</v>
      </c>
      <c r="AB353" s="2">
        <v>0</v>
      </c>
      <c r="AC353" s="1">
        <v>0</v>
      </c>
      <c r="AD353" s="7">
        <v>43483</v>
      </c>
      <c r="AE353" s="7">
        <v>43485</v>
      </c>
      <c r="AF353">
        <v>0</v>
      </c>
      <c r="AG353" t="s">
        <v>53</v>
      </c>
      <c r="AH353" s="2">
        <v>0</v>
      </c>
      <c r="AI353" s="1">
        <v>0</v>
      </c>
      <c r="AJ353" s="1">
        <v>0</v>
      </c>
      <c r="AK353" s="6" t="str">
        <f>+IF(Tabla1[[#This Row],[REQUEST_TY]]="SR MANTENIMIENTO CORRECTIVO", "EMERGENCIA", "OTROS")</f>
        <v>EMERGENCIA</v>
      </c>
      <c r="AL353" s="6" t="str">
        <f>+_xlfn.IFS(Tabla1[[#This Row],[Veces obj]]&lt;=1,"0-1",Tabla1[[#This Row],[Veces obj]]&lt;=2,"1-2",Tabla1[[#This Row],[Veces obj]]&lt;=3,"2-3",TRUE,"&gt;3")</f>
        <v>0-1</v>
      </c>
      <c r="AM353" s="6" t="str">
        <f>+_xlfn.IFS(MONTH(Tabla1[[#This Row],[MES]])&lt;=3,"Q1",MONTH(Tabla1[[#This Row],[MES]])&lt;=6,"Q2",MONTH(Tabla1[[#This Row],[MES]])&lt;=9,"Q3",TRUE,"Q4")</f>
        <v>Q1</v>
      </c>
      <c r="AN353" t="str">
        <f>+IFERROR(VLOOKUP(Tabla1[[#This Row],[CUENTA]],CTAS[],2,0),"OTROS")</f>
        <v>OTROS</v>
      </c>
      <c r="AP353" t="str">
        <f>+IFERROR(VLOOKUP(Tabla1[[#This Row],[EMPLEADO]],IS[],3,0),"OTROS")</f>
        <v>OTROS</v>
      </c>
      <c r="AQ353" t="str">
        <f>+IFERROR(VLOOKUP(Tabla1[[#This Row],[EMPLEADO]],IS[[NÓMINA]:[INGENIERO]],2,0),"OTROS")</f>
        <v>OTROS</v>
      </c>
    </row>
    <row r="354" spans="1:43" x14ac:dyDescent="0.25">
      <c r="A354" t="s">
        <v>4444</v>
      </c>
      <c r="B354">
        <v>1</v>
      </c>
      <c r="C354" t="s">
        <v>5358</v>
      </c>
      <c r="D354" t="s">
        <v>38</v>
      </c>
      <c r="E354" t="s">
        <v>850</v>
      </c>
      <c r="F354" t="s">
        <v>5359</v>
      </c>
      <c r="G354" s="17" t="s">
        <v>2119</v>
      </c>
      <c r="H354" t="s">
        <v>124</v>
      </c>
      <c r="I354" t="s">
        <v>43</v>
      </c>
      <c r="J354" t="s">
        <v>8</v>
      </c>
      <c r="K354" t="s">
        <v>240</v>
      </c>
      <c r="L354" t="s">
        <v>241</v>
      </c>
      <c r="M354" t="s">
        <v>94</v>
      </c>
      <c r="N354">
        <v>0</v>
      </c>
      <c r="O354" t="s">
        <v>47</v>
      </c>
      <c r="P354">
        <v>27</v>
      </c>
      <c r="Q354" t="s">
        <v>62</v>
      </c>
      <c r="R354" t="s">
        <v>242</v>
      </c>
      <c r="S354" t="s">
        <v>64</v>
      </c>
      <c r="T354" t="s">
        <v>51</v>
      </c>
      <c r="U354" t="s">
        <v>65</v>
      </c>
      <c r="V354">
        <v>0.8</v>
      </c>
      <c r="W354" s="1">
        <v>1092</v>
      </c>
      <c r="X354">
        <v>1</v>
      </c>
      <c r="Y354">
        <v>2.44</v>
      </c>
      <c r="Z354">
        <v>5</v>
      </c>
      <c r="AA354">
        <v>0.48799999999999999</v>
      </c>
      <c r="AB354" s="2">
        <v>0</v>
      </c>
      <c r="AC354" s="1">
        <v>0</v>
      </c>
      <c r="AD354" s="7">
        <v>43504</v>
      </c>
      <c r="AE354" s="7">
        <v>43504</v>
      </c>
      <c r="AF354">
        <v>0</v>
      </c>
      <c r="AG354" t="s">
        <v>53</v>
      </c>
      <c r="AH354" s="2">
        <v>0</v>
      </c>
      <c r="AI354" s="1">
        <v>0</v>
      </c>
      <c r="AJ354" s="1">
        <v>0</v>
      </c>
      <c r="AK354" s="6" t="str">
        <f>+IF(Tabla1[[#This Row],[REQUEST_TY]]="SR MANTENIMIENTO CORRECTIVO", "EMERGENCIA", "OTROS")</f>
        <v>EMERGENCIA</v>
      </c>
      <c r="AL354" s="6" t="str">
        <f>+_xlfn.IFS(Tabla1[[#This Row],[Veces obj]]&lt;=1,"0-1",Tabla1[[#This Row],[Veces obj]]&lt;=2,"1-2",Tabla1[[#This Row],[Veces obj]]&lt;=3,"2-3",TRUE,"&gt;3")</f>
        <v>0-1</v>
      </c>
      <c r="AM354" s="6" t="str">
        <f>+_xlfn.IFS(MONTH(Tabla1[[#This Row],[MES]])&lt;=3,"Q1",MONTH(Tabla1[[#This Row],[MES]])&lt;=6,"Q2",MONTH(Tabla1[[#This Row],[MES]])&lt;=9,"Q3",TRUE,"Q4")</f>
        <v>Q1</v>
      </c>
      <c r="AN354" t="str">
        <f>+IFERROR(VLOOKUP(Tabla1[[#This Row],[CUENTA]],CTAS[],2,0),"OTROS")</f>
        <v>OTROS</v>
      </c>
      <c r="AO354">
        <v>1</v>
      </c>
      <c r="AP354" t="str">
        <f>+IFERROR(VLOOKUP(Tabla1[[#This Row],[EMPLEADO]],IS[],3,0),"OTROS")</f>
        <v>JUAREZ</v>
      </c>
      <c r="AQ354" t="str">
        <f>+IFERROR(VLOOKUP(Tabla1[[#This Row],[EMPLEADO]],IS[[NÓMINA]:[INGENIERO]],2,0),"OTROS")</f>
        <v>MIGUEL COTA</v>
      </c>
    </row>
    <row r="355" spans="1:43" x14ac:dyDescent="0.25">
      <c r="A355" t="s">
        <v>36</v>
      </c>
      <c r="B355">
        <v>1</v>
      </c>
      <c r="C355" t="s">
        <v>810</v>
      </c>
      <c r="D355" t="s">
        <v>38</v>
      </c>
      <c r="E355" t="s">
        <v>613</v>
      </c>
      <c r="F355" t="s">
        <v>811</v>
      </c>
      <c r="G355" s="17" t="s">
        <v>812</v>
      </c>
      <c r="H355" t="s">
        <v>308</v>
      </c>
      <c r="I355" t="s">
        <v>43</v>
      </c>
      <c r="J355" t="s">
        <v>8</v>
      </c>
      <c r="K355" t="s">
        <v>144</v>
      </c>
      <c r="L355" t="s">
        <v>616</v>
      </c>
      <c r="M355" t="s">
        <v>46</v>
      </c>
      <c r="N355">
        <v>0</v>
      </c>
      <c r="O355" t="s">
        <v>47</v>
      </c>
      <c r="P355">
        <v>45</v>
      </c>
      <c r="Q355" t="s">
        <v>82</v>
      </c>
      <c r="R355" t="s">
        <v>235</v>
      </c>
      <c r="S355" t="s">
        <v>50</v>
      </c>
      <c r="T355" t="s">
        <v>51</v>
      </c>
      <c r="U355" t="s">
        <v>120</v>
      </c>
      <c r="V355">
        <v>0.8</v>
      </c>
      <c r="W355" s="1">
        <v>572.00000000000011</v>
      </c>
      <c r="X355">
        <v>1</v>
      </c>
      <c r="Y355">
        <v>0.52</v>
      </c>
      <c r="Z355">
        <v>5</v>
      </c>
      <c r="AA355">
        <v>0.10400000000000001</v>
      </c>
      <c r="AB355" s="2">
        <v>0</v>
      </c>
      <c r="AC355" s="1">
        <v>0</v>
      </c>
      <c r="AD355" s="7">
        <v>43490</v>
      </c>
      <c r="AE355" s="7">
        <v>43493</v>
      </c>
      <c r="AF355">
        <v>1</v>
      </c>
      <c r="AG355" t="s">
        <v>53</v>
      </c>
      <c r="AH355" s="2">
        <v>0</v>
      </c>
      <c r="AI355" s="1">
        <v>0</v>
      </c>
      <c r="AJ355" s="1">
        <v>0</v>
      </c>
      <c r="AK355" s="6" t="str">
        <f>+IF(Tabla1[[#This Row],[REQUEST_TY]]="SR MANTENIMIENTO CORRECTIVO", "EMERGENCIA", "OTROS")</f>
        <v>EMERGENCIA</v>
      </c>
      <c r="AL355" s="6" t="str">
        <f>+_xlfn.IFS(Tabla1[[#This Row],[Veces obj]]&lt;=1,"0-1",Tabla1[[#This Row],[Veces obj]]&lt;=2,"1-2",Tabla1[[#This Row],[Veces obj]]&lt;=3,"2-3",TRUE,"&gt;3")</f>
        <v>0-1</v>
      </c>
      <c r="AM355" s="6" t="str">
        <f>+_xlfn.IFS(MONTH(Tabla1[[#This Row],[MES]])&lt;=3,"Q1",MONTH(Tabla1[[#This Row],[MES]])&lt;=6,"Q2",MONTH(Tabla1[[#This Row],[MES]])&lt;=9,"Q3",TRUE,"Q4")</f>
        <v>Q1</v>
      </c>
      <c r="AN355" t="str">
        <f>+IFERROR(VLOOKUP(Tabla1[[#This Row],[CUENTA]],CTAS[],2,0),"OTROS")</f>
        <v>OTROS</v>
      </c>
      <c r="AP355" t="str">
        <f>+IFERROR(VLOOKUP(Tabla1[[#This Row],[EMPLEADO]],IS[],3,0),"OTROS")</f>
        <v>OTROS</v>
      </c>
      <c r="AQ355" t="str">
        <f>+IFERROR(VLOOKUP(Tabla1[[#This Row],[EMPLEADO]],IS[[NÓMINA]:[INGENIERO]],2,0),"OTROS")</f>
        <v>OTROS</v>
      </c>
    </row>
    <row r="356" spans="1:43" x14ac:dyDescent="0.25">
      <c r="A356" t="s">
        <v>4444</v>
      </c>
      <c r="B356">
        <v>1</v>
      </c>
      <c r="C356" t="s">
        <v>5356</v>
      </c>
      <c r="D356" t="s">
        <v>38</v>
      </c>
      <c r="E356" t="s">
        <v>464</v>
      </c>
      <c r="F356" t="s">
        <v>5357</v>
      </c>
      <c r="G356" s="17" t="s">
        <v>4004</v>
      </c>
      <c r="H356" t="s">
        <v>253</v>
      </c>
      <c r="I356" t="s">
        <v>43</v>
      </c>
      <c r="J356" t="s">
        <v>8</v>
      </c>
      <c r="K356" t="s">
        <v>151</v>
      </c>
      <c r="L356" t="s">
        <v>4005</v>
      </c>
      <c r="M356" t="s">
        <v>256</v>
      </c>
      <c r="N356">
        <v>0</v>
      </c>
      <c r="O356" t="s">
        <v>47</v>
      </c>
      <c r="P356">
        <v>27</v>
      </c>
      <c r="Q356" t="s">
        <v>62</v>
      </c>
      <c r="R356" t="s">
        <v>242</v>
      </c>
      <c r="S356" t="s">
        <v>64</v>
      </c>
      <c r="T356" t="s">
        <v>51</v>
      </c>
      <c r="U356" t="s">
        <v>65</v>
      </c>
      <c r="V356">
        <v>0.8</v>
      </c>
      <c r="W356" s="1">
        <v>1092</v>
      </c>
      <c r="X356">
        <v>1</v>
      </c>
      <c r="Y356">
        <v>0.52</v>
      </c>
      <c r="Z356">
        <v>5</v>
      </c>
      <c r="AA356">
        <v>0.10400000000000001</v>
      </c>
      <c r="AB356" s="2">
        <v>0</v>
      </c>
      <c r="AC356" s="1">
        <v>0</v>
      </c>
      <c r="AD356" s="7">
        <v>43510</v>
      </c>
      <c r="AE356" s="7">
        <v>43510</v>
      </c>
      <c r="AF356">
        <v>0</v>
      </c>
      <c r="AG356" t="s">
        <v>53</v>
      </c>
      <c r="AH356" s="2">
        <v>0</v>
      </c>
      <c r="AI356" s="1">
        <v>0</v>
      </c>
      <c r="AJ356" s="1">
        <v>0</v>
      </c>
      <c r="AK356" s="6" t="str">
        <f>+IF(Tabla1[[#This Row],[REQUEST_TY]]="SR MANTENIMIENTO CORRECTIVO", "EMERGENCIA", "OTROS")</f>
        <v>EMERGENCIA</v>
      </c>
      <c r="AL356" s="6" t="str">
        <f>+_xlfn.IFS(Tabla1[[#This Row],[Veces obj]]&lt;=1,"0-1",Tabla1[[#This Row],[Veces obj]]&lt;=2,"1-2",Tabla1[[#This Row],[Veces obj]]&lt;=3,"2-3",TRUE,"&gt;3")</f>
        <v>0-1</v>
      </c>
      <c r="AM356" s="6" t="str">
        <f>+_xlfn.IFS(MONTH(Tabla1[[#This Row],[MES]])&lt;=3,"Q1",MONTH(Tabla1[[#This Row],[MES]])&lt;=6,"Q2",MONTH(Tabla1[[#This Row],[MES]])&lt;=9,"Q3",TRUE,"Q4")</f>
        <v>Q1</v>
      </c>
      <c r="AN356" t="str">
        <f>+IFERROR(VLOOKUP(Tabla1[[#This Row],[CUENTA]],CTAS[],2,0),"OTROS")</f>
        <v>HONEYWELL</v>
      </c>
      <c r="AP356" t="str">
        <f>+IFERROR(VLOOKUP(Tabla1[[#This Row],[EMPLEADO]],IS[],3,0),"OTROS")</f>
        <v>OTROS</v>
      </c>
      <c r="AQ356" t="str">
        <f>+IFERROR(VLOOKUP(Tabla1[[#This Row],[EMPLEADO]],IS[[NÓMINA]:[INGENIERO]],2,0),"OTROS")</f>
        <v>OTROS</v>
      </c>
    </row>
    <row r="357" spans="1:43" x14ac:dyDescent="0.25">
      <c r="A357" t="s">
        <v>36</v>
      </c>
      <c r="B357">
        <v>1</v>
      </c>
      <c r="C357" t="s">
        <v>2234</v>
      </c>
      <c r="D357" t="s">
        <v>38</v>
      </c>
      <c r="E357" t="s">
        <v>39</v>
      </c>
      <c r="F357" t="s">
        <v>2235</v>
      </c>
      <c r="G357" s="17" t="s">
        <v>2236</v>
      </c>
      <c r="H357" t="s">
        <v>471</v>
      </c>
      <c r="I357" t="s">
        <v>43</v>
      </c>
      <c r="J357" t="s">
        <v>8</v>
      </c>
      <c r="K357" t="s">
        <v>2237</v>
      </c>
      <c r="L357" t="s">
        <v>2238</v>
      </c>
      <c r="M357" t="s">
        <v>131</v>
      </c>
      <c r="N357">
        <v>1</v>
      </c>
      <c r="O357" t="s">
        <v>47</v>
      </c>
      <c r="P357">
        <v>15</v>
      </c>
      <c r="Q357" t="s">
        <v>194</v>
      </c>
      <c r="R357" t="s">
        <v>49</v>
      </c>
      <c r="S357" t="s">
        <v>50</v>
      </c>
      <c r="T357" t="s">
        <v>51</v>
      </c>
      <c r="U357" t="s">
        <v>444</v>
      </c>
      <c r="V357">
        <v>0</v>
      </c>
      <c r="W357" s="1">
        <v>0</v>
      </c>
      <c r="X357">
        <v>1</v>
      </c>
      <c r="Y357">
        <v>2</v>
      </c>
      <c r="Z357">
        <v>5</v>
      </c>
      <c r="AA357">
        <v>0.4</v>
      </c>
      <c r="AB357" s="2">
        <v>0</v>
      </c>
      <c r="AC357" s="1">
        <v>0</v>
      </c>
      <c r="AD357" s="7">
        <v>43489</v>
      </c>
      <c r="AE357" s="7">
        <v>43489</v>
      </c>
      <c r="AF357">
        <v>0</v>
      </c>
      <c r="AG357" t="s">
        <v>53</v>
      </c>
      <c r="AH357" s="2">
        <v>0</v>
      </c>
      <c r="AI357" s="1">
        <v>0</v>
      </c>
      <c r="AJ357" s="1">
        <v>0</v>
      </c>
      <c r="AK357" s="6" t="str">
        <f>+IF(Tabla1[[#This Row],[REQUEST_TY]]="SR MANTENIMIENTO CORRECTIVO", "EMERGENCIA", "OTROS")</f>
        <v>EMERGENCIA</v>
      </c>
      <c r="AL357" s="6" t="str">
        <f>+_xlfn.IFS(Tabla1[[#This Row],[Veces obj]]&lt;=1,"0-1",Tabla1[[#This Row],[Veces obj]]&lt;=2,"1-2",Tabla1[[#This Row],[Veces obj]]&lt;=3,"2-3",TRUE,"&gt;3")</f>
        <v>0-1</v>
      </c>
      <c r="AM357" s="6" t="str">
        <f>+_xlfn.IFS(MONTH(Tabla1[[#This Row],[MES]])&lt;=3,"Q1",MONTH(Tabla1[[#This Row],[MES]])&lt;=6,"Q2",MONTH(Tabla1[[#This Row],[MES]])&lt;=9,"Q3",TRUE,"Q4")</f>
        <v>Q1</v>
      </c>
      <c r="AN357" t="str">
        <f>+IFERROR(VLOOKUP(Tabla1[[#This Row],[CUENTA]],CTAS[],2,0),"OTROS")</f>
        <v>OTROS</v>
      </c>
      <c r="AP357" t="str">
        <f>+IFERROR(VLOOKUP(Tabla1[[#This Row],[EMPLEADO]],IS[],3,0),"OTROS")</f>
        <v>OTROS</v>
      </c>
      <c r="AQ357" t="str">
        <f>+IFERROR(VLOOKUP(Tabla1[[#This Row],[EMPLEADO]],IS[[NÓMINA]:[INGENIERO]],2,0),"OTROS")</f>
        <v>OTROS</v>
      </c>
    </row>
    <row r="358" spans="1:43" x14ac:dyDescent="0.25">
      <c r="A358" t="s">
        <v>4444</v>
      </c>
      <c r="B358">
        <v>1</v>
      </c>
      <c r="C358" t="s">
        <v>6467</v>
      </c>
      <c r="D358" t="s">
        <v>38</v>
      </c>
      <c r="E358" t="s">
        <v>747</v>
      </c>
      <c r="F358" t="s">
        <v>6468</v>
      </c>
      <c r="G358" s="17" t="s">
        <v>6469</v>
      </c>
      <c r="H358" t="s">
        <v>58</v>
      </c>
      <c r="I358" t="s">
        <v>43</v>
      </c>
      <c r="J358" t="s">
        <v>8</v>
      </c>
      <c r="K358" t="s">
        <v>6470</v>
      </c>
      <c r="L358" t="s">
        <v>6471</v>
      </c>
      <c r="M358" t="s">
        <v>736</v>
      </c>
      <c r="N358">
        <v>0</v>
      </c>
      <c r="O358" t="s">
        <v>47</v>
      </c>
      <c r="P358">
        <v>171</v>
      </c>
      <c r="Q358" t="s">
        <v>48</v>
      </c>
      <c r="R358" t="s">
        <v>95</v>
      </c>
      <c r="S358" t="s">
        <v>64</v>
      </c>
      <c r="T358" t="s">
        <v>51</v>
      </c>
      <c r="U358" t="s">
        <v>96</v>
      </c>
      <c r="V358">
        <v>1.1000000000000001</v>
      </c>
      <c r="W358" s="1">
        <v>1501.5000000000002</v>
      </c>
      <c r="X358">
        <v>1</v>
      </c>
      <c r="Y358">
        <v>0.52</v>
      </c>
      <c r="Z358">
        <v>5</v>
      </c>
      <c r="AA358">
        <v>0.10400000000000001</v>
      </c>
      <c r="AB358" s="2">
        <v>0</v>
      </c>
      <c r="AC358" s="1">
        <v>0</v>
      </c>
      <c r="AD358" s="7">
        <v>43514</v>
      </c>
      <c r="AE358" s="7">
        <v>43514</v>
      </c>
      <c r="AF358">
        <v>0</v>
      </c>
      <c r="AG358" t="s">
        <v>53</v>
      </c>
      <c r="AH358" s="2">
        <v>0</v>
      </c>
      <c r="AI358" s="1">
        <v>0</v>
      </c>
      <c r="AJ358" s="1">
        <v>0</v>
      </c>
      <c r="AK358" s="6" t="str">
        <f>+IF(Tabla1[[#This Row],[REQUEST_TY]]="SR MANTENIMIENTO CORRECTIVO", "EMERGENCIA", "OTROS")</f>
        <v>EMERGENCIA</v>
      </c>
      <c r="AL358" s="6" t="str">
        <f>+_xlfn.IFS(Tabla1[[#This Row],[Veces obj]]&lt;=1,"0-1",Tabla1[[#This Row],[Veces obj]]&lt;=2,"1-2",Tabla1[[#This Row],[Veces obj]]&lt;=3,"2-3",TRUE,"&gt;3")</f>
        <v>0-1</v>
      </c>
      <c r="AM358" s="6" t="str">
        <f>+_xlfn.IFS(MONTH(Tabla1[[#This Row],[MES]])&lt;=3,"Q1",MONTH(Tabla1[[#This Row],[MES]])&lt;=6,"Q2",MONTH(Tabla1[[#This Row],[MES]])&lt;=9,"Q3",TRUE,"Q4")</f>
        <v>Q1</v>
      </c>
      <c r="AN358" t="str">
        <f>+IFERROR(VLOOKUP(Tabla1[[#This Row],[CUENTA]],CTAS[],2,0),"OTROS")</f>
        <v>OTROS</v>
      </c>
      <c r="AP358" t="str">
        <f>+IFERROR(VLOOKUP(Tabla1[[#This Row],[EMPLEADO]],IS[],3,0),"OTROS")</f>
        <v>OTROS</v>
      </c>
      <c r="AQ358" t="str">
        <f>+IFERROR(VLOOKUP(Tabla1[[#This Row],[EMPLEADO]],IS[[NÓMINA]:[INGENIERO]],2,0),"OTROS")</f>
        <v>OTROS</v>
      </c>
    </row>
    <row r="359" spans="1:43" x14ac:dyDescent="0.25">
      <c r="A359" t="s">
        <v>36</v>
      </c>
      <c r="B359">
        <v>1</v>
      </c>
      <c r="C359" t="s">
        <v>2521</v>
      </c>
      <c r="D359" t="s">
        <v>38</v>
      </c>
      <c r="E359" t="s">
        <v>2522</v>
      </c>
      <c r="F359" t="s">
        <v>2523</v>
      </c>
      <c r="G359" s="17" t="s">
        <v>2524</v>
      </c>
      <c r="H359" t="s">
        <v>124</v>
      </c>
      <c r="I359" t="s">
        <v>43</v>
      </c>
      <c r="J359" t="s">
        <v>8</v>
      </c>
      <c r="K359" t="s">
        <v>234</v>
      </c>
      <c r="L359" t="s">
        <v>93</v>
      </c>
      <c r="M359" t="s">
        <v>94</v>
      </c>
      <c r="N359">
        <v>1</v>
      </c>
      <c r="O359" t="s">
        <v>47</v>
      </c>
      <c r="P359">
        <v>111</v>
      </c>
      <c r="Q359" t="s">
        <v>48</v>
      </c>
      <c r="R359" t="s">
        <v>2525</v>
      </c>
      <c r="S359" t="s">
        <v>50</v>
      </c>
      <c r="T359" t="s">
        <v>51</v>
      </c>
      <c r="U359" t="s">
        <v>52</v>
      </c>
      <c r="V359">
        <v>1.05</v>
      </c>
      <c r="W359" s="1">
        <v>0</v>
      </c>
      <c r="X359">
        <v>1</v>
      </c>
      <c r="Y359">
        <v>2.5</v>
      </c>
      <c r="Z359">
        <v>5</v>
      </c>
      <c r="AA359">
        <v>0.5</v>
      </c>
      <c r="AB359" s="2">
        <v>0</v>
      </c>
      <c r="AC359" s="1">
        <v>0</v>
      </c>
      <c r="AD359" s="7">
        <v>43476</v>
      </c>
      <c r="AE359" s="7">
        <v>43476</v>
      </c>
      <c r="AF359">
        <v>0</v>
      </c>
      <c r="AG359" t="s">
        <v>53</v>
      </c>
      <c r="AH359" s="2">
        <v>0</v>
      </c>
      <c r="AI359" s="1">
        <v>0</v>
      </c>
      <c r="AJ359" s="1">
        <v>0</v>
      </c>
      <c r="AK359" s="6" t="str">
        <f>+IF(Tabla1[[#This Row],[REQUEST_TY]]="SR MANTENIMIENTO CORRECTIVO", "EMERGENCIA", "OTROS")</f>
        <v>EMERGENCIA</v>
      </c>
      <c r="AL359" s="6" t="str">
        <f>+_xlfn.IFS(Tabla1[[#This Row],[Veces obj]]&lt;=1,"0-1",Tabla1[[#This Row],[Veces obj]]&lt;=2,"1-2",Tabla1[[#This Row],[Veces obj]]&lt;=3,"2-3",TRUE,"&gt;3")</f>
        <v>0-1</v>
      </c>
      <c r="AM359" s="6" t="str">
        <f>+_xlfn.IFS(MONTH(Tabla1[[#This Row],[MES]])&lt;=3,"Q1",MONTH(Tabla1[[#This Row],[MES]])&lt;=6,"Q2",MONTH(Tabla1[[#This Row],[MES]])&lt;=9,"Q3",TRUE,"Q4")</f>
        <v>Q1</v>
      </c>
      <c r="AN359" t="str">
        <f>+IFERROR(VLOOKUP(Tabla1[[#This Row],[CUENTA]],CTAS[],2,0),"OTROS")</f>
        <v>OTROS</v>
      </c>
      <c r="AO359">
        <v>1</v>
      </c>
      <c r="AP359" t="str">
        <f>+IFERROR(VLOOKUP(Tabla1[[#This Row],[EMPLEADO]],IS[],3,0),"OTROS")</f>
        <v>JUAREZ</v>
      </c>
      <c r="AQ359" t="str">
        <f>+IFERROR(VLOOKUP(Tabla1[[#This Row],[EMPLEADO]],IS[[NÓMINA]:[INGENIERO]],2,0),"OTROS")</f>
        <v>MIGUEL COTA</v>
      </c>
    </row>
    <row r="360" spans="1:43" x14ac:dyDescent="0.25">
      <c r="A360" t="s">
        <v>4444</v>
      </c>
      <c r="B360">
        <v>1</v>
      </c>
      <c r="C360" t="s">
        <v>7272</v>
      </c>
      <c r="D360" t="s">
        <v>38</v>
      </c>
      <c r="E360" t="s">
        <v>4207</v>
      </c>
      <c r="F360" t="s">
        <v>7273</v>
      </c>
      <c r="G360" s="17" t="s">
        <v>7274</v>
      </c>
      <c r="H360" t="s">
        <v>58</v>
      </c>
      <c r="I360" t="s">
        <v>43</v>
      </c>
      <c r="J360" t="s">
        <v>8</v>
      </c>
      <c r="K360" t="s">
        <v>1969</v>
      </c>
      <c r="L360" t="s">
        <v>7275</v>
      </c>
      <c r="M360" t="s">
        <v>959</v>
      </c>
      <c r="N360">
        <v>0</v>
      </c>
      <c r="O360" t="s">
        <v>47</v>
      </c>
      <c r="P360">
        <v>2645</v>
      </c>
      <c r="Q360" t="s">
        <v>48</v>
      </c>
      <c r="R360" t="s">
        <v>95</v>
      </c>
      <c r="S360" t="s">
        <v>64</v>
      </c>
      <c r="T360" t="s">
        <v>51</v>
      </c>
      <c r="U360" t="s">
        <v>96</v>
      </c>
      <c r="V360">
        <v>1.1000000000000001</v>
      </c>
      <c r="W360" s="1">
        <v>1501.5000000000002</v>
      </c>
      <c r="X360">
        <v>1</v>
      </c>
      <c r="Y360">
        <v>0.52</v>
      </c>
      <c r="Z360">
        <v>5</v>
      </c>
      <c r="AA360">
        <v>0.10400000000000001</v>
      </c>
      <c r="AB360" s="2">
        <v>0</v>
      </c>
      <c r="AC360" s="1">
        <v>0</v>
      </c>
      <c r="AD360" s="7">
        <v>43524</v>
      </c>
      <c r="AE360" s="7">
        <v>43524</v>
      </c>
      <c r="AF360">
        <v>0</v>
      </c>
      <c r="AG360" t="s">
        <v>53</v>
      </c>
      <c r="AH360" s="2">
        <v>0</v>
      </c>
      <c r="AI360" s="1">
        <v>0</v>
      </c>
      <c r="AJ360" s="1">
        <v>0</v>
      </c>
      <c r="AK360" s="6" t="str">
        <f>+IF(Tabla1[[#This Row],[REQUEST_TY]]="SR MANTENIMIENTO CORRECTIVO", "EMERGENCIA", "OTROS")</f>
        <v>EMERGENCIA</v>
      </c>
      <c r="AL360" s="6" t="str">
        <f>+_xlfn.IFS(Tabla1[[#This Row],[Veces obj]]&lt;=1,"0-1",Tabla1[[#This Row],[Veces obj]]&lt;=2,"1-2",Tabla1[[#This Row],[Veces obj]]&lt;=3,"2-3",TRUE,"&gt;3")</f>
        <v>0-1</v>
      </c>
      <c r="AM360" s="6" t="str">
        <f>+_xlfn.IFS(MONTH(Tabla1[[#This Row],[MES]])&lt;=3,"Q1",MONTH(Tabla1[[#This Row],[MES]])&lt;=6,"Q2",MONTH(Tabla1[[#This Row],[MES]])&lt;=9,"Q3",TRUE,"Q4")</f>
        <v>Q1</v>
      </c>
      <c r="AN360" t="str">
        <f>+IFERROR(VLOOKUP(Tabla1[[#This Row],[CUENTA]],CTAS[],2,0),"OTROS")</f>
        <v>OTROS</v>
      </c>
      <c r="AP360" t="str">
        <f>+IFERROR(VLOOKUP(Tabla1[[#This Row],[EMPLEADO]],IS[],3,0),"OTROS")</f>
        <v>OTROS</v>
      </c>
      <c r="AQ360" t="str">
        <f>+IFERROR(VLOOKUP(Tabla1[[#This Row],[EMPLEADO]],IS[[NÓMINA]:[INGENIERO]],2,0),"OTROS")</f>
        <v>OTROS</v>
      </c>
    </row>
    <row r="361" spans="1:43" x14ac:dyDescent="0.25">
      <c r="A361" t="s">
        <v>36</v>
      </c>
      <c r="B361">
        <v>1</v>
      </c>
      <c r="C361" t="s">
        <v>2540</v>
      </c>
      <c r="D361" t="s">
        <v>38</v>
      </c>
      <c r="E361" t="s">
        <v>373</v>
      </c>
      <c r="F361" t="s">
        <v>2541</v>
      </c>
      <c r="G361" s="17" t="s">
        <v>2542</v>
      </c>
      <c r="H361" t="s">
        <v>124</v>
      </c>
      <c r="I361" t="s">
        <v>43</v>
      </c>
      <c r="J361" t="s">
        <v>8</v>
      </c>
      <c r="K361" t="s">
        <v>151</v>
      </c>
      <c r="L361" t="s">
        <v>152</v>
      </c>
      <c r="M361" t="s">
        <v>73</v>
      </c>
      <c r="N361">
        <v>0</v>
      </c>
      <c r="O361" t="s">
        <v>47</v>
      </c>
      <c r="P361">
        <v>259</v>
      </c>
      <c r="Q361" t="s">
        <v>48</v>
      </c>
      <c r="R361" t="s">
        <v>153</v>
      </c>
      <c r="S361" t="s">
        <v>50</v>
      </c>
      <c r="T361" t="s">
        <v>51</v>
      </c>
      <c r="U361" t="s">
        <v>52</v>
      </c>
      <c r="V361">
        <v>1.05</v>
      </c>
      <c r="W361" s="1">
        <v>750.75000000000011</v>
      </c>
      <c r="X361">
        <v>1</v>
      </c>
      <c r="Y361">
        <v>2.52</v>
      </c>
      <c r="Z361">
        <v>5</v>
      </c>
      <c r="AA361">
        <v>0.504</v>
      </c>
      <c r="AB361" s="2">
        <v>0</v>
      </c>
      <c r="AC361" s="1">
        <v>0</v>
      </c>
      <c r="AD361" s="7">
        <v>43474</v>
      </c>
      <c r="AE361" s="7">
        <v>43475</v>
      </c>
      <c r="AF361">
        <v>1</v>
      </c>
      <c r="AG361" t="s">
        <v>53</v>
      </c>
      <c r="AH361" s="2">
        <v>0</v>
      </c>
      <c r="AI361" s="1">
        <v>0</v>
      </c>
      <c r="AJ361" s="1">
        <v>0</v>
      </c>
      <c r="AK361" s="6" t="str">
        <f>+IF(Tabla1[[#This Row],[REQUEST_TY]]="SR MANTENIMIENTO CORRECTIVO", "EMERGENCIA", "OTROS")</f>
        <v>EMERGENCIA</v>
      </c>
      <c r="AL361" s="6" t="str">
        <f>+_xlfn.IFS(Tabla1[[#This Row],[Veces obj]]&lt;=1,"0-1",Tabla1[[#This Row],[Veces obj]]&lt;=2,"1-2",Tabla1[[#This Row],[Veces obj]]&lt;=3,"2-3",TRUE,"&gt;3")</f>
        <v>0-1</v>
      </c>
      <c r="AM361" s="6" t="str">
        <f>+_xlfn.IFS(MONTH(Tabla1[[#This Row],[MES]])&lt;=3,"Q1",MONTH(Tabla1[[#This Row],[MES]])&lt;=6,"Q2",MONTH(Tabla1[[#This Row],[MES]])&lt;=9,"Q3",TRUE,"Q4")</f>
        <v>Q1</v>
      </c>
      <c r="AN361" t="str">
        <f>+IFERROR(VLOOKUP(Tabla1[[#This Row],[CUENTA]],CTAS[],2,0),"OTROS")</f>
        <v>HONEYWELL</v>
      </c>
      <c r="AO361">
        <v>1</v>
      </c>
      <c r="AP361" t="str">
        <f>+IFERROR(VLOOKUP(Tabla1[[#This Row],[EMPLEADO]],IS[],3,0),"OTROS")</f>
        <v>JUAREZ</v>
      </c>
      <c r="AQ361" t="str">
        <f>+IFERROR(VLOOKUP(Tabla1[[#This Row],[EMPLEADO]],IS[[NÓMINA]:[INGENIERO]],2,0),"OTROS")</f>
        <v>MIGUEL COTA</v>
      </c>
    </row>
    <row r="362" spans="1:43" x14ac:dyDescent="0.25">
      <c r="A362" t="s">
        <v>36</v>
      </c>
      <c r="B362">
        <v>1</v>
      </c>
      <c r="C362" t="s">
        <v>2893</v>
      </c>
      <c r="D362" t="s">
        <v>38</v>
      </c>
      <c r="E362" t="s">
        <v>2527</v>
      </c>
      <c r="F362" t="s">
        <v>2894</v>
      </c>
      <c r="G362" s="17" t="s">
        <v>2895</v>
      </c>
      <c r="H362" t="s">
        <v>124</v>
      </c>
      <c r="I362" t="s">
        <v>43</v>
      </c>
      <c r="J362" t="s">
        <v>8</v>
      </c>
      <c r="K362" t="s">
        <v>2320</v>
      </c>
      <c r="L362" t="s">
        <v>2321</v>
      </c>
      <c r="M362" t="s">
        <v>73</v>
      </c>
      <c r="N362">
        <v>0</v>
      </c>
      <c r="O362" t="s">
        <v>47</v>
      </c>
      <c r="P362">
        <v>1314</v>
      </c>
      <c r="Q362" t="s">
        <v>48</v>
      </c>
      <c r="R362" t="s">
        <v>153</v>
      </c>
      <c r="S362" t="s">
        <v>50</v>
      </c>
      <c r="T362" t="s">
        <v>51</v>
      </c>
      <c r="U362" t="s">
        <v>52</v>
      </c>
      <c r="V362">
        <v>1.05</v>
      </c>
      <c r="W362" s="1">
        <v>750.75000000000011</v>
      </c>
      <c r="X362">
        <v>1</v>
      </c>
      <c r="Y362">
        <v>3.32</v>
      </c>
      <c r="Z362">
        <v>5</v>
      </c>
      <c r="AA362">
        <v>0.66399999999999992</v>
      </c>
      <c r="AB362" s="2">
        <v>0</v>
      </c>
      <c r="AC362" s="1">
        <v>0</v>
      </c>
      <c r="AD362" s="7">
        <v>43481</v>
      </c>
      <c r="AE362" s="7">
        <v>43481</v>
      </c>
      <c r="AF362">
        <v>0</v>
      </c>
      <c r="AG362" t="s">
        <v>53</v>
      </c>
      <c r="AH362" s="2">
        <v>0</v>
      </c>
      <c r="AI362" s="1">
        <v>0</v>
      </c>
      <c r="AJ362" s="1">
        <v>0</v>
      </c>
      <c r="AK362" s="6" t="str">
        <f>+IF(Tabla1[[#This Row],[REQUEST_TY]]="SR MANTENIMIENTO CORRECTIVO", "EMERGENCIA", "OTROS")</f>
        <v>EMERGENCIA</v>
      </c>
      <c r="AL362" s="6" t="str">
        <f>+_xlfn.IFS(Tabla1[[#This Row],[Veces obj]]&lt;=1,"0-1",Tabla1[[#This Row],[Veces obj]]&lt;=2,"1-2",Tabla1[[#This Row],[Veces obj]]&lt;=3,"2-3",TRUE,"&gt;3")</f>
        <v>0-1</v>
      </c>
      <c r="AM362" s="6" t="str">
        <f>+_xlfn.IFS(MONTH(Tabla1[[#This Row],[MES]])&lt;=3,"Q1",MONTH(Tabla1[[#This Row],[MES]])&lt;=6,"Q2",MONTH(Tabla1[[#This Row],[MES]])&lt;=9,"Q3",TRUE,"Q4")</f>
        <v>Q1</v>
      </c>
      <c r="AN362" t="str">
        <f>+IFERROR(VLOOKUP(Tabla1[[#This Row],[CUENTA]],CTAS[],2,0),"OTROS")</f>
        <v>OTROS</v>
      </c>
      <c r="AO362">
        <v>1</v>
      </c>
      <c r="AP362" t="str">
        <f>+IFERROR(VLOOKUP(Tabla1[[#This Row],[EMPLEADO]],IS[],3,0),"OTROS")</f>
        <v>JUAREZ</v>
      </c>
      <c r="AQ362" t="str">
        <f>+IFERROR(VLOOKUP(Tabla1[[#This Row],[EMPLEADO]],IS[[NÓMINA]:[INGENIERO]],2,0),"OTROS")</f>
        <v>MIGUEL COTA</v>
      </c>
    </row>
    <row r="363" spans="1:43" x14ac:dyDescent="0.25">
      <c r="A363" t="s">
        <v>4444</v>
      </c>
      <c r="B363">
        <v>1</v>
      </c>
      <c r="C363" t="s">
        <v>4890</v>
      </c>
      <c r="D363" t="s">
        <v>38</v>
      </c>
      <c r="E363" t="s">
        <v>39</v>
      </c>
      <c r="F363" t="s">
        <v>4891</v>
      </c>
      <c r="G363" s="17" t="s">
        <v>4892</v>
      </c>
      <c r="H363" t="s">
        <v>58</v>
      </c>
      <c r="I363" t="s">
        <v>43</v>
      </c>
      <c r="J363" t="s">
        <v>8</v>
      </c>
      <c r="K363" t="s">
        <v>117</v>
      </c>
      <c r="L363" t="s">
        <v>4893</v>
      </c>
      <c r="M363" t="s">
        <v>61</v>
      </c>
      <c r="N363">
        <v>0</v>
      </c>
      <c r="O363" t="s">
        <v>47</v>
      </c>
      <c r="P363">
        <v>316</v>
      </c>
      <c r="Q363" t="s">
        <v>48</v>
      </c>
      <c r="R363" t="s">
        <v>49</v>
      </c>
      <c r="S363" t="s">
        <v>50</v>
      </c>
      <c r="T363" t="s">
        <v>51</v>
      </c>
      <c r="U363" t="s">
        <v>52</v>
      </c>
      <c r="V363">
        <v>1.05</v>
      </c>
      <c r="W363" s="1">
        <v>750.75000000000011</v>
      </c>
      <c r="X363">
        <v>1</v>
      </c>
      <c r="Y363">
        <v>0.53</v>
      </c>
      <c r="Z363">
        <v>5</v>
      </c>
      <c r="AA363">
        <v>0.10600000000000001</v>
      </c>
      <c r="AB363" s="2">
        <v>0</v>
      </c>
      <c r="AC363" s="1">
        <v>0</v>
      </c>
      <c r="AD363" s="7">
        <v>43501</v>
      </c>
      <c r="AE363" s="7">
        <v>43501</v>
      </c>
      <c r="AF363">
        <v>0</v>
      </c>
      <c r="AG363" t="s">
        <v>53</v>
      </c>
      <c r="AH363" s="2">
        <v>0</v>
      </c>
      <c r="AI363" s="1">
        <v>0</v>
      </c>
      <c r="AJ363" s="1">
        <v>0</v>
      </c>
      <c r="AK363" s="6" t="str">
        <f>+IF(Tabla1[[#This Row],[REQUEST_TY]]="SR MANTENIMIENTO CORRECTIVO", "EMERGENCIA", "OTROS")</f>
        <v>EMERGENCIA</v>
      </c>
      <c r="AL363" s="6" t="str">
        <f>+_xlfn.IFS(Tabla1[[#This Row],[Veces obj]]&lt;=1,"0-1",Tabla1[[#This Row],[Veces obj]]&lt;=2,"1-2",Tabla1[[#This Row],[Veces obj]]&lt;=3,"2-3",TRUE,"&gt;3")</f>
        <v>0-1</v>
      </c>
      <c r="AM363" s="6" t="str">
        <f>+_xlfn.IFS(MONTH(Tabla1[[#This Row],[MES]])&lt;=3,"Q1",MONTH(Tabla1[[#This Row],[MES]])&lt;=6,"Q2",MONTH(Tabla1[[#This Row],[MES]])&lt;=9,"Q3",TRUE,"Q4")</f>
        <v>Q1</v>
      </c>
      <c r="AN363" t="str">
        <f>+IFERROR(VLOOKUP(Tabla1[[#This Row],[CUENTA]],CTAS[],2,0),"OTROS")</f>
        <v>OTROS</v>
      </c>
      <c r="AP363" t="str">
        <f>+IFERROR(VLOOKUP(Tabla1[[#This Row],[EMPLEADO]],IS[],3,0),"OTROS")</f>
        <v>OTROS</v>
      </c>
      <c r="AQ363" t="str">
        <f>+IFERROR(VLOOKUP(Tabla1[[#This Row],[EMPLEADO]],IS[[NÓMINA]:[INGENIERO]],2,0),"OTROS")</f>
        <v>OTROS</v>
      </c>
    </row>
    <row r="364" spans="1:43" x14ac:dyDescent="0.25">
      <c r="A364" t="s">
        <v>36</v>
      </c>
      <c r="B364">
        <v>1</v>
      </c>
      <c r="C364" t="s">
        <v>3022</v>
      </c>
      <c r="D364" t="s">
        <v>38</v>
      </c>
      <c r="E364" t="s">
        <v>888</v>
      </c>
      <c r="F364" t="s">
        <v>3023</v>
      </c>
      <c r="G364" s="17" t="s">
        <v>3024</v>
      </c>
      <c r="H364" t="s">
        <v>124</v>
      </c>
      <c r="I364" t="s">
        <v>43</v>
      </c>
      <c r="J364" t="s">
        <v>8</v>
      </c>
      <c r="K364" t="s">
        <v>891</v>
      </c>
      <c r="L364" t="s">
        <v>892</v>
      </c>
      <c r="M364" t="s">
        <v>94</v>
      </c>
      <c r="N364">
        <v>0</v>
      </c>
      <c r="O364" t="s">
        <v>47</v>
      </c>
      <c r="P364">
        <v>37</v>
      </c>
      <c r="Q364" t="s">
        <v>82</v>
      </c>
      <c r="R364" t="s">
        <v>49</v>
      </c>
      <c r="S364" t="s">
        <v>50</v>
      </c>
      <c r="T364" t="s">
        <v>51</v>
      </c>
      <c r="U364" t="s">
        <v>120</v>
      </c>
      <c r="V364">
        <v>0.8</v>
      </c>
      <c r="W364" s="1">
        <v>572.00000000000011</v>
      </c>
      <c r="X364">
        <v>1</v>
      </c>
      <c r="Y364">
        <v>3.67</v>
      </c>
      <c r="Z364">
        <v>5</v>
      </c>
      <c r="AA364">
        <v>0.73399999999999999</v>
      </c>
      <c r="AB364" s="2">
        <v>0</v>
      </c>
      <c r="AC364" s="1">
        <v>0</v>
      </c>
      <c r="AD364" s="7">
        <v>43474</v>
      </c>
      <c r="AE364" s="7">
        <v>43474</v>
      </c>
      <c r="AF364">
        <v>0</v>
      </c>
      <c r="AG364" t="s">
        <v>53</v>
      </c>
      <c r="AH364" s="2">
        <v>0</v>
      </c>
      <c r="AI364" s="1">
        <v>0</v>
      </c>
      <c r="AJ364" s="1">
        <v>0</v>
      </c>
      <c r="AK364" s="6" t="str">
        <f>+IF(Tabla1[[#This Row],[REQUEST_TY]]="SR MANTENIMIENTO CORRECTIVO", "EMERGENCIA", "OTROS")</f>
        <v>EMERGENCIA</v>
      </c>
      <c r="AL364" s="6" t="str">
        <f>+_xlfn.IFS(Tabla1[[#This Row],[Veces obj]]&lt;=1,"0-1",Tabla1[[#This Row],[Veces obj]]&lt;=2,"1-2",Tabla1[[#This Row],[Veces obj]]&lt;=3,"2-3",TRUE,"&gt;3")</f>
        <v>0-1</v>
      </c>
      <c r="AM364" s="6" t="str">
        <f>+_xlfn.IFS(MONTH(Tabla1[[#This Row],[MES]])&lt;=3,"Q1",MONTH(Tabla1[[#This Row],[MES]])&lt;=6,"Q2",MONTH(Tabla1[[#This Row],[MES]])&lt;=9,"Q3",TRUE,"Q4")</f>
        <v>Q1</v>
      </c>
      <c r="AN364" t="str">
        <f>+IFERROR(VLOOKUP(Tabla1[[#This Row],[CUENTA]],CTAS[],2,0),"OTROS")</f>
        <v>OTROS</v>
      </c>
      <c r="AO364">
        <v>1</v>
      </c>
      <c r="AP364" t="str">
        <f>+IFERROR(VLOOKUP(Tabla1[[#This Row],[EMPLEADO]],IS[],3,0),"OTROS")</f>
        <v>JUAREZ</v>
      </c>
      <c r="AQ364" t="str">
        <f>+IFERROR(VLOOKUP(Tabla1[[#This Row],[EMPLEADO]],IS[[NÓMINA]:[INGENIERO]],2,0),"OTROS")</f>
        <v>MIGUEL COTA</v>
      </c>
    </row>
    <row r="365" spans="1:43" x14ac:dyDescent="0.25">
      <c r="A365" t="s">
        <v>4444</v>
      </c>
      <c r="B365">
        <v>1</v>
      </c>
      <c r="C365" t="s">
        <v>5977</v>
      </c>
      <c r="D365" t="s">
        <v>38</v>
      </c>
      <c r="E365" t="s">
        <v>373</v>
      </c>
      <c r="F365" t="s">
        <v>5978</v>
      </c>
      <c r="G365" s="17" t="s">
        <v>5979</v>
      </c>
      <c r="H365" t="s">
        <v>691</v>
      </c>
      <c r="I365" t="s">
        <v>43</v>
      </c>
      <c r="J365" t="s">
        <v>8</v>
      </c>
      <c r="K365" t="s">
        <v>102</v>
      </c>
      <c r="L365" t="s">
        <v>5980</v>
      </c>
      <c r="M365" t="s">
        <v>215</v>
      </c>
      <c r="N365">
        <v>0</v>
      </c>
      <c r="O365" t="s">
        <v>47</v>
      </c>
      <c r="P365">
        <v>138</v>
      </c>
      <c r="Q365" t="s">
        <v>48</v>
      </c>
      <c r="R365" t="s">
        <v>153</v>
      </c>
      <c r="S365" t="s">
        <v>50</v>
      </c>
      <c r="T365" t="s">
        <v>51</v>
      </c>
      <c r="U365" t="s">
        <v>52</v>
      </c>
      <c r="V365">
        <v>1.05</v>
      </c>
      <c r="W365" s="1">
        <v>750.75000000000011</v>
      </c>
      <c r="X365">
        <v>1</v>
      </c>
      <c r="Y365">
        <v>0.53</v>
      </c>
      <c r="Z365">
        <v>5</v>
      </c>
      <c r="AA365">
        <v>0.10600000000000001</v>
      </c>
      <c r="AB365" s="2">
        <v>0</v>
      </c>
      <c r="AC365" s="1">
        <v>0</v>
      </c>
      <c r="AD365" s="7">
        <v>43509</v>
      </c>
      <c r="AE365" s="7">
        <v>43510</v>
      </c>
      <c r="AF365">
        <v>1</v>
      </c>
      <c r="AG365" t="s">
        <v>53</v>
      </c>
      <c r="AH365" s="2">
        <v>0</v>
      </c>
      <c r="AI365" s="1">
        <v>0</v>
      </c>
      <c r="AJ365" s="1">
        <v>0</v>
      </c>
      <c r="AK365" s="6" t="str">
        <f>+IF(Tabla1[[#This Row],[REQUEST_TY]]="SR MANTENIMIENTO CORRECTIVO", "EMERGENCIA", "OTROS")</f>
        <v>EMERGENCIA</v>
      </c>
      <c r="AL365" s="6" t="str">
        <f>+_xlfn.IFS(Tabla1[[#This Row],[Veces obj]]&lt;=1,"0-1",Tabla1[[#This Row],[Veces obj]]&lt;=2,"1-2",Tabla1[[#This Row],[Veces obj]]&lt;=3,"2-3",TRUE,"&gt;3")</f>
        <v>0-1</v>
      </c>
      <c r="AM365" s="6" t="str">
        <f>+_xlfn.IFS(MONTH(Tabla1[[#This Row],[MES]])&lt;=3,"Q1",MONTH(Tabla1[[#This Row],[MES]])&lt;=6,"Q2",MONTH(Tabla1[[#This Row],[MES]])&lt;=9,"Q3",TRUE,"Q4")</f>
        <v>Q1</v>
      </c>
      <c r="AN365" t="str">
        <f>+IFERROR(VLOOKUP(Tabla1[[#This Row],[CUENTA]],CTAS[],2,0),"OTROS")</f>
        <v>OTROS</v>
      </c>
      <c r="AP365" t="str">
        <f>+IFERROR(VLOOKUP(Tabla1[[#This Row],[EMPLEADO]],IS[],3,0),"OTROS")</f>
        <v>OTROS</v>
      </c>
      <c r="AQ365" t="str">
        <f>+IFERROR(VLOOKUP(Tabla1[[#This Row],[EMPLEADO]],IS[[NÓMINA]:[INGENIERO]],2,0),"OTROS")</f>
        <v>OTROS</v>
      </c>
    </row>
    <row r="366" spans="1:43" x14ac:dyDescent="0.25">
      <c r="A366" t="s">
        <v>36</v>
      </c>
      <c r="B366">
        <v>1</v>
      </c>
      <c r="C366" t="s">
        <v>3233</v>
      </c>
      <c r="D366" t="s">
        <v>38</v>
      </c>
      <c r="E366" t="s">
        <v>507</v>
      </c>
      <c r="F366" t="s">
        <v>3234</v>
      </c>
      <c r="G366" s="17" t="s">
        <v>3235</v>
      </c>
      <c r="H366" t="s">
        <v>124</v>
      </c>
      <c r="I366" t="s">
        <v>43</v>
      </c>
      <c r="J366" t="s">
        <v>8</v>
      </c>
      <c r="K366" t="s">
        <v>2725</v>
      </c>
      <c r="L366" t="s">
        <v>2726</v>
      </c>
      <c r="M366" t="s">
        <v>94</v>
      </c>
      <c r="N366">
        <v>0</v>
      </c>
      <c r="O366" t="s">
        <v>47</v>
      </c>
      <c r="P366">
        <v>273</v>
      </c>
      <c r="Q366" t="s">
        <v>48</v>
      </c>
      <c r="R366" t="s">
        <v>242</v>
      </c>
      <c r="S366" t="s">
        <v>64</v>
      </c>
      <c r="T366" t="s">
        <v>51</v>
      </c>
      <c r="U366" t="s">
        <v>96</v>
      </c>
      <c r="V366">
        <v>1.1000000000000001</v>
      </c>
      <c r="W366" s="1">
        <v>1501.5000000000002</v>
      </c>
      <c r="X366">
        <v>1</v>
      </c>
      <c r="Y366">
        <v>4.32</v>
      </c>
      <c r="Z366">
        <v>5</v>
      </c>
      <c r="AA366">
        <v>0.8640000000000001</v>
      </c>
      <c r="AB366" s="2">
        <v>0</v>
      </c>
      <c r="AC366" s="1">
        <v>0</v>
      </c>
      <c r="AD366" s="7">
        <v>43473</v>
      </c>
      <c r="AE366" s="7">
        <v>43473</v>
      </c>
      <c r="AF366">
        <v>0</v>
      </c>
      <c r="AG366" t="s">
        <v>53</v>
      </c>
      <c r="AH366" s="2">
        <v>0</v>
      </c>
      <c r="AI366" s="1">
        <v>0</v>
      </c>
      <c r="AJ366" s="1">
        <v>0</v>
      </c>
      <c r="AK366" s="6" t="str">
        <f>+IF(Tabla1[[#This Row],[REQUEST_TY]]="SR MANTENIMIENTO CORRECTIVO", "EMERGENCIA", "OTROS")</f>
        <v>EMERGENCIA</v>
      </c>
      <c r="AL366" s="6" t="str">
        <f>+_xlfn.IFS(Tabla1[[#This Row],[Veces obj]]&lt;=1,"0-1",Tabla1[[#This Row],[Veces obj]]&lt;=2,"1-2",Tabla1[[#This Row],[Veces obj]]&lt;=3,"2-3",TRUE,"&gt;3")</f>
        <v>0-1</v>
      </c>
      <c r="AM366" s="6" t="str">
        <f>+_xlfn.IFS(MONTH(Tabla1[[#This Row],[MES]])&lt;=3,"Q1",MONTH(Tabla1[[#This Row],[MES]])&lt;=6,"Q2",MONTH(Tabla1[[#This Row],[MES]])&lt;=9,"Q3",TRUE,"Q4")</f>
        <v>Q1</v>
      </c>
      <c r="AN366" t="str">
        <f>+IFERROR(VLOOKUP(Tabla1[[#This Row],[CUENTA]],CTAS[],2,0),"OTROS")</f>
        <v>OTROS</v>
      </c>
      <c r="AO366">
        <v>1</v>
      </c>
      <c r="AP366" t="str">
        <f>+IFERROR(VLOOKUP(Tabla1[[#This Row],[EMPLEADO]],IS[],3,0),"OTROS")</f>
        <v>JUAREZ</v>
      </c>
      <c r="AQ366" t="str">
        <f>+IFERROR(VLOOKUP(Tabla1[[#This Row],[EMPLEADO]],IS[[NÓMINA]:[INGENIERO]],2,0),"OTROS")</f>
        <v>MIGUEL COTA</v>
      </c>
    </row>
    <row r="367" spans="1:43" x14ac:dyDescent="0.25">
      <c r="A367" t="s">
        <v>36</v>
      </c>
      <c r="B367">
        <v>1</v>
      </c>
      <c r="C367" t="s">
        <v>3256</v>
      </c>
      <c r="D367" t="s">
        <v>38</v>
      </c>
      <c r="E367" t="s">
        <v>89</v>
      </c>
      <c r="F367" t="s">
        <v>3257</v>
      </c>
      <c r="G367" s="17" t="s">
        <v>168</v>
      </c>
      <c r="H367" t="s">
        <v>124</v>
      </c>
      <c r="I367" t="s">
        <v>43</v>
      </c>
      <c r="J367" t="s">
        <v>8</v>
      </c>
      <c r="K367" t="s">
        <v>169</v>
      </c>
      <c r="L367" t="s">
        <v>170</v>
      </c>
      <c r="M367" t="s">
        <v>94</v>
      </c>
      <c r="N367">
        <v>0</v>
      </c>
      <c r="O367" t="s">
        <v>47</v>
      </c>
      <c r="P367">
        <v>6</v>
      </c>
      <c r="Q367" t="s">
        <v>207</v>
      </c>
      <c r="R367" t="s">
        <v>95</v>
      </c>
      <c r="S367" t="s">
        <v>64</v>
      </c>
      <c r="T367" t="s">
        <v>51</v>
      </c>
      <c r="U367" t="s">
        <v>209</v>
      </c>
      <c r="V367">
        <v>0</v>
      </c>
      <c r="W367" s="1">
        <v>0</v>
      </c>
      <c r="X367">
        <v>1</v>
      </c>
      <c r="Y367">
        <v>4.53</v>
      </c>
      <c r="Z367">
        <v>5</v>
      </c>
      <c r="AA367">
        <v>0.90600000000000003</v>
      </c>
      <c r="AB367" s="2">
        <v>0</v>
      </c>
      <c r="AC367" s="1">
        <v>0</v>
      </c>
      <c r="AD367" s="7">
        <v>43480</v>
      </c>
      <c r="AE367" s="7">
        <v>43480</v>
      </c>
      <c r="AF367">
        <v>0</v>
      </c>
      <c r="AG367" t="s">
        <v>53</v>
      </c>
      <c r="AH367" s="2">
        <v>0</v>
      </c>
      <c r="AI367" s="1">
        <v>0</v>
      </c>
      <c r="AJ367" s="1">
        <v>0</v>
      </c>
      <c r="AK367" s="6" t="str">
        <f>+IF(Tabla1[[#This Row],[REQUEST_TY]]="SR MANTENIMIENTO CORRECTIVO", "EMERGENCIA", "OTROS")</f>
        <v>EMERGENCIA</v>
      </c>
      <c r="AL367" s="6" t="str">
        <f>+_xlfn.IFS(Tabla1[[#This Row],[Veces obj]]&lt;=1,"0-1",Tabla1[[#This Row],[Veces obj]]&lt;=2,"1-2",Tabla1[[#This Row],[Veces obj]]&lt;=3,"2-3",TRUE,"&gt;3")</f>
        <v>0-1</v>
      </c>
      <c r="AM367" s="6" t="str">
        <f>+_xlfn.IFS(MONTH(Tabla1[[#This Row],[MES]])&lt;=3,"Q1",MONTH(Tabla1[[#This Row],[MES]])&lt;=6,"Q2",MONTH(Tabla1[[#This Row],[MES]])&lt;=9,"Q3",TRUE,"Q4")</f>
        <v>Q1</v>
      </c>
      <c r="AN367" t="str">
        <f>+IFERROR(VLOOKUP(Tabla1[[#This Row],[CUENTA]],CTAS[],2,0),"OTROS")</f>
        <v>OTROS</v>
      </c>
      <c r="AO367">
        <v>1</v>
      </c>
      <c r="AP367" t="str">
        <f>+IFERROR(VLOOKUP(Tabla1[[#This Row],[EMPLEADO]],IS[],3,0),"OTROS")</f>
        <v>JUAREZ</v>
      </c>
      <c r="AQ367" t="str">
        <f>+IFERROR(VLOOKUP(Tabla1[[#This Row],[EMPLEADO]],IS[[NÓMINA]:[INGENIERO]],2,0),"OTROS")</f>
        <v>MIGUEL COTA</v>
      </c>
    </row>
    <row r="368" spans="1:43" x14ac:dyDescent="0.25">
      <c r="A368" t="s">
        <v>36</v>
      </c>
      <c r="B368">
        <v>1</v>
      </c>
      <c r="C368" t="s">
        <v>828</v>
      </c>
      <c r="D368" t="s">
        <v>38</v>
      </c>
      <c r="E368" t="s">
        <v>636</v>
      </c>
      <c r="F368" t="s">
        <v>829</v>
      </c>
      <c r="G368" s="17" t="s">
        <v>830</v>
      </c>
      <c r="H368" t="s">
        <v>679</v>
      </c>
      <c r="I368" t="s">
        <v>43</v>
      </c>
      <c r="J368" t="s">
        <v>8</v>
      </c>
      <c r="K368" t="s">
        <v>495</v>
      </c>
      <c r="L368" t="s">
        <v>496</v>
      </c>
      <c r="M368" t="s">
        <v>46</v>
      </c>
      <c r="N368">
        <v>0</v>
      </c>
      <c r="O368" t="s">
        <v>47</v>
      </c>
      <c r="P368">
        <v>82</v>
      </c>
      <c r="Q368" t="s">
        <v>48</v>
      </c>
      <c r="R368" t="s">
        <v>153</v>
      </c>
      <c r="S368" t="s">
        <v>50</v>
      </c>
      <c r="T368" t="s">
        <v>51</v>
      </c>
      <c r="U368" t="s">
        <v>52</v>
      </c>
      <c r="V368">
        <v>1.05</v>
      </c>
      <c r="W368" s="1">
        <v>750.75000000000011</v>
      </c>
      <c r="X368">
        <v>1</v>
      </c>
      <c r="Y368">
        <v>0.54</v>
      </c>
      <c r="Z368">
        <v>5</v>
      </c>
      <c r="AA368">
        <v>0.10800000000000001</v>
      </c>
      <c r="AB368" s="2">
        <v>0</v>
      </c>
      <c r="AC368" s="1">
        <v>0</v>
      </c>
      <c r="AD368" s="7">
        <v>43474</v>
      </c>
      <c r="AE368" s="7">
        <v>43475</v>
      </c>
      <c r="AF368">
        <v>1</v>
      </c>
      <c r="AG368" t="s">
        <v>53</v>
      </c>
      <c r="AH368" s="2">
        <v>0</v>
      </c>
      <c r="AI368" s="1">
        <v>0</v>
      </c>
      <c r="AJ368" s="1">
        <v>0</v>
      </c>
      <c r="AK368" s="6" t="str">
        <f>+IF(Tabla1[[#This Row],[REQUEST_TY]]="SR MANTENIMIENTO CORRECTIVO", "EMERGENCIA", "OTROS")</f>
        <v>EMERGENCIA</v>
      </c>
      <c r="AL368" s="6" t="str">
        <f>+_xlfn.IFS(Tabla1[[#This Row],[Veces obj]]&lt;=1,"0-1",Tabla1[[#This Row],[Veces obj]]&lt;=2,"1-2",Tabla1[[#This Row],[Veces obj]]&lt;=3,"2-3",TRUE,"&gt;3")</f>
        <v>0-1</v>
      </c>
      <c r="AM368" s="6" t="str">
        <f>+_xlfn.IFS(MONTH(Tabla1[[#This Row],[MES]])&lt;=3,"Q1",MONTH(Tabla1[[#This Row],[MES]])&lt;=6,"Q2",MONTH(Tabla1[[#This Row],[MES]])&lt;=9,"Q3",TRUE,"Q4")</f>
        <v>Q1</v>
      </c>
      <c r="AN368" t="str">
        <f>+IFERROR(VLOOKUP(Tabla1[[#This Row],[CUENTA]],CTAS[],2,0),"OTROS")</f>
        <v>OTROS</v>
      </c>
      <c r="AP368" t="str">
        <f>+IFERROR(VLOOKUP(Tabla1[[#This Row],[EMPLEADO]],IS[],3,0),"OTROS")</f>
        <v>OTROS</v>
      </c>
      <c r="AQ368" t="str">
        <f>+IFERROR(VLOOKUP(Tabla1[[#This Row],[EMPLEADO]],IS[[NÓMINA]:[INGENIERO]],2,0),"OTROS")</f>
        <v>OTROS</v>
      </c>
    </row>
    <row r="369" spans="1:43" x14ac:dyDescent="0.25">
      <c r="A369" t="s">
        <v>4444</v>
      </c>
      <c r="B369">
        <v>1</v>
      </c>
      <c r="C369" t="s">
        <v>7265</v>
      </c>
      <c r="D369" t="s">
        <v>38</v>
      </c>
      <c r="E369" t="s">
        <v>328</v>
      </c>
      <c r="F369" t="s">
        <v>7266</v>
      </c>
      <c r="G369" s="17" t="s">
        <v>7267</v>
      </c>
      <c r="H369" t="s">
        <v>220</v>
      </c>
      <c r="I369" t="s">
        <v>43</v>
      </c>
      <c r="J369" t="s">
        <v>8</v>
      </c>
      <c r="K369" t="s">
        <v>907</v>
      </c>
      <c r="L369" t="s">
        <v>908</v>
      </c>
      <c r="M369" t="s">
        <v>556</v>
      </c>
      <c r="N369">
        <v>0</v>
      </c>
      <c r="O369" t="s">
        <v>47</v>
      </c>
      <c r="P369">
        <v>343</v>
      </c>
      <c r="Q369" t="s">
        <v>48</v>
      </c>
      <c r="R369" t="s">
        <v>153</v>
      </c>
      <c r="S369" t="s">
        <v>50</v>
      </c>
      <c r="T369" t="s">
        <v>208</v>
      </c>
      <c r="U369" t="s">
        <v>52</v>
      </c>
      <c r="V369">
        <v>1.05</v>
      </c>
      <c r="W369" s="1">
        <v>750.75000000000011</v>
      </c>
      <c r="X369">
        <v>1</v>
      </c>
      <c r="Y369">
        <v>0.98</v>
      </c>
      <c r="Z369">
        <v>9</v>
      </c>
      <c r="AA369">
        <v>0.10888888888888888</v>
      </c>
      <c r="AB369" s="2">
        <v>0</v>
      </c>
      <c r="AC369" s="1">
        <v>0</v>
      </c>
      <c r="AD369" s="7">
        <v>43524</v>
      </c>
      <c r="AE369" s="7">
        <v>43524</v>
      </c>
      <c r="AF369">
        <v>0</v>
      </c>
      <c r="AG369" t="s">
        <v>53</v>
      </c>
      <c r="AH369" s="2">
        <v>0</v>
      </c>
      <c r="AI369" s="1">
        <v>0</v>
      </c>
      <c r="AJ369" s="1">
        <v>0</v>
      </c>
      <c r="AK369" s="6" t="str">
        <f>+IF(Tabla1[[#This Row],[REQUEST_TY]]="SR MANTENIMIENTO CORRECTIVO", "EMERGENCIA", "OTROS")</f>
        <v>EMERGENCIA</v>
      </c>
      <c r="AL369" s="6" t="str">
        <f>+_xlfn.IFS(Tabla1[[#This Row],[Veces obj]]&lt;=1,"0-1",Tabla1[[#This Row],[Veces obj]]&lt;=2,"1-2",Tabla1[[#This Row],[Veces obj]]&lt;=3,"2-3",TRUE,"&gt;3")</f>
        <v>0-1</v>
      </c>
      <c r="AM369" s="6" t="str">
        <f>+_xlfn.IFS(MONTH(Tabla1[[#This Row],[MES]])&lt;=3,"Q1",MONTH(Tabla1[[#This Row],[MES]])&lt;=6,"Q2",MONTH(Tabla1[[#This Row],[MES]])&lt;=9,"Q3",TRUE,"Q4")</f>
        <v>Q1</v>
      </c>
      <c r="AN369" t="str">
        <f>+IFERROR(VLOOKUP(Tabla1[[#This Row],[CUENTA]],CTAS[],2,0),"OTROS")</f>
        <v>OTROS</v>
      </c>
      <c r="AP369" t="str">
        <f>+IFERROR(VLOOKUP(Tabla1[[#This Row],[EMPLEADO]],IS[],3,0),"OTROS")</f>
        <v>OTROS</v>
      </c>
      <c r="AQ369" t="str">
        <f>+IFERROR(VLOOKUP(Tabla1[[#This Row],[EMPLEADO]],IS[[NÓMINA]:[INGENIERO]],2,0),"OTROS")</f>
        <v>OTROS</v>
      </c>
    </row>
    <row r="370" spans="1:43" x14ac:dyDescent="0.25">
      <c r="A370" t="s">
        <v>36</v>
      </c>
      <c r="B370">
        <v>1</v>
      </c>
      <c r="C370" t="s">
        <v>831</v>
      </c>
      <c r="D370" t="s">
        <v>38</v>
      </c>
      <c r="E370" t="s">
        <v>76</v>
      </c>
      <c r="F370" t="s">
        <v>832</v>
      </c>
      <c r="G370" s="17" t="s">
        <v>480</v>
      </c>
      <c r="H370" t="s">
        <v>646</v>
      </c>
      <c r="I370" t="s">
        <v>43</v>
      </c>
      <c r="J370" t="s">
        <v>8</v>
      </c>
      <c r="K370" t="s">
        <v>102</v>
      </c>
      <c r="L370" t="s">
        <v>477</v>
      </c>
      <c r="M370" t="s">
        <v>358</v>
      </c>
      <c r="N370">
        <v>0</v>
      </c>
      <c r="O370" t="s">
        <v>47</v>
      </c>
      <c r="P370">
        <v>198</v>
      </c>
      <c r="Q370" t="s">
        <v>48</v>
      </c>
      <c r="R370" t="s">
        <v>63</v>
      </c>
      <c r="S370" t="s">
        <v>64</v>
      </c>
      <c r="T370" t="s">
        <v>51</v>
      </c>
      <c r="U370" t="s">
        <v>96</v>
      </c>
      <c r="V370">
        <v>1.1000000000000001</v>
      </c>
      <c r="W370" s="1">
        <v>1501.5000000000002</v>
      </c>
      <c r="X370">
        <v>1</v>
      </c>
      <c r="Y370">
        <v>0.55000000000000004</v>
      </c>
      <c r="Z370">
        <v>5</v>
      </c>
      <c r="AA370">
        <v>0.11000000000000001</v>
      </c>
      <c r="AB370" s="2">
        <v>0</v>
      </c>
      <c r="AC370" s="1">
        <v>0</v>
      </c>
      <c r="AD370" s="7">
        <v>43490</v>
      </c>
      <c r="AE370" s="7">
        <v>43490</v>
      </c>
      <c r="AF370">
        <v>0</v>
      </c>
      <c r="AG370" t="s">
        <v>53</v>
      </c>
      <c r="AH370" s="2">
        <v>0</v>
      </c>
      <c r="AI370" s="1">
        <v>0</v>
      </c>
      <c r="AJ370" s="1">
        <v>0</v>
      </c>
      <c r="AK370" s="6" t="str">
        <f>+IF(Tabla1[[#This Row],[REQUEST_TY]]="SR MANTENIMIENTO CORRECTIVO", "EMERGENCIA", "OTROS")</f>
        <v>EMERGENCIA</v>
      </c>
      <c r="AL370" s="6" t="str">
        <f>+_xlfn.IFS(Tabla1[[#This Row],[Veces obj]]&lt;=1,"0-1",Tabla1[[#This Row],[Veces obj]]&lt;=2,"1-2",Tabla1[[#This Row],[Veces obj]]&lt;=3,"2-3",TRUE,"&gt;3")</f>
        <v>0-1</v>
      </c>
      <c r="AM370" s="6" t="str">
        <f>+_xlfn.IFS(MONTH(Tabla1[[#This Row],[MES]])&lt;=3,"Q1",MONTH(Tabla1[[#This Row],[MES]])&lt;=6,"Q2",MONTH(Tabla1[[#This Row],[MES]])&lt;=9,"Q3",TRUE,"Q4")</f>
        <v>Q1</v>
      </c>
      <c r="AN370" t="str">
        <f>+IFERROR(VLOOKUP(Tabla1[[#This Row],[CUENTA]],CTAS[],2,0),"OTROS")</f>
        <v>OTROS</v>
      </c>
      <c r="AP370" t="str">
        <f>+IFERROR(VLOOKUP(Tabla1[[#This Row],[EMPLEADO]],IS[],3,0),"OTROS")</f>
        <v>OTROS</v>
      </c>
      <c r="AQ370" t="str">
        <f>+IFERROR(VLOOKUP(Tabla1[[#This Row],[EMPLEADO]],IS[[NÓMINA]:[INGENIERO]],2,0),"OTROS")</f>
        <v>OTROS</v>
      </c>
    </row>
    <row r="371" spans="1:43" x14ac:dyDescent="0.25">
      <c r="A371" t="s">
        <v>4444</v>
      </c>
      <c r="B371">
        <v>1</v>
      </c>
      <c r="C371" t="s">
        <v>4573</v>
      </c>
      <c r="D371" t="s">
        <v>38</v>
      </c>
      <c r="E371" t="s">
        <v>373</v>
      </c>
      <c r="F371" t="s">
        <v>4574</v>
      </c>
      <c r="G371" s="17" t="s">
        <v>4575</v>
      </c>
      <c r="H371" t="s">
        <v>646</v>
      </c>
      <c r="I371" t="s">
        <v>43</v>
      </c>
      <c r="J371" t="s">
        <v>8</v>
      </c>
      <c r="K371" t="s">
        <v>102</v>
      </c>
      <c r="L371" t="s">
        <v>1608</v>
      </c>
      <c r="M371" t="s">
        <v>358</v>
      </c>
      <c r="N371">
        <v>0</v>
      </c>
      <c r="O371" t="s">
        <v>47</v>
      </c>
      <c r="P371">
        <v>134</v>
      </c>
      <c r="Q371" t="s">
        <v>48</v>
      </c>
      <c r="R371" t="s">
        <v>153</v>
      </c>
      <c r="S371" t="s">
        <v>50</v>
      </c>
      <c r="T371" t="s">
        <v>51</v>
      </c>
      <c r="U371" t="s">
        <v>52</v>
      </c>
      <c r="V371">
        <v>1.05</v>
      </c>
      <c r="W371" s="1">
        <v>750.75000000000011</v>
      </c>
      <c r="X371">
        <v>1</v>
      </c>
      <c r="Y371">
        <v>0.55000000000000004</v>
      </c>
      <c r="Z371">
        <v>5</v>
      </c>
      <c r="AA371">
        <v>0.11000000000000001</v>
      </c>
      <c r="AB371" s="2">
        <v>0</v>
      </c>
      <c r="AC371" s="1">
        <v>0</v>
      </c>
      <c r="AD371" s="7">
        <v>43494</v>
      </c>
      <c r="AE371" s="7">
        <v>43497</v>
      </c>
      <c r="AF371">
        <v>3</v>
      </c>
      <c r="AG371" t="s">
        <v>1680</v>
      </c>
      <c r="AH371" s="2">
        <v>0.25</v>
      </c>
      <c r="AI371" s="1">
        <v>-178.75000000000003</v>
      </c>
      <c r="AJ371" s="1">
        <v>0</v>
      </c>
      <c r="AK371" s="6" t="str">
        <f>+IF(Tabla1[[#This Row],[REQUEST_TY]]="SR MANTENIMIENTO CORRECTIVO", "EMERGENCIA", "OTROS")</f>
        <v>EMERGENCIA</v>
      </c>
      <c r="AL371" s="6" t="str">
        <f>+_xlfn.IFS(Tabla1[[#This Row],[Veces obj]]&lt;=1,"0-1",Tabla1[[#This Row],[Veces obj]]&lt;=2,"1-2",Tabla1[[#This Row],[Veces obj]]&lt;=3,"2-3",TRUE,"&gt;3")</f>
        <v>0-1</v>
      </c>
      <c r="AM371" s="6" t="str">
        <f>+_xlfn.IFS(MONTH(Tabla1[[#This Row],[MES]])&lt;=3,"Q1",MONTH(Tabla1[[#This Row],[MES]])&lt;=6,"Q2",MONTH(Tabla1[[#This Row],[MES]])&lt;=9,"Q3",TRUE,"Q4")</f>
        <v>Q1</v>
      </c>
      <c r="AN371" t="str">
        <f>+IFERROR(VLOOKUP(Tabla1[[#This Row],[CUENTA]],CTAS[],2,0),"OTROS")</f>
        <v>OTROS</v>
      </c>
      <c r="AP371" t="str">
        <f>+IFERROR(VLOOKUP(Tabla1[[#This Row],[EMPLEADO]],IS[],3,0),"OTROS")</f>
        <v>OTROS</v>
      </c>
      <c r="AQ371" t="str">
        <f>+IFERROR(VLOOKUP(Tabla1[[#This Row],[EMPLEADO]],IS[[NÓMINA]:[INGENIERO]],2,0),"OTROS")</f>
        <v>OTROS</v>
      </c>
    </row>
    <row r="372" spans="1:43" x14ac:dyDescent="0.25">
      <c r="A372" t="s">
        <v>4444</v>
      </c>
      <c r="B372">
        <v>1</v>
      </c>
      <c r="C372" t="s">
        <v>5551</v>
      </c>
      <c r="D372" t="s">
        <v>38</v>
      </c>
      <c r="E372" t="s">
        <v>133</v>
      </c>
      <c r="F372" t="s">
        <v>5552</v>
      </c>
      <c r="G372" s="17" t="s">
        <v>5553</v>
      </c>
      <c r="H372" t="s">
        <v>136</v>
      </c>
      <c r="I372" t="s">
        <v>43</v>
      </c>
      <c r="J372" t="s">
        <v>8</v>
      </c>
      <c r="K372" t="s">
        <v>59</v>
      </c>
      <c r="L372" t="s">
        <v>5106</v>
      </c>
      <c r="M372" t="s">
        <v>222</v>
      </c>
      <c r="N372">
        <v>0</v>
      </c>
      <c r="O372" t="s">
        <v>47</v>
      </c>
      <c r="P372">
        <v>72</v>
      </c>
      <c r="Q372" t="s">
        <v>48</v>
      </c>
      <c r="R372" t="s">
        <v>138</v>
      </c>
      <c r="S372" t="s">
        <v>139</v>
      </c>
      <c r="T372" t="s">
        <v>51</v>
      </c>
      <c r="U372" t="s">
        <v>353</v>
      </c>
      <c r="V372">
        <v>1.1499999999999999</v>
      </c>
      <c r="W372" s="1">
        <v>1808.95</v>
      </c>
      <c r="X372">
        <v>1</v>
      </c>
      <c r="Y372">
        <v>0.45</v>
      </c>
      <c r="Z372">
        <v>4</v>
      </c>
      <c r="AA372">
        <v>0.1125</v>
      </c>
      <c r="AB372" s="2">
        <v>0</v>
      </c>
      <c r="AC372" s="1">
        <v>0</v>
      </c>
      <c r="AD372" s="7">
        <v>43507</v>
      </c>
      <c r="AE372" s="7">
        <v>43507</v>
      </c>
      <c r="AF372">
        <v>0</v>
      </c>
      <c r="AG372" t="s">
        <v>53</v>
      </c>
      <c r="AH372" s="2">
        <v>0</v>
      </c>
      <c r="AI372" s="1">
        <v>0</v>
      </c>
      <c r="AJ372" s="1">
        <v>0</v>
      </c>
      <c r="AK372" s="6" t="str">
        <f>+IF(Tabla1[[#This Row],[REQUEST_TY]]="SR MANTENIMIENTO CORRECTIVO", "EMERGENCIA", "OTROS")</f>
        <v>EMERGENCIA</v>
      </c>
      <c r="AL372" s="6" t="str">
        <f>+_xlfn.IFS(Tabla1[[#This Row],[Veces obj]]&lt;=1,"0-1",Tabla1[[#This Row],[Veces obj]]&lt;=2,"1-2",Tabla1[[#This Row],[Veces obj]]&lt;=3,"2-3",TRUE,"&gt;3")</f>
        <v>0-1</v>
      </c>
      <c r="AM372" s="6" t="str">
        <f>+_xlfn.IFS(MONTH(Tabla1[[#This Row],[MES]])&lt;=3,"Q1",MONTH(Tabla1[[#This Row],[MES]])&lt;=6,"Q2",MONTH(Tabla1[[#This Row],[MES]])&lt;=9,"Q3",TRUE,"Q4")</f>
        <v>Q1</v>
      </c>
      <c r="AN372" t="str">
        <f>+IFERROR(VLOOKUP(Tabla1[[#This Row],[CUENTA]],CTAS[],2,0),"OTROS")</f>
        <v>OTROS</v>
      </c>
      <c r="AP372" t="str">
        <f>+IFERROR(VLOOKUP(Tabla1[[#This Row],[EMPLEADO]],IS[],3,0),"OTROS")</f>
        <v>OTROS</v>
      </c>
      <c r="AQ372" t="str">
        <f>+IFERROR(VLOOKUP(Tabla1[[#This Row],[EMPLEADO]],IS[[NÓMINA]:[INGENIERO]],2,0),"OTROS")</f>
        <v>OTROS</v>
      </c>
    </row>
    <row r="373" spans="1:43" x14ac:dyDescent="0.25">
      <c r="A373" t="s">
        <v>4444</v>
      </c>
      <c r="B373">
        <v>1</v>
      </c>
      <c r="C373" t="s">
        <v>5554</v>
      </c>
      <c r="D373" t="s">
        <v>38</v>
      </c>
      <c r="E373" t="s">
        <v>39</v>
      </c>
      <c r="F373" t="s">
        <v>5555</v>
      </c>
      <c r="G373" s="17" t="s">
        <v>5556</v>
      </c>
      <c r="H373" t="s">
        <v>220</v>
      </c>
      <c r="I373" t="s">
        <v>43</v>
      </c>
      <c r="J373" t="s">
        <v>8</v>
      </c>
      <c r="K373" t="s">
        <v>907</v>
      </c>
      <c r="L373" t="s">
        <v>908</v>
      </c>
      <c r="M373" t="s">
        <v>556</v>
      </c>
      <c r="N373">
        <v>0</v>
      </c>
      <c r="O373" t="s">
        <v>47</v>
      </c>
      <c r="P373">
        <v>2626</v>
      </c>
      <c r="Q373" t="s">
        <v>48</v>
      </c>
      <c r="R373" t="s">
        <v>49</v>
      </c>
      <c r="S373" t="s">
        <v>50</v>
      </c>
      <c r="T373" t="s">
        <v>208</v>
      </c>
      <c r="U373" t="s">
        <v>52</v>
      </c>
      <c r="V373">
        <v>1.05</v>
      </c>
      <c r="W373" s="1">
        <v>750.75000000000011</v>
      </c>
      <c r="X373">
        <v>1</v>
      </c>
      <c r="Y373">
        <v>1.02</v>
      </c>
      <c r="Z373">
        <v>9</v>
      </c>
      <c r="AA373">
        <v>0.11333333333333334</v>
      </c>
      <c r="AB373" s="2">
        <v>0</v>
      </c>
      <c r="AC373" s="1">
        <v>0</v>
      </c>
      <c r="AD373" s="7">
        <v>43507</v>
      </c>
      <c r="AE373" s="7">
        <v>43507</v>
      </c>
      <c r="AF373">
        <v>0</v>
      </c>
      <c r="AG373" t="s">
        <v>53</v>
      </c>
      <c r="AH373" s="2">
        <v>0</v>
      </c>
      <c r="AI373" s="1">
        <v>0</v>
      </c>
      <c r="AJ373" s="1">
        <v>0</v>
      </c>
      <c r="AK373" s="6" t="str">
        <f>+IF(Tabla1[[#This Row],[REQUEST_TY]]="SR MANTENIMIENTO CORRECTIVO", "EMERGENCIA", "OTROS")</f>
        <v>EMERGENCIA</v>
      </c>
      <c r="AL373" s="6" t="str">
        <f>+_xlfn.IFS(Tabla1[[#This Row],[Veces obj]]&lt;=1,"0-1",Tabla1[[#This Row],[Veces obj]]&lt;=2,"1-2",Tabla1[[#This Row],[Veces obj]]&lt;=3,"2-3",TRUE,"&gt;3")</f>
        <v>0-1</v>
      </c>
      <c r="AM373" s="6" t="str">
        <f>+_xlfn.IFS(MONTH(Tabla1[[#This Row],[MES]])&lt;=3,"Q1",MONTH(Tabla1[[#This Row],[MES]])&lt;=6,"Q2",MONTH(Tabla1[[#This Row],[MES]])&lt;=9,"Q3",TRUE,"Q4")</f>
        <v>Q1</v>
      </c>
      <c r="AN373" t="str">
        <f>+IFERROR(VLOOKUP(Tabla1[[#This Row],[CUENTA]],CTAS[],2,0),"OTROS")</f>
        <v>OTROS</v>
      </c>
      <c r="AP373" t="str">
        <f>+IFERROR(VLOOKUP(Tabla1[[#This Row],[EMPLEADO]],IS[],3,0),"OTROS")</f>
        <v>OTROS</v>
      </c>
      <c r="AQ373" t="str">
        <f>+IFERROR(VLOOKUP(Tabla1[[#This Row],[EMPLEADO]],IS[[NÓMINA]:[INGENIERO]],2,0),"OTROS")</f>
        <v>OTROS</v>
      </c>
    </row>
    <row r="374" spans="1:43" x14ac:dyDescent="0.25">
      <c r="A374" t="s">
        <v>4444</v>
      </c>
      <c r="B374">
        <v>1</v>
      </c>
      <c r="C374" t="s">
        <v>6528</v>
      </c>
      <c r="D374" t="s">
        <v>3370</v>
      </c>
      <c r="E374" t="s">
        <v>6529</v>
      </c>
      <c r="F374" t="s">
        <v>6530</v>
      </c>
      <c r="G374" s="17" t="s">
        <v>6531</v>
      </c>
      <c r="H374" t="s">
        <v>124</v>
      </c>
      <c r="I374" t="s">
        <v>43</v>
      </c>
      <c r="J374" t="s">
        <v>8</v>
      </c>
      <c r="K374" t="s">
        <v>151</v>
      </c>
      <c r="L374" t="s">
        <v>185</v>
      </c>
      <c r="M374" t="s">
        <v>73</v>
      </c>
      <c r="N374">
        <v>0</v>
      </c>
      <c r="O374" t="s">
        <v>47</v>
      </c>
      <c r="P374" t="s">
        <v>822</v>
      </c>
      <c r="Q374" t="s">
        <v>48</v>
      </c>
      <c r="R374" t="s">
        <v>153</v>
      </c>
      <c r="S374" t="s">
        <v>50</v>
      </c>
      <c r="T374" t="s">
        <v>51</v>
      </c>
      <c r="U374" t="s">
        <v>52</v>
      </c>
      <c r="V374">
        <v>1</v>
      </c>
      <c r="W374" s="1">
        <v>1072.5000000000002</v>
      </c>
      <c r="X374">
        <v>0</v>
      </c>
      <c r="Y374">
        <v>5</v>
      </c>
      <c r="Z374">
        <v>5</v>
      </c>
      <c r="AA374">
        <v>1</v>
      </c>
      <c r="AB374" s="2">
        <v>0</v>
      </c>
      <c r="AC374" s="1">
        <v>0</v>
      </c>
      <c r="AD374" s="7">
        <v>43515</v>
      </c>
      <c r="AE374" s="7">
        <v>43516</v>
      </c>
      <c r="AF374">
        <v>1</v>
      </c>
      <c r="AG374" t="s">
        <v>53</v>
      </c>
      <c r="AH374" s="2">
        <v>0</v>
      </c>
      <c r="AI374" s="1">
        <v>0</v>
      </c>
      <c r="AJ374" s="1">
        <v>0</v>
      </c>
      <c r="AK374" s="6" t="str">
        <f>+IF(Tabla1[[#This Row],[REQUEST_TY]]="SR MANTENIMIENTO CORRECTIVO", "EMERGENCIA", "OTROS")</f>
        <v>OTROS</v>
      </c>
      <c r="AL374" s="6" t="str">
        <f>+_xlfn.IFS(Tabla1[[#This Row],[Veces obj]]&lt;=1,"0-1",Tabla1[[#This Row],[Veces obj]]&lt;=2,"1-2",Tabla1[[#This Row],[Veces obj]]&lt;=3,"2-3",TRUE,"&gt;3")</f>
        <v>0-1</v>
      </c>
      <c r="AM374" s="6" t="str">
        <f>+_xlfn.IFS(MONTH(Tabla1[[#This Row],[MES]])&lt;=3,"Q1",MONTH(Tabla1[[#This Row],[MES]])&lt;=6,"Q2",MONTH(Tabla1[[#This Row],[MES]])&lt;=9,"Q3",TRUE,"Q4")</f>
        <v>Q1</v>
      </c>
      <c r="AN374" t="str">
        <f>+IFERROR(VLOOKUP(Tabla1[[#This Row],[CUENTA]],CTAS[],2,0),"OTROS")</f>
        <v>HONEYWELL</v>
      </c>
      <c r="AO374">
        <v>1</v>
      </c>
      <c r="AP374" t="str">
        <f>+IFERROR(VLOOKUP(Tabla1[[#This Row],[EMPLEADO]],IS[],3,0),"OTROS")</f>
        <v>JUAREZ</v>
      </c>
      <c r="AQ374" t="str">
        <f>+IFERROR(VLOOKUP(Tabla1[[#This Row],[EMPLEADO]],IS[[NÓMINA]:[INGENIERO]],2,0),"OTROS")</f>
        <v>MIGUEL COTA</v>
      </c>
    </row>
    <row r="375" spans="1:43" x14ac:dyDescent="0.25">
      <c r="A375" t="s">
        <v>4444</v>
      </c>
      <c r="B375">
        <v>1</v>
      </c>
      <c r="C375" t="s">
        <v>6532</v>
      </c>
      <c r="D375" t="s">
        <v>3370</v>
      </c>
      <c r="E375" t="s">
        <v>6529</v>
      </c>
      <c r="F375" t="s">
        <v>6533</v>
      </c>
      <c r="G375" s="17" t="s">
        <v>6534</v>
      </c>
      <c r="H375" t="s">
        <v>124</v>
      </c>
      <c r="I375" t="s">
        <v>43</v>
      </c>
      <c r="J375" t="s">
        <v>8</v>
      </c>
      <c r="K375" t="s">
        <v>151</v>
      </c>
      <c r="L375" t="s">
        <v>185</v>
      </c>
      <c r="M375" t="s">
        <v>73</v>
      </c>
      <c r="N375">
        <v>0</v>
      </c>
      <c r="O375" t="s">
        <v>47</v>
      </c>
      <c r="P375" t="s">
        <v>822</v>
      </c>
      <c r="Q375" t="s">
        <v>48</v>
      </c>
      <c r="R375" t="s">
        <v>153</v>
      </c>
      <c r="S375" t="s">
        <v>50</v>
      </c>
      <c r="T375" t="s">
        <v>51</v>
      </c>
      <c r="U375" t="s">
        <v>52</v>
      </c>
      <c r="V375">
        <v>1</v>
      </c>
      <c r="W375" s="1">
        <v>1072.5000000000002</v>
      </c>
      <c r="X375">
        <v>0</v>
      </c>
      <c r="Y375">
        <v>5</v>
      </c>
      <c r="Z375">
        <v>5</v>
      </c>
      <c r="AA375">
        <v>1</v>
      </c>
      <c r="AB375" s="2">
        <v>0</v>
      </c>
      <c r="AC375" s="1">
        <v>0</v>
      </c>
      <c r="AD375" s="7">
        <v>43515</v>
      </c>
      <c r="AE375" s="7">
        <v>43516</v>
      </c>
      <c r="AF375">
        <v>1</v>
      </c>
      <c r="AG375" t="s">
        <v>53</v>
      </c>
      <c r="AH375" s="2">
        <v>0</v>
      </c>
      <c r="AI375" s="1">
        <v>0</v>
      </c>
      <c r="AJ375" s="1">
        <v>0</v>
      </c>
      <c r="AK375" s="6" t="str">
        <f>+IF(Tabla1[[#This Row],[REQUEST_TY]]="SR MANTENIMIENTO CORRECTIVO", "EMERGENCIA", "OTROS")</f>
        <v>OTROS</v>
      </c>
      <c r="AL375" s="6" t="str">
        <f>+_xlfn.IFS(Tabla1[[#This Row],[Veces obj]]&lt;=1,"0-1",Tabla1[[#This Row],[Veces obj]]&lt;=2,"1-2",Tabla1[[#This Row],[Veces obj]]&lt;=3,"2-3",TRUE,"&gt;3")</f>
        <v>0-1</v>
      </c>
      <c r="AM375" s="6" t="str">
        <f>+_xlfn.IFS(MONTH(Tabla1[[#This Row],[MES]])&lt;=3,"Q1",MONTH(Tabla1[[#This Row],[MES]])&lt;=6,"Q2",MONTH(Tabla1[[#This Row],[MES]])&lt;=9,"Q3",TRUE,"Q4")</f>
        <v>Q1</v>
      </c>
      <c r="AN375" t="str">
        <f>+IFERROR(VLOOKUP(Tabla1[[#This Row],[CUENTA]],CTAS[],2,0),"OTROS")</f>
        <v>HONEYWELL</v>
      </c>
      <c r="AO375">
        <v>1</v>
      </c>
      <c r="AP375" t="str">
        <f>+IFERROR(VLOOKUP(Tabla1[[#This Row],[EMPLEADO]],IS[],3,0),"OTROS")</f>
        <v>JUAREZ</v>
      </c>
      <c r="AQ375" t="str">
        <f>+IFERROR(VLOOKUP(Tabla1[[#This Row],[EMPLEADO]],IS[[NÓMINA]:[INGENIERO]],2,0),"OTROS")</f>
        <v>MIGUEL COTA</v>
      </c>
    </row>
    <row r="376" spans="1:43" x14ac:dyDescent="0.25">
      <c r="A376" t="s">
        <v>4444</v>
      </c>
      <c r="B376">
        <v>1</v>
      </c>
      <c r="C376" t="s">
        <v>7276</v>
      </c>
      <c r="D376" t="s">
        <v>38</v>
      </c>
      <c r="E376" t="s">
        <v>250</v>
      </c>
      <c r="F376" t="s">
        <v>7277</v>
      </c>
      <c r="G376" s="17" t="s">
        <v>7278</v>
      </c>
      <c r="H376" t="s">
        <v>1572</v>
      </c>
      <c r="I376" t="s">
        <v>43</v>
      </c>
      <c r="J376" t="s">
        <v>8</v>
      </c>
      <c r="K376" t="s">
        <v>254</v>
      </c>
      <c r="L376" t="s">
        <v>7279</v>
      </c>
      <c r="M376" t="s">
        <v>2478</v>
      </c>
      <c r="N376">
        <v>0</v>
      </c>
      <c r="O376" t="s">
        <v>47</v>
      </c>
      <c r="P376">
        <v>2645</v>
      </c>
      <c r="Q376" t="s">
        <v>48</v>
      </c>
      <c r="R376" t="s">
        <v>49</v>
      </c>
      <c r="S376" t="s">
        <v>50</v>
      </c>
      <c r="T376" t="s">
        <v>51</v>
      </c>
      <c r="U376" t="s">
        <v>52</v>
      </c>
      <c r="V376">
        <v>1.05</v>
      </c>
      <c r="W376" s="1">
        <v>750.75000000000011</v>
      </c>
      <c r="X376">
        <v>1</v>
      </c>
      <c r="Y376">
        <v>0.56999999999999995</v>
      </c>
      <c r="Z376">
        <v>5</v>
      </c>
      <c r="AA376">
        <v>0.11399999999999999</v>
      </c>
      <c r="AB376" s="2">
        <v>0</v>
      </c>
      <c r="AC376" s="1">
        <v>0</v>
      </c>
      <c r="AD376" s="7">
        <v>43524</v>
      </c>
      <c r="AE376" s="7">
        <v>43524</v>
      </c>
      <c r="AF376">
        <v>0</v>
      </c>
      <c r="AG376" t="s">
        <v>53</v>
      </c>
      <c r="AH376" s="2">
        <v>0</v>
      </c>
      <c r="AI376" s="1">
        <v>0</v>
      </c>
      <c r="AJ376" s="1">
        <v>0</v>
      </c>
      <c r="AK376" s="6" t="str">
        <f>+IF(Tabla1[[#This Row],[REQUEST_TY]]="SR MANTENIMIENTO CORRECTIVO", "EMERGENCIA", "OTROS")</f>
        <v>EMERGENCIA</v>
      </c>
      <c r="AL376" s="6" t="str">
        <f>+_xlfn.IFS(Tabla1[[#This Row],[Veces obj]]&lt;=1,"0-1",Tabla1[[#This Row],[Veces obj]]&lt;=2,"1-2",Tabla1[[#This Row],[Veces obj]]&lt;=3,"2-3",TRUE,"&gt;3")</f>
        <v>0-1</v>
      </c>
      <c r="AM376" s="6" t="str">
        <f>+_xlfn.IFS(MONTH(Tabla1[[#This Row],[MES]])&lt;=3,"Q1",MONTH(Tabla1[[#This Row],[MES]])&lt;=6,"Q2",MONTH(Tabla1[[#This Row],[MES]])&lt;=9,"Q3",TRUE,"Q4")</f>
        <v>Q1</v>
      </c>
      <c r="AN376" t="str">
        <f>+IFERROR(VLOOKUP(Tabla1[[#This Row],[CUENTA]],CTAS[],2,0),"OTROS")</f>
        <v>OTROS</v>
      </c>
      <c r="AP376" t="str">
        <f>+IFERROR(VLOOKUP(Tabla1[[#This Row],[EMPLEADO]],IS[],3,0),"OTROS")</f>
        <v>OTROS</v>
      </c>
      <c r="AQ376" t="str">
        <f>+IFERROR(VLOOKUP(Tabla1[[#This Row],[EMPLEADO]],IS[[NÓMINA]:[INGENIERO]],2,0),"OTROS")</f>
        <v>OTROS</v>
      </c>
    </row>
    <row r="377" spans="1:43" x14ac:dyDescent="0.25">
      <c r="A377" t="s">
        <v>36</v>
      </c>
      <c r="B377">
        <v>1</v>
      </c>
      <c r="C377" t="s">
        <v>840</v>
      </c>
      <c r="D377" t="s">
        <v>38</v>
      </c>
      <c r="E377" t="s">
        <v>113</v>
      </c>
      <c r="F377" t="s">
        <v>841</v>
      </c>
      <c r="G377" s="17" t="s">
        <v>842</v>
      </c>
      <c r="H377" t="s">
        <v>213</v>
      </c>
      <c r="I377" t="s">
        <v>43</v>
      </c>
      <c r="J377" t="s">
        <v>8</v>
      </c>
      <c r="K377" t="s">
        <v>125</v>
      </c>
      <c r="L377" t="s">
        <v>843</v>
      </c>
      <c r="M377" t="s">
        <v>215</v>
      </c>
      <c r="N377">
        <v>0</v>
      </c>
      <c r="O377" t="s">
        <v>47</v>
      </c>
      <c r="P377">
        <v>866</v>
      </c>
      <c r="Q377" t="s">
        <v>48</v>
      </c>
      <c r="R377" t="s">
        <v>49</v>
      </c>
      <c r="S377" t="s">
        <v>50</v>
      </c>
      <c r="T377" t="s">
        <v>51</v>
      </c>
      <c r="U377" t="s">
        <v>52</v>
      </c>
      <c r="V377">
        <v>1.05</v>
      </c>
      <c r="W377" s="1">
        <v>750.75000000000011</v>
      </c>
      <c r="X377">
        <v>1</v>
      </c>
      <c r="Y377">
        <v>0.57999999999999996</v>
      </c>
      <c r="Z377">
        <v>5</v>
      </c>
      <c r="AA377">
        <v>0.11599999999999999</v>
      </c>
      <c r="AB377" s="2">
        <v>0</v>
      </c>
      <c r="AC377" s="1">
        <v>0</v>
      </c>
      <c r="AD377" s="7">
        <v>43468</v>
      </c>
      <c r="AE377" s="7">
        <v>43469</v>
      </c>
      <c r="AF377">
        <v>1</v>
      </c>
      <c r="AG377" t="s">
        <v>53</v>
      </c>
      <c r="AH377" s="2">
        <v>0</v>
      </c>
      <c r="AI377" s="1">
        <v>0</v>
      </c>
      <c r="AJ377" s="1">
        <v>0</v>
      </c>
      <c r="AK377" s="6" t="str">
        <f>+IF(Tabla1[[#This Row],[REQUEST_TY]]="SR MANTENIMIENTO CORRECTIVO", "EMERGENCIA", "OTROS")</f>
        <v>EMERGENCIA</v>
      </c>
      <c r="AL377" s="6" t="str">
        <f>+_xlfn.IFS(Tabla1[[#This Row],[Veces obj]]&lt;=1,"0-1",Tabla1[[#This Row],[Veces obj]]&lt;=2,"1-2",Tabla1[[#This Row],[Veces obj]]&lt;=3,"2-3",TRUE,"&gt;3")</f>
        <v>0-1</v>
      </c>
      <c r="AM377" s="6" t="str">
        <f>+_xlfn.IFS(MONTH(Tabla1[[#This Row],[MES]])&lt;=3,"Q1",MONTH(Tabla1[[#This Row],[MES]])&lt;=6,"Q2",MONTH(Tabla1[[#This Row],[MES]])&lt;=9,"Q3",TRUE,"Q4")</f>
        <v>Q1</v>
      </c>
      <c r="AN377" t="str">
        <f>+IFERROR(VLOOKUP(Tabla1[[#This Row],[CUENTA]],CTAS[],2,0),"OTROS")</f>
        <v>OTROS</v>
      </c>
      <c r="AP377" t="str">
        <f>+IFERROR(VLOOKUP(Tabla1[[#This Row],[EMPLEADO]],IS[],3,0),"OTROS")</f>
        <v>OTROS</v>
      </c>
      <c r="AQ377" t="str">
        <f>+IFERROR(VLOOKUP(Tabla1[[#This Row],[EMPLEADO]],IS[[NÓMINA]:[INGENIERO]],2,0),"OTROS")</f>
        <v>OTROS</v>
      </c>
    </row>
    <row r="378" spans="1:43" x14ac:dyDescent="0.25">
      <c r="A378" t="s">
        <v>36</v>
      </c>
      <c r="B378">
        <v>1</v>
      </c>
      <c r="C378" t="s">
        <v>844</v>
      </c>
      <c r="D378" t="s">
        <v>38</v>
      </c>
      <c r="E378" t="s">
        <v>176</v>
      </c>
      <c r="F378" t="s">
        <v>845</v>
      </c>
      <c r="G378" s="17" t="s">
        <v>846</v>
      </c>
      <c r="H378" t="s">
        <v>213</v>
      </c>
      <c r="I378" t="s">
        <v>43</v>
      </c>
      <c r="J378" t="s">
        <v>8</v>
      </c>
      <c r="K378" t="s">
        <v>338</v>
      </c>
      <c r="L378" t="s">
        <v>847</v>
      </c>
      <c r="M378" t="s">
        <v>848</v>
      </c>
      <c r="N378">
        <v>0</v>
      </c>
      <c r="O378" t="s">
        <v>47</v>
      </c>
      <c r="P378">
        <v>1479</v>
      </c>
      <c r="Q378" t="s">
        <v>48</v>
      </c>
      <c r="R378" t="s">
        <v>49</v>
      </c>
      <c r="S378" t="s">
        <v>50</v>
      </c>
      <c r="T378" t="s">
        <v>51</v>
      </c>
      <c r="U378" t="s">
        <v>52</v>
      </c>
      <c r="V378">
        <v>1.05</v>
      </c>
      <c r="W378" s="1">
        <v>750.75000000000011</v>
      </c>
      <c r="X378">
        <v>1</v>
      </c>
      <c r="Y378">
        <v>0.57999999999999996</v>
      </c>
      <c r="Z378">
        <v>5</v>
      </c>
      <c r="AA378">
        <v>0.11599999999999999</v>
      </c>
      <c r="AB378" s="2">
        <v>0</v>
      </c>
      <c r="AC378" s="1">
        <v>0</v>
      </c>
      <c r="AD378" s="7">
        <v>43469</v>
      </c>
      <c r="AE378" s="7">
        <v>43469</v>
      </c>
      <c r="AF378">
        <v>0</v>
      </c>
      <c r="AG378" t="s">
        <v>53</v>
      </c>
      <c r="AH378" s="2">
        <v>0</v>
      </c>
      <c r="AI378" s="1">
        <v>0</v>
      </c>
      <c r="AJ378" s="1">
        <v>0</v>
      </c>
      <c r="AK378" s="6" t="str">
        <f>+IF(Tabla1[[#This Row],[REQUEST_TY]]="SR MANTENIMIENTO CORRECTIVO", "EMERGENCIA", "OTROS")</f>
        <v>EMERGENCIA</v>
      </c>
      <c r="AL378" s="6" t="str">
        <f>+_xlfn.IFS(Tabla1[[#This Row],[Veces obj]]&lt;=1,"0-1",Tabla1[[#This Row],[Veces obj]]&lt;=2,"1-2",Tabla1[[#This Row],[Veces obj]]&lt;=3,"2-3",TRUE,"&gt;3")</f>
        <v>0-1</v>
      </c>
      <c r="AM378" s="6" t="str">
        <f>+_xlfn.IFS(MONTH(Tabla1[[#This Row],[MES]])&lt;=3,"Q1",MONTH(Tabla1[[#This Row],[MES]])&lt;=6,"Q2",MONTH(Tabla1[[#This Row],[MES]])&lt;=9,"Q3",TRUE,"Q4")</f>
        <v>Q1</v>
      </c>
      <c r="AN378" t="str">
        <f>+IFERROR(VLOOKUP(Tabla1[[#This Row],[CUENTA]],CTAS[],2,0),"OTROS")</f>
        <v>OTROS</v>
      </c>
      <c r="AP378" t="str">
        <f>+IFERROR(VLOOKUP(Tabla1[[#This Row],[EMPLEADO]],IS[],3,0),"OTROS")</f>
        <v>OTROS</v>
      </c>
      <c r="AQ378" t="str">
        <f>+IFERROR(VLOOKUP(Tabla1[[#This Row],[EMPLEADO]],IS[[NÓMINA]:[INGENIERO]],2,0),"OTROS")</f>
        <v>OTROS</v>
      </c>
    </row>
    <row r="379" spans="1:43" x14ac:dyDescent="0.25">
      <c r="A379" t="s">
        <v>36</v>
      </c>
      <c r="B379">
        <v>1</v>
      </c>
      <c r="C379" t="s">
        <v>849</v>
      </c>
      <c r="D379" t="s">
        <v>38</v>
      </c>
      <c r="E379" t="s">
        <v>850</v>
      </c>
      <c r="F379" t="s">
        <v>851</v>
      </c>
      <c r="G379" s="17" t="s">
        <v>852</v>
      </c>
      <c r="H379" t="s">
        <v>213</v>
      </c>
      <c r="I379" t="s">
        <v>43</v>
      </c>
      <c r="J379" t="s">
        <v>8</v>
      </c>
      <c r="K379" t="s">
        <v>853</v>
      </c>
      <c r="L379" t="s">
        <v>854</v>
      </c>
      <c r="M379" t="s">
        <v>640</v>
      </c>
      <c r="N379">
        <v>0</v>
      </c>
      <c r="O379" t="s">
        <v>47</v>
      </c>
      <c r="P379">
        <v>2</v>
      </c>
      <c r="Q379" t="s">
        <v>388</v>
      </c>
      <c r="R379" t="s">
        <v>242</v>
      </c>
      <c r="S379" t="s">
        <v>64</v>
      </c>
      <c r="T379" t="s">
        <v>51</v>
      </c>
      <c r="U379" t="s">
        <v>389</v>
      </c>
      <c r="V379">
        <v>0</v>
      </c>
      <c r="W379" s="1">
        <v>0</v>
      </c>
      <c r="X379">
        <v>1</v>
      </c>
      <c r="Y379">
        <v>0.57999999999999996</v>
      </c>
      <c r="Z379">
        <v>5</v>
      </c>
      <c r="AA379">
        <v>0.11599999999999999</v>
      </c>
      <c r="AB379" s="2">
        <v>0</v>
      </c>
      <c r="AC379" s="1">
        <v>0</v>
      </c>
      <c r="AD379" s="7">
        <v>43482</v>
      </c>
      <c r="AE379" s="7">
        <v>43482</v>
      </c>
      <c r="AF379">
        <v>0</v>
      </c>
      <c r="AG379" t="s">
        <v>53</v>
      </c>
      <c r="AH379" s="2">
        <v>0</v>
      </c>
      <c r="AI379" s="1">
        <v>0</v>
      </c>
      <c r="AJ379" s="1">
        <v>0</v>
      </c>
      <c r="AK379" s="6" t="str">
        <f>+IF(Tabla1[[#This Row],[REQUEST_TY]]="SR MANTENIMIENTO CORRECTIVO", "EMERGENCIA", "OTROS")</f>
        <v>EMERGENCIA</v>
      </c>
      <c r="AL379" s="6" t="str">
        <f>+_xlfn.IFS(Tabla1[[#This Row],[Veces obj]]&lt;=1,"0-1",Tabla1[[#This Row],[Veces obj]]&lt;=2,"1-2",Tabla1[[#This Row],[Veces obj]]&lt;=3,"2-3",TRUE,"&gt;3")</f>
        <v>0-1</v>
      </c>
      <c r="AM379" s="6" t="str">
        <f>+_xlfn.IFS(MONTH(Tabla1[[#This Row],[MES]])&lt;=3,"Q1",MONTH(Tabla1[[#This Row],[MES]])&lt;=6,"Q2",MONTH(Tabla1[[#This Row],[MES]])&lt;=9,"Q3",TRUE,"Q4")</f>
        <v>Q1</v>
      </c>
      <c r="AN379" t="str">
        <f>+IFERROR(VLOOKUP(Tabla1[[#This Row],[CUENTA]],CTAS[],2,0),"OTROS")</f>
        <v>OTROS</v>
      </c>
      <c r="AP379" t="str">
        <f>+IFERROR(VLOOKUP(Tabla1[[#This Row],[EMPLEADO]],IS[],3,0),"OTROS")</f>
        <v>OTROS</v>
      </c>
      <c r="AQ379" t="str">
        <f>+IFERROR(VLOOKUP(Tabla1[[#This Row],[EMPLEADO]],IS[[NÓMINA]:[INGENIERO]],2,0),"OTROS")</f>
        <v>OTROS</v>
      </c>
    </row>
    <row r="380" spans="1:43" x14ac:dyDescent="0.25">
      <c r="A380" t="s">
        <v>4444</v>
      </c>
      <c r="B380">
        <v>1</v>
      </c>
      <c r="C380" t="s">
        <v>6539</v>
      </c>
      <c r="D380" t="s">
        <v>3370</v>
      </c>
      <c r="E380" t="s">
        <v>39</v>
      </c>
      <c r="F380" t="s">
        <v>6540</v>
      </c>
      <c r="G380" s="17" t="s">
        <v>6541</v>
      </c>
      <c r="H380" t="s">
        <v>124</v>
      </c>
      <c r="I380" t="s">
        <v>43</v>
      </c>
      <c r="J380" t="s">
        <v>8</v>
      </c>
      <c r="K380" t="s">
        <v>151</v>
      </c>
      <c r="L380" t="s">
        <v>185</v>
      </c>
      <c r="M380" t="s">
        <v>73</v>
      </c>
      <c r="N380">
        <v>0</v>
      </c>
      <c r="O380" t="s">
        <v>47</v>
      </c>
      <c r="P380" t="s">
        <v>822</v>
      </c>
      <c r="Q380" t="s">
        <v>48</v>
      </c>
      <c r="R380" t="s">
        <v>49</v>
      </c>
      <c r="S380" t="s">
        <v>50</v>
      </c>
      <c r="T380" t="s">
        <v>51</v>
      </c>
      <c r="U380" t="s">
        <v>52</v>
      </c>
      <c r="V380">
        <v>1</v>
      </c>
      <c r="W380" s="1">
        <v>1072.5000000000002</v>
      </c>
      <c r="X380">
        <v>0</v>
      </c>
      <c r="Y380">
        <v>5</v>
      </c>
      <c r="Z380">
        <v>5</v>
      </c>
      <c r="AA380">
        <v>1</v>
      </c>
      <c r="AB380" s="2">
        <v>0</v>
      </c>
      <c r="AC380" s="1">
        <v>0</v>
      </c>
      <c r="AD380" s="7">
        <v>43515</v>
      </c>
      <c r="AE380" s="7">
        <v>43516</v>
      </c>
      <c r="AF380">
        <v>1</v>
      </c>
      <c r="AG380" t="s">
        <v>53</v>
      </c>
      <c r="AH380" s="2">
        <v>0</v>
      </c>
      <c r="AI380" s="1">
        <v>0</v>
      </c>
      <c r="AJ380" s="1">
        <v>0</v>
      </c>
      <c r="AK380" s="6" t="str">
        <f>+IF(Tabla1[[#This Row],[REQUEST_TY]]="SR MANTENIMIENTO CORRECTIVO", "EMERGENCIA", "OTROS")</f>
        <v>OTROS</v>
      </c>
      <c r="AL380" s="6" t="str">
        <f>+_xlfn.IFS(Tabla1[[#This Row],[Veces obj]]&lt;=1,"0-1",Tabla1[[#This Row],[Veces obj]]&lt;=2,"1-2",Tabla1[[#This Row],[Veces obj]]&lt;=3,"2-3",TRUE,"&gt;3")</f>
        <v>0-1</v>
      </c>
      <c r="AM380" s="6" t="str">
        <f>+_xlfn.IFS(MONTH(Tabla1[[#This Row],[MES]])&lt;=3,"Q1",MONTH(Tabla1[[#This Row],[MES]])&lt;=6,"Q2",MONTH(Tabla1[[#This Row],[MES]])&lt;=9,"Q3",TRUE,"Q4")</f>
        <v>Q1</v>
      </c>
      <c r="AN380" t="str">
        <f>+IFERROR(VLOOKUP(Tabla1[[#This Row],[CUENTA]],CTAS[],2,0),"OTROS")</f>
        <v>HONEYWELL</v>
      </c>
      <c r="AO380">
        <v>1</v>
      </c>
      <c r="AP380" t="str">
        <f>+IFERROR(VLOOKUP(Tabla1[[#This Row],[EMPLEADO]],IS[],3,0),"OTROS")</f>
        <v>JUAREZ</v>
      </c>
      <c r="AQ380" t="str">
        <f>+IFERROR(VLOOKUP(Tabla1[[#This Row],[EMPLEADO]],IS[[NÓMINA]:[INGENIERO]],2,0),"OTROS")</f>
        <v>MIGUEL COTA</v>
      </c>
    </row>
    <row r="381" spans="1:43" x14ac:dyDescent="0.25">
      <c r="A381" t="s">
        <v>4444</v>
      </c>
      <c r="B381">
        <v>1</v>
      </c>
      <c r="C381" t="s">
        <v>5501</v>
      </c>
      <c r="D381" t="s">
        <v>38</v>
      </c>
      <c r="E381" t="s">
        <v>789</v>
      </c>
      <c r="F381" t="s">
        <v>5502</v>
      </c>
      <c r="G381" s="17" t="s">
        <v>5503</v>
      </c>
      <c r="H381" t="s">
        <v>471</v>
      </c>
      <c r="I381" t="s">
        <v>43</v>
      </c>
      <c r="J381" t="s">
        <v>8</v>
      </c>
      <c r="K381" t="s">
        <v>1308</v>
      </c>
      <c r="L381" t="s">
        <v>5504</v>
      </c>
      <c r="M381" t="s">
        <v>46</v>
      </c>
      <c r="N381">
        <v>0</v>
      </c>
      <c r="O381" t="s">
        <v>47</v>
      </c>
      <c r="P381">
        <v>221</v>
      </c>
      <c r="Q381" t="s">
        <v>48</v>
      </c>
      <c r="R381" t="s">
        <v>242</v>
      </c>
      <c r="S381" t="s">
        <v>64</v>
      </c>
      <c r="T381" t="s">
        <v>51</v>
      </c>
      <c r="U381" t="s">
        <v>96</v>
      </c>
      <c r="V381">
        <v>1.1000000000000001</v>
      </c>
      <c r="W381" s="1">
        <v>1501.5000000000002</v>
      </c>
      <c r="X381">
        <v>1</v>
      </c>
      <c r="Y381">
        <v>0.57999999999999996</v>
      </c>
      <c r="Z381">
        <v>5</v>
      </c>
      <c r="AA381">
        <v>0.11599999999999999</v>
      </c>
      <c r="AB381" s="2">
        <v>0</v>
      </c>
      <c r="AC381" s="1">
        <v>0</v>
      </c>
      <c r="AD381" s="7">
        <v>43504</v>
      </c>
      <c r="AE381" s="7">
        <v>43507</v>
      </c>
      <c r="AF381">
        <v>1</v>
      </c>
      <c r="AG381" t="s">
        <v>53</v>
      </c>
      <c r="AH381" s="2">
        <v>0</v>
      </c>
      <c r="AI381" s="1">
        <v>0</v>
      </c>
      <c r="AJ381" s="1">
        <v>0</v>
      </c>
      <c r="AK381" s="6" t="str">
        <f>+IF(Tabla1[[#This Row],[REQUEST_TY]]="SR MANTENIMIENTO CORRECTIVO", "EMERGENCIA", "OTROS")</f>
        <v>EMERGENCIA</v>
      </c>
      <c r="AL381" s="6" t="str">
        <f>+_xlfn.IFS(Tabla1[[#This Row],[Veces obj]]&lt;=1,"0-1",Tabla1[[#This Row],[Veces obj]]&lt;=2,"1-2",Tabla1[[#This Row],[Veces obj]]&lt;=3,"2-3",TRUE,"&gt;3")</f>
        <v>0-1</v>
      </c>
      <c r="AM381" s="6" t="str">
        <f>+_xlfn.IFS(MONTH(Tabla1[[#This Row],[MES]])&lt;=3,"Q1",MONTH(Tabla1[[#This Row],[MES]])&lt;=6,"Q2",MONTH(Tabla1[[#This Row],[MES]])&lt;=9,"Q3",TRUE,"Q4")</f>
        <v>Q1</v>
      </c>
      <c r="AN381" t="str">
        <f>+IFERROR(VLOOKUP(Tabla1[[#This Row],[CUENTA]],CTAS[],2,0),"OTROS")</f>
        <v>OTROS</v>
      </c>
      <c r="AP381" t="str">
        <f>+IFERROR(VLOOKUP(Tabla1[[#This Row],[EMPLEADO]],IS[],3,0),"OTROS")</f>
        <v>OTROS</v>
      </c>
      <c r="AQ381" t="str">
        <f>+IFERROR(VLOOKUP(Tabla1[[#This Row],[EMPLEADO]],IS[[NÓMINA]:[INGENIERO]],2,0),"OTROS")</f>
        <v>OTROS</v>
      </c>
    </row>
    <row r="382" spans="1:43" x14ac:dyDescent="0.25">
      <c r="A382" t="s">
        <v>4444</v>
      </c>
      <c r="B382">
        <v>1</v>
      </c>
      <c r="C382" t="s">
        <v>6779</v>
      </c>
      <c r="D382" t="s">
        <v>38</v>
      </c>
      <c r="E382" t="s">
        <v>1077</v>
      </c>
      <c r="F382" t="s">
        <v>6780</v>
      </c>
      <c r="G382" s="17" t="s">
        <v>2786</v>
      </c>
      <c r="H382" t="s">
        <v>409</v>
      </c>
      <c r="I382" t="s">
        <v>43</v>
      </c>
      <c r="J382" t="s">
        <v>8</v>
      </c>
      <c r="K382" t="s">
        <v>1273</v>
      </c>
      <c r="L382" t="s">
        <v>1274</v>
      </c>
      <c r="M382" t="s">
        <v>968</v>
      </c>
      <c r="N382">
        <v>0</v>
      </c>
      <c r="O382" t="s">
        <v>47</v>
      </c>
      <c r="P382">
        <v>16</v>
      </c>
      <c r="Q382" t="s">
        <v>62</v>
      </c>
      <c r="R382" t="s">
        <v>63</v>
      </c>
      <c r="S382" t="s">
        <v>64</v>
      </c>
      <c r="T382" t="s">
        <v>51</v>
      </c>
      <c r="U382" t="s">
        <v>65</v>
      </c>
      <c r="V382">
        <v>0.8</v>
      </c>
      <c r="W382" s="1">
        <v>1092</v>
      </c>
      <c r="X382">
        <v>1</v>
      </c>
      <c r="Y382">
        <v>0.57999999999999996</v>
      </c>
      <c r="Z382">
        <v>5</v>
      </c>
      <c r="AA382">
        <v>0.11599999999999999</v>
      </c>
      <c r="AB382" s="2">
        <v>0</v>
      </c>
      <c r="AC382" s="1">
        <v>0</v>
      </c>
      <c r="AD382" s="7">
        <v>43517</v>
      </c>
      <c r="AE382" s="7">
        <v>43517</v>
      </c>
      <c r="AF382">
        <v>0</v>
      </c>
      <c r="AG382" t="s">
        <v>53</v>
      </c>
      <c r="AH382" s="2">
        <v>0</v>
      </c>
      <c r="AI382" s="1">
        <v>0</v>
      </c>
      <c r="AJ382" s="1">
        <v>0</v>
      </c>
      <c r="AK382" s="6" t="str">
        <f>+IF(Tabla1[[#This Row],[REQUEST_TY]]="SR MANTENIMIENTO CORRECTIVO", "EMERGENCIA", "OTROS")</f>
        <v>EMERGENCIA</v>
      </c>
      <c r="AL382" s="6" t="str">
        <f>+_xlfn.IFS(Tabla1[[#This Row],[Veces obj]]&lt;=1,"0-1",Tabla1[[#This Row],[Veces obj]]&lt;=2,"1-2",Tabla1[[#This Row],[Veces obj]]&lt;=3,"2-3",TRUE,"&gt;3")</f>
        <v>0-1</v>
      </c>
      <c r="AM382" s="6" t="str">
        <f>+_xlfn.IFS(MONTH(Tabla1[[#This Row],[MES]])&lt;=3,"Q1",MONTH(Tabla1[[#This Row],[MES]])&lt;=6,"Q2",MONTH(Tabla1[[#This Row],[MES]])&lt;=9,"Q3",TRUE,"Q4")</f>
        <v>Q1</v>
      </c>
      <c r="AN382" t="str">
        <f>+IFERROR(VLOOKUP(Tabla1[[#This Row],[CUENTA]],CTAS[],2,0),"OTROS")</f>
        <v>OTROS</v>
      </c>
      <c r="AP382" t="str">
        <f>+IFERROR(VLOOKUP(Tabla1[[#This Row],[EMPLEADO]],IS[],3,0),"OTROS")</f>
        <v>OTROS</v>
      </c>
      <c r="AQ382" t="str">
        <f>+IFERROR(VLOOKUP(Tabla1[[#This Row],[EMPLEADO]],IS[[NÓMINA]:[INGENIERO]],2,0),"OTROS")</f>
        <v>OTROS</v>
      </c>
    </row>
    <row r="383" spans="1:43" x14ac:dyDescent="0.25">
      <c r="A383" t="s">
        <v>36</v>
      </c>
      <c r="B383">
        <v>1</v>
      </c>
      <c r="C383" t="s">
        <v>860</v>
      </c>
      <c r="D383" t="s">
        <v>38</v>
      </c>
      <c r="E383" t="s">
        <v>133</v>
      </c>
      <c r="F383" t="s">
        <v>861</v>
      </c>
      <c r="G383" s="17" t="s">
        <v>862</v>
      </c>
      <c r="H383" t="s">
        <v>646</v>
      </c>
      <c r="I383" t="s">
        <v>43</v>
      </c>
      <c r="J383" t="s">
        <v>8</v>
      </c>
      <c r="K383" t="s">
        <v>59</v>
      </c>
      <c r="L383" t="s">
        <v>863</v>
      </c>
      <c r="M383" t="s">
        <v>358</v>
      </c>
      <c r="N383">
        <v>0</v>
      </c>
      <c r="O383" t="s">
        <v>47</v>
      </c>
      <c r="P383">
        <v>20</v>
      </c>
      <c r="Q383" t="s">
        <v>62</v>
      </c>
      <c r="R383" t="s">
        <v>138</v>
      </c>
      <c r="S383" t="s">
        <v>139</v>
      </c>
      <c r="T383" t="s">
        <v>51</v>
      </c>
      <c r="U383" t="s">
        <v>262</v>
      </c>
      <c r="V383">
        <v>1.05</v>
      </c>
      <c r="W383" s="1">
        <v>1651.6500000000003</v>
      </c>
      <c r="X383">
        <v>1</v>
      </c>
      <c r="Y383">
        <v>0.47</v>
      </c>
      <c r="Z383">
        <v>4</v>
      </c>
      <c r="AA383">
        <v>0.11749999999999999</v>
      </c>
      <c r="AB383" s="2">
        <v>0</v>
      </c>
      <c r="AC383" s="1">
        <v>0</v>
      </c>
      <c r="AD383" s="7">
        <v>43489</v>
      </c>
      <c r="AE383" s="7">
        <v>43489</v>
      </c>
      <c r="AF383">
        <v>0</v>
      </c>
      <c r="AG383" t="s">
        <v>53</v>
      </c>
      <c r="AH383" s="2">
        <v>0</v>
      </c>
      <c r="AI383" s="1">
        <v>0</v>
      </c>
      <c r="AJ383" s="1">
        <v>0</v>
      </c>
      <c r="AK383" s="6" t="str">
        <f>+IF(Tabla1[[#This Row],[REQUEST_TY]]="SR MANTENIMIENTO CORRECTIVO", "EMERGENCIA", "OTROS")</f>
        <v>EMERGENCIA</v>
      </c>
      <c r="AL383" s="6" t="str">
        <f>+_xlfn.IFS(Tabla1[[#This Row],[Veces obj]]&lt;=1,"0-1",Tabla1[[#This Row],[Veces obj]]&lt;=2,"1-2",Tabla1[[#This Row],[Veces obj]]&lt;=3,"2-3",TRUE,"&gt;3")</f>
        <v>0-1</v>
      </c>
      <c r="AM383" s="6" t="str">
        <f>+_xlfn.IFS(MONTH(Tabla1[[#This Row],[MES]])&lt;=3,"Q1",MONTH(Tabla1[[#This Row],[MES]])&lt;=6,"Q2",MONTH(Tabla1[[#This Row],[MES]])&lt;=9,"Q3",TRUE,"Q4")</f>
        <v>Q1</v>
      </c>
      <c r="AN383" t="str">
        <f>+IFERROR(VLOOKUP(Tabla1[[#This Row],[CUENTA]],CTAS[],2,0),"OTROS")</f>
        <v>OTROS</v>
      </c>
      <c r="AP383" t="str">
        <f>+IFERROR(VLOOKUP(Tabla1[[#This Row],[EMPLEADO]],IS[],3,0),"OTROS")</f>
        <v>OTROS</v>
      </c>
      <c r="AQ383" t="str">
        <f>+IFERROR(VLOOKUP(Tabla1[[#This Row],[EMPLEADO]],IS[[NÓMINA]:[INGENIERO]],2,0),"OTROS")</f>
        <v>OTROS</v>
      </c>
    </row>
    <row r="384" spans="1:43" x14ac:dyDescent="0.25">
      <c r="A384" t="s">
        <v>36</v>
      </c>
      <c r="B384">
        <v>1</v>
      </c>
      <c r="C384" t="s">
        <v>864</v>
      </c>
      <c r="D384" t="s">
        <v>38</v>
      </c>
      <c r="E384" t="s">
        <v>865</v>
      </c>
      <c r="F384" t="s">
        <v>866</v>
      </c>
      <c r="G384" s="17" t="s">
        <v>867</v>
      </c>
      <c r="H384" t="s">
        <v>868</v>
      </c>
      <c r="I384" t="s">
        <v>43</v>
      </c>
      <c r="J384" t="s">
        <v>8</v>
      </c>
      <c r="K384" t="s">
        <v>869</v>
      </c>
      <c r="L384" t="s">
        <v>870</v>
      </c>
      <c r="M384" t="s">
        <v>871</v>
      </c>
      <c r="N384">
        <v>1</v>
      </c>
      <c r="O384" t="s">
        <v>47</v>
      </c>
      <c r="P384">
        <v>2</v>
      </c>
      <c r="Q384" t="s">
        <v>388</v>
      </c>
      <c r="R384" t="s">
        <v>440</v>
      </c>
      <c r="S384" t="s">
        <v>139</v>
      </c>
      <c r="T384" t="s">
        <v>51</v>
      </c>
      <c r="U384" t="s">
        <v>872</v>
      </c>
      <c r="V384">
        <v>0</v>
      </c>
      <c r="W384" s="1">
        <v>0</v>
      </c>
      <c r="X384">
        <v>1</v>
      </c>
      <c r="Y384">
        <v>0.47</v>
      </c>
      <c r="Z384">
        <v>4</v>
      </c>
      <c r="AA384">
        <v>0.11749999999999999</v>
      </c>
      <c r="AB384" s="2">
        <v>0</v>
      </c>
      <c r="AC384" s="1">
        <v>0</v>
      </c>
      <c r="AD384" s="7">
        <v>43493</v>
      </c>
      <c r="AE384" s="7">
        <v>43493</v>
      </c>
      <c r="AF384">
        <v>0</v>
      </c>
      <c r="AG384" t="s">
        <v>53</v>
      </c>
      <c r="AH384" s="2">
        <v>0</v>
      </c>
      <c r="AI384" s="1">
        <v>0</v>
      </c>
      <c r="AJ384" s="1">
        <v>0</v>
      </c>
      <c r="AK384" s="6" t="str">
        <f>+IF(Tabla1[[#This Row],[REQUEST_TY]]="SR MANTENIMIENTO CORRECTIVO", "EMERGENCIA", "OTROS")</f>
        <v>EMERGENCIA</v>
      </c>
      <c r="AL384" s="6" t="str">
        <f>+_xlfn.IFS(Tabla1[[#This Row],[Veces obj]]&lt;=1,"0-1",Tabla1[[#This Row],[Veces obj]]&lt;=2,"1-2",Tabla1[[#This Row],[Veces obj]]&lt;=3,"2-3",TRUE,"&gt;3")</f>
        <v>0-1</v>
      </c>
      <c r="AM384" s="6" t="str">
        <f>+_xlfn.IFS(MONTH(Tabla1[[#This Row],[MES]])&lt;=3,"Q1",MONTH(Tabla1[[#This Row],[MES]])&lt;=6,"Q2",MONTH(Tabla1[[#This Row],[MES]])&lt;=9,"Q3",TRUE,"Q4")</f>
        <v>Q1</v>
      </c>
      <c r="AN384" t="str">
        <f>+IFERROR(VLOOKUP(Tabla1[[#This Row],[CUENTA]],CTAS[],2,0),"OTROS")</f>
        <v>OTROS</v>
      </c>
      <c r="AP384" t="str">
        <f>+IFERROR(VLOOKUP(Tabla1[[#This Row],[EMPLEADO]],IS[],3,0),"OTROS")</f>
        <v>OTROS</v>
      </c>
      <c r="AQ384" t="str">
        <f>+IFERROR(VLOOKUP(Tabla1[[#This Row],[EMPLEADO]],IS[[NÓMINA]:[INGENIERO]],2,0),"OTROS")</f>
        <v>OTROS</v>
      </c>
    </row>
    <row r="385" spans="1:43" x14ac:dyDescent="0.25">
      <c r="A385" t="s">
        <v>36</v>
      </c>
      <c r="B385">
        <v>1</v>
      </c>
      <c r="C385" t="s">
        <v>873</v>
      </c>
      <c r="D385" t="s">
        <v>38</v>
      </c>
      <c r="E385" t="s">
        <v>373</v>
      </c>
      <c r="F385" t="s">
        <v>874</v>
      </c>
      <c r="G385" s="17" t="s">
        <v>875</v>
      </c>
      <c r="H385" t="s">
        <v>308</v>
      </c>
      <c r="I385" t="s">
        <v>43</v>
      </c>
      <c r="J385" t="s">
        <v>8</v>
      </c>
      <c r="K385" t="s">
        <v>495</v>
      </c>
      <c r="L385" t="s">
        <v>496</v>
      </c>
      <c r="M385" t="s">
        <v>46</v>
      </c>
      <c r="N385">
        <v>0</v>
      </c>
      <c r="O385" t="s">
        <v>47</v>
      </c>
      <c r="P385">
        <v>182</v>
      </c>
      <c r="Q385" t="s">
        <v>48</v>
      </c>
      <c r="R385" t="s">
        <v>153</v>
      </c>
      <c r="S385" t="s">
        <v>50</v>
      </c>
      <c r="T385" t="s">
        <v>51</v>
      </c>
      <c r="U385" t="s">
        <v>52</v>
      </c>
      <c r="V385">
        <v>1.05</v>
      </c>
      <c r="W385" s="1">
        <v>750.75000000000011</v>
      </c>
      <c r="X385">
        <v>1</v>
      </c>
      <c r="Y385">
        <v>0.59</v>
      </c>
      <c r="Z385">
        <v>5</v>
      </c>
      <c r="AA385">
        <v>0.11799999999999999</v>
      </c>
      <c r="AB385" s="2">
        <v>0</v>
      </c>
      <c r="AC385" s="1">
        <v>0</v>
      </c>
      <c r="AD385" s="7">
        <v>43488</v>
      </c>
      <c r="AE385" s="7">
        <v>43488</v>
      </c>
      <c r="AF385">
        <v>0</v>
      </c>
      <c r="AG385" t="s">
        <v>53</v>
      </c>
      <c r="AH385" s="2">
        <v>0</v>
      </c>
      <c r="AI385" s="1">
        <v>0</v>
      </c>
      <c r="AJ385" s="1">
        <v>0</v>
      </c>
      <c r="AK385" s="6" t="str">
        <f>+IF(Tabla1[[#This Row],[REQUEST_TY]]="SR MANTENIMIENTO CORRECTIVO", "EMERGENCIA", "OTROS")</f>
        <v>EMERGENCIA</v>
      </c>
      <c r="AL385" s="6" t="str">
        <f>+_xlfn.IFS(Tabla1[[#This Row],[Veces obj]]&lt;=1,"0-1",Tabla1[[#This Row],[Veces obj]]&lt;=2,"1-2",Tabla1[[#This Row],[Veces obj]]&lt;=3,"2-3",TRUE,"&gt;3")</f>
        <v>0-1</v>
      </c>
      <c r="AM385" s="6" t="str">
        <f>+_xlfn.IFS(MONTH(Tabla1[[#This Row],[MES]])&lt;=3,"Q1",MONTH(Tabla1[[#This Row],[MES]])&lt;=6,"Q2",MONTH(Tabla1[[#This Row],[MES]])&lt;=9,"Q3",TRUE,"Q4")</f>
        <v>Q1</v>
      </c>
      <c r="AN385" t="str">
        <f>+IFERROR(VLOOKUP(Tabla1[[#This Row],[CUENTA]],CTAS[],2,0),"OTROS")</f>
        <v>OTROS</v>
      </c>
      <c r="AP385" t="str">
        <f>+IFERROR(VLOOKUP(Tabla1[[#This Row],[EMPLEADO]],IS[],3,0),"OTROS")</f>
        <v>OTROS</v>
      </c>
      <c r="AQ385" t="str">
        <f>+IFERROR(VLOOKUP(Tabla1[[#This Row],[EMPLEADO]],IS[[NÓMINA]:[INGENIERO]],2,0),"OTROS")</f>
        <v>OTROS</v>
      </c>
    </row>
    <row r="386" spans="1:43" x14ac:dyDescent="0.25">
      <c r="A386" t="s">
        <v>4444</v>
      </c>
      <c r="B386">
        <v>1</v>
      </c>
      <c r="C386" t="s">
        <v>6199</v>
      </c>
      <c r="D386" t="s">
        <v>38</v>
      </c>
      <c r="E386" t="s">
        <v>76</v>
      </c>
      <c r="F386" t="s">
        <v>6200</v>
      </c>
      <c r="G386" s="17" t="s">
        <v>499</v>
      </c>
      <c r="H386" t="s">
        <v>471</v>
      </c>
      <c r="I386" t="s">
        <v>43</v>
      </c>
      <c r="J386" t="s">
        <v>8</v>
      </c>
      <c r="K386" t="s">
        <v>102</v>
      </c>
      <c r="L386" t="s">
        <v>500</v>
      </c>
      <c r="M386" t="s">
        <v>310</v>
      </c>
      <c r="N386">
        <v>0</v>
      </c>
      <c r="O386" t="s">
        <v>47</v>
      </c>
      <c r="P386">
        <v>2</v>
      </c>
      <c r="Q386" t="s">
        <v>388</v>
      </c>
      <c r="R386" t="s">
        <v>63</v>
      </c>
      <c r="S386" t="s">
        <v>64</v>
      </c>
      <c r="T386" t="s">
        <v>51</v>
      </c>
      <c r="U386" t="s">
        <v>389</v>
      </c>
      <c r="V386">
        <v>0</v>
      </c>
      <c r="W386" s="1">
        <v>0</v>
      </c>
      <c r="X386">
        <v>1</v>
      </c>
      <c r="Y386">
        <v>0.59</v>
      </c>
      <c r="Z386">
        <v>5</v>
      </c>
      <c r="AA386">
        <v>0.11799999999999999</v>
      </c>
      <c r="AB386" s="2">
        <v>0</v>
      </c>
      <c r="AC386" s="1">
        <v>0</v>
      </c>
      <c r="AD386" s="7">
        <v>43510</v>
      </c>
      <c r="AE386" s="7">
        <v>43510</v>
      </c>
      <c r="AF386">
        <v>0</v>
      </c>
      <c r="AG386" t="s">
        <v>53</v>
      </c>
      <c r="AH386" s="2">
        <v>0</v>
      </c>
      <c r="AI386" s="1">
        <v>0</v>
      </c>
      <c r="AJ386" s="1">
        <v>0</v>
      </c>
      <c r="AK386" s="6" t="str">
        <f>+IF(Tabla1[[#This Row],[REQUEST_TY]]="SR MANTENIMIENTO CORRECTIVO", "EMERGENCIA", "OTROS")</f>
        <v>EMERGENCIA</v>
      </c>
      <c r="AL386" s="6" t="str">
        <f>+_xlfn.IFS(Tabla1[[#This Row],[Veces obj]]&lt;=1,"0-1",Tabla1[[#This Row],[Veces obj]]&lt;=2,"1-2",Tabla1[[#This Row],[Veces obj]]&lt;=3,"2-3",TRUE,"&gt;3")</f>
        <v>0-1</v>
      </c>
      <c r="AM386" s="6" t="str">
        <f>+_xlfn.IFS(MONTH(Tabla1[[#This Row],[MES]])&lt;=3,"Q1",MONTH(Tabla1[[#This Row],[MES]])&lt;=6,"Q2",MONTH(Tabla1[[#This Row],[MES]])&lt;=9,"Q3",TRUE,"Q4")</f>
        <v>Q1</v>
      </c>
      <c r="AN386" t="str">
        <f>+IFERROR(VLOOKUP(Tabla1[[#This Row],[CUENTA]],CTAS[],2,0),"OTROS")</f>
        <v>OTROS</v>
      </c>
      <c r="AP386" t="str">
        <f>+IFERROR(VLOOKUP(Tabla1[[#This Row],[EMPLEADO]],IS[],3,0),"OTROS")</f>
        <v>OTROS</v>
      </c>
      <c r="AQ386" t="str">
        <f>+IFERROR(VLOOKUP(Tabla1[[#This Row],[EMPLEADO]],IS[[NÓMINA]:[INGENIERO]],2,0),"OTROS")</f>
        <v>OTROS</v>
      </c>
    </row>
    <row r="387" spans="1:43" x14ac:dyDescent="0.25">
      <c r="A387" t="s">
        <v>36</v>
      </c>
      <c r="B387">
        <v>1</v>
      </c>
      <c r="C387" t="s">
        <v>876</v>
      </c>
      <c r="D387" t="s">
        <v>38</v>
      </c>
      <c r="E387" t="s">
        <v>133</v>
      </c>
      <c r="F387" t="s">
        <v>877</v>
      </c>
      <c r="G387" s="17" t="s">
        <v>878</v>
      </c>
      <c r="H387" t="s">
        <v>646</v>
      </c>
      <c r="I387" t="s">
        <v>43</v>
      </c>
      <c r="J387" t="s">
        <v>8</v>
      </c>
      <c r="K387" t="s">
        <v>59</v>
      </c>
      <c r="L387" t="s">
        <v>357</v>
      </c>
      <c r="M387" t="s">
        <v>358</v>
      </c>
      <c r="N387">
        <v>0</v>
      </c>
      <c r="O387" t="s">
        <v>47</v>
      </c>
      <c r="P387">
        <v>4</v>
      </c>
      <c r="Q387" t="s">
        <v>207</v>
      </c>
      <c r="R387" t="s">
        <v>138</v>
      </c>
      <c r="S387" t="s">
        <v>139</v>
      </c>
      <c r="T387" t="s">
        <v>51</v>
      </c>
      <c r="U387" t="s">
        <v>879</v>
      </c>
      <c r="V387">
        <v>0.6</v>
      </c>
      <c r="W387" s="1">
        <v>943.80000000000007</v>
      </c>
      <c r="X387">
        <v>1</v>
      </c>
      <c r="Y387">
        <v>0.48</v>
      </c>
      <c r="Z387">
        <v>4</v>
      </c>
      <c r="AA387">
        <v>0.12</v>
      </c>
      <c r="AB387" s="2">
        <v>0</v>
      </c>
      <c r="AC387" s="1">
        <v>0</v>
      </c>
      <c r="AD387" s="7">
        <v>43469</v>
      </c>
      <c r="AE387" s="7">
        <v>43472</v>
      </c>
      <c r="AF387">
        <v>1</v>
      </c>
      <c r="AG387" t="s">
        <v>53</v>
      </c>
      <c r="AH387" s="2">
        <v>0</v>
      </c>
      <c r="AI387" s="1">
        <v>0</v>
      </c>
      <c r="AJ387" s="1">
        <v>0</v>
      </c>
      <c r="AK387" s="6" t="str">
        <f>+IF(Tabla1[[#This Row],[REQUEST_TY]]="SR MANTENIMIENTO CORRECTIVO", "EMERGENCIA", "OTROS")</f>
        <v>EMERGENCIA</v>
      </c>
      <c r="AL387" s="6" t="str">
        <f>+_xlfn.IFS(Tabla1[[#This Row],[Veces obj]]&lt;=1,"0-1",Tabla1[[#This Row],[Veces obj]]&lt;=2,"1-2",Tabla1[[#This Row],[Veces obj]]&lt;=3,"2-3",TRUE,"&gt;3")</f>
        <v>0-1</v>
      </c>
      <c r="AM387" s="6" t="str">
        <f>+_xlfn.IFS(MONTH(Tabla1[[#This Row],[MES]])&lt;=3,"Q1",MONTH(Tabla1[[#This Row],[MES]])&lt;=6,"Q2",MONTH(Tabla1[[#This Row],[MES]])&lt;=9,"Q3",TRUE,"Q4")</f>
        <v>Q1</v>
      </c>
      <c r="AN387" t="str">
        <f>+IFERROR(VLOOKUP(Tabla1[[#This Row],[CUENTA]],CTAS[],2,0),"OTROS")</f>
        <v>OTROS</v>
      </c>
      <c r="AP387" t="str">
        <f>+IFERROR(VLOOKUP(Tabla1[[#This Row],[EMPLEADO]],IS[],3,0),"OTROS")</f>
        <v>OTROS</v>
      </c>
      <c r="AQ387" t="str">
        <f>+IFERROR(VLOOKUP(Tabla1[[#This Row],[EMPLEADO]],IS[[NÓMINA]:[INGENIERO]],2,0),"OTROS")</f>
        <v>OTROS</v>
      </c>
    </row>
    <row r="388" spans="1:43" x14ac:dyDescent="0.25">
      <c r="A388" t="s">
        <v>36</v>
      </c>
      <c r="B388">
        <v>1</v>
      </c>
      <c r="C388" t="s">
        <v>880</v>
      </c>
      <c r="D388" t="s">
        <v>38</v>
      </c>
      <c r="E388" t="s">
        <v>636</v>
      </c>
      <c r="F388" t="s">
        <v>881</v>
      </c>
      <c r="G388" s="17" t="s">
        <v>882</v>
      </c>
      <c r="H388" t="s">
        <v>308</v>
      </c>
      <c r="I388" t="s">
        <v>43</v>
      </c>
      <c r="J388" t="s">
        <v>8</v>
      </c>
      <c r="K388" t="s">
        <v>495</v>
      </c>
      <c r="L388" t="s">
        <v>496</v>
      </c>
      <c r="M388" t="s">
        <v>46</v>
      </c>
      <c r="N388">
        <v>0</v>
      </c>
      <c r="O388" t="s">
        <v>47</v>
      </c>
      <c r="P388">
        <v>294</v>
      </c>
      <c r="Q388" t="s">
        <v>48</v>
      </c>
      <c r="R388" t="s">
        <v>153</v>
      </c>
      <c r="S388" t="s">
        <v>50</v>
      </c>
      <c r="T388" t="s">
        <v>51</v>
      </c>
      <c r="U388" t="s">
        <v>52</v>
      </c>
      <c r="V388">
        <v>1.05</v>
      </c>
      <c r="W388" s="1">
        <v>750.75000000000011</v>
      </c>
      <c r="X388">
        <v>1</v>
      </c>
      <c r="Y388">
        <v>0.6</v>
      </c>
      <c r="Z388">
        <v>5</v>
      </c>
      <c r="AA388">
        <v>0.12</v>
      </c>
      <c r="AB388" s="2">
        <v>0</v>
      </c>
      <c r="AC388" s="1">
        <v>0</v>
      </c>
      <c r="AD388" s="7">
        <v>43475</v>
      </c>
      <c r="AE388" s="7">
        <v>43476</v>
      </c>
      <c r="AF388">
        <v>1</v>
      </c>
      <c r="AG388" t="s">
        <v>53</v>
      </c>
      <c r="AH388" s="2">
        <v>0</v>
      </c>
      <c r="AI388" s="1">
        <v>0</v>
      </c>
      <c r="AJ388" s="1">
        <v>0</v>
      </c>
      <c r="AK388" s="6" t="str">
        <f>+IF(Tabla1[[#This Row],[REQUEST_TY]]="SR MANTENIMIENTO CORRECTIVO", "EMERGENCIA", "OTROS")</f>
        <v>EMERGENCIA</v>
      </c>
      <c r="AL388" s="6" t="str">
        <f>+_xlfn.IFS(Tabla1[[#This Row],[Veces obj]]&lt;=1,"0-1",Tabla1[[#This Row],[Veces obj]]&lt;=2,"1-2",Tabla1[[#This Row],[Veces obj]]&lt;=3,"2-3",TRUE,"&gt;3")</f>
        <v>0-1</v>
      </c>
      <c r="AM388" s="6" t="str">
        <f>+_xlfn.IFS(MONTH(Tabla1[[#This Row],[MES]])&lt;=3,"Q1",MONTH(Tabla1[[#This Row],[MES]])&lt;=6,"Q2",MONTH(Tabla1[[#This Row],[MES]])&lt;=9,"Q3",TRUE,"Q4")</f>
        <v>Q1</v>
      </c>
      <c r="AN388" t="str">
        <f>+IFERROR(VLOOKUP(Tabla1[[#This Row],[CUENTA]],CTAS[],2,0),"OTROS")</f>
        <v>OTROS</v>
      </c>
      <c r="AP388" t="str">
        <f>+IFERROR(VLOOKUP(Tabla1[[#This Row],[EMPLEADO]],IS[],3,0),"OTROS")</f>
        <v>OTROS</v>
      </c>
      <c r="AQ388" t="str">
        <f>+IFERROR(VLOOKUP(Tabla1[[#This Row],[EMPLEADO]],IS[[NÓMINA]:[INGENIERO]],2,0),"OTROS")</f>
        <v>OTROS</v>
      </c>
    </row>
    <row r="389" spans="1:43" x14ac:dyDescent="0.25">
      <c r="A389" t="s">
        <v>36</v>
      </c>
      <c r="B389">
        <v>1</v>
      </c>
      <c r="C389" t="s">
        <v>883</v>
      </c>
      <c r="D389" t="s">
        <v>38</v>
      </c>
      <c r="E389" t="s">
        <v>884</v>
      </c>
      <c r="F389" t="s">
        <v>885</v>
      </c>
      <c r="G389" s="17" t="s">
        <v>886</v>
      </c>
      <c r="H389" t="s">
        <v>308</v>
      </c>
      <c r="I389" t="s">
        <v>43</v>
      </c>
      <c r="J389" t="s">
        <v>8</v>
      </c>
      <c r="K389" t="s">
        <v>144</v>
      </c>
      <c r="L389" t="s">
        <v>616</v>
      </c>
      <c r="M389" t="s">
        <v>46</v>
      </c>
      <c r="N389">
        <v>0</v>
      </c>
      <c r="O389" t="s">
        <v>47</v>
      </c>
      <c r="P389">
        <v>55</v>
      </c>
      <c r="Q389" t="s">
        <v>82</v>
      </c>
      <c r="R389" t="s">
        <v>95</v>
      </c>
      <c r="S389" t="s">
        <v>64</v>
      </c>
      <c r="T389" t="s">
        <v>51</v>
      </c>
      <c r="U389" t="s">
        <v>83</v>
      </c>
      <c r="V389">
        <v>1.05</v>
      </c>
      <c r="W389" s="1">
        <v>1433.25</v>
      </c>
      <c r="X389">
        <v>1</v>
      </c>
      <c r="Y389">
        <v>0.6</v>
      </c>
      <c r="Z389">
        <v>5</v>
      </c>
      <c r="AA389">
        <v>0.12</v>
      </c>
      <c r="AB389" s="2">
        <v>0</v>
      </c>
      <c r="AC389" s="1">
        <v>0</v>
      </c>
      <c r="AD389" s="7">
        <v>43489</v>
      </c>
      <c r="AE389" s="7">
        <v>43490</v>
      </c>
      <c r="AF389">
        <v>1</v>
      </c>
      <c r="AG389" t="s">
        <v>53</v>
      </c>
      <c r="AH389" s="2">
        <v>0</v>
      </c>
      <c r="AI389" s="1">
        <v>0</v>
      </c>
      <c r="AJ389" s="1">
        <v>0</v>
      </c>
      <c r="AK389" s="6" t="str">
        <f>+IF(Tabla1[[#This Row],[REQUEST_TY]]="SR MANTENIMIENTO CORRECTIVO", "EMERGENCIA", "OTROS")</f>
        <v>EMERGENCIA</v>
      </c>
      <c r="AL389" s="6" t="str">
        <f>+_xlfn.IFS(Tabla1[[#This Row],[Veces obj]]&lt;=1,"0-1",Tabla1[[#This Row],[Veces obj]]&lt;=2,"1-2",Tabla1[[#This Row],[Veces obj]]&lt;=3,"2-3",TRUE,"&gt;3")</f>
        <v>0-1</v>
      </c>
      <c r="AM389" s="6" t="str">
        <f>+_xlfn.IFS(MONTH(Tabla1[[#This Row],[MES]])&lt;=3,"Q1",MONTH(Tabla1[[#This Row],[MES]])&lt;=6,"Q2",MONTH(Tabla1[[#This Row],[MES]])&lt;=9,"Q3",TRUE,"Q4")</f>
        <v>Q1</v>
      </c>
      <c r="AN389" t="str">
        <f>+IFERROR(VLOOKUP(Tabla1[[#This Row],[CUENTA]],CTAS[],2,0),"OTROS")</f>
        <v>OTROS</v>
      </c>
      <c r="AP389" t="str">
        <f>+IFERROR(VLOOKUP(Tabla1[[#This Row],[EMPLEADO]],IS[],3,0),"OTROS")</f>
        <v>OTROS</v>
      </c>
      <c r="AQ389" t="str">
        <f>+IFERROR(VLOOKUP(Tabla1[[#This Row],[EMPLEADO]],IS[[NÓMINA]:[INGENIERO]],2,0),"OTROS")</f>
        <v>OTROS</v>
      </c>
    </row>
    <row r="390" spans="1:43" x14ac:dyDescent="0.25">
      <c r="A390" t="s">
        <v>4444</v>
      </c>
      <c r="B390">
        <v>1</v>
      </c>
      <c r="C390" t="s">
        <v>4623</v>
      </c>
      <c r="D390" t="s">
        <v>38</v>
      </c>
      <c r="E390" t="s">
        <v>604</v>
      </c>
      <c r="F390" t="s">
        <v>2859</v>
      </c>
      <c r="G390" s="17" t="s">
        <v>4624</v>
      </c>
      <c r="H390" t="s">
        <v>308</v>
      </c>
      <c r="I390" t="s">
        <v>43</v>
      </c>
      <c r="J390" t="s">
        <v>8</v>
      </c>
      <c r="K390" t="s">
        <v>495</v>
      </c>
      <c r="L390" t="s">
        <v>496</v>
      </c>
      <c r="M390" t="s">
        <v>46</v>
      </c>
      <c r="N390">
        <v>0</v>
      </c>
      <c r="O390" t="s">
        <v>47</v>
      </c>
      <c r="P390">
        <v>70</v>
      </c>
      <c r="Q390" t="s">
        <v>48</v>
      </c>
      <c r="R390" t="s">
        <v>63</v>
      </c>
      <c r="S390" t="s">
        <v>64</v>
      </c>
      <c r="T390" t="s">
        <v>51</v>
      </c>
      <c r="U390" t="s">
        <v>96</v>
      </c>
      <c r="V390">
        <v>1.1000000000000001</v>
      </c>
      <c r="W390" s="1">
        <v>1501.5000000000002</v>
      </c>
      <c r="X390">
        <v>1</v>
      </c>
      <c r="Y390">
        <v>0.6</v>
      </c>
      <c r="Z390">
        <v>5</v>
      </c>
      <c r="AA390">
        <v>0.12</v>
      </c>
      <c r="AB390" s="2">
        <v>0</v>
      </c>
      <c r="AC390" s="1">
        <v>0</v>
      </c>
      <c r="AD390" s="7">
        <v>43497</v>
      </c>
      <c r="AE390" s="7">
        <v>43497</v>
      </c>
      <c r="AF390">
        <v>0</v>
      </c>
      <c r="AG390" t="s">
        <v>53</v>
      </c>
      <c r="AH390" s="2">
        <v>0</v>
      </c>
      <c r="AI390" s="1">
        <v>0</v>
      </c>
      <c r="AJ390" s="1">
        <v>0</v>
      </c>
      <c r="AK390" s="6" t="str">
        <f>+IF(Tabla1[[#This Row],[REQUEST_TY]]="SR MANTENIMIENTO CORRECTIVO", "EMERGENCIA", "OTROS")</f>
        <v>EMERGENCIA</v>
      </c>
      <c r="AL390" s="6" t="str">
        <f>+_xlfn.IFS(Tabla1[[#This Row],[Veces obj]]&lt;=1,"0-1",Tabla1[[#This Row],[Veces obj]]&lt;=2,"1-2",Tabla1[[#This Row],[Veces obj]]&lt;=3,"2-3",TRUE,"&gt;3")</f>
        <v>0-1</v>
      </c>
      <c r="AM390" s="6" t="str">
        <f>+_xlfn.IFS(MONTH(Tabla1[[#This Row],[MES]])&lt;=3,"Q1",MONTH(Tabla1[[#This Row],[MES]])&lt;=6,"Q2",MONTH(Tabla1[[#This Row],[MES]])&lt;=9,"Q3",TRUE,"Q4")</f>
        <v>Q1</v>
      </c>
      <c r="AN390" t="str">
        <f>+IFERROR(VLOOKUP(Tabla1[[#This Row],[CUENTA]],CTAS[],2,0),"OTROS")</f>
        <v>OTROS</v>
      </c>
      <c r="AP390" t="str">
        <f>+IFERROR(VLOOKUP(Tabla1[[#This Row],[EMPLEADO]],IS[],3,0),"OTROS")</f>
        <v>OTROS</v>
      </c>
      <c r="AQ390" t="str">
        <f>+IFERROR(VLOOKUP(Tabla1[[#This Row],[EMPLEADO]],IS[[NÓMINA]:[INGENIERO]],2,0),"OTROS")</f>
        <v>OTROS</v>
      </c>
    </row>
    <row r="391" spans="1:43" x14ac:dyDescent="0.25">
      <c r="A391" t="s">
        <v>4444</v>
      </c>
      <c r="B391">
        <v>1</v>
      </c>
      <c r="C391" t="s">
        <v>5166</v>
      </c>
      <c r="D391" t="s">
        <v>38</v>
      </c>
      <c r="E391" t="s">
        <v>993</v>
      </c>
      <c r="F391" t="s">
        <v>5167</v>
      </c>
      <c r="G391" s="17" t="s">
        <v>5168</v>
      </c>
      <c r="H391" t="s">
        <v>568</v>
      </c>
      <c r="I391" t="s">
        <v>43</v>
      </c>
      <c r="J391" t="s">
        <v>8</v>
      </c>
      <c r="K391" t="s">
        <v>71</v>
      </c>
      <c r="L391" t="s">
        <v>569</v>
      </c>
      <c r="M391" t="s">
        <v>570</v>
      </c>
      <c r="N391">
        <v>0</v>
      </c>
      <c r="O391" t="s">
        <v>47</v>
      </c>
      <c r="P391">
        <v>133</v>
      </c>
      <c r="Q391" t="s">
        <v>48</v>
      </c>
      <c r="R391" t="s">
        <v>235</v>
      </c>
      <c r="S391" t="s">
        <v>50</v>
      </c>
      <c r="T391" t="s">
        <v>51</v>
      </c>
      <c r="U391" t="s">
        <v>52</v>
      </c>
      <c r="V391">
        <v>1.05</v>
      </c>
      <c r="W391" s="1">
        <v>750.75000000000011</v>
      </c>
      <c r="X391">
        <v>1</v>
      </c>
      <c r="Y391">
        <v>0.6</v>
      </c>
      <c r="Z391">
        <v>5</v>
      </c>
      <c r="AA391">
        <v>0.12</v>
      </c>
      <c r="AB391" s="2">
        <v>0</v>
      </c>
      <c r="AC391" s="1">
        <v>0</v>
      </c>
      <c r="AD391" s="7">
        <v>43502</v>
      </c>
      <c r="AE391" s="7">
        <v>43502</v>
      </c>
      <c r="AF391">
        <v>0</v>
      </c>
      <c r="AG391" t="s">
        <v>53</v>
      </c>
      <c r="AH391" s="2">
        <v>0</v>
      </c>
      <c r="AI391" s="1">
        <v>0</v>
      </c>
      <c r="AJ391" s="1">
        <v>0</v>
      </c>
      <c r="AK391" s="6" t="str">
        <f>+IF(Tabla1[[#This Row],[REQUEST_TY]]="SR MANTENIMIENTO CORRECTIVO", "EMERGENCIA", "OTROS")</f>
        <v>EMERGENCIA</v>
      </c>
      <c r="AL391" s="6" t="str">
        <f>+_xlfn.IFS(Tabla1[[#This Row],[Veces obj]]&lt;=1,"0-1",Tabla1[[#This Row],[Veces obj]]&lt;=2,"1-2",Tabla1[[#This Row],[Veces obj]]&lt;=3,"2-3",TRUE,"&gt;3")</f>
        <v>0-1</v>
      </c>
      <c r="AM391" s="6" t="str">
        <f>+_xlfn.IFS(MONTH(Tabla1[[#This Row],[MES]])&lt;=3,"Q1",MONTH(Tabla1[[#This Row],[MES]])&lt;=6,"Q2",MONTH(Tabla1[[#This Row],[MES]])&lt;=9,"Q3",TRUE,"Q4")</f>
        <v>Q1</v>
      </c>
      <c r="AN391" t="str">
        <f>+IFERROR(VLOOKUP(Tabla1[[#This Row],[CUENTA]],CTAS[],2,0),"OTROS")</f>
        <v>OTROS</v>
      </c>
      <c r="AP391" t="str">
        <f>+IFERROR(VLOOKUP(Tabla1[[#This Row],[EMPLEADO]],IS[],3,0),"OTROS")</f>
        <v>OTROS</v>
      </c>
      <c r="AQ391" t="str">
        <f>+IFERROR(VLOOKUP(Tabla1[[#This Row],[EMPLEADO]],IS[[NÓMINA]:[INGENIERO]],2,0),"OTROS")</f>
        <v>OTROS</v>
      </c>
    </row>
    <row r="392" spans="1:43" x14ac:dyDescent="0.25">
      <c r="A392" t="s">
        <v>4444</v>
      </c>
      <c r="B392">
        <v>1</v>
      </c>
      <c r="C392" t="s">
        <v>5923</v>
      </c>
      <c r="D392" t="s">
        <v>38</v>
      </c>
      <c r="E392" t="s">
        <v>884</v>
      </c>
      <c r="F392" t="s">
        <v>5924</v>
      </c>
      <c r="G392" s="17" t="s">
        <v>5925</v>
      </c>
      <c r="H392" t="s">
        <v>308</v>
      </c>
      <c r="I392" t="s">
        <v>43</v>
      </c>
      <c r="J392" t="s">
        <v>8</v>
      </c>
      <c r="K392" t="s">
        <v>5926</v>
      </c>
      <c r="L392" t="s">
        <v>616</v>
      </c>
      <c r="M392" t="s">
        <v>310</v>
      </c>
      <c r="N392">
        <v>0</v>
      </c>
      <c r="O392" t="s">
        <v>47</v>
      </c>
      <c r="P392">
        <v>511</v>
      </c>
      <c r="Q392" t="s">
        <v>48</v>
      </c>
      <c r="R392" t="s">
        <v>95</v>
      </c>
      <c r="S392" t="s">
        <v>64</v>
      </c>
      <c r="T392" t="s">
        <v>51</v>
      </c>
      <c r="U392" t="s">
        <v>96</v>
      </c>
      <c r="V392">
        <v>1.1000000000000001</v>
      </c>
      <c r="W392" s="1">
        <v>1501.5000000000002</v>
      </c>
      <c r="X392">
        <v>1</v>
      </c>
      <c r="Y392">
        <v>0.6</v>
      </c>
      <c r="Z392">
        <v>5</v>
      </c>
      <c r="AA392">
        <v>0.12</v>
      </c>
      <c r="AB392" s="2">
        <v>0</v>
      </c>
      <c r="AC392" s="1">
        <v>0</v>
      </c>
      <c r="AD392" s="7">
        <v>43509</v>
      </c>
      <c r="AE392" s="7">
        <v>43509</v>
      </c>
      <c r="AF392">
        <v>0</v>
      </c>
      <c r="AG392" t="s">
        <v>53</v>
      </c>
      <c r="AH392" s="2">
        <v>0</v>
      </c>
      <c r="AI392" s="1">
        <v>0</v>
      </c>
      <c r="AJ392" s="1">
        <v>0</v>
      </c>
      <c r="AK392" s="6" t="str">
        <f>+IF(Tabla1[[#This Row],[REQUEST_TY]]="SR MANTENIMIENTO CORRECTIVO", "EMERGENCIA", "OTROS")</f>
        <v>EMERGENCIA</v>
      </c>
      <c r="AL392" s="6" t="str">
        <f>+_xlfn.IFS(Tabla1[[#This Row],[Veces obj]]&lt;=1,"0-1",Tabla1[[#This Row],[Veces obj]]&lt;=2,"1-2",Tabla1[[#This Row],[Veces obj]]&lt;=3,"2-3",TRUE,"&gt;3")</f>
        <v>0-1</v>
      </c>
      <c r="AM392" s="6" t="str">
        <f>+_xlfn.IFS(MONTH(Tabla1[[#This Row],[MES]])&lt;=3,"Q1",MONTH(Tabla1[[#This Row],[MES]])&lt;=6,"Q2",MONTH(Tabla1[[#This Row],[MES]])&lt;=9,"Q3",TRUE,"Q4")</f>
        <v>Q1</v>
      </c>
      <c r="AN392" t="str">
        <f>+IFERROR(VLOOKUP(Tabla1[[#This Row],[CUENTA]],CTAS[],2,0),"OTROS")</f>
        <v>OTROS</v>
      </c>
      <c r="AP392" t="str">
        <f>+IFERROR(VLOOKUP(Tabla1[[#This Row],[EMPLEADO]],IS[],3,0),"OTROS")</f>
        <v>OTROS</v>
      </c>
      <c r="AQ392" t="str">
        <f>+IFERROR(VLOOKUP(Tabla1[[#This Row],[EMPLEADO]],IS[[NÓMINA]:[INGENIERO]],2,0),"OTROS")</f>
        <v>OTROS</v>
      </c>
    </row>
    <row r="393" spans="1:43" x14ac:dyDescent="0.25">
      <c r="A393" t="s">
        <v>4444</v>
      </c>
      <c r="B393">
        <v>1</v>
      </c>
      <c r="C393" t="s">
        <v>6269</v>
      </c>
      <c r="D393" t="s">
        <v>38</v>
      </c>
      <c r="E393" t="s">
        <v>85</v>
      </c>
      <c r="F393" t="s">
        <v>6270</v>
      </c>
      <c r="G393" s="17" t="s">
        <v>6271</v>
      </c>
      <c r="H393" t="s">
        <v>308</v>
      </c>
      <c r="I393" t="s">
        <v>43</v>
      </c>
      <c r="J393" t="s">
        <v>8</v>
      </c>
      <c r="K393" t="s">
        <v>495</v>
      </c>
      <c r="L393" t="s">
        <v>496</v>
      </c>
      <c r="M393" t="s">
        <v>46</v>
      </c>
      <c r="N393">
        <v>0</v>
      </c>
      <c r="O393" t="s">
        <v>47</v>
      </c>
      <c r="P393">
        <v>252</v>
      </c>
      <c r="Q393" t="s">
        <v>48</v>
      </c>
      <c r="R393" t="s">
        <v>49</v>
      </c>
      <c r="S393" t="s">
        <v>50</v>
      </c>
      <c r="T393" t="s">
        <v>51</v>
      </c>
      <c r="U393" t="s">
        <v>52</v>
      </c>
      <c r="V393">
        <v>1.05</v>
      </c>
      <c r="W393" s="1">
        <v>750.75000000000011</v>
      </c>
      <c r="X393">
        <v>1</v>
      </c>
      <c r="Y393">
        <v>0.6</v>
      </c>
      <c r="Z393">
        <v>5</v>
      </c>
      <c r="AA393">
        <v>0.12</v>
      </c>
      <c r="AB393" s="2">
        <v>0</v>
      </c>
      <c r="AC393" s="1">
        <v>0</v>
      </c>
      <c r="AD393" s="7">
        <v>43511</v>
      </c>
      <c r="AE393" s="7">
        <v>43514</v>
      </c>
      <c r="AF393">
        <v>1</v>
      </c>
      <c r="AG393" t="s">
        <v>53</v>
      </c>
      <c r="AH393" s="2">
        <v>0</v>
      </c>
      <c r="AI393" s="1">
        <v>0</v>
      </c>
      <c r="AJ393" s="1">
        <v>0</v>
      </c>
      <c r="AK393" s="6" t="str">
        <f>+IF(Tabla1[[#This Row],[REQUEST_TY]]="SR MANTENIMIENTO CORRECTIVO", "EMERGENCIA", "OTROS")</f>
        <v>EMERGENCIA</v>
      </c>
      <c r="AL393" s="6" t="str">
        <f>+_xlfn.IFS(Tabla1[[#This Row],[Veces obj]]&lt;=1,"0-1",Tabla1[[#This Row],[Veces obj]]&lt;=2,"1-2",Tabla1[[#This Row],[Veces obj]]&lt;=3,"2-3",TRUE,"&gt;3")</f>
        <v>0-1</v>
      </c>
      <c r="AM393" s="6" t="str">
        <f>+_xlfn.IFS(MONTH(Tabla1[[#This Row],[MES]])&lt;=3,"Q1",MONTH(Tabla1[[#This Row],[MES]])&lt;=6,"Q2",MONTH(Tabla1[[#This Row],[MES]])&lt;=9,"Q3",TRUE,"Q4")</f>
        <v>Q1</v>
      </c>
      <c r="AN393" t="str">
        <f>+IFERROR(VLOOKUP(Tabla1[[#This Row],[CUENTA]],CTAS[],2,0),"OTROS")</f>
        <v>OTROS</v>
      </c>
      <c r="AP393" t="str">
        <f>+IFERROR(VLOOKUP(Tabla1[[#This Row],[EMPLEADO]],IS[],3,0),"OTROS")</f>
        <v>OTROS</v>
      </c>
      <c r="AQ393" t="str">
        <f>+IFERROR(VLOOKUP(Tabla1[[#This Row],[EMPLEADO]],IS[[NÓMINA]:[INGENIERO]],2,0),"OTROS")</f>
        <v>OTROS</v>
      </c>
    </row>
    <row r="394" spans="1:43" x14ac:dyDescent="0.25">
      <c r="A394" t="s">
        <v>4444</v>
      </c>
      <c r="B394">
        <v>1</v>
      </c>
      <c r="C394" t="s">
        <v>7152</v>
      </c>
      <c r="D394" t="s">
        <v>38</v>
      </c>
      <c r="E394" t="s">
        <v>613</v>
      </c>
      <c r="F394" t="s">
        <v>7153</v>
      </c>
      <c r="G394" s="17" t="s">
        <v>7154</v>
      </c>
      <c r="H394" t="s">
        <v>308</v>
      </c>
      <c r="I394" t="s">
        <v>43</v>
      </c>
      <c r="J394" t="s">
        <v>8</v>
      </c>
      <c r="K394" t="s">
        <v>495</v>
      </c>
      <c r="L394" t="s">
        <v>496</v>
      </c>
      <c r="M394" t="s">
        <v>46</v>
      </c>
      <c r="N394">
        <v>0</v>
      </c>
      <c r="O394" t="s">
        <v>47</v>
      </c>
      <c r="P394">
        <v>76</v>
      </c>
      <c r="Q394" t="s">
        <v>48</v>
      </c>
      <c r="R394" t="s">
        <v>235</v>
      </c>
      <c r="S394" t="s">
        <v>50</v>
      </c>
      <c r="T394" t="s">
        <v>51</v>
      </c>
      <c r="U394" t="s">
        <v>52</v>
      </c>
      <c r="V394">
        <v>1.05</v>
      </c>
      <c r="W394" s="1">
        <v>750.75000000000011</v>
      </c>
      <c r="X394">
        <v>1</v>
      </c>
      <c r="Y394">
        <v>0.6</v>
      </c>
      <c r="Z394">
        <v>5</v>
      </c>
      <c r="AA394">
        <v>0.12</v>
      </c>
      <c r="AB394" s="2">
        <v>0</v>
      </c>
      <c r="AC394" s="1">
        <v>0</v>
      </c>
      <c r="AD394" s="7">
        <v>43522</v>
      </c>
      <c r="AE394" s="7">
        <v>43522</v>
      </c>
      <c r="AF394">
        <v>0</v>
      </c>
      <c r="AG394" t="s">
        <v>53</v>
      </c>
      <c r="AH394" s="2">
        <v>0</v>
      </c>
      <c r="AI394" s="1">
        <v>0</v>
      </c>
      <c r="AJ394" s="1">
        <v>0</v>
      </c>
      <c r="AK394" s="6" t="str">
        <f>+IF(Tabla1[[#This Row],[REQUEST_TY]]="SR MANTENIMIENTO CORRECTIVO", "EMERGENCIA", "OTROS")</f>
        <v>EMERGENCIA</v>
      </c>
      <c r="AL394" s="6" t="str">
        <f>+_xlfn.IFS(Tabla1[[#This Row],[Veces obj]]&lt;=1,"0-1",Tabla1[[#This Row],[Veces obj]]&lt;=2,"1-2",Tabla1[[#This Row],[Veces obj]]&lt;=3,"2-3",TRUE,"&gt;3")</f>
        <v>0-1</v>
      </c>
      <c r="AM394" s="6" t="str">
        <f>+_xlfn.IFS(MONTH(Tabla1[[#This Row],[MES]])&lt;=3,"Q1",MONTH(Tabla1[[#This Row],[MES]])&lt;=6,"Q2",MONTH(Tabla1[[#This Row],[MES]])&lt;=9,"Q3",TRUE,"Q4")</f>
        <v>Q1</v>
      </c>
      <c r="AN394" t="str">
        <f>+IFERROR(VLOOKUP(Tabla1[[#This Row],[CUENTA]],CTAS[],2,0),"OTROS")</f>
        <v>OTROS</v>
      </c>
      <c r="AP394" t="str">
        <f>+IFERROR(VLOOKUP(Tabla1[[#This Row],[EMPLEADO]],IS[],3,0),"OTROS")</f>
        <v>OTROS</v>
      </c>
      <c r="AQ394" t="str">
        <f>+IFERROR(VLOOKUP(Tabla1[[#This Row],[EMPLEADO]],IS[[NÓMINA]:[INGENIERO]],2,0),"OTROS")</f>
        <v>OTROS</v>
      </c>
    </row>
    <row r="395" spans="1:43" x14ac:dyDescent="0.25">
      <c r="A395" t="s">
        <v>4444</v>
      </c>
      <c r="B395">
        <v>1</v>
      </c>
      <c r="C395" t="s">
        <v>6542</v>
      </c>
      <c r="D395" t="s">
        <v>3370</v>
      </c>
      <c r="E395" t="s">
        <v>6529</v>
      </c>
      <c r="F395" t="s">
        <v>6543</v>
      </c>
      <c r="G395" s="17" t="s">
        <v>6544</v>
      </c>
      <c r="H395" t="s">
        <v>124</v>
      </c>
      <c r="I395" t="s">
        <v>43</v>
      </c>
      <c r="J395" t="s">
        <v>8</v>
      </c>
      <c r="K395" t="s">
        <v>151</v>
      </c>
      <c r="L395" t="s">
        <v>185</v>
      </c>
      <c r="M395" t="s">
        <v>73</v>
      </c>
      <c r="N395">
        <v>0</v>
      </c>
      <c r="O395" t="s">
        <v>47</v>
      </c>
      <c r="P395" t="s">
        <v>822</v>
      </c>
      <c r="Q395" t="s">
        <v>48</v>
      </c>
      <c r="R395" t="s">
        <v>153</v>
      </c>
      <c r="S395" t="s">
        <v>50</v>
      </c>
      <c r="T395" t="s">
        <v>51</v>
      </c>
      <c r="U395" t="s">
        <v>52</v>
      </c>
      <c r="V395">
        <v>1</v>
      </c>
      <c r="W395" s="1">
        <v>1072.5000000000002</v>
      </c>
      <c r="X395">
        <v>0</v>
      </c>
      <c r="Y395">
        <v>5</v>
      </c>
      <c r="Z395">
        <v>5</v>
      </c>
      <c r="AA395">
        <v>1</v>
      </c>
      <c r="AB395" s="2">
        <v>0</v>
      </c>
      <c r="AC395" s="1">
        <v>0</v>
      </c>
      <c r="AD395" s="7">
        <v>43515</v>
      </c>
      <c r="AE395" s="7">
        <v>43516</v>
      </c>
      <c r="AF395">
        <v>1</v>
      </c>
      <c r="AG395" t="s">
        <v>53</v>
      </c>
      <c r="AH395" s="2">
        <v>0</v>
      </c>
      <c r="AI395" s="1">
        <v>0</v>
      </c>
      <c r="AJ395" s="1">
        <v>0</v>
      </c>
      <c r="AK395" s="6" t="str">
        <f>+IF(Tabla1[[#This Row],[REQUEST_TY]]="SR MANTENIMIENTO CORRECTIVO", "EMERGENCIA", "OTROS")</f>
        <v>OTROS</v>
      </c>
      <c r="AL395" s="6" t="str">
        <f>+_xlfn.IFS(Tabla1[[#This Row],[Veces obj]]&lt;=1,"0-1",Tabla1[[#This Row],[Veces obj]]&lt;=2,"1-2",Tabla1[[#This Row],[Veces obj]]&lt;=3,"2-3",TRUE,"&gt;3")</f>
        <v>0-1</v>
      </c>
      <c r="AM395" s="6" t="str">
        <f>+_xlfn.IFS(MONTH(Tabla1[[#This Row],[MES]])&lt;=3,"Q1",MONTH(Tabla1[[#This Row],[MES]])&lt;=6,"Q2",MONTH(Tabla1[[#This Row],[MES]])&lt;=9,"Q3",TRUE,"Q4")</f>
        <v>Q1</v>
      </c>
      <c r="AN395" t="str">
        <f>+IFERROR(VLOOKUP(Tabla1[[#This Row],[CUENTA]],CTAS[],2,0),"OTROS")</f>
        <v>HONEYWELL</v>
      </c>
      <c r="AO395">
        <v>1</v>
      </c>
      <c r="AP395" t="str">
        <f>+IFERROR(VLOOKUP(Tabla1[[#This Row],[EMPLEADO]],IS[],3,0),"OTROS")</f>
        <v>JUAREZ</v>
      </c>
      <c r="AQ395" t="str">
        <f>+IFERROR(VLOOKUP(Tabla1[[#This Row],[EMPLEADO]],IS[[NÓMINA]:[INGENIERO]],2,0),"OTROS")</f>
        <v>MIGUEL COTA</v>
      </c>
    </row>
    <row r="396" spans="1:43" x14ac:dyDescent="0.25">
      <c r="A396" t="s">
        <v>36</v>
      </c>
      <c r="B396">
        <v>1</v>
      </c>
      <c r="C396" t="s">
        <v>887</v>
      </c>
      <c r="D396" t="s">
        <v>38</v>
      </c>
      <c r="E396" t="s">
        <v>888</v>
      </c>
      <c r="F396" t="s">
        <v>889</v>
      </c>
      <c r="G396" s="17" t="s">
        <v>890</v>
      </c>
      <c r="H396" t="s">
        <v>707</v>
      </c>
      <c r="I396" t="s">
        <v>43</v>
      </c>
      <c r="J396" t="s">
        <v>8</v>
      </c>
      <c r="K396" t="s">
        <v>891</v>
      </c>
      <c r="L396" t="s">
        <v>892</v>
      </c>
      <c r="M396" t="s">
        <v>94</v>
      </c>
      <c r="N396">
        <v>0</v>
      </c>
      <c r="O396" t="s">
        <v>105</v>
      </c>
      <c r="P396">
        <v>122</v>
      </c>
      <c r="Q396" t="s">
        <v>48</v>
      </c>
      <c r="R396" t="s">
        <v>49</v>
      </c>
      <c r="S396" t="s">
        <v>50</v>
      </c>
      <c r="T396" t="s">
        <v>51</v>
      </c>
      <c r="U396" t="s">
        <v>52</v>
      </c>
      <c r="V396">
        <v>1.05</v>
      </c>
      <c r="W396" s="1">
        <v>491.40000000000003</v>
      </c>
      <c r="X396">
        <v>1</v>
      </c>
      <c r="Y396">
        <v>0.61</v>
      </c>
      <c r="Z396">
        <v>5</v>
      </c>
      <c r="AA396">
        <v>0.122</v>
      </c>
      <c r="AB396" s="2">
        <v>0</v>
      </c>
      <c r="AC396" s="1">
        <v>0</v>
      </c>
      <c r="AD396" s="7">
        <v>43490</v>
      </c>
      <c r="AE396" s="7">
        <v>43490</v>
      </c>
      <c r="AF396">
        <v>0</v>
      </c>
      <c r="AG396" t="s">
        <v>53</v>
      </c>
      <c r="AH396" s="2">
        <v>0</v>
      </c>
      <c r="AI396" s="1">
        <v>0</v>
      </c>
      <c r="AJ396" s="1">
        <v>0</v>
      </c>
      <c r="AK396" s="6" t="str">
        <f>+IF(Tabla1[[#This Row],[REQUEST_TY]]="SR MANTENIMIENTO CORRECTIVO", "EMERGENCIA", "OTROS")</f>
        <v>EMERGENCIA</v>
      </c>
      <c r="AL396" s="6" t="str">
        <f>+_xlfn.IFS(Tabla1[[#This Row],[Veces obj]]&lt;=1,"0-1",Tabla1[[#This Row],[Veces obj]]&lt;=2,"1-2",Tabla1[[#This Row],[Veces obj]]&lt;=3,"2-3",TRUE,"&gt;3")</f>
        <v>0-1</v>
      </c>
      <c r="AM396" s="6" t="str">
        <f>+_xlfn.IFS(MONTH(Tabla1[[#This Row],[MES]])&lt;=3,"Q1",MONTH(Tabla1[[#This Row],[MES]])&lt;=6,"Q2",MONTH(Tabla1[[#This Row],[MES]])&lt;=9,"Q3",TRUE,"Q4")</f>
        <v>Q1</v>
      </c>
      <c r="AN396" t="str">
        <f>+IFERROR(VLOOKUP(Tabla1[[#This Row],[CUENTA]],CTAS[],2,0),"OTROS")</f>
        <v>OTROS</v>
      </c>
      <c r="AP396" t="str">
        <f>+IFERROR(VLOOKUP(Tabla1[[#This Row],[EMPLEADO]],IS[],3,0),"OTROS")</f>
        <v>OTROS</v>
      </c>
      <c r="AQ396" t="str">
        <f>+IFERROR(VLOOKUP(Tabla1[[#This Row],[EMPLEADO]],IS[[NÓMINA]:[INGENIERO]],2,0),"OTROS")</f>
        <v>OTROS</v>
      </c>
    </row>
    <row r="397" spans="1:43" x14ac:dyDescent="0.25">
      <c r="A397" t="s">
        <v>36</v>
      </c>
      <c r="B397">
        <v>1</v>
      </c>
      <c r="C397" t="s">
        <v>893</v>
      </c>
      <c r="D397" t="s">
        <v>38</v>
      </c>
      <c r="E397" t="s">
        <v>894</v>
      </c>
      <c r="F397" t="s">
        <v>895</v>
      </c>
      <c r="G397" s="17" t="s">
        <v>896</v>
      </c>
      <c r="H397" t="s">
        <v>136</v>
      </c>
      <c r="I397" t="s">
        <v>43</v>
      </c>
      <c r="J397" t="s">
        <v>8</v>
      </c>
      <c r="K397" t="s">
        <v>897</v>
      </c>
      <c r="L397" t="s">
        <v>898</v>
      </c>
      <c r="M397" t="s">
        <v>222</v>
      </c>
      <c r="N397">
        <v>0</v>
      </c>
      <c r="O397" t="s">
        <v>47</v>
      </c>
      <c r="P397">
        <v>24</v>
      </c>
      <c r="Q397" t="s">
        <v>62</v>
      </c>
      <c r="R397" t="s">
        <v>899</v>
      </c>
      <c r="S397" t="s">
        <v>110</v>
      </c>
      <c r="T397" t="s">
        <v>51</v>
      </c>
      <c r="U397" t="s">
        <v>363</v>
      </c>
      <c r="V397">
        <v>1.1000000000000001</v>
      </c>
      <c r="W397" s="1">
        <v>2359.5</v>
      </c>
      <c r="X397">
        <v>1</v>
      </c>
      <c r="Y397">
        <v>0.37</v>
      </c>
      <c r="Z397">
        <v>3</v>
      </c>
      <c r="AA397">
        <v>0.12333333333333334</v>
      </c>
      <c r="AB397" s="2">
        <v>0</v>
      </c>
      <c r="AC397" s="1">
        <v>0</v>
      </c>
      <c r="AD397" s="7">
        <v>43488</v>
      </c>
      <c r="AE397" s="7">
        <v>43488</v>
      </c>
      <c r="AF397">
        <v>0</v>
      </c>
      <c r="AG397" t="s">
        <v>53</v>
      </c>
      <c r="AH397" s="2">
        <v>0</v>
      </c>
      <c r="AI397" s="1">
        <v>0</v>
      </c>
      <c r="AJ397" s="1">
        <v>0</v>
      </c>
      <c r="AK397" s="6" t="str">
        <f>+IF(Tabla1[[#This Row],[REQUEST_TY]]="SR MANTENIMIENTO CORRECTIVO", "EMERGENCIA", "OTROS")</f>
        <v>EMERGENCIA</v>
      </c>
      <c r="AL397" s="6" t="str">
        <f>+_xlfn.IFS(Tabla1[[#This Row],[Veces obj]]&lt;=1,"0-1",Tabla1[[#This Row],[Veces obj]]&lt;=2,"1-2",Tabla1[[#This Row],[Veces obj]]&lt;=3,"2-3",TRUE,"&gt;3")</f>
        <v>0-1</v>
      </c>
      <c r="AM397" s="6" t="str">
        <f>+_xlfn.IFS(MONTH(Tabla1[[#This Row],[MES]])&lt;=3,"Q1",MONTH(Tabla1[[#This Row],[MES]])&lt;=6,"Q2",MONTH(Tabla1[[#This Row],[MES]])&lt;=9,"Q3",TRUE,"Q4")</f>
        <v>Q1</v>
      </c>
      <c r="AN397" t="str">
        <f>+IFERROR(VLOOKUP(Tabla1[[#This Row],[CUENTA]],CTAS[],2,0),"OTROS")</f>
        <v>OTROS</v>
      </c>
      <c r="AP397" t="str">
        <f>+IFERROR(VLOOKUP(Tabla1[[#This Row],[EMPLEADO]],IS[],3,0),"OTROS")</f>
        <v>OTROS</v>
      </c>
      <c r="AQ397" t="str">
        <f>+IFERROR(VLOOKUP(Tabla1[[#This Row],[EMPLEADO]],IS[[NÓMINA]:[INGENIERO]],2,0),"OTROS")</f>
        <v>OTROS</v>
      </c>
    </row>
    <row r="398" spans="1:43" x14ac:dyDescent="0.25">
      <c r="A398" t="s">
        <v>36</v>
      </c>
      <c r="B398">
        <v>1</v>
      </c>
      <c r="C398" t="s">
        <v>900</v>
      </c>
      <c r="D398" t="s">
        <v>38</v>
      </c>
      <c r="E398" t="s">
        <v>373</v>
      </c>
      <c r="F398" t="s">
        <v>901</v>
      </c>
      <c r="G398" s="17" t="s">
        <v>902</v>
      </c>
      <c r="H398" t="s">
        <v>308</v>
      </c>
      <c r="I398" t="s">
        <v>43</v>
      </c>
      <c r="J398" t="s">
        <v>8</v>
      </c>
      <c r="K398" t="s">
        <v>495</v>
      </c>
      <c r="L398" t="s">
        <v>496</v>
      </c>
      <c r="M398" t="s">
        <v>46</v>
      </c>
      <c r="N398">
        <v>0</v>
      </c>
      <c r="O398" t="s">
        <v>47</v>
      </c>
      <c r="P398">
        <v>107</v>
      </c>
      <c r="Q398" t="s">
        <v>48</v>
      </c>
      <c r="R398" t="s">
        <v>153</v>
      </c>
      <c r="S398" t="s">
        <v>50</v>
      </c>
      <c r="T398" t="s">
        <v>51</v>
      </c>
      <c r="U398" t="s">
        <v>52</v>
      </c>
      <c r="V398">
        <v>1.05</v>
      </c>
      <c r="W398" s="1">
        <v>750.75000000000011</v>
      </c>
      <c r="X398">
        <v>1</v>
      </c>
      <c r="Y398">
        <v>0.62</v>
      </c>
      <c r="Z398">
        <v>5</v>
      </c>
      <c r="AA398">
        <v>0.124</v>
      </c>
      <c r="AB398" s="2">
        <v>0</v>
      </c>
      <c r="AC398" s="1">
        <v>0</v>
      </c>
      <c r="AD398" s="7">
        <v>43483</v>
      </c>
      <c r="AE398" s="7">
        <v>43486</v>
      </c>
      <c r="AF398">
        <v>1</v>
      </c>
      <c r="AG398" t="s">
        <v>53</v>
      </c>
      <c r="AH398" s="2">
        <v>0</v>
      </c>
      <c r="AI398" s="1">
        <v>0</v>
      </c>
      <c r="AJ398" s="1">
        <v>0</v>
      </c>
      <c r="AK398" s="6" t="str">
        <f>+IF(Tabla1[[#This Row],[REQUEST_TY]]="SR MANTENIMIENTO CORRECTIVO", "EMERGENCIA", "OTROS")</f>
        <v>EMERGENCIA</v>
      </c>
      <c r="AL398" s="6" t="str">
        <f>+_xlfn.IFS(Tabla1[[#This Row],[Veces obj]]&lt;=1,"0-1",Tabla1[[#This Row],[Veces obj]]&lt;=2,"1-2",Tabla1[[#This Row],[Veces obj]]&lt;=3,"2-3",TRUE,"&gt;3")</f>
        <v>0-1</v>
      </c>
      <c r="AM398" s="6" t="str">
        <f>+_xlfn.IFS(MONTH(Tabla1[[#This Row],[MES]])&lt;=3,"Q1",MONTH(Tabla1[[#This Row],[MES]])&lt;=6,"Q2",MONTH(Tabla1[[#This Row],[MES]])&lt;=9,"Q3",TRUE,"Q4")</f>
        <v>Q1</v>
      </c>
      <c r="AN398" t="str">
        <f>+IFERROR(VLOOKUP(Tabla1[[#This Row],[CUENTA]],CTAS[],2,0),"OTROS")</f>
        <v>OTROS</v>
      </c>
      <c r="AP398" t="str">
        <f>+IFERROR(VLOOKUP(Tabla1[[#This Row],[EMPLEADO]],IS[],3,0),"OTROS")</f>
        <v>OTROS</v>
      </c>
      <c r="AQ398" t="str">
        <f>+IFERROR(VLOOKUP(Tabla1[[#This Row],[EMPLEADO]],IS[[NÓMINA]:[INGENIERO]],2,0),"OTROS")</f>
        <v>OTROS</v>
      </c>
    </row>
    <row r="399" spans="1:43" x14ac:dyDescent="0.25">
      <c r="A399" t="s">
        <v>36</v>
      </c>
      <c r="B399">
        <v>1</v>
      </c>
      <c r="C399" t="s">
        <v>903</v>
      </c>
      <c r="D399" t="s">
        <v>38</v>
      </c>
      <c r="E399" t="s">
        <v>904</v>
      </c>
      <c r="F399" t="s">
        <v>905</v>
      </c>
      <c r="G399" s="17" t="s">
        <v>906</v>
      </c>
      <c r="H399" t="s">
        <v>220</v>
      </c>
      <c r="I399" t="s">
        <v>43</v>
      </c>
      <c r="J399" t="s">
        <v>8</v>
      </c>
      <c r="K399" t="s">
        <v>907</v>
      </c>
      <c r="L399" t="s">
        <v>908</v>
      </c>
      <c r="M399" t="s">
        <v>556</v>
      </c>
      <c r="N399">
        <v>0</v>
      </c>
      <c r="O399" t="s">
        <v>47</v>
      </c>
      <c r="P399">
        <v>412</v>
      </c>
      <c r="Q399" t="s">
        <v>48</v>
      </c>
      <c r="R399" t="s">
        <v>49</v>
      </c>
      <c r="S399" t="s">
        <v>50</v>
      </c>
      <c r="T399" t="s">
        <v>208</v>
      </c>
      <c r="U399" t="s">
        <v>52</v>
      </c>
      <c r="V399">
        <v>1.05</v>
      </c>
      <c r="W399" s="1">
        <v>750.75000000000011</v>
      </c>
      <c r="X399">
        <v>1</v>
      </c>
      <c r="Y399">
        <v>1.1200000000000001</v>
      </c>
      <c r="Z399">
        <v>9</v>
      </c>
      <c r="AA399">
        <v>0.12444444444444445</v>
      </c>
      <c r="AB399" s="2">
        <v>0</v>
      </c>
      <c r="AC399" s="1">
        <v>0</v>
      </c>
      <c r="AD399" s="7">
        <v>43479</v>
      </c>
      <c r="AE399" s="7">
        <v>43479</v>
      </c>
      <c r="AF399">
        <v>0</v>
      </c>
      <c r="AG399" t="s">
        <v>53</v>
      </c>
      <c r="AH399" s="2">
        <v>0</v>
      </c>
      <c r="AI399" s="1">
        <v>0</v>
      </c>
      <c r="AJ399" s="1">
        <v>0</v>
      </c>
      <c r="AK399" s="6" t="str">
        <f>+IF(Tabla1[[#This Row],[REQUEST_TY]]="SR MANTENIMIENTO CORRECTIVO", "EMERGENCIA", "OTROS")</f>
        <v>EMERGENCIA</v>
      </c>
      <c r="AL399" s="6" t="str">
        <f>+_xlfn.IFS(Tabla1[[#This Row],[Veces obj]]&lt;=1,"0-1",Tabla1[[#This Row],[Veces obj]]&lt;=2,"1-2",Tabla1[[#This Row],[Veces obj]]&lt;=3,"2-3",TRUE,"&gt;3")</f>
        <v>0-1</v>
      </c>
      <c r="AM399" s="6" t="str">
        <f>+_xlfn.IFS(MONTH(Tabla1[[#This Row],[MES]])&lt;=3,"Q1",MONTH(Tabla1[[#This Row],[MES]])&lt;=6,"Q2",MONTH(Tabla1[[#This Row],[MES]])&lt;=9,"Q3",TRUE,"Q4")</f>
        <v>Q1</v>
      </c>
      <c r="AN399" t="str">
        <f>+IFERROR(VLOOKUP(Tabla1[[#This Row],[CUENTA]],CTAS[],2,0),"OTROS")</f>
        <v>OTROS</v>
      </c>
      <c r="AP399" t="str">
        <f>+IFERROR(VLOOKUP(Tabla1[[#This Row],[EMPLEADO]],IS[],3,0),"OTROS")</f>
        <v>OTROS</v>
      </c>
      <c r="AQ399" t="str">
        <f>+IFERROR(VLOOKUP(Tabla1[[#This Row],[EMPLEADO]],IS[[NÓMINA]:[INGENIERO]],2,0),"OTROS")</f>
        <v>OTROS</v>
      </c>
    </row>
    <row r="400" spans="1:43" x14ac:dyDescent="0.25">
      <c r="A400" t="s">
        <v>36</v>
      </c>
      <c r="B400">
        <v>1</v>
      </c>
      <c r="C400" t="s">
        <v>909</v>
      </c>
      <c r="D400" t="s">
        <v>38</v>
      </c>
      <c r="E400" t="s">
        <v>258</v>
      </c>
      <c r="F400" t="s">
        <v>910</v>
      </c>
      <c r="G400" s="17" t="s">
        <v>911</v>
      </c>
      <c r="H400" t="s">
        <v>707</v>
      </c>
      <c r="I400" t="s">
        <v>43</v>
      </c>
      <c r="J400" t="s">
        <v>8</v>
      </c>
      <c r="K400" t="s">
        <v>102</v>
      </c>
      <c r="L400" t="s">
        <v>728</v>
      </c>
      <c r="M400" t="s">
        <v>709</v>
      </c>
      <c r="N400">
        <v>0</v>
      </c>
      <c r="O400" t="s">
        <v>105</v>
      </c>
      <c r="P400">
        <v>138</v>
      </c>
      <c r="Q400" t="s">
        <v>48</v>
      </c>
      <c r="R400" t="s">
        <v>138</v>
      </c>
      <c r="S400" t="s">
        <v>139</v>
      </c>
      <c r="T400" t="s">
        <v>51</v>
      </c>
      <c r="U400" t="s">
        <v>353</v>
      </c>
      <c r="V400">
        <v>1.1499999999999999</v>
      </c>
      <c r="W400" s="1">
        <v>923.44999999999993</v>
      </c>
      <c r="X400">
        <v>1</v>
      </c>
      <c r="Y400">
        <v>0.5</v>
      </c>
      <c r="Z400">
        <v>4</v>
      </c>
      <c r="AA400">
        <v>0.125</v>
      </c>
      <c r="AB400" s="2">
        <v>0</v>
      </c>
      <c r="AC400" s="1">
        <v>0</v>
      </c>
      <c r="AD400" s="7">
        <v>43473</v>
      </c>
      <c r="AE400" s="7">
        <v>43473</v>
      </c>
      <c r="AF400">
        <v>0</v>
      </c>
      <c r="AG400" t="s">
        <v>53</v>
      </c>
      <c r="AH400" s="2">
        <v>0</v>
      </c>
      <c r="AI400" s="1">
        <v>0</v>
      </c>
      <c r="AJ400" s="1">
        <v>0</v>
      </c>
      <c r="AK400" s="6" t="str">
        <f>+IF(Tabla1[[#This Row],[REQUEST_TY]]="SR MANTENIMIENTO CORRECTIVO", "EMERGENCIA", "OTROS")</f>
        <v>EMERGENCIA</v>
      </c>
      <c r="AL400" s="6" t="str">
        <f>+_xlfn.IFS(Tabla1[[#This Row],[Veces obj]]&lt;=1,"0-1",Tabla1[[#This Row],[Veces obj]]&lt;=2,"1-2",Tabla1[[#This Row],[Veces obj]]&lt;=3,"2-3",TRUE,"&gt;3")</f>
        <v>0-1</v>
      </c>
      <c r="AM400" s="6" t="str">
        <f>+_xlfn.IFS(MONTH(Tabla1[[#This Row],[MES]])&lt;=3,"Q1",MONTH(Tabla1[[#This Row],[MES]])&lt;=6,"Q2",MONTH(Tabla1[[#This Row],[MES]])&lt;=9,"Q3",TRUE,"Q4")</f>
        <v>Q1</v>
      </c>
      <c r="AN400" t="str">
        <f>+IFERROR(VLOOKUP(Tabla1[[#This Row],[CUENTA]],CTAS[],2,0),"OTROS")</f>
        <v>OTROS</v>
      </c>
      <c r="AP400" t="str">
        <f>+IFERROR(VLOOKUP(Tabla1[[#This Row],[EMPLEADO]],IS[],3,0),"OTROS")</f>
        <v>OTROS</v>
      </c>
      <c r="AQ400" t="str">
        <f>+IFERROR(VLOOKUP(Tabla1[[#This Row],[EMPLEADO]],IS[[NÓMINA]:[INGENIERO]],2,0),"OTROS")</f>
        <v>OTROS</v>
      </c>
    </row>
    <row r="401" spans="1:43" x14ac:dyDescent="0.25">
      <c r="A401" t="s">
        <v>36</v>
      </c>
      <c r="B401">
        <v>1</v>
      </c>
      <c r="C401" t="s">
        <v>912</v>
      </c>
      <c r="D401" t="s">
        <v>38</v>
      </c>
      <c r="E401" t="s">
        <v>725</v>
      </c>
      <c r="F401" t="s">
        <v>913</v>
      </c>
      <c r="G401" s="17" t="s">
        <v>914</v>
      </c>
      <c r="H401" t="s">
        <v>915</v>
      </c>
      <c r="I401" t="s">
        <v>43</v>
      </c>
      <c r="J401" t="s">
        <v>8</v>
      </c>
      <c r="K401" t="s">
        <v>59</v>
      </c>
      <c r="L401" t="s">
        <v>916</v>
      </c>
      <c r="M401" t="s">
        <v>316</v>
      </c>
      <c r="N401">
        <v>0</v>
      </c>
      <c r="O401" t="s">
        <v>47</v>
      </c>
      <c r="P401">
        <v>6</v>
      </c>
      <c r="Q401" t="s">
        <v>207</v>
      </c>
      <c r="R401" t="s">
        <v>223</v>
      </c>
      <c r="S401" t="s">
        <v>139</v>
      </c>
      <c r="T401" t="s">
        <v>51</v>
      </c>
      <c r="U401" t="s">
        <v>879</v>
      </c>
      <c r="V401">
        <v>0.6</v>
      </c>
      <c r="W401" s="1">
        <v>943.80000000000007</v>
      </c>
      <c r="X401">
        <v>1</v>
      </c>
      <c r="Y401">
        <v>0.5</v>
      </c>
      <c r="Z401">
        <v>4</v>
      </c>
      <c r="AA401">
        <v>0.125</v>
      </c>
      <c r="AB401" s="2">
        <v>0</v>
      </c>
      <c r="AC401" s="1">
        <v>0</v>
      </c>
      <c r="AD401" s="7">
        <v>43494</v>
      </c>
      <c r="AE401" s="7">
        <v>43494</v>
      </c>
      <c r="AF401">
        <v>0</v>
      </c>
      <c r="AG401" t="s">
        <v>53</v>
      </c>
      <c r="AH401" s="2">
        <v>0</v>
      </c>
      <c r="AI401" s="1">
        <v>0</v>
      </c>
      <c r="AJ401" s="1">
        <v>0</v>
      </c>
      <c r="AK401" s="6" t="str">
        <f>+IF(Tabla1[[#This Row],[REQUEST_TY]]="SR MANTENIMIENTO CORRECTIVO", "EMERGENCIA", "OTROS")</f>
        <v>EMERGENCIA</v>
      </c>
      <c r="AL401" s="6" t="str">
        <f>+_xlfn.IFS(Tabla1[[#This Row],[Veces obj]]&lt;=1,"0-1",Tabla1[[#This Row],[Veces obj]]&lt;=2,"1-2",Tabla1[[#This Row],[Veces obj]]&lt;=3,"2-3",TRUE,"&gt;3")</f>
        <v>0-1</v>
      </c>
      <c r="AM401" s="6" t="str">
        <f>+_xlfn.IFS(MONTH(Tabla1[[#This Row],[MES]])&lt;=3,"Q1",MONTH(Tabla1[[#This Row],[MES]])&lt;=6,"Q2",MONTH(Tabla1[[#This Row],[MES]])&lt;=9,"Q3",TRUE,"Q4")</f>
        <v>Q1</v>
      </c>
      <c r="AN401" t="str">
        <f>+IFERROR(VLOOKUP(Tabla1[[#This Row],[CUENTA]],CTAS[],2,0),"OTROS")</f>
        <v>OTROS</v>
      </c>
      <c r="AP401" t="str">
        <f>+IFERROR(VLOOKUP(Tabla1[[#This Row],[EMPLEADO]],IS[],3,0),"OTROS")</f>
        <v>OTROS</v>
      </c>
      <c r="AQ401" t="str">
        <f>+IFERROR(VLOOKUP(Tabla1[[#This Row],[EMPLEADO]],IS[[NÓMINA]:[INGENIERO]],2,0),"OTROS")</f>
        <v>OTROS</v>
      </c>
    </row>
    <row r="402" spans="1:43" x14ac:dyDescent="0.25">
      <c r="A402" t="s">
        <v>4444</v>
      </c>
      <c r="B402">
        <v>1</v>
      </c>
      <c r="C402" t="s">
        <v>4551</v>
      </c>
      <c r="D402" t="s">
        <v>38</v>
      </c>
      <c r="E402" t="s">
        <v>133</v>
      </c>
      <c r="F402" t="s">
        <v>4552</v>
      </c>
      <c r="G402" s="17" t="s">
        <v>4553</v>
      </c>
      <c r="H402" t="s">
        <v>915</v>
      </c>
      <c r="I402" t="s">
        <v>43</v>
      </c>
      <c r="J402" t="s">
        <v>8</v>
      </c>
      <c r="K402" t="s">
        <v>59</v>
      </c>
      <c r="L402" t="s">
        <v>4554</v>
      </c>
      <c r="M402" t="s">
        <v>316</v>
      </c>
      <c r="N402">
        <v>0</v>
      </c>
      <c r="O402" t="s">
        <v>47</v>
      </c>
      <c r="P402">
        <v>46</v>
      </c>
      <c r="Q402" t="s">
        <v>82</v>
      </c>
      <c r="R402" t="s">
        <v>138</v>
      </c>
      <c r="S402" t="s">
        <v>139</v>
      </c>
      <c r="T402" t="s">
        <v>51</v>
      </c>
      <c r="U402" t="s">
        <v>140</v>
      </c>
      <c r="V402">
        <v>1.1000000000000001</v>
      </c>
      <c r="W402" s="1">
        <v>1730.3000000000004</v>
      </c>
      <c r="X402">
        <v>1</v>
      </c>
      <c r="Y402">
        <v>0.5</v>
      </c>
      <c r="Z402">
        <v>4</v>
      </c>
      <c r="AA402">
        <v>0.125</v>
      </c>
      <c r="AB402" s="2">
        <v>0</v>
      </c>
      <c r="AC402" s="1">
        <v>0</v>
      </c>
      <c r="AD402" s="7">
        <v>43517</v>
      </c>
      <c r="AE402" s="7">
        <v>43517</v>
      </c>
      <c r="AF402">
        <v>0</v>
      </c>
      <c r="AG402" t="s">
        <v>53</v>
      </c>
      <c r="AH402" s="2">
        <v>0</v>
      </c>
      <c r="AI402" s="1">
        <v>0</v>
      </c>
      <c r="AJ402" s="1">
        <v>0</v>
      </c>
      <c r="AK402" s="6" t="str">
        <f>+IF(Tabla1[[#This Row],[REQUEST_TY]]="SR MANTENIMIENTO CORRECTIVO", "EMERGENCIA", "OTROS")</f>
        <v>EMERGENCIA</v>
      </c>
      <c r="AL402" s="6" t="str">
        <f>+_xlfn.IFS(Tabla1[[#This Row],[Veces obj]]&lt;=1,"0-1",Tabla1[[#This Row],[Veces obj]]&lt;=2,"1-2",Tabla1[[#This Row],[Veces obj]]&lt;=3,"2-3",TRUE,"&gt;3")</f>
        <v>0-1</v>
      </c>
      <c r="AM402" s="6" t="str">
        <f>+_xlfn.IFS(MONTH(Tabla1[[#This Row],[MES]])&lt;=3,"Q1",MONTH(Tabla1[[#This Row],[MES]])&lt;=6,"Q2",MONTH(Tabla1[[#This Row],[MES]])&lt;=9,"Q3",TRUE,"Q4")</f>
        <v>Q1</v>
      </c>
      <c r="AN402" t="str">
        <f>+IFERROR(VLOOKUP(Tabla1[[#This Row],[CUENTA]],CTAS[],2,0),"OTROS")</f>
        <v>OTROS</v>
      </c>
      <c r="AP402" t="str">
        <f>+IFERROR(VLOOKUP(Tabla1[[#This Row],[EMPLEADO]],IS[],3,0),"OTROS")</f>
        <v>OTROS</v>
      </c>
      <c r="AQ402" t="str">
        <f>+IFERROR(VLOOKUP(Tabla1[[#This Row],[EMPLEADO]],IS[[NÓMINA]:[INGENIERO]],2,0),"OTROS")</f>
        <v>OTROS</v>
      </c>
    </row>
    <row r="403" spans="1:43" x14ac:dyDescent="0.25">
      <c r="A403" t="s">
        <v>4444</v>
      </c>
      <c r="B403">
        <v>1</v>
      </c>
      <c r="C403" t="s">
        <v>4930</v>
      </c>
      <c r="D403" t="s">
        <v>38</v>
      </c>
      <c r="E403" t="s">
        <v>133</v>
      </c>
      <c r="F403" t="s">
        <v>4931</v>
      </c>
      <c r="G403" s="17" t="s">
        <v>4771</v>
      </c>
      <c r="H403" t="s">
        <v>136</v>
      </c>
      <c r="I403" t="s">
        <v>43</v>
      </c>
      <c r="J403" t="s">
        <v>8</v>
      </c>
      <c r="K403" t="s">
        <v>59</v>
      </c>
      <c r="L403" t="s">
        <v>60</v>
      </c>
      <c r="M403" t="s">
        <v>61</v>
      </c>
      <c r="N403">
        <v>0</v>
      </c>
      <c r="O403" t="s">
        <v>47</v>
      </c>
      <c r="P403">
        <v>3</v>
      </c>
      <c r="Q403" t="s">
        <v>388</v>
      </c>
      <c r="R403" t="s">
        <v>138</v>
      </c>
      <c r="S403" t="s">
        <v>139</v>
      </c>
      <c r="T403" t="s">
        <v>51</v>
      </c>
      <c r="U403" t="s">
        <v>872</v>
      </c>
      <c r="V403">
        <v>0</v>
      </c>
      <c r="W403" s="1">
        <v>0</v>
      </c>
      <c r="X403">
        <v>1</v>
      </c>
      <c r="Y403">
        <v>0.5</v>
      </c>
      <c r="Z403">
        <v>4</v>
      </c>
      <c r="AA403">
        <v>0.125</v>
      </c>
      <c r="AB403" s="2">
        <v>0</v>
      </c>
      <c r="AC403" s="1">
        <v>0</v>
      </c>
      <c r="AD403" s="7">
        <v>43501</v>
      </c>
      <c r="AE403" s="7">
        <v>43502</v>
      </c>
      <c r="AF403">
        <v>1</v>
      </c>
      <c r="AG403" t="s">
        <v>53</v>
      </c>
      <c r="AH403" s="2">
        <v>0</v>
      </c>
      <c r="AI403" s="1">
        <v>0</v>
      </c>
      <c r="AJ403" s="1">
        <v>0</v>
      </c>
      <c r="AK403" s="6" t="str">
        <f>+IF(Tabla1[[#This Row],[REQUEST_TY]]="SR MANTENIMIENTO CORRECTIVO", "EMERGENCIA", "OTROS")</f>
        <v>EMERGENCIA</v>
      </c>
      <c r="AL403" s="6" t="str">
        <f>+_xlfn.IFS(Tabla1[[#This Row],[Veces obj]]&lt;=1,"0-1",Tabla1[[#This Row],[Veces obj]]&lt;=2,"1-2",Tabla1[[#This Row],[Veces obj]]&lt;=3,"2-3",TRUE,"&gt;3")</f>
        <v>0-1</v>
      </c>
      <c r="AM403" s="6" t="str">
        <f>+_xlfn.IFS(MONTH(Tabla1[[#This Row],[MES]])&lt;=3,"Q1",MONTH(Tabla1[[#This Row],[MES]])&lt;=6,"Q2",MONTH(Tabla1[[#This Row],[MES]])&lt;=9,"Q3",TRUE,"Q4")</f>
        <v>Q1</v>
      </c>
      <c r="AN403" t="str">
        <f>+IFERROR(VLOOKUP(Tabla1[[#This Row],[CUENTA]],CTAS[],2,0),"OTROS")</f>
        <v>OTROS</v>
      </c>
      <c r="AP403" t="str">
        <f>+IFERROR(VLOOKUP(Tabla1[[#This Row],[EMPLEADO]],IS[],3,0),"OTROS")</f>
        <v>OTROS</v>
      </c>
      <c r="AQ403" t="str">
        <f>+IFERROR(VLOOKUP(Tabla1[[#This Row],[EMPLEADO]],IS[[NÓMINA]:[INGENIERO]],2,0),"OTROS")</f>
        <v>OTROS</v>
      </c>
    </row>
    <row r="404" spans="1:43" x14ac:dyDescent="0.25">
      <c r="A404" t="s">
        <v>4444</v>
      </c>
      <c r="B404">
        <v>1</v>
      </c>
      <c r="C404" t="s">
        <v>5612</v>
      </c>
      <c r="D404" t="s">
        <v>38</v>
      </c>
      <c r="E404" t="s">
        <v>725</v>
      </c>
      <c r="F404" t="s">
        <v>5610</v>
      </c>
      <c r="G404" s="17" t="s">
        <v>5246</v>
      </c>
      <c r="H404" t="s">
        <v>213</v>
      </c>
      <c r="I404" t="s">
        <v>43</v>
      </c>
      <c r="J404" t="s">
        <v>8</v>
      </c>
      <c r="K404" t="s">
        <v>59</v>
      </c>
      <c r="L404" t="s">
        <v>5247</v>
      </c>
      <c r="M404" t="s">
        <v>215</v>
      </c>
      <c r="N404">
        <v>0</v>
      </c>
      <c r="O404" t="s">
        <v>47</v>
      </c>
      <c r="P404">
        <v>5</v>
      </c>
      <c r="Q404" t="s">
        <v>207</v>
      </c>
      <c r="R404" t="s">
        <v>223</v>
      </c>
      <c r="S404" t="s">
        <v>139</v>
      </c>
      <c r="T404" t="s">
        <v>51</v>
      </c>
      <c r="U404" t="s">
        <v>879</v>
      </c>
      <c r="V404">
        <v>0.6</v>
      </c>
      <c r="W404" s="1">
        <v>943.80000000000007</v>
      </c>
      <c r="X404">
        <v>1</v>
      </c>
      <c r="Y404">
        <v>0.5</v>
      </c>
      <c r="Z404">
        <v>4</v>
      </c>
      <c r="AA404">
        <v>0.125</v>
      </c>
      <c r="AB404" s="2">
        <v>0</v>
      </c>
      <c r="AC404" s="1">
        <v>0</v>
      </c>
      <c r="AD404" s="7">
        <v>43507</v>
      </c>
      <c r="AE404" s="7">
        <v>43508</v>
      </c>
      <c r="AF404">
        <v>1</v>
      </c>
      <c r="AG404" t="s">
        <v>53</v>
      </c>
      <c r="AH404" s="2">
        <v>0</v>
      </c>
      <c r="AI404" s="1">
        <v>0</v>
      </c>
      <c r="AJ404" s="1">
        <v>0</v>
      </c>
      <c r="AK404" s="6" t="str">
        <f>+IF(Tabla1[[#This Row],[REQUEST_TY]]="SR MANTENIMIENTO CORRECTIVO", "EMERGENCIA", "OTROS")</f>
        <v>EMERGENCIA</v>
      </c>
      <c r="AL404" s="6" t="str">
        <f>+_xlfn.IFS(Tabla1[[#This Row],[Veces obj]]&lt;=1,"0-1",Tabla1[[#This Row],[Veces obj]]&lt;=2,"1-2",Tabla1[[#This Row],[Veces obj]]&lt;=3,"2-3",TRUE,"&gt;3")</f>
        <v>0-1</v>
      </c>
      <c r="AM404" s="6" t="str">
        <f>+_xlfn.IFS(MONTH(Tabla1[[#This Row],[MES]])&lt;=3,"Q1",MONTH(Tabla1[[#This Row],[MES]])&lt;=6,"Q2",MONTH(Tabla1[[#This Row],[MES]])&lt;=9,"Q3",TRUE,"Q4")</f>
        <v>Q1</v>
      </c>
      <c r="AN404" t="str">
        <f>+IFERROR(VLOOKUP(Tabla1[[#This Row],[CUENTA]],CTAS[],2,0),"OTROS")</f>
        <v>OTROS</v>
      </c>
      <c r="AP404" t="str">
        <f>+IFERROR(VLOOKUP(Tabla1[[#This Row],[EMPLEADO]],IS[],3,0),"OTROS")</f>
        <v>OTROS</v>
      </c>
      <c r="AQ404" t="str">
        <f>+IFERROR(VLOOKUP(Tabla1[[#This Row],[EMPLEADO]],IS[[NÓMINA]:[INGENIERO]],2,0),"OTROS")</f>
        <v>OTROS</v>
      </c>
    </row>
    <row r="405" spans="1:43" x14ac:dyDescent="0.25">
      <c r="A405" t="s">
        <v>4444</v>
      </c>
      <c r="B405">
        <v>1</v>
      </c>
      <c r="C405" t="s">
        <v>6310</v>
      </c>
      <c r="D405" t="s">
        <v>38</v>
      </c>
      <c r="E405" t="s">
        <v>348</v>
      </c>
      <c r="F405" t="s">
        <v>6311</v>
      </c>
      <c r="G405" s="17" t="s">
        <v>6312</v>
      </c>
      <c r="H405" t="s">
        <v>471</v>
      </c>
      <c r="I405" t="s">
        <v>43</v>
      </c>
      <c r="J405" t="s">
        <v>8</v>
      </c>
      <c r="K405" t="s">
        <v>6313</v>
      </c>
      <c r="L405" t="s">
        <v>6314</v>
      </c>
      <c r="M405" t="s">
        <v>131</v>
      </c>
      <c r="N405">
        <v>0</v>
      </c>
      <c r="O405" t="s">
        <v>47</v>
      </c>
      <c r="P405">
        <v>2633</v>
      </c>
      <c r="Q405" t="s">
        <v>48</v>
      </c>
      <c r="R405" t="s">
        <v>223</v>
      </c>
      <c r="S405" t="s">
        <v>139</v>
      </c>
      <c r="T405" t="s">
        <v>51</v>
      </c>
      <c r="U405" t="s">
        <v>353</v>
      </c>
      <c r="V405">
        <v>1.1499999999999999</v>
      </c>
      <c r="W405" s="1">
        <v>1808.95</v>
      </c>
      <c r="X405">
        <v>1</v>
      </c>
      <c r="Y405">
        <v>0.5</v>
      </c>
      <c r="Z405">
        <v>4</v>
      </c>
      <c r="AA405">
        <v>0.125</v>
      </c>
      <c r="AB405" s="2">
        <v>0</v>
      </c>
      <c r="AC405" s="1">
        <v>0</v>
      </c>
      <c r="AD405" s="7">
        <v>43514</v>
      </c>
      <c r="AE405" s="7">
        <v>43514</v>
      </c>
      <c r="AF405">
        <v>0</v>
      </c>
      <c r="AG405" t="s">
        <v>53</v>
      </c>
      <c r="AH405" s="2">
        <v>0</v>
      </c>
      <c r="AI405" s="1">
        <v>0</v>
      </c>
      <c r="AJ405" s="1">
        <v>0</v>
      </c>
      <c r="AK405" s="6" t="str">
        <f>+IF(Tabla1[[#This Row],[REQUEST_TY]]="SR MANTENIMIENTO CORRECTIVO", "EMERGENCIA", "OTROS")</f>
        <v>EMERGENCIA</v>
      </c>
      <c r="AL405" s="6" t="str">
        <f>+_xlfn.IFS(Tabla1[[#This Row],[Veces obj]]&lt;=1,"0-1",Tabla1[[#This Row],[Veces obj]]&lt;=2,"1-2",Tabla1[[#This Row],[Veces obj]]&lt;=3,"2-3",TRUE,"&gt;3")</f>
        <v>0-1</v>
      </c>
      <c r="AM405" s="6" t="str">
        <f>+_xlfn.IFS(MONTH(Tabla1[[#This Row],[MES]])&lt;=3,"Q1",MONTH(Tabla1[[#This Row],[MES]])&lt;=6,"Q2",MONTH(Tabla1[[#This Row],[MES]])&lt;=9,"Q3",TRUE,"Q4")</f>
        <v>Q1</v>
      </c>
      <c r="AN405" t="str">
        <f>+IFERROR(VLOOKUP(Tabla1[[#This Row],[CUENTA]],CTAS[],2,0),"OTROS")</f>
        <v>OTROS</v>
      </c>
      <c r="AP405" t="str">
        <f>+IFERROR(VLOOKUP(Tabla1[[#This Row],[EMPLEADO]],IS[],3,0),"OTROS")</f>
        <v>OTROS</v>
      </c>
      <c r="AQ405" t="str">
        <f>+IFERROR(VLOOKUP(Tabla1[[#This Row],[EMPLEADO]],IS[[NÓMINA]:[INGENIERO]],2,0),"OTROS")</f>
        <v>OTROS</v>
      </c>
    </row>
    <row r="406" spans="1:43" x14ac:dyDescent="0.25">
      <c r="A406" t="s">
        <v>4444</v>
      </c>
      <c r="B406">
        <v>1</v>
      </c>
      <c r="C406" t="s">
        <v>6333</v>
      </c>
      <c r="D406" t="s">
        <v>38</v>
      </c>
      <c r="E406" t="s">
        <v>133</v>
      </c>
      <c r="F406" t="s">
        <v>6334</v>
      </c>
      <c r="G406" s="17" t="s">
        <v>6335</v>
      </c>
      <c r="H406" t="s">
        <v>915</v>
      </c>
      <c r="I406" t="s">
        <v>43</v>
      </c>
      <c r="J406" t="s">
        <v>8</v>
      </c>
      <c r="K406" t="s">
        <v>59</v>
      </c>
      <c r="L406" t="s">
        <v>916</v>
      </c>
      <c r="M406" t="s">
        <v>316</v>
      </c>
      <c r="N406">
        <v>0</v>
      </c>
      <c r="O406" t="s">
        <v>47</v>
      </c>
      <c r="P406">
        <v>65</v>
      </c>
      <c r="Q406" t="s">
        <v>48</v>
      </c>
      <c r="R406" t="s">
        <v>138</v>
      </c>
      <c r="S406" t="s">
        <v>139</v>
      </c>
      <c r="T406" t="s">
        <v>51</v>
      </c>
      <c r="U406" t="s">
        <v>353</v>
      </c>
      <c r="V406">
        <v>1.1499999999999999</v>
      </c>
      <c r="W406" s="1">
        <v>1808.95</v>
      </c>
      <c r="X406">
        <v>1</v>
      </c>
      <c r="Y406">
        <v>0.5</v>
      </c>
      <c r="Z406">
        <v>4</v>
      </c>
      <c r="AA406">
        <v>0.125</v>
      </c>
      <c r="AB406" s="2">
        <v>0</v>
      </c>
      <c r="AC406" s="1">
        <v>0</v>
      </c>
      <c r="AD406" s="7">
        <v>43514</v>
      </c>
      <c r="AE406" s="7">
        <v>43514</v>
      </c>
      <c r="AF406">
        <v>0</v>
      </c>
      <c r="AG406" t="s">
        <v>53</v>
      </c>
      <c r="AH406" s="2">
        <v>0</v>
      </c>
      <c r="AI406" s="1">
        <v>0</v>
      </c>
      <c r="AJ406" s="1">
        <v>0</v>
      </c>
      <c r="AK406" s="6" t="str">
        <f>+IF(Tabla1[[#This Row],[REQUEST_TY]]="SR MANTENIMIENTO CORRECTIVO", "EMERGENCIA", "OTROS")</f>
        <v>EMERGENCIA</v>
      </c>
      <c r="AL406" s="6" t="str">
        <f>+_xlfn.IFS(Tabla1[[#This Row],[Veces obj]]&lt;=1,"0-1",Tabla1[[#This Row],[Veces obj]]&lt;=2,"1-2",Tabla1[[#This Row],[Veces obj]]&lt;=3,"2-3",TRUE,"&gt;3")</f>
        <v>0-1</v>
      </c>
      <c r="AM406" s="6" t="str">
        <f>+_xlfn.IFS(MONTH(Tabla1[[#This Row],[MES]])&lt;=3,"Q1",MONTH(Tabla1[[#This Row],[MES]])&lt;=6,"Q2",MONTH(Tabla1[[#This Row],[MES]])&lt;=9,"Q3",TRUE,"Q4")</f>
        <v>Q1</v>
      </c>
      <c r="AN406" t="str">
        <f>+IFERROR(VLOOKUP(Tabla1[[#This Row],[CUENTA]],CTAS[],2,0),"OTROS")</f>
        <v>OTROS</v>
      </c>
      <c r="AP406" t="str">
        <f>+IFERROR(VLOOKUP(Tabla1[[#This Row],[EMPLEADO]],IS[],3,0),"OTROS")</f>
        <v>OTROS</v>
      </c>
      <c r="AQ406" t="str">
        <f>+IFERROR(VLOOKUP(Tabla1[[#This Row],[EMPLEADO]],IS[[NÓMINA]:[INGENIERO]],2,0),"OTROS")</f>
        <v>OTROS</v>
      </c>
    </row>
    <row r="407" spans="1:43" x14ac:dyDescent="0.25">
      <c r="A407" t="s">
        <v>4444</v>
      </c>
      <c r="B407">
        <v>1</v>
      </c>
      <c r="C407" t="s">
        <v>6996</v>
      </c>
      <c r="D407" t="s">
        <v>38</v>
      </c>
      <c r="E407" t="s">
        <v>133</v>
      </c>
      <c r="F407" t="s">
        <v>6997</v>
      </c>
      <c r="G407" s="17" t="s">
        <v>4330</v>
      </c>
      <c r="H407" t="s">
        <v>253</v>
      </c>
      <c r="I407" t="s">
        <v>43</v>
      </c>
      <c r="J407" t="s">
        <v>8</v>
      </c>
      <c r="K407" t="s">
        <v>59</v>
      </c>
      <c r="L407" t="s">
        <v>723</v>
      </c>
      <c r="M407" t="s">
        <v>358</v>
      </c>
      <c r="N407">
        <v>0</v>
      </c>
      <c r="O407" t="s">
        <v>47</v>
      </c>
      <c r="P407">
        <v>47</v>
      </c>
      <c r="Q407" t="s">
        <v>82</v>
      </c>
      <c r="R407" t="s">
        <v>138</v>
      </c>
      <c r="S407" t="s">
        <v>139</v>
      </c>
      <c r="T407" t="s">
        <v>51</v>
      </c>
      <c r="U407" t="s">
        <v>140</v>
      </c>
      <c r="V407">
        <v>1.1000000000000001</v>
      </c>
      <c r="W407" s="1">
        <v>1730.3000000000004</v>
      </c>
      <c r="X407">
        <v>1</v>
      </c>
      <c r="Y407">
        <v>0.5</v>
      </c>
      <c r="Z407">
        <v>4</v>
      </c>
      <c r="AA407">
        <v>0.125</v>
      </c>
      <c r="AB407" s="2">
        <v>0</v>
      </c>
      <c r="AC407" s="1">
        <v>0</v>
      </c>
      <c r="AD407" s="7">
        <v>43521</v>
      </c>
      <c r="AE407" s="7">
        <v>43521</v>
      </c>
      <c r="AF407">
        <v>0</v>
      </c>
      <c r="AG407" t="s">
        <v>53</v>
      </c>
      <c r="AH407" s="2">
        <v>0</v>
      </c>
      <c r="AI407" s="1">
        <v>0</v>
      </c>
      <c r="AJ407" s="1">
        <v>0</v>
      </c>
      <c r="AK407" s="6" t="str">
        <f>+IF(Tabla1[[#This Row],[REQUEST_TY]]="SR MANTENIMIENTO CORRECTIVO", "EMERGENCIA", "OTROS")</f>
        <v>EMERGENCIA</v>
      </c>
      <c r="AL407" s="6" t="str">
        <f>+_xlfn.IFS(Tabla1[[#This Row],[Veces obj]]&lt;=1,"0-1",Tabla1[[#This Row],[Veces obj]]&lt;=2,"1-2",Tabla1[[#This Row],[Veces obj]]&lt;=3,"2-3",TRUE,"&gt;3")</f>
        <v>0-1</v>
      </c>
      <c r="AM407" s="6" t="str">
        <f>+_xlfn.IFS(MONTH(Tabla1[[#This Row],[MES]])&lt;=3,"Q1",MONTH(Tabla1[[#This Row],[MES]])&lt;=6,"Q2",MONTH(Tabla1[[#This Row],[MES]])&lt;=9,"Q3",TRUE,"Q4")</f>
        <v>Q1</v>
      </c>
      <c r="AN407" t="str">
        <f>+IFERROR(VLOOKUP(Tabla1[[#This Row],[CUENTA]],CTAS[],2,0),"OTROS")</f>
        <v>OTROS</v>
      </c>
      <c r="AP407" t="str">
        <f>+IFERROR(VLOOKUP(Tabla1[[#This Row],[EMPLEADO]],IS[],3,0),"OTROS")</f>
        <v>OTROS</v>
      </c>
      <c r="AQ407" t="str">
        <f>+IFERROR(VLOOKUP(Tabla1[[#This Row],[EMPLEADO]],IS[[NÓMINA]:[INGENIERO]],2,0),"OTROS")</f>
        <v>OTROS</v>
      </c>
    </row>
    <row r="408" spans="1:43" x14ac:dyDescent="0.25">
      <c r="A408" t="s">
        <v>36</v>
      </c>
      <c r="B408">
        <v>1</v>
      </c>
      <c r="C408" t="s">
        <v>917</v>
      </c>
      <c r="D408" t="s">
        <v>38</v>
      </c>
      <c r="E408" t="s">
        <v>747</v>
      </c>
      <c r="F408" t="s">
        <v>918</v>
      </c>
      <c r="G408" s="17" t="s">
        <v>919</v>
      </c>
      <c r="H408" t="s">
        <v>308</v>
      </c>
      <c r="I408" t="s">
        <v>43</v>
      </c>
      <c r="J408" t="s">
        <v>8</v>
      </c>
      <c r="K408" t="s">
        <v>495</v>
      </c>
      <c r="L408" t="s">
        <v>496</v>
      </c>
      <c r="M408" t="s">
        <v>46</v>
      </c>
      <c r="N408">
        <v>0</v>
      </c>
      <c r="O408" t="s">
        <v>47</v>
      </c>
      <c r="P408">
        <v>213</v>
      </c>
      <c r="Q408" t="s">
        <v>48</v>
      </c>
      <c r="R408" t="s">
        <v>95</v>
      </c>
      <c r="S408" t="s">
        <v>64</v>
      </c>
      <c r="T408" t="s">
        <v>51</v>
      </c>
      <c r="U408" t="s">
        <v>96</v>
      </c>
      <c r="V408">
        <v>1.1000000000000001</v>
      </c>
      <c r="W408" s="1">
        <v>1501.5000000000002</v>
      </c>
      <c r="X408">
        <v>1</v>
      </c>
      <c r="Y408">
        <v>0.63</v>
      </c>
      <c r="Z408">
        <v>5</v>
      </c>
      <c r="AA408">
        <v>0.126</v>
      </c>
      <c r="AB408" s="2">
        <v>0</v>
      </c>
      <c r="AC408" s="1">
        <v>0</v>
      </c>
      <c r="AD408" s="7">
        <v>43476</v>
      </c>
      <c r="AE408" s="7">
        <v>43476</v>
      </c>
      <c r="AF408">
        <v>0</v>
      </c>
      <c r="AG408" t="s">
        <v>53</v>
      </c>
      <c r="AH408" s="2">
        <v>0</v>
      </c>
      <c r="AI408" s="1">
        <v>0</v>
      </c>
      <c r="AJ408" s="1">
        <v>0</v>
      </c>
      <c r="AK408" s="6" t="str">
        <f>+IF(Tabla1[[#This Row],[REQUEST_TY]]="SR MANTENIMIENTO CORRECTIVO", "EMERGENCIA", "OTROS")</f>
        <v>EMERGENCIA</v>
      </c>
      <c r="AL408" s="6" t="str">
        <f>+_xlfn.IFS(Tabla1[[#This Row],[Veces obj]]&lt;=1,"0-1",Tabla1[[#This Row],[Veces obj]]&lt;=2,"1-2",Tabla1[[#This Row],[Veces obj]]&lt;=3,"2-3",TRUE,"&gt;3")</f>
        <v>0-1</v>
      </c>
      <c r="AM408" s="6" t="str">
        <f>+_xlfn.IFS(MONTH(Tabla1[[#This Row],[MES]])&lt;=3,"Q1",MONTH(Tabla1[[#This Row],[MES]])&lt;=6,"Q2",MONTH(Tabla1[[#This Row],[MES]])&lt;=9,"Q3",TRUE,"Q4")</f>
        <v>Q1</v>
      </c>
      <c r="AN408" t="str">
        <f>+IFERROR(VLOOKUP(Tabla1[[#This Row],[CUENTA]],CTAS[],2,0),"OTROS")</f>
        <v>OTROS</v>
      </c>
      <c r="AP408" t="str">
        <f>+IFERROR(VLOOKUP(Tabla1[[#This Row],[EMPLEADO]],IS[],3,0),"OTROS")</f>
        <v>OTROS</v>
      </c>
      <c r="AQ408" t="str">
        <f>+IFERROR(VLOOKUP(Tabla1[[#This Row],[EMPLEADO]],IS[[NÓMINA]:[INGENIERO]],2,0),"OTROS")</f>
        <v>OTROS</v>
      </c>
    </row>
    <row r="409" spans="1:43" x14ac:dyDescent="0.25">
      <c r="A409" t="s">
        <v>36</v>
      </c>
      <c r="B409">
        <v>1</v>
      </c>
      <c r="C409" t="s">
        <v>920</v>
      </c>
      <c r="D409" t="s">
        <v>38</v>
      </c>
      <c r="E409" t="s">
        <v>176</v>
      </c>
      <c r="F409" t="s">
        <v>921</v>
      </c>
      <c r="G409" s="17" t="s">
        <v>922</v>
      </c>
      <c r="H409" t="s">
        <v>646</v>
      </c>
      <c r="I409" t="s">
        <v>43</v>
      </c>
      <c r="J409" t="s">
        <v>8</v>
      </c>
      <c r="K409" t="s">
        <v>338</v>
      </c>
      <c r="L409" t="s">
        <v>923</v>
      </c>
      <c r="M409" t="s">
        <v>649</v>
      </c>
      <c r="N409">
        <v>0</v>
      </c>
      <c r="O409" t="s">
        <v>47</v>
      </c>
      <c r="P409">
        <v>1183</v>
      </c>
      <c r="Q409" t="s">
        <v>48</v>
      </c>
      <c r="R409" t="s">
        <v>49</v>
      </c>
      <c r="S409" t="s">
        <v>50</v>
      </c>
      <c r="T409" t="s">
        <v>51</v>
      </c>
      <c r="U409" t="s">
        <v>52</v>
      </c>
      <c r="V409">
        <v>1.05</v>
      </c>
      <c r="W409" s="1">
        <v>750.75000000000011</v>
      </c>
      <c r="X409">
        <v>1</v>
      </c>
      <c r="Y409">
        <v>0.63</v>
      </c>
      <c r="Z409">
        <v>5</v>
      </c>
      <c r="AA409">
        <v>0.126</v>
      </c>
      <c r="AB409" s="2">
        <v>0</v>
      </c>
      <c r="AC409" s="1">
        <v>0</v>
      </c>
      <c r="AD409" s="7">
        <v>43494</v>
      </c>
      <c r="AE409" s="7">
        <v>43494</v>
      </c>
      <c r="AF409">
        <v>0</v>
      </c>
      <c r="AG409" t="s">
        <v>53</v>
      </c>
      <c r="AH409" s="2">
        <v>0</v>
      </c>
      <c r="AI409" s="1">
        <v>0</v>
      </c>
      <c r="AJ409" s="1">
        <v>0</v>
      </c>
      <c r="AK409" s="6" t="str">
        <f>+IF(Tabla1[[#This Row],[REQUEST_TY]]="SR MANTENIMIENTO CORRECTIVO", "EMERGENCIA", "OTROS")</f>
        <v>EMERGENCIA</v>
      </c>
      <c r="AL409" s="6" t="str">
        <f>+_xlfn.IFS(Tabla1[[#This Row],[Veces obj]]&lt;=1,"0-1",Tabla1[[#This Row],[Veces obj]]&lt;=2,"1-2",Tabla1[[#This Row],[Veces obj]]&lt;=3,"2-3",TRUE,"&gt;3")</f>
        <v>0-1</v>
      </c>
      <c r="AM409" s="6" t="str">
        <f>+_xlfn.IFS(MONTH(Tabla1[[#This Row],[MES]])&lt;=3,"Q1",MONTH(Tabla1[[#This Row],[MES]])&lt;=6,"Q2",MONTH(Tabla1[[#This Row],[MES]])&lt;=9,"Q3",TRUE,"Q4")</f>
        <v>Q1</v>
      </c>
      <c r="AN409" t="str">
        <f>+IFERROR(VLOOKUP(Tabla1[[#This Row],[CUENTA]],CTAS[],2,0),"OTROS")</f>
        <v>OTROS</v>
      </c>
      <c r="AP409" t="str">
        <f>+IFERROR(VLOOKUP(Tabla1[[#This Row],[EMPLEADO]],IS[],3,0),"OTROS")</f>
        <v>OTROS</v>
      </c>
      <c r="AQ409" t="str">
        <f>+IFERROR(VLOOKUP(Tabla1[[#This Row],[EMPLEADO]],IS[[NÓMINA]:[INGENIERO]],2,0),"OTROS")</f>
        <v>OTROS</v>
      </c>
    </row>
    <row r="410" spans="1:43" x14ac:dyDescent="0.25">
      <c r="A410" t="s">
        <v>36</v>
      </c>
      <c r="B410">
        <v>1</v>
      </c>
      <c r="C410" t="s">
        <v>4086</v>
      </c>
      <c r="D410" t="s">
        <v>38</v>
      </c>
      <c r="E410" t="s">
        <v>888</v>
      </c>
      <c r="F410" t="s">
        <v>4087</v>
      </c>
      <c r="G410" s="17" t="s">
        <v>4088</v>
      </c>
      <c r="H410" t="s">
        <v>124</v>
      </c>
      <c r="I410" t="s">
        <v>43</v>
      </c>
      <c r="J410" t="s">
        <v>8</v>
      </c>
      <c r="K410" t="s">
        <v>1881</v>
      </c>
      <c r="L410" t="s">
        <v>1882</v>
      </c>
      <c r="M410" t="s">
        <v>73</v>
      </c>
      <c r="N410">
        <v>0</v>
      </c>
      <c r="O410" t="s">
        <v>47</v>
      </c>
      <c r="P410">
        <v>49</v>
      </c>
      <c r="Q410" t="s">
        <v>82</v>
      </c>
      <c r="R410" t="s">
        <v>49</v>
      </c>
      <c r="S410" t="s">
        <v>50</v>
      </c>
      <c r="T410" t="s">
        <v>51</v>
      </c>
      <c r="U410" t="s">
        <v>120</v>
      </c>
      <c r="V410">
        <v>0.8</v>
      </c>
      <c r="W410" s="1">
        <v>572.00000000000011</v>
      </c>
      <c r="X410">
        <v>1</v>
      </c>
      <c r="Y410">
        <v>6.32</v>
      </c>
      <c r="Z410">
        <v>5</v>
      </c>
      <c r="AA410">
        <v>1.264</v>
      </c>
      <c r="AB410" s="2">
        <v>6.6000000000000003E-2</v>
      </c>
      <c r="AC410" s="1">
        <v>-47.190000000000012</v>
      </c>
      <c r="AD410" s="7">
        <v>43487</v>
      </c>
      <c r="AE410" s="7">
        <v>43487</v>
      </c>
      <c r="AF410">
        <v>0</v>
      </c>
      <c r="AG410" t="s">
        <v>53</v>
      </c>
      <c r="AH410" s="2">
        <v>0</v>
      </c>
      <c r="AI410" s="1">
        <v>0</v>
      </c>
      <c r="AJ410" s="1">
        <v>0</v>
      </c>
      <c r="AK410" s="6" t="str">
        <f>+IF(Tabla1[[#This Row],[REQUEST_TY]]="SR MANTENIMIENTO CORRECTIVO", "EMERGENCIA", "OTROS")</f>
        <v>EMERGENCIA</v>
      </c>
      <c r="AL410" s="6" t="str">
        <f>+_xlfn.IFS(Tabla1[[#This Row],[Veces obj]]&lt;=1,"0-1",Tabla1[[#This Row],[Veces obj]]&lt;=2,"1-2",Tabla1[[#This Row],[Veces obj]]&lt;=3,"2-3",TRUE,"&gt;3")</f>
        <v>1-2</v>
      </c>
      <c r="AM410" s="6" t="str">
        <f>+_xlfn.IFS(MONTH(Tabla1[[#This Row],[MES]])&lt;=3,"Q1",MONTH(Tabla1[[#This Row],[MES]])&lt;=6,"Q2",MONTH(Tabla1[[#This Row],[MES]])&lt;=9,"Q3",TRUE,"Q4")</f>
        <v>Q1</v>
      </c>
      <c r="AN410" t="str">
        <f>+IFERROR(VLOOKUP(Tabla1[[#This Row],[CUENTA]],CTAS[],2,0),"OTROS")</f>
        <v>OTROS</v>
      </c>
      <c r="AO410">
        <v>1</v>
      </c>
      <c r="AP410" t="str">
        <f>+IFERROR(VLOOKUP(Tabla1[[#This Row],[EMPLEADO]],IS[],3,0),"OTROS")</f>
        <v>JUAREZ</v>
      </c>
      <c r="AQ410" t="str">
        <f>+IFERROR(VLOOKUP(Tabla1[[#This Row],[EMPLEADO]],IS[[NÓMINA]:[INGENIERO]],2,0),"OTROS")</f>
        <v>MIGUEL COTA</v>
      </c>
    </row>
    <row r="411" spans="1:43" x14ac:dyDescent="0.25">
      <c r="A411" t="s">
        <v>4444</v>
      </c>
      <c r="B411">
        <v>1</v>
      </c>
      <c r="C411" t="s">
        <v>5378</v>
      </c>
      <c r="D411" t="s">
        <v>38</v>
      </c>
      <c r="E411" t="s">
        <v>39</v>
      </c>
      <c r="F411" t="s">
        <v>5379</v>
      </c>
      <c r="G411" s="17" t="s">
        <v>5380</v>
      </c>
      <c r="H411" t="s">
        <v>740</v>
      </c>
      <c r="I411" t="s">
        <v>43</v>
      </c>
      <c r="J411" t="s">
        <v>8</v>
      </c>
      <c r="K411" t="s">
        <v>117</v>
      </c>
      <c r="L411" t="s">
        <v>5381</v>
      </c>
      <c r="M411" t="s">
        <v>1238</v>
      </c>
      <c r="N411">
        <v>0</v>
      </c>
      <c r="O411" t="s">
        <v>47</v>
      </c>
      <c r="P411">
        <v>380</v>
      </c>
      <c r="Q411" t="s">
        <v>48</v>
      </c>
      <c r="R411" t="s">
        <v>49</v>
      </c>
      <c r="S411" t="s">
        <v>50</v>
      </c>
      <c r="T411" t="s">
        <v>51</v>
      </c>
      <c r="U411" t="s">
        <v>52</v>
      </c>
      <c r="V411">
        <v>1.05</v>
      </c>
      <c r="W411" s="1">
        <v>750.75000000000011</v>
      </c>
      <c r="X411">
        <v>1</v>
      </c>
      <c r="Y411">
        <v>0.63</v>
      </c>
      <c r="Z411">
        <v>5</v>
      </c>
      <c r="AA411">
        <v>0.126</v>
      </c>
      <c r="AB411" s="2">
        <v>0</v>
      </c>
      <c r="AC411" s="1">
        <v>0</v>
      </c>
      <c r="AD411" s="7">
        <v>43504</v>
      </c>
      <c r="AE411" s="7">
        <v>43504</v>
      </c>
      <c r="AF411">
        <v>0</v>
      </c>
      <c r="AG411" t="s">
        <v>53</v>
      </c>
      <c r="AH411" s="2">
        <v>0</v>
      </c>
      <c r="AI411" s="1">
        <v>0</v>
      </c>
      <c r="AJ411" s="1">
        <v>0</v>
      </c>
      <c r="AK411" s="6" t="str">
        <f>+IF(Tabla1[[#This Row],[REQUEST_TY]]="SR MANTENIMIENTO CORRECTIVO", "EMERGENCIA", "OTROS")</f>
        <v>EMERGENCIA</v>
      </c>
      <c r="AL411" s="6" t="str">
        <f>+_xlfn.IFS(Tabla1[[#This Row],[Veces obj]]&lt;=1,"0-1",Tabla1[[#This Row],[Veces obj]]&lt;=2,"1-2",Tabla1[[#This Row],[Veces obj]]&lt;=3,"2-3",TRUE,"&gt;3")</f>
        <v>0-1</v>
      </c>
      <c r="AM411" s="6" t="str">
        <f>+_xlfn.IFS(MONTH(Tabla1[[#This Row],[MES]])&lt;=3,"Q1",MONTH(Tabla1[[#This Row],[MES]])&lt;=6,"Q2",MONTH(Tabla1[[#This Row],[MES]])&lt;=9,"Q3",TRUE,"Q4")</f>
        <v>Q1</v>
      </c>
      <c r="AN411" t="str">
        <f>+IFERROR(VLOOKUP(Tabla1[[#This Row],[CUENTA]],CTAS[],2,0),"OTROS")</f>
        <v>OTROS</v>
      </c>
      <c r="AP411" t="str">
        <f>+IFERROR(VLOOKUP(Tabla1[[#This Row],[EMPLEADO]],IS[],3,0),"OTROS")</f>
        <v>OTROS</v>
      </c>
      <c r="AQ411" t="str">
        <f>+IFERROR(VLOOKUP(Tabla1[[#This Row],[EMPLEADO]],IS[[NÓMINA]:[INGENIERO]],2,0),"OTROS")</f>
        <v>OTROS</v>
      </c>
    </row>
    <row r="412" spans="1:43" x14ac:dyDescent="0.25">
      <c r="A412" t="s">
        <v>4444</v>
      </c>
      <c r="B412">
        <v>1</v>
      </c>
      <c r="C412" t="s">
        <v>5557</v>
      </c>
      <c r="D412" t="s">
        <v>38</v>
      </c>
      <c r="E412" t="s">
        <v>558</v>
      </c>
      <c r="F412" t="s">
        <v>5558</v>
      </c>
      <c r="G412" s="17" t="s">
        <v>989</v>
      </c>
      <c r="H412" t="s">
        <v>691</v>
      </c>
      <c r="I412" t="s">
        <v>43</v>
      </c>
      <c r="J412" t="s">
        <v>8</v>
      </c>
      <c r="K412" t="s">
        <v>990</v>
      </c>
      <c r="L412" t="s">
        <v>991</v>
      </c>
      <c r="M412" t="s">
        <v>640</v>
      </c>
      <c r="N412">
        <v>0</v>
      </c>
      <c r="O412" t="s">
        <v>47</v>
      </c>
      <c r="P412">
        <v>3</v>
      </c>
      <c r="Q412" t="s">
        <v>388</v>
      </c>
      <c r="R412" t="s">
        <v>95</v>
      </c>
      <c r="S412" t="s">
        <v>64</v>
      </c>
      <c r="T412" t="s">
        <v>51</v>
      </c>
      <c r="U412" t="s">
        <v>389</v>
      </c>
      <c r="V412">
        <v>0</v>
      </c>
      <c r="W412" s="1">
        <v>0</v>
      </c>
      <c r="X412">
        <v>1</v>
      </c>
      <c r="Y412">
        <v>0.63</v>
      </c>
      <c r="Z412">
        <v>5</v>
      </c>
      <c r="AA412">
        <v>0.126</v>
      </c>
      <c r="AB412" s="2">
        <v>0</v>
      </c>
      <c r="AC412" s="1">
        <v>0</v>
      </c>
      <c r="AD412" s="7">
        <v>43507</v>
      </c>
      <c r="AE412" s="7">
        <v>43507</v>
      </c>
      <c r="AF412">
        <v>0</v>
      </c>
      <c r="AG412" t="s">
        <v>53</v>
      </c>
      <c r="AH412" s="2">
        <v>0</v>
      </c>
      <c r="AI412" s="1">
        <v>0</v>
      </c>
      <c r="AJ412" s="1">
        <v>0</v>
      </c>
      <c r="AK412" s="6" t="str">
        <f>+IF(Tabla1[[#This Row],[REQUEST_TY]]="SR MANTENIMIENTO CORRECTIVO", "EMERGENCIA", "OTROS")</f>
        <v>EMERGENCIA</v>
      </c>
      <c r="AL412" s="6" t="str">
        <f>+_xlfn.IFS(Tabla1[[#This Row],[Veces obj]]&lt;=1,"0-1",Tabla1[[#This Row],[Veces obj]]&lt;=2,"1-2",Tabla1[[#This Row],[Veces obj]]&lt;=3,"2-3",TRUE,"&gt;3")</f>
        <v>0-1</v>
      </c>
      <c r="AM412" s="6" t="str">
        <f>+_xlfn.IFS(MONTH(Tabla1[[#This Row],[MES]])&lt;=3,"Q1",MONTH(Tabla1[[#This Row],[MES]])&lt;=6,"Q2",MONTH(Tabla1[[#This Row],[MES]])&lt;=9,"Q3",TRUE,"Q4")</f>
        <v>Q1</v>
      </c>
      <c r="AN412" t="str">
        <f>+IFERROR(VLOOKUP(Tabla1[[#This Row],[CUENTA]],CTAS[],2,0),"OTROS")</f>
        <v>OTROS</v>
      </c>
      <c r="AP412" t="str">
        <f>+IFERROR(VLOOKUP(Tabla1[[#This Row],[EMPLEADO]],IS[],3,0),"OTROS")</f>
        <v>OTROS</v>
      </c>
      <c r="AQ412" t="str">
        <f>+IFERROR(VLOOKUP(Tabla1[[#This Row],[EMPLEADO]],IS[[NÓMINA]:[INGENIERO]],2,0),"OTROS")</f>
        <v>OTROS</v>
      </c>
    </row>
    <row r="413" spans="1:43" x14ac:dyDescent="0.25">
      <c r="A413" t="s">
        <v>4444</v>
      </c>
      <c r="B413">
        <v>1</v>
      </c>
      <c r="C413" t="s">
        <v>6431</v>
      </c>
      <c r="D413" t="s">
        <v>38</v>
      </c>
      <c r="E413" t="s">
        <v>113</v>
      </c>
      <c r="F413" t="s">
        <v>6432</v>
      </c>
      <c r="G413" s="17" t="s">
        <v>6433</v>
      </c>
      <c r="H413" t="s">
        <v>308</v>
      </c>
      <c r="I413" t="s">
        <v>43</v>
      </c>
      <c r="J413" t="s">
        <v>8</v>
      </c>
      <c r="K413" t="s">
        <v>144</v>
      </c>
      <c r="L413" t="s">
        <v>616</v>
      </c>
      <c r="M413" t="s">
        <v>46</v>
      </c>
      <c r="N413">
        <v>0</v>
      </c>
      <c r="O413" t="s">
        <v>47</v>
      </c>
      <c r="P413">
        <v>87</v>
      </c>
      <c r="Q413" t="s">
        <v>48</v>
      </c>
      <c r="R413" t="s">
        <v>49</v>
      </c>
      <c r="S413" t="s">
        <v>50</v>
      </c>
      <c r="T413" t="s">
        <v>51</v>
      </c>
      <c r="U413" t="s">
        <v>52</v>
      </c>
      <c r="V413">
        <v>1.05</v>
      </c>
      <c r="W413" s="1">
        <v>750.75000000000011</v>
      </c>
      <c r="X413">
        <v>1</v>
      </c>
      <c r="Y413">
        <v>0.63</v>
      </c>
      <c r="Z413">
        <v>5</v>
      </c>
      <c r="AA413">
        <v>0.126</v>
      </c>
      <c r="AB413" s="2">
        <v>0</v>
      </c>
      <c r="AC413" s="1">
        <v>0</v>
      </c>
      <c r="AD413" s="7">
        <v>43515</v>
      </c>
      <c r="AE413" s="7">
        <v>43516</v>
      </c>
      <c r="AF413">
        <v>1</v>
      </c>
      <c r="AG413" t="s">
        <v>53</v>
      </c>
      <c r="AH413" s="2">
        <v>0</v>
      </c>
      <c r="AI413" s="1">
        <v>0</v>
      </c>
      <c r="AJ413" s="1">
        <v>0</v>
      </c>
      <c r="AK413" s="6" t="str">
        <f>+IF(Tabla1[[#This Row],[REQUEST_TY]]="SR MANTENIMIENTO CORRECTIVO", "EMERGENCIA", "OTROS")</f>
        <v>EMERGENCIA</v>
      </c>
      <c r="AL413" s="6" t="str">
        <f>+_xlfn.IFS(Tabla1[[#This Row],[Veces obj]]&lt;=1,"0-1",Tabla1[[#This Row],[Veces obj]]&lt;=2,"1-2",Tabla1[[#This Row],[Veces obj]]&lt;=3,"2-3",TRUE,"&gt;3")</f>
        <v>0-1</v>
      </c>
      <c r="AM413" s="6" t="str">
        <f>+_xlfn.IFS(MONTH(Tabla1[[#This Row],[MES]])&lt;=3,"Q1",MONTH(Tabla1[[#This Row],[MES]])&lt;=6,"Q2",MONTH(Tabla1[[#This Row],[MES]])&lt;=9,"Q3",TRUE,"Q4")</f>
        <v>Q1</v>
      </c>
      <c r="AN413" t="str">
        <f>+IFERROR(VLOOKUP(Tabla1[[#This Row],[CUENTA]],CTAS[],2,0),"OTROS")</f>
        <v>OTROS</v>
      </c>
      <c r="AP413" t="str">
        <f>+IFERROR(VLOOKUP(Tabla1[[#This Row],[EMPLEADO]],IS[],3,0),"OTROS")</f>
        <v>OTROS</v>
      </c>
      <c r="AQ413" t="str">
        <f>+IFERROR(VLOOKUP(Tabla1[[#This Row],[EMPLEADO]],IS[[NÓMINA]:[INGENIERO]],2,0),"OTROS")</f>
        <v>OTROS</v>
      </c>
    </row>
    <row r="414" spans="1:43" x14ac:dyDescent="0.25">
      <c r="A414" t="s">
        <v>4444</v>
      </c>
      <c r="B414">
        <v>1</v>
      </c>
      <c r="C414" t="s">
        <v>7139</v>
      </c>
      <c r="D414" t="s">
        <v>38</v>
      </c>
      <c r="E414" t="s">
        <v>85</v>
      </c>
      <c r="F414" t="s">
        <v>7140</v>
      </c>
      <c r="G414" s="17" t="s">
        <v>7141</v>
      </c>
      <c r="H414" t="s">
        <v>58</v>
      </c>
      <c r="I414" t="s">
        <v>43</v>
      </c>
      <c r="J414" t="s">
        <v>8</v>
      </c>
      <c r="K414" t="s">
        <v>370</v>
      </c>
      <c r="L414" t="s">
        <v>6576</v>
      </c>
      <c r="M414" t="s">
        <v>736</v>
      </c>
      <c r="N414">
        <v>0</v>
      </c>
      <c r="O414" t="s">
        <v>47</v>
      </c>
      <c r="P414">
        <v>161</v>
      </c>
      <c r="Q414" t="s">
        <v>48</v>
      </c>
      <c r="R414" t="s">
        <v>49</v>
      </c>
      <c r="S414" t="s">
        <v>50</v>
      </c>
      <c r="T414" t="s">
        <v>51</v>
      </c>
      <c r="U414" t="s">
        <v>52</v>
      </c>
      <c r="V414">
        <v>1.05</v>
      </c>
      <c r="W414" s="1">
        <v>750.75000000000011</v>
      </c>
      <c r="X414">
        <v>1</v>
      </c>
      <c r="Y414">
        <v>0.63</v>
      </c>
      <c r="Z414">
        <v>5</v>
      </c>
      <c r="AA414">
        <v>0.126</v>
      </c>
      <c r="AB414" s="2">
        <v>0</v>
      </c>
      <c r="AC414" s="1">
        <v>0</v>
      </c>
      <c r="AD414" s="7">
        <v>43522</v>
      </c>
      <c r="AE414" s="7">
        <v>43522</v>
      </c>
      <c r="AF414">
        <v>0</v>
      </c>
      <c r="AG414" t="s">
        <v>53</v>
      </c>
      <c r="AH414" s="2">
        <v>0</v>
      </c>
      <c r="AI414" s="1">
        <v>0</v>
      </c>
      <c r="AJ414" s="1">
        <v>0</v>
      </c>
      <c r="AK414" s="6" t="str">
        <f>+IF(Tabla1[[#This Row],[REQUEST_TY]]="SR MANTENIMIENTO CORRECTIVO", "EMERGENCIA", "OTROS")</f>
        <v>EMERGENCIA</v>
      </c>
      <c r="AL414" s="6" t="str">
        <f>+_xlfn.IFS(Tabla1[[#This Row],[Veces obj]]&lt;=1,"0-1",Tabla1[[#This Row],[Veces obj]]&lt;=2,"1-2",Tabla1[[#This Row],[Veces obj]]&lt;=3,"2-3",TRUE,"&gt;3")</f>
        <v>0-1</v>
      </c>
      <c r="AM414" s="6" t="str">
        <f>+_xlfn.IFS(MONTH(Tabla1[[#This Row],[MES]])&lt;=3,"Q1",MONTH(Tabla1[[#This Row],[MES]])&lt;=6,"Q2",MONTH(Tabla1[[#This Row],[MES]])&lt;=9,"Q3",TRUE,"Q4")</f>
        <v>Q1</v>
      </c>
      <c r="AN414" t="str">
        <f>+IFERROR(VLOOKUP(Tabla1[[#This Row],[CUENTA]],CTAS[],2,0),"OTROS")</f>
        <v>OTROS</v>
      </c>
      <c r="AP414" t="str">
        <f>+IFERROR(VLOOKUP(Tabla1[[#This Row],[EMPLEADO]],IS[],3,0),"OTROS")</f>
        <v>OTROS</v>
      </c>
      <c r="AQ414" t="str">
        <f>+IFERROR(VLOOKUP(Tabla1[[#This Row],[EMPLEADO]],IS[[NÓMINA]:[INGENIERO]],2,0),"OTROS")</f>
        <v>OTROS</v>
      </c>
    </row>
    <row r="415" spans="1:43" x14ac:dyDescent="0.25">
      <c r="A415" t="s">
        <v>36</v>
      </c>
      <c r="B415">
        <v>1</v>
      </c>
      <c r="C415" t="s">
        <v>924</v>
      </c>
      <c r="D415" t="s">
        <v>38</v>
      </c>
      <c r="E415" t="s">
        <v>39</v>
      </c>
      <c r="F415" t="s">
        <v>925</v>
      </c>
      <c r="G415" s="17" t="s">
        <v>926</v>
      </c>
      <c r="H415" t="s">
        <v>204</v>
      </c>
      <c r="I415" t="s">
        <v>43</v>
      </c>
      <c r="J415" t="s">
        <v>8</v>
      </c>
      <c r="K415" t="s">
        <v>117</v>
      </c>
      <c r="L415" t="s">
        <v>927</v>
      </c>
      <c r="M415" t="s">
        <v>206</v>
      </c>
      <c r="N415">
        <v>0</v>
      </c>
      <c r="O415" t="s">
        <v>47</v>
      </c>
      <c r="P415">
        <v>111</v>
      </c>
      <c r="Q415" t="s">
        <v>48</v>
      </c>
      <c r="R415" t="s">
        <v>49</v>
      </c>
      <c r="S415" t="s">
        <v>50</v>
      </c>
      <c r="T415" t="s">
        <v>208</v>
      </c>
      <c r="U415" t="s">
        <v>52</v>
      </c>
      <c r="V415">
        <v>1.05</v>
      </c>
      <c r="W415" s="1">
        <v>750.75000000000011</v>
      </c>
      <c r="X415">
        <v>1</v>
      </c>
      <c r="Y415">
        <v>1.1499999999999999</v>
      </c>
      <c r="Z415">
        <v>9</v>
      </c>
      <c r="AA415">
        <v>0.12777777777777777</v>
      </c>
      <c r="AB415" s="2">
        <v>0</v>
      </c>
      <c r="AC415" s="1">
        <v>0</v>
      </c>
      <c r="AD415" s="7">
        <v>43482</v>
      </c>
      <c r="AE415" s="7">
        <v>43483</v>
      </c>
      <c r="AF415">
        <v>1</v>
      </c>
      <c r="AG415" t="s">
        <v>53</v>
      </c>
      <c r="AH415" s="2">
        <v>0</v>
      </c>
      <c r="AI415" s="1">
        <v>0</v>
      </c>
      <c r="AJ415" s="1">
        <v>0</v>
      </c>
      <c r="AK415" s="6" t="str">
        <f>+IF(Tabla1[[#This Row],[REQUEST_TY]]="SR MANTENIMIENTO CORRECTIVO", "EMERGENCIA", "OTROS")</f>
        <v>EMERGENCIA</v>
      </c>
      <c r="AL415" s="6" t="str">
        <f>+_xlfn.IFS(Tabla1[[#This Row],[Veces obj]]&lt;=1,"0-1",Tabla1[[#This Row],[Veces obj]]&lt;=2,"1-2",Tabla1[[#This Row],[Veces obj]]&lt;=3,"2-3",TRUE,"&gt;3")</f>
        <v>0-1</v>
      </c>
      <c r="AM415" s="6" t="str">
        <f>+_xlfn.IFS(MONTH(Tabla1[[#This Row],[MES]])&lt;=3,"Q1",MONTH(Tabla1[[#This Row],[MES]])&lt;=6,"Q2",MONTH(Tabla1[[#This Row],[MES]])&lt;=9,"Q3",TRUE,"Q4")</f>
        <v>Q1</v>
      </c>
      <c r="AN415" t="str">
        <f>+IFERROR(VLOOKUP(Tabla1[[#This Row],[CUENTA]],CTAS[],2,0),"OTROS")</f>
        <v>OTROS</v>
      </c>
      <c r="AP415" t="str">
        <f>+IFERROR(VLOOKUP(Tabla1[[#This Row],[EMPLEADO]],IS[],3,0),"OTROS")</f>
        <v>OTROS</v>
      </c>
      <c r="AQ415" t="str">
        <f>+IFERROR(VLOOKUP(Tabla1[[#This Row],[EMPLEADO]],IS[[NÓMINA]:[INGENIERO]],2,0),"OTROS")</f>
        <v>OTROS</v>
      </c>
    </row>
    <row r="416" spans="1:43" x14ac:dyDescent="0.25">
      <c r="A416" t="s">
        <v>36</v>
      </c>
      <c r="B416">
        <v>1</v>
      </c>
      <c r="C416" t="s">
        <v>928</v>
      </c>
      <c r="D416" t="s">
        <v>38</v>
      </c>
      <c r="E416" t="s">
        <v>85</v>
      </c>
      <c r="F416" t="s">
        <v>929</v>
      </c>
      <c r="G416" s="17" t="s">
        <v>930</v>
      </c>
      <c r="H416" t="s">
        <v>568</v>
      </c>
      <c r="I416" t="s">
        <v>43</v>
      </c>
      <c r="J416" t="s">
        <v>8</v>
      </c>
      <c r="K416" t="s">
        <v>370</v>
      </c>
      <c r="L416" t="s">
        <v>931</v>
      </c>
      <c r="M416" t="s">
        <v>932</v>
      </c>
      <c r="N416">
        <v>0</v>
      </c>
      <c r="O416" t="s">
        <v>47</v>
      </c>
      <c r="P416">
        <v>396</v>
      </c>
      <c r="Q416" t="s">
        <v>48</v>
      </c>
      <c r="R416" t="s">
        <v>49</v>
      </c>
      <c r="S416" t="s">
        <v>50</v>
      </c>
      <c r="T416" t="s">
        <v>51</v>
      </c>
      <c r="U416" t="s">
        <v>52</v>
      </c>
      <c r="V416">
        <v>1.05</v>
      </c>
      <c r="W416" s="1">
        <v>750.75000000000011</v>
      </c>
      <c r="X416">
        <v>1</v>
      </c>
      <c r="Y416">
        <v>0.65</v>
      </c>
      <c r="Z416">
        <v>5</v>
      </c>
      <c r="AA416">
        <v>0.13</v>
      </c>
      <c r="AB416" s="2">
        <v>0</v>
      </c>
      <c r="AC416" s="1">
        <v>0</v>
      </c>
      <c r="AD416" s="7">
        <v>43486</v>
      </c>
      <c r="AE416" s="7">
        <v>43486</v>
      </c>
      <c r="AF416">
        <v>0</v>
      </c>
      <c r="AG416" t="s">
        <v>53</v>
      </c>
      <c r="AH416" s="2">
        <v>0</v>
      </c>
      <c r="AI416" s="1">
        <v>0</v>
      </c>
      <c r="AJ416" s="1">
        <v>0</v>
      </c>
      <c r="AK416" s="6" t="str">
        <f>+IF(Tabla1[[#This Row],[REQUEST_TY]]="SR MANTENIMIENTO CORRECTIVO", "EMERGENCIA", "OTROS")</f>
        <v>EMERGENCIA</v>
      </c>
      <c r="AL416" s="6" t="str">
        <f>+_xlfn.IFS(Tabla1[[#This Row],[Veces obj]]&lt;=1,"0-1",Tabla1[[#This Row],[Veces obj]]&lt;=2,"1-2",Tabla1[[#This Row],[Veces obj]]&lt;=3,"2-3",TRUE,"&gt;3")</f>
        <v>0-1</v>
      </c>
      <c r="AM416" s="6" t="str">
        <f>+_xlfn.IFS(MONTH(Tabla1[[#This Row],[MES]])&lt;=3,"Q1",MONTH(Tabla1[[#This Row],[MES]])&lt;=6,"Q2",MONTH(Tabla1[[#This Row],[MES]])&lt;=9,"Q3",TRUE,"Q4")</f>
        <v>Q1</v>
      </c>
      <c r="AN416" t="str">
        <f>+IFERROR(VLOOKUP(Tabla1[[#This Row],[CUENTA]],CTAS[],2,0),"OTROS")</f>
        <v>OTROS</v>
      </c>
      <c r="AP416" t="str">
        <f>+IFERROR(VLOOKUP(Tabla1[[#This Row],[EMPLEADO]],IS[],3,0),"OTROS")</f>
        <v>OTROS</v>
      </c>
      <c r="AQ416" t="str">
        <f>+IFERROR(VLOOKUP(Tabla1[[#This Row],[EMPLEADO]],IS[[NÓMINA]:[INGENIERO]],2,0),"OTROS")</f>
        <v>OTROS</v>
      </c>
    </row>
    <row r="417" spans="1:43" x14ac:dyDescent="0.25">
      <c r="A417" t="s">
        <v>36</v>
      </c>
      <c r="B417">
        <v>1</v>
      </c>
      <c r="C417" t="s">
        <v>933</v>
      </c>
      <c r="D417" t="s">
        <v>38</v>
      </c>
      <c r="E417" t="s">
        <v>636</v>
      </c>
      <c r="F417" t="s">
        <v>934</v>
      </c>
      <c r="G417" s="17" t="s">
        <v>935</v>
      </c>
      <c r="H417" t="s">
        <v>308</v>
      </c>
      <c r="I417" t="s">
        <v>43</v>
      </c>
      <c r="J417" t="s">
        <v>8</v>
      </c>
      <c r="K417" t="s">
        <v>495</v>
      </c>
      <c r="L417" t="s">
        <v>496</v>
      </c>
      <c r="M417" t="s">
        <v>46</v>
      </c>
      <c r="N417">
        <v>0</v>
      </c>
      <c r="O417" t="s">
        <v>47</v>
      </c>
      <c r="P417">
        <v>88</v>
      </c>
      <c r="Q417" t="s">
        <v>48</v>
      </c>
      <c r="R417" t="s">
        <v>153</v>
      </c>
      <c r="S417" t="s">
        <v>50</v>
      </c>
      <c r="T417" t="s">
        <v>51</v>
      </c>
      <c r="U417" t="s">
        <v>52</v>
      </c>
      <c r="V417">
        <v>1.05</v>
      </c>
      <c r="W417" s="1">
        <v>750.75000000000011</v>
      </c>
      <c r="X417">
        <v>1</v>
      </c>
      <c r="Y417">
        <v>0.65</v>
      </c>
      <c r="Z417">
        <v>5</v>
      </c>
      <c r="AA417">
        <v>0.13</v>
      </c>
      <c r="AB417" s="2">
        <v>0</v>
      </c>
      <c r="AC417" s="1">
        <v>0</v>
      </c>
      <c r="AD417" s="7">
        <v>43489</v>
      </c>
      <c r="AE417" s="7">
        <v>43489</v>
      </c>
      <c r="AF417">
        <v>0</v>
      </c>
      <c r="AG417" t="s">
        <v>53</v>
      </c>
      <c r="AH417" s="2">
        <v>0</v>
      </c>
      <c r="AI417" s="1">
        <v>0</v>
      </c>
      <c r="AJ417" s="1">
        <v>0</v>
      </c>
      <c r="AK417" s="6" t="str">
        <f>+IF(Tabla1[[#This Row],[REQUEST_TY]]="SR MANTENIMIENTO CORRECTIVO", "EMERGENCIA", "OTROS")</f>
        <v>EMERGENCIA</v>
      </c>
      <c r="AL417" s="6" t="str">
        <f>+_xlfn.IFS(Tabla1[[#This Row],[Veces obj]]&lt;=1,"0-1",Tabla1[[#This Row],[Veces obj]]&lt;=2,"1-2",Tabla1[[#This Row],[Veces obj]]&lt;=3,"2-3",TRUE,"&gt;3")</f>
        <v>0-1</v>
      </c>
      <c r="AM417" s="6" t="str">
        <f>+_xlfn.IFS(MONTH(Tabla1[[#This Row],[MES]])&lt;=3,"Q1",MONTH(Tabla1[[#This Row],[MES]])&lt;=6,"Q2",MONTH(Tabla1[[#This Row],[MES]])&lt;=9,"Q3",TRUE,"Q4")</f>
        <v>Q1</v>
      </c>
      <c r="AN417" t="str">
        <f>+IFERROR(VLOOKUP(Tabla1[[#This Row],[CUENTA]],CTAS[],2,0),"OTROS")</f>
        <v>OTROS</v>
      </c>
      <c r="AP417" t="str">
        <f>+IFERROR(VLOOKUP(Tabla1[[#This Row],[EMPLEADO]],IS[],3,0),"OTROS")</f>
        <v>OTROS</v>
      </c>
      <c r="AQ417" t="str">
        <f>+IFERROR(VLOOKUP(Tabla1[[#This Row],[EMPLEADO]],IS[[NÓMINA]:[INGENIERO]],2,0),"OTROS")</f>
        <v>OTROS</v>
      </c>
    </row>
    <row r="418" spans="1:43" x14ac:dyDescent="0.25">
      <c r="A418" t="s">
        <v>36</v>
      </c>
      <c r="B418">
        <v>1</v>
      </c>
      <c r="C418" t="s">
        <v>936</v>
      </c>
      <c r="D418" t="s">
        <v>38</v>
      </c>
      <c r="E418" t="s">
        <v>133</v>
      </c>
      <c r="F418" t="s">
        <v>937</v>
      </c>
      <c r="G418" s="17" t="s">
        <v>938</v>
      </c>
      <c r="H418" t="s">
        <v>915</v>
      </c>
      <c r="I418" t="s">
        <v>43</v>
      </c>
      <c r="J418" t="s">
        <v>8</v>
      </c>
      <c r="K418" t="s">
        <v>59</v>
      </c>
      <c r="L418" t="s">
        <v>939</v>
      </c>
      <c r="M418" t="s">
        <v>46</v>
      </c>
      <c r="N418">
        <v>0</v>
      </c>
      <c r="O418" t="s">
        <v>47</v>
      </c>
      <c r="P418">
        <v>20</v>
      </c>
      <c r="Q418" t="s">
        <v>62</v>
      </c>
      <c r="R418" t="s">
        <v>138</v>
      </c>
      <c r="S418" t="s">
        <v>139</v>
      </c>
      <c r="T418" t="s">
        <v>51</v>
      </c>
      <c r="U418" t="s">
        <v>262</v>
      </c>
      <c r="V418">
        <v>1.05</v>
      </c>
      <c r="W418" s="1">
        <v>1651.6500000000003</v>
      </c>
      <c r="X418">
        <v>1</v>
      </c>
      <c r="Y418">
        <v>0.52</v>
      </c>
      <c r="Z418">
        <v>4</v>
      </c>
      <c r="AA418">
        <v>0.13</v>
      </c>
      <c r="AB418" s="2">
        <v>0</v>
      </c>
      <c r="AC418" s="1">
        <v>0</v>
      </c>
      <c r="AD418" s="7">
        <v>43494</v>
      </c>
      <c r="AE418" s="7">
        <v>43494</v>
      </c>
      <c r="AF418">
        <v>0</v>
      </c>
      <c r="AG418" t="s">
        <v>53</v>
      </c>
      <c r="AH418" s="2">
        <v>0</v>
      </c>
      <c r="AI418" s="1">
        <v>0</v>
      </c>
      <c r="AJ418" s="1">
        <v>0</v>
      </c>
      <c r="AK418" s="6" t="str">
        <f>+IF(Tabla1[[#This Row],[REQUEST_TY]]="SR MANTENIMIENTO CORRECTIVO", "EMERGENCIA", "OTROS")</f>
        <v>EMERGENCIA</v>
      </c>
      <c r="AL418" s="6" t="str">
        <f>+_xlfn.IFS(Tabla1[[#This Row],[Veces obj]]&lt;=1,"0-1",Tabla1[[#This Row],[Veces obj]]&lt;=2,"1-2",Tabla1[[#This Row],[Veces obj]]&lt;=3,"2-3",TRUE,"&gt;3")</f>
        <v>0-1</v>
      </c>
      <c r="AM418" s="6" t="str">
        <f>+_xlfn.IFS(MONTH(Tabla1[[#This Row],[MES]])&lt;=3,"Q1",MONTH(Tabla1[[#This Row],[MES]])&lt;=6,"Q2",MONTH(Tabla1[[#This Row],[MES]])&lt;=9,"Q3",TRUE,"Q4")</f>
        <v>Q1</v>
      </c>
      <c r="AN418" t="str">
        <f>+IFERROR(VLOOKUP(Tabla1[[#This Row],[CUENTA]],CTAS[],2,0),"OTROS")</f>
        <v>OTROS</v>
      </c>
      <c r="AP418" t="str">
        <f>+IFERROR(VLOOKUP(Tabla1[[#This Row],[EMPLEADO]],IS[],3,0),"OTROS")</f>
        <v>OTROS</v>
      </c>
      <c r="AQ418" t="str">
        <f>+IFERROR(VLOOKUP(Tabla1[[#This Row],[EMPLEADO]],IS[[NÓMINA]:[INGENIERO]],2,0),"OTROS")</f>
        <v>OTROS</v>
      </c>
    </row>
    <row r="419" spans="1:43" x14ac:dyDescent="0.25">
      <c r="A419" t="s">
        <v>4444</v>
      </c>
      <c r="B419">
        <v>1</v>
      </c>
      <c r="C419" t="s">
        <v>4629</v>
      </c>
      <c r="D419" t="s">
        <v>38</v>
      </c>
      <c r="E419" t="s">
        <v>76</v>
      </c>
      <c r="F419" t="s">
        <v>4630</v>
      </c>
      <c r="G419" s="17" t="s">
        <v>4631</v>
      </c>
      <c r="H419" t="s">
        <v>471</v>
      </c>
      <c r="I419" t="s">
        <v>43</v>
      </c>
      <c r="J419" t="s">
        <v>8</v>
      </c>
      <c r="K419" t="s">
        <v>102</v>
      </c>
      <c r="L419" t="s">
        <v>2741</v>
      </c>
      <c r="M419" t="s">
        <v>473</v>
      </c>
      <c r="N419">
        <v>0</v>
      </c>
      <c r="O419" t="s">
        <v>47</v>
      </c>
      <c r="P419">
        <v>42</v>
      </c>
      <c r="Q419" t="s">
        <v>82</v>
      </c>
      <c r="R419" t="s">
        <v>63</v>
      </c>
      <c r="S419" t="s">
        <v>64</v>
      </c>
      <c r="T419" t="s">
        <v>51</v>
      </c>
      <c r="U419" t="s">
        <v>83</v>
      </c>
      <c r="V419">
        <v>1.05</v>
      </c>
      <c r="W419" s="1">
        <v>1433.25</v>
      </c>
      <c r="X419">
        <v>1</v>
      </c>
      <c r="Y419">
        <v>0.65</v>
      </c>
      <c r="Z419">
        <v>5</v>
      </c>
      <c r="AA419">
        <v>0.13</v>
      </c>
      <c r="AB419" s="2">
        <v>0</v>
      </c>
      <c r="AC419" s="1">
        <v>0</v>
      </c>
      <c r="AD419" s="7">
        <v>43503</v>
      </c>
      <c r="AE419" s="7">
        <v>43504</v>
      </c>
      <c r="AF419">
        <v>1</v>
      </c>
      <c r="AG419" t="s">
        <v>53</v>
      </c>
      <c r="AH419" s="2">
        <v>0</v>
      </c>
      <c r="AI419" s="1">
        <v>0</v>
      </c>
      <c r="AJ419" s="1">
        <v>0</v>
      </c>
      <c r="AK419" s="6" t="str">
        <f>+IF(Tabla1[[#This Row],[REQUEST_TY]]="SR MANTENIMIENTO CORRECTIVO", "EMERGENCIA", "OTROS")</f>
        <v>EMERGENCIA</v>
      </c>
      <c r="AL419" s="6" t="str">
        <f>+_xlfn.IFS(Tabla1[[#This Row],[Veces obj]]&lt;=1,"0-1",Tabla1[[#This Row],[Veces obj]]&lt;=2,"1-2",Tabla1[[#This Row],[Veces obj]]&lt;=3,"2-3",TRUE,"&gt;3")</f>
        <v>0-1</v>
      </c>
      <c r="AM419" s="6" t="str">
        <f>+_xlfn.IFS(MONTH(Tabla1[[#This Row],[MES]])&lt;=3,"Q1",MONTH(Tabla1[[#This Row],[MES]])&lt;=6,"Q2",MONTH(Tabla1[[#This Row],[MES]])&lt;=9,"Q3",TRUE,"Q4")</f>
        <v>Q1</v>
      </c>
      <c r="AN419" t="str">
        <f>+IFERROR(VLOOKUP(Tabla1[[#This Row],[CUENTA]],CTAS[],2,0),"OTROS")</f>
        <v>OTROS</v>
      </c>
      <c r="AP419" t="str">
        <f>+IFERROR(VLOOKUP(Tabla1[[#This Row],[EMPLEADO]],IS[],3,0),"OTROS")</f>
        <v>OTROS</v>
      </c>
      <c r="AQ419" t="str">
        <f>+IFERROR(VLOOKUP(Tabla1[[#This Row],[EMPLEADO]],IS[[NÓMINA]:[INGENIERO]],2,0),"OTROS")</f>
        <v>OTROS</v>
      </c>
    </row>
    <row r="420" spans="1:43" x14ac:dyDescent="0.25">
      <c r="A420" t="s">
        <v>4444</v>
      </c>
      <c r="B420">
        <v>1</v>
      </c>
      <c r="C420" t="s">
        <v>5022</v>
      </c>
      <c r="D420" t="s">
        <v>38</v>
      </c>
      <c r="E420" t="s">
        <v>373</v>
      </c>
      <c r="F420" t="s">
        <v>5023</v>
      </c>
      <c r="G420" s="17" t="s">
        <v>5024</v>
      </c>
      <c r="H420" t="s">
        <v>308</v>
      </c>
      <c r="I420" t="s">
        <v>43</v>
      </c>
      <c r="J420" t="s">
        <v>8</v>
      </c>
      <c r="K420" t="s">
        <v>495</v>
      </c>
      <c r="L420" t="s">
        <v>496</v>
      </c>
      <c r="M420" t="s">
        <v>46</v>
      </c>
      <c r="N420">
        <v>0</v>
      </c>
      <c r="O420" t="s">
        <v>47</v>
      </c>
      <c r="P420">
        <v>131</v>
      </c>
      <c r="Q420" t="s">
        <v>48</v>
      </c>
      <c r="R420" t="s">
        <v>153</v>
      </c>
      <c r="S420" t="s">
        <v>50</v>
      </c>
      <c r="T420" t="s">
        <v>51</v>
      </c>
      <c r="U420" t="s">
        <v>52</v>
      </c>
      <c r="V420">
        <v>1.05</v>
      </c>
      <c r="W420" s="1">
        <v>750.75000000000011</v>
      </c>
      <c r="X420">
        <v>1</v>
      </c>
      <c r="Y420">
        <v>0.65</v>
      </c>
      <c r="Z420">
        <v>5</v>
      </c>
      <c r="AA420">
        <v>0.13</v>
      </c>
      <c r="AB420" s="2">
        <v>0</v>
      </c>
      <c r="AC420" s="1">
        <v>0</v>
      </c>
      <c r="AD420" s="7">
        <v>43501</v>
      </c>
      <c r="AE420" s="7">
        <v>43502</v>
      </c>
      <c r="AF420">
        <v>1</v>
      </c>
      <c r="AG420" t="s">
        <v>53</v>
      </c>
      <c r="AH420" s="2">
        <v>0</v>
      </c>
      <c r="AI420" s="1">
        <v>0</v>
      </c>
      <c r="AJ420" s="1">
        <v>0</v>
      </c>
      <c r="AK420" s="6" t="str">
        <f>+IF(Tabla1[[#This Row],[REQUEST_TY]]="SR MANTENIMIENTO CORRECTIVO", "EMERGENCIA", "OTROS")</f>
        <v>EMERGENCIA</v>
      </c>
      <c r="AL420" s="6" t="str">
        <f>+_xlfn.IFS(Tabla1[[#This Row],[Veces obj]]&lt;=1,"0-1",Tabla1[[#This Row],[Veces obj]]&lt;=2,"1-2",Tabla1[[#This Row],[Veces obj]]&lt;=3,"2-3",TRUE,"&gt;3")</f>
        <v>0-1</v>
      </c>
      <c r="AM420" s="6" t="str">
        <f>+_xlfn.IFS(MONTH(Tabla1[[#This Row],[MES]])&lt;=3,"Q1",MONTH(Tabla1[[#This Row],[MES]])&lt;=6,"Q2",MONTH(Tabla1[[#This Row],[MES]])&lt;=9,"Q3",TRUE,"Q4")</f>
        <v>Q1</v>
      </c>
      <c r="AN420" t="str">
        <f>+IFERROR(VLOOKUP(Tabla1[[#This Row],[CUENTA]],CTAS[],2,0),"OTROS")</f>
        <v>OTROS</v>
      </c>
      <c r="AP420" t="str">
        <f>+IFERROR(VLOOKUP(Tabla1[[#This Row],[EMPLEADO]],IS[],3,0),"OTROS")</f>
        <v>OTROS</v>
      </c>
      <c r="AQ420" t="str">
        <f>+IFERROR(VLOOKUP(Tabla1[[#This Row],[EMPLEADO]],IS[[NÓMINA]:[INGENIERO]],2,0),"OTROS")</f>
        <v>OTROS</v>
      </c>
    </row>
    <row r="421" spans="1:43" x14ac:dyDescent="0.25">
      <c r="A421" t="s">
        <v>4444</v>
      </c>
      <c r="B421">
        <v>1</v>
      </c>
      <c r="C421" t="s">
        <v>5073</v>
      </c>
      <c r="D421" t="s">
        <v>38</v>
      </c>
      <c r="E421" t="s">
        <v>98</v>
      </c>
      <c r="F421" t="s">
        <v>5074</v>
      </c>
      <c r="G421" s="17" t="s">
        <v>752</v>
      </c>
      <c r="H421" t="s">
        <v>213</v>
      </c>
      <c r="I421" t="s">
        <v>43</v>
      </c>
      <c r="J421" t="s">
        <v>8</v>
      </c>
      <c r="K421" t="s">
        <v>102</v>
      </c>
      <c r="L421" t="s">
        <v>753</v>
      </c>
      <c r="M421" t="s">
        <v>215</v>
      </c>
      <c r="N421">
        <v>0</v>
      </c>
      <c r="O421" t="s">
        <v>47</v>
      </c>
      <c r="P421">
        <v>27</v>
      </c>
      <c r="Q421" t="s">
        <v>62</v>
      </c>
      <c r="R421" t="s">
        <v>63</v>
      </c>
      <c r="S421" t="s">
        <v>64</v>
      </c>
      <c r="T421" t="s">
        <v>51</v>
      </c>
      <c r="U421" t="s">
        <v>65</v>
      </c>
      <c r="V421">
        <v>0.8</v>
      </c>
      <c r="W421" s="1">
        <v>1092</v>
      </c>
      <c r="X421">
        <v>1</v>
      </c>
      <c r="Y421">
        <v>0.65</v>
      </c>
      <c r="Z421">
        <v>5</v>
      </c>
      <c r="AA421">
        <v>0.13</v>
      </c>
      <c r="AB421" s="2">
        <v>0</v>
      </c>
      <c r="AC421" s="1">
        <v>0</v>
      </c>
      <c r="AD421" s="7">
        <v>43501</v>
      </c>
      <c r="AE421" s="7">
        <v>43502</v>
      </c>
      <c r="AF421">
        <v>1</v>
      </c>
      <c r="AG421" t="s">
        <v>53</v>
      </c>
      <c r="AH421" s="2">
        <v>0</v>
      </c>
      <c r="AI421" s="1">
        <v>0</v>
      </c>
      <c r="AJ421" s="1">
        <v>0</v>
      </c>
      <c r="AK421" s="6" t="str">
        <f>+IF(Tabla1[[#This Row],[REQUEST_TY]]="SR MANTENIMIENTO CORRECTIVO", "EMERGENCIA", "OTROS")</f>
        <v>EMERGENCIA</v>
      </c>
      <c r="AL421" s="6" t="str">
        <f>+_xlfn.IFS(Tabla1[[#This Row],[Veces obj]]&lt;=1,"0-1",Tabla1[[#This Row],[Veces obj]]&lt;=2,"1-2",Tabla1[[#This Row],[Veces obj]]&lt;=3,"2-3",TRUE,"&gt;3")</f>
        <v>0-1</v>
      </c>
      <c r="AM421" s="6" t="str">
        <f>+_xlfn.IFS(MONTH(Tabla1[[#This Row],[MES]])&lt;=3,"Q1",MONTH(Tabla1[[#This Row],[MES]])&lt;=6,"Q2",MONTH(Tabla1[[#This Row],[MES]])&lt;=9,"Q3",TRUE,"Q4")</f>
        <v>Q1</v>
      </c>
      <c r="AN421" t="str">
        <f>+IFERROR(VLOOKUP(Tabla1[[#This Row],[CUENTA]],CTAS[],2,0),"OTROS")</f>
        <v>OTROS</v>
      </c>
      <c r="AP421" t="str">
        <f>+IFERROR(VLOOKUP(Tabla1[[#This Row],[EMPLEADO]],IS[],3,0),"OTROS")</f>
        <v>OTROS</v>
      </c>
      <c r="AQ421" t="str">
        <f>+IFERROR(VLOOKUP(Tabla1[[#This Row],[EMPLEADO]],IS[[NÓMINA]:[INGENIERO]],2,0),"OTROS")</f>
        <v>OTROS</v>
      </c>
    </row>
    <row r="422" spans="1:43" x14ac:dyDescent="0.25">
      <c r="A422" t="s">
        <v>4444</v>
      </c>
      <c r="B422">
        <v>1</v>
      </c>
      <c r="C422" t="s">
        <v>6243</v>
      </c>
      <c r="D422" t="s">
        <v>38</v>
      </c>
      <c r="E422" t="s">
        <v>76</v>
      </c>
      <c r="F422" t="s">
        <v>6244</v>
      </c>
      <c r="G422" s="17" t="s">
        <v>4392</v>
      </c>
      <c r="H422" t="s">
        <v>915</v>
      </c>
      <c r="I422" t="s">
        <v>43</v>
      </c>
      <c r="J422" t="s">
        <v>8</v>
      </c>
      <c r="K422" t="s">
        <v>102</v>
      </c>
      <c r="L422" t="s">
        <v>3751</v>
      </c>
      <c r="M422" t="s">
        <v>473</v>
      </c>
      <c r="N422">
        <v>0</v>
      </c>
      <c r="O422" t="s">
        <v>47</v>
      </c>
      <c r="P422">
        <v>4</v>
      </c>
      <c r="Q422" t="s">
        <v>207</v>
      </c>
      <c r="R422" t="s">
        <v>63</v>
      </c>
      <c r="S422" t="s">
        <v>64</v>
      </c>
      <c r="T422" t="s">
        <v>51</v>
      </c>
      <c r="U422" t="s">
        <v>209</v>
      </c>
      <c r="V422">
        <v>0</v>
      </c>
      <c r="W422" s="1">
        <v>0</v>
      </c>
      <c r="X422">
        <v>1</v>
      </c>
      <c r="Y422">
        <v>0.65</v>
      </c>
      <c r="Z422">
        <v>5</v>
      </c>
      <c r="AA422">
        <v>0.13</v>
      </c>
      <c r="AB422" s="2">
        <v>0</v>
      </c>
      <c r="AC422" s="1">
        <v>0</v>
      </c>
      <c r="AD422" s="7">
        <v>43514</v>
      </c>
      <c r="AE422" s="7">
        <v>43515</v>
      </c>
      <c r="AF422">
        <v>1</v>
      </c>
      <c r="AG422" t="s">
        <v>53</v>
      </c>
      <c r="AH422" s="2">
        <v>0</v>
      </c>
      <c r="AI422" s="1">
        <v>0</v>
      </c>
      <c r="AJ422" s="1">
        <v>0</v>
      </c>
      <c r="AK422" s="6" t="str">
        <f>+IF(Tabla1[[#This Row],[REQUEST_TY]]="SR MANTENIMIENTO CORRECTIVO", "EMERGENCIA", "OTROS")</f>
        <v>EMERGENCIA</v>
      </c>
      <c r="AL422" s="6" t="str">
        <f>+_xlfn.IFS(Tabla1[[#This Row],[Veces obj]]&lt;=1,"0-1",Tabla1[[#This Row],[Veces obj]]&lt;=2,"1-2",Tabla1[[#This Row],[Veces obj]]&lt;=3,"2-3",TRUE,"&gt;3")</f>
        <v>0-1</v>
      </c>
      <c r="AM422" s="6" t="str">
        <f>+_xlfn.IFS(MONTH(Tabla1[[#This Row],[MES]])&lt;=3,"Q1",MONTH(Tabla1[[#This Row],[MES]])&lt;=6,"Q2",MONTH(Tabla1[[#This Row],[MES]])&lt;=9,"Q3",TRUE,"Q4")</f>
        <v>Q1</v>
      </c>
      <c r="AN422" t="str">
        <f>+IFERROR(VLOOKUP(Tabla1[[#This Row],[CUENTA]],CTAS[],2,0),"OTROS")</f>
        <v>OTROS</v>
      </c>
      <c r="AP422" t="str">
        <f>+IFERROR(VLOOKUP(Tabla1[[#This Row],[EMPLEADO]],IS[],3,0),"OTROS")</f>
        <v>OTROS</v>
      </c>
      <c r="AQ422" t="str">
        <f>+IFERROR(VLOOKUP(Tabla1[[#This Row],[EMPLEADO]],IS[[NÓMINA]:[INGENIERO]],2,0),"OTROS")</f>
        <v>OTROS</v>
      </c>
    </row>
    <row r="423" spans="1:43" x14ac:dyDescent="0.25">
      <c r="A423" t="s">
        <v>4444</v>
      </c>
      <c r="B423">
        <v>1</v>
      </c>
      <c r="C423" t="s">
        <v>6434</v>
      </c>
      <c r="D423" t="s">
        <v>38</v>
      </c>
      <c r="E423" t="s">
        <v>39</v>
      </c>
      <c r="F423" t="s">
        <v>6435</v>
      </c>
      <c r="G423" s="17" t="s">
        <v>6436</v>
      </c>
      <c r="H423" t="s">
        <v>1130</v>
      </c>
      <c r="I423" t="s">
        <v>43</v>
      </c>
      <c r="J423" t="s">
        <v>8</v>
      </c>
      <c r="K423" t="s">
        <v>117</v>
      </c>
      <c r="L423" t="s">
        <v>6437</v>
      </c>
      <c r="M423" t="s">
        <v>1132</v>
      </c>
      <c r="N423">
        <v>0</v>
      </c>
      <c r="O423" t="s">
        <v>47</v>
      </c>
      <c r="P423">
        <v>466</v>
      </c>
      <c r="Q423" t="s">
        <v>48</v>
      </c>
      <c r="R423" t="s">
        <v>49</v>
      </c>
      <c r="S423" t="s">
        <v>50</v>
      </c>
      <c r="T423" t="s">
        <v>208</v>
      </c>
      <c r="U423" t="s">
        <v>52</v>
      </c>
      <c r="V423">
        <v>1.05</v>
      </c>
      <c r="W423" s="1">
        <v>750.75000000000011</v>
      </c>
      <c r="X423">
        <v>1</v>
      </c>
      <c r="Y423">
        <v>1.17</v>
      </c>
      <c r="Z423">
        <v>9</v>
      </c>
      <c r="AA423">
        <v>0.13</v>
      </c>
      <c r="AB423" s="2">
        <v>0</v>
      </c>
      <c r="AC423" s="1">
        <v>0</v>
      </c>
      <c r="AD423" s="7">
        <v>43514</v>
      </c>
      <c r="AE423" s="7">
        <v>43515</v>
      </c>
      <c r="AF423">
        <v>1</v>
      </c>
      <c r="AG423" t="s">
        <v>53</v>
      </c>
      <c r="AH423" s="2">
        <v>0</v>
      </c>
      <c r="AI423" s="1">
        <v>0</v>
      </c>
      <c r="AJ423" s="1">
        <v>0</v>
      </c>
      <c r="AK423" s="6" t="str">
        <f>+IF(Tabla1[[#This Row],[REQUEST_TY]]="SR MANTENIMIENTO CORRECTIVO", "EMERGENCIA", "OTROS")</f>
        <v>EMERGENCIA</v>
      </c>
      <c r="AL423" s="6" t="str">
        <f>+_xlfn.IFS(Tabla1[[#This Row],[Veces obj]]&lt;=1,"0-1",Tabla1[[#This Row],[Veces obj]]&lt;=2,"1-2",Tabla1[[#This Row],[Veces obj]]&lt;=3,"2-3",TRUE,"&gt;3")</f>
        <v>0-1</v>
      </c>
      <c r="AM423" s="6" t="str">
        <f>+_xlfn.IFS(MONTH(Tabla1[[#This Row],[MES]])&lt;=3,"Q1",MONTH(Tabla1[[#This Row],[MES]])&lt;=6,"Q2",MONTH(Tabla1[[#This Row],[MES]])&lt;=9,"Q3",TRUE,"Q4")</f>
        <v>Q1</v>
      </c>
      <c r="AN423" t="str">
        <f>+IFERROR(VLOOKUP(Tabla1[[#This Row],[CUENTA]],CTAS[],2,0),"OTROS")</f>
        <v>OTROS</v>
      </c>
      <c r="AP423" t="str">
        <f>+IFERROR(VLOOKUP(Tabla1[[#This Row],[EMPLEADO]],IS[],3,0),"OTROS")</f>
        <v>OTROS</v>
      </c>
      <c r="AQ423" t="str">
        <f>+IFERROR(VLOOKUP(Tabla1[[#This Row],[EMPLEADO]],IS[[NÓMINA]:[INGENIERO]],2,0),"OTROS")</f>
        <v>OTROS</v>
      </c>
    </row>
    <row r="424" spans="1:43" x14ac:dyDescent="0.25">
      <c r="A424" t="s">
        <v>4444</v>
      </c>
      <c r="B424">
        <v>1</v>
      </c>
      <c r="C424" t="s">
        <v>6614</v>
      </c>
      <c r="D424" t="s">
        <v>38</v>
      </c>
      <c r="E424" t="s">
        <v>401</v>
      </c>
      <c r="F424" t="s">
        <v>6615</v>
      </c>
      <c r="G424" s="17" t="s">
        <v>6616</v>
      </c>
      <c r="H424" t="s">
        <v>568</v>
      </c>
      <c r="I424" t="s">
        <v>43</v>
      </c>
      <c r="J424" t="s">
        <v>8</v>
      </c>
      <c r="K424" t="s">
        <v>71</v>
      </c>
      <c r="L424" t="s">
        <v>569</v>
      </c>
      <c r="M424" t="s">
        <v>570</v>
      </c>
      <c r="N424">
        <v>0</v>
      </c>
      <c r="O424" t="s">
        <v>47</v>
      </c>
      <c r="P424">
        <v>217</v>
      </c>
      <c r="Q424" t="s">
        <v>48</v>
      </c>
      <c r="R424" t="s">
        <v>153</v>
      </c>
      <c r="S424" t="s">
        <v>50</v>
      </c>
      <c r="T424" t="s">
        <v>51</v>
      </c>
      <c r="U424" t="s">
        <v>52</v>
      </c>
      <c r="V424">
        <v>1.05</v>
      </c>
      <c r="W424" s="1">
        <v>750.75000000000011</v>
      </c>
      <c r="X424">
        <v>1</v>
      </c>
      <c r="Y424">
        <v>0.65</v>
      </c>
      <c r="Z424">
        <v>5</v>
      </c>
      <c r="AA424">
        <v>0.13</v>
      </c>
      <c r="AB424" s="2">
        <v>0</v>
      </c>
      <c r="AC424" s="1">
        <v>0</v>
      </c>
      <c r="AD424" s="7">
        <v>43515</v>
      </c>
      <c r="AE424" s="7">
        <v>43515</v>
      </c>
      <c r="AF424">
        <v>0</v>
      </c>
      <c r="AG424" t="s">
        <v>53</v>
      </c>
      <c r="AH424" s="2">
        <v>0</v>
      </c>
      <c r="AI424" s="1">
        <v>0</v>
      </c>
      <c r="AJ424" s="1">
        <v>0</v>
      </c>
      <c r="AK424" s="6" t="str">
        <f>+IF(Tabla1[[#This Row],[REQUEST_TY]]="SR MANTENIMIENTO CORRECTIVO", "EMERGENCIA", "OTROS")</f>
        <v>EMERGENCIA</v>
      </c>
      <c r="AL424" s="6" t="str">
        <f>+_xlfn.IFS(Tabla1[[#This Row],[Veces obj]]&lt;=1,"0-1",Tabla1[[#This Row],[Veces obj]]&lt;=2,"1-2",Tabla1[[#This Row],[Veces obj]]&lt;=3,"2-3",TRUE,"&gt;3")</f>
        <v>0-1</v>
      </c>
      <c r="AM424" s="6" t="str">
        <f>+_xlfn.IFS(MONTH(Tabla1[[#This Row],[MES]])&lt;=3,"Q1",MONTH(Tabla1[[#This Row],[MES]])&lt;=6,"Q2",MONTH(Tabla1[[#This Row],[MES]])&lt;=9,"Q3",TRUE,"Q4")</f>
        <v>Q1</v>
      </c>
      <c r="AN424" t="str">
        <f>+IFERROR(VLOOKUP(Tabla1[[#This Row],[CUENTA]],CTAS[],2,0),"OTROS")</f>
        <v>OTROS</v>
      </c>
      <c r="AP424" t="str">
        <f>+IFERROR(VLOOKUP(Tabla1[[#This Row],[EMPLEADO]],IS[],3,0),"OTROS")</f>
        <v>OTROS</v>
      </c>
      <c r="AQ424" t="str">
        <f>+IFERROR(VLOOKUP(Tabla1[[#This Row],[EMPLEADO]],IS[[NÓMINA]:[INGENIERO]],2,0),"OTROS")</f>
        <v>OTROS</v>
      </c>
    </row>
    <row r="425" spans="1:43" x14ac:dyDescent="0.25">
      <c r="A425" t="s">
        <v>4444</v>
      </c>
      <c r="B425">
        <v>1</v>
      </c>
      <c r="C425" t="s">
        <v>7093</v>
      </c>
      <c r="D425" t="s">
        <v>38</v>
      </c>
      <c r="E425" t="s">
        <v>217</v>
      </c>
      <c r="F425" t="s">
        <v>7094</v>
      </c>
      <c r="G425" s="17" t="s">
        <v>7095</v>
      </c>
      <c r="H425" t="s">
        <v>79</v>
      </c>
      <c r="I425" t="s">
        <v>43</v>
      </c>
      <c r="J425" t="s">
        <v>8</v>
      </c>
      <c r="K425" t="s">
        <v>59</v>
      </c>
      <c r="L425" t="s">
        <v>80</v>
      </c>
      <c r="M425" t="s">
        <v>81</v>
      </c>
      <c r="N425">
        <v>0</v>
      </c>
      <c r="O425" t="s">
        <v>47</v>
      </c>
      <c r="P425">
        <v>223</v>
      </c>
      <c r="Q425" t="s">
        <v>48</v>
      </c>
      <c r="R425" t="s">
        <v>223</v>
      </c>
      <c r="S425" t="s">
        <v>139</v>
      </c>
      <c r="T425" t="s">
        <v>51</v>
      </c>
      <c r="U425" t="s">
        <v>353</v>
      </c>
      <c r="V425">
        <v>1.1499999999999999</v>
      </c>
      <c r="W425" s="1">
        <v>1808.95</v>
      </c>
      <c r="X425">
        <v>1</v>
      </c>
      <c r="Y425">
        <v>0.52</v>
      </c>
      <c r="Z425">
        <v>4</v>
      </c>
      <c r="AA425">
        <v>0.13</v>
      </c>
      <c r="AB425" s="2">
        <v>0</v>
      </c>
      <c r="AC425" s="1">
        <v>0</v>
      </c>
      <c r="AD425" s="7">
        <v>43523</v>
      </c>
      <c r="AE425" s="7">
        <v>43523</v>
      </c>
      <c r="AF425">
        <v>0</v>
      </c>
      <c r="AG425" t="s">
        <v>53</v>
      </c>
      <c r="AH425" s="2">
        <v>0</v>
      </c>
      <c r="AI425" s="1">
        <v>0</v>
      </c>
      <c r="AJ425" s="1">
        <v>0</v>
      </c>
      <c r="AK425" s="6" t="str">
        <f>+IF(Tabla1[[#This Row],[REQUEST_TY]]="SR MANTENIMIENTO CORRECTIVO", "EMERGENCIA", "OTROS")</f>
        <v>EMERGENCIA</v>
      </c>
      <c r="AL425" s="6" t="str">
        <f>+_xlfn.IFS(Tabla1[[#This Row],[Veces obj]]&lt;=1,"0-1",Tabla1[[#This Row],[Veces obj]]&lt;=2,"1-2",Tabla1[[#This Row],[Veces obj]]&lt;=3,"2-3",TRUE,"&gt;3")</f>
        <v>0-1</v>
      </c>
      <c r="AM425" s="6" t="str">
        <f>+_xlfn.IFS(MONTH(Tabla1[[#This Row],[MES]])&lt;=3,"Q1",MONTH(Tabla1[[#This Row],[MES]])&lt;=6,"Q2",MONTH(Tabla1[[#This Row],[MES]])&lt;=9,"Q3",TRUE,"Q4")</f>
        <v>Q1</v>
      </c>
      <c r="AN425" t="str">
        <f>+IFERROR(VLOOKUP(Tabla1[[#This Row],[CUENTA]],CTAS[],2,0),"OTROS")</f>
        <v>OTROS</v>
      </c>
      <c r="AP425" t="str">
        <f>+IFERROR(VLOOKUP(Tabla1[[#This Row],[EMPLEADO]],IS[],3,0),"OTROS")</f>
        <v>OTROS</v>
      </c>
      <c r="AQ425" t="str">
        <f>+IFERROR(VLOOKUP(Tabla1[[#This Row],[EMPLEADO]],IS[[NÓMINA]:[INGENIERO]],2,0),"OTROS")</f>
        <v>OTROS</v>
      </c>
    </row>
    <row r="426" spans="1:43" x14ac:dyDescent="0.25">
      <c r="A426" t="s">
        <v>36</v>
      </c>
      <c r="B426">
        <v>1</v>
      </c>
      <c r="C426" t="s">
        <v>4341</v>
      </c>
      <c r="D426" t="s">
        <v>38</v>
      </c>
      <c r="E426" t="s">
        <v>888</v>
      </c>
      <c r="F426" t="s">
        <v>4342</v>
      </c>
      <c r="G426" s="17" t="s">
        <v>4343</v>
      </c>
      <c r="H426" t="s">
        <v>124</v>
      </c>
      <c r="I426" t="s">
        <v>43</v>
      </c>
      <c r="J426" t="s">
        <v>8</v>
      </c>
      <c r="K426" t="s">
        <v>1881</v>
      </c>
      <c r="L426" t="s">
        <v>1882</v>
      </c>
      <c r="M426" t="s">
        <v>73</v>
      </c>
      <c r="N426">
        <v>0</v>
      </c>
      <c r="O426" t="s">
        <v>47</v>
      </c>
      <c r="P426">
        <v>20</v>
      </c>
      <c r="Q426" t="s">
        <v>62</v>
      </c>
      <c r="R426" t="s">
        <v>49</v>
      </c>
      <c r="S426" t="s">
        <v>50</v>
      </c>
      <c r="T426" t="s">
        <v>51</v>
      </c>
      <c r="U426" t="s">
        <v>154</v>
      </c>
      <c r="V426">
        <v>0.6</v>
      </c>
      <c r="W426" s="1">
        <v>429.00000000000006</v>
      </c>
      <c r="X426">
        <v>1</v>
      </c>
      <c r="Y426">
        <v>11.35</v>
      </c>
      <c r="Z426">
        <v>5</v>
      </c>
      <c r="AA426">
        <v>2.27</v>
      </c>
      <c r="AB426" s="2">
        <v>0.3175</v>
      </c>
      <c r="AC426" s="1">
        <v>-227.01250000000005</v>
      </c>
      <c r="AD426" s="7">
        <v>43479</v>
      </c>
      <c r="AE426" s="7">
        <v>43480</v>
      </c>
      <c r="AF426">
        <v>1</v>
      </c>
      <c r="AG426" t="s">
        <v>53</v>
      </c>
      <c r="AH426" s="2">
        <v>0</v>
      </c>
      <c r="AI426" s="1">
        <v>0</v>
      </c>
      <c r="AJ426" s="1">
        <v>0</v>
      </c>
      <c r="AK426" s="6" t="str">
        <f>+IF(Tabla1[[#This Row],[REQUEST_TY]]="SR MANTENIMIENTO CORRECTIVO", "EMERGENCIA", "OTROS")</f>
        <v>EMERGENCIA</v>
      </c>
      <c r="AL426" s="6" t="str">
        <f>+_xlfn.IFS(Tabla1[[#This Row],[Veces obj]]&lt;=1,"0-1",Tabla1[[#This Row],[Veces obj]]&lt;=2,"1-2",Tabla1[[#This Row],[Veces obj]]&lt;=3,"2-3",TRUE,"&gt;3")</f>
        <v>2-3</v>
      </c>
      <c r="AM426" s="6" t="str">
        <f>+_xlfn.IFS(MONTH(Tabla1[[#This Row],[MES]])&lt;=3,"Q1",MONTH(Tabla1[[#This Row],[MES]])&lt;=6,"Q2",MONTH(Tabla1[[#This Row],[MES]])&lt;=9,"Q3",TRUE,"Q4")</f>
        <v>Q1</v>
      </c>
      <c r="AN426" t="str">
        <f>+IFERROR(VLOOKUP(Tabla1[[#This Row],[CUENTA]],CTAS[],2,0),"OTROS")</f>
        <v>OTROS</v>
      </c>
      <c r="AO426">
        <v>1</v>
      </c>
      <c r="AP426" t="str">
        <f>+IFERROR(VLOOKUP(Tabla1[[#This Row],[EMPLEADO]],IS[],3,0),"OTROS")</f>
        <v>JUAREZ</v>
      </c>
      <c r="AQ426" t="str">
        <f>+IFERROR(VLOOKUP(Tabla1[[#This Row],[EMPLEADO]],IS[[NÓMINA]:[INGENIERO]],2,0),"OTROS")</f>
        <v>MIGUEL COTA</v>
      </c>
    </row>
    <row r="427" spans="1:43" x14ac:dyDescent="0.25">
      <c r="A427" t="s">
        <v>36</v>
      </c>
      <c r="B427">
        <v>1</v>
      </c>
      <c r="C427" t="s">
        <v>940</v>
      </c>
      <c r="D427" t="s">
        <v>38</v>
      </c>
      <c r="E427" t="s">
        <v>613</v>
      </c>
      <c r="F427" t="s">
        <v>941</v>
      </c>
      <c r="G427" s="17" t="s">
        <v>942</v>
      </c>
      <c r="H427" t="s">
        <v>308</v>
      </c>
      <c r="I427" t="s">
        <v>43</v>
      </c>
      <c r="J427" t="s">
        <v>8</v>
      </c>
      <c r="K427" t="s">
        <v>144</v>
      </c>
      <c r="L427" t="s">
        <v>616</v>
      </c>
      <c r="M427" t="s">
        <v>46</v>
      </c>
      <c r="N427">
        <v>0</v>
      </c>
      <c r="O427" t="s">
        <v>47</v>
      </c>
      <c r="P427">
        <v>77</v>
      </c>
      <c r="Q427" t="s">
        <v>48</v>
      </c>
      <c r="R427" t="s">
        <v>235</v>
      </c>
      <c r="S427" t="s">
        <v>50</v>
      </c>
      <c r="T427" t="s">
        <v>51</v>
      </c>
      <c r="U427" t="s">
        <v>52</v>
      </c>
      <c r="V427">
        <v>1.05</v>
      </c>
      <c r="W427" s="1">
        <v>750.75000000000011</v>
      </c>
      <c r="X427">
        <v>1</v>
      </c>
      <c r="Y427">
        <v>0.66</v>
      </c>
      <c r="Z427">
        <v>5</v>
      </c>
      <c r="AA427">
        <v>0.13200000000000001</v>
      </c>
      <c r="AB427" s="2">
        <v>0</v>
      </c>
      <c r="AC427" s="1">
        <v>0</v>
      </c>
      <c r="AD427" s="7">
        <v>43474</v>
      </c>
      <c r="AE427" s="7">
        <v>43475</v>
      </c>
      <c r="AF427">
        <v>1</v>
      </c>
      <c r="AG427" t="s">
        <v>53</v>
      </c>
      <c r="AH427" s="2">
        <v>0</v>
      </c>
      <c r="AI427" s="1">
        <v>0</v>
      </c>
      <c r="AJ427" s="1">
        <v>0</v>
      </c>
      <c r="AK427" s="6" t="str">
        <f>+IF(Tabla1[[#This Row],[REQUEST_TY]]="SR MANTENIMIENTO CORRECTIVO", "EMERGENCIA", "OTROS")</f>
        <v>EMERGENCIA</v>
      </c>
      <c r="AL427" s="6" t="str">
        <f>+_xlfn.IFS(Tabla1[[#This Row],[Veces obj]]&lt;=1,"0-1",Tabla1[[#This Row],[Veces obj]]&lt;=2,"1-2",Tabla1[[#This Row],[Veces obj]]&lt;=3,"2-3",TRUE,"&gt;3")</f>
        <v>0-1</v>
      </c>
      <c r="AM427" s="6" t="str">
        <f>+_xlfn.IFS(MONTH(Tabla1[[#This Row],[MES]])&lt;=3,"Q1",MONTH(Tabla1[[#This Row],[MES]])&lt;=6,"Q2",MONTH(Tabla1[[#This Row],[MES]])&lt;=9,"Q3",TRUE,"Q4")</f>
        <v>Q1</v>
      </c>
      <c r="AN427" t="str">
        <f>+IFERROR(VLOOKUP(Tabla1[[#This Row],[CUENTA]],CTAS[],2,0),"OTROS")</f>
        <v>OTROS</v>
      </c>
      <c r="AP427" t="str">
        <f>+IFERROR(VLOOKUP(Tabla1[[#This Row],[EMPLEADO]],IS[],3,0),"OTROS")</f>
        <v>OTROS</v>
      </c>
      <c r="AQ427" t="str">
        <f>+IFERROR(VLOOKUP(Tabla1[[#This Row],[EMPLEADO]],IS[[NÓMINA]:[INGENIERO]],2,0),"OTROS")</f>
        <v>OTROS</v>
      </c>
    </row>
    <row r="428" spans="1:43" x14ac:dyDescent="0.25">
      <c r="A428" t="s">
        <v>36</v>
      </c>
      <c r="B428">
        <v>1</v>
      </c>
      <c r="C428" t="s">
        <v>943</v>
      </c>
      <c r="D428" t="s">
        <v>38</v>
      </c>
      <c r="E428" t="s">
        <v>217</v>
      </c>
      <c r="F428" t="s">
        <v>944</v>
      </c>
      <c r="G428" s="17" t="s">
        <v>945</v>
      </c>
      <c r="H428" t="s">
        <v>915</v>
      </c>
      <c r="I428" t="s">
        <v>43</v>
      </c>
      <c r="J428" t="s">
        <v>8</v>
      </c>
      <c r="K428" t="s">
        <v>59</v>
      </c>
      <c r="L428" t="s">
        <v>946</v>
      </c>
      <c r="M428" t="s">
        <v>316</v>
      </c>
      <c r="N428">
        <v>0</v>
      </c>
      <c r="O428" t="s">
        <v>47</v>
      </c>
      <c r="P428">
        <v>49</v>
      </c>
      <c r="Q428" t="s">
        <v>82</v>
      </c>
      <c r="R428" t="s">
        <v>223</v>
      </c>
      <c r="S428" t="s">
        <v>139</v>
      </c>
      <c r="T428" t="s">
        <v>51</v>
      </c>
      <c r="U428" t="s">
        <v>140</v>
      </c>
      <c r="V428">
        <v>1.1000000000000001</v>
      </c>
      <c r="W428" s="1">
        <v>1730.3000000000004</v>
      </c>
      <c r="X428">
        <v>1</v>
      </c>
      <c r="Y428">
        <v>0.53</v>
      </c>
      <c r="Z428">
        <v>4</v>
      </c>
      <c r="AA428">
        <v>0.13250000000000001</v>
      </c>
      <c r="AB428" s="2">
        <v>0</v>
      </c>
      <c r="AC428" s="1">
        <v>0</v>
      </c>
      <c r="AD428" s="7">
        <v>43495</v>
      </c>
      <c r="AE428" s="7">
        <v>43495</v>
      </c>
      <c r="AF428">
        <v>0</v>
      </c>
      <c r="AG428" t="s">
        <v>53</v>
      </c>
      <c r="AH428" s="2">
        <v>0</v>
      </c>
      <c r="AI428" s="1">
        <v>0</v>
      </c>
      <c r="AJ428" s="1">
        <v>0</v>
      </c>
      <c r="AK428" s="6" t="str">
        <f>+IF(Tabla1[[#This Row],[REQUEST_TY]]="SR MANTENIMIENTO CORRECTIVO", "EMERGENCIA", "OTROS")</f>
        <v>EMERGENCIA</v>
      </c>
      <c r="AL428" s="6" t="str">
        <f>+_xlfn.IFS(Tabla1[[#This Row],[Veces obj]]&lt;=1,"0-1",Tabla1[[#This Row],[Veces obj]]&lt;=2,"1-2",Tabla1[[#This Row],[Veces obj]]&lt;=3,"2-3",TRUE,"&gt;3")</f>
        <v>0-1</v>
      </c>
      <c r="AM428" s="6" t="str">
        <f>+_xlfn.IFS(MONTH(Tabla1[[#This Row],[MES]])&lt;=3,"Q1",MONTH(Tabla1[[#This Row],[MES]])&lt;=6,"Q2",MONTH(Tabla1[[#This Row],[MES]])&lt;=9,"Q3",TRUE,"Q4")</f>
        <v>Q1</v>
      </c>
      <c r="AN428" t="str">
        <f>+IFERROR(VLOOKUP(Tabla1[[#This Row],[CUENTA]],CTAS[],2,0),"OTROS")</f>
        <v>OTROS</v>
      </c>
      <c r="AP428" t="str">
        <f>+IFERROR(VLOOKUP(Tabla1[[#This Row],[EMPLEADO]],IS[],3,0),"OTROS")</f>
        <v>OTROS</v>
      </c>
      <c r="AQ428" t="str">
        <f>+IFERROR(VLOOKUP(Tabla1[[#This Row],[EMPLEADO]],IS[[NÓMINA]:[INGENIERO]],2,0),"OTROS")</f>
        <v>OTROS</v>
      </c>
    </row>
    <row r="429" spans="1:43" x14ac:dyDescent="0.25">
      <c r="A429" t="s">
        <v>36</v>
      </c>
      <c r="B429">
        <v>1</v>
      </c>
      <c r="C429" t="s">
        <v>263</v>
      </c>
      <c r="D429" t="s">
        <v>38</v>
      </c>
      <c r="E429" t="s">
        <v>76</v>
      </c>
      <c r="F429" t="s">
        <v>264</v>
      </c>
      <c r="G429" s="17" t="s">
        <v>265</v>
      </c>
      <c r="H429" t="s">
        <v>266</v>
      </c>
      <c r="I429" t="s">
        <v>43</v>
      </c>
      <c r="J429" t="s">
        <v>8</v>
      </c>
      <c r="K429" t="s">
        <v>59</v>
      </c>
      <c r="L429" t="s">
        <v>267</v>
      </c>
      <c r="M429" t="s">
        <v>73</v>
      </c>
      <c r="N429">
        <v>0</v>
      </c>
      <c r="O429" t="s">
        <v>47</v>
      </c>
      <c r="P429">
        <v>13</v>
      </c>
      <c r="Q429" t="s">
        <v>194</v>
      </c>
      <c r="R429" t="s">
        <v>63</v>
      </c>
      <c r="S429" t="s">
        <v>64</v>
      </c>
      <c r="T429" t="s">
        <v>51</v>
      </c>
      <c r="U429" t="s">
        <v>195</v>
      </c>
      <c r="V429">
        <v>0.6</v>
      </c>
      <c r="W429" s="1">
        <v>819</v>
      </c>
      <c r="X429">
        <v>1</v>
      </c>
      <c r="Y429">
        <v>0</v>
      </c>
      <c r="Z429">
        <v>5</v>
      </c>
      <c r="AA429">
        <v>0</v>
      </c>
      <c r="AB429" s="2">
        <v>0</v>
      </c>
      <c r="AC429" s="1">
        <v>0</v>
      </c>
      <c r="AD429" s="7">
        <v>43481</v>
      </c>
      <c r="AE429" s="7">
        <v>43481</v>
      </c>
      <c r="AF429">
        <v>0</v>
      </c>
      <c r="AG429" t="s">
        <v>53</v>
      </c>
      <c r="AH429" s="2">
        <v>0</v>
      </c>
      <c r="AI429" s="1">
        <v>0</v>
      </c>
      <c r="AJ429" s="1">
        <v>0</v>
      </c>
      <c r="AK429" s="6" t="str">
        <f>+IF(Tabla1[[#This Row],[REQUEST_TY]]="SR MANTENIMIENTO CORRECTIVO", "EMERGENCIA", "OTROS")</f>
        <v>EMERGENCIA</v>
      </c>
      <c r="AL429" s="6" t="str">
        <f>+_xlfn.IFS(Tabla1[[#This Row],[Veces obj]]&lt;=1,"0-1",Tabla1[[#This Row],[Veces obj]]&lt;=2,"1-2",Tabla1[[#This Row],[Veces obj]]&lt;=3,"2-3",TRUE,"&gt;3")</f>
        <v>0-1</v>
      </c>
      <c r="AM429" s="6" t="str">
        <f>+_xlfn.IFS(MONTH(Tabla1[[#This Row],[MES]])&lt;=3,"Q1",MONTH(Tabla1[[#This Row],[MES]])&lt;=6,"Q2",MONTH(Tabla1[[#This Row],[MES]])&lt;=9,"Q3",TRUE,"Q4")</f>
        <v>Q1</v>
      </c>
      <c r="AN429" t="str">
        <f>+IFERROR(VLOOKUP(Tabla1[[#This Row],[CUENTA]],CTAS[],2,0),"OTROS")</f>
        <v>OTROS</v>
      </c>
      <c r="AO429">
        <v>1</v>
      </c>
      <c r="AP429" t="str">
        <f>+IFERROR(VLOOKUP(Tabla1[[#This Row],[EMPLEADO]],IS[],3,0),"OTROS")</f>
        <v>JUAREZ</v>
      </c>
      <c r="AQ429" t="str">
        <f>+IFERROR(VLOOKUP(Tabla1[[#This Row],[EMPLEADO]],IS[[NÓMINA]:[INGENIERO]],2,0),"OTROS")</f>
        <v>CESAR MAR</v>
      </c>
    </row>
    <row r="430" spans="1:43" x14ac:dyDescent="0.25">
      <c r="A430" t="s">
        <v>36</v>
      </c>
      <c r="B430">
        <v>1</v>
      </c>
      <c r="C430" t="s">
        <v>344</v>
      </c>
      <c r="D430" t="s">
        <v>38</v>
      </c>
      <c r="E430" t="s">
        <v>133</v>
      </c>
      <c r="F430" t="s">
        <v>345</v>
      </c>
      <c r="G430" s="17" t="s">
        <v>346</v>
      </c>
      <c r="H430" t="s">
        <v>266</v>
      </c>
      <c r="I430" t="s">
        <v>43</v>
      </c>
      <c r="J430" t="s">
        <v>8</v>
      </c>
      <c r="K430" t="s">
        <v>59</v>
      </c>
      <c r="L430" t="s">
        <v>267</v>
      </c>
      <c r="M430" t="s">
        <v>73</v>
      </c>
      <c r="N430">
        <v>0</v>
      </c>
      <c r="O430" t="s">
        <v>47</v>
      </c>
      <c r="P430">
        <v>21</v>
      </c>
      <c r="Q430" t="s">
        <v>62</v>
      </c>
      <c r="R430" t="s">
        <v>138</v>
      </c>
      <c r="S430" t="s">
        <v>139</v>
      </c>
      <c r="T430" t="s">
        <v>51</v>
      </c>
      <c r="U430" t="s">
        <v>262</v>
      </c>
      <c r="V430">
        <v>1.05</v>
      </c>
      <c r="W430" s="1">
        <v>1651.6500000000003</v>
      </c>
      <c r="X430">
        <v>1</v>
      </c>
      <c r="Y430">
        <v>0</v>
      </c>
      <c r="Z430">
        <v>4</v>
      </c>
      <c r="AA430">
        <v>0</v>
      </c>
      <c r="AB430" s="2">
        <v>0</v>
      </c>
      <c r="AC430" s="1">
        <v>0</v>
      </c>
      <c r="AD430" s="7">
        <v>43490</v>
      </c>
      <c r="AE430" s="7">
        <v>43490</v>
      </c>
      <c r="AF430">
        <v>0</v>
      </c>
      <c r="AG430" t="s">
        <v>53</v>
      </c>
      <c r="AH430" s="2">
        <v>0</v>
      </c>
      <c r="AI430" s="1">
        <v>0</v>
      </c>
      <c r="AJ430" s="1">
        <v>0</v>
      </c>
      <c r="AK430" s="6" t="str">
        <f>+IF(Tabla1[[#This Row],[REQUEST_TY]]="SR MANTENIMIENTO CORRECTIVO", "EMERGENCIA", "OTROS")</f>
        <v>EMERGENCIA</v>
      </c>
      <c r="AL430" s="6" t="str">
        <f>+_xlfn.IFS(Tabla1[[#This Row],[Veces obj]]&lt;=1,"0-1",Tabla1[[#This Row],[Veces obj]]&lt;=2,"1-2",Tabla1[[#This Row],[Veces obj]]&lt;=3,"2-3",TRUE,"&gt;3")</f>
        <v>0-1</v>
      </c>
      <c r="AM430" s="6" t="str">
        <f>+_xlfn.IFS(MONTH(Tabla1[[#This Row],[MES]])&lt;=3,"Q1",MONTH(Tabla1[[#This Row],[MES]])&lt;=6,"Q2",MONTH(Tabla1[[#This Row],[MES]])&lt;=9,"Q3",TRUE,"Q4")</f>
        <v>Q1</v>
      </c>
      <c r="AN430" t="str">
        <f>+IFERROR(VLOOKUP(Tabla1[[#This Row],[CUENTA]],CTAS[],2,0),"OTROS")</f>
        <v>OTROS</v>
      </c>
      <c r="AO430">
        <v>1</v>
      </c>
      <c r="AP430" t="str">
        <f>+IFERROR(VLOOKUP(Tabla1[[#This Row],[EMPLEADO]],IS[],3,0),"OTROS")</f>
        <v>JUAREZ</v>
      </c>
      <c r="AQ430" t="str">
        <f>+IFERROR(VLOOKUP(Tabla1[[#This Row],[EMPLEADO]],IS[[NÓMINA]:[INGENIERO]],2,0),"OTROS")</f>
        <v>CESAR MAR</v>
      </c>
    </row>
    <row r="431" spans="1:43" x14ac:dyDescent="0.25">
      <c r="A431" t="s">
        <v>4444</v>
      </c>
      <c r="B431">
        <v>1</v>
      </c>
      <c r="C431" t="s">
        <v>6902</v>
      </c>
      <c r="D431" t="s">
        <v>38</v>
      </c>
      <c r="E431" t="s">
        <v>237</v>
      </c>
      <c r="F431" t="s">
        <v>6903</v>
      </c>
      <c r="G431" s="17" t="s">
        <v>6904</v>
      </c>
      <c r="H431" t="s">
        <v>308</v>
      </c>
      <c r="I431" t="s">
        <v>43</v>
      </c>
      <c r="J431" t="s">
        <v>8</v>
      </c>
      <c r="K431" t="s">
        <v>495</v>
      </c>
      <c r="L431" t="s">
        <v>496</v>
      </c>
      <c r="M431" t="s">
        <v>46</v>
      </c>
      <c r="N431">
        <v>0</v>
      </c>
      <c r="O431" t="s">
        <v>47</v>
      </c>
      <c r="P431">
        <v>2640</v>
      </c>
      <c r="Q431" t="s">
        <v>48</v>
      </c>
      <c r="R431" t="s">
        <v>242</v>
      </c>
      <c r="S431" t="s">
        <v>64</v>
      </c>
      <c r="T431" t="s">
        <v>51</v>
      </c>
      <c r="U431" t="s">
        <v>96</v>
      </c>
      <c r="V431">
        <v>1.1000000000000001</v>
      </c>
      <c r="W431" s="1">
        <v>1501.5000000000002</v>
      </c>
      <c r="X431">
        <v>1</v>
      </c>
      <c r="Y431">
        <v>0.67</v>
      </c>
      <c r="Z431">
        <v>5</v>
      </c>
      <c r="AA431">
        <v>0.13400000000000001</v>
      </c>
      <c r="AB431" s="2">
        <v>0</v>
      </c>
      <c r="AC431" s="1">
        <v>0</v>
      </c>
      <c r="AD431" s="7">
        <v>43522</v>
      </c>
      <c r="AE431" s="7">
        <v>43523</v>
      </c>
      <c r="AF431">
        <v>1</v>
      </c>
      <c r="AG431" t="s">
        <v>53</v>
      </c>
      <c r="AH431" s="2">
        <v>0</v>
      </c>
      <c r="AI431" s="1">
        <v>0</v>
      </c>
      <c r="AJ431" s="1">
        <v>0</v>
      </c>
      <c r="AK431" s="6" t="str">
        <f>+IF(Tabla1[[#This Row],[REQUEST_TY]]="SR MANTENIMIENTO CORRECTIVO", "EMERGENCIA", "OTROS")</f>
        <v>EMERGENCIA</v>
      </c>
      <c r="AL431" s="6" t="str">
        <f>+_xlfn.IFS(Tabla1[[#This Row],[Veces obj]]&lt;=1,"0-1",Tabla1[[#This Row],[Veces obj]]&lt;=2,"1-2",Tabla1[[#This Row],[Veces obj]]&lt;=3,"2-3",TRUE,"&gt;3")</f>
        <v>0-1</v>
      </c>
      <c r="AM431" s="6" t="str">
        <f>+_xlfn.IFS(MONTH(Tabla1[[#This Row],[MES]])&lt;=3,"Q1",MONTH(Tabla1[[#This Row],[MES]])&lt;=6,"Q2",MONTH(Tabla1[[#This Row],[MES]])&lt;=9,"Q3",TRUE,"Q4")</f>
        <v>Q1</v>
      </c>
      <c r="AN431" t="str">
        <f>+IFERROR(VLOOKUP(Tabla1[[#This Row],[CUENTA]],CTAS[],2,0),"OTROS")</f>
        <v>OTROS</v>
      </c>
      <c r="AP431" t="str">
        <f>+IFERROR(VLOOKUP(Tabla1[[#This Row],[EMPLEADO]],IS[],3,0),"OTROS")</f>
        <v>OTROS</v>
      </c>
      <c r="AQ431" t="str">
        <f>+IFERROR(VLOOKUP(Tabla1[[#This Row],[EMPLEADO]],IS[[NÓMINA]:[INGENIERO]],2,0),"OTROS")</f>
        <v>OTROS</v>
      </c>
    </row>
    <row r="432" spans="1:43" x14ac:dyDescent="0.25">
      <c r="A432" t="s">
        <v>36</v>
      </c>
      <c r="B432">
        <v>1</v>
      </c>
      <c r="C432" t="s">
        <v>947</v>
      </c>
      <c r="D432" t="s">
        <v>38</v>
      </c>
      <c r="E432" t="s">
        <v>76</v>
      </c>
      <c r="F432" t="s">
        <v>948</v>
      </c>
      <c r="G432" s="17" t="s">
        <v>949</v>
      </c>
      <c r="H432" t="s">
        <v>740</v>
      </c>
      <c r="I432" t="s">
        <v>43</v>
      </c>
      <c r="J432" t="s">
        <v>8</v>
      </c>
      <c r="K432" t="s">
        <v>102</v>
      </c>
      <c r="L432" t="s">
        <v>950</v>
      </c>
      <c r="M432" t="s">
        <v>951</v>
      </c>
      <c r="N432">
        <v>0</v>
      </c>
      <c r="O432" t="s">
        <v>47</v>
      </c>
      <c r="P432">
        <v>88</v>
      </c>
      <c r="Q432" t="s">
        <v>48</v>
      </c>
      <c r="R432" t="s">
        <v>63</v>
      </c>
      <c r="S432" t="s">
        <v>64</v>
      </c>
      <c r="T432" t="s">
        <v>208</v>
      </c>
      <c r="U432" t="s">
        <v>96</v>
      </c>
      <c r="V432">
        <v>1.1000000000000001</v>
      </c>
      <c r="W432" s="1">
        <v>1501.5000000000002</v>
      </c>
      <c r="X432">
        <v>1</v>
      </c>
      <c r="Y432">
        <v>1.22</v>
      </c>
      <c r="Z432">
        <v>9</v>
      </c>
      <c r="AA432">
        <v>0.13555555555555554</v>
      </c>
      <c r="AB432" s="2">
        <v>0</v>
      </c>
      <c r="AC432" s="1">
        <v>0</v>
      </c>
      <c r="AD432" s="7">
        <v>43476</v>
      </c>
      <c r="AE432" s="7">
        <v>43476</v>
      </c>
      <c r="AF432">
        <v>0</v>
      </c>
      <c r="AG432" t="s">
        <v>53</v>
      </c>
      <c r="AH432" s="2">
        <v>0</v>
      </c>
      <c r="AI432" s="1">
        <v>0</v>
      </c>
      <c r="AJ432" s="1">
        <v>0</v>
      </c>
      <c r="AK432" s="6" t="str">
        <f>+IF(Tabla1[[#This Row],[REQUEST_TY]]="SR MANTENIMIENTO CORRECTIVO", "EMERGENCIA", "OTROS")</f>
        <v>EMERGENCIA</v>
      </c>
      <c r="AL432" s="6" t="str">
        <f>+_xlfn.IFS(Tabla1[[#This Row],[Veces obj]]&lt;=1,"0-1",Tabla1[[#This Row],[Veces obj]]&lt;=2,"1-2",Tabla1[[#This Row],[Veces obj]]&lt;=3,"2-3",TRUE,"&gt;3")</f>
        <v>0-1</v>
      </c>
      <c r="AM432" s="6" t="str">
        <f>+_xlfn.IFS(MONTH(Tabla1[[#This Row],[MES]])&lt;=3,"Q1",MONTH(Tabla1[[#This Row],[MES]])&lt;=6,"Q2",MONTH(Tabla1[[#This Row],[MES]])&lt;=9,"Q3",TRUE,"Q4")</f>
        <v>Q1</v>
      </c>
      <c r="AN432" t="str">
        <f>+IFERROR(VLOOKUP(Tabla1[[#This Row],[CUENTA]],CTAS[],2,0),"OTROS")</f>
        <v>OTROS</v>
      </c>
      <c r="AP432" t="str">
        <f>+IFERROR(VLOOKUP(Tabla1[[#This Row],[EMPLEADO]],IS[],3,0),"OTROS")</f>
        <v>OTROS</v>
      </c>
      <c r="AQ432" t="str">
        <f>+IFERROR(VLOOKUP(Tabla1[[#This Row],[EMPLEADO]],IS[[NÓMINA]:[INGENIERO]],2,0),"OTROS")</f>
        <v>OTROS</v>
      </c>
    </row>
    <row r="433" spans="1:43" x14ac:dyDescent="0.25">
      <c r="A433" t="s">
        <v>36</v>
      </c>
      <c r="B433">
        <v>1</v>
      </c>
      <c r="C433" t="s">
        <v>952</v>
      </c>
      <c r="D433" t="s">
        <v>38</v>
      </c>
      <c r="E433" t="s">
        <v>113</v>
      </c>
      <c r="F433" t="s">
        <v>953</v>
      </c>
      <c r="G433" s="17" t="s">
        <v>954</v>
      </c>
      <c r="H433" t="s">
        <v>308</v>
      </c>
      <c r="I433" t="s">
        <v>43</v>
      </c>
      <c r="J433" t="s">
        <v>8</v>
      </c>
      <c r="K433" t="s">
        <v>144</v>
      </c>
      <c r="L433" t="s">
        <v>616</v>
      </c>
      <c r="M433" t="s">
        <v>46</v>
      </c>
      <c r="N433">
        <v>0</v>
      </c>
      <c r="O433" t="s">
        <v>47</v>
      </c>
      <c r="P433">
        <v>317</v>
      </c>
      <c r="Q433" t="s">
        <v>48</v>
      </c>
      <c r="R433" t="s">
        <v>49</v>
      </c>
      <c r="S433" t="s">
        <v>50</v>
      </c>
      <c r="T433" t="s">
        <v>51</v>
      </c>
      <c r="U433" t="s">
        <v>52</v>
      </c>
      <c r="V433">
        <v>1.05</v>
      </c>
      <c r="W433" s="1">
        <v>750.75000000000011</v>
      </c>
      <c r="X433">
        <v>1</v>
      </c>
      <c r="Y433">
        <v>0.68</v>
      </c>
      <c r="Z433">
        <v>5</v>
      </c>
      <c r="AA433">
        <v>0.13600000000000001</v>
      </c>
      <c r="AB433" s="2">
        <v>0</v>
      </c>
      <c r="AC433" s="1">
        <v>0</v>
      </c>
      <c r="AD433" s="7">
        <v>43469</v>
      </c>
      <c r="AE433" s="7">
        <v>43472</v>
      </c>
      <c r="AF433">
        <v>1</v>
      </c>
      <c r="AG433" t="s">
        <v>53</v>
      </c>
      <c r="AH433" s="2">
        <v>0</v>
      </c>
      <c r="AI433" s="1">
        <v>0</v>
      </c>
      <c r="AJ433" s="1">
        <v>0</v>
      </c>
      <c r="AK433" s="6" t="str">
        <f>+IF(Tabla1[[#This Row],[REQUEST_TY]]="SR MANTENIMIENTO CORRECTIVO", "EMERGENCIA", "OTROS")</f>
        <v>EMERGENCIA</v>
      </c>
      <c r="AL433" s="6" t="str">
        <f>+_xlfn.IFS(Tabla1[[#This Row],[Veces obj]]&lt;=1,"0-1",Tabla1[[#This Row],[Veces obj]]&lt;=2,"1-2",Tabla1[[#This Row],[Veces obj]]&lt;=3,"2-3",TRUE,"&gt;3")</f>
        <v>0-1</v>
      </c>
      <c r="AM433" s="6" t="str">
        <f>+_xlfn.IFS(MONTH(Tabla1[[#This Row],[MES]])&lt;=3,"Q1",MONTH(Tabla1[[#This Row],[MES]])&lt;=6,"Q2",MONTH(Tabla1[[#This Row],[MES]])&lt;=9,"Q3",TRUE,"Q4")</f>
        <v>Q1</v>
      </c>
      <c r="AN433" t="str">
        <f>+IFERROR(VLOOKUP(Tabla1[[#This Row],[CUENTA]],CTAS[],2,0),"OTROS")</f>
        <v>OTROS</v>
      </c>
      <c r="AP433" t="str">
        <f>+IFERROR(VLOOKUP(Tabla1[[#This Row],[EMPLEADO]],IS[],3,0),"OTROS")</f>
        <v>OTROS</v>
      </c>
      <c r="AQ433" t="str">
        <f>+IFERROR(VLOOKUP(Tabla1[[#This Row],[EMPLEADO]],IS[[NÓMINA]:[INGENIERO]],2,0),"OTROS")</f>
        <v>OTROS</v>
      </c>
    </row>
    <row r="434" spans="1:43" x14ac:dyDescent="0.25">
      <c r="A434" t="s">
        <v>36</v>
      </c>
      <c r="B434">
        <v>1</v>
      </c>
      <c r="C434" t="s">
        <v>955</v>
      </c>
      <c r="D434" t="s">
        <v>38</v>
      </c>
      <c r="E434" t="s">
        <v>76</v>
      </c>
      <c r="F434" t="s">
        <v>956</v>
      </c>
      <c r="G434" s="17" t="s">
        <v>957</v>
      </c>
      <c r="H434" t="s">
        <v>586</v>
      </c>
      <c r="I434" t="s">
        <v>43</v>
      </c>
      <c r="J434" t="s">
        <v>8</v>
      </c>
      <c r="K434" t="s">
        <v>59</v>
      </c>
      <c r="L434" t="s">
        <v>958</v>
      </c>
      <c r="M434" t="s">
        <v>959</v>
      </c>
      <c r="N434">
        <v>0</v>
      </c>
      <c r="O434" t="s">
        <v>47</v>
      </c>
      <c r="P434">
        <v>53</v>
      </c>
      <c r="Q434" t="s">
        <v>82</v>
      </c>
      <c r="R434" t="s">
        <v>63</v>
      </c>
      <c r="S434" t="s">
        <v>64</v>
      </c>
      <c r="T434" t="s">
        <v>51</v>
      </c>
      <c r="U434" t="s">
        <v>83</v>
      </c>
      <c r="V434">
        <v>1.05</v>
      </c>
      <c r="W434" s="1">
        <v>1433.25</v>
      </c>
      <c r="X434">
        <v>1</v>
      </c>
      <c r="Y434">
        <v>0.68</v>
      </c>
      <c r="Z434">
        <v>5</v>
      </c>
      <c r="AA434">
        <v>0.13600000000000001</v>
      </c>
      <c r="AB434" s="2">
        <v>0</v>
      </c>
      <c r="AC434" s="1">
        <v>0</v>
      </c>
      <c r="AD434" s="7">
        <v>43483</v>
      </c>
      <c r="AE434" s="7">
        <v>43483</v>
      </c>
      <c r="AF434">
        <v>0</v>
      </c>
      <c r="AG434" t="s">
        <v>53</v>
      </c>
      <c r="AH434" s="2">
        <v>0</v>
      </c>
      <c r="AI434" s="1">
        <v>0</v>
      </c>
      <c r="AJ434" s="1">
        <v>0</v>
      </c>
      <c r="AK434" s="6" t="str">
        <f>+IF(Tabla1[[#This Row],[REQUEST_TY]]="SR MANTENIMIENTO CORRECTIVO", "EMERGENCIA", "OTROS")</f>
        <v>EMERGENCIA</v>
      </c>
      <c r="AL434" s="6" t="str">
        <f>+_xlfn.IFS(Tabla1[[#This Row],[Veces obj]]&lt;=1,"0-1",Tabla1[[#This Row],[Veces obj]]&lt;=2,"1-2",Tabla1[[#This Row],[Veces obj]]&lt;=3,"2-3",TRUE,"&gt;3")</f>
        <v>0-1</v>
      </c>
      <c r="AM434" s="6" t="str">
        <f>+_xlfn.IFS(MONTH(Tabla1[[#This Row],[MES]])&lt;=3,"Q1",MONTH(Tabla1[[#This Row],[MES]])&lt;=6,"Q2",MONTH(Tabla1[[#This Row],[MES]])&lt;=9,"Q3",TRUE,"Q4")</f>
        <v>Q1</v>
      </c>
      <c r="AN434" t="str">
        <f>+IFERROR(VLOOKUP(Tabla1[[#This Row],[CUENTA]],CTAS[],2,0),"OTROS")</f>
        <v>OTROS</v>
      </c>
      <c r="AP434" t="str">
        <f>+IFERROR(VLOOKUP(Tabla1[[#This Row],[EMPLEADO]],IS[],3,0),"OTROS")</f>
        <v>OTROS</v>
      </c>
      <c r="AQ434" t="str">
        <f>+IFERROR(VLOOKUP(Tabla1[[#This Row],[EMPLEADO]],IS[[NÓMINA]:[INGENIERO]],2,0),"OTROS")</f>
        <v>OTROS</v>
      </c>
    </row>
    <row r="435" spans="1:43" x14ac:dyDescent="0.25">
      <c r="A435" t="s">
        <v>36</v>
      </c>
      <c r="B435">
        <v>1</v>
      </c>
      <c r="C435" t="s">
        <v>960</v>
      </c>
      <c r="D435" t="s">
        <v>38</v>
      </c>
      <c r="E435" t="s">
        <v>85</v>
      </c>
      <c r="F435" t="s">
        <v>961</v>
      </c>
      <c r="G435" s="17" t="s">
        <v>962</v>
      </c>
      <c r="H435" t="s">
        <v>308</v>
      </c>
      <c r="I435" t="s">
        <v>43</v>
      </c>
      <c r="J435" t="s">
        <v>8</v>
      </c>
      <c r="K435" t="s">
        <v>495</v>
      </c>
      <c r="L435" t="s">
        <v>496</v>
      </c>
      <c r="M435" t="s">
        <v>46</v>
      </c>
      <c r="N435">
        <v>0</v>
      </c>
      <c r="O435" t="s">
        <v>47</v>
      </c>
      <c r="P435">
        <v>1138</v>
      </c>
      <c r="Q435" t="s">
        <v>48</v>
      </c>
      <c r="R435" t="s">
        <v>49</v>
      </c>
      <c r="S435" t="s">
        <v>50</v>
      </c>
      <c r="T435" t="s">
        <v>51</v>
      </c>
      <c r="U435" t="s">
        <v>52</v>
      </c>
      <c r="V435">
        <v>1.05</v>
      </c>
      <c r="W435" s="1">
        <v>750.75000000000011</v>
      </c>
      <c r="X435">
        <v>1</v>
      </c>
      <c r="Y435">
        <v>0.68</v>
      </c>
      <c r="Z435">
        <v>5</v>
      </c>
      <c r="AA435">
        <v>0.13600000000000001</v>
      </c>
      <c r="AB435" s="2">
        <v>0</v>
      </c>
      <c r="AC435" s="1">
        <v>0</v>
      </c>
      <c r="AD435" s="7">
        <v>43495</v>
      </c>
      <c r="AE435" s="7">
        <v>43495</v>
      </c>
      <c r="AF435">
        <v>0</v>
      </c>
      <c r="AG435" t="s">
        <v>53</v>
      </c>
      <c r="AH435" s="2">
        <v>0</v>
      </c>
      <c r="AI435" s="1">
        <v>0</v>
      </c>
      <c r="AJ435" s="1">
        <v>0</v>
      </c>
      <c r="AK435" s="6" t="str">
        <f>+IF(Tabla1[[#This Row],[REQUEST_TY]]="SR MANTENIMIENTO CORRECTIVO", "EMERGENCIA", "OTROS")</f>
        <v>EMERGENCIA</v>
      </c>
      <c r="AL435" s="6" t="str">
        <f>+_xlfn.IFS(Tabla1[[#This Row],[Veces obj]]&lt;=1,"0-1",Tabla1[[#This Row],[Veces obj]]&lt;=2,"1-2",Tabla1[[#This Row],[Veces obj]]&lt;=3,"2-3",TRUE,"&gt;3")</f>
        <v>0-1</v>
      </c>
      <c r="AM435" s="6" t="str">
        <f>+_xlfn.IFS(MONTH(Tabla1[[#This Row],[MES]])&lt;=3,"Q1",MONTH(Tabla1[[#This Row],[MES]])&lt;=6,"Q2",MONTH(Tabla1[[#This Row],[MES]])&lt;=9,"Q3",TRUE,"Q4")</f>
        <v>Q1</v>
      </c>
      <c r="AN435" t="str">
        <f>+IFERROR(VLOOKUP(Tabla1[[#This Row],[CUENTA]],CTAS[],2,0),"OTROS")</f>
        <v>OTROS</v>
      </c>
      <c r="AP435" t="str">
        <f>+IFERROR(VLOOKUP(Tabla1[[#This Row],[EMPLEADO]],IS[],3,0),"OTROS")</f>
        <v>OTROS</v>
      </c>
      <c r="AQ435" t="str">
        <f>+IFERROR(VLOOKUP(Tabla1[[#This Row],[EMPLEADO]],IS[[NÓMINA]:[INGENIERO]],2,0),"OTROS")</f>
        <v>OTROS</v>
      </c>
    </row>
    <row r="436" spans="1:43" x14ac:dyDescent="0.25">
      <c r="A436" t="s">
        <v>4444</v>
      </c>
      <c r="B436">
        <v>1</v>
      </c>
      <c r="C436" t="s">
        <v>6052</v>
      </c>
      <c r="D436" t="s">
        <v>38</v>
      </c>
      <c r="E436" t="s">
        <v>76</v>
      </c>
      <c r="F436" t="s">
        <v>6053</v>
      </c>
      <c r="G436" s="17" t="s">
        <v>6054</v>
      </c>
      <c r="H436" t="s">
        <v>453</v>
      </c>
      <c r="I436" t="s">
        <v>43</v>
      </c>
      <c r="J436" t="s">
        <v>8</v>
      </c>
      <c r="K436" t="s">
        <v>59</v>
      </c>
      <c r="L436" t="s">
        <v>454</v>
      </c>
      <c r="M436" t="s">
        <v>455</v>
      </c>
      <c r="N436">
        <v>0</v>
      </c>
      <c r="O436" t="s">
        <v>47</v>
      </c>
      <c r="P436">
        <v>241</v>
      </c>
      <c r="Q436" t="s">
        <v>48</v>
      </c>
      <c r="R436" t="s">
        <v>63</v>
      </c>
      <c r="S436" t="s">
        <v>64</v>
      </c>
      <c r="T436" t="s">
        <v>51</v>
      </c>
      <c r="U436" t="s">
        <v>96</v>
      </c>
      <c r="V436">
        <v>1.1000000000000001</v>
      </c>
      <c r="W436" s="1">
        <v>1501.5000000000002</v>
      </c>
      <c r="X436">
        <v>1</v>
      </c>
      <c r="Y436">
        <v>0.68</v>
      </c>
      <c r="Z436">
        <v>5</v>
      </c>
      <c r="AA436">
        <v>0.13600000000000001</v>
      </c>
      <c r="AB436" s="2">
        <v>0</v>
      </c>
      <c r="AC436" s="1">
        <v>0</v>
      </c>
      <c r="AD436" s="7">
        <v>43510</v>
      </c>
      <c r="AE436" s="7">
        <v>43510</v>
      </c>
      <c r="AF436">
        <v>0</v>
      </c>
      <c r="AG436" t="s">
        <v>53</v>
      </c>
      <c r="AH436" s="2">
        <v>0</v>
      </c>
      <c r="AI436" s="1">
        <v>0</v>
      </c>
      <c r="AJ436" s="1">
        <v>0</v>
      </c>
      <c r="AK436" s="6" t="str">
        <f>+IF(Tabla1[[#This Row],[REQUEST_TY]]="SR MANTENIMIENTO CORRECTIVO", "EMERGENCIA", "OTROS")</f>
        <v>EMERGENCIA</v>
      </c>
      <c r="AL436" s="6" t="str">
        <f>+_xlfn.IFS(Tabla1[[#This Row],[Veces obj]]&lt;=1,"0-1",Tabla1[[#This Row],[Veces obj]]&lt;=2,"1-2",Tabla1[[#This Row],[Veces obj]]&lt;=3,"2-3",TRUE,"&gt;3")</f>
        <v>0-1</v>
      </c>
      <c r="AM436" s="6" t="str">
        <f>+_xlfn.IFS(MONTH(Tabla1[[#This Row],[MES]])&lt;=3,"Q1",MONTH(Tabla1[[#This Row],[MES]])&lt;=6,"Q2",MONTH(Tabla1[[#This Row],[MES]])&lt;=9,"Q3",TRUE,"Q4")</f>
        <v>Q1</v>
      </c>
      <c r="AN436" t="str">
        <f>+IFERROR(VLOOKUP(Tabla1[[#This Row],[CUENTA]],CTAS[],2,0),"OTROS")</f>
        <v>OTROS</v>
      </c>
      <c r="AP436" t="str">
        <f>+IFERROR(VLOOKUP(Tabla1[[#This Row],[EMPLEADO]],IS[],3,0),"OTROS")</f>
        <v>OTROS</v>
      </c>
      <c r="AQ436" t="str">
        <f>+IFERROR(VLOOKUP(Tabla1[[#This Row],[EMPLEADO]],IS[[NÓMINA]:[INGENIERO]],2,0),"OTROS")</f>
        <v>OTROS</v>
      </c>
    </row>
    <row r="437" spans="1:43" x14ac:dyDescent="0.25">
      <c r="A437" t="s">
        <v>4444</v>
      </c>
      <c r="B437">
        <v>1</v>
      </c>
      <c r="C437" t="s">
        <v>6148</v>
      </c>
      <c r="D437" t="s">
        <v>38</v>
      </c>
      <c r="E437" t="s">
        <v>373</v>
      </c>
      <c r="F437" t="s">
        <v>6149</v>
      </c>
      <c r="G437" s="17" t="s">
        <v>6150</v>
      </c>
      <c r="H437" t="s">
        <v>308</v>
      </c>
      <c r="I437" t="s">
        <v>43</v>
      </c>
      <c r="J437" t="s">
        <v>8</v>
      </c>
      <c r="K437" t="s">
        <v>495</v>
      </c>
      <c r="L437" t="s">
        <v>496</v>
      </c>
      <c r="M437" t="s">
        <v>46</v>
      </c>
      <c r="N437">
        <v>0</v>
      </c>
      <c r="O437" t="s">
        <v>47</v>
      </c>
      <c r="P437">
        <v>2632</v>
      </c>
      <c r="Q437" t="s">
        <v>48</v>
      </c>
      <c r="R437" t="s">
        <v>153</v>
      </c>
      <c r="S437" t="s">
        <v>50</v>
      </c>
      <c r="T437" t="s">
        <v>51</v>
      </c>
      <c r="U437" t="s">
        <v>52</v>
      </c>
      <c r="V437">
        <v>1.05</v>
      </c>
      <c r="W437" s="1">
        <v>750.75000000000011</v>
      </c>
      <c r="X437">
        <v>1</v>
      </c>
      <c r="Y437">
        <v>0.68</v>
      </c>
      <c r="Z437">
        <v>5</v>
      </c>
      <c r="AA437">
        <v>0.13600000000000001</v>
      </c>
      <c r="AB437" s="2">
        <v>0</v>
      </c>
      <c r="AC437" s="1">
        <v>0</v>
      </c>
      <c r="AD437" s="7">
        <v>43510</v>
      </c>
      <c r="AE437" s="7">
        <v>43510</v>
      </c>
      <c r="AF437">
        <v>0</v>
      </c>
      <c r="AG437" t="s">
        <v>53</v>
      </c>
      <c r="AH437" s="2">
        <v>0</v>
      </c>
      <c r="AI437" s="1">
        <v>0</v>
      </c>
      <c r="AJ437" s="1">
        <v>0</v>
      </c>
      <c r="AK437" s="6" t="str">
        <f>+IF(Tabla1[[#This Row],[REQUEST_TY]]="SR MANTENIMIENTO CORRECTIVO", "EMERGENCIA", "OTROS")</f>
        <v>EMERGENCIA</v>
      </c>
      <c r="AL437" s="6" t="str">
        <f>+_xlfn.IFS(Tabla1[[#This Row],[Veces obj]]&lt;=1,"0-1",Tabla1[[#This Row],[Veces obj]]&lt;=2,"1-2",Tabla1[[#This Row],[Veces obj]]&lt;=3,"2-3",TRUE,"&gt;3")</f>
        <v>0-1</v>
      </c>
      <c r="AM437" s="6" t="str">
        <f>+_xlfn.IFS(MONTH(Tabla1[[#This Row],[MES]])&lt;=3,"Q1",MONTH(Tabla1[[#This Row],[MES]])&lt;=6,"Q2",MONTH(Tabla1[[#This Row],[MES]])&lt;=9,"Q3",TRUE,"Q4")</f>
        <v>Q1</v>
      </c>
      <c r="AN437" t="str">
        <f>+IFERROR(VLOOKUP(Tabla1[[#This Row],[CUENTA]],CTAS[],2,0),"OTROS")</f>
        <v>OTROS</v>
      </c>
      <c r="AP437" t="str">
        <f>+IFERROR(VLOOKUP(Tabla1[[#This Row],[EMPLEADO]],IS[],3,0),"OTROS")</f>
        <v>OTROS</v>
      </c>
      <c r="AQ437" t="str">
        <f>+IFERROR(VLOOKUP(Tabla1[[#This Row],[EMPLEADO]],IS[[NÓMINA]:[INGENIERO]],2,0),"OTROS")</f>
        <v>OTROS</v>
      </c>
    </row>
    <row r="438" spans="1:43" x14ac:dyDescent="0.25">
      <c r="A438" t="s">
        <v>4444</v>
      </c>
      <c r="B438">
        <v>1</v>
      </c>
      <c r="C438" t="s">
        <v>6220</v>
      </c>
      <c r="D438" t="s">
        <v>38</v>
      </c>
      <c r="E438" t="s">
        <v>884</v>
      </c>
      <c r="F438" t="s">
        <v>6221</v>
      </c>
      <c r="G438" s="17" t="s">
        <v>5925</v>
      </c>
      <c r="H438" t="s">
        <v>308</v>
      </c>
      <c r="I438" t="s">
        <v>43</v>
      </c>
      <c r="J438" t="s">
        <v>8</v>
      </c>
      <c r="K438" t="s">
        <v>5926</v>
      </c>
      <c r="L438" t="s">
        <v>616</v>
      </c>
      <c r="M438" t="s">
        <v>310</v>
      </c>
      <c r="N438">
        <v>0</v>
      </c>
      <c r="O438" t="s">
        <v>47</v>
      </c>
      <c r="P438">
        <v>2</v>
      </c>
      <c r="Q438" t="s">
        <v>388</v>
      </c>
      <c r="R438" t="s">
        <v>95</v>
      </c>
      <c r="S438" t="s">
        <v>64</v>
      </c>
      <c r="T438" t="s">
        <v>51</v>
      </c>
      <c r="U438" t="s">
        <v>389</v>
      </c>
      <c r="V438">
        <v>0</v>
      </c>
      <c r="W438" s="1">
        <v>0</v>
      </c>
      <c r="X438">
        <v>1</v>
      </c>
      <c r="Y438">
        <v>0.68</v>
      </c>
      <c r="Z438">
        <v>5</v>
      </c>
      <c r="AA438">
        <v>0.13600000000000001</v>
      </c>
      <c r="AB438" s="2">
        <v>0</v>
      </c>
      <c r="AC438" s="1">
        <v>0</v>
      </c>
      <c r="AD438" s="7">
        <v>43511</v>
      </c>
      <c r="AE438" s="7">
        <v>43511</v>
      </c>
      <c r="AF438">
        <v>0</v>
      </c>
      <c r="AG438" t="s">
        <v>53</v>
      </c>
      <c r="AH438" s="2">
        <v>0</v>
      </c>
      <c r="AI438" s="1">
        <v>0</v>
      </c>
      <c r="AJ438" s="1">
        <v>0</v>
      </c>
      <c r="AK438" s="6" t="str">
        <f>+IF(Tabla1[[#This Row],[REQUEST_TY]]="SR MANTENIMIENTO CORRECTIVO", "EMERGENCIA", "OTROS")</f>
        <v>EMERGENCIA</v>
      </c>
      <c r="AL438" s="6" t="str">
        <f>+_xlfn.IFS(Tabla1[[#This Row],[Veces obj]]&lt;=1,"0-1",Tabla1[[#This Row],[Veces obj]]&lt;=2,"1-2",Tabla1[[#This Row],[Veces obj]]&lt;=3,"2-3",TRUE,"&gt;3")</f>
        <v>0-1</v>
      </c>
      <c r="AM438" s="6" t="str">
        <f>+_xlfn.IFS(MONTH(Tabla1[[#This Row],[MES]])&lt;=3,"Q1",MONTH(Tabla1[[#This Row],[MES]])&lt;=6,"Q2",MONTH(Tabla1[[#This Row],[MES]])&lt;=9,"Q3",TRUE,"Q4")</f>
        <v>Q1</v>
      </c>
      <c r="AN438" t="str">
        <f>+IFERROR(VLOOKUP(Tabla1[[#This Row],[CUENTA]],CTAS[],2,0),"OTROS")</f>
        <v>OTROS</v>
      </c>
      <c r="AP438" t="str">
        <f>+IFERROR(VLOOKUP(Tabla1[[#This Row],[EMPLEADO]],IS[],3,0),"OTROS")</f>
        <v>OTROS</v>
      </c>
      <c r="AQ438" t="str">
        <f>+IFERROR(VLOOKUP(Tabla1[[#This Row],[EMPLEADO]],IS[[NÓMINA]:[INGENIERO]],2,0),"OTROS")</f>
        <v>OTROS</v>
      </c>
    </row>
    <row r="439" spans="1:43" x14ac:dyDescent="0.25">
      <c r="A439" t="s">
        <v>4444</v>
      </c>
      <c r="B439">
        <v>1</v>
      </c>
      <c r="C439" t="s">
        <v>6441</v>
      </c>
      <c r="D439" t="s">
        <v>38</v>
      </c>
      <c r="E439" t="s">
        <v>85</v>
      </c>
      <c r="F439" t="s">
        <v>6442</v>
      </c>
      <c r="G439" s="17" t="s">
        <v>6443</v>
      </c>
      <c r="H439" t="s">
        <v>308</v>
      </c>
      <c r="I439" t="s">
        <v>43</v>
      </c>
      <c r="J439" t="s">
        <v>8</v>
      </c>
      <c r="K439" t="s">
        <v>495</v>
      </c>
      <c r="L439" t="s">
        <v>496</v>
      </c>
      <c r="M439" t="s">
        <v>46</v>
      </c>
      <c r="N439">
        <v>0</v>
      </c>
      <c r="O439" t="s">
        <v>47</v>
      </c>
      <c r="P439">
        <v>96</v>
      </c>
      <c r="Q439" t="s">
        <v>48</v>
      </c>
      <c r="R439" t="s">
        <v>49</v>
      </c>
      <c r="S439" t="s">
        <v>50</v>
      </c>
      <c r="T439" t="s">
        <v>51</v>
      </c>
      <c r="U439" t="s">
        <v>52</v>
      </c>
      <c r="V439">
        <v>1.05</v>
      </c>
      <c r="W439" s="1">
        <v>750.75000000000011</v>
      </c>
      <c r="X439">
        <v>1</v>
      </c>
      <c r="Y439">
        <v>0.68</v>
      </c>
      <c r="Z439">
        <v>5</v>
      </c>
      <c r="AA439">
        <v>0.13600000000000001</v>
      </c>
      <c r="AB439" s="2">
        <v>0</v>
      </c>
      <c r="AC439" s="1">
        <v>0</v>
      </c>
      <c r="AD439" s="7">
        <v>43518</v>
      </c>
      <c r="AE439" s="7">
        <v>43518</v>
      </c>
      <c r="AF439">
        <v>0</v>
      </c>
      <c r="AG439" t="s">
        <v>53</v>
      </c>
      <c r="AH439" s="2">
        <v>0</v>
      </c>
      <c r="AI439" s="1">
        <v>0</v>
      </c>
      <c r="AJ439" s="1">
        <v>0</v>
      </c>
      <c r="AK439" s="6" t="str">
        <f>+IF(Tabla1[[#This Row],[REQUEST_TY]]="SR MANTENIMIENTO CORRECTIVO", "EMERGENCIA", "OTROS")</f>
        <v>EMERGENCIA</v>
      </c>
      <c r="AL439" s="6" t="str">
        <f>+_xlfn.IFS(Tabla1[[#This Row],[Veces obj]]&lt;=1,"0-1",Tabla1[[#This Row],[Veces obj]]&lt;=2,"1-2",Tabla1[[#This Row],[Veces obj]]&lt;=3,"2-3",TRUE,"&gt;3")</f>
        <v>0-1</v>
      </c>
      <c r="AM439" s="6" t="str">
        <f>+_xlfn.IFS(MONTH(Tabla1[[#This Row],[MES]])&lt;=3,"Q1",MONTH(Tabla1[[#This Row],[MES]])&lt;=6,"Q2",MONTH(Tabla1[[#This Row],[MES]])&lt;=9,"Q3",TRUE,"Q4")</f>
        <v>Q1</v>
      </c>
      <c r="AN439" t="str">
        <f>+IFERROR(VLOOKUP(Tabla1[[#This Row],[CUENTA]],CTAS[],2,0),"OTROS")</f>
        <v>OTROS</v>
      </c>
      <c r="AP439" t="str">
        <f>+IFERROR(VLOOKUP(Tabla1[[#This Row],[EMPLEADO]],IS[],3,0),"OTROS")</f>
        <v>OTROS</v>
      </c>
      <c r="AQ439" t="str">
        <f>+IFERROR(VLOOKUP(Tabla1[[#This Row],[EMPLEADO]],IS[[NÓMINA]:[INGENIERO]],2,0),"OTROS")</f>
        <v>OTROS</v>
      </c>
    </row>
    <row r="440" spans="1:43" x14ac:dyDescent="0.25">
      <c r="A440" t="s">
        <v>4444</v>
      </c>
      <c r="B440">
        <v>1</v>
      </c>
      <c r="C440" t="s">
        <v>6594</v>
      </c>
      <c r="D440" t="s">
        <v>38</v>
      </c>
      <c r="E440" t="s">
        <v>237</v>
      </c>
      <c r="F440" t="s">
        <v>6595</v>
      </c>
      <c r="G440" s="17" t="s">
        <v>6596</v>
      </c>
      <c r="H440" t="s">
        <v>308</v>
      </c>
      <c r="I440" t="s">
        <v>43</v>
      </c>
      <c r="J440" t="s">
        <v>8</v>
      </c>
      <c r="K440" t="s">
        <v>495</v>
      </c>
      <c r="L440" t="s">
        <v>496</v>
      </c>
      <c r="M440" t="s">
        <v>46</v>
      </c>
      <c r="N440">
        <v>0</v>
      </c>
      <c r="O440" t="s">
        <v>47</v>
      </c>
      <c r="P440">
        <v>99</v>
      </c>
      <c r="Q440" t="s">
        <v>48</v>
      </c>
      <c r="R440" t="s">
        <v>242</v>
      </c>
      <c r="S440" t="s">
        <v>64</v>
      </c>
      <c r="T440" t="s">
        <v>51</v>
      </c>
      <c r="U440" t="s">
        <v>96</v>
      </c>
      <c r="V440">
        <v>1.1000000000000001</v>
      </c>
      <c r="W440" s="1">
        <v>1501.5000000000002</v>
      </c>
      <c r="X440">
        <v>1</v>
      </c>
      <c r="Y440">
        <v>0.68</v>
      </c>
      <c r="Z440">
        <v>5</v>
      </c>
      <c r="AA440">
        <v>0.13600000000000001</v>
      </c>
      <c r="AB440" s="2">
        <v>0</v>
      </c>
      <c r="AC440" s="1">
        <v>0</v>
      </c>
      <c r="AD440" s="7">
        <v>43515</v>
      </c>
      <c r="AE440" s="7">
        <v>43515</v>
      </c>
      <c r="AF440">
        <v>0</v>
      </c>
      <c r="AG440" t="s">
        <v>53</v>
      </c>
      <c r="AH440" s="2">
        <v>0</v>
      </c>
      <c r="AI440" s="1">
        <v>0</v>
      </c>
      <c r="AJ440" s="1">
        <v>0</v>
      </c>
      <c r="AK440" s="6" t="str">
        <f>+IF(Tabla1[[#This Row],[REQUEST_TY]]="SR MANTENIMIENTO CORRECTIVO", "EMERGENCIA", "OTROS")</f>
        <v>EMERGENCIA</v>
      </c>
      <c r="AL440" s="6" t="str">
        <f>+_xlfn.IFS(Tabla1[[#This Row],[Veces obj]]&lt;=1,"0-1",Tabla1[[#This Row],[Veces obj]]&lt;=2,"1-2",Tabla1[[#This Row],[Veces obj]]&lt;=3,"2-3",TRUE,"&gt;3")</f>
        <v>0-1</v>
      </c>
      <c r="AM440" s="6" t="str">
        <f>+_xlfn.IFS(MONTH(Tabla1[[#This Row],[MES]])&lt;=3,"Q1",MONTH(Tabla1[[#This Row],[MES]])&lt;=6,"Q2",MONTH(Tabla1[[#This Row],[MES]])&lt;=9,"Q3",TRUE,"Q4")</f>
        <v>Q1</v>
      </c>
      <c r="AN440" t="str">
        <f>+IFERROR(VLOOKUP(Tabla1[[#This Row],[CUENTA]],CTAS[],2,0),"OTROS")</f>
        <v>OTROS</v>
      </c>
      <c r="AP440" t="str">
        <f>+IFERROR(VLOOKUP(Tabla1[[#This Row],[EMPLEADO]],IS[],3,0),"OTROS")</f>
        <v>OTROS</v>
      </c>
      <c r="AQ440" t="str">
        <f>+IFERROR(VLOOKUP(Tabla1[[#This Row],[EMPLEADO]],IS[[NÓMINA]:[INGENIERO]],2,0),"OTROS")</f>
        <v>OTROS</v>
      </c>
    </row>
    <row r="441" spans="1:43" x14ac:dyDescent="0.25">
      <c r="A441" t="s">
        <v>4444</v>
      </c>
      <c r="B441">
        <v>1</v>
      </c>
      <c r="C441" t="s">
        <v>4922</v>
      </c>
      <c r="D441" t="s">
        <v>38</v>
      </c>
      <c r="E441" t="s">
        <v>430</v>
      </c>
      <c r="F441" t="s">
        <v>4923</v>
      </c>
      <c r="G441" s="17" t="s">
        <v>432</v>
      </c>
      <c r="H441" t="s">
        <v>266</v>
      </c>
      <c r="I441" t="s">
        <v>43</v>
      </c>
      <c r="J441" t="s">
        <v>8</v>
      </c>
      <c r="K441" t="s">
        <v>59</v>
      </c>
      <c r="L441" t="s">
        <v>433</v>
      </c>
      <c r="M441" t="s">
        <v>94</v>
      </c>
      <c r="N441">
        <v>0</v>
      </c>
      <c r="O441" t="s">
        <v>47</v>
      </c>
      <c r="P441">
        <v>14</v>
      </c>
      <c r="Q441" t="s">
        <v>194</v>
      </c>
      <c r="R441" t="s">
        <v>63</v>
      </c>
      <c r="S441" t="s">
        <v>64</v>
      </c>
      <c r="T441" t="s">
        <v>51</v>
      </c>
      <c r="U441" t="s">
        <v>195</v>
      </c>
      <c r="V441">
        <v>0.6</v>
      </c>
      <c r="W441" s="1">
        <v>819</v>
      </c>
      <c r="X441">
        <v>1</v>
      </c>
      <c r="Y441">
        <v>0</v>
      </c>
      <c r="Z441">
        <v>5</v>
      </c>
      <c r="AA441">
        <v>0</v>
      </c>
      <c r="AB441" s="2">
        <v>0</v>
      </c>
      <c r="AC441" s="1">
        <v>0</v>
      </c>
      <c r="AD441" s="7">
        <v>43501</v>
      </c>
      <c r="AE441" s="7">
        <v>43501</v>
      </c>
      <c r="AF441">
        <v>0</v>
      </c>
      <c r="AG441" t="s">
        <v>53</v>
      </c>
      <c r="AH441" s="2">
        <v>0</v>
      </c>
      <c r="AI441" s="1">
        <v>0</v>
      </c>
      <c r="AJ441" s="1">
        <v>0</v>
      </c>
      <c r="AK441" s="6" t="str">
        <f>+IF(Tabla1[[#This Row],[REQUEST_TY]]="SR MANTENIMIENTO CORRECTIVO", "EMERGENCIA", "OTROS")</f>
        <v>EMERGENCIA</v>
      </c>
      <c r="AL441" s="6" t="str">
        <f>+_xlfn.IFS(Tabla1[[#This Row],[Veces obj]]&lt;=1,"0-1",Tabla1[[#This Row],[Veces obj]]&lt;=2,"1-2",Tabla1[[#This Row],[Veces obj]]&lt;=3,"2-3",TRUE,"&gt;3")</f>
        <v>0-1</v>
      </c>
      <c r="AM441" s="6" t="str">
        <f>+_xlfn.IFS(MONTH(Tabla1[[#This Row],[MES]])&lt;=3,"Q1",MONTH(Tabla1[[#This Row],[MES]])&lt;=6,"Q2",MONTH(Tabla1[[#This Row],[MES]])&lt;=9,"Q3",TRUE,"Q4")</f>
        <v>Q1</v>
      </c>
      <c r="AN441" t="str">
        <f>+IFERROR(VLOOKUP(Tabla1[[#This Row],[CUENTA]],CTAS[],2,0),"OTROS")</f>
        <v>OTROS</v>
      </c>
      <c r="AO441">
        <v>1</v>
      </c>
      <c r="AP441" t="str">
        <f>+IFERROR(VLOOKUP(Tabla1[[#This Row],[EMPLEADO]],IS[],3,0),"OTROS")</f>
        <v>JUAREZ</v>
      </c>
      <c r="AQ441" t="str">
        <f>+IFERROR(VLOOKUP(Tabla1[[#This Row],[EMPLEADO]],IS[[NÓMINA]:[INGENIERO]],2,0),"OTROS")</f>
        <v>CESAR MAR</v>
      </c>
    </row>
    <row r="442" spans="1:43" x14ac:dyDescent="0.25">
      <c r="A442" t="s">
        <v>4444</v>
      </c>
      <c r="B442">
        <v>1</v>
      </c>
      <c r="C442" t="s">
        <v>5256</v>
      </c>
      <c r="D442" t="s">
        <v>38</v>
      </c>
      <c r="E442" t="s">
        <v>250</v>
      </c>
      <c r="F442" t="s">
        <v>5257</v>
      </c>
      <c r="G442" s="17" t="s">
        <v>2532</v>
      </c>
      <c r="H442" t="s">
        <v>384</v>
      </c>
      <c r="I442" t="s">
        <v>43</v>
      </c>
      <c r="J442" t="s">
        <v>8</v>
      </c>
      <c r="K442" t="s">
        <v>254</v>
      </c>
      <c r="L442" t="s">
        <v>2533</v>
      </c>
      <c r="M442" t="s">
        <v>2534</v>
      </c>
      <c r="N442">
        <v>0</v>
      </c>
      <c r="O442" t="s">
        <v>47</v>
      </c>
      <c r="P442">
        <v>14</v>
      </c>
      <c r="Q442" t="s">
        <v>194</v>
      </c>
      <c r="R442" t="s">
        <v>49</v>
      </c>
      <c r="S442" t="s">
        <v>50</v>
      </c>
      <c r="T442" t="s">
        <v>208</v>
      </c>
      <c r="U442" t="s">
        <v>444</v>
      </c>
      <c r="V442">
        <v>0</v>
      </c>
      <c r="W442" s="1">
        <v>0</v>
      </c>
      <c r="X442">
        <v>1</v>
      </c>
      <c r="Y442">
        <v>1.23</v>
      </c>
      <c r="Z442">
        <v>9</v>
      </c>
      <c r="AA442">
        <v>0.13666666666666666</v>
      </c>
      <c r="AB442" s="2">
        <v>0</v>
      </c>
      <c r="AC442" s="1">
        <v>0</v>
      </c>
      <c r="AD442" s="7">
        <v>43508</v>
      </c>
      <c r="AE442" s="7">
        <v>43508</v>
      </c>
      <c r="AF442">
        <v>0</v>
      </c>
      <c r="AG442" t="s">
        <v>53</v>
      </c>
      <c r="AH442" s="2">
        <v>0</v>
      </c>
      <c r="AI442" s="1">
        <v>0</v>
      </c>
      <c r="AJ442" s="1">
        <v>0</v>
      </c>
      <c r="AK442" s="6" t="str">
        <f>+IF(Tabla1[[#This Row],[REQUEST_TY]]="SR MANTENIMIENTO CORRECTIVO", "EMERGENCIA", "OTROS")</f>
        <v>EMERGENCIA</v>
      </c>
      <c r="AL442" s="6" t="str">
        <f>+_xlfn.IFS(Tabla1[[#This Row],[Veces obj]]&lt;=1,"0-1",Tabla1[[#This Row],[Veces obj]]&lt;=2,"1-2",Tabla1[[#This Row],[Veces obj]]&lt;=3,"2-3",TRUE,"&gt;3")</f>
        <v>0-1</v>
      </c>
      <c r="AM442" s="6" t="str">
        <f>+_xlfn.IFS(MONTH(Tabla1[[#This Row],[MES]])&lt;=3,"Q1",MONTH(Tabla1[[#This Row],[MES]])&lt;=6,"Q2",MONTH(Tabla1[[#This Row],[MES]])&lt;=9,"Q3",TRUE,"Q4")</f>
        <v>Q1</v>
      </c>
      <c r="AN442" t="str">
        <f>+IFERROR(VLOOKUP(Tabla1[[#This Row],[CUENTA]],CTAS[],2,0),"OTROS")</f>
        <v>OTROS</v>
      </c>
      <c r="AP442" t="str">
        <f>+IFERROR(VLOOKUP(Tabla1[[#This Row],[EMPLEADO]],IS[],3,0),"OTROS")</f>
        <v>OTROS</v>
      </c>
      <c r="AQ442" t="str">
        <f>+IFERROR(VLOOKUP(Tabla1[[#This Row],[EMPLEADO]],IS[[NÓMINA]:[INGENIERO]],2,0),"OTROS")</f>
        <v>OTROS</v>
      </c>
    </row>
    <row r="443" spans="1:43" x14ac:dyDescent="0.25">
      <c r="A443" t="s">
        <v>4444</v>
      </c>
      <c r="B443">
        <v>1</v>
      </c>
      <c r="C443" t="s">
        <v>7029</v>
      </c>
      <c r="D443" t="s">
        <v>38</v>
      </c>
      <c r="E443" t="s">
        <v>694</v>
      </c>
      <c r="F443" t="s">
        <v>7030</v>
      </c>
      <c r="G443" s="17" t="s">
        <v>979</v>
      </c>
      <c r="H443" t="s">
        <v>253</v>
      </c>
      <c r="I443" t="s">
        <v>43</v>
      </c>
      <c r="J443" t="s">
        <v>8</v>
      </c>
      <c r="K443" t="s">
        <v>59</v>
      </c>
      <c r="L443" t="s">
        <v>357</v>
      </c>
      <c r="M443" t="s">
        <v>358</v>
      </c>
      <c r="N443">
        <v>0</v>
      </c>
      <c r="O443" t="s">
        <v>47</v>
      </c>
      <c r="P443">
        <v>35</v>
      </c>
      <c r="Q443" t="s">
        <v>82</v>
      </c>
      <c r="R443" t="s">
        <v>138</v>
      </c>
      <c r="S443" t="s">
        <v>139</v>
      </c>
      <c r="T443" t="s">
        <v>51</v>
      </c>
      <c r="U443" t="s">
        <v>140</v>
      </c>
      <c r="V443">
        <v>1.1000000000000001</v>
      </c>
      <c r="W443" s="1">
        <v>1730.3000000000004</v>
      </c>
      <c r="X443">
        <v>1</v>
      </c>
      <c r="Y443">
        <v>0.55000000000000004</v>
      </c>
      <c r="Z443">
        <v>4</v>
      </c>
      <c r="AA443">
        <v>0.13750000000000001</v>
      </c>
      <c r="AB443" s="2">
        <v>0</v>
      </c>
      <c r="AC443" s="1">
        <v>0</v>
      </c>
      <c r="AD443" s="7">
        <v>43521</v>
      </c>
      <c r="AE443" s="7">
        <v>43521</v>
      </c>
      <c r="AF443">
        <v>0</v>
      </c>
      <c r="AG443" t="s">
        <v>53</v>
      </c>
      <c r="AH443" s="2">
        <v>0</v>
      </c>
      <c r="AI443" s="1">
        <v>0</v>
      </c>
      <c r="AJ443" s="1">
        <v>0</v>
      </c>
      <c r="AK443" s="6" t="str">
        <f>+IF(Tabla1[[#This Row],[REQUEST_TY]]="SR MANTENIMIENTO CORRECTIVO", "EMERGENCIA", "OTROS")</f>
        <v>EMERGENCIA</v>
      </c>
      <c r="AL443" s="6" t="str">
        <f>+_xlfn.IFS(Tabla1[[#This Row],[Veces obj]]&lt;=1,"0-1",Tabla1[[#This Row],[Veces obj]]&lt;=2,"1-2",Tabla1[[#This Row],[Veces obj]]&lt;=3,"2-3",TRUE,"&gt;3")</f>
        <v>0-1</v>
      </c>
      <c r="AM443" s="6" t="str">
        <f>+_xlfn.IFS(MONTH(Tabla1[[#This Row],[MES]])&lt;=3,"Q1",MONTH(Tabla1[[#This Row],[MES]])&lt;=6,"Q2",MONTH(Tabla1[[#This Row],[MES]])&lt;=9,"Q3",TRUE,"Q4")</f>
        <v>Q1</v>
      </c>
      <c r="AN443" t="str">
        <f>+IFERROR(VLOOKUP(Tabla1[[#This Row],[CUENTA]],CTAS[],2,0),"OTROS")</f>
        <v>OTROS</v>
      </c>
      <c r="AP443" t="str">
        <f>+IFERROR(VLOOKUP(Tabla1[[#This Row],[EMPLEADO]],IS[],3,0),"OTROS")</f>
        <v>OTROS</v>
      </c>
      <c r="AQ443" t="str">
        <f>+IFERROR(VLOOKUP(Tabla1[[#This Row],[EMPLEADO]],IS[[NÓMINA]:[INGENIERO]],2,0),"OTROS")</f>
        <v>OTROS</v>
      </c>
    </row>
    <row r="444" spans="1:43" x14ac:dyDescent="0.25">
      <c r="A444" t="s">
        <v>36</v>
      </c>
      <c r="B444">
        <v>1</v>
      </c>
      <c r="C444" t="s">
        <v>963</v>
      </c>
      <c r="D444" t="s">
        <v>38</v>
      </c>
      <c r="E444" t="s">
        <v>113</v>
      </c>
      <c r="F444" t="s">
        <v>964</v>
      </c>
      <c r="G444" s="17" t="s">
        <v>965</v>
      </c>
      <c r="H444" t="s">
        <v>646</v>
      </c>
      <c r="I444" t="s">
        <v>43</v>
      </c>
      <c r="J444" t="s">
        <v>8</v>
      </c>
      <c r="K444" t="s">
        <v>966</v>
      </c>
      <c r="L444" t="s">
        <v>967</v>
      </c>
      <c r="M444" t="s">
        <v>968</v>
      </c>
      <c r="N444">
        <v>0</v>
      </c>
      <c r="O444" t="s">
        <v>47</v>
      </c>
      <c r="P444">
        <v>4</v>
      </c>
      <c r="Q444" t="s">
        <v>207</v>
      </c>
      <c r="R444" t="s">
        <v>49</v>
      </c>
      <c r="S444" t="s">
        <v>50</v>
      </c>
      <c r="T444" t="s">
        <v>51</v>
      </c>
      <c r="U444" t="s">
        <v>486</v>
      </c>
      <c r="V444">
        <v>0</v>
      </c>
      <c r="W444" s="1">
        <v>0</v>
      </c>
      <c r="X444">
        <v>1</v>
      </c>
      <c r="Y444">
        <v>0.7</v>
      </c>
      <c r="Z444">
        <v>5</v>
      </c>
      <c r="AA444">
        <v>0.13999999999999999</v>
      </c>
      <c r="AB444" s="2">
        <v>0</v>
      </c>
      <c r="AC444" s="1">
        <v>0</v>
      </c>
      <c r="AD444" s="7">
        <v>43473</v>
      </c>
      <c r="AE444" s="7">
        <v>43473</v>
      </c>
      <c r="AF444">
        <v>0</v>
      </c>
      <c r="AG444" t="s">
        <v>53</v>
      </c>
      <c r="AH444" s="2">
        <v>0</v>
      </c>
      <c r="AI444" s="1">
        <v>0</v>
      </c>
      <c r="AJ444" s="1">
        <v>0</v>
      </c>
      <c r="AK444" s="6" t="str">
        <f>+IF(Tabla1[[#This Row],[REQUEST_TY]]="SR MANTENIMIENTO CORRECTIVO", "EMERGENCIA", "OTROS")</f>
        <v>EMERGENCIA</v>
      </c>
      <c r="AL444" s="6" t="str">
        <f>+_xlfn.IFS(Tabla1[[#This Row],[Veces obj]]&lt;=1,"0-1",Tabla1[[#This Row],[Veces obj]]&lt;=2,"1-2",Tabla1[[#This Row],[Veces obj]]&lt;=3,"2-3",TRUE,"&gt;3")</f>
        <v>0-1</v>
      </c>
      <c r="AM444" s="6" t="str">
        <f>+_xlfn.IFS(MONTH(Tabla1[[#This Row],[MES]])&lt;=3,"Q1",MONTH(Tabla1[[#This Row],[MES]])&lt;=6,"Q2",MONTH(Tabla1[[#This Row],[MES]])&lt;=9,"Q3",TRUE,"Q4")</f>
        <v>Q1</v>
      </c>
      <c r="AN444" t="str">
        <f>+IFERROR(VLOOKUP(Tabla1[[#This Row],[CUENTA]],CTAS[],2,0),"OTROS")</f>
        <v>OTROS</v>
      </c>
      <c r="AP444" t="str">
        <f>+IFERROR(VLOOKUP(Tabla1[[#This Row],[EMPLEADO]],IS[],3,0),"OTROS")</f>
        <v>OTROS</v>
      </c>
      <c r="AQ444" t="str">
        <f>+IFERROR(VLOOKUP(Tabla1[[#This Row],[EMPLEADO]],IS[[NÓMINA]:[INGENIERO]],2,0),"OTROS")</f>
        <v>OTROS</v>
      </c>
    </row>
    <row r="445" spans="1:43" x14ac:dyDescent="0.25">
      <c r="A445" t="s">
        <v>36</v>
      </c>
      <c r="B445">
        <v>1</v>
      </c>
      <c r="C445" t="s">
        <v>969</v>
      </c>
      <c r="D445" t="s">
        <v>38</v>
      </c>
      <c r="E445" t="s">
        <v>747</v>
      </c>
      <c r="F445" t="s">
        <v>970</v>
      </c>
      <c r="G445" s="17" t="s">
        <v>749</v>
      </c>
      <c r="H445" t="s">
        <v>308</v>
      </c>
      <c r="I445" t="s">
        <v>43</v>
      </c>
      <c r="J445" t="s">
        <v>8</v>
      </c>
      <c r="K445" t="s">
        <v>495</v>
      </c>
      <c r="L445" t="s">
        <v>496</v>
      </c>
      <c r="M445" t="s">
        <v>46</v>
      </c>
      <c r="N445">
        <v>0</v>
      </c>
      <c r="O445" t="s">
        <v>47</v>
      </c>
      <c r="P445">
        <v>17</v>
      </c>
      <c r="Q445" t="s">
        <v>62</v>
      </c>
      <c r="R445" t="s">
        <v>95</v>
      </c>
      <c r="S445" t="s">
        <v>64</v>
      </c>
      <c r="T445" t="s">
        <v>51</v>
      </c>
      <c r="U445" t="s">
        <v>65</v>
      </c>
      <c r="V445">
        <v>0.8</v>
      </c>
      <c r="W445" s="1">
        <v>1092</v>
      </c>
      <c r="X445">
        <v>1</v>
      </c>
      <c r="Y445">
        <v>0.7</v>
      </c>
      <c r="Z445">
        <v>5</v>
      </c>
      <c r="AA445">
        <v>0.13999999999999999</v>
      </c>
      <c r="AB445" s="2">
        <v>0</v>
      </c>
      <c r="AC445" s="1">
        <v>0</v>
      </c>
      <c r="AD445" s="7">
        <v>43487</v>
      </c>
      <c r="AE445" s="7">
        <v>43488</v>
      </c>
      <c r="AF445">
        <v>1</v>
      </c>
      <c r="AG445" t="s">
        <v>53</v>
      </c>
      <c r="AH445" s="2">
        <v>0</v>
      </c>
      <c r="AI445" s="1">
        <v>0</v>
      </c>
      <c r="AJ445" s="1">
        <v>0</v>
      </c>
      <c r="AK445" s="6" t="str">
        <f>+IF(Tabla1[[#This Row],[REQUEST_TY]]="SR MANTENIMIENTO CORRECTIVO", "EMERGENCIA", "OTROS")</f>
        <v>EMERGENCIA</v>
      </c>
      <c r="AL445" s="6" t="str">
        <f>+_xlfn.IFS(Tabla1[[#This Row],[Veces obj]]&lt;=1,"0-1",Tabla1[[#This Row],[Veces obj]]&lt;=2,"1-2",Tabla1[[#This Row],[Veces obj]]&lt;=3,"2-3",TRUE,"&gt;3")</f>
        <v>0-1</v>
      </c>
      <c r="AM445" s="6" t="str">
        <f>+_xlfn.IFS(MONTH(Tabla1[[#This Row],[MES]])&lt;=3,"Q1",MONTH(Tabla1[[#This Row],[MES]])&lt;=6,"Q2",MONTH(Tabla1[[#This Row],[MES]])&lt;=9,"Q3",TRUE,"Q4")</f>
        <v>Q1</v>
      </c>
      <c r="AN445" t="str">
        <f>+IFERROR(VLOOKUP(Tabla1[[#This Row],[CUENTA]],CTAS[],2,0),"OTROS")</f>
        <v>OTROS</v>
      </c>
      <c r="AP445" t="str">
        <f>+IFERROR(VLOOKUP(Tabla1[[#This Row],[EMPLEADO]],IS[],3,0),"OTROS")</f>
        <v>OTROS</v>
      </c>
      <c r="AQ445" t="str">
        <f>+IFERROR(VLOOKUP(Tabla1[[#This Row],[EMPLEADO]],IS[[NÓMINA]:[INGENIERO]],2,0),"OTROS")</f>
        <v>OTROS</v>
      </c>
    </row>
    <row r="446" spans="1:43" x14ac:dyDescent="0.25">
      <c r="A446" t="s">
        <v>36</v>
      </c>
      <c r="B446">
        <v>1</v>
      </c>
      <c r="C446" t="s">
        <v>971</v>
      </c>
      <c r="D446" t="s">
        <v>38</v>
      </c>
      <c r="E446" t="s">
        <v>76</v>
      </c>
      <c r="F446" t="s">
        <v>972</v>
      </c>
      <c r="G446" s="17" t="s">
        <v>973</v>
      </c>
      <c r="H446" t="s">
        <v>568</v>
      </c>
      <c r="I446" t="s">
        <v>43</v>
      </c>
      <c r="J446" t="s">
        <v>8</v>
      </c>
      <c r="K446" t="s">
        <v>71</v>
      </c>
      <c r="L446" t="s">
        <v>569</v>
      </c>
      <c r="M446" t="s">
        <v>570</v>
      </c>
      <c r="N446">
        <v>0</v>
      </c>
      <c r="O446" t="s">
        <v>47</v>
      </c>
      <c r="P446">
        <v>45</v>
      </c>
      <c r="Q446" t="s">
        <v>82</v>
      </c>
      <c r="R446" t="s">
        <v>63</v>
      </c>
      <c r="S446" t="s">
        <v>64</v>
      </c>
      <c r="T446" t="s">
        <v>51</v>
      </c>
      <c r="U446" t="s">
        <v>83</v>
      </c>
      <c r="V446">
        <v>1.05</v>
      </c>
      <c r="W446" s="1">
        <v>1433.25</v>
      </c>
      <c r="X446">
        <v>1</v>
      </c>
      <c r="Y446">
        <v>0.7</v>
      </c>
      <c r="Z446">
        <v>5</v>
      </c>
      <c r="AA446">
        <v>0.13999999999999999</v>
      </c>
      <c r="AB446" s="2">
        <v>0</v>
      </c>
      <c r="AC446" s="1">
        <v>0</v>
      </c>
      <c r="AD446" s="7">
        <v>43494</v>
      </c>
      <c r="AE446" s="7">
        <v>43494</v>
      </c>
      <c r="AF446">
        <v>0</v>
      </c>
      <c r="AG446" t="s">
        <v>53</v>
      </c>
      <c r="AH446" s="2">
        <v>0</v>
      </c>
      <c r="AI446" s="1">
        <v>0</v>
      </c>
      <c r="AJ446" s="1">
        <v>0</v>
      </c>
      <c r="AK446" s="6" t="str">
        <f>+IF(Tabla1[[#This Row],[REQUEST_TY]]="SR MANTENIMIENTO CORRECTIVO", "EMERGENCIA", "OTROS")</f>
        <v>EMERGENCIA</v>
      </c>
      <c r="AL446" s="6" t="str">
        <f>+_xlfn.IFS(Tabla1[[#This Row],[Veces obj]]&lt;=1,"0-1",Tabla1[[#This Row],[Veces obj]]&lt;=2,"1-2",Tabla1[[#This Row],[Veces obj]]&lt;=3,"2-3",TRUE,"&gt;3")</f>
        <v>0-1</v>
      </c>
      <c r="AM446" s="6" t="str">
        <f>+_xlfn.IFS(MONTH(Tabla1[[#This Row],[MES]])&lt;=3,"Q1",MONTH(Tabla1[[#This Row],[MES]])&lt;=6,"Q2",MONTH(Tabla1[[#This Row],[MES]])&lt;=9,"Q3",TRUE,"Q4")</f>
        <v>Q1</v>
      </c>
      <c r="AN446" t="str">
        <f>+IFERROR(VLOOKUP(Tabla1[[#This Row],[CUENTA]],CTAS[],2,0),"OTROS")</f>
        <v>OTROS</v>
      </c>
      <c r="AP446" t="str">
        <f>+IFERROR(VLOOKUP(Tabla1[[#This Row],[EMPLEADO]],IS[],3,0),"OTROS")</f>
        <v>OTROS</v>
      </c>
      <c r="AQ446" t="str">
        <f>+IFERROR(VLOOKUP(Tabla1[[#This Row],[EMPLEADO]],IS[[NÓMINA]:[INGENIERO]],2,0),"OTROS")</f>
        <v>OTROS</v>
      </c>
    </row>
    <row r="447" spans="1:43" x14ac:dyDescent="0.25">
      <c r="A447" t="s">
        <v>36</v>
      </c>
      <c r="B447">
        <v>1</v>
      </c>
      <c r="C447" t="s">
        <v>974</v>
      </c>
      <c r="D447" t="s">
        <v>38</v>
      </c>
      <c r="E447" t="s">
        <v>55</v>
      </c>
      <c r="F447" t="s">
        <v>975</v>
      </c>
      <c r="G447" s="17" t="s">
        <v>976</v>
      </c>
      <c r="H447" t="s">
        <v>308</v>
      </c>
      <c r="I447" t="s">
        <v>43</v>
      </c>
      <c r="J447" t="s">
        <v>8</v>
      </c>
      <c r="K447" t="s">
        <v>59</v>
      </c>
      <c r="L447" t="s">
        <v>309</v>
      </c>
      <c r="M447" t="s">
        <v>310</v>
      </c>
      <c r="N447">
        <v>0</v>
      </c>
      <c r="O447" t="s">
        <v>47</v>
      </c>
      <c r="P447">
        <v>216</v>
      </c>
      <c r="Q447" t="s">
        <v>48</v>
      </c>
      <c r="R447" t="s">
        <v>63</v>
      </c>
      <c r="S447" t="s">
        <v>64</v>
      </c>
      <c r="T447" t="s">
        <v>51</v>
      </c>
      <c r="U447" t="s">
        <v>96</v>
      </c>
      <c r="V447">
        <v>1.1000000000000001</v>
      </c>
      <c r="W447" s="1">
        <v>1501.5000000000002</v>
      </c>
      <c r="X447">
        <v>1</v>
      </c>
      <c r="Y447">
        <v>0.7</v>
      </c>
      <c r="Z447">
        <v>5</v>
      </c>
      <c r="AA447">
        <v>0.13999999999999999</v>
      </c>
      <c r="AB447" s="2">
        <v>0</v>
      </c>
      <c r="AC447" s="1">
        <v>0</v>
      </c>
      <c r="AD447" s="7">
        <v>43494</v>
      </c>
      <c r="AE447" s="7">
        <v>43495</v>
      </c>
      <c r="AF447">
        <v>1</v>
      </c>
      <c r="AG447" t="s">
        <v>53</v>
      </c>
      <c r="AH447" s="2">
        <v>0</v>
      </c>
      <c r="AI447" s="1">
        <v>0</v>
      </c>
      <c r="AJ447" s="1">
        <v>0</v>
      </c>
      <c r="AK447" s="6" t="str">
        <f>+IF(Tabla1[[#This Row],[REQUEST_TY]]="SR MANTENIMIENTO CORRECTIVO", "EMERGENCIA", "OTROS")</f>
        <v>EMERGENCIA</v>
      </c>
      <c r="AL447" s="6" t="str">
        <f>+_xlfn.IFS(Tabla1[[#This Row],[Veces obj]]&lt;=1,"0-1",Tabla1[[#This Row],[Veces obj]]&lt;=2,"1-2",Tabla1[[#This Row],[Veces obj]]&lt;=3,"2-3",TRUE,"&gt;3")</f>
        <v>0-1</v>
      </c>
      <c r="AM447" s="6" t="str">
        <f>+_xlfn.IFS(MONTH(Tabla1[[#This Row],[MES]])&lt;=3,"Q1",MONTH(Tabla1[[#This Row],[MES]])&lt;=6,"Q2",MONTH(Tabla1[[#This Row],[MES]])&lt;=9,"Q3",TRUE,"Q4")</f>
        <v>Q1</v>
      </c>
      <c r="AN447" t="str">
        <f>+IFERROR(VLOOKUP(Tabla1[[#This Row],[CUENTA]],CTAS[],2,0),"OTROS")</f>
        <v>OTROS</v>
      </c>
      <c r="AP447" t="str">
        <f>+IFERROR(VLOOKUP(Tabla1[[#This Row],[EMPLEADO]],IS[],3,0),"OTROS")</f>
        <v>OTROS</v>
      </c>
      <c r="AQ447" t="str">
        <f>+IFERROR(VLOOKUP(Tabla1[[#This Row],[EMPLEADO]],IS[[NÓMINA]:[INGENIERO]],2,0),"OTROS")</f>
        <v>OTROS</v>
      </c>
    </row>
    <row r="448" spans="1:43" x14ac:dyDescent="0.25">
      <c r="A448" t="s">
        <v>4444</v>
      </c>
      <c r="B448">
        <v>1</v>
      </c>
      <c r="C448" t="s">
        <v>5323</v>
      </c>
      <c r="D448" t="s">
        <v>38</v>
      </c>
      <c r="E448" t="s">
        <v>113</v>
      </c>
      <c r="F448" t="s">
        <v>5324</v>
      </c>
      <c r="G448" s="17" t="s">
        <v>674</v>
      </c>
      <c r="H448" t="s">
        <v>471</v>
      </c>
      <c r="I448" t="s">
        <v>43</v>
      </c>
      <c r="J448" t="s">
        <v>8</v>
      </c>
      <c r="K448" t="s">
        <v>125</v>
      </c>
      <c r="L448" t="s">
        <v>675</v>
      </c>
      <c r="M448" t="s">
        <v>310</v>
      </c>
      <c r="N448">
        <v>0</v>
      </c>
      <c r="O448" t="s">
        <v>47</v>
      </c>
      <c r="P448">
        <v>15</v>
      </c>
      <c r="Q448" t="s">
        <v>194</v>
      </c>
      <c r="R448" t="s">
        <v>49</v>
      </c>
      <c r="S448" t="s">
        <v>50</v>
      </c>
      <c r="T448" t="s">
        <v>51</v>
      </c>
      <c r="U448" t="s">
        <v>444</v>
      </c>
      <c r="V448">
        <v>0</v>
      </c>
      <c r="W448" s="1">
        <v>0</v>
      </c>
      <c r="X448">
        <v>1</v>
      </c>
      <c r="Y448">
        <v>0.7</v>
      </c>
      <c r="Z448">
        <v>5</v>
      </c>
      <c r="AA448">
        <v>0.13999999999999999</v>
      </c>
      <c r="AB448" s="2">
        <v>0</v>
      </c>
      <c r="AC448" s="1">
        <v>0</v>
      </c>
      <c r="AD448" s="7">
        <v>43503</v>
      </c>
      <c r="AE448" s="7">
        <v>43503</v>
      </c>
      <c r="AF448">
        <v>0</v>
      </c>
      <c r="AG448" t="s">
        <v>53</v>
      </c>
      <c r="AH448" s="2">
        <v>0</v>
      </c>
      <c r="AI448" s="1">
        <v>0</v>
      </c>
      <c r="AJ448" s="1">
        <v>0</v>
      </c>
      <c r="AK448" s="6" t="str">
        <f>+IF(Tabla1[[#This Row],[REQUEST_TY]]="SR MANTENIMIENTO CORRECTIVO", "EMERGENCIA", "OTROS")</f>
        <v>EMERGENCIA</v>
      </c>
      <c r="AL448" s="6" t="str">
        <f>+_xlfn.IFS(Tabla1[[#This Row],[Veces obj]]&lt;=1,"0-1",Tabla1[[#This Row],[Veces obj]]&lt;=2,"1-2",Tabla1[[#This Row],[Veces obj]]&lt;=3,"2-3",TRUE,"&gt;3")</f>
        <v>0-1</v>
      </c>
      <c r="AM448" s="6" t="str">
        <f>+_xlfn.IFS(MONTH(Tabla1[[#This Row],[MES]])&lt;=3,"Q1",MONTH(Tabla1[[#This Row],[MES]])&lt;=6,"Q2",MONTH(Tabla1[[#This Row],[MES]])&lt;=9,"Q3",TRUE,"Q4")</f>
        <v>Q1</v>
      </c>
      <c r="AN448" t="str">
        <f>+IFERROR(VLOOKUP(Tabla1[[#This Row],[CUENTA]],CTAS[],2,0),"OTROS")</f>
        <v>OTROS</v>
      </c>
      <c r="AP448" t="str">
        <f>+IFERROR(VLOOKUP(Tabla1[[#This Row],[EMPLEADO]],IS[],3,0),"OTROS")</f>
        <v>OTROS</v>
      </c>
      <c r="AQ448" t="str">
        <f>+IFERROR(VLOOKUP(Tabla1[[#This Row],[EMPLEADO]],IS[[NÓMINA]:[INGENIERO]],2,0),"OTROS")</f>
        <v>OTROS</v>
      </c>
    </row>
    <row r="449" spans="1:43" x14ac:dyDescent="0.25">
      <c r="A449" t="s">
        <v>36</v>
      </c>
      <c r="B449">
        <v>1</v>
      </c>
      <c r="C449" t="s">
        <v>977</v>
      </c>
      <c r="D449" t="s">
        <v>38</v>
      </c>
      <c r="E449" t="s">
        <v>694</v>
      </c>
      <c r="F449" t="s">
        <v>978</v>
      </c>
      <c r="G449" s="17" t="s">
        <v>979</v>
      </c>
      <c r="H449" t="s">
        <v>646</v>
      </c>
      <c r="I449" t="s">
        <v>43</v>
      </c>
      <c r="J449" t="s">
        <v>8</v>
      </c>
      <c r="K449" t="s">
        <v>59</v>
      </c>
      <c r="L449" t="s">
        <v>357</v>
      </c>
      <c r="M449" t="s">
        <v>358</v>
      </c>
      <c r="N449">
        <v>0</v>
      </c>
      <c r="O449" t="s">
        <v>47</v>
      </c>
      <c r="P449">
        <v>61</v>
      </c>
      <c r="Q449" t="s">
        <v>48</v>
      </c>
      <c r="R449" t="s">
        <v>138</v>
      </c>
      <c r="S449" t="s">
        <v>139</v>
      </c>
      <c r="T449" t="s">
        <v>51</v>
      </c>
      <c r="U449" t="s">
        <v>353</v>
      </c>
      <c r="V449">
        <v>1.1499999999999999</v>
      </c>
      <c r="W449" s="1">
        <v>1808.95</v>
      </c>
      <c r="X449">
        <v>1</v>
      </c>
      <c r="Y449">
        <v>0.56000000000000005</v>
      </c>
      <c r="Z449">
        <v>4</v>
      </c>
      <c r="AA449">
        <v>0.14000000000000001</v>
      </c>
      <c r="AB449" s="2">
        <v>0</v>
      </c>
      <c r="AC449" s="1">
        <v>0</v>
      </c>
      <c r="AD449" s="7">
        <v>43486</v>
      </c>
      <c r="AE449" s="7">
        <v>43486</v>
      </c>
      <c r="AF449">
        <v>0</v>
      </c>
      <c r="AG449" t="s">
        <v>53</v>
      </c>
      <c r="AH449" s="2">
        <v>0</v>
      </c>
      <c r="AI449" s="1">
        <v>0</v>
      </c>
      <c r="AJ449" s="1">
        <v>0</v>
      </c>
      <c r="AK449" s="6" t="str">
        <f>+IF(Tabla1[[#This Row],[REQUEST_TY]]="SR MANTENIMIENTO CORRECTIVO", "EMERGENCIA", "OTROS")</f>
        <v>EMERGENCIA</v>
      </c>
      <c r="AL449" s="6" t="str">
        <f>+_xlfn.IFS(Tabla1[[#This Row],[Veces obj]]&lt;=1,"0-1",Tabla1[[#This Row],[Veces obj]]&lt;=2,"1-2",Tabla1[[#This Row],[Veces obj]]&lt;=3,"2-3",TRUE,"&gt;3")</f>
        <v>0-1</v>
      </c>
      <c r="AM449" s="6" t="str">
        <f>+_xlfn.IFS(MONTH(Tabla1[[#This Row],[MES]])&lt;=3,"Q1",MONTH(Tabla1[[#This Row],[MES]])&lt;=6,"Q2",MONTH(Tabla1[[#This Row],[MES]])&lt;=9,"Q3",TRUE,"Q4")</f>
        <v>Q1</v>
      </c>
      <c r="AN449" t="str">
        <f>+IFERROR(VLOOKUP(Tabla1[[#This Row],[CUENTA]],CTAS[],2,0),"OTROS")</f>
        <v>OTROS</v>
      </c>
      <c r="AP449" t="str">
        <f>+IFERROR(VLOOKUP(Tabla1[[#This Row],[EMPLEADO]],IS[],3,0),"OTROS")</f>
        <v>OTROS</v>
      </c>
      <c r="AQ449" t="str">
        <f>+IFERROR(VLOOKUP(Tabla1[[#This Row],[EMPLEADO]],IS[[NÓMINA]:[INGENIERO]],2,0),"OTROS")</f>
        <v>OTROS</v>
      </c>
    </row>
    <row r="450" spans="1:43" x14ac:dyDescent="0.25">
      <c r="A450" t="s">
        <v>4444</v>
      </c>
      <c r="B450">
        <v>1</v>
      </c>
      <c r="C450" t="s">
        <v>5212</v>
      </c>
      <c r="D450" t="s">
        <v>38</v>
      </c>
      <c r="E450" t="s">
        <v>5213</v>
      </c>
      <c r="F450" t="s">
        <v>5208</v>
      </c>
      <c r="G450" s="17" t="s">
        <v>5214</v>
      </c>
      <c r="H450" t="s">
        <v>574</v>
      </c>
      <c r="I450" t="s">
        <v>43</v>
      </c>
      <c r="J450" t="s">
        <v>8</v>
      </c>
      <c r="K450" t="s">
        <v>5215</v>
      </c>
      <c r="L450" t="s">
        <v>5216</v>
      </c>
      <c r="M450" t="s">
        <v>4211</v>
      </c>
      <c r="N450">
        <v>0</v>
      </c>
      <c r="O450" t="s">
        <v>47</v>
      </c>
      <c r="P450">
        <v>90</v>
      </c>
      <c r="Q450" t="s">
        <v>48</v>
      </c>
      <c r="R450" t="s">
        <v>49</v>
      </c>
      <c r="S450" t="s">
        <v>50</v>
      </c>
      <c r="T450" t="s">
        <v>208</v>
      </c>
      <c r="U450" t="s">
        <v>52</v>
      </c>
      <c r="V450">
        <v>1.05</v>
      </c>
      <c r="W450" s="1">
        <v>750.75000000000011</v>
      </c>
      <c r="X450">
        <v>1</v>
      </c>
      <c r="Y450">
        <v>1.26</v>
      </c>
      <c r="Z450">
        <v>9</v>
      </c>
      <c r="AA450">
        <v>0.14000000000000001</v>
      </c>
      <c r="AB450" s="2">
        <v>0</v>
      </c>
      <c r="AC450" s="1">
        <v>0</v>
      </c>
      <c r="AD450" s="7">
        <v>43510</v>
      </c>
      <c r="AE450" s="7">
        <v>43510</v>
      </c>
      <c r="AF450">
        <v>0</v>
      </c>
      <c r="AG450" t="s">
        <v>53</v>
      </c>
      <c r="AH450" s="2">
        <v>0</v>
      </c>
      <c r="AI450" s="1">
        <v>0</v>
      </c>
      <c r="AJ450" s="1">
        <v>0</v>
      </c>
      <c r="AK450" s="6" t="str">
        <f>+IF(Tabla1[[#This Row],[REQUEST_TY]]="SR MANTENIMIENTO CORRECTIVO", "EMERGENCIA", "OTROS")</f>
        <v>EMERGENCIA</v>
      </c>
      <c r="AL450" s="6" t="str">
        <f>+_xlfn.IFS(Tabla1[[#This Row],[Veces obj]]&lt;=1,"0-1",Tabla1[[#This Row],[Veces obj]]&lt;=2,"1-2",Tabla1[[#This Row],[Veces obj]]&lt;=3,"2-3",TRUE,"&gt;3")</f>
        <v>0-1</v>
      </c>
      <c r="AM450" s="6" t="str">
        <f>+_xlfn.IFS(MONTH(Tabla1[[#This Row],[MES]])&lt;=3,"Q1",MONTH(Tabla1[[#This Row],[MES]])&lt;=6,"Q2",MONTH(Tabla1[[#This Row],[MES]])&lt;=9,"Q3",TRUE,"Q4")</f>
        <v>Q1</v>
      </c>
      <c r="AN450" t="str">
        <f>+IFERROR(VLOOKUP(Tabla1[[#This Row],[CUENTA]],CTAS[],2,0),"OTROS")</f>
        <v>OTROS</v>
      </c>
      <c r="AP450" t="str">
        <f>+IFERROR(VLOOKUP(Tabla1[[#This Row],[EMPLEADO]],IS[],3,0),"OTROS")</f>
        <v>OTROS</v>
      </c>
      <c r="AQ450" t="str">
        <f>+IFERROR(VLOOKUP(Tabla1[[#This Row],[EMPLEADO]],IS[[NÓMINA]:[INGENIERO]],2,0),"OTROS")</f>
        <v>OTROS</v>
      </c>
    </row>
    <row r="451" spans="1:43" x14ac:dyDescent="0.25">
      <c r="A451" t="s">
        <v>36</v>
      </c>
      <c r="B451">
        <v>1</v>
      </c>
      <c r="C451" t="s">
        <v>980</v>
      </c>
      <c r="D451" t="s">
        <v>38</v>
      </c>
      <c r="E451" t="s">
        <v>133</v>
      </c>
      <c r="F451" t="s">
        <v>981</v>
      </c>
      <c r="G451" s="17" t="s">
        <v>982</v>
      </c>
      <c r="H451" t="s">
        <v>204</v>
      </c>
      <c r="I451" t="s">
        <v>43</v>
      </c>
      <c r="J451" t="s">
        <v>8</v>
      </c>
      <c r="K451" t="s">
        <v>59</v>
      </c>
      <c r="L451" t="s">
        <v>205</v>
      </c>
      <c r="M451" t="s">
        <v>206</v>
      </c>
      <c r="N451">
        <v>0</v>
      </c>
      <c r="O451" t="s">
        <v>47</v>
      </c>
      <c r="P451">
        <v>2</v>
      </c>
      <c r="Q451" t="s">
        <v>388</v>
      </c>
      <c r="R451" t="s">
        <v>138</v>
      </c>
      <c r="S451" t="s">
        <v>139</v>
      </c>
      <c r="T451" t="s">
        <v>208</v>
      </c>
      <c r="U451" t="s">
        <v>872</v>
      </c>
      <c r="V451">
        <v>0</v>
      </c>
      <c r="W451" s="1">
        <v>0</v>
      </c>
      <c r="X451">
        <v>1</v>
      </c>
      <c r="Y451">
        <v>0.85</v>
      </c>
      <c r="Z451">
        <v>6</v>
      </c>
      <c r="AA451">
        <v>0.14166666666666666</v>
      </c>
      <c r="AB451" s="2">
        <v>0</v>
      </c>
      <c r="AC451" s="1">
        <v>0</v>
      </c>
      <c r="AD451" s="7">
        <v>43475</v>
      </c>
      <c r="AE451" s="7">
        <v>43475</v>
      </c>
      <c r="AF451">
        <v>0</v>
      </c>
      <c r="AG451" t="s">
        <v>53</v>
      </c>
      <c r="AH451" s="2">
        <v>0</v>
      </c>
      <c r="AI451" s="1">
        <v>0</v>
      </c>
      <c r="AJ451" s="1">
        <v>0</v>
      </c>
      <c r="AK451" s="6" t="str">
        <f>+IF(Tabla1[[#This Row],[REQUEST_TY]]="SR MANTENIMIENTO CORRECTIVO", "EMERGENCIA", "OTROS")</f>
        <v>EMERGENCIA</v>
      </c>
      <c r="AL451" s="6" t="str">
        <f>+_xlfn.IFS(Tabla1[[#This Row],[Veces obj]]&lt;=1,"0-1",Tabla1[[#This Row],[Veces obj]]&lt;=2,"1-2",Tabla1[[#This Row],[Veces obj]]&lt;=3,"2-3",TRUE,"&gt;3")</f>
        <v>0-1</v>
      </c>
      <c r="AM451" s="6" t="str">
        <f>+_xlfn.IFS(MONTH(Tabla1[[#This Row],[MES]])&lt;=3,"Q1",MONTH(Tabla1[[#This Row],[MES]])&lt;=6,"Q2",MONTH(Tabla1[[#This Row],[MES]])&lt;=9,"Q3",TRUE,"Q4")</f>
        <v>Q1</v>
      </c>
      <c r="AN451" t="str">
        <f>+IFERROR(VLOOKUP(Tabla1[[#This Row],[CUENTA]],CTAS[],2,0),"OTROS")</f>
        <v>OTROS</v>
      </c>
      <c r="AP451" t="str">
        <f>+IFERROR(VLOOKUP(Tabla1[[#This Row],[EMPLEADO]],IS[],3,0),"OTROS")</f>
        <v>OTROS</v>
      </c>
      <c r="AQ451" t="str">
        <f>+IFERROR(VLOOKUP(Tabla1[[#This Row],[EMPLEADO]],IS[[NÓMINA]:[INGENIERO]],2,0),"OTROS")</f>
        <v>OTROS</v>
      </c>
    </row>
    <row r="452" spans="1:43" x14ac:dyDescent="0.25">
      <c r="A452" t="s">
        <v>36</v>
      </c>
      <c r="B452">
        <v>1</v>
      </c>
      <c r="C452" t="s">
        <v>983</v>
      </c>
      <c r="D452" t="s">
        <v>38</v>
      </c>
      <c r="E452" t="s">
        <v>133</v>
      </c>
      <c r="F452" t="s">
        <v>984</v>
      </c>
      <c r="G452" s="17" t="s">
        <v>938</v>
      </c>
      <c r="H452" t="s">
        <v>915</v>
      </c>
      <c r="I452" t="s">
        <v>43</v>
      </c>
      <c r="J452" t="s">
        <v>8</v>
      </c>
      <c r="K452" t="s">
        <v>59</v>
      </c>
      <c r="L452" t="s">
        <v>939</v>
      </c>
      <c r="M452" t="s">
        <v>46</v>
      </c>
      <c r="N452">
        <v>0</v>
      </c>
      <c r="O452" t="s">
        <v>47</v>
      </c>
      <c r="P452">
        <v>12</v>
      </c>
      <c r="Q452" t="s">
        <v>194</v>
      </c>
      <c r="R452" t="s">
        <v>138</v>
      </c>
      <c r="S452" t="s">
        <v>139</v>
      </c>
      <c r="T452" t="s">
        <v>51</v>
      </c>
      <c r="U452" t="s">
        <v>224</v>
      </c>
      <c r="V452">
        <v>0.8</v>
      </c>
      <c r="W452" s="1">
        <v>1258.4000000000003</v>
      </c>
      <c r="X452">
        <v>1</v>
      </c>
      <c r="Y452">
        <v>0.56999999999999995</v>
      </c>
      <c r="Z452">
        <v>4</v>
      </c>
      <c r="AA452">
        <v>0.14249999999999999</v>
      </c>
      <c r="AB452" s="2">
        <v>0</v>
      </c>
      <c r="AC452" s="1">
        <v>0</v>
      </c>
      <c r="AD452" s="7">
        <v>43476</v>
      </c>
      <c r="AE452" s="7">
        <v>43476</v>
      </c>
      <c r="AF452">
        <v>0</v>
      </c>
      <c r="AG452" t="s">
        <v>53</v>
      </c>
      <c r="AH452" s="2">
        <v>0</v>
      </c>
      <c r="AI452" s="1">
        <v>0</v>
      </c>
      <c r="AJ452" s="1">
        <v>0</v>
      </c>
      <c r="AK452" s="6" t="str">
        <f>+IF(Tabla1[[#This Row],[REQUEST_TY]]="SR MANTENIMIENTO CORRECTIVO", "EMERGENCIA", "OTROS")</f>
        <v>EMERGENCIA</v>
      </c>
      <c r="AL452" s="6" t="str">
        <f>+_xlfn.IFS(Tabla1[[#This Row],[Veces obj]]&lt;=1,"0-1",Tabla1[[#This Row],[Veces obj]]&lt;=2,"1-2",Tabla1[[#This Row],[Veces obj]]&lt;=3,"2-3",TRUE,"&gt;3")</f>
        <v>0-1</v>
      </c>
      <c r="AM452" s="6" t="str">
        <f>+_xlfn.IFS(MONTH(Tabla1[[#This Row],[MES]])&lt;=3,"Q1",MONTH(Tabla1[[#This Row],[MES]])&lt;=6,"Q2",MONTH(Tabla1[[#This Row],[MES]])&lt;=9,"Q3",TRUE,"Q4")</f>
        <v>Q1</v>
      </c>
      <c r="AN452" t="str">
        <f>+IFERROR(VLOOKUP(Tabla1[[#This Row],[CUENTA]],CTAS[],2,0),"OTROS")</f>
        <v>OTROS</v>
      </c>
      <c r="AP452" t="str">
        <f>+IFERROR(VLOOKUP(Tabla1[[#This Row],[EMPLEADO]],IS[],3,0),"OTROS")</f>
        <v>OTROS</v>
      </c>
      <c r="AQ452" t="str">
        <f>+IFERROR(VLOOKUP(Tabla1[[#This Row],[EMPLEADO]],IS[[NÓMINA]:[INGENIERO]],2,0),"OTROS")</f>
        <v>OTROS</v>
      </c>
    </row>
    <row r="453" spans="1:43" x14ac:dyDescent="0.25">
      <c r="A453" t="s">
        <v>4444</v>
      </c>
      <c r="B453">
        <v>1</v>
      </c>
      <c r="C453" t="s">
        <v>6872</v>
      </c>
      <c r="D453" t="s">
        <v>38</v>
      </c>
      <c r="E453" t="s">
        <v>76</v>
      </c>
      <c r="F453" t="s">
        <v>6873</v>
      </c>
      <c r="G453" s="17" t="s">
        <v>1101</v>
      </c>
      <c r="H453" t="s">
        <v>266</v>
      </c>
      <c r="I453" t="s">
        <v>43</v>
      </c>
      <c r="J453" t="s">
        <v>8</v>
      </c>
      <c r="K453" t="s">
        <v>59</v>
      </c>
      <c r="L453" t="s">
        <v>1102</v>
      </c>
      <c r="M453" t="s">
        <v>73</v>
      </c>
      <c r="N453">
        <v>0</v>
      </c>
      <c r="O453" t="s">
        <v>47</v>
      </c>
      <c r="P453">
        <v>6</v>
      </c>
      <c r="Q453" t="s">
        <v>207</v>
      </c>
      <c r="R453" t="s">
        <v>63</v>
      </c>
      <c r="S453" t="s">
        <v>64</v>
      </c>
      <c r="T453" t="s">
        <v>51</v>
      </c>
      <c r="U453" t="s">
        <v>209</v>
      </c>
      <c r="V453">
        <v>0</v>
      </c>
      <c r="W453" s="1">
        <v>0</v>
      </c>
      <c r="X453">
        <v>1</v>
      </c>
      <c r="Y453">
        <v>0</v>
      </c>
      <c r="Z453">
        <v>5</v>
      </c>
      <c r="AA453">
        <v>0</v>
      </c>
      <c r="AB453" s="2">
        <v>0</v>
      </c>
      <c r="AC453" s="1">
        <v>0</v>
      </c>
      <c r="AD453" s="7">
        <v>43517</v>
      </c>
      <c r="AE453" s="7">
        <v>43517</v>
      </c>
      <c r="AF453">
        <v>0</v>
      </c>
      <c r="AG453" t="s">
        <v>53</v>
      </c>
      <c r="AH453" s="2">
        <v>0</v>
      </c>
      <c r="AI453" s="1">
        <v>0</v>
      </c>
      <c r="AJ453" s="1">
        <v>0</v>
      </c>
      <c r="AK453" s="6" t="str">
        <f>+IF(Tabla1[[#This Row],[REQUEST_TY]]="SR MANTENIMIENTO CORRECTIVO", "EMERGENCIA", "OTROS")</f>
        <v>EMERGENCIA</v>
      </c>
      <c r="AL453" s="6" t="str">
        <f>+_xlfn.IFS(Tabla1[[#This Row],[Veces obj]]&lt;=1,"0-1",Tabla1[[#This Row],[Veces obj]]&lt;=2,"1-2",Tabla1[[#This Row],[Veces obj]]&lt;=3,"2-3",TRUE,"&gt;3")</f>
        <v>0-1</v>
      </c>
      <c r="AM453" s="6" t="str">
        <f>+_xlfn.IFS(MONTH(Tabla1[[#This Row],[MES]])&lt;=3,"Q1",MONTH(Tabla1[[#This Row],[MES]])&lt;=6,"Q2",MONTH(Tabla1[[#This Row],[MES]])&lt;=9,"Q3",TRUE,"Q4")</f>
        <v>Q1</v>
      </c>
      <c r="AN453" t="str">
        <f>+IFERROR(VLOOKUP(Tabla1[[#This Row],[CUENTA]],CTAS[],2,0),"OTROS")</f>
        <v>OTROS</v>
      </c>
      <c r="AO453">
        <v>1</v>
      </c>
      <c r="AP453" t="str">
        <f>+IFERROR(VLOOKUP(Tabla1[[#This Row],[EMPLEADO]],IS[],3,0),"OTROS")</f>
        <v>JUAREZ</v>
      </c>
      <c r="AQ453" t="str">
        <f>+IFERROR(VLOOKUP(Tabla1[[#This Row],[EMPLEADO]],IS[[NÓMINA]:[INGENIERO]],2,0),"OTROS")</f>
        <v>CESAR MAR</v>
      </c>
    </row>
    <row r="454" spans="1:43" x14ac:dyDescent="0.25">
      <c r="A454" t="s">
        <v>4444</v>
      </c>
      <c r="B454">
        <v>1</v>
      </c>
      <c r="C454" t="s">
        <v>7096</v>
      </c>
      <c r="D454" t="s">
        <v>38</v>
      </c>
      <c r="E454" t="s">
        <v>275</v>
      </c>
      <c r="F454" t="s">
        <v>7097</v>
      </c>
      <c r="G454" s="17" t="s">
        <v>7098</v>
      </c>
      <c r="H454" t="s">
        <v>266</v>
      </c>
      <c r="I454" t="s">
        <v>43</v>
      </c>
      <c r="J454" t="s">
        <v>8</v>
      </c>
      <c r="K454" t="s">
        <v>151</v>
      </c>
      <c r="L454" t="s">
        <v>1325</v>
      </c>
      <c r="M454" t="s">
        <v>94</v>
      </c>
      <c r="N454">
        <v>0</v>
      </c>
      <c r="O454" t="s">
        <v>47</v>
      </c>
      <c r="P454">
        <v>97</v>
      </c>
      <c r="Q454" t="s">
        <v>48</v>
      </c>
      <c r="R454" t="s">
        <v>95</v>
      </c>
      <c r="S454" t="s">
        <v>64</v>
      </c>
      <c r="T454" t="s">
        <v>51</v>
      </c>
      <c r="U454" t="s">
        <v>96</v>
      </c>
      <c r="V454">
        <v>1.1000000000000001</v>
      </c>
      <c r="W454" s="1">
        <v>1501.5000000000002</v>
      </c>
      <c r="X454">
        <v>1</v>
      </c>
      <c r="Y454">
        <v>0</v>
      </c>
      <c r="Z454">
        <v>5</v>
      </c>
      <c r="AA454">
        <v>0</v>
      </c>
      <c r="AB454" s="2">
        <v>0</v>
      </c>
      <c r="AC454" s="1">
        <v>0</v>
      </c>
      <c r="AD454" s="7">
        <v>43522</v>
      </c>
      <c r="AE454" s="7">
        <v>43522</v>
      </c>
      <c r="AF454">
        <v>0</v>
      </c>
      <c r="AG454" t="s">
        <v>53</v>
      </c>
      <c r="AH454" s="2">
        <v>0</v>
      </c>
      <c r="AI454" s="1">
        <v>0</v>
      </c>
      <c r="AJ454" s="1">
        <v>0</v>
      </c>
      <c r="AK454" s="6" t="str">
        <f>+IF(Tabla1[[#This Row],[REQUEST_TY]]="SR MANTENIMIENTO CORRECTIVO", "EMERGENCIA", "OTROS")</f>
        <v>EMERGENCIA</v>
      </c>
      <c r="AL454" s="6" t="str">
        <f>+_xlfn.IFS(Tabla1[[#This Row],[Veces obj]]&lt;=1,"0-1",Tabla1[[#This Row],[Veces obj]]&lt;=2,"1-2",Tabla1[[#This Row],[Veces obj]]&lt;=3,"2-3",TRUE,"&gt;3")</f>
        <v>0-1</v>
      </c>
      <c r="AM454" s="6" t="str">
        <f>+_xlfn.IFS(MONTH(Tabla1[[#This Row],[MES]])&lt;=3,"Q1",MONTH(Tabla1[[#This Row],[MES]])&lt;=6,"Q2",MONTH(Tabla1[[#This Row],[MES]])&lt;=9,"Q3",TRUE,"Q4")</f>
        <v>Q1</v>
      </c>
      <c r="AN454" t="str">
        <f>+IFERROR(VLOOKUP(Tabla1[[#This Row],[CUENTA]],CTAS[],2,0),"OTROS")</f>
        <v>HONEYWELL</v>
      </c>
      <c r="AO454">
        <v>1</v>
      </c>
      <c r="AP454" t="str">
        <f>+IFERROR(VLOOKUP(Tabla1[[#This Row],[EMPLEADO]],IS[],3,0),"OTROS")</f>
        <v>JUAREZ</v>
      </c>
      <c r="AQ454" t="str">
        <f>+IFERROR(VLOOKUP(Tabla1[[#This Row],[EMPLEADO]],IS[[NÓMINA]:[INGENIERO]],2,0),"OTROS")</f>
        <v>CESAR MAR</v>
      </c>
    </row>
    <row r="455" spans="1:43" x14ac:dyDescent="0.25">
      <c r="A455" t="s">
        <v>4444</v>
      </c>
      <c r="B455">
        <v>1</v>
      </c>
      <c r="C455" t="s">
        <v>4820</v>
      </c>
      <c r="D455" t="s">
        <v>38</v>
      </c>
      <c r="E455" t="s">
        <v>98</v>
      </c>
      <c r="F455" t="s">
        <v>4821</v>
      </c>
      <c r="G455" s="17" t="s">
        <v>1141</v>
      </c>
      <c r="H455" t="s">
        <v>213</v>
      </c>
      <c r="I455" t="s">
        <v>43</v>
      </c>
      <c r="J455" t="s">
        <v>8</v>
      </c>
      <c r="K455" t="s">
        <v>102</v>
      </c>
      <c r="L455" t="s">
        <v>1142</v>
      </c>
      <c r="M455" t="s">
        <v>640</v>
      </c>
      <c r="N455">
        <v>0</v>
      </c>
      <c r="O455" t="s">
        <v>47</v>
      </c>
      <c r="P455">
        <v>24</v>
      </c>
      <c r="Q455" t="s">
        <v>62</v>
      </c>
      <c r="R455" t="s">
        <v>63</v>
      </c>
      <c r="S455" t="s">
        <v>64</v>
      </c>
      <c r="T455" t="s">
        <v>51</v>
      </c>
      <c r="U455" t="s">
        <v>65</v>
      </c>
      <c r="V455">
        <v>0.8</v>
      </c>
      <c r="W455" s="1">
        <v>1092</v>
      </c>
      <c r="X455">
        <v>1</v>
      </c>
      <c r="Y455">
        <v>0.72</v>
      </c>
      <c r="Z455">
        <v>5</v>
      </c>
      <c r="AA455">
        <v>0.14399999999999999</v>
      </c>
      <c r="AB455" s="2">
        <v>0</v>
      </c>
      <c r="AC455" s="1">
        <v>0</v>
      </c>
      <c r="AD455" s="7">
        <v>43497</v>
      </c>
      <c r="AE455" s="7">
        <v>43497</v>
      </c>
      <c r="AF455">
        <v>0</v>
      </c>
      <c r="AG455" t="s">
        <v>53</v>
      </c>
      <c r="AH455" s="2">
        <v>0</v>
      </c>
      <c r="AI455" s="1">
        <v>0</v>
      </c>
      <c r="AJ455" s="1">
        <v>0</v>
      </c>
      <c r="AK455" s="6" t="str">
        <f>+IF(Tabla1[[#This Row],[REQUEST_TY]]="SR MANTENIMIENTO CORRECTIVO", "EMERGENCIA", "OTROS")</f>
        <v>EMERGENCIA</v>
      </c>
      <c r="AL455" s="6" t="str">
        <f>+_xlfn.IFS(Tabla1[[#This Row],[Veces obj]]&lt;=1,"0-1",Tabla1[[#This Row],[Veces obj]]&lt;=2,"1-2",Tabla1[[#This Row],[Veces obj]]&lt;=3,"2-3",TRUE,"&gt;3")</f>
        <v>0-1</v>
      </c>
      <c r="AM455" s="6" t="str">
        <f>+_xlfn.IFS(MONTH(Tabla1[[#This Row],[MES]])&lt;=3,"Q1",MONTH(Tabla1[[#This Row],[MES]])&lt;=6,"Q2",MONTH(Tabla1[[#This Row],[MES]])&lt;=9,"Q3",TRUE,"Q4")</f>
        <v>Q1</v>
      </c>
      <c r="AN455" t="str">
        <f>+IFERROR(VLOOKUP(Tabla1[[#This Row],[CUENTA]],CTAS[],2,0),"OTROS")</f>
        <v>OTROS</v>
      </c>
      <c r="AP455" t="str">
        <f>+IFERROR(VLOOKUP(Tabla1[[#This Row],[EMPLEADO]],IS[],3,0),"OTROS")</f>
        <v>OTROS</v>
      </c>
      <c r="AQ455" t="str">
        <f>+IFERROR(VLOOKUP(Tabla1[[#This Row],[EMPLEADO]],IS[[NÓMINA]:[INGENIERO]],2,0),"OTROS")</f>
        <v>OTROS</v>
      </c>
    </row>
    <row r="456" spans="1:43" x14ac:dyDescent="0.25">
      <c r="A456" t="s">
        <v>4444</v>
      </c>
      <c r="B456">
        <v>1</v>
      </c>
      <c r="C456" t="s">
        <v>5258</v>
      </c>
      <c r="D456" t="s">
        <v>38</v>
      </c>
      <c r="E456" t="s">
        <v>1447</v>
      </c>
      <c r="F456" t="s">
        <v>5259</v>
      </c>
      <c r="G456" s="17" t="s">
        <v>1449</v>
      </c>
      <c r="H456" t="s">
        <v>1052</v>
      </c>
      <c r="I456" t="s">
        <v>43</v>
      </c>
      <c r="J456" t="s">
        <v>8</v>
      </c>
      <c r="K456" t="s">
        <v>1450</v>
      </c>
      <c r="L456" t="s">
        <v>1451</v>
      </c>
      <c r="M456" t="s">
        <v>61</v>
      </c>
      <c r="N456">
        <v>0</v>
      </c>
      <c r="O456" t="s">
        <v>47</v>
      </c>
      <c r="P456">
        <v>6</v>
      </c>
      <c r="Q456" t="s">
        <v>207</v>
      </c>
      <c r="R456" t="s">
        <v>235</v>
      </c>
      <c r="S456" t="s">
        <v>50</v>
      </c>
      <c r="T456" t="s">
        <v>51</v>
      </c>
      <c r="U456" t="s">
        <v>486</v>
      </c>
      <c r="V456">
        <v>0</v>
      </c>
      <c r="W456" s="1">
        <v>0</v>
      </c>
      <c r="X456">
        <v>1</v>
      </c>
      <c r="Y456">
        <v>0.72</v>
      </c>
      <c r="Z456">
        <v>5</v>
      </c>
      <c r="AA456">
        <v>0.14399999999999999</v>
      </c>
      <c r="AB456" s="2">
        <v>0</v>
      </c>
      <c r="AC456" s="1">
        <v>0</v>
      </c>
      <c r="AD456" s="7">
        <v>43503</v>
      </c>
      <c r="AE456" s="7">
        <v>43503</v>
      </c>
      <c r="AF456">
        <v>0</v>
      </c>
      <c r="AG456" t="s">
        <v>53</v>
      </c>
      <c r="AH456" s="2">
        <v>0</v>
      </c>
      <c r="AI456" s="1">
        <v>0</v>
      </c>
      <c r="AJ456" s="1">
        <v>0</v>
      </c>
      <c r="AK456" s="6" t="str">
        <f>+IF(Tabla1[[#This Row],[REQUEST_TY]]="SR MANTENIMIENTO CORRECTIVO", "EMERGENCIA", "OTROS")</f>
        <v>EMERGENCIA</v>
      </c>
      <c r="AL456" s="6" t="str">
        <f>+_xlfn.IFS(Tabla1[[#This Row],[Veces obj]]&lt;=1,"0-1",Tabla1[[#This Row],[Veces obj]]&lt;=2,"1-2",Tabla1[[#This Row],[Veces obj]]&lt;=3,"2-3",TRUE,"&gt;3")</f>
        <v>0-1</v>
      </c>
      <c r="AM456" s="6" t="str">
        <f>+_xlfn.IFS(MONTH(Tabla1[[#This Row],[MES]])&lt;=3,"Q1",MONTH(Tabla1[[#This Row],[MES]])&lt;=6,"Q2",MONTH(Tabla1[[#This Row],[MES]])&lt;=9,"Q3",TRUE,"Q4")</f>
        <v>Q1</v>
      </c>
      <c r="AN456" t="str">
        <f>+IFERROR(VLOOKUP(Tabla1[[#This Row],[CUENTA]],CTAS[],2,0),"OTROS")</f>
        <v>OTROS</v>
      </c>
      <c r="AP456" t="str">
        <f>+IFERROR(VLOOKUP(Tabla1[[#This Row],[EMPLEADO]],IS[],3,0),"OTROS")</f>
        <v>OTROS</v>
      </c>
      <c r="AQ456" t="str">
        <f>+IFERROR(VLOOKUP(Tabla1[[#This Row],[EMPLEADO]],IS[[NÓMINA]:[INGENIERO]],2,0),"OTROS")</f>
        <v>OTROS</v>
      </c>
    </row>
    <row r="457" spans="1:43" x14ac:dyDescent="0.25">
      <c r="A457" t="s">
        <v>4444</v>
      </c>
      <c r="B457">
        <v>1</v>
      </c>
      <c r="C457" t="s">
        <v>6942</v>
      </c>
      <c r="D457" t="s">
        <v>38</v>
      </c>
      <c r="E457" t="s">
        <v>558</v>
      </c>
      <c r="F457" t="s">
        <v>6943</v>
      </c>
      <c r="G457" s="17" t="s">
        <v>3849</v>
      </c>
      <c r="H457" t="s">
        <v>42</v>
      </c>
      <c r="I457" t="s">
        <v>43</v>
      </c>
      <c r="J457" t="s">
        <v>8</v>
      </c>
      <c r="K457" t="s">
        <v>798</v>
      </c>
      <c r="L457" t="s">
        <v>1729</v>
      </c>
      <c r="M457" t="s">
        <v>131</v>
      </c>
      <c r="N457">
        <v>1</v>
      </c>
      <c r="O457" t="s">
        <v>47</v>
      </c>
      <c r="P457">
        <v>151</v>
      </c>
      <c r="Q457" t="s">
        <v>48</v>
      </c>
      <c r="R457" t="s">
        <v>95</v>
      </c>
      <c r="S457" t="s">
        <v>64</v>
      </c>
      <c r="T457" t="s">
        <v>51</v>
      </c>
      <c r="U457" t="s">
        <v>96</v>
      </c>
      <c r="V457">
        <v>1.1000000000000001</v>
      </c>
      <c r="W457" s="1">
        <v>0</v>
      </c>
      <c r="X457">
        <v>1</v>
      </c>
      <c r="Y457">
        <v>0.72</v>
      </c>
      <c r="Z457">
        <v>5</v>
      </c>
      <c r="AA457">
        <v>0.14399999999999999</v>
      </c>
      <c r="AB457" s="2">
        <v>0</v>
      </c>
      <c r="AC457" s="1">
        <v>0</v>
      </c>
      <c r="AD457" s="7">
        <v>43521</v>
      </c>
      <c r="AE457" s="7">
        <v>43521</v>
      </c>
      <c r="AF457">
        <v>0</v>
      </c>
      <c r="AG457" t="s">
        <v>53</v>
      </c>
      <c r="AH457" s="2">
        <v>0</v>
      </c>
      <c r="AI457" s="1">
        <v>0</v>
      </c>
      <c r="AJ457" s="1">
        <v>0</v>
      </c>
      <c r="AK457" s="6" t="str">
        <f>+IF(Tabla1[[#This Row],[REQUEST_TY]]="SR MANTENIMIENTO CORRECTIVO", "EMERGENCIA", "OTROS")</f>
        <v>EMERGENCIA</v>
      </c>
      <c r="AL457" s="6" t="str">
        <f>+_xlfn.IFS(Tabla1[[#This Row],[Veces obj]]&lt;=1,"0-1",Tabla1[[#This Row],[Veces obj]]&lt;=2,"1-2",Tabla1[[#This Row],[Veces obj]]&lt;=3,"2-3",TRUE,"&gt;3")</f>
        <v>0-1</v>
      </c>
      <c r="AM457" s="6" t="str">
        <f>+_xlfn.IFS(MONTH(Tabla1[[#This Row],[MES]])&lt;=3,"Q1",MONTH(Tabla1[[#This Row],[MES]])&lt;=6,"Q2",MONTH(Tabla1[[#This Row],[MES]])&lt;=9,"Q3",TRUE,"Q4")</f>
        <v>Q1</v>
      </c>
      <c r="AN457" t="str">
        <f>+IFERROR(VLOOKUP(Tabla1[[#This Row],[CUENTA]],CTAS[],2,0),"OTROS")</f>
        <v>OTROS</v>
      </c>
      <c r="AP457" t="str">
        <f>+IFERROR(VLOOKUP(Tabla1[[#This Row],[EMPLEADO]],IS[],3,0),"OTROS")</f>
        <v>OTROS</v>
      </c>
      <c r="AQ457" t="str">
        <f>+IFERROR(VLOOKUP(Tabla1[[#This Row],[EMPLEADO]],IS[[NÓMINA]:[INGENIERO]],2,0),"OTROS")</f>
        <v>OTROS</v>
      </c>
    </row>
    <row r="458" spans="1:43" x14ac:dyDescent="0.25">
      <c r="A458" t="s">
        <v>4444</v>
      </c>
      <c r="B458">
        <v>1</v>
      </c>
      <c r="C458" t="s">
        <v>7043</v>
      </c>
      <c r="D458" t="s">
        <v>38</v>
      </c>
      <c r="E458" t="s">
        <v>332</v>
      </c>
      <c r="F458" t="s">
        <v>7044</v>
      </c>
      <c r="G458" s="17" t="s">
        <v>4947</v>
      </c>
      <c r="H458" t="s">
        <v>1572</v>
      </c>
      <c r="I458" t="s">
        <v>43</v>
      </c>
      <c r="J458" t="s">
        <v>8</v>
      </c>
      <c r="K458" t="s">
        <v>59</v>
      </c>
      <c r="L458" t="s">
        <v>2800</v>
      </c>
      <c r="M458" t="s">
        <v>1707</v>
      </c>
      <c r="N458">
        <v>0</v>
      </c>
      <c r="O458" t="s">
        <v>47</v>
      </c>
      <c r="P458">
        <v>21</v>
      </c>
      <c r="Q458" t="s">
        <v>62</v>
      </c>
      <c r="R458" t="s">
        <v>317</v>
      </c>
      <c r="S458" t="s">
        <v>318</v>
      </c>
      <c r="T458" t="s">
        <v>51</v>
      </c>
      <c r="U458" t="s">
        <v>262</v>
      </c>
      <c r="V458">
        <v>1.05</v>
      </c>
      <c r="W458" s="1">
        <v>1651.6500000000003</v>
      </c>
      <c r="X458">
        <v>1</v>
      </c>
      <c r="Y458">
        <v>0.57999999999999996</v>
      </c>
      <c r="Z458">
        <v>4</v>
      </c>
      <c r="AA458">
        <v>0.14499999999999999</v>
      </c>
      <c r="AB458" s="2">
        <v>0</v>
      </c>
      <c r="AC458" s="1">
        <v>0</v>
      </c>
      <c r="AD458" s="7">
        <v>43523</v>
      </c>
      <c r="AE458" s="7">
        <v>43524</v>
      </c>
      <c r="AF458">
        <v>1</v>
      </c>
      <c r="AG458" t="s">
        <v>53</v>
      </c>
      <c r="AH458" s="2">
        <v>0</v>
      </c>
      <c r="AI458" s="1">
        <v>0</v>
      </c>
      <c r="AJ458" s="1">
        <v>0</v>
      </c>
      <c r="AK458" s="6" t="str">
        <f>+IF(Tabla1[[#This Row],[REQUEST_TY]]="SR MANTENIMIENTO CORRECTIVO", "EMERGENCIA", "OTROS")</f>
        <v>EMERGENCIA</v>
      </c>
      <c r="AL458" s="6" t="str">
        <f>+_xlfn.IFS(Tabla1[[#This Row],[Veces obj]]&lt;=1,"0-1",Tabla1[[#This Row],[Veces obj]]&lt;=2,"1-2",Tabla1[[#This Row],[Veces obj]]&lt;=3,"2-3",TRUE,"&gt;3")</f>
        <v>0-1</v>
      </c>
      <c r="AM458" s="6" t="str">
        <f>+_xlfn.IFS(MONTH(Tabla1[[#This Row],[MES]])&lt;=3,"Q1",MONTH(Tabla1[[#This Row],[MES]])&lt;=6,"Q2",MONTH(Tabla1[[#This Row],[MES]])&lt;=9,"Q3",TRUE,"Q4")</f>
        <v>Q1</v>
      </c>
      <c r="AN458" t="str">
        <f>+IFERROR(VLOOKUP(Tabla1[[#This Row],[CUENTA]],CTAS[],2,0),"OTROS")</f>
        <v>OTROS</v>
      </c>
      <c r="AP458" t="str">
        <f>+IFERROR(VLOOKUP(Tabla1[[#This Row],[EMPLEADO]],IS[],3,0),"OTROS")</f>
        <v>OTROS</v>
      </c>
      <c r="AQ458" t="str">
        <f>+IFERROR(VLOOKUP(Tabla1[[#This Row],[EMPLEADO]],IS[[NÓMINA]:[INGENIERO]],2,0),"OTROS")</f>
        <v>OTROS</v>
      </c>
    </row>
    <row r="459" spans="1:43" x14ac:dyDescent="0.25">
      <c r="A459" t="s">
        <v>36</v>
      </c>
      <c r="B459">
        <v>1</v>
      </c>
      <c r="C459" t="s">
        <v>987</v>
      </c>
      <c r="D459" t="s">
        <v>38</v>
      </c>
      <c r="E459" t="s">
        <v>558</v>
      </c>
      <c r="F459" t="s">
        <v>988</v>
      </c>
      <c r="G459" s="17" t="s">
        <v>989</v>
      </c>
      <c r="H459" t="s">
        <v>213</v>
      </c>
      <c r="I459" t="s">
        <v>43</v>
      </c>
      <c r="J459" t="s">
        <v>8</v>
      </c>
      <c r="K459" t="s">
        <v>990</v>
      </c>
      <c r="L459" t="s">
        <v>991</v>
      </c>
      <c r="M459" t="s">
        <v>640</v>
      </c>
      <c r="N459">
        <v>0</v>
      </c>
      <c r="O459" t="s">
        <v>47</v>
      </c>
      <c r="P459">
        <v>100</v>
      </c>
      <c r="Q459" t="s">
        <v>48</v>
      </c>
      <c r="R459" t="s">
        <v>95</v>
      </c>
      <c r="S459" t="s">
        <v>64</v>
      </c>
      <c r="T459" t="s">
        <v>51</v>
      </c>
      <c r="U459" t="s">
        <v>96</v>
      </c>
      <c r="V459">
        <v>1.1000000000000001</v>
      </c>
      <c r="W459" s="1">
        <v>1501.5000000000002</v>
      </c>
      <c r="X459">
        <v>1</v>
      </c>
      <c r="Y459">
        <v>0.73</v>
      </c>
      <c r="Z459">
        <v>5</v>
      </c>
      <c r="AA459">
        <v>0.14599999999999999</v>
      </c>
      <c r="AB459" s="2">
        <v>0</v>
      </c>
      <c r="AC459" s="1">
        <v>0</v>
      </c>
      <c r="AD459" s="7">
        <v>43468</v>
      </c>
      <c r="AE459" s="7">
        <v>43468</v>
      </c>
      <c r="AF459">
        <v>0</v>
      </c>
      <c r="AG459" t="s">
        <v>53</v>
      </c>
      <c r="AH459" s="2">
        <v>0</v>
      </c>
      <c r="AI459" s="1">
        <v>0</v>
      </c>
      <c r="AJ459" s="1">
        <v>0</v>
      </c>
      <c r="AK459" s="6" t="str">
        <f>+IF(Tabla1[[#This Row],[REQUEST_TY]]="SR MANTENIMIENTO CORRECTIVO", "EMERGENCIA", "OTROS")</f>
        <v>EMERGENCIA</v>
      </c>
      <c r="AL459" s="6" t="str">
        <f>+_xlfn.IFS(Tabla1[[#This Row],[Veces obj]]&lt;=1,"0-1",Tabla1[[#This Row],[Veces obj]]&lt;=2,"1-2",Tabla1[[#This Row],[Veces obj]]&lt;=3,"2-3",TRUE,"&gt;3")</f>
        <v>0-1</v>
      </c>
      <c r="AM459" s="6" t="str">
        <f>+_xlfn.IFS(MONTH(Tabla1[[#This Row],[MES]])&lt;=3,"Q1",MONTH(Tabla1[[#This Row],[MES]])&lt;=6,"Q2",MONTH(Tabla1[[#This Row],[MES]])&lt;=9,"Q3",TRUE,"Q4")</f>
        <v>Q1</v>
      </c>
      <c r="AN459" t="str">
        <f>+IFERROR(VLOOKUP(Tabla1[[#This Row],[CUENTA]],CTAS[],2,0),"OTROS")</f>
        <v>OTROS</v>
      </c>
      <c r="AP459" t="str">
        <f>+IFERROR(VLOOKUP(Tabla1[[#This Row],[EMPLEADO]],IS[],3,0),"OTROS")</f>
        <v>OTROS</v>
      </c>
      <c r="AQ459" t="str">
        <f>+IFERROR(VLOOKUP(Tabla1[[#This Row],[EMPLEADO]],IS[[NÓMINA]:[INGENIERO]],2,0),"OTROS")</f>
        <v>OTROS</v>
      </c>
    </row>
    <row r="460" spans="1:43" x14ac:dyDescent="0.25">
      <c r="A460" t="s">
        <v>36</v>
      </c>
      <c r="B460">
        <v>1</v>
      </c>
      <c r="C460" t="s">
        <v>992</v>
      </c>
      <c r="D460" t="s">
        <v>38</v>
      </c>
      <c r="E460" t="s">
        <v>993</v>
      </c>
      <c r="F460" t="s">
        <v>994</v>
      </c>
      <c r="G460" s="17" t="s">
        <v>995</v>
      </c>
      <c r="H460" t="s">
        <v>568</v>
      </c>
      <c r="I460" t="s">
        <v>43</v>
      </c>
      <c r="J460" t="s">
        <v>8</v>
      </c>
      <c r="K460" t="s">
        <v>71</v>
      </c>
      <c r="L460" t="s">
        <v>569</v>
      </c>
      <c r="M460" t="s">
        <v>570</v>
      </c>
      <c r="N460">
        <v>0</v>
      </c>
      <c r="O460" t="s">
        <v>47</v>
      </c>
      <c r="P460">
        <v>95</v>
      </c>
      <c r="Q460" t="s">
        <v>48</v>
      </c>
      <c r="R460" t="s">
        <v>235</v>
      </c>
      <c r="S460" t="s">
        <v>50</v>
      </c>
      <c r="T460" t="s">
        <v>51</v>
      </c>
      <c r="U460" t="s">
        <v>52</v>
      </c>
      <c r="V460">
        <v>1.05</v>
      </c>
      <c r="W460" s="1">
        <v>750.75000000000011</v>
      </c>
      <c r="X460">
        <v>1</v>
      </c>
      <c r="Y460">
        <v>0.73</v>
      </c>
      <c r="Z460">
        <v>5</v>
      </c>
      <c r="AA460">
        <v>0.14599999999999999</v>
      </c>
      <c r="AB460" s="2">
        <v>0</v>
      </c>
      <c r="AC460" s="1">
        <v>0</v>
      </c>
      <c r="AD460" s="7">
        <v>43490</v>
      </c>
      <c r="AE460" s="7">
        <v>43490</v>
      </c>
      <c r="AF460">
        <v>0</v>
      </c>
      <c r="AG460" t="s">
        <v>53</v>
      </c>
      <c r="AH460" s="2">
        <v>0</v>
      </c>
      <c r="AI460" s="1">
        <v>0</v>
      </c>
      <c r="AJ460" s="1">
        <v>0</v>
      </c>
      <c r="AK460" s="6" t="str">
        <f>+IF(Tabla1[[#This Row],[REQUEST_TY]]="SR MANTENIMIENTO CORRECTIVO", "EMERGENCIA", "OTROS")</f>
        <v>EMERGENCIA</v>
      </c>
      <c r="AL460" s="6" t="str">
        <f>+_xlfn.IFS(Tabla1[[#This Row],[Veces obj]]&lt;=1,"0-1",Tabla1[[#This Row],[Veces obj]]&lt;=2,"1-2",Tabla1[[#This Row],[Veces obj]]&lt;=3,"2-3",TRUE,"&gt;3")</f>
        <v>0-1</v>
      </c>
      <c r="AM460" s="6" t="str">
        <f>+_xlfn.IFS(MONTH(Tabla1[[#This Row],[MES]])&lt;=3,"Q1",MONTH(Tabla1[[#This Row],[MES]])&lt;=6,"Q2",MONTH(Tabla1[[#This Row],[MES]])&lt;=9,"Q3",TRUE,"Q4")</f>
        <v>Q1</v>
      </c>
      <c r="AN460" t="str">
        <f>+IFERROR(VLOOKUP(Tabla1[[#This Row],[CUENTA]],CTAS[],2,0),"OTROS")</f>
        <v>OTROS</v>
      </c>
      <c r="AP460" t="str">
        <f>+IFERROR(VLOOKUP(Tabla1[[#This Row],[EMPLEADO]],IS[],3,0),"OTROS")</f>
        <v>OTROS</v>
      </c>
      <c r="AQ460" t="str">
        <f>+IFERROR(VLOOKUP(Tabla1[[#This Row],[EMPLEADO]],IS[[NÓMINA]:[INGENIERO]],2,0),"OTROS")</f>
        <v>OTROS</v>
      </c>
    </row>
    <row r="461" spans="1:43" x14ac:dyDescent="0.25">
      <c r="A461" t="s">
        <v>4444</v>
      </c>
      <c r="B461">
        <v>1</v>
      </c>
      <c r="C461" t="s">
        <v>5800</v>
      </c>
      <c r="D461" t="s">
        <v>38</v>
      </c>
      <c r="E461" t="s">
        <v>89</v>
      </c>
      <c r="F461" t="s">
        <v>5801</v>
      </c>
      <c r="G461" s="17" t="s">
        <v>91</v>
      </c>
      <c r="H461" t="s">
        <v>70</v>
      </c>
      <c r="I461" t="s">
        <v>43</v>
      </c>
      <c r="J461" t="s">
        <v>8</v>
      </c>
      <c r="K461" t="s">
        <v>92</v>
      </c>
      <c r="L461" t="s">
        <v>93</v>
      </c>
      <c r="M461" t="s">
        <v>94</v>
      </c>
      <c r="N461">
        <v>1</v>
      </c>
      <c r="O461" t="s">
        <v>47</v>
      </c>
      <c r="P461">
        <v>39</v>
      </c>
      <c r="Q461" t="s">
        <v>82</v>
      </c>
      <c r="R461" t="s">
        <v>95</v>
      </c>
      <c r="S461" t="s">
        <v>64</v>
      </c>
      <c r="T461" t="s">
        <v>51</v>
      </c>
      <c r="U461" t="s">
        <v>83</v>
      </c>
      <c r="V461">
        <v>1.05</v>
      </c>
      <c r="W461" s="1">
        <v>0</v>
      </c>
      <c r="X461">
        <v>1</v>
      </c>
      <c r="Y461">
        <v>0.73</v>
      </c>
      <c r="Z461">
        <v>5</v>
      </c>
      <c r="AA461">
        <v>0.14599999999999999</v>
      </c>
      <c r="AB461" s="2">
        <v>0</v>
      </c>
      <c r="AC461" s="1">
        <v>0</v>
      </c>
      <c r="AD461" s="7">
        <v>43509</v>
      </c>
      <c r="AE461" s="7">
        <v>43509</v>
      </c>
      <c r="AF461">
        <v>0</v>
      </c>
      <c r="AG461" t="s">
        <v>53</v>
      </c>
      <c r="AH461" s="2">
        <v>0</v>
      </c>
      <c r="AI461" s="1">
        <v>0</v>
      </c>
      <c r="AJ461" s="1">
        <v>0</v>
      </c>
      <c r="AK461" s="6" t="str">
        <f>+IF(Tabla1[[#This Row],[REQUEST_TY]]="SR MANTENIMIENTO CORRECTIVO", "EMERGENCIA", "OTROS")</f>
        <v>EMERGENCIA</v>
      </c>
      <c r="AL461" s="6" t="str">
        <f>+_xlfn.IFS(Tabla1[[#This Row],[Veces obj]]&lt;=1,"0-1",Tabla1[[#This Row],[Veces obj]]&lt;=2,"1-2",Tabla1[[#This Row],[Veces obj]]&lt;=3,"2-3",TRUE,"&gt;3")</f>
        <v>0-1</v>
      </c>
      <c r="AM461" s="6" t="str">
        <f>+_xlfn.IFS(MONTH(Tabla1[[#This Row],[MES]])&lt;=3,"Q1",MONTH(Tabla1[[#This Row],[MES]])&lt;=6,"Q2",MONTH(Tabla1[[#This Row],[MES]])&lt;=9,"Q3",TRUE,"Q4")</f>
        <v>Q1</v>
      </c>
      <c r="AN461" t="str">
        <f>+IFERROR(VLOOKUP(Tabla1[[#This Row],[CUENTA]],CTAS[],2,0),"OTROS")</f>
        <v>OTROS</v>
      </c>
      <c r="AP461" t="str">
        <f>+IFERROR(VLOOKUP(Tabla1[[#This Row],[EMPLEADO]],IS[],3,0),"OTROS")</f>
        <v>OTROS</v>
      </c>
      <c r="AQ461" t="str">
        <f>+IFERROR(VLOOKUP(Tabla1[[#This Row],[EMPLEADO]],IS[[NÓMINA]:[INGENIERO]],2,0),"OTROS")</f>
        <v>OTROS</v>
      </c>
    </row>
    <row r="462" spans="1:43" x14ac:dyDescent="0.25">
      <c r="A462" t="s">
        <v>36</v>
      </c>
      <c r="B462">
        <v>1</v>
      </c>
      <c r="C462" t="s">
        <v>996</v>
      </c>
      <c r="D462" t="s">
        <v>38</v>
      </c>
      <c r="E462" t="s">
        <v>85</v>
      </c>
      <c r="F462" t="s">
        <v>997</v>
      </c>
      <c r="G462" s="17" t="s">
        <v>998</v>
      </c>
      <c r="H462" t="s">
        <v>204</v>
      </c>
      <c r="I462" t="s">
        <v>43</v>
      </c>
      <c r="J462" t="s">
        <v>8</v>
      </c>
      <c r="K462" t="s">
        <v>370</v>
      </c>
      <c r="L462" t="s">
        <v>999</v>
      </c>
      <c r="M462" t="s">
        <v>761</v>
      </c>
      <c r="N462">
        <v>0</v>
      </c>
      <c r="O462" t="s">
        <v>47</v>
      </c>
      <c r="P462">
        <v>679</v>
      </c>
      <c r="Q462" t="s">
        <v>48</v>
      </c>
      <c r="R462" t="s">
        <v>49</v>
      </c>
      <c r="S462" t="s">
        <v>50</v>
      </c>
      <c r="T462" t="s">
        <v>208</v>
      </c>
      <c r="U462" t="s">
        <v>52</v>
      </c>
      <c r="V462">
        <v>1.05</v>
      </c>
      <c r="W462" s="1">
        <v>750.75000000000011</v>
      </c>
      <c r="X462">
        <v>1</v>
      </c>
      <c r="Y462">
        <v>1.33</v>
      </c>
      <c r="Z462">
        <v>9</v>
      </c>
      <c r="AA462">
        <v>0.14777777777777779</v>
      </c>
      <c r="AB462" s="2">
        <v>0</v>
      </c>
      <c r="AC462" s="1">
        <v>0</v>
      </c>
      <c r="AD462" s="7">
        <v>43482</v>
      </c>
      <c r="AE462" s="7">
        <v>43482</v>
      </c>
      <c r="AF462">
        <v>0</v>
      </c>
      <c r="AG462" t="s">
        <v>53</v>
      </c>
      <c r="AH462" s="2">
        <v>0</v>
      </c>
      <c r="AI462" s="1">
        <v>0</v>
      </c>
      <c r="AJ462" s="1">
        <v>0</v>
      </c>
      <c r="AK462" s="6" t="str">
        <f>+IF(Tabla1[[#This Row],[REQUEST_TY]]="SR MANTENIMIENTO CORRECTIVO", "EMERGENCIA", "OTROS")</f>
        <v>EMERGENCIA</v>
      </c>
      <c r="AL462" s="6" t="str">
        <f>+_xlfn.IFS(Tabla1[[#This Row],[Veces obj]]&lt;=1,"0-1",Tabla1[[#This Row],[Veces obj]]&lt;=2,"1-2",Tabla1[[#This Row],[Veces obj]]&lt;=3,"2-3",TRUE,"&gt;3")</f>
        <v>0-1</v>
      </c>
      <c r="AM462" s="6" t="str">
        <f>+_xlfn.IFS(MONTH(Tabla1[[#This Row],[MES]])&lt;=3,"Q1",MONTH(Tabla1[[#This Row],[MES]])&lt;=6,"Q2",MONTH(Tabla1[[#This Row],[MES]])&lt;=9,"Q3",TRUE,"Q4")</f>
        <v>Q1</v>
      </c>
      <c r="AN462" t="str">
        <f>+IFERROR(VLOOKUP(Tabla1[[#This Row],[CUENTA]],CTAS[],2,0),"OTROS")</f>
        <v>OTROS</v>
      </c>
      <c r="AP462" t="str">
        <f>+IFERROR(VLOOKUP(Tabla1[[#This Row],[EMPLEADO]],IS[],3,0),"OTROS")</f>
        <v>OTROS</v>
      </c>
      <c r="AQ462" t="str">
        <f>+IFERROR(VLOOKUP(Tabla1[[#This Row],[EMPLEADO]],IS[[NÓMINA]:[INGENIERO]],2,0),"OTROS")</f>
        <v>OTROS</v>
      </c>
    </row>
    <row r="463" spans="1:43" x14ac:dyDescent="0.25">
      <c r="A463" t="s">
        <v>4444</v>
      </c>
      <c r="B463">
        <v>1</v>
      </c>
      <c r="C463" t="s">
        <v>6426</v>
      </c>
      <c r="D463" t="s">
        <v>38</v>
      </c>
      <c r="E463" t="s">
        <v>275</v>
      </c>
      <c r="F463" t="s">
        <v>6427</v>
      </c>
      <c r="G463" s="17" t="s">
        <v>1251</v>
      </c>
      <c r="H463" t="s">
        <v>568</v>
      </c>
      <c r="I463" t="s">
        <v>43</v>
      </c>
      <c r="J463" t="s">
        <v>8</v>
      </c>
      <c r="K463" t="s">
        <v>71</v>
      </c>
      <c r="L463" t="s">
        <v>569</v>
      </c>
      <c r="M463" t="s">
        <v>570</v>
      </c>
      <c r="N463">
        <v>0</v>
      </c>
      <c r="O463" t="s">
        <v>47</v>
      </c>
      <c r="P463">
        <v>40</v>
      </c>
      <c r="Q463" t="s">
        <v>82</v>
      </c>
      <c r="R463" t="s">
        <v>95</v>
      </c>
      <c r="S463" t="s">
        <v>64</v>
      </c>
      <c r="T463" t="s">
        <v>51</v>
      </c>
      <c r="U463" t="s">
        <v>83</v>
      </c>
      <c r="V463">
        <v>1.05</v>
      </c>
      <c r="W463" s="1">
        <v>1433.25</v>
      </c>
      <c r="X463">
        <v>1</v>
      </c>
      <c r="Y463">
        <v>0.74</v>
      </c>
      <c r="Z463">
        <v>5</v>
      </c>
      <c r="AA463">
        <v>0.14799999999999999</v>
      </c>
      <c r="AB463" s="2">
        <v>0</v>
      </c>
      <c r="AC463" s="1">
        <v>0</v>
      </c>
      <c r="AD463" s="7">
        <v>43515</v>
      </c>
      <c r="AE463" s="7">
        <v>43515</v>
      </c>
      <c r="AF463">
        <v>0</v>
      </c>
      <c r="AG463" t="s">
        <v>53</v>
      </c>
      <c r="AH463" s="2">
        <v>0</v>
      </c>
      <c r="AI463" s="1">
        <v>0</v>
      </c>
      <c r="AJ463" s="1">
        <v>0</v>
      </c>
      <c r="AK463" s="6" t="str">
        <f>+IF(Tabla1[[#This Row],[REQUEST_TY]]="SR MANTENIMIENTO CORRECTIVO", "EMERGENCIA", "OTROS")</f>
        <v>EMERGENCIA</v>
      </c>
      <c r="AL463" s="6" t="str">
        <f>+_xlfn.IFS(Tabla1[[#This Row],[Veces obj]]&lt;=1,"0-1",Tabla1[[#This Row],[Veces obj]]&lt;=2,"1-2",Tabla1[[#This Row],[Veces obj]]&lt;=3,"2-3",TRUE,"&gt;3")</f>
        <v>0-1</v>
      </c>
      <c r="AM463" s="6" t="str">
        <f>+_xlfn.IFS(MONTH(Tabla1[[#This Row],[MES]])&lt;=3,"Q1",MONTH(Tabla1[[#This Row],[MES]])&lt;=6,"Q2",MONTH(Tabla1[[#This Row],[MES]])&lt;=9,"Q3",TRUE,"Q4")</f>
        <v>Q1</v>
      </c>
      <c r="AN463" t="str">
        <f>+IFERROR(VLOOKUP(Tabla1[[#This Row],[CUENTA]],CTAS[],2,0),"OTROS")</f>
        <v>OTROS</v>
      </c>
      <c r="AP463" t="str">
        <f>+IFERROR(VLOOKUP(Tabla1[[#This Row],[EMPLEADO]],IS[],3,0),"OTROS")</f>
        <v>OTROS</v>
      </c>
      <c r="AQ463" t="str">
        <f>+IFERROR(VLOOKUP(Tabla1[[#This Row],[EMPLEADO]],IS[[NÓMINA]:[INGENIERO]],2,0),"OTROS")</f>
        <v>OTROS</v>
      </c>
    </row>
    <row r="464" spans="1:43" x14ac:dyDescent="0.25">
      <c r="A464" t="s">
        <v>36</v>
      </c>
      <c r="B464">
        <v>1</v>
      </c>
      <c r="C464" t="s">
        <v>1000</v>
      </c>
      <c r="D464" t="s">
        <v>38</v>
      </c>
      <c r="E464" t="s">
        <v>373</v>
      </c>
      <c r="F464" t="s">
        <v>1001</v>
      </c>
      <c r="G464" s="17" t="s">
        <v>1002</v>
      </c>
      <c r="H464" t="s">
        <v>308</v>
      </c>
      <c r="I464" t="s">
        <v>43</v>
      </c>
      <c r="J464" t="s">
        <v>8</v>
      </c>
      <c r="K464" t="s">
        <v>495</v>
      </c>
      <c r="L464" t="s">
        <v>496</v>
      </c>
      <c r="M464" t="s">
        <v>46</v>
      </c>
      <c r="N464">
        <v>0</v>
      </c>
      <c r="O464" t="s">
        <v>47</v>
      </c>
      <c r="P464">
        <v>222</v>
      </c>
      <c r="Q464" t="s">
        <v>48</v>
      </c>
      <c r="R464" t="s">
        <v>153</v>
      </c>
      <c r="S464" t="s">
        <v>50</v>
      </c>
      <c r="T464" t="s">
        <v>51</v>
      </c>
      <c r="U464" t="s">
        <v>52</v>
      </c>
      <c r="V464">
        <v>1.05</v>
      </c>
      <c r="W464" s="1">
        <v>750.75000000000011</v>
      </c>
      <c r="X464">
        <v>1</v>
      </c>
      <c r="Y464">
        <v>0.75</v>
      </c>
      <c r="Z464">
        <v>5</v>
      </c>
      <c r="AA464">
        <v>0.15</v>
      </c>
      <c r="AB464" s="2">
        <v>0</v>
      </c>
      <c r="AC464" s="1">
        <v>0</v>
      </c>
      <c r="AD464" s="7">
        <v>43476</v>
      </c>
      <c r="AE464" s="7">
        <v>43476</v>
      </c>
      <c r="AF464">
        <v>0</v>
      </c>
      <c r="AG464" t="s">
        <v>53</v>
      </c>
      <c r="AH464" s="2">
        <v>0</v>
      </c>
      <c r="AI464" s="1">
        <v>0</v>
      </c>
      <c r="AJ464" s="1">
        <v>0</v>
      </c>
      <c r="AK464" s="6" t="str">
        <f>+IF(Tabla1[[#This Row],[REQUEST_TY]]="SR MANTENIMIENTO CORRECTIVO", "EMERGENCIA", "OTROS")</f>
        <v>EMERGENCIA</v>
      </c>
      <c r="AL464" s="6" t="str">
        <f>+_xlfn.IFS(Tabla1[[#This Row],[Veces obj]]&lt;=1,"0-1",Tabla1[[#This Row],[Veces obj]]&lt;=2,"1-2",Tabla1[[#This Row],[Veces obj]]&lt;=3,"2-3",TRUE,"&gt;3")</f>
        <v>0-1</v>
      </c>
      <c r="AM464" s="6" t="str">
        <f>+_xlfn.IFS(MONTH(Tabla1[[#This Row],[MES]])&lt;=3,"Q1",MONTH(Tabla1[[#This Row],[MES]])&lt;=6,"Q2",MONTH(Tabla1[[#This Row],[MES]])&lt;=9,"Q3",TRUE,"Q4")</f>
        <v>Q1</v>
      </c>
      <c r="AN464" t="str">
        <f>+IFERROR(VLOOKUP(Tabla1[[#This Row],[CUENTA]],CTAS[],2,0),"OTROS")</f>
        <v>OTROS</v>
      </c>
      <c r="AP464" t="str">
        <f>+IFERROR(VLOOKUP(Tabla1[[#This Row],[EMPLEADO]],IS[],3,0),"OTROS")</f>
        <v>OTROS</v>
      </c>
      <c r="AQ464" t="str">
        <f>+IFERROR(VLOOKUP(Tabla1[[#This Row],[EMPLEADO]],IS[[NÓMINA]:[INGENIERO]],2,0),"OTROS")</f>
        <v>OTROS</v>
      </c>
    </row>
    <row r="465" spans="1:43" x14ac:dyDescent="0.25">
      <c r="A465" t="s">
        <v>36</v>
      </c>
      <c r="B465">
        <v>1</v>
      </c>
      <c r="C465" t="s">
        <v>1003</v>
      </c>
      <c r="D465" t="s">
        <v>38</v>
      </c>
      <c r="E465" t="s">
        <v>747</v>
      </c>
      <c r="F465" t="s">
        <v>1004</v>
      </c>
      <c r="G465" s="17" t="s">
        <v>1005</v>
      </c>
      <c r="H465" t="s">
        <v>527</v>
      </c>
      <c r="I465" t="s">
        <v>43</v>
      </c>
      <c r="J465" t="s">
        <v>8</v>
      </c>
      <c r="K465" t="s">
        <v>528</v>
      </c>
      <c r="L465" t="s">
        <v>529</v>
      </c>
      <c r="M465" t="s">
        <v>530</v>
      </c>
      <c r="N465">
        <v>1</v>
      </c>
      <c r="O465" t="s">
        <v>47</v>
      </c>
      <c r="P465">
        <v>42</v>
      </c>
      <c r="Q465" t="s">
        <v>82</v>
      </c>
      <c r="R465" t="s">
        <v>95</v>
      </c>
      <c r="S465" t="s">
        <v>64</v>
      </c>
      <c r="T465" t="s">
        <v>51</v>
      </c>
      <c r="U465" t="s">
        <v>83</v>
      </c>
      <c r="V465">
        <v>1.05</v>
      </c>
      <c r="W465" s="1">
        <v>0</v>
      </c>
      <c r="X465">
        <v>1</v>
      </c>
      <c r="Y465">
        <v>0.75</v>
      </c>
      <c r="Z465">
        <v>5</v>
      </c>
      <c r="AA465">
        <v>0.15</v>
      </c>
      <c r="AB465" s="2">
        <v>0</v>
      </c>
      <c r="AC465" s="1">
        <v>0</v>
      </c>
      <c r="AD465" s="7">
        <v>43480</v>
      </c>
      <c r="AE465" s="7">
        <v>43480</v>
      </c>
      <c r="AF465">
        <v>0</v>
      </c>
      <c r="AG465" t="s">
        <v>53</v>
      </c>
      <c r="AH465" s="2">
        <v>0</v>
      </c>
      <c r="AI465" s="1">
        <v>0</v>
      </c>
      <c r="AJ465" s="1">
        <v>0</v>
      </c>
      <c r="AK465" s="6" t="str">
        <f>+IF(Tabla1[[#This Row],[REQUEST_TY]]="SR MANTENIMIENTO CORRECTIVO", "EMERGENCIA", "OTROS")</f>
        <v>EMERGENCIA</v>
      </c>
      <c r="AL465" s="6" t="str">
        <f>+_xlfn.IFS(Tabla1[[#This Row],[Veces obj]]&lt;=1,"0-1",Tabla1[[#This Row],[Veces obj]]&lt;=2,"1-2",Tabla1[[#This Row],[Veces obj]]&lt;=3,"2-3",TRUE,"&gt;3")</f>
        <v>0-1</v>
      </c>
      <c r="AM465" s="6" t="str">
        <f>+_xlfn.IFS(MONTH(Tabla1[[#This Row],[MES]])&lt;=3,"Q1",MONTH(Tabla1[[#This Row],[MES]])&lt;=6,"Q2",MONTH(Tabla1[[#This Row],[MES]])&lt;=9,"Q3",TRUE,"Q4")</f>
        <v>Q1</v>
      </c>
      <c r="AN465" t="str">
        <f>+IFERROR(VLOOKUP(Tabla1[[#This Row],[CUENTA]],CTAS[],2,0),"OTROS")</f>
        <v>OTROS</v>
      </c>
      <c r="AP465" t="str">
        <f>+IFERROR(VLOOKUP(Tabla1[[#This Row],[EMPLEADO]],IS[],3,0),"OTROS")</f>
        <v>OTROS</v>
      </c>
      <c r="AQ465" t="str">
        <f>+IFERROR(VLOOKUP(Tabla1[[#This Row],[EMPLEADO]],IS[[NÓMINA]:[INGENIERO]],2,0),"OTROS")</f>
        <v>OTROS</v>
      </c>
    </row>
    <row r="466" spans="1:43" x14ac:dyDescent="0.25">
      <c r="A466" t="s">
        <v>36</v>
      </c>
      <c r="B466">
        <v>1</v>
      </c>
      <c r="C466" t="s">
        <v>1006</v>
      </c>
      <c r="D466" t="s">
        <v>38</v>
      </c>
      <c r="E466" t="s">
        <v>421</v>
      </c>
      <c r="F466" t="s">
        <v>1007</v>
      </c>
      <c r="G466" s="17" t="s">
        <v>1008</v>
      </c>
      <c r="H466" t="s">
        <v>568</v>
      </c>
      <c r="I466" t="s">
        <v>43</v>
      </c>
      <c r="J466" t="s">
        <v>8</v>
      </c>
      <c r="K466" t="s">
        <v>71</v>
      </c>
      <c r="L466" t="s">
        <v>569</v>
      </c>
      <c r="M466" t="s">
        <v>570</v>
      </c>
      <c r="N466">
        <v>0</v>
      </c>
      <c r="O466" t="s">
        <v>47</v>
      </c>
      <c r="P466">
        <v>258</v>
      </c>
      <c r="Q466" t="s">
        <v>48</v>
      </c>
      <c r="R466" t="s">
        <v>235</v>
      </c>
      <c r="S466" t="s">
        <v>50</v>
      </c>
      <c r="T466" t="s">
        <v>51</v>
      </c>
      <c r="U466" t="s">
        <v>52</v>
      </c>
      <c r="V466">
        <v>1.05</v>
      </c>
      <c r="W466" s="1">
        <v>750.75000000000011</v>
      </c>
      <c r="X466">
        <v>1</v>
      </c>
      <c r="Y466">
        <v>0.75</v>
      </c>
      <c r="Z466">
        <v>5</v>
      </c>
      <c r="AA466">
        <v>0.15</v>
      </c>
      <c r="AB466" s="2">
        <v>0</v>
      </c>
      <c r="AC466" s="1">
        <v>0</v>
      </c>
      <c r="AD466" s="7">
        <v>43486</v>
      </c>
      <c r="AE466" s="7">
        <v>43486</v>
      </c>
      <c r="AF466">
        <v>0</v>
      </c>
      <c r="AG466" t="s">
        <v>53</v>
      </c>
      <c r="AH466" s="2">
        <v>0</v>
      </c>
      <c r="AI466" s="1">
        <v>0</v>
      </c>
      <c r="AJ466" s="1">
        <v>0</v>
      </c>
      <c r="AK466" s="6" t="str">
        <f>+IF(Tabla1[[#This Row],[REQUEST_TY]]="SR MANTENIMIENTO CORRECTIVO", "EMERGENCIA", "OTROS")</f>
        <v>EMERGENCIA</v>
      </c>
      <c r="AL466" s="6" t="str">
        <f>+_xlfn.IFS(Tabla1[[#This Row],[Veces obj]]&lt;=1,"0-1",Tabla1[[#This Row],[Veces obj]]&lt;=2,"1-2",Tabla1[[#This Row],[Veces obj]]&lt;=3,"2-3",TRUE,"&gt;3")</f>
        <v>0-1</v>
      </c>
      <c r="AM466" s="6" t="str">
        <f>+_xlfn.IFS(MONTH(Tabla1[[#This Row],[MES]])&lt;=3,"Q1",MONTH(Tabla1[[#This Row],[MES]])&lt;=6,"Q2",MONTH(Tabla1[[#This Row],[MES]])&lt;=9,"Q3",TRUE,"Q4")</f>
        <v>Q1</v>
      </c>
      <c r="AN466" t="str">
        <f>+IFERROR(VLOOKUP(Tabla1[[#This Row],[CUENTA]],CTAS[],2,0),"OTROS")</f>
        <v>OTROS</v>
      </c>
      <c r="AP466" t="str">
        <f>+IFERROR(VLOOKUP(Tabla1[[#This Row],[EMPLEADO]],IS[],3,0),"OTROS")</f>
        <v>OTROS</v>
      </c>
      <c r="AQ466" t="str">
        <f>+IFERROR(VLOOKUP(Tabla1[[#This Row],[EMPLEADO]],IS[[NÓMINA]:[INGENIERO]],2,0),"OTROS")</f>
        <v>OTROS</v>
      </c>
    </row>
    <row r="467" spans="1:43" x14ac:dyDescent="0.25">
      <c r="A467" t="s">
        <v>36</v>
      </c>
      <c r="B467">
        <v>1</v>
      </c>
      <c r="C467" t="s">
        <v>1009</v>
      </c>
      <c r="D467" t="s">
        <v>38</v>
      </c>
      <c r="E467" t="s">
        <v>373</v>
      </c>
      <c r="F467" t="s">
        <v>1010</v>
      </c>
      <c r="G467" s="17" t="s">
        <v>1011</v>
      </c>
      <c r="H467" t="s">
        <v>308</v>
      </c>
      <c r="I467" t="s">
        <v>43</v>
      </c>
      <c r="J467" t="s">
        <v>8</v>
      </c>
      <c r="K467" t="s">
        <v>495</v>
      </c>
      <c r="L467" t="s">
        <v>496</v>
      </c>
      <c r="M467" t="s">
        <v>46</v>
      </c>
      <c r="N467">
        <v>0</v>
      </c>
      <c r="O467" t="s">
        <v>47</v>
      </c>
      <c r="P467">
        <v>77</v>
      </c>
      <c r="Q467" t="s">
        <v>48</v>
      </c>
      <c r="R467" t="s">
        <v>153</v>
      </c>
      <c r="S467" t="s">
        <v>50</v>
      </c>
      <c r="T467" t="s">
        <v>51</v>
      </c>
      <c r="U467" t="s">
        <v>52</v>
      </c>
      <c r="V467">
        <v>1.05</v>
      </c>
      <c r="W467" s="1">
        <v>750.75000000000011</v>
      </c>
      <c r="X467">
        <v>1</v>
      </c>
      <c r="Y467">
        <v>0.75</v>
      </c>
      <c r="Z467">
        <v>5</v>
      </c>
      <c r="AA467">
        <v>0.15</v>
      </c>
      <c r="AB467" s="2">
        <v>0</v>
      </c>
      <c r="AC467" s="1">
        <v>0</v>
      </c>
      <c r="AD467" s="7">
        <v>43487</v>
      </c>
      <c r="AE467" s="7">
        <v>43487</v>
      </c>
      <c r="AF467">
        <v>0</v>
      </c>
      <c r="AG467" t="s">
        <v>53</v>
      </c>
      <c r="AH467" s="2">
        <v>0</v>
      </c>
      <c r="AI467" s="1">
        <v>0</v>
      </c>
      <c r="AJ467" s="1">
        <v>0</v>
      </c>
      <c r="AK467" s="6" t="str">
        <f>+IF(Tabla1[[#This Row],[REQUEST_TY]]="SR MANTENIMIENTO CORRECTIVO", "EMERGENCIA", "OTROS")</f>
        <v>EMERGENCIA</v>
      </c>
      <c r="AL467" s="6" t="str">
        <f>+_xlfn.IFS(Tabla1[[#This Row],[Veces obj]]&lt;=1,"0-1",Tabla1[[#This Row],[Veces obj]]&lt;=2,"1-2",Tabla1[[#This Row],[Veces obj]]&lt;=3,"2-3",TRUE,"&gt;3")</f>
        <v>0-1</v>
      </c>
      <c r="AM467" s="6" t="str">
        <f>+_xlfn.IFS(MONTH(Tabla1[[#This Row],[MES]])&lt;=3,"Q1",MONTH(Tabla1[[#This Row],[MES]])&lt;=6,"Q2",MONTH(Tabla1[[#This Row],[MES]])&lt;=9,"Q3",TRUE,"Q4")</f>
        <v>Q1</v>
      </c>
      <c r="AN467" t="str">
        <f>+IFERROR(VLOOKUP(Tabla1[[#This Row],[CUENTA]],CTAS[],2,0),"OTROS")</f>
        <v>OTROS</v>
      </c>
      <c r="AP467" t="str">
        <f>+IFERROR(VLOOKUP(Tabla1[[#This Row],[EMPLEADO]],IS[],3,0),"OTROS")</f>
        <v>OTROS</v>
      </c>
      <c r="AQ467" t="str">
        <f>+IFERROR(VLOOKUP(Tabla1[[#This Row],[EMPLEADO]],IS[[NÓMINA]:[INGENIERO]],2,0),"OTROS")</f>
        <v>OTROS</v>
      </c>
    </row>
    <row r="468" spans="1:43" x14ac:dyDescent="0.25">
      <c r="A468" t="s">
        <v>36</v>
      </c>
      <c r="B468">
        <v>1</v>
      </c>
      <c r="C468" t="s">
        <v>1012</v>
      </c>
      <c r="D468" t="s">
        <v>38</v>
      </c>
      <c r="E468" t="s">
        <v>865</v>
      </c>
      <c r="F468" t="s">
        <v>1013</v>
      </c>
      <c r="G468" s="17" t="s">
        <v>867</v>
      </c>
      <c r="H468" t="s">
        <v>868</v>
      </c>
      <c r="I468" t="s">
        <v>43</v>
      </c>
      <c r="J468" t="s">
        <v>8</v>
      </c>
      <c r="K468" t="s">
        <v>869</v>
      </c>
      <c r="L468" t="s">
        <v>870</v>
      </c>
      <c r="M468" t="s">
        <v>871</v>
      </c>
      <c r="N468">
        <v>1</v>
      </c>
      <c r="O468" t="s">
        <v>47</v>
      </c>
      <c r="P468">
        <v>5</v>
      </c>
      <c r="Q468" t="s">
        <v>207</v>
      </c>
      <c r="R468" t="s">
        <v>440</v>
      </c>
      <c r="S468" t="s">
        <v>139</v>
      </c>
      <c r="T468" t="s">
        <v>51</v>
      </c>
      <c r="U468" t="s">
        <v>879</v>
      </c>
      <c r="V468">
        <v>0.6</v>
      </c>
      <c r="W468" s="1">
        <v>0</v>
      </c>
      <c r="X468">
        <v>1</v>
      </c>
      <c r="Y468">
        <v>0.6</v>
      </c>
      <c r="Z468">
        <v>4</v>
      </c>
      <c r="AA468">
        <v>0.15</v>
      </c>
      <c r="AB468" s="2">
        <v>0</v>
      </c>
      <c r="AC468" s="1">
        <v>0</v>
      </c>
      <c r="AD468" s="7">
        <v>43488</v>
      </c>
      <c r="AE468" s="7">
        <v>43488</v>
      </c>
      <c r="AF468">
        <v>0</v>
      </c>
      <c r="AG468" t="s">
        <v>53</v>
      </c>
      <c r="AH468" s="2">
        <v>0</v>
      </c>
      <c r="AI468" s="1">
        <v>0</v>
      </c>
      <c r="AJ468" s="1">
        <v>0</v>
      </c>
      <c r="AK468" s="6" t="str">
        <f>+IF(Tabla1[[#This Row],[REQUEST_TY]]="SR MANTENIMIENTO CORRECTIVO", "EMERGENCIA", "OTROS")</f>
        <v>EMERGENCIA</v>
      </c>
      <c r="AL468" s="6" t="str">
        <f>+_xlfn.IFS(Tabla1[[#This Row],[Veces obj]]&lt;=1,"0-1",Tabla1[[#This Row],[Veces obj]]&lt;=2,"1-2",Tabla1[[#This Row],[Veces obj]]&lt;=3,"2-3",TRUE,"&gt;3")</f>
        <v>0-1</v>
      </c>
      <c r="AM468" s="6" t="str">
        <f>+_xlfn.IFS(MONTH(Tabla1[[#This Row],[MES]])&lt;=3,"Q1",MONTH(Tabla1[[#This Row],[MES]])&lt;=6,"Q2",MONTH(Tabla1[[#This Row],[MES]])&lt;=9,"Q3",TRUE,"Q4")</f>
        <v>Q1</v>
      </c>
      <c r="AN468" t="str">
        <f>+IFERROR(VLOOKUP(Tabla1[[#This Row],[CUENTA]],CTAS[],2,0),"OTROS")</f>
        <v>OTROS</v>
      </c>
      <c r="AP468" t="str">
        <f>+IFERROR(VLOOKUP(Tabla1[[#This Row],[EMPLEADO]],IS[],3,0),"OTROS")</f>
        <v>OTROS</v>
      </c>
      <c r="AQ468" t="str">
        <f>+IFERROR(VLOOKUP(Tabla1[[#This Row],[EMPLEADO]],IS[[NÓMINA]:[INGENIERO]],2,0),"OTROS")</f>
        <v>OTROS</v>
      </c>
    </row>
    <row r="469" spans="1:43" x14ac:dyDescent="0.25">
      <c r="A469" t="s">
        <v>36</v>
      </c>
      <c r="B469">
        <v>1</v>
      </c>
      <c r="C469" t="s">
        <v>1014</v>
      </c>
      <c r="D469" t="s">
        <v>38</v>
      </c>
      <c r="E469" t="s">
        <v>1015</v>
      </c>
      <c r="F469" t="s">
        <v>1016</v>
      </c>
      <c r="G469" s="17" t="s">
        <v>1017</v>
      </c>
      <c r="H469" t="s">
        <v>253</v>
      </c>
      <c r="I469" t="s">
        <v>43</v>
      </c>
      <c r="J469" t="s">
        <v>8</v>
      </c>
      <c r="K469" t="s">
        <v>59</v>
      </c>
      <c r="L469" t="s">
        <v>1018</v>
      </c>
      <c r="M469" t="s">
        <v>473</v>
      </c>
      <c r="N469">
        <v>0</v>
      </c>
      <c r="O469" t="s">
        <v>47</v>
      </c>
      <c r="P469">
        <v>79</v>
      </c>
      <c r="Q469" t="s">
        <v>48</v>
      </c>
      <c r="R469" t="s">
        <v>317</v>
      </c>
      <c r="S469" t="s">
        <v>318</v>
      </c>
      <c r="T469" t="s">
        <v>51</v>
      </c>
      <c r="U469" t="s">
        <v>353</v>
      </c>
      <c r="V469">
        <v>1.1499999999999999</v>
      </c>
      <c r="W469" s="1">
        <v>1808.95</v>
      </c>
      <c r="X469">
        <v>1</v>
      </c>
      <c r="Y469">
        <v>0.6</v>
      </c>
      <c r="Z469">
        <v>4</v>
      </c>
      <c r="AA469">
        <v>0.15</v>
      </c>
      <c r="AB469" s="2">
        <v>0</v>
      </c>
      <c r="AC469" s="1">
        <v>0</v>
      </c>
      <c r="AD469" s="7">
        <v>43489</v>
      </c>
      <c r="AE469" s="7">
        <v>43489</v>
      </c>
      <c r="AF469">
        <v>0</v>
      </c>
      <c r="AG469" t="s">
        <v>53</v>
      </c>
      <c r="AH469" s="2">
        <v>0</v>
      </c>
      <c r="AI469" s="1">
        <v>0</v>
      </c>
      <c r="AJ469" s="1">
        <v>0</v>
      </c>
      <c r="AK469" s="6" t="str">
        <f>+IF(Tabla1[[#This Row],[REQUEST_TY]]="SR MANTENIMIENTO CORRECTIVO", "EMERGENCIA", "OTROS")</f>
        <v>EMERGENCIA</v>
      </c>
      <c r="AL469" s="6" t="str">
        <f>+_xlfn.IFS(Tabla1[[#This Row],[Veces obj]]&lt;=1,"0-1",Tabla1[[#This Row],[Veces obj]]&lt;=2,"1-2",Tabla1[[#This Row],[Veces obj]]&lt;=3,"2-3",TRUE,"&gt;3")</f>
        <v>0-1</v>
      </c>
      <c r="AM469" s="6" t="str">
        <f>+_xlfn.IFS(MONTH(Tabla1[[#This Row],[MES]])&lt;=3,"Q1",MONTH(Tabla1[[#This Row],[MES]])&lt;=6,"Q2",MONTH(Tabla1[[#This Row],[MES]])&lt;=9,"Q3",TRUE,"Q4")</f>
        <v>Q1</v>
      </c>
      <c r="AN469" t="str">
        <f>+IFERROR(VLOOKUP(Tabla1[[#This Row],[CUENTA]],CTAS[],2,0),"OTROS")</f>
        <v>OTROS</v>
      </c>
      <c r="AP469" t="str">
        <f>+IFERROR(VLOOKUP(Tabla1[[#This Row],[EMPLEADO]],IS[],3,0),"OTROS")</f>
        <v>OTROS</v>
      </c>
      <c r="AQ469" t="str">
        <f>+IFERROR(VLOOKUP(Tabla1[[#This Row],[EMPLEADO]],IS[[NÓMINA]:[INGENIERO]],2,0),"OTROS")</f>
        <v>OTROS</v>
      </c>
    </row>
    <row r="470" spans="1:43" x14ac:dyDescent="0.25">
      <c r="A470" t="s">
        <v>4444</v>
      </c>
      <c r="B470">
        <v>1</v>
      </c>
      <c r="C470" t="s">
        <v>6358</v>
      </c>
      <c r="D470" t="s">
        <v>38</v>
      </c>
      <c r="E470" t="s">
        <v>76</v>
      </c>
      <c r="F470" t="s">
        <v>6359</v>
      </c>
      <c r="G470" s="17" t="s">
        <v>1620</v>
      </c>
      <c r="H470" t="s">
        <v>384</v>
      </c>
      <c r="I470" t="s">
        <v>43</v>
      </c>
      <c r="J470" t="s">
        <v>8</v>
      </c>
      <c r="K470" t="s">
        <v>102</v>
      </c>
      <c r="L470" t="s">
        <v>1621</v>
      </c>
      <c r="M470" t="s">
        <v>736</v>
      </c>
      <c r="N470">
        <v>0</v>
      </c>
      <c r="O470" t="s">
        <v>47</v>
      </c>
      <c r="P470">
        <v>4</v>
      </c>
      <c r="Q470" t="s">
        <v>207</v>
      </c>
      <c r="R470" t="s">
        <v>63</v>
      </c>
      <c r="S470" t="s">
        <v>64</v>
      </c>
      <c r="T470" t="s">
        <v>51</v>
      </c>
      <c r="U470" t="s">
        <v>209</v>
      </c>
      <c r="V470">
        <v>0</v>
      </c>
      <c r="W470" s="1">
        <v>0</v>
      </c>
      <c r="X470">
        <v>1</v>
      </c>
      <c r="Y470">
        <v>0.75</v>
      </c>
      <c r="Z470">
        <v>5</v>
      </c>
      <c r="AA470">
        <v>0.15</v>
      </c>
      <c r="AB470" s="2">
        <v>0</v>
      </c>
      <c r="AC470" s="1">
        <v>0</v>
      </c>
      <c r="AD470" s="7">
        <v>43517</v>
      </c>
      <c r="AE470" s="7">
        <v>43517</v>
      </c>
      <c r="AF470">
        <v>0</v>
      </c>
      <c r="AG470" t="s">
        <v>53</v>
      </c>
      <c r="AH470" s="2">
        <v>0</v>
      </c>
      <c r="AI470" s="1">
        <v>0</v>
      </c>
      <c r="AJ470" s="1">
        <v>0</v>
      </c>
      <c r="AK470" s="6" t="str">
        <f>+IF(Tabla1[[#This Row],[REQUEST_TY]]="SR MANTENIMIENTO CORRECTIVO", "EMERGENCIA", "OTROS")</f>
        <v>EMERGENCIA</v>
      </c>
      <c r="AL470" s="6" t="str">
        <f>+_xlfn.IFS(Tabla1[[#This Row],[Veces obj]]&lt;=1,"0-1",Tabla1[[#This Row],[Veces obj]]&lt;=2,"1-2",Tabla1[[#This Row],[Veces obj]]&lt;=3,"2-3",TRUE,"&gt;3")</f>
        <v>0-1</v>
      </c>
      <c r="AM470" s="6" t="str">
        <f>+_xlfn.IFS(MONTH(Tabla1[[#This Row],[MES]])&lt;=3,"Q1",MONTH(Tabla1[[#This Row],[MES]])&lt;=6,"Q2",MONTH(Tabla1[[#This Row],[MES]])&lt;=9,"Q3",TRUE,"Q4")</f>
        <v>Q1</v>
      </c>
      <c r="AN470" t="str">
        <f>+IFERROR(VLOOKUP(Tabla1[[#This Row],[CUENTA]],CTAS[],2,0),"OTROS")</f>
        <v>OTROS</v>
      </c>
      <c r="AP470" t="str">
        <f>+IFERROR(VLOOKUP(Tabla1[[#This Row],[EMPLEADO]],IS[],3,0),"OTROS")</f>
        <v>OTROS</v>
      </c>
      <c r="AQ470" t="str">
        <f>+IFERROR(VLOOKUP(Tabla1[[#This Row],[EMPLEADO]],IS[[NÓMINA]:[INGENIERO]],2,0),"OTROS")</f>
        <v>OTROS</v>
      </c>
    </row>
    <row r="471" spans="1:43" x14ac:dyDescent="0.25">
      <c r="A471" t="s">
        <v>4444</v>
      </c>
      <c r="B471">
        <v>1</v>
      </c>
      <c r="C471" t="s">
        <v>7099</v>
      </c>
      <c r="D471" t="s">
        <v>38</v>
      </c>
      <c r="E471" t="s">
        <v>76</v>
      </c>
      <c r="F471" t="s">
        <v>7100</v>
      </c>
      <c r="G471" s="17" t="s">
        <v>1074</v>
      </c>
      <c r="H471" t="s">
        <v>213</v>
      </c>
      <c r="I471" t="s">
        <v>43</v>
      </c>
      <c r="J471" t="s">
        <v>8</v>
      </c>
      <c r="K471" t="s">
        <v>59</v>
      </c>
      <c r="L471" t="s">
        <v>1075</v>
      </c>
      <c r="M471" t="s">
        <v>215</v>
      </c>
      <c r="N471">
        <v>0</v>
      </c>
      <c r="O471" t="s">
        <v>47</v>
      </c>
      <c r="P471">
        <v>19</v>
      </c>
      <c r="Q471" t="s">
        <v>62</v>
      </c>
      <c r="R471" t="s">
        <v>63</v>
      </c>
      <c r="S471" t="s">
        <v>64</v>
      </c>
      <c r="T471" t="s">
        <v>51</v>
      </c>
      <c r="U471" t="s">
        <v>65</v>
      </c>
      <c r="V471">
        <v>0.8</v>
      </c>
      <c r="W471" s="1">
        <v>1092</v>
      </c>
      <c r="X471">
        <v>1</v>
      </c>
      <c r="Y471">
        <v>0.75</v>
      </c>
      <c r="Z471">
        <v>5</v>
      </c>
      <c r="AA471">
        <v>0.15</v>
      </c>
      <c r="AB471" s="2">
        <v>0</v>
      </c>
      <c r="AC471" s="1">
        <v>0</v>
      </c>
      <c r="AD471" s="7">
        <v>43521</v>
      </c>
      <c r="AE471" s="7">
        <v>43521</v>
      </c>
      <c r="AF471">
        <v>0</v>
      </c>
      <c r="AG471" t="s">
        <v>53</v>
      </c>
      <c r="AH471" s="2">
        <v>0</v>
      </c>
      <c r="AI471" s="1">
        <v>0</v>
      </c>
      <c r="AJ471" s="1">
        <v>0</v>
      </c>
      <c r="AK471" s="6" t="str">
        <f>+IF(Tabla1[[#This Row],[REQUEST_TY]]="SR MANTENIMIENTO CORRECTIVO", "EMERGENCIA", "OTROS")</f>
        <v>EMERGENCIA</v>
      </c>
      <c r="AL471" s="6" t="str">
        <f>+_xlfn.IFS(Tabla1[[#This Row],[Veces obj]]&lt;=1,"0-1",Tabla1[[#This Row],[Veces obj]]&lt;=2,"1-2",Tabla1[[#This Row],[Veces obj]]&lt;=3,"2-3",TRUE,"&gt;3")</f>
        <v>0-1</v>
      </c>
      <c r="AM471" s="6" t="str">
        <f>+_xlfn.IFS(MONTH(Tabla1[[#This Row],[MES]])&lt;=3,"Q1",MONTH(Tabla1[[#This Row],[MES]])&lt;=6,"Q2",MONTH(Tabla1[[#This Row],[MES]])&lt;=9,"Q3",TRUE,"Q4")</f>
        <v>Q1</v>
      </c>
      <c r="AN471" t="str">
        <f>+IFERROR(VLOOKUP(Tabla1[[#This Row],[CUENTA]],CTAS[],2,0),"OTROS")</f>
        <v>OTROS</v>
      </c>
      <c r="AP471" t="str">
        <f>+IFERROR(VLOOKUP(Tabla1[[#This Row],[EMPLEADO]],IS[],3,0),"OTROS")</f>
        <v>OTROS</v>
      </c>
      <c r="AQ471" t="str">
        <f>+IFERROR(VLOOKUP(Tabla1[[#This Row],[EMPLEADO]],IS[[NÓMINA]:[INGENIERO]],2,0),"OTROS")</f>
        <v>OTROS</v>
      </c>
    </row>
    <row r="472" spans="1:43" x14ac:dyDescent="0.25">
      <c r="A472" t="s">
        <v>4444</v>
      </c>
      <c r="B472">
        <v>1</v>
      </c>
      <c r="C472" t="s">
        <v>5321</v>
      </c>
      <c r="D472" t="s">
        <v>38</v>
      </c>
      <c r="E472" t="s">
        <v>76</v>
      </c>
      <c r="F472" t="s">
        <v>5322</v>
      </c>
      <c r="G472" s="17" t="s">
        <v>265</v>
      </c>
      <c r="H472" t="s">
        <v>266</v>
      </c>
      <c r="I472" t="s">
        <v>43</v>
      </c>
      <c r="J472" t="s">
        <v>8</v>
      </c>
      <c r="K472" t="s">
        <v>59</v>
      </c>
      <c r="L472" t="s">
        <v>267</v>
      </c>
      <c r="M472" t="s">
        <v>73</v>
      </c>
      <c r="N472">
        <v>0</v>
      </c>
      <c r="O472" t="s">
        <v>47</v>
      </c>
      <c r="P472">
        <v>22</v>
      </c>
      <c r="Q472" t="s">
        <v>62</v>
      </c>
      <c r="R472" t="s">
        <v>63</v>
      </c>
      <c r="S472" t="s">
        <v>64</v>
      </c>
      <c r="T472" t="s">
        <v>51</v>
      </c>
      <c r="U472" t="s">
        <v>65</v>
      </c>
      <c r="V472">
        <v>0.8</v>
      </c>
      <c r="W472" s="1">
        <v>1092</v>
      </c>
      <c r="X472">
        <v>1</v>
      </c>
      <c r="Y472">
        <v>0.08</v>
      </c>
      <c r="Z472">
        <v>5</v>
      </c>
      <c r="AA472">
        <v>1.6E-2</v>
      </c>
      <c r="AB472" s="2">
        <v>0</v>
      </c>
      <c r="AC472" s="1">
        <v>0</v>
      </c>
      <c r="AD472" s="7">
        <v>43503</v>
      </c>
      <c r="AE472" s="7">
        <v>43503</v>
      </c>
      <c r="AF472">
        <v>0</v>
      </c>
      <c r="AG472" t="s">
        <v>53</v>
      </c>
      <c r="AH472" s="2">
        <v>0</v>
      </c>
      <c r="AI472" s="1">
        <v>0</v>
      </c>
      <c r="AJ472" s="1">
        <v>0</v>
      </c>
      <c r="AK472" s="6" t="str">
        <f>+IF(Tabla1[[#This Row],[REQUEST_TY]]="SR MANTENIMIENTO CORRECTIVO", "EMERGENCIA", "OTROS")</f>
        <v>EMERGENCIA</v>
      </c>
      <c r="AL472" s="6" t="str">
        <f>+_xlfn.IFS(Tabla1[[#This Row],[Veces obj]]&lt;=1,"0-1",Tabla1[[#This Row],[Veces obj]]&lt;=2,"1-2",Tabla1[[#This Row],[Veces obj]]&lt;=3,"2-3",TRUE,"&gt;3")</f>
        <v>0-1</v>
      </c>
      <c r="AM472" s="6" t="str">
        <f>+_xlfn.IFS(MONTH(Tabla1[[#This Row],[MES]])&lt;=3,"Q1",MONTH(Tabla1[[#This Row],[MES]])&lt;=6,"Q2",MONTH(Tabla1[[#This Row],[MES]])&lt;=9,"Q3",TRUE,"Q4")</f>
        <v>Q1</v>
      </c>
      <c r="AN472" t="str">
        <f>+IFERROR(VLOOKUP(Tabla1[[#This Row],[CUENTA]],CTAS[],2,0),"OTROS")</f>
        <v>OTROS</v>
      </c>
      <c r="AO472">
        <v>1</v>
      </c>
      <c r="AP472" t="str">
        <f>+IFERROR(VLOOKUP(Tabla1[[#This Row],[EMPLEADO]],IS[],3,0),"OTROS")</f>
        <v>JUAREZ</v>
      </c>
      <c r="AQ472" t="str">
        <f>+IFERROR(VLOOKUP(Tabla1[[#This Row],[EMPLEADO]],IS[[NÓMINA]:[INGENIERO]],2,0),"OTROS")</f>
        <v>CESAR MAR</v>
      </c>
    </row>
    <row r="473" spans="1:43" x14ac:dyDescent="0.25">
      <c r="A473" t="s">
        <v>4444</v>
      </c>
      <c r="B473">
        <v>1</v>
      </c>
      <c r="C473" t="s">
        <v>4673</v>
      </c>
      <c r="D473" t="s">
        <v>38</v>
      </c>
      <c r="E473" t="s">
        <v>373</v>
      </c>
      <c r="F473" t="s">
        <v>4674</v>
      </c>
      <c r="G473" s="17" t="s">
        <v>875</v>
      </c>
      <c r="H473" t="s">
        <v>308</v>
      </c>
      <c r="I473" t="s">
        <v>43</v>
      </c>
      <c r="J473" t="s">
        <v>8</v>
      </c>
      <c r="K473" t="s">
        <v>495</v>
      </c>
      <c r="L473" t="s">
        <v>496</v>
      </c>
      <c r="M473" t="s">
        <v>46</v>
      </c>
      <c r="N473">
        <v>0</v>
      </c>
      <c r="O473" t="s">
        <v>47</v>
      </c>
      <c r="P473">
        <v>10</v>
      </c>
      <c r="Q473" t="s">
        <v>194</v>
      </c>
      <c r="R473" t="s">
        <v>153</v>
      </c>
      <c r="S473" t="s">
        <v>50</v>
      </c>
      <c r="T473" t="s">
        <v>51</v>
      </c>
      <c r="U473" t="s">
        <v>444</v>
      </c>
      <c r="V473">
        <v>0</v>
      </c>
      <c r="W473" s="1">
        <v>0</v>
      </c>
      <c r="X473">
        <v>1</v>
      </c>
      <c r="Y473">
        <v>0.76</v>
      </c>
      <c r="Z473">
        <v>5</v>
      </c>
      <c r="AA473">
        <v>0.152</v>
      </c>
      <c r="AB473" s="2">
        <v>0</v>
      </c>
      <c r="AC473" s="1">
        <v>0</v>
      </c>
      <c r="AD473" s="7">
        <v>43497</v>
      </c>
      <c r="AE473" s="7">
        <v>43501</v>
      </c>
      <c r="AF473">
        <v>1</v>
      </c>
      <c r="AG473" t="s">
        <v>53</v>
      </c>
      <c r="AH473" s="2">
        <v>0</v>
      </c>
      <c r="AI473" s="1">
        <v>0</v>
      </c>
      <c r="AJ473" s="1">
        <v>0</v>
      </c>
      <c r="AK473" s="6" t="str">
        <f>+IF(Tabla1[[#This Row],[REQUEST_TY]]="SR MANTENIMIENTO CORRECTIVO", "EMERGENCIA", "OTROS")</f>
        <v>EMERGENCIA</v>
      </c>
      <c r="AL473" s="6" t="str">
        <f>+_xlfn.IFS(Tabla1[[#This Row],[Veces obj]]&lt;=1,"0-1",Tabla1[[#This Row],[Veces obj]]&lt;=2,"1-2",Tabla1[[#This Row],[Veces obj]]&lt;=3,"2-3",TRUE,"&gt;3")</f>
        <v>0-1</v>
      </c>
      <c r="AM473" s="6" t="str">
        <f>+_xlfn.IFS(MONTH(Tabla1[[#This Row],[MES]])&lt;=3,"Q1",MONTH(Tabla1[[#This Row],[MES]])&lt;=6,"Q2",MONTH(Tabla1[[#This Row],[MES]])&lt;=9,"Q3",TRUE,"Q4")</f>
        <v>Q1</v>
      </c>
      <c r="AN473" t="str">
        <f>+IFERROR(VLOOKUP(Tabla1[[#This Row],[CUENTA]],CTAS[],2,0),"OTROS")</f>
        <v>OTROS</v>
      </c>
      <c r="AP473" t="str">
        <f>+IFERROR(VLOOKUP(Tabla1[[#This Row],[EMPLEADO]],IS[],3,0),"OTROS")</f>
        <v>OTROS</v>
      </c>
      <c r="AQ473" t="str">
        <f>+IFERROR(VLOOKUP(Tabla1[[#This Row],[EMPLEADO]],IS[[NÓMINA]:[INGENIERO]],2,0),"OTROS")</f>
        <v>OTROS</v>
      </c>
    </row>
    <row r="474" spans="1:43" x14ac:dyDescent="0.25">
      <c r="A474" t="s">
        <v>4444</v>
      </c>
      <c r="B474">
        <v>1</v>
      </c>
      <c r="C474" t="s">
        <v>5486</v>
      </c>
      <c r="D474" t="s">
        <v>38</v>
      </c>
      <c r="E474" t="s">
        <v>5487</v>
      </c>
      <c r="F474" t="s">
        <v>5488</v>
      </c>
      <c r="G474" s="17" t="s">
        <v>5489</v>
      </c>
      <c r="H474" t="s">
        <v>220</v>
      </c>
      <c r="I474" t="s">
        <v>43</v>
      </c>
      <c r="J474" t="s">
        <v>8</v>
      </c>
      <c r="K474" t="s">
        <v>5490</v>
      </c>
      <c r="L474" t="s">
        <v>5491</v>
      </c>
      <c r="M474" t="s">
        <v>5492</v>
      </c>
      <c r="N474">
        <v>0</v>
      </c>
      <c r="O474" t="s">
        <v>47</v>
      </c>
      <c r="P474">
        <v>2626</v>
      </c>
      <c r="Q474" t="s">
        <v>48</v>
      </c>
      <c r="R474" t="s">
        <v>74</v>
      </c>
      <c r="S474" t="s">
        <v>50</v>
      </c>
      <c r="T474" t="s">
        <v>208</v>
      </c>
      <c r="U474" t="s">
        <v>52</v>
      </c>
      <c r="V474">
        <v>1.05</v>
      </c>
      <c r="W474" s="1">
        <v>750.75000000000011</v>
      </c>
      <c r="X474">
        <v>1</v>
      </c>
      <c r="Y474">
        <v>1.37</v>
      </c>
      <c r="Z474">
        <v>9</v>
      </c>
      <c r="AA474">
        <v>0.15222222222222223</v>
      </c>
      <c r="AB474" s="2">
        <v>0</v>
      </c>
      <c r="AC474" s="1">
        <v>0</v>
      </c>
      <c r="AD474" s="7">
        <v>43504</v>
      </c>
      <c r="AE474" s="7">
        <v>43504</v>
      </c>
      <c r="AF474">
        <v>0</v>
      </c>
      <c r="AG474" t="s">
        <v>53</v>
      </c>
      <c r="AH474" s="2">
        <v>0</v>
      </c>
      <c r="AI474" s="1">
        <v>0</v>
      </c>
      <c r="AJ474" s="1">
        <v>0</v>
      </c>
      <c r="AK474" s="6" t="str">
        <f>+IF(Tabla1[[#This Row],[REQUEST_TY]]="SR MANTENIMIENTO CORRECTIVO", "EMERGENCIA", "OTROS")</f>
        <v>EMERGENCIA</v>
      </c>
      <c r="AL474" s="6" t="str">
        <f>+_xlfn.IFS(Tabla1[[#This Row],[Veces obj]]&lt;=1,"0-1",Tabla1[[#This Row],[Veces obj]]&lt;=2,"1-2",Tabla1[[#This Row],[Veces obj]]&lt;=3,"2-3",TRUE,"&gt;3")</f>
        <v>0-1</v>
      </c>
      <c r="AM474" s="6" t="str">
        <f>+_xlfn.IFS(MONTH(Tabla1[[#This Row],[MES]])&lt;=3,"Q1",MONTH(Tabla1[[#This Row],[MES]])&lt;=6,"Q2",MONTH(Tabla1[[#This Row],[MES]])&lt;=9,"Q3",TRUE,"Q4")</f>
        <v>Q1</v>
      </c>
      <c r="AN474" t="str">
        <f>+IFERROR(VLOOKUP(Tabla1[[#This Row],[CUENTA]],CTAS[],2,0),"OTROS")</f>
        <v>OTROS</v>
      </c>
      <c r="AP474" t="str">
        <f>+IFERROR(VLOOKUP(Tabla1[[#This Row],[EMPLEADO]],IS[],3,0),"OTROS")</f>
        <v>OTROS</v>
      </c>
      <c r="AQ474" t="str">
        <f>+IFERROR(VLOOKUP(Tabla1[[#This Row],[EMPLEADO]],IS[[NÓMINA]:[INGENIERO]],2,0),"OTROS")</f>
        <v>OTROS</v>
      </c>
    </row>
    <row r="475" spans="1:43" x14ac:dyDescent="0.25">
      <c r="A475" t="s">
        <v>36</v>
      </c>
      <c r="B475">
        <v>1</v>
      </c>
      <c r="C475" t="s">
        <v>1019</v>
      </c>
      <c r="D475" t="s">
        <v>38</v>
      </c>
      <c r="E475" t="s">
        <v>133</v>
      </c>
      <c r="F475" t="s">
        <v>1020</v>
      </c>
      <c r="G475" s="17" t="s">
        <v>982</v>
      </c>
      <c r="H475" t="s">
        <v>204</v>
      </c>
      <c r="I475" t="s">
        <v>43</v>
      </c>
      <c r="J475" t="s">
        <v>8</v>
      </c>
      <c r="K475" t="s">
        <v>59</v>
      </c>
      <c r="L475" t="s">
        <v>205</v>
      </c>
      <c r="M475" t="s">
        <v>206</v>
      </c>
      <c r="N475">
        <v>0</v>
      </c>
      <c r="O475" t="s">
        <v>47</v>
      </c>
      <c r="P475">
        <v>6</v>
      </c>
      <c r="Q475" t="s">
        <v>207</v>
      </c>
      <c r="R475" t="s">
        <v>138</v>
      </c>
      <c r="S475" t="s">
        <v>139</v>
      </c>
      <c r="T475" t="s">
        <v>208</v>
      </c>
      <c r="U475" t="s">
        <v>879</v>
      </c>
      <c r="V475">
        <v>0.6</v>
      </c>
      <c r="W475" s="1">
        <v>943.80000000000007</v>
      </c>
      <c r="X475">
        <v>1</v>
      </c>
      <c r="Y475">
        <v>0.92</v>
      </c>
      <c r="Z475">
        <v>6</v>
      </c>
      <c r="AA475">
        <v>0.15333333333333335</v>
      </c>
      <c r="AB475" s="2">
        <v>0</v>
      </c>
      <c r="AC475" s="1">
        <v>0</v>
      </c>
      <c r="AD475" s="7">
        <v>43480</v>
      </c>
      <c r="AE475" s="7">
        <v>43480</v>
      </c>
      <c r="AF475">
        <v>0</v>
      </c>
      <c r="AG475" t="s">
        <v>53</v>
      </c>
      <c r="AH475" s="2">
        <v>0</v>
      </c>
      <c r="AI475" s="1">
        <v>0</v>
      </c>
      <c r="AJ475" s="1">
        <v>0</v>
      </c>
      <c r="AK475" s="6" t="str">
        <f>+IF(Tabla1[[#This Row],[REQUEST_TY]]="SR MANTENIMIENTO CORRECTIVO", "EMERGENCIA", "OTROS")</f>
        <v>EMERGENCIA</v>
      </c>
      <c r="AL475" s="6" t="str">
        <f>+_xlfn.IFS(Tabla1[[#This Row],[Veces obj]]&lt;=1,"0-1",Tabla1[[#This Row],[Veces obj]]&lt;=2,"1-2",Tabla1[[#This Row],[Veces obj]]&lt;=3,"2-3",TRUE,"&gt;3")</f>
        <v>0-1</v>
      </c>
      <c r="AM475" s="6" t="str">
        <f>+_xlfn.IFS(MONTH(Tabla1[[#This Row],[MES]])&lt;=3,"Q1",MONTH(Tabla1[[#This Row],[MES]])&lt;=6,"Q2",MONTH(Tabla1[[#This Row],[MES]])&lt;=9,"Q3",TRUE,"Q4")</f>
        <v>Q1</v>
      </c>
      <c r="AN475" t="str">
        <f>+IFERROR(VLOOKUP(Tabla1[[#This Row],[CUENTA]],CTAS[],2,0),"OTROS")</f>
        <v>OTROS</v>
      </c>
      <c r="AP475" t="str">
        <f>+IFERROR(VLOOKUP(Tabla1[[#This Row],[EMPLEADO]],IS[],3,0),"OTROS")</f>
        <v>OTROS</v>
      </c>
      <c r="AQ475" t="str">
        <f>+IFERROR(VLOOKUP(Tabla1[[#This Row],[EMPLEADO]],IS[[NÓMINA]:[INGENIERO]],2,0),"OTROS")</f>
        <v>OTROS</v>
      </c>
    </row>
    <row r="476" spans="1:43" x14ac:dyDescent="0.25">
      <c r="A476" t="s">
        <v>4444</v>
      </c>
      <c r="B476">
        <v>1</v>
      </c>
      <c r="C476" t="s">
        <v>5458</v>
      </c>
      <c r="D476" t="s">
        <v>38</v>
      </c>
      <c r="E476" t="s">
        <v>348</v>
      </c>
      <c r="F476" t="s">
        <v>5459</v>
      </c>
      <c r="G476" s="17" t="s">
        <v>5460</v>
      </c>
      <c r="H476" t="s">
        <v>266</v>
      </c>
      <c r="I476" t="s">
        <v>43</v>
      </c>
      <c r="J476" t="s">
        <v>8</v>
      </c>
      <c r="K476" t="s">
        <v>5461</v>
      </c>
      <c r="L476" t="s">
        <v>5462</v>
      </c>
      <c r="M476" t="s">
        <v>94</v>
      </c>
      <c r="N476">
        <v>0</v>
      </c>
      <c r="O476" t="s">
        <v>47</v>
      </c>
      <c r="P476">
        <v>2626</v>
      </c>
      <c r="Q476" t="s">
        <v>48</v>
      </c>
      <c r="R476" t="s">
        <v>223</v>
      </c>
      <c r="S476" t="s">
        <v>139</v>
      </c>
      <c r="T476" t="s">
        <v>51</v>
      </c>
      <c r="U476" t="s">
        <v>353</v>
      </c>
      <c r="V476">
        <v>1.1499999999999999</v>
      </c>
      <c r="W476" s="1">
        <v>1808.95</v>
      </c>
      <c r="X476">
        <v>1</v>
      </c>
      <c r="Y476">
        <v>0.23</v>
      </c>
      <c r="Z476">
        <v>4</v>
      </c>
      <c r="AA476">
        <v>5.7500000000000002E-2</v>
      </c>
      <c r="AB476" s="2">
        <v>0</v>
      </c>
      <c r="AC476" s="1">
        <v>0</v>
      </c>
      <c r="AD476" s="7">
        <v>43504</v>
      </c>
      <c r="AE476" s="7">
        <v>43504</v>
      </c>
      <c r="AF476">
        <v>0</v>
      </c>
      <c r="AG476" t="s">
        <v>53</v>
      </c>
      <c r="AH476" s="2">
        <v>0</v>
      </c>
      <c r="AI476" s="1">
        <v>0</v>
      </c>
      <c r="AJ476" s="1">
        <v>0</v>
      </c>
      <c r="AK476" s="6" t="str">
        <f>+IF(Tabla1[[#This Row],[REQUEST_TY]]="SR MANTENIMIENTO CORRECTIVO", "EMERGENCIA", "OTROS")</f>
        <v>EMERGENCIA</v>
      </c>
      <c r="AL476" s="6" t="str">
        <f>+_xlfn.IFS(Tabla1[[#This Row],[Veces obj]]&lt;=1,"0-1",Tabla1[[#This Row],[Veces obj]]&lt;=2,"1-2",Tabla1[[#This Row],[Veces obj]]&lt;=3,"2-3",TRUE,"&gt;3")</f>
        <v>0-1</v>
      </c>
      <c r="AM476" s="6" t="str">
        <f>+_xlfn.IFS(MONTH(Tabla1[[#This Row],[MES]])&lt;=3,"Q1",MONTH(Tabla1[[#This Row],[MES]])&lt;=6,"Q2",MONTH(Tabla1[[#This Row],[MES]])&lt;=9,"Q3",TRUE,"Q4")</f>
        <v>Q1</v>
      </c>
      <c r="AN476" t="str">
        <f>+IFERROR(VLOOKUP(Tabla1[[#This Row],[CUENTA]],CTAS[],2,0),"OTROS")</f>
        <v>OTROS</v>
      </c>
      <c r="AO476">
        <v>1</v>
      </c>
      <c r="AP476" t="str">
        <f>+IFERROR(VLOOKUP(Tabla1[[#This Row],[EMPLEADO]],IS[],3,0),"OTROS")</f>
        <v>JUAREZ</v>
      </c>
      <c r="AQ476" t="str">
        <f>+IFERROR(VLOOKUP(Tabla1[[#This Row],[EMPLEADO]],IS[[NÓMINA]:[INGENIERO]],2,0),"OTROS")</f>
        <v>CESAR MAR</v>
      </c>
    </row>
    <row r="477" spans="1:43" x14ac:dyDescent="0.25">
      <c r="A477" t="s">
        <v>4444</v>
      </c>
      <c r="B477">
        <v>1</v>
      </c>
      <c r="C477" t="s">
        <v>5289</v>
      </c>
      <c r="D477" t="s">
        <v>38</v>
      </c>
      <c r="E477" t="s">
        <v>113</v>
      </c>
      <c r="F477" t="s">
        <v>5290</v>
      </c>
      <c r="G477" s="17" t="s">
        <v>5291</v>
      </c>
      <c r="H477" t="s">
        <v>308</v>
      </c>
      <c r="I477" t="s">
        <v>43</v>
      </c>
      <c r="J477" t="s">
        <v>8</v>
      </c>
      <c r="K477" t="s">
        <v>144</v>
      </c>
      <c r="L477" t="s">
        <v>616</v>
      </c>
      <c r="M477" t="s">
        <v>46</v>
      </c>
      <c r="N477">
        <v>0</v>
      </c>
      <c r="O477" t="s">
        <v>47</v>
      </c>
      <c r="P477">
        <v>2625</v>
      </c>
      <c r="Q477" t="s">
        <v>48</v>
      </c>
      <c r="R477" t="s">
        <v>49</v>
      </c>
      <c r="S477" t="s">
        <v>50</v>
      </c>
      <c r="T477" t="s">
        <v>51</v>
      </c>
      <c r="U477" t="s">
        <v>52</v>
      </c>
      <c r="V477">
        <v>1.05</v>
      </c>
      <c r="W477" s="1">
        <v>750.75000000000011</v>
      </c>
      <c r="X477">
        <v>1</v>
      </c>
      <c r="Y477">
        <v>0.77</v>
      </c>
      <c r="Z477">
        <v>5</v>
      </c>
      <c r="AA477">
        <v>0.154</v>
      </c>
      <c r="AB477" s="2">
        <v>0</v>
      </c>
      <c r="AC477" s="1">
        <v>0</v>
      </c>
      <c r="AD477" s="7">
        <v>43507</v>
      </c>
      <c r="AE477" s="7">
        <v>43508</v>
      </c>
      <c r="AF477">
        <v>1</v>
      </c>
      <c r="AG477" t="s">
        <v>53</v>
      </c>
      <c r="AH477" s="2">
        <v>0</v>
      </c>
      <c r="AI477" s="1">
        <v>0</v>
      </c>
      <c r="AJ477" s="1">
        <v>0</v>
      </c>
      <c r="AK477" s="6" t="str">
        <f>+IF(Tabla1[[#This Row],[REQUEST_TY]]="SR MANTENIMIENTO CORRECTIVO", "EMERGENCIA", "OTROS")</f>
        <v>EMERGENCIA</v>
      </c>
      <c r="AL477" s="6" t="str">
        <f>+_xlfn.IFS(Tabla1[[#This Row],[Veces obj]]&lt;=1,"0-1",Tabla1[[#This Row],[Veces obj]]&lt;=2,"1-2",Tabla1[[#This Row],[Veces obj]]&lt;=3,"2-3",TRUE,"&gt;3")</f>
        <v>0-1</v>
      </c>
      <c r="AM477" s="6" t="str">
        <f>+_xlfn.IFS(MONTH(Tabla1[[#This Row],[MES]])&lt;=3,"Q1",MONTH(Tabla1[[#This Row],[MES]])&lt;=6,"Q2",MONTH(Tabla1[[#This Row],[MES]])&lt;=9,"Q3",TRUE,"Q4")</f>
        <v>Q1</v>
      </c>
      <c r="AN477" t="str">
        <f>+IFERROR(VLOOKUP(Tabla1[[#This Row],[CUENTA]],CTAS[],2,0),"OTROS")</f>
        <v>OTROS</v>
      </c>
      <c r="AP477" t="str">
        <f>+IFERROR(VLOOKUP(Tabla1[[#This Row],[EMPLEADO]],IS[],3,0),"OTROS")</f>
        <v>OTROS</v>
      </c>
      <c r="AQ477" t="str">
        <f>+IFERROR(VLOOKUP(Tabla1[[#This Row],[EMPLEADO]],IS[[NÓMINA]:[INGENIERO]],2,0),"OTROS")</f>
        <v>OTROS</v>
      </c>
    </row>
    <row r="478" spans="1:43" x14ac:dyDescent="0.25">
      <c r="A478" t="s">
        <v>36</v>
      </c>
      <c r="B478">
        <v>1</v>
      </c>
      <c r="C478" t="s">
        <v>655</v>
      </c>
      <c r="D478" t="s">
        <v>38</v>
      </c>
      <c r="E478" t="s">
        <v>160</v>
      </c>
      <c r="F478" t="s">
        <v>656</v>
      </c>
      <c r="G478" s="17" t="s">
        <v>657</v>
      </c>
      <c r="H478" t="s">
        <v>266</v>
      </c>
      <c r="I478" t="s">
        <v>43</v>
      </c>
      <c r="J478" t="s">
        <v>8</v>
      </c>
      <c r="K478" t="s">
        <v>240</v>
      </c>
      <c r="L478" t="s">
        <v>241</v>
      </c>
      <c r="M478" t="s">
        <v>94</v>
      </c>
      <c r="N478">
        <v>0</v>
      </c>
      <c r="O478" t="s">
        <v>47</v>
      </c>
      <c r="P478">
        <v>270</v>
      </c>
      <c r="Q478" t="s">
        <v>48</v>
      </c>
      <c r="R478" t="s">
        <v>49</v>
      </c>
      <c r="S478" t="s">
        <v>50</v>
      </c>
      <c r="T478" t="s">
        <v>51</v>
      </c>
      <c r="U478" t="s">
        <v>52</v>
      </c>
      <c r="V478">
        <v>1.05</v>
      </c>
      <c r="W478" s="1">
        <v>750.75000000000011</v>
      </c>
      <c r="X478">
        <v>1</v>
      </c>
      <c r="Y478">
        <v>0.38</v>
      </c>
      <c r="Z478">
        <v>5</v>
      </c>
      <c r="AA478">
        <v>7.5999999999999998E-2</v>
      </c>
      <c r="AB478" s="2">
        <v>0</v>
      </c>
      <c r="AC478" s="1">
        <v>0</v>
      </c>
      <c r="AD478" s="7">
        <v>43493</v>
      </c>
      <c r="AE478" s="7">
        <v>43493</v>
      </c>
      <c r="AF478">
        <v>0</v>
      </c>
      <c r="AG478" t="s">
        <v>53</v>
      </c>
      <c r="AH478" s="2">
        <v>0</v>
      </c>
      <c r="AI478" s="1">
        <v>0</v>
      </c>
      <c r="AJ478" s="1">
        <v>0</v>
      </c>
      <c r="AK478" s="6" t="str">
        <f>+IF(Tabla1[[#This Row],[REQUEST_TY]]="SR MANTENIMIENTO CORRECTIVO", "EMERGENCIA", "OTROS")</f>
        <v>EMERGENCIA</v>
      </c>
      <c r="AL478" s="6" t="str">
        <f>+_xlfn.IFS(Tabla1[[#This Row],[Veces obj]]&lt;=1,"0-1",Tabla1[[#This Row],[Veces obj]]&lt;=2,"1-2",Tabla1[[#This Row],[Veces obj]]&lt;=3,"2-3",TRUE,"&gt;3")</f>
        <v>0-1</v>
      </c>
      <c r="AM478" s="6" t="str">
        <f>+_xlfn.IFS(MONTH(Tabla1[[#This Row],[MES]])&lt;=3,"Q1",MONTH(Tabla1[[#This Row],[MES]])&lt;=6,"Q2",MONTH(Tabla1[[#This Row],[MES]])&lt;=9,"Q3",TRUE,"Q4")</f>
        <v>Q1</v>
      </c>
      <c r="AN478" t="str">
        <f>+IFERROR(VLOOKUP(Tabla1[[#This Row],[CUENTA]],CTAS[],2,0),"OTROS")</f>
        <v>OTROS</v>
      </c>
      <c r="AO478">
        <v>1</v>
      </c>
      <c r="AP478" t="str">
        <f>+IFERROR(VLOOKUP(Tabla1[[#This Row],[EMPLEADO]],IS[],3,0),"OTROS")</f>
        <v>JUAREZ</v>
      </c>
      <c r="AQ478" t="str">
        <f>+IFERROR(VLOOKUP(Tabla1[[#This Row],[EMPLEADO]],IS[[NÓMINA]:[INGENIERO]],2,0),"OTROS")</f>
        <v>CESAR MAR</v>
      </c>
    </row>
    <row r="479" spans="1:43" x14ac:dyDescent="0.25">
      <c r="A479" t="s">
        <v>4444</v>
      </c>
      <c r="B479">
        <v>1</v>
      </c>
      <c r="C479" t="s">
        <v>5472</v>
      </c>
      <c r="D479" t="s">
        <v>38</v>
      </c>
      <c r="E479" t="s">
        <v>39</v>
      </c>
      <c r="F479" t="s">
        <v>5473</v>
      </c>
      <c r="G479" s="17" t="s">
        <v>5474</v>
      </c>
      <c r="H479" t="s">
        <v>42</v>
      </c>
      <c r="I479" t="s">
        <v>43</v>
      </c>
      <c r="J479" t="s">
        <v>8</v>
      </c>
      <c r="K479" t="s">
        <v>798</v>
      </c>
      <c r="L479" t="s">
        <v>1729</v>
      </c>
      <c r="M479" t="s">
        <v>131</v>
      </c>
      <c r="N479">
        <v>1</v>
      </c>
      <c r="O479" t="s">
        <v>47</v>
      </c>
      <c r="P479">
        <v>2626</v>
      </c>
      <c r="Q479" t="s">
        <v>48</v>
      </c>
      <c r="R479" t="s">
        <v>49</v>
      </c>
      <c r="S479" t="s">
        <v>50</v>
      </c>
      <c r="T479" t="s">
        <v>51</v>
      </c>
      <c r="U479" t="s">
        <v>52</v>
      </c>
      <c r="V479">
        <v>1.05</v>
      </c>
      <c r="W479" s="1">
        <v>0</v>
      </c>
      <c r="X479">
        <v>1</v>
      </c>
      <c r="Y479">
        <v>0.77</v>
      </c>
      <c r="Z479">
        <v>5</v>
      </c>
      <c r="AA479">
        <v>0.154</v>
      </c>
      <c r="AB479" s="2">
        <v>0</v>
      </c>
      <c r="AC479" s="1">
        <v>0</v>
      </c>
      <c r="AD479" s="7">
        <v>43504</v>
      </c>
      <c r="AE479" s="7">
        <v>43507</v>
      </c>
      <c r="AF479">
        <v>1</v>
      </c>
      <c r="AG479" t="s">
        <v>53</v>
      </c>
      <c r="AH479" s="2">
        <v>0</v>
      </c>
      <c r="AI479" s="1">
        <v>0</v>
      </c>
      <c r="AJ479" s="1">
        <v>0</v>
      </c>
      <c r="AK479" s="6" t="str">
        <f>+IF(Tabla1[[#This Row],[REQUEST_TY]]="SR MANTENIMIENTO CORRECTIVO", "EMERGENCIA", "OTROS")</f>
        <v>EMERGENCIA</v>
      </c>
      <c r="AL479" s="6" t="str">
        <f>+_xlfn.IFS(Tabla1[[#This Row],[Veces obj]]&lt;=1,"0-1",Tabla1[[#This Row],[Veces obj]]&lt;=2,"1-2",Tabla1[[#This Row],[Veces obj]]&lt;=3,"2-3",TRUE,"&gt;3")</f>
        <v>0-1</v>
      </c>
      <c r="AM479" s="6" t="str">
        <f>+_xlfn.IFS(MONTH(Tabla1[[#This Row],[MES]])&lt;=3,"Q1",MONTH(Tabla1[[#This Row],[MES]])&lt;=6,"Q2",MONTH(Tabla1[[#This Row],[MES]])&lt;=9,"Q3",TRUE,"Q4")</f>
        <v>Q1</v>
      </c>
      <c r="AN479" t="str">
        <f>+IFERROR(VLOOKUP(Tabla1[[#This Row],[CUENTA]],CTAS[],2,0),"OTROS")</f>
        <v>OTROS</v>
      </c>
      <c r="AP479" t="str">
        <f>+IFERROR(VLOOKUP(Tabla1[[#This Row],[EMPLEADO]],IS[],3,0),"OTROS")</f>
        <v>OTROS</v>
      </c>
      <c r="AQ479" t="str">
        <f>+IFERROR(VLOOKUP(Tabla1[[#This Row],[EMPLEADO]],IS[[NÓMINA]:[INGENIERO]],2,0),"OTROS")</f>
        <v>OTROS</v>
      </c>
    </row>
    <row r="480" spans="1:43" x14ac:dyDescent="0.25">
      <c r="A480" t="s">
        <v>36</v>
      </c>
      <c r="B480">
        <v>1</v>
      </c>
      <c r="C480" t="s">
        <v>1024</v>
      </c>
      <c r="D480" t="s">
        <v>38</v>
      </c>
      <c r="E480" t="s">
        <v>258</v>
      </c>
      <c r="F480" t="s">
        <v>1025</v>
      </c>
      <c r="G480" s="17" t="s">
        <v>1026</v>
      </c>
      <c r="H480" t="s">
        <v>101</v>
      </c>
      <c r="I480" t="s">
        <v>43</v>
      </c>
      <c r="J480" t="s">
        <v>8</v>
      </c>
      <c r="K480" t="s">
        <v>102</v>
      </c>
      <c r="L480" t="s">
        <v>1027</v>
      </c>
      <c r="M480" t="s">
        <v>1028</v>
      </c>
      <c r="N480">
        <v>0</v>
      </c>
      <c r="O480" t="s">
        <v>105</v>
      </c>
      <c r="P480">
        <v>56</v>
      </c>
      <c r="Q480" t="s">
        <v>82</v>
      </c>
      <c r="R480" t="s">
        <v>138</v>
      </c>
      <c r="S480" t="s">
        <v>139</v>
      </c>
      <c r="T480" t="s">
        <v>51</v>
      </c>
      <c r="U480" t="s">
        <v>140</v>
      </c>
      <c r="V480">
        <v>1.1000000000000001</v>
      </c>
      <c r="W480" s="1">
        <v>883.30000000000007</v>
      </c>
      <c r="X480">
        <v>1</v>
      </c>
      <c r="Y480">
        <v>0.62</v>
      </c>
      <c r="Z480">
        <v>4</v>
      </c>
      <c r="AA480">
        <v>0.155</v>
      </c>
      <c r="AB480" s="2">
        <v>0</v>
      </c>
      <c r="AC480" s="1">
        <v>0</v>
      </c>
      <c r="AD480" s="7">
        <v>43474</v>
      </c>
      <c r="AE480" s="7">
        <v>43474</v>
      </c>
      <c r="AF480">
        <v>0</v>
      </c>
      <c r="AG480" t="s">
        <v>53</v>
      </c>
      <c r="AH480" s="2">
        <v>0</v>
      </c>
      <c r="AI480" s="1">
        <v>0</v>
      </c>
      <c r="AJ480" s="1">
        <v>0</v>
      </c>
      <c r="AK480" s="6" t="str">
        <f>+IF(Tabla1[[#This Row],[REQUEST_TY]]="SR MANTENIMIENTO CORRECTIVO", "EMERGENCIA", "OTROS")</f>
        <v>EMERGENCIA</v>
      </c>
      <c r="AL480" s="6" t="str">
        <f>+_xlfn.IFS(Tabla1[[#This Row],[Veces obj]]&lt;=1,"0-1",Tabla1[[#This Row],[Veces obj]]&lt;=2,"1-2",Tabla1[[#This Row],[Veces obj]]&lt;=3,"2-3",TRUE,"&gt;3")</f>
        <v>0-1</v>
      </c>
      <c r="AM480" s="6" t="str">
        <f>+_xlfn.IFS(MONTH(Tabla1[[#This Row],[MES]])&lt;=3,"Q1",MONTH(Tabla1[[#This Row],[MES]])&lt;=6,"Q2",MONTH(Tabla1[[#This Row],[MES]])&lt;=9,"Q3",TRUE,"Q4")</f>
        <v>Q1</v>
      </c>
      <c r="AN480" t="str">
        <f>+IFERROR(VLOOKUP(Tabla1[[#This Row],[CUENTA]],CTAS[],2,0),"OTROS")</f>
        <v>OTROS</v>
      </c>
      <c r="AP480" t="str">
        <f>+IFERROR(VLOOKUP(Tabla1[[#This Row],[EMPLEADO]],IS[],3,0),"OTROS")</f>
        <v>OTROS</v>
      </c>
      <c r="AQ480" t="str">
        <f>+IFERROR(VLOOKUP(Tabla1[[#This Row],[EMPLEADO]],IS[[NÓMINA]:[INGENIERO]],2,0),"OTROS")</f>
        <v>OTROS</v>
      </c>
    </row>
    <row r="481" spans="1:43" x14ac:dyDescent="0.25">
      <c r="A481" t="s">
        <v>4444</v>
      </c>
      <c r="B481">
        <v>1</v>
      </c>
      <c r="C481" t="s">
        <v>6304</v>
      </c>
      <c r="D481" t="s">
        <v>38</v>
      </c>
      <c r="E481" t="s">
        <v>725</v>
      </c>
      <c r="F481" t="s">
        <v>6305</v>
      </c>
      <c r="G481" s="17" t="s">
        <v>6306</v>
      </c>
      <c r="H481" t="s">
        <v>253</v>
      </c>
      <c r="I481" t="s">
        <v>43</v>
      </c>
      <c r="J481" t="s">
        <v>8</v>
      </c>
      <c r="K481" t="s">
        <v>59</v>
      </c>
      <c r="L481" t="s">
        <v>687</v>
      </c>
      <c r="M481" t="s">
        <v>649</v>
      </c>
      <c r="N481">
        <v>0</v>
      </c>
      <c r="O481" t="s">
        <v>47</v>
      </c>
      <c r="P481">
        <v>78</v>
      </c>
      <c r="Q481" t="s">
        <v>48</v>
      </c>
      <c r="R481" t="s">
        <v>223</v>
      </c>
      <c r="S481" t="s">
        <v>139</v>
      </c>
      <c r="T481" t="s">
        <v>51</v>
      </c>
      <c r="U481" t="s">
        <v>353</v>
      </c>
      <c r="V481">
        <v>1.1499999999999999</v>
      </c>
      <c r="W481" s="1">
        <v>1808.95</v>
      </c>
      <c r="X481">
        <v>1</v>
      </c>
      <c r="Y481">
        <v>0.62</v>
      </c>
      <c r="Z481">
        <v>4</v>
      </c>
      <c r="AA481">
        <v>0.155</v>
      </c>
      <c r="AB481" s="2">
        <v>0</v>
      </c>
      <c r="AC481" s="1">
        <v>0</v>
      </c>
      <c r="AD481" s="7">
        <v>43514</v>
      </c>
      <c r="AE481" s="7">
        <v>43514</v>
      </c>
      <c r="AF481">
        <v>0</v>
      </c>
      <c r="AG481" t="s">
        <v>53</v>
      </c>
      <c r="AH481" s="2">
        <v>0</v>
      </c>
      <c r="AI481" s="1">
        <v>0</v>
      </c>
      <c r="AJ481" s="1">
        <v>0</v>
      </c>
      <c r="AK481" s="6" t="str">
        <f>+IF(Tabla1[[#This Row],[REQUEST_TY]]="SR MANTENIMIENTO CORRECTIVO", "EMERGENCIA", "OTROS")</f>
        <v>EMERGENCIA</v>
      </c>
      <c r="AL481" s="6" t="str">
        <f>+_xlfn.IFS(Tabla1[[#This Row],[Veces obj]]&lt;=1,"0-1",Tabla1[[#This Row],[Veces obj]]&lt;=2,"1-2",Tabla1[[#This Row],[Veces obj]]&lt;=3,"2-3",TRUE,"&gt;3")</f>
        <v>0-1</v>
      </c>
      <c r="AM481" s="6" t="str">
        <f>+_xlfn.IFS(MONTH(Tabla1[[#This Row],[MES]])&lt;=3,"Q1",MONTH(Tabla1[[#This Row],[MES]])&lt;=6,"Q2",MONTH(Tabla1[[#This Row],[MES]])&lt;=9,"Q3",TRUE,"Q4")</f>
        <v>Q1</v>
      </c>
      <c r="AN481" t="str">
        <f>+IFERROR(VLOOKUP(Tabla1[[#This Row],[CUENTA]],CTAS[],2,0),"OTROS")</f>
        <v>OTROS</v>
      </c>
      <c r="AP481" t="str">
        <f>+IFERROR(VLOOKUP(Tabla1[[#This Row],[EMPLEADO]],IS[],3,0),"OTROS")</f>
        <v>OTROS</v>
      </c>
      <c r="AQ481" t="str">
        <f>+IFERROR(VLOOKUP(Tabla1[[#This Row],[EMPLEADO]],IS[[NÓMINA]:[INGENIERO]],2,0),"OTROS")</f>
        <v>OTROS</v>
      </c>
    </row>
    <row r="482" spans="1:43" x14ac:dyDescent="0.25">
      <c r="A482" t="s">
        <v>4444</v>
      </c>
      <c r="B482">
        <v>1</v>
      </c>
      <c r="C482" t="s">
        <v>5837</v>
      </c>
      <c r="D482" t="s">
        <v>38</v>
      </c>
      <c r="E482" t="s">
        <v>464</v>
      </c>
      <c r="F482" t="s">
        <v>5838</v>
      </c>
      <c r="G482" s="17" t="s">
        <v>5839</v>
      </c>
      <c r="H482" t="s">
        <v>220</v>
      </c>
      <c r="I482" t="s">
        <v>43</v>
      </c>
      <c r="J482" t="s">
        <v>8</v>
      </c>
      <c r="K482" t="s">
        <v>1217</v>
      </c>
      <c r="L482" t="s">
        <v>1218</v>
      </c>
      <c r="M482" t="s">
        <v>556</v>
      </c>
      <c r="N482">
        <v>0</v>
      </c>
      <c r="O482" t="s">
        <v>47</v>
      </c>
      <c r="P482">
        <v>567</v>
      </c>
      <c r="Q482" t="s">
        <v>48</v>
      </c>
      <c r="R482" t="s">
        <v>242</v>
      </c>
      <c r="S482" t="s">
        <v>64</v>
      </c>
      <c r="T482" t="s">
        <v>208</v>
      </c>
      <c r="U482" t="s">
        <v>96</v>
      </c>
      <c r="V482">
        <v>1.1000000000000001</v>
      </c>
      <c r="W482" s="1">
        <v>1501.5000000000002</v>
      </c>
      <c r="X482">
        <v>1</v>
      </c>
      <c r="Y482">
        <v>1.4</v>
      </c>
      <c r="Z482">
        <v>9</v>
      </c>
      <c r="AA482">
        <v>0.15555555555555556</v>
      </c>
      <c r="AB482" s="2">
        <v>0</v>
      </c>
      <c r="AC482" s="1">
        <v>0</v>
      </c>
      <c r="AD482" s="7">
        <v>43511</v>
      </c>
      <c r="AE482" s="7">
        <v>43514</v>
      </c>
      <c r="AF482">
        <v>1</v>
      </c>
      <c r="AG482" t="s">
        <v>53</v>
      </c>
      <c r="AH482" s="2">
        <v>0</v>
      </c>
      <c r="AI482" s="1">
        <v>0</v>
      </c>
      <c r="AJ482" s="1">
        <v>0</v>
      </c>
      <c r="AK482" s="6" t="str">
        <f>+IF(Tabla1[[#This Row],[REQUEST_TY]]="SR MANTENIMIENTO CORRECTIVO", "EMERGENCIA", "OTROS")</f>
        <v>EMERGENCIA</v>
      </c>
      <c r="AL482" s="6" t="str">
        <f>+_xlfn.IFS(Tabla1[[#This Row],[Veces obj]]&lt;=1,"0-1",Tabla1[[#This Row],[Veces obj]]&lt;=2,"1-2",Tabla1[[#This Row],[Veces obj]]&lt;=3,"2-3",TRUE,"&gt;3")</f>
        <v>0-1</v>
      </c>
      <c r="AM482" s="6" t="str">
        <f>+_xlfn.IFS(MONTH(Tabla1[[#This Row],[MES]])&lt;=3,"Q1",MONTH(Tabla1[[#This Row],[MES]])&lt;=6,"Q2",MONTH(Tabla1[[#This Row],[MES]])&lt;=9,"Q3",TRUE,"Q4")</f>
        <v>Q1</v>
      </c>
      <c r="AN482" t="str">
        <f>+IFERROR(VLOOKUP(Tabla1[[#This Row],[CUENTA]],CTAS[],2,0),"OTROS")</f>
        <v>OTROS</v>
      </c>
      <c r="AP482" t="str">
        <f>+IFERROR(VLOOKUP(Tabla1[[#This Row],[EMPLEADO]],IS[],3,0),"OTROS")</f>
        <v>OTROS</v>
      </c>
      <c r="AQ482" t="str">
        <f>+IFERROR(VLOOKUP(Tabla1[[#This Row],[EMPLEADO]],IS[[NÓMINA]:[INGENIERO]],2,0),"OTROS")</f>
        <v>OTROS</v>
      </c>
    </row>
    <row r="483" spans="1:43" x14ac:dyDescent="0.25">
      <c r="A483" t="s">
        <v>36</v>
      </c>
      <c r="B483">
        <v>1</v>
      </c>
      <c r="C483" t="s">
        <v>1029</v>
      </c>
      <c r="D483" t="s">
        <v>38</v>
      </c>
      <c r="E483" t="s">
        <v>113</v>
      </c>
      <c r="F483" t="s">
        <v>1030</v>
      </c>
      <c r="G483" s="17" t="s">
        <v>1031</v>
      </c>
      <c r="H483" t="s">
        <v>691</v>
      </c>
      <c r="I483" t="s">
        <v>43</v>
      </c>
      <c r="J483" t="s">
        <v>8</v>
      </c>
      <c r="K483" t="s">
        <v>125</v>
      </c>
      <c r="L483" t="s">
        <v>1032</v>
      </c>
      <c r="M483" t="s">
        <v>215</v>
      </c>
      <c r="N483">
        <v>0</v>
      </c>
      <c r="O483" t="s">
        <v>47</v>
      </c>
      <c r="P483">
        <v>42</v>
      </c>
      <c r="Q483" t="s">
        <v>82</v>
      </c>
      <c r="R483" t="s">
        <v>49</v>
      </c>
      <c r="S483" t="s">
        <v>50</v>
      </c>
      <c r="T483" t="s">
        <v>51</v>
      </c>
      <c r="U483" t="s">
        <v>120</v>
      </c>
      <c r="V483">
        <v>0.8</v>
      </c>
      <c r="W483" s="1">
        <v>572.00000000000011</v>
      </c>
      <c r="X483">
        <v>1</v>
      </c>
      <c r="Y483">
        <v>0.78</v>
      </c>
      <c r="Z483">
        <v>5</v>
      </c>
      <c r="AA483">
        <v>0.156</v>
      </c>
      <c r="AB483" s="2">
        <v>0</v>
      </c>
      <c r="AC483" s="1">
        <v>0</v>
      </c>
      <c r="AD483" s="7">
        <v>43482</v>
      </c>
      <c r="AE483" s="7">
        <v>43482</v>
      </c>
      <c r="AF483">
        <v>0</v>
      </c>
      <c r="AG483" t="s">
        <v>53</v>
      </c>
      <c r="AH483" s="2">
        <v>0</v>
      </c>
      <c r="AI483" s="1">
        <v>0</v>
      </c>
      <c r="AJ483" s="1">
        <v>0</v>
      </c>
      <c r="AK483" s="6" t="str">
        <f>+IF(Tabla1[[#This Row],[REQUEST_TY]]="SR MANTENIMIENTO CORRECTIVO", "EMERGENCIA", "OTROS")</f>
        <v>EMERGENCIA</v>
      </c>
      <c r="AL483" s="6" t="str">
        <f>+_xlfn.IFS(Tabla1[[#This Row],[Veces obj]]&lt;=1,"0-1",Tabla1[[#This Row],[Veces obj]]&lt;=2,"1-2",Tabla1[[#This Row],[Veces obj]]&lt;=3,"2-3",TRUE,"&gt;3")</f>
        <v>0-1</v>
      </c>
      <c r="AM483" s="6" t="str">
        <f>+_xlfn.IFS(MONTH(Tabla1[[#This Row],[MES]])&lt;=3,"Q1",MONTH(Tabla1[[#This Row],[MES]])&lt;=6,"Q2",MONTH(Tabla1[[#This Row],[MES]])&lt;=9,"Q3",TRUE,"Q4")</f>
        <v>Q1</v>
      </c>
      <c r="AN483" t="str">
        <f>+IFERROR(VLOOKUP(Tabla1[[#This Row],[CUENTA]],CTAS[],2,0),"OTROS")</f>
        <v>OTROS</v>
      </c>
      <c r="AP483" t="str">
        <f>+IFERROR(VLOOKUP(Tabla1[[#This Row],[EMPLEADO]],IS[],3,0),"OTROS")</f>
        <v>OTROS</v>
      </c>
      <c r="AQ483" t="str">
        <f>+IFERROR(VLOOKUP(Tabla1[[#This Row],[EMPLEADO]],IS[[NÓMINA]:[INGENIERO]],2,0),"OTROS")</f>
        <v>OTROS</v>
      </c>
    </row>
    <row r="484" spans="1:43" x14ac:dyDescent="0.25">
      <c r="A484" t="s">
        <v>36</v>
      </c>
      <c r="B484">
        <v>1</v>
      </c>
      <c r="C484" t="s">
        <v>1033</v>
      </c>
      <c r="D484" t="s">
        <v>38</v>
      </c>
      <c r="E484" t="s">
        <v>85</v>
      </c>
      <c r="F484" t="s">
        <v>1034</v>
      </c>
      <c r="G484" s="17" t="s">
        <v>1035</v>
      </c>
      <c r="H484" t="s">
        <v>308</v>
      </c>
      <c r="I484" t="s">
        <v>43</v>
      </c>
      <c r="J484" t="s">
        <v>8</v>
      </c>
      <c r="K484" t="s">
        <v>495</v>
      </c>
      <c r="L484" t="s">
        <v>496</v>
      </c>
      <c r="M484" t="s">
        <v>46</v>
      </c>
      <c r="N484">
        <v>0</v>
      </c>
      <c r="O484" t="s">
        <v>47</v>
      </c>
      <c r="P484">
        <v>187</v>
      </c>
      <c r="Q484" t="s">
        <v>48</v>
      </c>
      <c r="R484" t="s">
        <v>49</v>
      </c>
      <c r="S484" t="s">
        <v>50</v>
      </c>
      <c r="T484" t="s">
        <v>51</v>
      </c>
      <c r="U484" t="s">
        <v>52</v>
      </c>
      <c r="V484">
        <v>1.05</v>
      </c>
      <c r="W484" s="1">
        <v>750.75000000000011</v>
      </c>
      <c r="X484">
        <v>1</v>
      </c>
      <c r="Y484">
        <v>0.78</v>
      </c>
      <c r="Z484">
        <v>5</v>
      </c>
      <c r="AA484">
        <v>0.156</v>
      </c>
      <c r="AB484" s="2">
        <v>0</v>
      </c>
      <c r="AC484" s="1">
        <v>0</v>
      </c>
      <c r="AD484" s="7">
        <v>43482</v>
      </c>
      <c r="AE484" s="7">
        <v>43483</v>
      </c>
      <c r="AF484">
        <v>1</v>
      </c>
      <c r="AG484" t="s">
        <v>53</v>
      </c>
      <c r="AH484" s="2">
        <v>0</v>
      </c>
      <c r="AI484" s="1">
        <v>0</v>
      </c>
      <c r="AJ484" s="1">
        <v>0</v>
      </c>
      <c r="AK484" s="6" t="str">
        <f>+IF(Tabla1[[#This Row],[REQUEST_TY]]="SR MANTENIMIENTO CORRECTIVO", "EMERGENCIA", "OTROS")</f>
        <v>EMERGENCIA</v>
      </c>
      <c r="AL484" s="6" t="str">
        <f>+_xlfn.IFS(Tabla1[[#This Row],[Veces obj]]&lt;=1,"0-1",Tabla1[[#This Row],[Veces obj]]&lt;=2,"1-2",Tabla1[[#This Row],[Veces obj]]&lt;=3,"2-3",TRUE,"&gt;3")</f>
        <v>0-1</v>
      </c>
      <c r="AM484" s="6" t="str">
        <f>+_xlfn.IFS(MONTH(Tabla1[[#This Row],[MES]])&lt;=3,"Q1",MONTH(Tabla1[[#This Row],[MES]])&lt;=6,"Q2",MONTH(Tabla1[[#This Row],[MES]])&lt;=9,"Q3",TRUE,"Q4")</f>
        <v>Q1</v>
      </c>
      <c r="AN484" t="str">
        <f>+IFERROR(VLOOKUP(Tabla1[[#This Row],[CUENTA]],CTAS[],2,0),"OTROS")</f>
        <v>OTROS</v>
      </c>
      <c r="AP484" t="str">
        <f>+IFERROR(VLOOKUP(Tabla1[[#This Row],[EMPLEADO]],IS[],3,0),"OTROS")</f>
        <v>OTROS</v>
      </c>
      <c r="AQ484" t="str">
        <f>+IFERROR(VLOOKUP(Tabla1[[#This Row],[EMPLEADO]],IS[[NÓMINA]:[INGENIERO]],2,0),"OTROS")</f>
        <v>OTROS</v>
      </c>
    </row>
    <row r="485" spans="1:43" x14ac:dyDescent="0.25">
      <c r="A485" t="s">
        <v>36</v>
      </c>
      <c r="B485">
        <v>1</v>
      </c>
      <c r="C485" t="s">
        <v>1036</v>
      </c>
      <c r="D485" t="s">
        <v>38</v>
      </c>
      <c r="E485" t="s">
        <v>76</v>
      </c>
      <c r="F485" t="s">
        <v>1037</v>
      </c>
      <c r="G485" s="17" t="s">
        <v>1038</v>
      </c>
      <c r="H485" t="s">
        <v>308</v>
      </c>
      <c r="I485" t="s">
        <v>43</v>
      </c>
      <c r="J485" t="s">
        <v>8</v>
      </c>
      <c r="K485" t="s">
        <v>102</v>
      </c>
      <c r="L485" t="s">
        <v>1039</v>
      </c>
      <c r="M485" t="s">
        <v>310</v>
      </c>
      <c r="N485">
        <v>0</v>
      </c>
      <c r="O485" t="s">
        <v>47</v>
      </c>
      <c r="P485">
        <v>3</v>
      </c>
      <c r="Q485" t="s">
        <v>388</v>
      </c>
      <c r="R485" t="s">
        <v>63</v>
      </c>
      <c r="S485" t="s">
        <v>64</v>
      </c>
      <c r="T485" t="s">
        <v>51</v>
      </c>
      <c r="U485" t="s">
        <v>389</v>
      </c>
      <c r="V485">
        <v>0</v>
      </c>
      <c r="W485" s="1">
        <v>0</v>
      </c>
      <c r="X485">
        <v>1</v>
      </c>
      <c r="Y485">
        <v>0.78</v>
      </c>
      <c r="Z485">
        <v>5</v>
      </c>
      <c r="AA485">
        <v>0.156</v>
      </c>
      <c r="AB485" s="2">
        <v>0</v>
      </c>
      <c r="AC485" s="1">
        <v>0</v>
      </c>
      <c r="AD485" s="7">
        <v>43490</v>
      </c>
      <c r="AE485" s="7">
        <v>43490</v>
      </c>
      <c r="AF485">
        <v>0</v>
      </c>
      <c r="AG485" t="s">
        <v>53</v>
      </c>
      <c r="AH485" s="2">
        <v>0</v>
      </c>
      <c r="AI485" s="1">
        <v>0</v>
      </c>
      <c r="AJ485" s="1">
        <v>0</v>
      </c>
      <c r="AK485" s="6" t="str">
        <f>+IF(Tabla1[[#This Row],[REQUEST_TY]]="SR MANTENIMIENTO CORRECTIVO", "EMERGENCIA", "OTROS")</f>
        <v>EMERGENCIA</v>
      </c>
      <c r="AL485" s="6" t="str">
        <f>+_xlfn.IFS(Tabla1[[#This Row],[Veces obj]]&lt;=1,"0-1",Tabla1[[#This Row],[Veces obj]]&lt;=2,"1-2",Tabla1[[#This Row],[Veces obj]]&lt;=3,"2-3",TRUE,"&gt;3")</f>
        <v>0-1</v>
      </c>
      <c r="AM485" s="6" t="str">
        <f>+_xlfn.IFS(MONTH(Tabla1[[#This Row],[MES]])&lt;=3,"Q1",MONTH(Tabla1[[#This Row],[MES]])&lt;=6,"Q2",MONTH(Tabla1[[#This Row],[MES]])&lt;=9,"Q3",TRUE,"Q4")</f>
        <v>Q1</v>
      </c>
      <c r="AN485" t="str">
        <f>+IFERROR(VLOOKUP(Tabla1[[#This Row],[CUENTA]],CTAS[],2,0),"OTROS")</f>
        <v>OTROS</v>
      </c>
      <c r="AP485" t="str">
        <f>+IFERROR(VLOOKUP(Tabla1[[#This Row],[EMPLEADO]],IS[],3,0),"OTROS")</f>
        <v>OTROS</v>
      </c>
      <c r="AQ485" t="str">
        <f>+IFERROR(VLOOKUP(Tabla1[[#This Row],[EMPLEADO]],IS[[NÓMINA]:[INGENIERO]],2,0),"OTROS")</f>
        <v>OTROS</v>
      </c>
    </row>
    <row r="486" spans="1:43" x14ac:dyDescent="0.25">
      <c r="A486" t="s">
        <v>36</v>
      </c>
      <c r="B486">
        <v>1</v>
      </c>
      <c r="C486" t="s">
        <v>1040</v>
      </c>
      <c r="D486" t="s">
        <v>38</v>
      </c>
      <c r="E486" t="s">
        <v>39</v>
      </c>
      <c r="F486" t="s">
        <v>1041</v>
      </c>
      <c r="G486" s="17" t="s">
        <v>1042</v>
      </c>
      <c r="H486" t="s">
        <v>471</v>
      </c>
      <c r="I486" t="s">
        <v>43</v>
      </c>
      <c r="J486" t="s">
        <v>8</v>
      </c>
      <c r="K486" t="s">
        <v>1043</v>
      </c>
      <c r="L486" t="s">
        <v>1044</v>
      </c>
      <c r="M486" t="s">
        <v>256</v>
      </c>
      <c r="N486">
        <v>0</v>
      </c>
      <c r="O486" t="s">
        <v>47</v>
      </c>
      <c r="P486">
        <v>79</v>
      </c>
      <c r="Q486" t="s">
        <v>48</v>
      </c>
      <c r="R486" t="s">
        <v>49</v>
      </c>
      <c r="S486" t="s">
        <v>50</v>
      </c>
      <c r="T486" t="s">
        <v>51</v>
      </c>
      <c r="U486" t="s">
        <v>52</v>
      </c>
      <c r="V486">
        <v>1.05</v>
      </c>
      <c r="W486" s="1">
        <v>750.75000000000011</v>
      </c>
      <c r="X486">
        <v>1</v>
      </c>
      <c r="Y486">
        <v>0.78</v>
      </c>
      <c r="Z486">
        <v>5</v>
      </c>
      <c r="AA486">
        <v>0.156</v>
      </c>
      <c r="AB486" s="2">
        <v>0</v>
      </c>
      <c r="AC486" s="1">
        <v>0</v>
      </c>
      <c r="AD486" s="7">
        <v>43496</v>
      </c>
      <c r="AE486" s="7">
        <v>43496</v>
      </c>
      <c r="AF486">
        <v>0</v>
      </c>
      <c r="AG486" t="s">
        <v>53</v>
      </c>
      <c r="AH486" s="2">
        <v>0</v>
      </c>
      <c r="AI486" s="1">
        <v>0</v>
      </c>
      <c r="AJ486" s="1">
        <v>0</v>
      </c>
      <c r="AK486" s="6" t="str">
        <f>+IF(Tabla1[[#This Row],[REQUEST_TY]]="SR MANTENIMIENTO CORRECTIVO", "EMERGENCIA", "OTROS")</f>
        <v>EMERGENCIA</v>
      </c>
      <c r="AL486" s="6" t="str">
        <f>+_xlfn.IFS(Tabla1[[#This Row],[Veces obj]]&lt;=1,"0-1",Tabla1[[#This Row],[Veces obj]]&lt;=2,"1-2",Tabla1[[#This Row],[Veces obj]]&lt;=3,"2-3",TRUE,"&gt;3")</f>
        <v>0-1</v>
      </c>
      <c r="AM486" s="6" t="str">
        <f>+_xlfn.IFS(MONTH(Tabla1[[#This Row],[MES]])&lt;=3,"Q1",MONTH(Tabla1[[#This Row],[MES]])&lt;=6,"Q2",MONTH(Tabla1[[#This Row],[MES]])&lt;=9,"Q3",TRUE,"Q4")</f>
        <v>Q1</v>
      </c>
      <c r="AN486" t="str">
        <f>+IFERROR(VLOOKUP(Tabla1[[#This Row],[CUENTA]],CTAS[],2,0),"OTROS")</f>
        <v>OTROS</v>
      </c>
      <c r="AP486" t="str">
        <f>+IFERROR(VLOOKUP(Tabla1[[#This Row],[EMPLEADO]],IS[],3,0),"OTROS")</f>
        <v>OTROS</v>
      </c>
      <c r="AQ486" t="str">
        <f>+IFERROR(VLOOKUP(Tabla1[[#This Row],[EMPLEADO]],IS[[NÓMINA]:[INGENIERO]],2,0),"OTROS")</f>
        <v>OTROS</v>
      </c>
    </row>
    <row r="487" spans="1:43" x14ac:dyDescent="0.25">
      <c r="A487" t="s">
        <v>4444</v>
      </c>
      <c r="B487">
        <v>1</v>
      </c>
      <c r="C487" t="s">
        <v>5505</v>
      </c>
      <c r="D487" t="s">
        <v>38</v>
      </c>
      <c r="E487" t="s">
        <v>3169</v>
      </c>
      <c r="F487" t="s">
        <v>5506</v>
      </c>
      <c r="G487" s="17" t="s">
        <v>3171</v>
      </c>
      <c r="H487" t="s">
        <v>484</v>
      </c>
      <c r="I487" t="s">
        <v>43</v>
      </c>
      <c r="J487" t="s">
        <v>8</v>
      </c>
      <c r="K487" t="s">
        <v>2300</v>
      </c>
      <c r="L487" t="s">
        <v>2301</v>
      </c>
      <c r="M487" t="s">
        <v>94</v>
      </c>
      <c r="N487">
        <v>1</v>
      </c>
      <c r="O487" t="s">
        <v>47</v>
      </c>
      <c r="P487">
        <v>23</v>
      </c>
      <c r="Q487" t="s">
        <v>62</v>
      </c>
      <c r="R487" t="s">
        <v>242</v>
      </c>
      <c r="S487" t="s">
        <v>64</v>
      </c>
      <c r="T487" t="s">
        <v>51</v>
      </c>
      <c r="U487" t="s">
        <v>65</v>
      </c>
      <c r="V487">
        <v>0.8</v>
      </c>
      <c r="W487" s="1">
        <v>0</v>
      </c>
      <c r="X487">
        <v>1</v>
      </c>
      <c r="Y487">
        <v>0.78</v>
      </c>
      <c r="Z487">
        <v>5</v>
      </c>
      <c r="AA487">
        <v>0.156</v>
      </c>
      <c r="AB487" s="2">
        <v>0</v>
      </c>
      <c r="AC487" s="1">
        <v>0</v>
      </c>
      <c r="AD487" s="7">
        <v>43507</v>
      </c>
      <c r="AE487" s="7">
        <v>43507</v>
      </c>
      <c r="AF487">
        <v>0</v>
      </c>
      <c r="AG487" t="s">
        <v>53</v>
      </c>
      <c r="AH487" s="2">
        <v>0</v>
      </c>
      <c r="AI487" s="1">
        <v>0</v>
      </c>
      <c r="AJ487" s="1">
        <v>0</v>
      </c>
      <c r="AK487" s="6" t="str">
        <f>+IF(Tabla1[[#This Row],[REQUEST_TY]]="SR MANTENIMIENTO CORRECTIVO", "EMERGENCIA", "OTROS")</f>
        <v>EMERGENCIA</v>
      </c>
      <c r="AL487" s="6" t="str">
        <f>+_xlfn.IFS(Tabla1[[#This Row],[Veces obj]]&lt;=1,"0-1",Tabla1[[#This Row],[Veces obj]]&lt;=2,"1-2",Tabla1[[#This Row],[Veces obj]]&lt;=3,"2-3",TRUE,"&gt;3")</f>
        <v>0-1</v>
      </c>
      <c r="AM487" s="6" t="str">
        <f>+_xlfn.IFS(MONTH(Tabla1[[#This Row],[MES]])&lt;=3,"Q1",MONTH(Tabla1[[#This Row],[MES]])&lt;=6,"Q2",MONTH(Tabla1[[#This Row],[MES]])&lt;=9,"Q3",TRUE,"Q4")</f>
        <v>Q1</v>
      </c>
      <c r="AN487" t="str">
        <f>+IFERROR(VLOOKUP(Tabla1[[#This Row],[CUENTA]],CTAS[],2,0),"OTROS")</f>
        <v>OTROS</v>
      </c>
      <c r="AP487" t="str">
        <f>+IFERROR(VLOOKUP(Tabla1[[#This Row],[EMPLEADO]],IS[],3,0),"OTROS")</f>
        <v>OTROS</v>
      </c>
      <c r="AQ487" t="str">
        <f>+IFERROR(VLOOKUP(Tabla1[[#This Row],[EMPLEADO]],IS[[NÓMINA]:[INGENIERO]],2,0),"OTROS")</f>
        <v>OTROS</v>
      </c>
    </row>
    <row r="488" spans="1:43" x14ac:dyDescent="0.25">
      <c r="A488" t="s">
        <v>4444</v>
      </c>
      <c r="B488">
        <v>1</v>
      </c>
      <c r="C488" t="s">
        <v>6753</v>
      </c>
      <c r="D488" t="s">
        <v>38</v>
      </c>
      <c r="E488" t="s">
        <v>5605</v>
      </c>
      <c r="F488" t="s">
        <v>6754</v>
      </c>
      <c r="G488" s="17" t="s">
        <v>6755</v>
      </c>
      <c r="H488" t="s">
        <v>453</v>
      </c>
      <c r="I488" t="s">
        <v>43</v>
      </c>
      <c r="J488" t="s">
        <v>8</v>
      </c>
      <c r="K488" t="s">
        <v>1296</v>
      </c>
      <c r="L488" t="s">
        <v>5608</v>
      </c>
      <c r="M488" t="s">
        <v>1198</v>
      </c>
      <c r="N488">
        <v>0</v>
      </c>
      <c r="O488" t="s">
        <v>47</v>
      </c>
      <c r="P488">
        <v>177</v>
      </c>
      <c r="Q488" t="s">
        <v>48</v>
      </c>
      <c r="R488" t="s">
        <v>153</v>
      </c>
      <c r="S488" t="s">
        <v>50</v>
      </c>
      <c r="T488" t="s">
        <v>51</v>
      </c>
      <c r="U488" t="s">
        <v>52</v>
      </c>
      <c r="V488">
        <v>1.05</v>
      </c>
      <c r="W488" s="1">
        <v>750.75000000000011</v>
      </c>
      <c r="X488">
        <v>1</v>
      </c>
      <c r="Y488">
        <v>0.78</v>
      </c>
      <c r="Z488">
        <v>5</v>
      </c>
      <c r="AA488">
        <v>0.156</v>
      </c>
      <c r="AB488" s="2">
        <v>0</v>
      </c>
      <c r="AC488" s="1">
        <v>0</v>
      </c>
      <c r="AD488" s="7">
        <v>43518</v>
      </c>
      <c r="AE488" s="7">
        <v>43518</v>
      </c>
      <c r="AF488">
        <v>0</v>
      </c>
      <c r="AG488" t="s">
        <v>53</v>
      </c>
      <c r="AH488" s="2">
        <v>0</v>
      </c>
      <c r="AI488" s="1">
        <v>0</v>
      </c>
      <c r="AJ488" s="1">
        <v>0</v>
      </c>
      <c r="AK488" s="6" t="str">
        <f>+IF(Tabla1[[#This Row],[REQUEST_TY]]="SR MANTENIMIENTO CORRECTIVO", "EMERGENCIA", "OTROS")</f>
        <v>EMERGENCIA</v>
      </c>
      <c r="AL488" s="6" t="str">
        <f>+_xlfn.IFS(Tabla1[[#This Row],[Veces obj]]&lt;=1,"0-1",Tabla1[[#This Row],[Veces obj]]&lt;=2,"1-2",Tabla1[[#This Row],[Veces obj]]&lt;=3,"2-3",TRUE,"&gt;3")</f>
        <v>0-1</v>
      </c>
      <c r="AM488" s="6" t="str">
        <f>+_xlfn.IFS(MONTH(Tabla1[[#This Row],[MES]])&lt;=3,"Q1",MONTH(Tabla1[[#This Row],[MES]])&lt;=6,"Q2",MONTH(Tabla1[[#This Row],[MES]])&lt;=9,"Q3",TRUE,"Q4")</f>
        <v>Q1</v>
      </c>
      <c r="AN488" t="str">
        <f>+IFERROR(VLOOKUP(Tabla1[[#This Row],[CUENTA]],CTAS[],2,0),"OTROS")</f>
        <v>OTROS</v>
      </c>
      <c r="AP488" t="str">
        <f>+IFERROR(VLOOKUP(Tabla1[[#This Row],[EMPLEADO]],IS[],3,0),"OTROS")</f>
        <v>OTROS</v>
      </c>
      <c r="AQ488" t="str">
        <f>+IFERROR(VLOOKUP(Tabla1[[#This Row],[EMPLEADO]],IS[[NÓMINA]:[INGENIERO]],2,0),"OTROS")</f>
        <v>OTROS</v>
      </c>
    </row>
    <row r="489" spans="1:43" x14ac:dyDescent="0.25">
      <c r="A489" t="s">
        <v>36</v>
      </c>
      <c r="B489">
        <v>1</v>
      </c>
      <c r="C489" t="s">
        <v>1045</v>
      </c>
      <c r="D489" t="s">
        <v>38</v>
      </c>
      <c r="E489" t="s">
        <v>133</v>
      </c>
      <c r="F489" t="s">
        <v>1046</v>
      </c>
      <c r="G489" s="17" t="s">
        <v>1047</v>
      </c>
      <c r="H489" t="s">
        <v>471</v>
      </c>
      <c r="I489" t="s">
        <v>43</v>
      </c>
      <c r="J489" t="s">
        <v>8</v>
      </c>
      <c r="K489" t="s">
        <v>59</v>
      </c>
      <c r="L489" t="s">
        <v>780</v>
      </c>
      <c r="M489" t="s">
        <v>310</v>
      </c>
      <c r="N489">
        <v>0</v>
      </c>
      <c r="O489" t="s">
        <v>47</v>
      </c>
      <c r="P489">
        <v>1</v>
      </c>
      <c r="Q489" t="s">
        <v>388</v>
      </c>
      <c r="R489" t="s">
        <v>138</v>
      </c>
      <c r="S489" t="s">
        <v>139</v>
      </c>
      <c r="T489" t="s">
        <v>51</v>
      </c>
      <c r="U489" t="s">
        <v>872</v>
      </c>
      <c r="V489">
        <v>0</v>
      </c>
      <c r="W489" s="1">
        <v>0</v>
      </c>
      <c r="X489">
        <v>1</v>
      </c>
      <c r="Y489">
        <v>0.63</v>
      </c>
      <c r="Z489">
        <v>4</v>
      </c>
      <c r="AA489">
        <v>0.1575</v>
      </c>
      <c r="AB489" s="2">
        <v>0</v>
      </c>
      <c r="AC489" s="1">
        <v>0</v>
      </c>
      <c r="AD489" s="7">
        <v>43489</v>
      </c>
      <c r="AE489" s="7">
        <v>43489</v>
      </c>
      <c r="AF489">
        <v>0</v>
      </c>
      <c r="AG489" t="s">
        <v>53</v>
      </c>
      <c r="AH489" s="2">
        <v>0</v>
      </c>
      <c r="AI489" s="1">
        <v>0</v>
      </c>
      <c r="AJ489" s="1">
        <v>0</v>
      </c>
      <c r="AK489" s="6" t="str">
        <f>+IF(Tabla1[[#This Row],[REQUEST_TY]]="SR MANTENIMIENTO CORRECTIVO", "EMERGENCIA", "OTROS")</f>
        <v>EMERGENCIA</v>
      </c>
      <c r="AL489" s="6" t="str">
        <f>+_xlfn.IFS(Tabla1[[#This Row],[Veces obj]]&lt;=1,"0-1",Tabla1[[#This Row],[Veces obj]]&lt;=2,"1-2",Tabla1[[#This Row],[Veces obj]]&lt;=3,"2-3",TRUE,"&gt;3")</f>
        <v>0-1</v>
      </c>
      <c r="AM489" s="6" t="str">
        <f>+_xlfn.IFS(MONTH(Tabla1[[#This Row],[MES]])&lt;=3,"Q1",MONTH(Tabla1[[#This Row],[MES]])&lt;=6,"Q2",MONTH(Tabla1[[#This Row],[MES]])&lt;=9,"Q3",TRUE,"Q4")</f>
        <v>Q1</v>
      </c>
      <c r="AN489" t="str">
        <f>+IFERROR(VLOOKUP(Tabla1[[#This Row],[CUENTA]],CTAS[],2,0),"OTROS")</f>
        <v>OTROS</v>
      </c>
      <c r="AP489" t="str">
        <f>+IFERROR(VLOOKUP(Tabla1[[#This Row],[EMPLEADO]],IS[],3,0),"OTROS")</f>
        <v>OTROS</v>
      </c>
      <c r="AQ489" t="str">
        <f>+IFERROR(VLOOKUP(Tabla1[[#This Row],[EMPLEADO]],IS[[NÓMINA]:[INGENIERO]],2,0),"OTROS")</f>
        <v>OTROS</v>
      </c>
    </row>
    <row r="490" spans="1:43" x14ac:dyDescent="0.25">
      <c r="A490" t="s">
        <v>36</v>
      </c>
      <c r="B490">
        <v>1</v>
      </c>
      <c r="C490" t="s">
        <v>1048</v>
      </c>
      <c r="D490" t="s">
        <v>38</v>
      </c>
      <c r="E490" t="s">
        <v>1049</v>
      </c>
      <c r="F490" t="s">
        <v>1050</v>
      </c>
      <c r="G490" s="17" t="s">
        <v>1051</v>
      </c>
      <c r="H490" t="s">
        <v>1052</v>
      </c>
      <c r="I490" t="s">
        <v>43</v>
      </c>
      <c r="J490" t="s">
        <v>8</v>
      </c>
      <c r="K490" t="s">
        <v>1053</v>
      </c>
      <c r="L490" t="s">
        <v>1054</v>
      </c>
      <c r="M490" t="s">
        <v>1055</v>
      </c>
      <c r="N490">
        <v>0</v>
      </c>
      <c r="O490" t="s">
        <v>47</v>
      </c>
      <c r="P490">
        <v>24</v>
      </c>
      <c r="Q490" t="s">
        <v>62</v>
      </c>
      <c r="R490" t="s">
        <v>223</v>
      </c>
      <c r="S490" t="s">
        <v>139</v>
      </c>
      <c r="T490" t="s">
        <v>208</v>
      </c>
      <c r="U490" t="s">
        <v>262</v>
      </c>
      <c r="V490">
        <v>1.05</v>
      </c>
      <c r="W490" s="1">
        <v>1651.6500000000003</v>
      </c>
      <c r="X490">
        <v>1</v>
      </c>
      <c r="Y490">
        <v>0.95</v>
      </c>
      <c r="Z490">
        <v>6</v>
      </c>
      <c r="AA490">
        <v>0.15833333333333333</v>
      </c>
      <c r="AB490" s="2">
        <v>0</v>
      </c>
      <c r="AC490" s="1">
        <v>0</v>
      </c>
      <c r="AD490" s="7">
        <v>43465</v>
      </c>
      <c r="AE490" s="7">
        <v>43467</v>
      </c>
      <c r="AF490">
        <v>1</v>
      </c>
      <c r="AG490" t="s">
        <v>53</v>
      </c>
      <c r="AH490" s="2">
        <v>0</v>
      </c>
      <c r="AI490" s="1">
        <v>0</v>
      </c>
      <c r="AJ490" s="1">
        <v>0</v>
      </c>
      <c r="AK490" s="6" t="str">
        <f>+IF(Tabla1[[#This Row],[REQUEST_TY]]="SR MANTENIMIENTO CORRECTIVO", "EMERGENCIA", "OTROS")</f>
        <v>EMERGENCIA</v>
      </c>
      <c r="AL490" s="6" t="str">
        <f>+_xlfn.IFS(Tabla1[[#This Row],[Veces obj]]&lt;=1,"0-1",Tabla1[[#This Row],[Veces obj]]&lt;=2,"1-2",Tabla1[[#This Row],[Veces obj]]&lt;=3,"2-3",TRUE,"&gt;3")</f>
        <v>0-1</v>
      </c>
      <c r="AM490" s="6" t="str">
        <f>+_xlfn.IFS(MONTH(Tabla1[[#This Row],[MES]])&lt;=3,"Q1",MONTH(Tabla1[[#This Row],[MES]])&lt;=6,"Q2",MONTH(Tabla1[[#This Row],[MES]])&lt;=9,"Q3",TRUE,"Q4")</f>
        <v>Q1</v>
      </c>
      <c r="AN490" t="str">
        <f>+IFERROR(VLOOKUP(Tabla1[[#This Row],[CUENTA]],CTAS[],2,0),"OTROS")</f>
        <v>OTROS</v>
      </c>
      <c r="AP490" t="str">
        <f>+IFERROR(VLOOKUP(Tabla1[[#This Row],[EMPLEADO]],IS[],3,0),"OTROS")</f>
        <v>OTROS</v>
      </c>
      <c r="AQ490" t="str">
        <f>+IFERROR(VLOOKUP(Tabla1[[#This Row],[EMPLEADO]],IS[[NÓMINA]:[INGENIERO]],2,0),"OTROS")</f>
        <v>OTROS</v>
      </c>
    </row>
    <row r="491" spans="1:43" x14ac:dyDescent="0.25">
      <c r="A491" t="s">
        <v>36</v>
      </c>
      <c r="B491">
        <v>1</v>
      </c>
      <c r="C491" t="s">
        <v>1056</v>
      </c>
      <c r="D491" t="s">
        <v>38</v>
      </c>
      <c r="E491" t="s">
        <v>39</v>
      </c>
      <c r="F491" t="s">
        <v>1057</v>
      </c>
      <c r="G491" s="17" t="s">
        <v>1058</v>
      </c>
      <c r="H491" t="s">
        <v>471</v>
      </c>
      <c r="I491" t="s">
        <v>43</v>
      </c>
      <c r="J491" t="s">
        <v>8</v>
      </c>
      <c r="K491" t="s">
        <v>1059</v>
      </c>
      <c r="L491" t="s">
        <v>1060</v>
      </c>
      <c r="M491" t="s">
        <v>310</v>
      </c>
      <c r="N491">
        <v>0</v>
      </c>
      <c r="O491" t="s">
        <v>47</v>
      </c>
      <c r="P491">
        <v>51</v>
      </c>
      <c r="Q491" t="s">
        <v>82</v>
      </c>
      <c r="R491" t="s">
        <v>49</v>
      </c>
      <c r="S491" t="s">
        <v>50</v>
      </c>
      <c r="T491" t="s">
        <v>51</v>
      </c>
      <c r="U491" t="s">
        <v>120</v>
      </c>
      <c r="V491">
        <v>0.8</v>
      </c>
      <c r="W491" s="1">
        <v>572.00000000000011</v>
      </c>
      <c r="X491">
        <v>1</v>
      </c>
      <c r="Y491">
        <v>0.8</v>
      </c>
      <c r="Z491">
        <v>5</v>
      </c>
      <c r="AA491">
        <v>0.16</v>
      </c>
      <c r="AB491" s="2">
        <v>0</v>
      </c>
      <c r="AC491" s="1">
        <v>0</v>
      </c>
      <c r="AD491" s="7">
        <v>43481</v>
      </c>
      <c r="AE491" s="7">
        <v>43481</v>
      </c>
      <c r="AF491">
        <v>0</v>
      </c>
      <c r="AG491" t="s">
        <v>53</v>
      </c>
      <c r="AH491" s="2">
        <v>0</v>
      </c>
      <c r="AI491" s="1">
        <v>0</v>
      </c>
      <c r="AJ491" s="1">
        <v>0</v>
      </c>
      <c r="AK491" s="6" t="str">
        <f>+IF(Tabla1[[#This Row],[REQUEST_TY]]="SR MANTENIMIENTO CORRECTIVO", "EMERGENCIA", "OTROS")</f>
        <v>EMERGENCIA</v>
      </c>
      <c r="AL491" s="6" t="str">
        <f>+_xlfn.IFS(Tabla1[[#This Row],[Veces obj]]&lt;=1,"0-1",Tabla1[[#This Row],[Veces obj]]&lt;=2,"1-2",Tabla1[[#This Row],[Veces obj]]&lt;=3,"2-3",TRUE,"&gt;3")</f>
        <v>0-1</v>
      </c>
      <c r="AM491" s="6" t="str">
        <f>+_xlfn.IFS(MONTH(Tabla1[[#This Row],[MES]])&lt;=3,"Q1",MONTH(Tabla1[[#This Row],[MES]])&lt;=6,"Q2",MONTH(Tabla1[[#This Row],[MES]])&lt;=9,"Q3",TRUE,"Q4")</f>
        <v>Q1</v>
      </c>
      <c r="AN491" t="str">
        <f>+IFERROR(VLOOKUP(Tabla1[[#This Row],[CUENTA]],CTAS[],2,0),"OTROS")</f>
        <v>OTROS</v>
      </c>
      <c r="AP491" t="str">
        <f>+IFERROR(VLOOKUP(Tabla1[[#This Row],[EMPLEADO]],IS[],3,0),"OTROS")</f>
        <v>OTROS</v>
      </c>
      <c r="AQ491" t="str">
        <f>+IFERROR(VLOOKUP(Tabla1[[#This Row],[EMPLEADO]],IS[[NÓMINA]:[INGENIERO]],2,0),"OTROS")</f>
        <v>OTROS</v>
      </c>
    </row>
    <row r="492" spans="1:43" x14ac:dyDescent="0.25">
      <c r="A492" t="s">
        <v>4444</v>
      </c>
      <c r="B492">
        <v>1</v>
      </c>
      <c r="C492" t="s">
        <v>5437</v>
      </c>
      <c r="D492" t="s">
        <v>38</v>
      </c>
      <c r="E492" t="s">
        <v>113</v>
      </c>
      <c r="F492" t="s">
        <v>5438</v>
      </c>
      <c r="G492" s="17" t="s">
        <v>5439</v>
      </c>
      <c r="H492" t="s">
        <v>679</v>
      </c>
      <c r="I492" t="s">
        <v>43</v>
      </c>
      <c r="J492" t="s">
        <v>8</v>
      </c>
      <c r="K492" t="s">
        <v>144</v>
      </c>
      <c r="L492" t="s">
        <v>3320</v>
      </c>
      <c r="M492" t="s">
        <v>794</v>
      </c>
      <c r="N492">
        <v>0</v>
      </c>
      <c r="O492" t="s">
        <v>47</v>
      </c>
      <c r="P492">
        <v>221</v>
      </c>
      <c r="Q492" t="s">
        <v>48</v>
      </c>
      <c r="R492" t="s">
        <v>49</v>
      </c>
      <c r="S492" t="s">
        <v>50</v>
      </c>
      <c r="T492" t="s">
        <v>51</v>
      </c>
      <c r="U492" t="s">
        <v>52</v>
      </c>
      <c r="V492">
        <v>1.05</v>
      </c>
      <c r="W492" s="1">
        <v>750.75000000000011</v>
      </c>
      <c r="X492">
        <v>1</v>
      </c>
      <c r="Y492">
        <v>0.8</v>
      </c>
      <c r="Z492">
        <v>5</v>
      </c>
      <c r="AA492">
        <v>0.16</v>
      </c>
      <c r="AB492" s="2">
        <v>0</v>
      </c>
      <c r="AC492" s="1">
        <v>0</v>
      </c>
      <c r="AD492" s="7">
        <v>43504</v>
      </c>
      <c r="AE492" s="7">
        <v>43504</v>
      </c>
      <c r="AF492">
        <v>0</v>
      </c>
      <c r="AG492" t="s">
        <v>53</v>
      </c>
      <c r="AH492" s="2">
        <v>0</v>
      </c>
      <c r="AI492" s="1">
        <v>0</v>
      </c>
      <c r="AJ492" s="1">
        <v>0</v>
      </c>
      <c r="AK492" s="6" t="str">
        <f>+IF(Tabla1[[#This Row],[REQUEST_TY]]="SR MANTENIMIENTO CORRECTIVO", "EMERGENCIA", "OTROS")</f>
        <v>EMERGENCIA</v>
      </c>
      <c r="AL492" s="6" t="str">
        <f>+_xlfn.IFS(Tabla1[[#This Row],[Veces obj]]&lt;=1,"0-1",Tabla1[[#This Row],[Veces obj]]&lt;=2,"1-2",Tabla1[[#This Row],[Veces obj]]&lt;=3,"2-3",TRUE,"&gt;3")</f>
        <v>0-1</v>
      </c>
      <c r="AM492" s="6" t="str">
        <f>+_xlfn.IFS(MONTH(Tabla1[[#This Row],[MES]])&lt;=3,"Q1",MONTH(Tabla1[[#This Row],[MES]])&lt;=6,"Q2",MONTH(Tabla1[[#This Row],[MES]])&lt;=9,"Q3",TRUE,"Q4")</f>
        <v>Q1</v>
      </c>
      <c r="AN492" t="str">
        <f>+IFERROR(VLOOKUP(Tabla1[[#This Row],[CUENTA]],CTAS[],2,0),"OTROS")</f>
        <v>OTROS</v>
      </c>
      <c r="AP492" t="str">
        <f>+IFERROR(VLOOKUP(Tabla1[[#This Row],[EMPLEADO]],IS[],3,0),"OTROS")</f>
        <v>OTROS</v>
      </c>
      <c r="AQ492" t="str">
        <f>+IFERROR(VLOOKUP(Tabla1[[#This Row],[EMPLEADO]],IS[[NÓMINA]:[INGENIERO]],2,0),"OTROS")</f>
        <v>OTROS</v>
      </c>
    </row>
    <row r="493" spans="1:43" x14ac:dyDescent="0.25">
      <c r="A493" t="s">
        <v>4444</v>
      </c>
      <c r="B493">
        <v>1</v>
      </c>
      <c r="C493" t="s">
        <v>4857</v>
      </c>
      <c r="D493" t="s">
        <v>38</v>
      </c>
      <c r="E493" t="s">
        <v>4548</v>
      </c>
      <c r="F493" t="s">
        <v>4858</v>
      </c>
      <c r="G493" s="17" t="s">
        <v>4859</v>
      </c>
      <c r="H493" t="s">
        <v>266</v>
      </c>
      <c r="I493" t="s">
        <v>43</v>
      </c>
      <c r="J493" t="s">
        <v>8</v>
      </c>
      <c r="K493" t="s">
        <v>254</v>
      </c>
      <c r="L493" t="s">
        <v>1092</v>
      </c>
      <c r="M493" t="s">
        <v>73</v>
      </c>
      <c r="N493">
        <v>0</v>
      </c>
      <c r="O493" t="s">
        <v>47</v>
      </c>
      <c r="P493">
        <v>70</v>
      </c>
      <c r="Q493" t="s">
        <v>48</v>
      </c>
      <c r="R493" t="s">
        <v>49</v>
      </c>
      <c r="S493" t="s">
        <v>50</v>
      </c>
      <c r="T493" t="s">
        <v>51</v>
      </c>
      <c r="U493" t="s">
        <v>52</v>
      </c>
      <c r="V493">
        <v>1.05</v>
      </c>
      <c r="W493" s="1">
        <v>750.75000000000011</v>
      </c>
      <c r="X493">
        <v>1</v>
      </c>
      <c r="Y493">
        <v>0.4</v>
      </c>
      <c r="Z493">
        <v>5</v>
      </c>
      <c r="AA493">
        <v>0.08</v>
      </c>
      <c r="AB493" s="2">
        <v>0</v>
      </c>
      <c r="AC493" s="1">
        <v>0</v>
      </c>
      <c r="AD493" s="7">
        <v>43497</v>
      </c>
      <c r="AE493" s="7">
        <v>43501</v>
      </c>
      <c r="AF493">
        <v>1</v>
      </c>
      <c r="AG493" t="s">
        <v>53</v>
      </c>
      <c r="AH493" s="2">
        <v>0</v>
      </c>
      <c r="AI493" s="1">
        <v>0</v>
      </c>
      <c r="AJ493" s="1">
        <v>0</v>
      </c>
      <c r="AK493" s="6" t="str">
        <f>+IF(Tabla1[[#This Row],[REQUEST_TY]]="SR MANTENIMIENTO CORRECTIVO", "EMERGENCIA", "OTROS")</f>
        <v>EMERGENCIA</v>
      </c>
      <c r="AL493" s="6" t="str">
        <f>+_xlfn.IFS(Tabla1[[#This Row],[Veces obj]]&lt;=1,"0-1",Tabla1[[#This Row],[Veces obj]]&lt;=2,"1-2",Tabla1[[#This Row],[Veces obj]]&lt;=3,"2-3",TRUE,"&gt;3")</f>
        <v>0-1</v>
      </c>
      <c r="AM493" s="6" t="str">
        <f>+_xlfn.IFS(MONTH(Tabla1[[#This Row],[MES]])&lt;=3,"Q1",MONTH(Tabla1[[#This Row],[MES]])&lt;=6,"Q2",MONTH(Tabla1[[#This Row],[MES]])&lt;=9,"Q3",TRUE,"Q4")</f>
        <v>Q1</v>
      </c>
      <c r="AN493" t="str">
        <f>+IFERROR(VLOOKUP(Tabla1[[#This Row],[CUENTA]],CTAS[],2,0),"OTROS")</f>
        <v>OTROS</v>
      </c>
      <c r="AO493">
        <v>1</v>
      </c>
      <c r="AP493" t="str">
        <f>+IFERROR(VLOOKUP(Tabla1[[#This Row],[EMPLEADO]],IS[],3,0),"OTROS")</f>
        <v>JUAREZ</v>
      </c>
      <c r="AQ493" t="str">
        <f>+IFERROR(VLOOKUP(Tabla1[[#This Row],[EMPLEADO]],IS[[NÓMINA]:[INGENIERO]],2,0),"OTROS")</f>
        <v>CESAR MAR</v>
      </c>
    </row>
    <row r="494" spans="1:43" x14ac:dyDescent="0.25">
      <c r="A494" t="s">
        <v>4444</v>
      </c>
      <c r="B494">
        <v>1</v>
      </c>
      <c r="C494" t="s">
        <v>7071</v>
      </c>
      <c r="D494" t="s">
        <v>38</v>
      </c>
      <c r="E494" t="s">
        <v>226</v>
      </c>
      <c r="F494" t="s">
        <v>7072</v>
      </c>
      <c r="G494" s="17" t="s">
        <v>7073</v>
      </c>
      <c r="H494" t="s">
        <v>568</v>
      </c>
      <c r="I494" t="s">
        <v>43</v>
      </c>
      <c r="J494" t="s">
        <v>8</v>
      </c>
      <c r="K494" t="s">
        <v>71</v>
      </c>
      <c r="L494" t="s">
        <v>569</v>
      </c>
      <c r="M494" t="s">
        <v>570</v>
      </c>
      <c r="N494">
        <v>0</v>
      </c>
      <c r="O494" t="s">
        <v>47</v>
      </c>
      <c r="P494">
        <v>252</v>
      </c>
      <c r="Q494" t="s">
        <v>48</v>
      </c>
      <c r="R494" t="s">
        <v>153</v>
      </c>
      <c r="S494" t="s">
        <v>50</v>
      </c>
      <c r="T494" t="s">
        <v>51</v>
      </c>
      <c r="U494" t="s">
        <v>52</v>
      </c>
      <c r="V494">
        <v>1.05</v>
      </c>
      <c r="W494" s="1">
        <v>750.75000000000011</v>
      </c>
      <c r="X494">
        <v>1</v>
      </c>
      <c r="Y494">
        <v>0.8</v>
      </c>
      <c r="Z494">
        <v>5</v>
      </c>
      <c r="AA494">
        <v>0.16</v>
      </c>
      <c r="AB494" s="2">
        <v>0</v>
      </c>
      <c r="AC494" s="1">
        <v>0</v>
      </c>
      <c r="AD494" s="7">
        <v>43521</v>
      </c>
      <c r="AE494" s="7">
        <v>43521</v>
      </c>
      <c r="AF494">
        <v>0</v>
      </c>
      <c r="AG494" t="s">
        <v>53</v>
      </c>
      <c r="AH494" s="2">
        <v>0</v>
      </c>
      <c r="AI494" s="1">
        <v>0</v>
      </c>
      <c r="AJ494" s="1">
        <v>0</v>
      </c>
      <c r="AK494" s="6" t="str">
        <f>+IF(Tabla1[[#This Row],[REQUEST_TY]]="SR MANTENIMIENTO CORRECTIVO", "EMERGENCIA", "OTROS")</f>
        <v>EMERGENCIA</v>
      </c>
      <c r="AL494" s="6" t="str">
        <f>+_xlfn.IFS(Tabla1[[#This Row],[Veces obj]]&lt;=1,"0-1",Tabla1[[#This Row],[Veces obj]]&lt;=2,"1-2",Tabla1[[#This Row],[Veces obj]]&lt;=3,"2-3",TRUE,"&gt;3")</f>
        <v>0-1</v>
      </c>
      <c r="AM494" s="6" t="str">
        <f>+_xlfn.IFS(MONTH(Tabla1[[#This Row],[MES]])&lt;=3,"Q1",MONTH(Tabla1[[#This Row],[MES]])&lt;=6,"Q2",MONTH(Tabla1[[#This Row],[MES]])&lt;=9,"Q3",TRUE,"Q4")</f>
        <v>Q1</v>
      </c>
      <c r="AN494" t="str">
        <f>+IFERROR(VLOOKUP(Tabla1[[#This Row],[CUENTA]],CTAS[],2,0),"OTROS")</f>
        <v>OTROS</v>
      </c>
      <c r="AP494" t="str">
        <f>+IFERROR(VLOOKUP(Tabla1[[#This Row],[EMPLEADO]],IS[],3,0),"OTROS")</f>
        <v>OTROS</v>
      </c>
      <c r="AQ494" t="str">
        <f>+IFERROR(VLOOKUP(Tabla1[[#This Row],[EMPLEADO]],IS[[NÓMINA]:[INGENIERO]],2,0),"OTROS")</f>
        <v>OTROS</v>
      </c>
    </row>
    <row r="495" spans="1:43" x14ac:dyDescent="0.25">
      <c r="A495" t="s">
        <v>4444</v>
      </c>
      <c r="B495">
        <v>1</v>
      </c>
      <c r="C495" t="s">
        <v>7084</v>
      </c>
      <c r="D495" t="s">
        <v>38</v>
      </c>
      <c r="E495" t="s">
        <v>55</v>
      </c>
      <c r="F495" t="s">
        <v>7085</v>
      </c>
      <c r="G495" s="17" t="s">
        <v>7086</v>
      </c>
      <c r="H495" t="s">
        <v>308</v>
      </c>
      <c r="I495" t="s">
        <v>43</v>
      </c>
      <c r="J495" t="s">
        <v>8</v>
      </c>
      <c r="K495" t="s">
        <v>102</v>
      </c>
      <c r="L495" t="s">
        <v>376</v>
      </c>
      <c r="M495" t="s">
        <v>310</v>
      </c>
      <c r="N495">
        <v>0</v>
      </c>
      <c r="O495" t="s">
        <v>47</v>
      </c>
      <c r="P495">
        <v>94</v>
      </c>
      <c r="Q495" t="s">
        <v>48</v>
      </c>
      <c r="R495" t="s">
        <v>63</v>
      </c>
      <c r="S495" t="s">
        <v>64</v>
      </c>
      <c r="T495" t="s">
        <v>51</v>
      </c>
      <c r="U495" t="s">
        <v>96</v>
      </c>
      <c r="V495">
        <v>1.1000000000000001</v>
      </c>
      <c r="W495" s="1">
        <v>1501.5000000000002</v>
      </c>
      <c r="X495">
        <v>1</v>
      </c>
      <c r="Y495">
        <v>0.8</v>
      </c>
      <c r="Z495">
        <v>5</v>
      </c>
      <c r="AA495">
        <v>0.16</v>
      </c>
      <c r="AB495" s="2">
        <v>0</v>
      </c>
      <c r="AC495" s="1">
        <v>0</v>
      </c>
      <c r="AD495" s="7">
        <v>43523</v>
      </c>
      <c r="AE495" s="7">
        <v>43524</v>
      </c>
      <c r="AF495">
        <v>1</v>
      </c>
      <c r="AG495" t="s">
        <v>53</v>
      </c>
      <c r="AH495" s="2">
        <v>0</v>
      </c>
      <c r="AI495" s="1">
        <v>0</v>
      </c>
      <c r="AJ495" s="1">
        <v>0</v>
      </c>
      <c r="AK495" s="6" t="str">
        <f>+IF(Tabla1[[#This Row],[REQUEST_TY]]="SR MANTENIMIENTO CORRECTIVO", "EMERGENCIA", "OTROS")</f>
        <v>EMERGENCIA</v>
      </c>
      <c r="AL495" s="6" t="str">
        <f>+_xlfn.IFS(Tabla1[[#This Row],[Veces obj]]&lt;=1,"0-1",Tabla1[[#This Row],[Veces obj]]&lt;=2,"1-2",Tabla1[[#This Row],[Veces obj]]&lt;=3,"2-3",TRUE,"&gt;3")</f>
        <v>0-1</v>
      </c>
      <c r="AM495" s="6" t="str">
        <f>+_xlfn.IFS(MONTH(Tabla1[[#This Row],[MES]])&lt;=3,"Q1",MONTH(Tabla1[[#This Row],[MES]])&lt;=6,"Q2",MONTH(Tabla1[[#This Row],[MES]])&lt;=9,"Q3",TRUE,"Q4")</f>
        <v>Q1</v>
      </c>
      <c r="AN495" t="str">
        <f>+IFERROR(VLOOKUP(Tabla1[[#This Row],[CUENTA]],CTAS[],2,0),"OTROS")</f>
        <v>OTROS</v>
      </c>
      <c r="AP495" t="str">
        <f>+IFERROR(VLOOKUP(Tabla1[[#This Row],[EMPLEADO]],IS[],3,0),"OTROS")</f>
        <v>OTROS</v>
      </c>
      <c r="AQ495" t="str">
        <f>+IFERROR(VLOOKUP(Tabla1[[#This Row],[EMPLEADO]],IS[[NÓMINA]:[INGENIERO]],2,0),"OTROS")</f>
        <v>OTROS</v>
      </c>
    </row>
    <row r="496" spans="1:43" x14ac:dyDescent="0.25">
      <c r="A496" t="s">
        <v>36</v>
      </c>
      <c r="B496">
        <v>1</v>
      </c>
      <c r="C496" t="s">
        <v>1061</v>
      </c>
      <c r="D496" t="s">
        <v>38</v>
      </c>
      <c r="E496" t="s">
        <v>394</v>
      </c>
      <c r="F496" t="s">
        <v>1062</v>
      </c>
      <c r="G496" s="17" t="s">
        <v>396</v>
      </c>
      <c r="H496" t="s">
        <v>1063</v>
      </c>
      <c r="I496" t="s">
        <v>43</v>
      </c>
      <c r="J496" t="s">
        <v>8</v>
      </c>
      <c r="K496" t="s">
        <v>385</v>
      </c>
      <c r="L496" t="s">
        <v>397</v>
      </c>
      <c r="M496" t="s">
        <v>387</v>
      </c>
      <c r="N496">
        <v>0</v>
      </c>
      <c r="O496" t="s">
        <v>47</v>
      </c>
      <c r="P496">
        <v>44</v>
      </c>
      <c r="Q496" t="s">
        <v>82</v>
      </c>
      <c r="R496" t="s">
        <v>63</v>
      </c>
      <c r="S496" t="s">
        <v>64</v>
      </c>
      <c r="T496" t="s">
        <v>51</v>
      </c>
      <c r="U496" t="s">
        <v>83</v>
      </c>
      <c r="V496">
        <v>1.05</v>
      </c>
      <c r="W496" s="1">
        <v>1433.25</v>
      </c>
      <c r="X496">
        <v>1</v>
      </c>
      <c r="Y496">
        <v>0.81</v>
      </c>
      <c r="Z496">
        <v>5</v>
      </c>
      <c r="AA496">
        <v>0.16200000000000001</v>
      </c>
      <c r="AB496" s="2">
        <v>0</v>
      </c>
      <c r="AC496" s="1">
        <v>0</v>
      </c>
      <c r="AD496" s="7">
        <v>43468</v>
      </c>
      <c r="AE496" s="7">
        <v>43468</v>
      </c>
      <c r="AF496">
        <v>0</v>
      </c>
      <c r="AG496" t="s">
        <v>53</v>
      </c>
      <c r="AH496" s="2">
        <v>0</v>
      </c>
      <c r="AI496" s="1">
        <v>0</v>
      </c>
      <c r="AJ496" s="1">
        <v>0</v>
      </c>
      <c r="AK496" s="6" t="str">
        <f>+IF(Tabla1[[#This Row],[REQUEST_TY]]="SR MANTENIMIENTO CORRECTIVO", "EMERGENCIA", "OTROS")</f>
        <v>EMERGENCIA</v>
      </c>
      <c r="AL496" s="6" t="str">
        <f>+_xlfn.IFS(Tabla1[[#This Row],[Veces obj]]&lt;=1,"0-1",Tabla1[[#This Row],[Veces obj]]&lt;=2,"1-2",Tabla1[[#This Row],[Veces obj]]&lt;=3,"2-3",TRUE,"&gt;3")</f>
        <v>0-1</v>
      </c>
      <c r="AM496" s="6" t="str">
        <f>+_xlfn.IFS(MONTH(Tabla1[[#This Row],[MES]])&lt;=3,"Q1",MONTH(Tabla1[[#This Row],[MES]])&lt;=6,"Q2",MONTH(Tabla1[[#This Row],[MES]])&lt;=9,"Q3",TRUE,"Q4")</f>
        <v>Q1</v>
      </c>
      <c r="AN496" t="str">
        <f>+IFERROR(VLOOKUP(Tabla1[[#This Row],[CUENTA]],CTAS[],2,0),"OTROS")</f>
        <v>OTROS</v>
      </c>
      <c r="AP496" t="str">
        <f>+IFERROR(VLOOKUP(Tabla1[[#This Row],[EMPLEADO]],IS[],3,0),"OTROS")</f>
        <v>OTROS</v>
      </c>
      <c r="AQ496" t="str">
        <f>+IFERROR(VLOOKUP(Tabla1[[#This Row],[EMPLEADO]],IS[[NÓMINA]:[INGENIERO]],2,0),"OTROS")</f>
        <v>OTROS</v>
      </c>
    </row>
    <row r="497" spans="1:43" x14ac:dyDescent="0.25">
      <c r="A497" t="s">
        <v>36</v>
      </c>
      <c r="B497">
        <v>1</v>
      </c>
      <c r="C497" t="s">
        <v>1064</v>
      </c>
      <c r="D497" t="s">
        <v>38</v>
      </c>
      <c r="E497" t="s">
        <v>113</v>
      </c>
      <c r="F497" t="s">
        <v>1065</v>
      </c>
      <c r="G497" s="17" t="s">
        <v>1066</v>
      </c>
      <c r="H497" t="s">
        <v>308</v>
      </c>
      <c r="I497" t="s">
        <v>43</v>
      </c>
      <c r="J497" t="s">
        <v>8</v>
      </c>
      <c r="K497" t="s">
        <v>144</v>
      </c>
      <c r="L497" t="s">
        <v>616</v>
      </c>
      <c r="M497" t="s">
        <v>46</v>
      </c>
      <c r="N497">
        <v>0</v>
      </c>
      <c r="O497" t="s">
        <v>47</v>
      </c>
      <c r="P497">
        <v>28</v>
      </c>
      <c r="Q497" t="s">
        <v>62</v>
      </c>
      <c r="R497" t="s">
        <v>49</v>
      </c>
      <c r="S497" t="s">
        <v>50</v>
      </c>
      <c r="T497" t="s">
        <v>51</v>
      </c>
      <c r="U497" t="s">
        <v>154</v>
      </c>
      <c r="V497">
        <v>0.6</v>
      </c>
      <c r="W497" s="1">
        <v>429.00000000000006</v>
      </c>
      <c r="X497">
        <v>1</v>
      </c>
      <c r="Y497">
        <v>0.81</v>
      </c>
      <c r="Z497">
        <v>5</v>
      </c>
      <c r="AA497">
        <v>0.16200000000000001</v>
      </c>
      <c r="AB497" s="2">
        <v>0</v>
      </c>
      <c r="AC497" s="1">
        <v>0</v>
      </c>
      <c r="AD497" s="7">
        <v>43475</v>
      </c>
      <c r="AE497" s="7">
        <v>43475</v>
      </c>
      <c r="AF497">
        <v>0</v>
      </c>
      <c r="AG497" t="s">
        <v>53</v>
      </c>
      <c r="AH497" s="2">
        <v>0</v>
      </c>
      <c r="AI497" s="1">
        <v>0</v>
      </c>
      <c r="AJ497" s="1">
        <v>0</v>
      </c>
      <c r="AK497" s="6" t="str">
        <f>+IF(Tabla1[[#This Row],[REQUEST_TY]]="SR MANTENIMIENTO CORRECTIVO", "EMERGENCIA", "OTROS")</f>
        <v>EMERGENCIA</v>
      </c>
      <c r="AL497" s="6" t="str">
        <f>+_xlfn.IFS(Tabla1[[#This Row],[Veces obj]]&lt;=1,"0-1",Tabla1[[#This Row],[Veces obj]]&lt;=2,"1-2",Tabla1[[#This Row],[Veces obj]]&lt;=3,"2-3",TRUE,"&gt;3")</f>
        <v>0-1</v>
      </c>
      <c r="AM497" s="6" t="str">
        <f>+_xlfn.IFS(MONTH(Tabla1[[#This Row],[MES]])&lt;=3,"Q1",MONTH(Tabla1[[#This Row],[MES]])&lt;=6,"Q2",MONTH(Tabla1[[#This Row],[MES]])&lt;=9,"Q3",TRUE,"Q4")</f>
        <v>Q1</v>
      </c>
      <c r="AN497" t="str">
        <f>+IFERROR(VLOOKUP(Tabla1[[#This Row],[CUENTA]],CTAS[],2,0),"OTROS")</f>
        <v>OTROS</v>
      </c>
      <c r="AP497" t="str">
        <f>+IFERROR(VLOOKUP(Tabla1[[#This Row],[EMPLEADO]],IS[],3,0),"OTROS")</f>
        <v>OTROS</v>
      </c>
      <c r="AQ497" t="str">
        <f>+IFERROR(VLOOKUP(Tabla1[[#This Row],[EMPLEADO]],IS[[NÓMINA]:[INGENIERO]],2,0),"OTROS")</f>
        <v>OTROS</v>
      </c>
    </row>
    <row r="498" spans="1:43" x14ac:dyDescent="0.25">
      <c r="A498" t="s">
        <v>36</v>
      </c>
      <c r="B498">
        <v>1</v>
      </c>
      <c r="C498" t="s">
        <v>1067</v>
      </c>
      <c r="D498" t="s">
        <v>38</v>
      </c>
      <c r="E498" t="s">
        <v>133</v>
      </c>
      <c r="F498" t="s">
        <v>1068</v>
      </c>
      <c r="G498" s="17" t="s">
        <v>1069</v>
      </c>
      <c r="H498" t="s">
        <v>679</v>
      </c>
      <c r="I498" t="s">
        <v>43</v>
      </c>
      <c r="J498" t="s">
        <v>8</v>
      </c>
      <c r="K498" t="s">
        <v>59</v>
      </c>
      <c r="L498" t="s">
        <v>1070</v>
      </c>
      <c r="M498" t="s">
        <v>1071</v>
      </c>
      <c r="N498">
        <v>0</v>
      </c>
      <c r="O498" t="s">
        <v>47</v>
      </c>
      <c r="P498">
        <v>70</v>
      </c>
      <c r="Q498" t="s">
        <v>48</v>
      </c>
      <c r="R498" t="s">
        <v>138</v>
      </c>
      <c r="S498" t="s">
        <v>139</v>
      </c>
      <c r="T498" t="s">
        <v>51</v>
      </c>
      <c r="U498" t="s">
        <v>353</v>
      </c>
      <c r="V498">
        <v>1.1499999999999999</v>
      </c>
      <c r="W498" s="1">
        <v>1808.95</v>
      </c>
      <c r="X498">
        <v>1</v>
      </c>
      <c r="Y498">
        <v>0.65</v>
      </c>
      <c r="Z498">
        <v>4</v>
      </c>
      <c r="AA498">
        <v>0.16250000000000001</v>
      </c>
      <c r="AB498" s="2">
        <v>0</v>
      </c>
      <c r="AC498" s="1">
        <v>0</v>
      </c>
      <c r="AD498" s="7">
        <v>43488</v>
      </c>
      <c r="AE498" s="7">
        <v>43488</v>
      </c>
      <c r="AF498">
        <v>0</v>
      </c>
      <c r="AG498" t="s">
        <v>53</v>
      </c>
      <c r="AH498" s="2">
        <v>0</v>
      </c>
      <c r="AI498" s="1">
        <v>0</v>
      </c>
      <c r="AJ498" s="1">
        <v>0</v>
      </c>
      <c r="AK498" s="6" t="str">
        <f>+IF(Tabla1[[#This Row],[REQUEST_TY]]="SR MANTENIMIENTO CORRECTIVO", "EMERGENCIA", "OTROS")</f>
        <v>EMERGENCIA</v>
      </c>
      <c r="AL498" s="6" t="str">
        <f>+_xlfn.IFS(Tabla1[[#This Row],[Veces obj]]&lt;=1,"0-1",Tabla1[[#This Row],[Veces obj]]&lt;=2,"1-2",Tabla1[[#This Row],[Veces obj]]&lt;=3,"2-3",TRUE,"&gt;3")</f>
        <v>0-1</v>
      </c>
      <c r="AM498" s="6" t="str">
        <f>+_xlfn.IFS(MONTH(Tabla1[[#This Row],[MES]])&lt;=3,"Q1",MONTH(Tabla1[[#This Row],[MES]])&lt;=6,"Q2",MONTH(Tabla1[[#This Row],[MES]])&lt;=9,"Q3",TRUE,"Q4")</f>
        <v>Q1</v>
      </c>
      <c r="AN498" t="str">
        <f>+IFERROR(VLOOKUP(Tabla1[[#This Row],[CUENTA]],CTAS[],2,0),"OTROS")</f>
        <v>OTROS</v>
      </c>
      <c r="AP498" t="str">
        <f>+IFERROR(VLOOKUP(Tabla1[[#This Row],[EMPLEADO]],IS[],3,0),"OTROS")</f>
        <v>OTROS</v>
      </c>
      <c r="AQ498" t="str">
        <f>+IFERROR(VLOOKUP(Tabla1[[#This Row],[EMPLEADO]],IS[[NÓMINA]:[INGENIERO]],2,0),"OTROS")</f>
        <v>OTROS</v>
      </c>
    </row>
    <row r="499" spans="1:43" x14ac:dyDescent="0.25">
      <c r="A499" t="s">
        <v>36</v>
      </c>
      <c r="B499">
        <v>1</v>
      </c>
      <c r="C499" t="s">
        <v>1072</v>
      </c>
      <c r="D499" t="s">
        <v>38</v>
      </c>
      <c r="E499" t="s">
        <v>76</v>
      </c>
      <c r="F499" t="s">
        <v>1073</v>
      </c>
      <c r="G499" s="17" t="s">
        <v>1074</v>
      </c>
      <c r="H499" t="s">
        <v>213</v>
      </c>
      <c r="I499" t="s">
        <v>43</v>
      </c>
      <c r="J499" t="s">
        <v>8</v>
      </c>
      <c r="K499" t="s">
        <v>59</v>
      </c>
      <c r="L499" t="s">
        <v>1075</v>
      </c>
      <c r="M499" t="s">
        <v>215</v>
      </c>
      <c r="N499">
        <v>0</v>
      </c>
      <c r="O499" t="s">
        <v>47</v>
      </c>
      <c r="P499">
        <v>42</v>
      </c>
      <c r="Q499" t="s">
        <v>82</v>
      </c>
      <c r="R499" t="s">
        <v>63</v>
      </c>
      <c r="S499" t="s">
        <v>64</v>
      </c>
      <c r="T499" t="s">
        <v>51</v>
      </c>
      <c r="U499" t="s">
        <v>83</v>
      </c>
      <c r="V499">
        <v>1.05</v>
      </c>
      <c r="W499" s="1">
        <v>1433.25</v>
      </c>
      <c r="X499">
        <v>1</v>
      </c>
      <c r="Y499">
        <v>0.82</v>
      </c>
      <c r="Z499">
        <v>5</v>
      </c>
      <c r="AA499">
        <v>0.16399999999999998</v>
      </c>
      <c r="AB499" s="2">
        <v>0</v>
      </c>
      <c r="AC499" s="1">
        <v>0</v>
      </c>
      <c r="AD499" s="7">
        <v>43480</v>
      </c>
      <c r="AE499" s="7">
        <v>43480</v>
      </c>
      <c r="AF499">
        <v>0</v>
      </c>
      <c r="AG499" t="s">
        <v>53</v>
      </c>
      <c r="AH499" s="2">
        <v>0</v>
      </c>
      <c r="AI499" s="1">
        <v>0</v>
      </c>
      <c r="AJ499" s="1">
        <v>0</v>
      </c>
      <c r="AK499" s="6" t="str">
        <f>+IF(Tabla1[[#This Row],[REQUEST_TY]]="SR MANTENIMIENTO CORRECTIVO", "EMERGENCIA", "OTROS")</f>
        <v>EMERGENCIA</v>
      </c>
      <c r="AL499" s="6" t="str">
        <f>+_xlfn.IFS(Tabla1[[#This Row],[Veces obj]]&lt;=1,"0-1",Tabla1[[#This Row],[Veces obj]]&lt;=2,"1-2",Tabla1[[#This Row],[Veces obj]]&lt;=3,"2-3",TRUE,"&gt;3")</f>
        <v>0-1</v>
      </c>
      <c r="AM499" s="6" t="str">
        <f>+_xlfn.IFS(MONTH(Tabla1[[#This Row],[MES]])&lt;=3,"Q1",MONTH(Tabla1[[#This Row],[MES]])&lt;=6,"Q2",MONTH(Tabla1[[#This Row],[MES]])&lt;=9,"Q3",TRUE,"Q4")</f>
        <v>Q1</v>
      </c>
      <c r="AN499" t="str">
        <f>+IFERROR(VLOOKUP(Tabla1[[#This Row],[CUENTA]],CTAS[],2,0),"OTROS")</f>
        <v>OTROS</v>
      </c>
      <c r="AP499" t="str">
        <f>+IFERROR(VLOOKUP(Tabla1[[#This Row],[EMPLEADO]],IS[],3,0),"OTROS")</f>
        <v>OTROS</v>
      </c>
      <c r="AQ499" t="str">
        <f>+IFERROR(VLOOKUP(Tabla1[[#This Row],[EMPLEADO]],IS[[NÓMINA]:[INGENIERO]],2,0),"OTROS")</f>
        <v>OTROS</v>
      </c>
    </row>
    <row r="500" spans="1:43" x14ac:dyDescent="0.25">
      <c r="A500" t="s">
        <v>36</v>
      </c>
      <c r="B500">
        <v>1</v>
      </c>
      <c r="C500" t="s">
        <v>702</v>
      </c>
      <c r="D500" t="s">
        <v>38</v>
      </c>
      <c r="E500" t="s">
        <v>430</v>
      </c>
      <c r="F500" t="s">
        <v>703</v>
      </c>
      <c r="G500" s="17" t="s">
        <v>432</v>
      </c>
      <c r="H500" t="s">
        <v>266</v>
      </c>
      <c r="I500" t="s">
        <v>43</v>
      </c>
      <c r="J500" t="s">
        <v>8</v>
      </c>
      <c r="K500" t="s">
        <v>59</v>
      </c>
      <c r="L500" t="s">
        <v>433</v>
      </c>
      <c r="M500" t="s">
        <v>94</v>
      </c>
      <c r="N500">
        <v>0</v>
      </c>
      <c r="O500" t="s">
        <v>47</v>
      </c>
      <c r="P500">
        <v>18</v>
      </c>
      <c r="Q500" t="s">
        <v>62</v>
      </c>
      <c r="R500" t="s">
        <v>63</v>
      </c>
      <c r="S500" t="s">
        <v>64</v>
      </c>
      <c r="T500" t="s">
        <v>51</v>
      </c>
      <c r="U500" t="s">
        <v>65</v>
      </c>
      <c r="V500">
        <v>0.8</v>
      </c>
      <c r="W500" s="1">
        <v>1092</v>
      </c>
      <c r="X500">
        <v>1</v>
      </c>
      <c r="Y500">
        <v>0.45</v>
      </c>
      <c r="Z500">
        <v>5</v>
      </c>
      <c r="AA500">
        <v>0.09</v>
      </c>
      <c r="AB500" s="2">
        <v>0</v>
      </c>
      <c r="AC500" s="1">
        <v>0</v>
      </c>
      <c r="AD500" s="7">
        <v>43486</v>
      </c>
      <c r="AE500" s="7">
        <v>43486</v>
      </c>
      <c r="AF500">
        <v>0</v>
      </c>
      <c r="AG500" t="s">
        <v>53</v>
      </c>
      <c r="AH500" s="2">
        <v>0</v>
      </c>
      <c r="AI500" s="1">
        <v>0</v>
      </c>
      <c r="AJ500" s="1">
        <v>0</v>
      </c>
      <c r="AK500" s="6" t="str">
        <f>+IF(Tabla1[[#This Row],[REQUEST_TY]]="SR MANTENIMIENTO CORRECTIVO", "EMERGENCIA", "OTROS")</f>
        <v>EMERGENCIA</v>
      </c>
      <c r="AL500" s="6" t="str">
        <f>+_xlfn.IFS(Tabla1[[#This Row],[Veces obj]]&lt;=1,"0-1",Tabla1[[#This Row],[Veces obj]]&lt;=2,"1-2",Tabla1[[#This Row],[Veces obj]]&lt;=3,"2-3",TRUE,"&gt;3")</f>
        <v>0-1</v>
      </c>
      <c r="AM500" s="6" t="str">
        <f>+_xlfn.IFS(MONTH(Tabla1[[#This Row],[MES]])&lt;=3,"Q1",MONTH(Tabla1[[#This Row],[MES]])&lt;=6,"Q2",MONTH(Tabla1[[#This Row],[MES]])&lt;=9,"Q3",TRUE,"Q4")</f>
        <v>Q1</v>
      </c>
      <c r="AN500" t="str">
        <f>+IFERROR(VLOOKUP(Tabla1[[#This Row],[CUENTA]],CTAS[],2,0),"OTROS")</f>
        <v>OTROS</v>
      </c>
      <c r="AO500">
        <v>1</v>
      </c>
      <c r="AP500" t="str">
        <f>+IFERROR(VLOOKUP(Tabla1[[#This Row],[EMPLEADO]],IS[],3,0),"OTROS")</f>
        <v>JUAREZ</v>
      </c>
      <c r="AQ500" t="str">
        <f>+IFERROR(VLOOKUP(Tabla1[[#This Row],[EMPLEADO]],IS[[NÓMINA]:[INGENIERO]],2,0),"OTROS")</f>
        <v>CESAR MAR</v>
      </c>
    </row>
    <row r="501" spans="1:43" x14ac:dyDescent="0.25">
      <c r="A501" t="s">
        <v>36</v>
      </c>
      <c r="B501">
        <v>1</v>
      </c>
      <c r="C501" t="s">
        <v>1081</v>
      </c>
      <c r="D501" t="s">
        <v>38</v>
      </c>
      <c r="E501" t="s">
        <v>636</v>
      </c>
      <c r="F501" t="s">
        <v>1082</v>
      </c>
      <c r="G501" s="17" t="s">
        <v>1083</v>
      </c>
      <c r="H501" t="s">
        <v>308</v>
      </c>
      <c r="I501" t="s">
        <v>43</v>
      </c>
      <c r="J501" t="s">
        <v>8</v>
      </c>
      <c r="K501" t="s">
        <v>495</v>
      </c>
      <c r="L501" t="s">
        <v>496</v>
      </c>
      <c r="M501" t="s">
        <v>46</v>
      </c>
      <c r="N501">
        <v>0</v>
      </c>
      <c r="O501" t="s">
        <v>47</v>
      </c>
      <c r="P501">
        <v>2601</v>
      </c>
      <c r="Q501" t="s">
        <v>48</v>
      </c>
      <c r="R501" t="s">
        <v>153</v>
      </c>
      <c r="S501" t="s">
        <v>50</v>
      </c>
      <c r="T501" t="s">
        <v>51</v>
      </c>
      <c r="U501" t="s">
        <v>52</v>
      </c>
      <c r="V501">
        <v>1.05</v>
      </c>
      <c r="W501" s="1">
        <v>750.75000000000011</v>
      </c>
      <c r="X501">
        <v>1</v>
      </c>
      <c r="Y501">
        <v>0.82</v>
      </c>
      <c r="Z501">
        <v>5</v>
      </c>
      <c r="AA501">
        <v>0.16399999999999998</v>
      </c>
      <c r="AB501" s="2">
        <v>0</v>
      </c>
      <c r="AC501" s="1">
        <v>0</v>
      </c>
      <c r="AD501" s="7">
        <v>43490</v>
      </c>
      <c r="AE501" s="7">
        <v>43493</v>
      </c>
      <c r="AF501">
        <v>1</v>
      </c>
      <c r="AG501" t="s">
        <v>53</v>
      </c>
      <c r="AH501" s="2">
        <v>0</v>
      </c>
      <c r="AI501" s="1">
        <v>0</v>
      </c>
      <c r="AJ501" s="1">
        <v>0</v>
      </c>
      <c r="AK501" s="6" t="str">
        <f>+IF(Tabla1[[#This Row],[REQUEST_TY]]="SR MANTENIMIENTO CORRECTIVO", "EMERGENCIA", "OTROS")</f>
        <v>EMERGENCIA</v>
      </c>
      <c r="AL501" s="6" t="str">
        <f>+_xlfn.IFS(Tabla1[[#This Row],[Veces obj]]&lt;=1,"0-1",Tabla1[[#This Row],[Veces obj]]&lt;=2,"1-2",Tabla1[[#This Row],[Veces obj]]&lt;=3,"2-3",TRUE,"&gt;3")</f>
        <v>0-1</v>
      </c>
      <c r="AM501" s="6" t="str">
        <f>+_xlfn.IFS(MONTH(Tabla1[[#This Row],[MES]])&lt;=3,"Q1",MONTH(Tabla1[[#This Row],[MES]])&lt;=6,"Q2",MONTH(Tabla1[[#This Row],[MES]])&lt;=9,"Q3",TRUE,"Q4")</f>
        <v>Q1</v>
      </c>
      <c r="AN501" t="str">
        <f>+IFERROR(VLOOKUP(Tabla1[[#This Row],[CUENTA]],CTAS[],2,0),"OTROS")</f>
        <v>OTROS</v>
      </c>
      <c r="AP501" t="str">
        <f>+IFERROR(VLOOKUP(Tabla1[[#This Row],[EMPLEADO]],IS[],3,0),"OTROS")</f>
        <v>OTROS</v>
      </c>
      <c r="AQ501" t="str">
        <f>+IFERROR(VLOOKUP(Tabla1[[#This Row],[EMPLEADO]],IS[[NÓMINA]:[INGENIERO]],2,0),"OTROS")</f>
        <v>OTROS</v>
      </c>
    </row>
    <row r="502" spans="1:43" x14ac:dyDescent="0.25">
      <c r="A502" t="s">
        <v>36</v>
      </c>
      <c r="B502">
        <v>1</v>
      </c>
      <c r="C502" t="s">
        <v>1084</v>
      </c>
      <c r="D502" t="s">
        <v>38</v>
      </c>
      <c r="E502" t="s">
        <v>1085</v>
      </c>
      <c r="F502" t="s">
        <v>1086</v>
      </c>
      <c r="G502" s="17" t="s">
        <v>1087</v>
      </c>
      <c r="H502" t="s">
        <v>691</v>
      </c>
      <c r="I502" t="s">
        <v>43</v>
      </c>
      <c r="J502" t="s">
        <v>8</v>
      </c>
      <c r="K502" t="s">
        <v>125</v>
      </c>
      <c r="L502" t="s">
        <v>1088</v>
      </c>
      <c r="M502" t="s">
        <v>640</v>
      </c>
      <c r="N502">
        <v>0</v>
      </c>
      <c r="O502" t="s">
        <v>47</v>
      </c>
      <c r="P502">
        <v>382</v>
      </c>
      <c r="Q502" t="s">
        <v>48</v>
      </c>
      <c r="R502" t="s">
        <v>49</v>
      </c>
      <c r="S502" t="s">
        <v>50</v>
      </c>
      <c r="T502" t="s">
        <v>51</v>
      </c>
      <c r="U502" t="s">
        <v>52</v>
      </c>
      <c r="V502">
        <v>1.05</v>
      </c>
      <c r="W502" s="1">
        <v>750.75000000000011</v>
      </c>
      <c r="X502">
        <v>1</v>
      </c>
      <c r="Y502">
        <v>0.82</v>
      </c>
      <c r="Z502">
        <v>5</v>
      </c>
      <c r="AA502">
        <v>0.16399999999999998</v>
      </c>
      <c r="AB502" s="2">
        <v>0</v>
      </c>
      <c r="AC502" s="1">
        <v>0</v>
      </c>
      <c r="AD502" s="7">
        <v>43494</v>
      </c>
      <c r="AE502" s="7">
        <v>43494</v>
      </c>
      <c r="AF502">
        <v>0</v>
      </c>
      <c r="AG502" t="s">
        <v>53</v>
      </c>
      <c r="AH502" s="2">
        <v>0</v>
      </c>
      <c r="AI502" s="1">
        <v>0</v>
      </c>
      <c r="AJ502" s="1">
        <v>0</v>
      </c>
      <c r="AK502" s="6" t="str">
        <f>+IF(Tabla1[[#This Row],[REQUEST_TY]]="SR MANTENIMIENTO CORRECTIVO", "EMERGENCIA", "OTROS")</f>
        <v>EMERGENCIA</v>
      </c>
      <c r="AL502" s="6" t="str">
        <f>+_xlfn.IFS(Tabla1[[#This Row],[Veces obj]]&lt;=1,"0-1",Tabla1[[#This Row],[Veces obj]]&lt;=2,"1-2",Tabla1[[#This Row],[Veces obj]]&lt;=3,"2-3",TRUE,"&gt;3")</f>
        <v>0-1</v>
      </c>
      <c r="AM502" s="6" t="str">
        <f>+_xlfn.IFS(MONTH(Tabla1[[#This Row],[MES]])&lt;=3,"Q1",MONTH(Tabla1[[#This Row],[MES]])&lt;=6,"Q2",MONTH(Tabla1[[#This Row],[MES]])&lt;=9,"Q3",TRUE,"Q4")</f>
        <v>Q1</v>
      </c>
      <c r="AN502" t="str">
        <f>+IFERROR(VLOOKUP(Tabla1[[#This Row],[CUENTA]],CTAS[],2,0),"OTROS")</f>
        <v>OTROS</v>
      </c>
      <c r="AP502" t="str">
        <f>+IFERROR(VLOOKUP(Tabla1[[#This Row],[EMPLEADO]],IS[],3,0),"OTROS")</f>
        <v>OTROS</v>
      </c>
      <c r="AQ502" t="str">
        <f>+IFERROR(VLOOKUP(Tabla1[[#This Row],[EMPLEADO]],IS[[NÓMINA]:[INGENIERO]],2,0),"OTROS")</f>
        <v>OTROS</v>
      </c>
    </row>
    <row r="503" spans="1:43" x14ac:dyDescent="0.25">
      <c r="A503" t="s">
        <v>4444</v>
      </c>
      <c r="B503">
        <v>1</v>
      </c>
      <c r="C503" t="s">
        <v>5169</v>
      </c>
      <c r="D503" t="s">
        <v>38</v>
      </c>
      <c r="E503" t="s">
        <v>604</v>
      </c>
      <c r="F503" t="s">
        <v>5170</v>
      </c>
      <c r="G503" s="17" t="s">
        <v>5171</v>
      </c>
      <c r="H503" t="s">
        <v>1211</v>
      </c>
      <c r="I503" t="s">
        <v>43</v>
      </c>
      <c r="J503" t="s">
        <v>8</v>
      </c>
      <c r="K503" t="s">
        <v>1521</v>
      </c>
      <c r="L503" t="s">
        <v>1522</v>
      </c>
      <c r="M503" t="s">
        <v>1523</v>
      </c>
      <c r="N503">
        <v>0</v>
      </c>
      <c r="O503" t="s">
        <v>47</v>
      </c>
      <c r="P503">
        <v>54</v>
      </c>
      <c r="Q503" t="s">
        <v>82</v>
      </c>
      <c r="R503" t="s">
        <v>63</v>
      </c>
      <c r="S503" t="s">
        <v>64</v>
      </c>
      <c r="T503" t="s">
        <v>51</v>
      </c>
      <c r="U503" t="s">
        <v>83</v>
      </c>
      <c r="V503">
        <v>1.05</v>
      </c>
      <c r="W503" s="1">
        <v>1433.25</v>
      </c>
      <c r="X503">
        <v>1</v>
      </c>
      <c r="Y503">
        <v>0.82</v>
      </c>
      <c r="Z503">
        <v>5</v>
      </c>
      <c r="AA503">
        <v>0.16399999999999998</v>
      </c>
      <c r="AB503" s="2">
        <v>0</v>
      </c>
      <c r="AC503" s="1">
        <v>0</v>
      </c>
      <c r="AD503" s="7">
        <v>43507</v>
      </c>
      <c r="AE503" s="7">
        <v>43507</v>
      </c>
      <c r="AF503">
        <v>0</v>
      </c>
      <c r="AG503" t="s">
        <v>53</v>
      </c>
      <c r="AH503" s="2">
        <v>0</v>
      </c>
      <c r="AI503" s="1">
        <v>0</v>
      </c>
      <c r="AJ503" s="1">
        <v>0</v>
      </c>
      <c r="AK503" s="6" t="str">
        <f>+IF(Tabla1[[#This Row],[REQUEST_TY]]="SR MANTENIMIENTO CORRECTIVO", "EMERGENCIA", "OTROS")</f>
        <v>EMERGENCIA</v>
      </c>
      <c r="AL503" s="6" t="str">
        <f>+_xlfn.IFS(Tabla1[[#This Row],[Veces obj]]&lt;=1,"0-1",Tabla1[[#This Row],[Veces obj]]&lt;=2,"1-2",Tabla1[[#This Row],[Veces obj]]&lt;=3,"2-3",TRUE,"&gt;3")</f>
        <v>0-1</v>
      </c>
      <c r="AM503" s="6" t="str">
        <f>+_xlfn.IFS(MONTH(Tabla1[[#This Row],[MES]])&lt;=3,"Q1",MONTH(Tabla1[[#This Row],[MES]])&lt;=6,"Q2",MONTH(Tabla1[[#This Row],[MES]])&lt;=9,"Q3",TRUE,"Q4")</f>
        <v>Q1</v>
      </c>
      <c r="AN503" t="str">
        <f>+IFERROR(VLOOKUP(Tabla1[[#This Row],[CUENTA]],CTAS[],2,0),"OTROS")</f>
        <v>OTROS</v>
      </c>
      <c r="AP503" t="str">
        <f>+IFERROR(VLOOKUP(Tabla1[[#This Row],[EMPLEADO]],IS[],3,0),"OTROS")</f>
        <v>OTROS</v>
      </c>
      <c r="AQ503" t="str">
        <f>+IFERROR(VLOOKUP(Tabla1[[#This Row],[EMPLEADO]],IS[[NÓMINA]:[INGENIERO]],2,0),"OTROS")</f>
        <v>OTROS</v>
      </c>
    </row>
    <row r="504" spans="1:43" x14ac:dyDescent="0.25">
      <c r="A504" t="s">
        <v>4444</v>
      </c>
      <c r="B504">
        <v>1</v>
      </c>
      <c r="C504" t="s">
        <v>5394</v>
      </c>
      <c r="D504" t="s">
        <v>38</v>
      </c>
      <c r="E504" t="s">
        <v>558</v>
      </c>
      <c r="F504" t="s">
        <v>5395</v>
      </c>
      <c r="G504" s="17" t="s">
        <v>1728</v>
      </c>
      <c r="H504" t="s">
        <v>42</v>
      </c>
      <c r="I504" t="s">
        <v>43</v>
      </c>
      <c r="J504" t="s">
        <v>8</v>
      </c>
      <c r="K504" t="s">
        <v>798</v>
      </c>
      <c r="L504" t="s">
        <v>1729</v>
      </c>
      <c r="M504" t="s">
        <v>131</v>
      </c>
      <c r="N504">
        <v>1</v>
      </c>
      <c r="O504" t="s">
        <v>47</v>
      </c>
      <c r="P504">
        <v>17</v>
      </c>
      <c r="Q504" t="s">
        <v>62</v>
      </c>
      <c r="R504" t="s">
        <v>95</v>
      </c>
      <c r="S504" t="s">
        <v>64</v>
      </c>
      <c r="T504" t="s">
        <v>51</v>
      </c>
      <c r="U504" t="s">
        <v>65</v>
      </c>
      <c r="V504">
        <v>0.8</v>
      </c>
      <c r="W504" s="1">
        <v>0</v>
      </c>
      <c r="X504">
        <v>1</v>
      </c>
      <c r="Y504">
        <v>0.82</v>
      </c>
      <c r="Z504">
        <v>5</v>
      </c>
      <c r="AA504">
        <v>0.16399999999999998</v>
      </c>
      <c r="AB504" s="2">
        <v>0</v>
      </c>
      <c r="AC504" s="1">
        <v>0</v>
      </c>
      <c r="AD504" s="7">
        <v>43503</v>
      </c>
      <c r="AE504" s="7">
        <v>43503</v>
      </c>
      <c r="AF504">
        <v>0</v>
      </c>
      <c r="AG504" t="s">
        <v>53</v>
      </c>
      <c r="AH504" s="2">
        <v>0</v>
      </c>
      <c r="AI504" s="1">
        <v>0</v>
      </c>
      <c r="AJ504" s="1">
        <v>0</v>
      </c>
      <c r="AK504" s="6" t="str">
        <f>+IF(Tabla1[[#This Row],[REQUEST_TY]]="SR MANTENIMIENTO CORRECTIVO", "EMERGENCIA", "OTROS")</f>
        <v>EMERGENCIA</v>
      </c>
      <c r="AL504" s="6" t="str">
        <f>+_xlfn.IFS(Tabla1[[#This Row],[Veces obj]]&lt;=1,"0-1",Tabla1[[#This Row],[Veces obj]]&lt;=2,"1-2",Tabla1[[#This Row],[Veces obj]]&lt;=3,"2-3",TRUE,"&gt;3")</f>
        <v>0-1</v>
      </c>
      <c r="AM504" s="6" t="str">
        <f>+_xlfn.IFS(MONTH(Tabla1[[#This Row],[MES]])&lt;=3,"Q1",MONTH(Tabla1[[#This Row],[MES]])&lt;=6,"Q2",MONTH(Tabla1[[#This Row],[MES]])&lt;=9,"Q3",TRUE,"Q4")</f>
        <v>Q1</v>
      </c>
      <c r="AN504" t="str">
        <f>+IFERROR(VLOOKUP(Tabla1[[#This Row],[CUENTA]],CTAS[],2,0),"OTROS")</f>
        <v>OTROS</v>
      </c>
      <c r="AP504" t="str">
        <f>+IFERROR(VLOOKUP(Tabla1[[#This Row],[EMPLEADO]],IS[],3,0),"OTROS")</f>
        <v>OTROS</v>
      </c>
      <c r="AQ504" t="str">
        <f>+IFERROR(VLOOKUP(Tabla1[[#This Row],[EMPLEADO]],IS[[NÓMINA]:[INGENIERO]],2,0),"OTROS")</f>
        <v>OTROS</v>
      </c>
    </row>
    <row r="505" spans="1:43" x14ac:dyDescent="0.25">
      <c r="A505" t="s">
        <v>4444</v>
      </c>
      <c r="B505">
        <v>1</v>
      </c>
      <c r="C505" t="s">
        <v>5882</v>
      </c>
      <c r="D505" t="s">
        <v>38</v>
      </c>
      <c r="E505" t="s">
        <v>217</v>
      </c>
      <c r="F505" t="s">
        <v>5883</v>
      </c>
      <c r="G505" s="17" t="s">
        <v>5884</v>
      </c>
      <c r="H505" t="s">
        <v>266</v>
      </c>
      <c r="I505" t="s">
        <v>43</v>
      </c>
      <c r="J505" t="s">
        <v>8</v>
      </c>
      <c r="K505" t="s">
        <v>59</v>
      </c>
      <c r="L505" t="s">
        <v>1102</v>
      </c>
      <c r="M505" t="s">
        <v>73</v>
      </c>
      <c r="N505">
        <v>0</v>
      </c>
      <c r="O505" t="s">
        <v>47</v>
      </c>
      <c r="P505">
        <v>79</v>
      </c>
      <c r="Q505" t="s">
        <v>48</v>
      </c>
      <c r="R505" t="s">
        <v>223</v>
      </c>
      <c r="S505" t="s">
        <v>139</v>
      </c>
      <c r="T505" t="s">
        <v>51</v>
      </c>
      <c r="U505" t="s">
        <v>353</v>
      </c>
      <c r="V505">
        <v>1.1499999999999999</v>
      </c>
      <c r="W505" s="1">
        <v>1808.95</v>
      </c>
      <c r="X505">
        <v>1</v>
      </c>
      <c r="Y505">
        <v>0.37</v>
      </c>
      <c r="Z505">
        <v>4</v>
      </c>
      <c r="AA505">
        <v>9.2499999999999999E-2</v>
      </c>
      <c r="AB505" s="2">
        <v>0</v>
      </c>
      <c r="AC505" s="1">
        <v>0</v>
      </c>
      <c r="AD505" s="7">
        <v>43510</v>
      </c>
      <c r="AE505" s="7">
        <v>43510</v>
      </c>
      <c r="AF505">
        <v>0</v>
      </c>
      <c r="AG505" t="s">
        <v>53</v>
      </c>
      <c r="AH505" s="2">
        <v>0</v>
      </c>
      <c r="AI505" s="1">
        <v>0</v>
      </c>
      <c r="AJ505" s="1">
        <v>0</v>
      </c>
      <c r="AK505" s="6" t="str">
        <f>+IF(Tabla1[[#This Row],[REQUEST_TY]]="SR MANTENIMIENTO CORRECTIVO", "EMERGENCIA", "OTROS")</f>
        <v>EMERGENCIA</v>
      </c>
      <c r="AL505" s="6" t="str">
        <f>+_xlfn.IFS(Tabla1[[#This Row],[Veces obj]]&lt;=1,"0-1",Tabla1[[#This Row],[Veces obj]]&lt;=2,"1-2",Tabla1[[#This Row],[Veces obj]]&lt;=3,"2-3",TRUE,"&gt;3")</f>
        <v>0-1</v>
      </c>
      <c r="AM505" s="6" t="str">
        <f>+_xlfn.IFS(MONTH(Tabla1[[#This Row],[MES]])&lt;=3,"Q1",MONTH(Tabla1[[#This Row],[MES]])&lt;=6,"Q2",MONTH(Tabla1[[#This Row],[MES]])&lt;=9,"Q3",TRUE,"Q4")</f>
        <v>Q1</v>
      </c>
      <c r="AN505" t="str">
        <f>+IFERROR(VLOOKUP(Tabla1[[#This Row],[CUENTA]],CTAS[],2,0),"OTROS")</f>
        <v>OTROS</v>
      </c>
      <c r="AO505">
        <v>1</v>
      </c>
      <c r="AP505" t="str">
        <f>+IFERROR(VLOOKUP(Tabla1[[#This Row],[EMPLEADO]],IS[],3,0),"OTROS")</f>
        <v>JUAREZ</v>
      </c>
      <c r="AQ505" t="str">
        <f>+IFERROR(VLOOKUP(Tabla1[[#This Row],[EMPLEADO]],IS[[NÓMINA]:[INGENIERO]],2,0),"OTROS")</f>
        <v>CESAR MAR</v>
      </c>
    </row>
    <row r="506" spans="1:43" x14ac:dyDescent="0.25">
      <c r="A506" t="s">
        <v>4444</v>
      </c>
      <c r="B506">
        <v>1</v>
      </c>
      <c r="C506" t="s">
        <v>6750</v>
      </c>
      <c r="D506" t="s">
        <v>38</v>
      </c>
      <c r="E506" t="s">
        <v>231</v>
      </c>
      <c r="F506" t="s">
        <v>6751</v>
      </c>
      <c r="G506" s="17" t="s">
        <v>6752</v>
      </c>
      <c r="H506" t="s">
        <v>568</v>
      </c>
      <c r="I506" t="s">
        <v>43</v>
      </c>
      <c r="J506" t="s">
        <v>8</v>
      </c>
      <c r="K506" t="s">
        <v>1115</v>
      </c>
      <c r="L506" t="s">
        <v>1116</v>
      </c>
      <c r="M506" t="s">
        <v>714</v>
      </c>
      <c r="N506">
        <v>0</v>
      </c>
      <c r="O506" t="s">
        <v>47</v>
      </c>
      <c r="P506">
        <v>86</v>
      </c>
      <c r="Q506" t="s">
        <v>48</v>
      </c>
      <c r="R506" t="s">
        <v>235</v>
      </c>
      <c r="S506" t="s">
        <v>50</v>
      </c>
      <c r="T506" t="s">
        <v>51</v>
      </c>
      <c r="U506" t="s">
        <v>52</v>
      </c>
      <c r="V506">
        <v>1.05</v>
      </c>
      <c r="W506" s="1">
        <v>750.75000000000011</v>
      </c>
      <c r="X506">
        <v>1</v>
      </c>
      <c r="Y506">
        <v>0.82</v>
      </c>
      <c r="Z506">
        <v>5</v>
      </c>
      <c r="AA506">
        <v>0.16399999999999998</v>
      </c>
      <c r="AB506" s="2">
        <v>0</v>
      </c>
      <c r="AC506" s="1">
        <v>0</v>
      </c>
      <c r="AD506" s="7">
        <v>43517</v>
      </c>
      <c r="AE506" s="7">
        <v>43517</v>
      </c>
      <c r="AF506">
        <v>0</v>
      </c>
      <c r="AG506" t="s">
        <v>53</v>
      </c>
      <c r="AH506" s="2">
        <v>0</v>
      </c>
      <c r="AI506" s="1">
        <v>0</v>
      </c>
      <c r="AJ506" s="1">
        <v>0</v>
      </c>
      <c r="AK506" s="6" t="str">
        <f>+IF(Tabla1[[#This Row],[REQUEST_TY]]="SR MANTENIMIENTO CORRECTIVO", "EMERGENCIA", "OTROS")</f>
        <v>EMERGENCIA</v>
      </c>
      <c r="AL506" s="6" t="str">
        <f>+_xlfn.IFS(Tabla1[[#This Row],[Veces obj]]&lt;=1,"0-1",Tabla1[[#This Row],[Veces obj]]&lt;=2,"1-2",Tabla1[[#This Row],[Veces obj]]&lt;=3,"2-3",TRUE,"&gt;3")</f>
        <v>0-1</v>
      </c>
      <c r="AM506" s="6" t="str">
        <f>+_xlfn.IFS(MONTH(Tabla1[[#This Row],[MES]])&lt;=3,"Q1",MONTH(Tabla1[[#This Row],[MES]])&lt;=6,"Q2",MONTH(Tabla1[[#This Row],[MES]])&lt;=9,"Q3",TRUE,"Q4")</f>
        <v>Q1</v>
      </c>
      <c r="AN506" t="str">
        <f>+IFERROR(VLOOKUP(Tabla1[[#This Row],[CUENTA]],CTAS[],2,0),"OTROS")</f>
        <v>OTROS</v>
      </c>
      <c r="AP506" t="str">
        <f>+IFERROR(VLOOKUP(Tabla1[[#This Row],[EMPLEADO]],IS[],3,0),"OTROS")</f>
        <v>OTROS</v>
      </c>
      <c r="AQ506" t="str">
        <f>+IFERROR(VLOOKUP(Tabla1[[#This Row],[EMPLEADO]],IS[[NÓMINA]:[INGENIERO]],2,0),"OTROS")</f>
        <v>OTROS</v>
      </c>
    </row>
    <row r="507" spans="1:43" x14ac:dyDescent="0.25">
      <c r="A507" t="s">
        <v>36</v>
      </c>
      <c r="B507">
        <v>1</v>
      </c>
      <c r="C507" t="s">
        <v>1089</v>
      </c>
      <c r="D507" t="s">
        <v>38</v>
      </c>
      <c r="E507" t="s">
        <v>39</v>
      </c>
      <c r="F507" t="s">
        <v>1090</v>
      </c>
      <c r="G507" s="17" t="s">
        <v>1091</v>
      </c>
      <c r="H507" t="s">
        <v>484</v>
      </c>
      <c r="I507" t="s">
        <v>43</v>
      </c>
      <c r="J507" t="s">
        <v>8</v>
      </c>
      <c r="K507" t="s">
        <v>254</v>
      </c>
      <c r="L507" t="s">
        <v>1092</v>
      </c>
      <c r="M507" t="s">
        <v>73</v>
      </c>
      <c r="N507">
        <v>0</v>
      </c>
      <c r="O507" t="s">
        <v>47</v>
      </c>
      <c r="P507">
        <v>287</v>
      </c>
      <c r="Q507" t="s">
        <v>48</v>
      </c>
      <c r="R507" t="s">
        <v>49</v>
      </c>
      <c r="S507" t="s">
        <v>50</v>
      </c>
      <c r="T507" t="s">
        <v>51</v>
      </c>
      <c r="U507" t="s">
        <v>52</v>
      </c>
      <c r="V507">
        <v>1.05</v>
      </c>
      <c r="W507" s="1">
        <v>750.75000000000011</v>
      </c>
      <c r="X507">
        <v>1</v>
      </c>
      <c r="Y507">
        <v>0.83</v>
      </c>
      <c r="Z507">
        <v>5</v>
      </c>
      <c r="AA507">
        <v>0.16599999999999998</v>
      </c>
      <c r="AB507" s="2">
        <v>0</v>
      </c>
      <c r="AC507" s="1">
        <v>0</v>
      </c>
      <c r="AD507" s="7">
        <v>43474</v>
      </c>
      <c r="AE507" s="7">
        <v>43474</v>
      </c>
      <c r="AF507">
        <v>0</v>
      </c>
      <c r="AG507" t="s">
        <v>53</v>
      </c>
      <c r="AH507" s="2">
        <v>0</v>
      </c>
      <c r="AI507" s="1">
        <v>0</v>
      </c>
      <c r="AJ507" s="1">
        <v>0</v>
      </c>
      <c r="AK507" s="6" t="str">
        <f>+IF(Tabla1[[#This Row],[REQUEST_TY]]="SR MANTENIMIENTO CORRECTIVO", "EMERGENCIA", "OTROS")</f>
        <v>EMERGENCIA</v>
      </c>
      <c r="AL507" s="6" t="str">
        <f>+_xlfn.IFS(Tabla1[[#This Row],[Veces obj]]&lt;=1,"0-1",Tabla1[[#This Row],[Veces obj]]&lt;=2,"1-2",Tabla1[[#This Row],[Veces obj]]&lt;=3,"2-3",TRUE,"&gt;3")</f>
        <v>0-1</v>
      </c>
      <c r="AM507" s="6" t="str">
        <f>+_xlfn.IFS(MONTH(Tabla1[[#This Row],[MES]])&lt;=3,"Q1",MONTH(Tabla1[[#This Row],[MES]])&lt;=6,"Q2",MONTH(Tabla1[[#This Row],[MES]])&lt;=9,"Q3",TRUE,"Q4")</f>
        <v>Q1</v>
      </c>
      <c r="AN507" t="str">
        <f>+IFERROR(VLOOKUP(Tabla1[[#This Row],[CUENTA]],CTAS[],2,0),"OTROS")</f>
        <v>OTROS</v>
      </c>
      <c r="AP507" t="str">
        <f>+IFERROR(VLOOKUP(Tabla1[[#This Row],[EMPLEADO]],IS[],3,0),"OTROS")</f>
        <v>OTROS</v>
      </c>
      <c r="AQ507" t="str">
        <f>+IFERROR(VLOOKUP(Tabla1[[#This Row],[EMPLEADO]],IS[[NÓMINA]:[INGENIERO]],2,0),"OTROS")</f>
        <v>OTROS</v>
      </c>
    </row>
    <row r="508" spans="1:43" x14ac:dyDescent="0.25">
      <c r="A508" t="s">
        <v>36</v>
      </c>
      <c r="B508">
        <v>1</v>
      </c>
      <c r="C508" t="s">
        <v>855</v>
      </c>
      <c r="D508" t="s">
        <v>38</v>
      </c>
      <c r="E508" t="s">
        <v>856</v>
      </c>
      <c r="F508" t="s">
        <v>857</v>
      </c>
      <c r="G508" s="17" t="s">
        <v>858</v>
      </c>
      <c r="H508" t="s">
        <v>266</v>
      </c>
      <c r="I508" t="s">
        <v>43</v>
      </c>
      <c r="J508" t="s">
        <v>8</v>
      </c>
      <c r="K508" t="s">
        <v>71</v>
      </c>
      <c r="L508" t="s">
        <v>859</v>
      </c>
      <c r="M508" t="s">
        <v>73</v>
      </c>
      <c r="N508">
        <v>0</v>
      </c>
      <c r="O508" t="s">
        <v>47</v>
      </c>
      <c r="P508">
        <v>327</v>
      </c>
      <c r="Q508" t="s">
        <v>48</v>
      </c>
      <c r="R508" t="s">
        <v>235</v>
      </c>
      <c r="S508" t="s">
        <v>50</v>
      </c>
      <c r="T508" t="s">
        <v>51</v>
      </c>
      <c r="U508" t="s">
        <v>52</v>
      </c>
      <c r="V508">
        <v>1.05</v>
      </c>
      <c r="W508" s="1">
        <v>750.75000000000011</v>
      </c>
      <c r="X508">
        <v>1</v>
      </c>
      <c r="Y508">
        <v>0.57999999999999996</v>
      </c>
      <c r="Z508">
        <v>5</v>
      </c>
      <c r="AA508">
        <v>0.11599999999999999</v>
      </c>
      <c r="AB508" s="2">
        <v>0</v>
      </c>
      <c r="AC508" s="1">
        <v>0</v>
      </c>
      <c r="AD508" s="7">
        <v>43495</v>
      </c>
      <c r="AE508" s="7">
        <v>43495</v>
      </c>
      <c r="AF508">
        <v>0</v>
      </c>
      <c r="AG508" t="s">
        <v>53</v>
      </c>
      <c r="AH508" s="2">
        <v>0</v>
      </c>
      <c r="AI508" s="1">
        <v>0</v>
      </c>
      <c r="AJ508" s="1">
        <v>0</v>
      </c>
      <c r="AK508" s="6" t="str">
        <f>+IF(Tabla1[[#This Row],[REQUEST_TY]]="SR MANTENIMIENTO CORRECTIVO", "EMERGENCIA", "OTROS")</f>
        <v>EMERGENCIA</v>
      </c>
      <c r="AL508" s="6" t="str">
        <f>+_xlfn.IFS(Tabla1[[#This Row],[Veces obj]]&lt;=1,"0-1",Tabla1[[#This Row],[Veces obj]]&lt;=2,"1-2",Tabla1[[#This Row],[Veces obj]]&lt;=3,"2-3",TRUE,"&gt;3")</f>
        <v>0-1</v>
      </c>
      <c r="AM508" s="6" t="str">
        <f>+_xlfn.IFS(MONTH(Tabla1[[#This Row],[MES]])&lt;=3,"Q1",MONTH(Tabla1[[#This Row],[MES]])&lt;=6,"Q2",MONTH(Tabla1[[#This Row],[MES]])&lt;=9,"Q3",TRUE,"Q4")</f>
        <v>Q1</v>
      </c>
      <c r="AN508" t="str">
        <f>+IFERROR(VLOOKUP(Tabla1[[#This Row],[CUENTA]],CTAS[],2,0),"OTROS")</f>
        <v>OTROS</v>
      </c>
      <c r="AO508">
        <v>1</v>
      </c>
      <c r="AP508" t="str">
        <f>+IFERROR(VLOOKUP(Tabla1[[#This Row],[EMPLEADO]],IS[],3,0),"OTROS")</f>
        <v>JUAREZ</v>
      </c>
      <c r="AQ508" t="str">
        <f>+IFERROR(VLOOKUP(Tabla1[[#This Row],[EMPLEADO]],IS[[NÓMINA]:[INGENIERO]],2,0),"OTROS")</f>
        <v>CESAR MAR</v>
      </c>
    </row>
    <row r="509" spans="1:43" x14ac:dyDescent="0.25">
      <c r="A509" t="s">
        <v>4444</v>
      </c>
      <c r="B509">
        <v>1</v>
      </c>
      <c r="C509" t="s">
        <v>7164</v>
      </c>
      <c r="D509" t="s">
        <v>38</v>
      </c>
      <c r="E509" t="s">
        <v>2723</v>
      </c>
      <c r="F509" t="s">
        <v>7165</v>
      </c>
      <c r="G509" s="17" t="s">
        <v>2724</v>
      </c>
      <c r="H509" t="s">
        <v>266</v>
      </c>
      <c r="I509" t="s">
        <v>43</v>
      </c>
      <c r="J509" t="s">
        <v>8</v>
      </c>
      <c r="K509" t="s">
        <v>2725</v>
      </c>
      <c r="L509" t="s">
        <v>2726</v>
      </c>
      <c r="M509" t="s">
        <v>94</v>
      </c>
      <c r="N509">
        <v>0</v>
      </c>
      <c r="O509" t="s">
        <v>47</v>
      </c>
      <c r="P509">
        <v>48</v>
      </c>
      <c r="Q509" t="s">
        <v>82</v>
      </c>
      <c r="R509" t="s">
        <v>242</v>
      </c>
      <c r="S509" t="s">
        <v>64</v>
      </c>
      <c r="T509" t="s">
        <v>51</v>
      </c>
      <c r="U509" t="s">
        <v>83</v>
      </c>
      <c r="V509">
        <v>1.05</v>
      </c>
      <c r="W509" s="1">
        <v>1433.25</v>
      </c>
      <c r="X509">
        <v>1</v>
      </c>
      <c r="Y509">
        <v>0.65</v>
      </c>
      <c r="Z509">
        <v>5</v>
      </c>
      <c r="AA509">
        <v>0.13</v>
      </c>
      <c r="AB509" s="2">
        <v>0</v>
      </c>
      <c r="AC509" s="1">
        <v>0</v>
      </c>
      <c r="AD509" s="7">
        <v>43522</v>
      </c>
      <c r="AE509" s="7">
        <v>43522</v>
      </c>
      <c r="AF509">
        <v>0</v>
      </c>
      <c r="AG509" t="s">
        <v>53</v>
      </c>
      <c r="AH509" s="2">
        <v>0</v>
      </c>
      <c r="AI509" s="1">
        <v>0</v>
      </c>
      <c r="AJ509" s="1">
        <v>0</v>
      </c>
      <c r="AK509" s="6" t="str">
        <f>+IF(Tabla1[[#This Row],[REQUEST_TY]]="SR MANTENIMIENTO CORRECTIVO", "EMERGENCIA", "OTROS")</f>
        <v>EMERGENCIA</v>
      </c>
      <c r="AL509" s="6" t="str">
        <f>+_xlfn.IFS(Tabla1[[#This Row],[Veces obj]]&lt;=1,"0-1",Tabla1[[#This Row],[Veces obj]]&lt;=2,"1-2",Tabla1[[#This Row],[Veces obj]]&lt;=3,"2-3",TRUE,"&gt;3")</f>
        <v>0-1</v>
      </c>
      <c r="AM509" s="6" t="str">
        <f>+_xlfn.IFS(MONTH(Tabla1[[#This Row],[MES]])&lt;=3,"Q1",MONTH(Tabla1[[#This Row],[MES]])&lt;=6,"Q2",MONTH(Tabla1[[#This Row],[MES]])&lt;=9,"Q3",TRUE,"Q4")</f>
        <v>Q1</v>
      </c>
      <c r="AN509" t="str">
        <f>+IFERROR(VLOOKUP(Tabla1[[#This Row],[CUENTA]],CTAS[],2,0),"OTROS")</f>
        <v>OTROS</v>
      </c>
      <c r="AO509">
        <v>1</v>
      </c>
      <c r="AP509" t="str">
        <f>+IFERROR(VLOOKUP(Tabla1[[#This Row],[EMPLEADO]],IS[],3,0),"OTROS")</f>
        <v>JUAREZ</v>
      </c>
      <c r="AQ509" t="str">
        <f>+IFERROR(VLOOKUP(Tabla1[[#This Row],[EMPLEADO]],IS[[NÓMINA]:[INGENIERO]],2,0),"OTROS")</f>
        <v>CESAR MAR</v>
      </c>
    </row>
    <row r="510" spans="1:43" x14ac:dyDescent="0.25">
      <c r="A510" t="s">
        <v>4444</v>
      </c>
      <c r="B510">
        <v>1</v>
      </c>
      <c r="C510" t="s">
        <v>4740</v>
      </c>
      <c r="D510" t="s">
        <v>38</v>
      </c>
      <c r="E510" t="s">
        <v>275</v>
      </c>
      <c r="F510" t="s">
        <v>4741</v>
      </c>
      <c r="G510" s="17" t="s">
        <v>4742</v>
      </c>
      <c r="H510" t="s">
        <v>691</v>
      </c>
      <c r="I510" t="s">
        <v>43</v>
      </c>
      <c r="J510" t="s">
        <v>8</v>
      </c>
      <c r="K510" t="s">
        <v>370</v>
      </c>
      <c r="L510" t="s">
        <v>3061</v>
      </c>
      <c r="M510" t="s">
        <v>640</v>
      </c>
      <c r="N510">
        <v>0</v>
      </c>
      <c r="O510" t="s">
        <v>47</v>
      </c>
      <c r="P510">
        <v>258</v>
      </c>
      <c r="Q510" t="s">
        <v>48</v>
      </c>
      <c r="R510" t="s">
        <v>95</v>
      </c>
      <c r="S510" t="s">
        <v>64</v>
      </c>
      <c r="T510" t="s">
        <v>51</v>
      </c>
      <c r="U510" t="s">
        <v>96</v>
      </c>
      <c r="V510">
        <v>1.1000000000000001</v>
      </c>
      <c r="W510" s="1">
        <v>1501.5000000000002</v>
      </c>
      <c r="X510">
        <v>1</v>
      </c>
      <c r="Y510">
        <v>0.83</v>
      </c>
      <c r="Z510">
        <v>5</v>
      </c>
      <c r="AA510">
        <v>0.16599999999999998</v>
      </c>
      <c r="AB510" s="2">
        <v>0</v>
      </c>
      <c r="AC510" s="1">
        <v>0</v>
      </c>
      <c r="AD510" s="7">
        <v>43496</v>
      </c>
      <c r="AE510" s="7">
        <v>43497</v>
      </c>
      <c r="AF510">
        <v>1</v>
      </c>
      <c r="AG510" t="s">
        <v>53</v>
      </c>
      <c r="AH510" s="2">
        <v>0</v>
      </c>
      <c r="AI510" s="1">
        <v>0</v>
      </c>
      <c r="AJ510" s="1">
        <v>0</v>
      </c>
      <c r="AK510" s="6" t="str">
        <f>+IF(Tabla1[[#This Row],[REQUEST_TY]]="SR MANTENIMIENTO CORRECTIVO", "EMERGENCIA", "OTROS")</f>
        <v>EMERGENCIA</v>
      </c>
      <c r="AL510" s="6" t="str">
        <f>+_xlfn.IFS(Tabla1[[#This Row],[Veces obj]]&lt;=1,"0-1",Tabla1[[#This Row],[Veces obj]]&lt;=2,"1-2",Tabla1[[#This Row],[Veces obj]]&lt;=3,"2-3",TRUE,"&gt;3")</f>
        <v>0-1</v>
      </c>
      <c r="AM510" s="6" t="str">
        <f>+_xlfn.IFS(MONTH(Tabla1[[#This Row],[MES]])&lt;=3,"Q1",MONTH(Tabla1[[#This Row],[MES]])&lt;=6,"Q2",MONTH(Tabla1[[#This Row],[MES]])&lt;=9,"Q3",TRUE,"Q4")</f>
        <v>Q1</v>
      </c>
      <c r="AN510" t="str">
        <f>+IFERROR(VLOOKUP(Tabla1[[#This Row],[CUENTA]],CTAS[],2,0),"OTROS")</f>
        <v>OTROS</v>
      </c>
      <c r="AP510" t="str">
        <f>+IFERROR(VLOOKUP(Tabla1[[#This Row],[EMPLEADO]],IS[],3,0),"OTROS")</f>
        <v>OTROS</v>
      </c>
      <c r="AQ510" t="str">
        <f>+IFERROR(VLOOKUP(Tabla1[[#This Row],[EMPLEADO]],IS[[NÓMINA]:[INGENIERO]],2,0),"OTROS")</f>
        <v>OTROS</v>
      </c>
    </row>
    <row r="511" spans="1:43" x14ac:dyDescent="0.25">
      <c r="A511" t="s">
        <v>4444</v>
      </c>
      <c r="B511">
        <v>1</v>
      </c>
      <c r="C511" t="s">
        <v>4917</v>
      </c>
      <c r="D511" t="s">
        <v>38</v>
      </c>
      <c r="E511" t="s">
        <v>76</v>
      </c>
      <c r="F511" t="s">
        <v>4918</v>
      </c>
      <c r="G511" s="17" t="s">
        <v>4919</v>
      </c>
      <c r="H511" t="s">
        <v>253</v>
      </c>
      <c r="I511" t="s">
        <v>43</v>
      </c>
      <c r="J511" t="s">
        <v>8</v>
      </c>
      <c r="K511" t="s">
        <v>59</v>
      </c>
      <c r="L511" t="s">
        <v>472</v>
      </c>
      <c r="M511" t="s">
        <v>473</v>
      </c>
      <c r="N511">
        <v>0</v>
      </c>
      <c r="O511" t="s">
        <v>47</v>
      </c>
      <c r="P511">
        <v>101</v>
      </c>
      <c r="Q511" t="s">
        <v>48</v>
      </c>
      <c r="R511" t="s">
        <v>63</v>
      </c>
      <c r="S511" t="s">
        <v>64</v>
      </c>
      <c r="T511" t="s">
        <v>51</v>
      </c>
      <c r="U511" t="s">
        <v>96</v>
      </c>
      <c r="V511">
        <v>1.1000000000000001</v>
      </c>
      <c r="W511" s="1">
        <v>1501.5000000000002</v>
      </c>
      <c r="X511">
        <v>1</v>
      </c>
      <c r="Y511">
        <v>0.83</v>
      </c>
      <c r="Z511">
        <v>5</v>
      </c>
      <c r="AA511">
        <v>0.16599999999999998</v>
      </c>
      <c r="AB511" s="2">
        <v>0</v>
      </c>
      <c r="AC511" s="1">
        <v>0</v>
      </c>
      <c r="AD511" s="7">
        <v>43503</v>
      </c>
      <c r="AE511" s="7">
        <v>43503</v>
      </c>
      <c r="AF511">
        <v>0</v>
      </c>
      <c r="AG511" t="s">
        <v>53</v>
      </c>
      <c r="AH511" s="2">
        <v>0</v>
      </c>
      <c r="AI511" s="1">
        <v>0</v>
      </c>
      <c r="AJ511" s="1">
        <v>0</v>
      </c>
      <c r="AK511" s="6" t="str">
        <f>+IF(Tabla1[[#This Row],[REQUEST_TY]]="SR MANTENIMIENTO CORRECTIVO", "EMERGENCIA", "OTROS")</f>
        <v>EMERGENCIA</v>
      </c>
      <c r="AL511" s="6" t="str">
        <f>+_xlfn.IFS(Tabla1[[#This Row],[Veces obj]]&lt;=1,"0-1",Tabla1[[#This Row],[Veces obj]]&lt;=2,"1-2",Tabla1[[#This Row],[Veces obj]]&lt;=3,"2-3",TRUE,"&gt;3")</f>
        <v>0-1</v>
      </c>
      <c r="AM511" s="6" t="str">
        <f>+_xlfn.IFS(MONTH(Tabla1[[#This Row],[MES]])&lt;=3,"Q1",MONTH(Tabla1[[#This Row],[MES]])&lt;=6,"Q2",MONTH(Tabla1[[#This Row],[MES]])&lt;=9,"Q3",TRUE,"Q4")</f>
        <v>Q1</v>
      </c>
      <c r="AN511" t="str">
        <f>+IFERROR(VLOOKUP(Tabla1[[#This Row],[CUENTA]],CTAS[],2,0),"OTROS")</f>
        <v>OTROS</v>
      </c>
      <c r="AP511" t="str">
        <f>+IFERROR(VLOOKUP(Tabla1[[#This Row],[EMPLEADO]],IS[],3,0),"OTROS")</f>
        <v>OTROS</v>
      </c>
      <c r="AQ511" t="str">
        <f>+IFERROR(VLOOKUP(Tabla1[[#This Row],[EMPLEADO]],IS[[NÓMINA]:[INGENIERO]],2,0),"OTROS")</f>
        <v>OTROS</v>
      </c>
    </row>
    <row r="512" spans="1:43" x14ac:dyDescent="0.25">
      <c r="A512" t="s">
        <v>4444</v>
      </c>
      <c r="B512">
        <v>1</v>
      </c>
      <c r="C512" t="s">
        <v>5855</v>
      </c>
      <c r="D512" t="s">
        <v>38</v>
      </c>
      <c r="E512" t="s">
        <v>373</v>
      </c>
      <c r="F512" t="s">
        <v>5856</v>
      </c>
      <c r="G512" s="17" t="s">
        <v>5857</v>
      </c>
      <c r="H512" t="s">
        <v>213</v>
      </c>
      <c r="I512" t="s">
        <v>43</v>
      </c>
      <c r="J512" t="s">
        <v>8</v>
      </c>
      <c r="K512" t="s">
        <v>102</v>
      </c>
      <c r="L512" t="s">
        <v>1292</v>
      </c>
      <c r="M512" t="s">
        <v>215</v>
      </c>
      <c r="N512">
        <v>0</v>
      </c>
      <c r="O512" t="s">
        <v>47</v>
      </c>
      <c r="P512">
        <v>298</v>
      </c>
      <c r="Q512" t="s">
        <v>48</v>
      </c>
      <c r="R512" t="s">
        <v>153</v>
      </c>
      <c r="S512" t="s">
        <v>50</v>
      </c>
      <c r="T512" t="s">
        <v>51</v>
      </c>
      <c r="U512" t="s">
        <v>52</v>
      </c>
      <c r="V512">
        <v>1.05</v>
      </c>
      <c r="W512" s="1">
        <v>750.75000000000011</v>
      </c>
      <c r="X512">
        <v>1</v>
      </c>
      <c r="Y512">
        <v>0.83</v>
      </c>
      <c r="Z512">
        <v>5</v>
      </c>
      <c r="AA512">
        <v>0.16599999999999998</v>
      </c>
      <c r="AB512" s="2">
        <v>0</v>
      </c>
      <c r="AC512" s="1">
        <v>0</v>
      </c>
      <c r="AD512" s="7">
        <v>43511</v>
      </c>
      <c r="AE512" s="7">
        <v>43511</v>
      </c>
      <c r="AF512">
        <v>0</v>
      </c>
      <c r="AG512" t="s">
        <v>53</v>
      </c>
      <c r="AH512" s="2">
        <v>0</v>
      </c>
      <c r="AI512" s="1">
        <v>0</v>
      </c>
      <c r="AJ512" s="1">
        <v>0</v>
      </c>
      <c r="AK512" s="6" t="str">
        <f>+IF(Tabla1[[#This Row],[REQUEST_TY]]="SR MANTENIMIENTO CORRECTIVO", "EMERGENCIA", "OTROS")</f>
        <v>EMERGENCIA</v>
      </c>
      <c r="AL512" s="6" t="str">
        <f>+_xlfn.IFS(Tabla1[[#This Row],[Veces obj]]&lt;=1,"0-1",Tabla1[[#This Row],[Veces obj]]&lt;=2,"1-2",Tabla1[[#This Row],[Veces obj]]&lt;=3,"2-3",TRUE,"&gt;3")</f>
        <v>0-1</v>
      </c>
      <c r="AM512" s="6" t="str">
        <f>+_xlfn.IFS(MONTH(Tabla1[[#This Row],[MES]])&lt;=3,"Q1",MONTH(Tabla1[[#This Row],[MES]])&lt;=6,"Q2",MONTH(Tabla1[[#This Row],[MES]])&lt;=9,"Q3",TRUE,"Q4")</f>
        <v>Q1</v>
      </c>
      <c r="AN512" t="str">
        <f>+IFERROR(VLOOKUP(Tabla1[[#This Row],[CUENTA]],CTAS[],2,0),"OTROS")</f>
        <v>OTROS</v>
      </c>
      <c r="AP512" t="str">
        <f>+IFERROR(VLOOKUP(Tabla1[[#This Row],[EMPLEADO]],IS[],3,0),"OTROS")</f>
        <v>OTROS</v>
      </c>
      <c r="AQ512" t="str">
        <f>+IFERROR(VLOOKUP(Tabla1[[#This Row],[EMPLEADO]],IS[[NÓMINA]:[INGENIERO]],2,0),"OTROS")</f>
        <v>OTROS</v>
      </c>
    </row>
    <row r="513" spans="1:43" x14ac:dyDescent="0.25">
      <c r="A513" t="s">
        <v>4444</v>
      </c>
      <c r="B513">
        <v>1</v>
      </c>
      <c r="C513" t="s">
        <v>6728</v>
      </c>
      <c r="D513" t="s">
        <v>38</v>
      </c>
      <c r="E513" t="s">
        <v>4404</v>
      </c>
      <c r="F513" t="s">
        <v>6729</v>
      </c>
      <c r="G513" s="17" t="s">
        <v>6730</v>
      </c>
      <c r="H513" t="s">
        <v>308</v>
      </c>
      <c r="I513" t="s">
        <v>43</v>
      </c>
      <c r="J513" t="s">
        <v>8</v>
      </c>
      <c r="K513" t="s">
        <v>549</v>
      </c>
      <c r="L513" t="s">
        <v>550</v>
      </c>
      <c r="M513" t="s">
        <v>46</v>
      </c>
      <c r="N513">
        <v>0</v>
      </c>
      <c r="O513" t="s">
        <v>47</v>
      </c>
      <c r="P513">
        <v>176</v>
      </c>
      <c r="Q513" t="s">
        <v>48</v>
      </c>
      <c r="R513" t="s">
        <v>74</v>
      </c>
      <c r="S513" t="s">
        <v>50</v>
      </c>
      <c r="T513" t="s">
        <v>51</v>
      </c>
      <c r="U513" t="s">
        <v>52</v>
      </c>
      <c r="V513">
        <v>1.05</v>
      </c>
      <c r="W513" s="1">
        <v>750.75000000000011</v>
      </c>
      <c r="X513">
        <v>1</v>
      </c>
      <c r="Y513">
        <v>0.83</v>
      </c>
      <c r="Z513">
        <v>5</v>
      </c>
      <c r="AA513">
        <v>0.16599999999999998</v>
      </c>
      <c r="AB513" s="2">
        <v>0</v>
      </c>
      <c r="AC513" s="1">
        <v>0</v>
      </c>
      <c r="AD513" s="7">
        <v>43518</v>
      </c>
      <c r="AE513" s="7">
        <v>43518</v>
      </c>
      <c r="AF513">
        <v>0</v>
      </c>
      <c r="AG513" t="s">
        <v>53</v>
      </c>
      <c r="AH513" s="2">
        <v>0</v>
      </c>
      <c r="AI513" s="1">
        <v>0</v>
      </c>
      <c r="AJ513" s="1">
        <v>0</v>
      </c>
      <c r="AK513" s="6" t="str">
        <f>+IF(Tabla1[[#This Row],[REQUEST_TY]]="SR MANTENIMIENTO CORRECTIVO", "EMERGENCIA", "OTROS")</f>
        <v>EMERGENCIA</v>
      </c>
      <c r="AL513" s="6" t="str">
        <f>+_xlfn.IFS(Tabla1[[#This Row],[Veces obj]]&lt;=1,"0-1",Tabla1[[#This Row],[Veces obj]]&lt;=2,"1-2",Tabla1[[#This Row],[Veces obj]]&lt;=3,"2-3",TRUE,"&gt;3")</f>
        <v>0-1</v>
      </c>
      <c r="AM513" s="6" t="str">
        <f>+_xlfn.IFS(MONTH(Tabla1[[#This Row],[MES]])&lt;=3,"Q1",MONTH(Tabla1[[#This Row],[MES]])&lt;=6,"Q2",MONTH(Tabla1[[#This Row],[MES]])&lt;=9,"Q3",TRUE,"Q4")</f>
        <v>Q1</v>
      </c>
      <c r="AN513" t="str">
        <f>+IFERROR(VLOOKUP(Tabla1[[#This Row],[CUENTA]],CTAS[],2,0),"OTROS")</f>
        <v>OTROS</v>
      </c>
      <c r="AP513" t="str">
        <f>+IFERROR(VLOOKUP(Tabla1[[#This Row],[EMPLEADO]],IS[],3,0),"OTROS")</f>
        <v>OTROS</v>
      </c>
      <c r="AQ513" t="str">
        <f>+IFERROR(VLOOKUP(Tabla1[[#This Row],[EMPLEADO]],IS[[NÓMINA]:[INGENIERO]],2,0),"OTROS")</f>
        <v>OTROS</v>
      </c>
    </row>
    <row r="514" spans="1:43" x14ac:dyDescent="0.25">
      <c r="A514" t="s">
        <v>4444</v>
      </c>
      <c r="B514">
        <v>1</v>
      </c>
      <c r="C514" t="s">
        <v>7263</v>
      </c>
      <c r="D514" t="s">
        <v>38</v>
      </c>
      <c r="E514" t="s">
        <v>98</v>
      </c>
      <c r="F514" t="s">
        <v>7264</v>
      </c>
      <c r="G514" s="17" t="s">
        <v>2017</v>
      </c>
      <c r="H514" t="s">
        <v>58</v>
      </c>
      <c r="I514" t="s">
        <v>43</v>
      </c>
      <c r="J514" t="s">
        <v>8</v>
      </c>
      <c r="K514" t="s">
        <v>102</v>
      </c>
      <c r="L514" t="s">
        <v>1500</v>
      </c>
      <c r="M514" t="s">
        <v>1501</v>
      </c>
      <c r="N514">
        <v>0</v>
      </c>
      <c r="O514" t="s">
        <v>47</v>
      </c>
      <c r="P514">
        <v>22</v>
      </c>
      <c r="Q514" t="s">
        <v>62</v>
      </c>
      <c r="R514" t="s">
        <v>63</v>
      </c>
      <c r="S514" t="s">
        <v>64</v>
      </c>
      <c r="T514" t="s">
        <v>51</v>
      </c>
      <c r="U514" t="s">
        <v>65</v>
      </c>
      <c r="V514">
        <v>0.8</v>
      </c>
      <c r="W514" s="1">
        <v>1092</v>
      </c>
      <c r="X514">
        <v>1</v>
      </c>
      <c r="Y514">
        <v>0.83</v>
      </c>
      <c r="Z514">
        <v>5</v>
      </c>
      <c r="AA514">
        <v>0.16599999999999998</v>
      </c>
      <c r="AB514" s="2">
        <v>0</v>
      </c>
      <c r="AC514" s="1">
        <v>0</v>
      </c>
      <c r="AD514" s="7">
        <v>43523</v>
      </c>
      <c r="AE514" s="7">
        <v>43524</v>
      </c>
      <c r="AF514">
        <v>1</v>
      </c>
      <c r="AG514" t="s">
        <v>53</v>
      </c>
      <c r="AH514" s="2">
        <v>0</v>
      </c>
      <c r="AI514" s="1">
        <v>0</v>
      </c>
      <c r="AJ514" s="1">
        <v>0</v>
      </c>
      <c r="AK514" s="6" t="str">
        <f>+IF(Tabla1[[#This Row],[REQUEST_TY]]="SR MANTENIMIENTO CORRECTIVO", "EMERGENCIA", "OTROS")</f>
        <v>EMERGENCIA</v>
      </c>
      <c r="AL514" s="6" t="str">
        <f>+_xlfn.IFS(Tabla1[[#This Row],[Veces obj]]&lt;=1,"0-1",Tabla1[[#This Row],[Veces obj]]&lt;=2,"1-2",Tabla1[[#This Row],[Veces obj]]&lt;=3,"2-3",TRUE,"&gt;3")</f>
        <v>0-1</v>
      </c>
      <c r="AM514" s="6" t="str">
        <f>+_xlfn.IFS(MONTH(Tabla1[[#This Row],[MES]])&lt;=3,"Q1",MONTH(Tabla1[[#This Row],[MES]])&lt;=6,"Q2",MONTH(Tabla1[[#This Row],[MES]])&lt;=9,"Q3",TRUE,"Q4")</f>
        <v>Q1</v>
      </c>
      <c r="AN514" t="str">
        <f>+IFERROR(VLOOKUP(Tabla1[[#This Row],[CUENTA]],CTAS[],2,0),"OTROS")</f>
        <v>OTROS</v>
      </c>
      <c r="AP514" t="str">
        <f>+IFERROR(VLOOKUP(Tabla1[[#This Row],[EMPLEADO]],IS[],3,0),"OTROS")</f>
        <v>OTROS</v>
      </c>
      <c r="AQ514" t="str">
        <f>+IFERROR(VLOOKUP(Tabla1[[#This Row],[EMPLEADO]],IS[[NÓMINA]:[INGENIERO]],2,0),"OTROS")</f>
        <v>OTROS</v>
      </c>
    </row>
    <row r="515" spans="1:43" x14ac:dyDescent="0.25">
      <c r="A515" t="s">
        <v>4444</v>
      </c>
      <c r="B515">
        <v>1</v>
      </c>
      <c r="C515" t="s">
        <v>5060</v>
      </c>
      <c r="D515" t="s">
        <v>38</v>
      </c>
      <c r="E515" t="s">
        <v>113</v>
      </c>
      <c r="F515" t="s">
        <v>5061</v>
      </c>
      <c r="G515" s="17" t="s">
        <v>2641</v>
      </c>
      <c r="H515" t="s">
        <v>204</v>
      </c>
      <c r="I515" t="s">
        <v>43</v>
      </c>
      <c r="J515" t="s">
        <v>8</v>
      </c>
      <c r="K515" t="s">
        <v>125</v>
      </c>
      <c r="L515" t="s">
        <v>2642</v>
      </c>
      <c r="M515" t="s">
        <v>761</v>
      </c>
      <c r="N515">
        <v>0</v>
      </c>
      <c r="O515" t="s">
        <v>47</v>
      </c>
      <c r="P515">
        <v>27</v>
      </c>
      <c r="Q515" t="s">
        <v>62</v>
      </c>
      <c r="R515" t="s">
        <v>49</v>
      </c>
      <c r="S515" t="s">
        <v>50</v>
      </c>
      <c r="T515" t="s">
        <v>208</v>
      </c>
      <c r="U515" t="s">
        <v>154</v>
      </c>
      <c r="V515">
        <v>0.6</v>
      </c>
      <c r="W515" s="1">
        <v>429.00000000000006</v>
      </c>
      <c r="X515">
        <v>1</v>
      </c>
      <c r="Y515">
        <v>1.5</v>
      </c>
      <c r="Z515">
        <v>9</v>
      </c>
      <c r="AA515">
        <v>0.16666666666666666</v>
      </c>
      <c r="AB515" s="2">
        <v>0</v>
      </c>
      <c r="AC515" s="1">
        <v>0</v>
      </c>
      <c r="AD515" s="7">
        <v>43501</v>
      </c>
      <c r="AE515" s="7">
        <v>43502</v>
      </c>
      <c r="AF515">
        <v>1</v>
      </c>
      <c r="AG515" t="s">
        <v>53</v>
      </c>
      <c r="AH515" s="2">
        <v>0</v>
      </c>
      <c r="AI515" s="1">
        <v>0</v>
      </c>
      <c r="AJ515" s="1">
        <v>0</v>
      </c>
      <c r="AK515" s="6" t="str">
        <f>+IF(Tabla1[[#This Row],[REQUEST_TY]]="SR MANTENIMIENTO CORRECTIVO", "EMERGENCIA", "OTROS")</f>
        <v>EMERGENCIA</v>
      </c>
      <c r="AL515" s="6" t="str">
        <f>+_xlfn.IFS(Tabla1[[#This Row],[Veces obj]]&lt;=1,"0-1",Tabla1[[#This Row],[Veces obj]]&lt;=2,"1-2",Tabla1[[#This Row],[Veces obj]]&lt;=3,"2-3",TRUE,"&gt;3")</f>
        <v>0-1</v>
      </c>
      <c r="AM515" s="6" t="str">
        <f>+_xlfn.IFS(MONTH(Tabla1[[#This Row],[MES]])&lt;=3,"Q1",MONTH(Tabla1[[#This Row],[MES]])&lt;=6,"Q2",MONTH(Tabla1[[#This Row],[MES]])&lt;=9,"Q3",TRUE,"Q4")</f>
        <v>Q1</v>
      </c>
      <c r="AN515" t="str">
        <f>+IFERROR(VLOOKUP(Tabla1[[#This Row],[CUENTA]],CTAS[],2,0),"OTROS")</f>
        <v>OTROS</v>
      </c>
      <c r="AP515" t="str">
        <f>+IFERROR(VLOOKUP(Tabla1[[#This Row],[EMPLEADO]],IS[],3,0),"OTROS")</f>
        <v>OTROS</v>
      </c>
      <c r="AQ515" t="str">
        <f>+IFERROR(VLOOKUP(Tabla1[[#This Row],[EMPLEADO]],IS[[NÓMINA]:[INGENIERO]],2,0),"OTROS")</f>
        <v>OTROS</v>
      </c>
    </row>
    <row r="516" spans="1:43" x14ac:dyDescent="0.25">
      <c r="A516" t="s">
        <v>4444</v>
      </c>
      <c r="B516">
        <v>1</v>
      </c>
      <c r="C516" t="s">
        <v>7186</v>
      </c>
      <c r="D516" t="s">
        <v>38</v>
      </c>
      <c r="E516" t="s">
        <v>3149</v>
      </c>
      <c r="F516" t="s">
        <v>7187</v>
      </c>
      <c r="G516" s="17" t="s">
        <v>3380</v>
      </c>
      <c r="H516" t="s">
        <v>266</v>
      </c>
      <c r="I516" t="s">
        <v>43</v>
      </c>
      <c r="J516" t="s">
        <v>8</v>
      </c>
      <c r="K516" t="s">
        <v>71</v>
      </c>
      <c r="L516" t="s">
        <v>170</v>
      </c>
      <c r="M516" t="s">
        <v>94</v>
      </c>
      <c r="N516">
        <v>0</v>
      </c>
      <c r="O516" t="s">
        <v>47</v>
      </c>
      <c r="P516">
        <v>76</v>
      </c>
      <c r="Q516" t="s">
        <v>48</v>
      </c>
      <c r="R516" t="s">
        <v>235</v>
      </c>
      <c r="S516" t="s">
        <v>50</v>
      </c>
      <c r="T516" t="s">
        <v>51</v>
      </c>
      <c r="U516" t="s">
        <v>52</v>
      </c>
      <c r="V516">
        <v>1.05</v>
      </c>
      <c r="W516" s="1">
        <v>750.75000000000011</v>
      </c>
      <c r="X516">
        <v>1</v>
      </c>
      <c r="Y516">
        <v>0.68</v>
      </c>
      <c r="Z516">
        <v>5</v>
      </c>
      <c r="AA516">
        <v>0.13600000000000001</v>
      </c>
      <c r="AB516" s="2">
        <v>0</v>
      </c>
      <c r="AC516" s="1">
        <v>0</v>
      </c>
      <c r="AD516" s="7">
        <v>43523</v>
      </c>
      <c r="AE516" s="7">
        <v>43523</v>
      </c>
      <c r="AF516">
        <v>0</v>
      </c>
      <c r="AG516" t="s">
        <v>53</v>
      </c>
      <c r="AH516" s="2">
        <v>0</v>
      </c>
      <c r="AI516" s="1">
        <v>0</v>
      </c>
      <c r="AJ516" s="1">
        <v>0</v>
      </c>
      <c r="AK516" s="6" t="str">
        <f>+IF(Tabla1[[#This Row],[REQUEST_TY]]="SR MANTENIMIENTO CORRECTIVO", "EMERGENCIA", "OTROS")</f>
        <v>EMERGENCIA</v>
      </c>
      <c r="AL516" s="6" t="str">
        <f>+_xlfn.IFS(Tabla1[[#This Row],[Veces obj]]&lt;=1,"0-1",Tabla1[[#This Row],[Veces obj]]&lt;=2,"1-2",Tabla1[[#This Row],[Veces obj]]&lt;=3,"2-3",TRUE,"&gt;3")</f>
        <v>0-1</v>
      </c>
      <c r="AM516" s="6" t="str">
        <f>+_xlfn.IFS(MONTH(Tabla1[[#This Row],[MES]])&lt;=3,"Q1",MONTH(Tabla1[[#This Row],[MES]])&lt;=6,"Q2",MONTH(Tabla1[[#This Row],[MES]])&lt;=9,"Q3",TRUE,"Q4")</f>
        <v>Q1</v>
      </c>
      <c r="AN516" t="str">
        <f>+IFERROR(VLOOKUP(Tabla1[[#This Row],[CUENTA]],CTAS[],2,0),"OTROS")</f>
        <v>OTROS</v>
      </c>
      <c r="AO516">
        <v>1</v>
      </c>
      <c r="AP516" t="str">
        <f>+IFERROR(VLOOKUP(Tabla1[[#This Row],[EMPLEADO]],IS[],3,0),"OTROS")</f>
        <v>JUAREZ</v>
      </c>
      <c r="AQ516" t="str">
        <f>+IFERROR(VLOOKUP(Tabla1[[#This Row],[EMPLEADO]],IS[[NÓMINA]:[INGENIERO]],2,0),"OTROS")</f>
        <v>CESAR MAR</v>
      </c>
    </row>
    <row r="517" spans="1:43" x14ac:dyDescent="0.25">
      <c r="A517" t="s">
        <v>36</v>
      </c>
      <c r="B517">
        <v>1</v>
      </c>
      <c r="C517" t="s">
        <v>1103</v>
      </c>
      <c r="D517" t="s">
        <v>38</v>
      </c>
      <c r="E517" t="s">
        <v>98</v>
      </c>
      <c r="F517" t="s">
        <v>1104</v>
      </c>
      <c r="G517" s="17" t="s">
        <v>1105</v>
      </c>
      <c r="H517" t="s">
        <v>101</v>
      </c>
      <c r="I517" t="s">
        <v>43</v>
      </c>
      <c r="J517" t="s">
        <v>8</v>
      </c>
      <c r="K517" t="s">
        <v>102</v>
      </c>
      <c r="L517" t="s">
        <v>1106</v>
      </c>
      <c r="M517" t="s">
        <v>714</v>
      </c>
      <c r="N517">
        <v>0</v>
      </c>
      <c r="O517" t="s">
        <v>105</v>
      </c>
      <c r="P517">
        <v>34</v>
      </c>
      <c r="Q517" t="s">
        <v>82</v>
      </c>
      <c r="R517" t="s">
        <v>63</v>
      </c>
      <c r="S517" t="s">
        <v>64</v>
      </c>
      <c r="T517" t="s">
        <v>51</v>
      </c>
      <c r="U517" t="s">
        <v>83</v>
      </c>
      <c r="V517">
        <v>1.05</v>
      </c>
      <c r="W517" s="1">
        <v>687.75</v>
      </c>
      <c r="X517">
        <v>1</v>
      </c>
      <c r="Y517">
        <v>0.85</v>
      </c>
      <c r="Z517">
        <v>5</v>
      </c>
      <c r="AA517">
        <v>0.16999999999999998</v>
      </c>
      <c r="AB517" s="2">
        <v>0</v>
      </c>
      <c r="AC517" s="1">
        <v>0</v>
      </c>
      <c r="AD517" s="7">
        <v>43467</v>
      </c>
      <c r="AE517" s="7">
        <v>43467</v>
      </c>
      <c r="AF517">
        <v>0</v>
      </c>
      <c r="AG517" t="s">
        <v>53</v>
      </c>
      <c r="AH517" s="2">
        <v>0</v>
      </c>
      <c r="AI517" s="1">
        <v>0</v>
      </c>
      <c r="AJ517" s="1">
        <v>0</v>
      </c>
      <c r="AK517" s="6" t="str">
        <f>+IF(Tabla1[[#This Row],[REQUEST_TY]]="SR MANTENIMIENTO CORRECTIVO", "EMERGENCIA", "OTROS")</f>
        <v>EMERGENCIA</v>
      </c>
      <c r="AL517" s="6" t="str">
        <f>+_xlfn.IFS(Tabla1[[#This Row],[Veces obj]]&lt;=1,"0-1",Tabla1[[#This Row],[Veces obj]]&lt;=2,"1-2",Tabla1[[#This Row],[Veces obj]]&lt;=3,"2-3",TRUE,"&gt;3")</f>
        <v>0-1</v>
      </c>
      <c r="AM517" s="6" t="str">
        <f>+_xlfn.IFS(MONTH(Tabla1[[#This Row],[MES]])&lt;=3,"Q1",MONTH(Tabla1[[#This Row],[MES]])&lt;=6,"Q2",MONTH(Tabla1[[#This Row],[MES]])&lt;=9,"Q3",TRUE,"Q4")</f>
        <v>Q1</v>
      </c>
      <c r="AN517" t="str">
        <f>+IFERROR(VLOOKUP(Tabla1[[#This Row],[CUENTA]],CTAS[],2,0),"OTROS")</f>
        <v>OTROS</v>
      </c>
      <c r="AP517" t="str">
        <f>+IFERROR(VLOOKUP(Tabla1[[#This Row],[EMPLEADO]],IS[],3,0),"OTROS")</f>
        <v>OTROS</v>
      </c>
      <c r="AQ517" t="str">
        <f>+IFERROR(VLOOKUP(Tabla1[[#This Row],[EMPLEADO]],IS[[NÓMINA]:[INGENIERO]],2,0),"OTROS")</f>
        <v>OTROS</v>
      </c>
    </row>
    <row r="518" spans="1:43" x14ac:dyDescent="0.25">
      <c r="A518" t="s">
        <v>36</v>
      </c>
      <c r="B518">
        <v>1</v>
      </c>
      <c r="C518" t="s">
        <v>1107</v>
      </c>
      <c r="D518" t="s">
        <v>38</v>
      </c>
      <c r="E518" t="s">
        <v>237</v>
      </c>
      <c r="F518" t="s">
        <v>1108</v>
      </c>
      <c r="G518" s="17" t="s">
        <v>1109</v>
      </c>
      <c r="H518" t="s">
        <v>213</v>
      </c>
      <c r="I518" t="s">
        <v>43</v>
      </c>
      <c r="J518" t="s">
        <v>8</v>
      </c>
      <c r="K518" t="s">
        <v>1110</v>
      </c>
      <c r="L518" t="s">
        <v>1111</v>
      </c>
      <c r="M518" t="s">
        <v>215</v>
      </c>
      <c r="N518">
        <v>0</v>
      </c>
      <c r="O518" t="s">
        <v>47</v>
      </c>
      <c r="P518">
        <v>54</v>
      </c>
      <c r="Q518" t="s">
        <v>82</v>
      </c>
      <c r="R518" t="s">
        <v>242</v>
      </c>
      <c r="S518" t="s">
        <v>64</v>
      </c>
      <c r="T518" t="s">
        <v>51</v>
      </c>
      <c r="U518" t="s">
        <v>83</v>
      </c>
      <c r="V518">
        <v>1.05</v>
      </c>
      <c r="W518" s="1">
        <v>1433.25</v>
      </c>
      <c r="X518">
        <v>1</v>
      </c>
      <c r="Y518">
        <v>0.85</v>
      </c>
      <c r="Z518">
        <v>5</v>
      </c>
      <c r="AA518">
        <v>0.16999999999999998</v>
      </c>
      <c r="AB518" s="2">
        <v>0</v>
      </c>
      <c r="AC518" s="1">
        <v>0</v>
      </c>
      <c r="AD518" s="7">
        <v>43474</v>
      </c>
      <c r="AE518" s="7">
        <v>43475</v>
      </c>
      <c r="AF518">
        <v>1</v>
      </c>
      <c r="AG518" t="s">
        <v>53</v>
      </c>
      <c r="AH518" s="2">
        <v>0</v>
      </c>
      <c r="AI518" s="1">
        <v>0</v>
      </c>
      <c r="AJ518" s="1">
        <v>0</v>
      </c>
      <c r="AK518" s="6" t="str">
        <f>+IF(Tabla1[[#This Row],[REQUEST_TY]]="SR MANTENIMIENTO CORRECTIVO", "EMERGENCIA", "OTROS")</f>
        <v>EMERGENCIA</v>
      </c>
      <c r="AL518" s="6" t="str">
        <f>+_xlfn.IFS(Tabla1[[#This Row],[Veces obj]]&lt;=1,"0-1",Tabla1[[#This Row],[Veces obj]]&lt;=2,"1-2",Tabla1[[#This Row],[Veces obj]]&lt;=3,"2-3",TRUE,"&gt;3")</f>
        <v>0-1</v>
      </c>
      <c r="AM518" s="6" t="str">
        <f>+_xlfn.IFS(MONTH(Tabla1[[#This Row],[MES]])&lt;=3,"Q1",MONTH(Tabla1[[#This Row],[MES]])&lt;=6,"Q2",MONTH(Tabla1[[#This Row],[MES]])&lt;=9,"Q3",TRUE,"Q4")</f>
        <v>Q1</v>
      </c>
      <c r="AN518" t="str">
        <f>+IFERROR(VLOOKUP(Tabla1[[#This Row],[CUENTA]],CTAS[],2,0),"OTROS")</f>
        <v>OTROS</v>
      </c>
      <c r="AP518" t="str">
        <f>+IFERROR(VLOOKUP(Tabla1[[#This Row],[EMPLEADO]],IS[],3,0),"OTROS")</f>
        <v>OTROS</v>
      </c>
      <c r="AQ518" t="str">
        <f>+IFERROR(VLOOKUP(Tabla1[[#This Row],[EMPLEADO]],IS[[NÓMINA]:[INGENIERO]],2,0),"OTROS")</f>
        <v>OTROS</v>
      </c>
    </row>
    <row r="519" spans="1:43" x14ac:dyDescent="0.25">
      <c r="A519" t="s">
        <v>36</v>
      </c>
      <c r="B519">
        <v>1</v>
      </c>
      <c r="C519" t="s">
        <v>1112</v>
      </c>
      <c r="D519" t="s">
        <v>38</v>
      </c>
      <c r="E519" t="s">
        <v>394</v>
      </c>
      <c r="F519" t="s">
        <v>1113</v>
      </c>
      <c r="G519" s="17" t="s">
        <v>1114</v>
      </c>
      <c r="H519" t="s">
        <v>568</v>
      </c>
      <c r="I519" t="s">
        <v>43</v>
      </c>
      <c r="J519" t="s">
        <v>8</v>
      </c>
      <c r="K519" t="s">
        <v>1115</v>
      </c>
      <c r="L519" t="s">
        <v>1116</v>
      </c>
      <c r="M519" t="s">
        <v>714</v>
      </c>
      <c r="N519">
        <v>0</v>
      </c>
      <c r="O519" t="s">
        <v>47</v>
      </c>
      <c r="P519">
        <v>27</v>
      </c>
      <c r="Q519" t="s">
        <v>62</v>
      </c>
      <c r="R519" t="s">
        <v>63</v>
      </c>
      <c r="S519" t="s">
        <v>64</v>
      </c>
      <c r="T519" t="s">
        <v>51</v>
      </c>
      <c r="U519" t="s">
        <v>65</v>
      </c>
      <c r="V519">
        <v>0.8</v>
      </c>
      <c r="W519" s="1">
        <v>1092</v>
      </c>
      <c r="X519">
        <v>1</v>
      </c>
      <c r="Y519">
        <v>0.85</v>
      </c>
      <c r="Z519">
        <v>5</v>
      </c>
      <c r="AA519">
        <v>0.16999999999999998</v>
      </c>
      <c r="AB519" s="2">
        <v>0</v>
      </c>
      <c r="AC519" s="1">
        <v>0</v>
      </c>
      <c r="AD519" s="7">
        <v>43475</v>
      </c>
      <c r="AE519" s="7">
        <v>43475</v>
      </c>
      <c r="AF519">
        <v>0</v>
      </c>
      <c r="AG519" t="s">
        <v>53</v>
      </c>
      <c r="AH519" s="2">
        <v>0</v>
      </c>
      <c r="AI519" s="1">
        <v>0</v>
      </c>
      <c r="AJ519" s="1">
        <v>0</v>
      </c>
      <c r="AK519" s="6" t="str">
        <f>+IF(Tabla1[[#This Row],[REQUEST_TY]]="SR MANTENIMIENTO CORRECTIVO", "EMERGENCIA", "OTROS")</f>
        <v>EMERGENCIA</v>
      </c>
      <c r="AL519" s="6" t="str">
        <f>+_xlfn.IFS(Tabla1[[#This Row],[Veces obj]]&lt;=1,"0-1",Tabla1[[#This Row],[Veces obj]]&lt;=2,"1-2",Tabla1[[#This Row],[Veces obj]]&lt;=3,"2-3",TRUE,"&gt;3")</f>
        <v>0-1</v>
      </c>
      <c r="AM519" s="6" t="str">
        <f>+_xlfn.IFS(MONTH(Tabla1[[#This Row],[MES]])&lt;=3,"Q1",MONTH(Tabla1[[#This Row],[MES]])&lt;=6,"Q2",MONTH(Tabla1[[#This Row],[MES]])&lt;=9,"Q3",TRUE,"Q4")</f>
        <v>Q1</v>
      </c>
      <c r="AN519" t="str">
        <f>+IFERROR(VLOOKUP(Tabla1[[#This Row],[CUENTA]],CTAS[],2,0),"OTROS")</f>
        <v>OTROS</v>
      </c>
      <c r="AP519" t="str">
        <f>+IFERROR(VLOOKUP(Tabla1[[#This Row],[EMPLEADO]],IS[],3,0),"OTROS")</f>
        <v>OTROS</v>
      </c>
      <c r="AQ519" t="str">
        <f>+IFERROR(VLOOKUP(Tabla1[[#This Row],[EMPLEADO]],IS[[NÓMINA]:[INGENIERO]],2,0),"OTROS")</f>
        <v>OTROS</v>
      </c>
    </row>
    <row r="520" spans="1:43" x14ac:dyDescent="0.25">
      <c r="A520" t="s">
        <v>36</v>
      </c>
      <c r="B520">
        <v>1</v>
      </c>
      <c r="C520" t="s">
        <v>1117</v>
      </c>
      <c r="D520" t="s">
        <v>38</v>
      </c>
      <c r="E520" t="s">
        <v>599</v>
      </c>
      <c r="F520" t="s">
        <v>1118</v>
      </c>
      <c r="G520" s="17" t="s">
        <v>1119</v>
      </c>
      <c r="H520" t="s">
        <v>527</v>
      </c>
      <c r="I520" t="s">
        <v>43</v>
      </c>
      <c r="J520" t="s">
        <v>8</v>
      </c>
      <c r="K520" t="s">
        <v>528</v>
      </c>
      <c r="L520" t="s">
        <v>529</v>
      </c>
      <c r="M520" t="s">
        <v>530</v>
      </c>
      <c r="N520">
        <v>1</v>
      </c>
      <c r="O520" t="s">
        <v>47</v>
      </c>
      <c r="P520">
        <v>89</v>
      </c>
      <c r="Q520" t="s">
        <v>48</v>
      </c>
      <c r="R520" t="s">
        <v>242</v>
      </c>
      <c r="S520" t="s">
        <v>64</v>
      </c>
      <c r="T520" t="s">
        <v>51</v>
      </c>
      <c r="U520" t="s">
        <v>96</v>
      </c>
      <c r="V520">
        <v>1.1000000000000001</v>
      </c>
      <c r="W520" s="1">
        <v>0</v>
      </c>
      <c r="X520">
        <v>1</v>
      </c>
      <c r="Y520">
        <v>0.85</v>
      </c>
      <c r="Z520">
        <v>5</v>
      </c>
      <c r="AA520">
        <v>0.16999999999999998</v>
      </c>
      <c r="AB520" s="2">
        <v>0</v>
      </c>
      <c r="AC520" s="1">
        <v>0</v>
      </c>
      <c r="AD520" s="7">
        <v>43488</v>
      </c>
      <c r="AE520" s="7">
        <v>43488</v>
      </c>
      <c r="AF520">
        <v>0</v>
      </c>
      <c r="AG520" t="s">
        <v>53</v>
      </c>
      <c r="AH520" s="2">
        <v>0</v>
      </c>
      <c r="AI520" s="1">
        <v>0</v>
      </c>
      <c r="AJ520" s="1">
        <v>0</v>
      </c>
      <c r="AK520" s="6" t="str">
        <f>+IF(Tabla1[[#This Row],[REQUEST_TY]]="SR MANTENIMIENTO CORRECTIVO", "EMERGENCIA", "OTROS")</f>
        <v>EMERGENCIA</v>
      </c>
      <c r="AL520" s="6" t="str">
        <f>+_xlfn.IFS(Tabla1[[#This Row],[Veces obj]]&lt;=1,"0-1",Tabla1[[#This Row],[Veces obj]]&lt;=2,"1-2",Tabla1[[#This Row],[Veces obj]]&lt;=3,"2-3",TRUE,"&gt;3")</f>
        <v>0-1</v>
      </c>
      <c r="AM520" s="6" t="str">
        <f>+_xlfn.IFS(MONTH(Tabla1[[#This Row],[MES]])&lt;=3,"Q1",MONTH(Tabla1[[#This Row],[MES]])&lt;=6,"Q2",MONTH(Tabla1[[#This Row],[MES]])&lt;=9,"Q3",TRUE,"Q4")</f>
        <v>Q1</v>
      </c>
      <c r="AN520" t="str">
        <f>+IFERROR(VLOOKUP(Tabla1[[#This Row],[CUENTA]],CTAS[],2,0),"OTROS")</f>
        <v>OTROS</v>
      </c>
      <c r="AP520" t="str">
        <f>+IFERROR(VLOOKUP(Tabla1[[#This Row],[EMPLEADO]],IS[],3,0),"OTROS")</f>
        <v>OTROS</v>
      </c>
      <c r="AQ520" t="str">
        <f>+IFERROR(VLOOKUP(Tabla1[[#This Row],[EMPLEADO]],IS[[NÓMINA]:[INGENIERO]],2,0),"OTROS")</f>
        <v>OTROS</v>
      </c>
    </row>
    <row r="521" spans="1:43" x14ac:dyDescent="0.25">
      <c r="A521" t="s">
        <v>4444</v>
      </c>
      <c r="B521">
        <v>1</v>
      </c>
      <c r="C521" t="s">
        <v>5194</v>
      </c>
      <c r="D521" t="s">
        <v>38</v>
      </c>
      <c r="E521" t="s">
        <v>807</v>
      </c>
      <c r="F521" t="s">
        <v>5193</v>
      </c>
      <c r="G521" s="17" t="s">
        <v>2413</v>
      </c>
      <c r="H521" t="s">
        <v>266</v>
      </c>
      <c r="I521" t="s">
        <v>43</v>
      </c>
      <c r="J521" t="s">
        <v>8</v>
      </c>
      <c r="K521" t="s">
        <v>151</v>
      </c>
      <c r="L521" t="s">
        <v>323</v>
      </c>
      <c r="M521" t="s">
        <v>73</v>
      </c>
      <c r="N521">
        <v>0</v>
      </c>
      <c r="O521" t="s">
        <v>47</v>
      </c>
      <c r="P521">
        <v>41</v>
      </c>
      <c r="Q521" t="s">
        <v>82</v>
      </c>
      <c r="R521" t="s">
        <v>95</v>
      </c>
      <c r="S521" t="s">
        <v>64</v>
      </c>
      <c r="T521" t="s">
        <v>51</v>
      </c>
      <c r="U521" t="s">
        <v>83</v>
      </c>
      <c r="V521">
        <v>1.05</v>
      </c>
      <c r="W521" s="1">
        <v>1433.25</v>
      </c>
      <c r="X521">
        <v>1</v>
      </c>
      <c r="Y521">
        <v>0.85</v>
      </c>
      <c r="Z521">
        <v>5</v>
      </c>
      <c r="AA521">
        <v>0.16999999999999998</v>
      </c>
      <c r="AB521" s="2">
        <v>0</v>
      </c>
      <c r="AC521" s="1">
        <v>0</v>
      </c>
      <c r="AD521" s="7">
        <v>43502</v>
      </c>
      <c r="AE521" s="7">
        <v>43502</v>
      </c>
      <c r="AF521">
        <v>0</v>
      </c>
      <c r="AG521" t="s">
        <v>53</v>
      </c>
      <c r="AH521" s="2">
        <v>0</v>
      </c>
      <c r="AI521" s="1">
        <v>0</v>
      </c>
      <c r="AJ521" s="1">
        <v>0</v>
      </c>
      <c r="AK521" s="6" t="str">
        <f>+IF(Tabla1[[#This Row],[REQUEST_TY]]="SR MANTENIMIENTO CORRECTIVO", "EMERGENCIA", "OTROS")</f>
        <v>EMERGENCIA</v>
      </c>
      <c r="AL521" s="6" t="str">
        <f>+_xlfn.IFS(Tabla1[[#This Row],[Veces obj]]&lt;=1,"0-1",Tabla1[[#This Row],[Veces obj]]&lt;=2,"1-2",Tabla1[[#This Row],[Veces obj]]&lt;=3,"2-3",TRUE,"&gt;3")</f>
        <v>0-1</v>
      </c>
      <c r="AM521" s="6" t="str">
        <f>+_xlfn.IFS(MONTH(Tabla1[[#This Row],[MES]])&lt;=3,"Q1",MONTH(Tabla1[[#This Row],[MES]])&lt;=6,"Q2",MONTH(Tabla1[[#This Row],[MES]])&lt;=9,"Q3",TRUE,"Q4")</f>
        <v>Q1</v>
      </c>
      <c r="AN521" t="str">
        <f>+IFERROR(VLOOKUP(Tabla1[[#This Row],[CUENTA]],CTAS[],2,0),"OTROS")</f>
        <v>HONEYWELL</v>
      </c>
      <c r="AO521">
        <v>1</v>
      </c>
      <c r="AP521" t="str">
        <f>+IFERROR(VLOOKUP(Tabla1[[#This Row],[EMPLEADO]],IS[],3,0),"OTROS")</f>
        <v>JUAREZ</v>
      </c>
      <c r="AQ521" t="str">
        <f>+IFERROR(VLOOKUP(Tabla1[[#This Row],[EMPLEADO]],IS[[NÓMINA]:[INGENIERO]],2,0),"OTROS")</f>
        <v>CESAR MAR</v>
      </c>
    </row>
    <row r="522" spans="1:43" x14ac:dyDescent="0.25">
      <c r="A522" t="s">
        <v>4444</v>
      </c>
      <c r="B522">
        <v>1</v>
      </c>
      <c r="C522" t="s">
        <v>5465</v>
      </c>
      <c r="D522" t="s">
        <v>38</v>
      </c>
      <c r="E522" t="s">
        <v>160</v>
      </c>
      <c r="F522" t="s">
        <v>5466</v>
      </c>
      <c r="G522" s="17" t="s">
        <v>690</v>
      </c>
      <c r="H522" t="s">
        <v>213</v>
      </c>
      <c r="I522" t="s">
        <v>43</v>
      </c>
      <c r="J522" t="s">
        <v>8</v>
      </c>
      <c r="K522" t="s">
        <v>125</v>
      </c>
      <c r="L522" t="s">
        <v>692</v>
      </c>
      <c r="M522" t="s">
        <v>215</v>
      </c>
      <c r="N522">
        <v>0</v>
      </c>
      <c r="O522" t="s">
        <v>47</v>
      </c>
      <c r="P522">
        <v>14</v>
      </c>
      <c r="Q522" t="s">
        <v>194</v>
      </c>
      <c r="R522" t="s">
        <v>49</v>
      </c>
      <c r="S522" t="s">
        <v>50</v>
      </c>
      <c r="T522" t="s">
        <v>51</v>
      </c>
      <c r="U522" t="s">
        <v>444</v>
      </c>
      <c r="V522">
        <v>0</v>
      </c>
      <c r="W522" s="1">
        <v>0</v>
      </c>
      <c r="X522">
        <v>1</v>
      </c>
      <c r="Y522">
        <v>0.85</v>
      </c>
      <c r="Z522">
        <v>5</v>
      </c>
      <c r="AA522">
        <v>0.16999999999999998</v>
      </c>
      <c r="AB522" s="2">
        <v>0</v>
      </c>
      <c r="AC522" s="1">
        <v>0</v>
      </c>
      <c r="AD522" s="7">
        <v>43507</v>
      </c>
      <c r="AE522" s="7">
        <v>43508</v>
      </c>
      <c r="AF522">
        <v>1</v>
      </c>
      <c r="AG522" t="s">
        <v>53</v>
      </c>
      <c r="AH522" s="2">
        <v>0</v>
      </c>
      <c r="AI522" s="1">
        <v>0</v>
      </c>
      <c r="AJ522" s="1">
        <v>0</v>
      </c>
      <c r="AK522" s="6" t="str">
        <f>+IF(Tabla1[[#This Row],[REQUEST_TY]]="SR MANTENIMIENTO CORRECTIVO", "EMERGENCIA", "OTROS")</f>
        <v>EMERGENCIA</v>
      </c>
      <c r="AL522" s="6" t="str">
        <f>+_xlfn.IFS(Tabla1[[#This Row],[Veces obj]]&lt;=1,"0-1",Tabla1[[#This Row],[Veces obj]]&lt;=2,"1-2",Tabla1[[#This Row],[Veces obj]]&lt;=3,"2-3",TRUE,"&gt;3")</f>
        <v>0-1</v>
      </c>
      <c r="AM522" s="6" t="str">
        <f>+_xlfn.IFS(MONTH(Tabla1[[#This Row],[MES]])&lt;=3,"Q1",MONTH(Tabla1[[#This Row],[MES]])&lt;=6,"Q2",MONTH(Tabla1[[#This Row],[MES]])&lt;=9,"Q3",TRUE,"Q4")</f>
        <v>Q1</v>
      </c>
      <c r="AN522" t="str">
        <f>+IFERROR(VLOOKUP(Tabla1[[#This Row],[CUENTA]],CTAS[],2,0),"OTROS")</f>
        <v>OTROS</v>
      </c>
      <c r="AP522" t="str">
        <f>+IFERROR(VLOOKUP(Tabla1[[#This Row],[EMPLEADO]],IS[],3,0),"OTROS")</f>
        <v>OTROS</v>
      </c>
      <c r="AQ522" t="str">
        <f>+IFERROR(VLOOKUP(Tabla1[[#This Row],[EMPLEADO]],IS[[NÓMINA]:[INGENIERO]],2,0),"OTROS")</f>
        <v>OTROS</v>
      </c>
    </row>
    <row r="523" spans="1:43" x14ac:dyDescent="0.25">
      <c r="A523" t="s">
        <v>4444</v>
      </c>
      <c r="B523">
        <v>1</v>
      </c>
      <c r="C523" t="s">
        <v>7308</v>
      </c>
      <c r="D523" t="s">
        <v>38</v>
      </c>
      <c r="E523" t="s">
        <v>1077</v>
      </c>
      <c r="F523" t="s">
        <v>7309</v>
      </c>
      <c r="G523" s="17" t="s">
        <v>7310</v>
      </c>
      <c r="H523" t="s">
        <v>568</v>
      </c>
      <c r="I523" t="s">
        <v>43</v>
      </c>
      <c r="J523" t="s">
        <v>8</v>
      </c>
      <c r="K523" t="s">
        <v>71</v>
      </c>
      <c r="L523" t="s">
        <v>2047</v>
      </c>
      <c r="M523" t="s">
        <v>932</v>
      </c>
      <c r="N523">
        <v>0</v>
      </c>
      <c r="O523" t="s">
        <v>47</v>
      </c>
      <c r="P523">
        <v>435</v>
      </c>
      <c r="Q523" t="s">
        <v>48</v>
      </c>
      <c r="R523" t="s">
        <v>63</v>
      </c>
      <c r="S523" t="s">
        <v>64</v>
      </c>
      <c r="T523" t="s">
        <v>51</v>
      </c>
      <c r="U523" t="s">
        <v>96</v>
      </c>
      <c r="V523">
        <v>1.1000000000000001</v>
      </c>
      <c r="W523" s="1">
        <v>1501.5000000000002</v>
      </c>
      <c r="X523">
        <v>1</v>
      </c>
      <c r="Y523">
        <v>0.85</v>
      </c>
      <c r="Z523">
        <v>5</v>
      </c>
      <c r="AA523">
        <v>0.16999999999999998</v>
      </c>
      <c r="AB523" s="2">
        <v>0</v>
      </c>
      <c r="AC523" s="1">
        <v>0</v>
      </c>
      <c r="AD523" s="7">
        <v>43524</v>
      </c>
      <c r="AE523" s="7">
        <v>43524</v>
      </c>
      <c r="AF523">
        <v>0</v>
      </c>
      <c r="AG523" t="s">
        <v>53</v>
      </c>
      <c r="AH523" s="2">
        <v>0</v>
      </c>
      <c r="AI523" s="1">
        <v>0</v>
      </c>
      <c r="AJ523" s="1">
        <v>0</v>
      </c>
      <c r="AK523" s="6" t="str">
        <f>+IF(Tabla1[[#This Row],[REQUEST_TY]]="SR MANTENIMIENTO CORRECTIVO", "EMERGENCIA", "OTROS")</f>
        <v>EMERGENCIA</v>
      </c>
      <c r="AL523" s="6" t="str">
        <f>+_xlfn.IFS(Tabla1[[#This Row],[Veces obj]]&lt;=1,"0-1",Tabla1[[#This Row],[Veces obj]]&lt;=2,"1-2",Tabla1[[#This Row],[Veces obj]]&lt;=3,"2-3",TRUE,"&gt;3")</f>
        <v>0-1</v>
      </c>
      <c r="AM523" s="6" t="str">
        <f>+_xlfn.IFS(MONTH(Tabla1[[#This Row],[MES]])&lt;=3,"Q1",MONTH(Tabla1[[#This Row],[MES]])&lt;=6,"Q2",MONTH(Tabla1[[#This Row],[MES]])&lt;=9,"Q3",TRUE,"Q4")</f>
        <v>Q1</v>
      </c>
      <c r="AN523" t="str">
        <f>+IFERROR(VLOOKUP(Tabla1[[#This Row],[CUENTA]],CTAS[],2,0),"OTROS")</f>
        <v>OTROS</v>
      </c>
      <c r="AP523" t="str">
        <f>+IFERROR(VLOOKUP(Tabla1[[#This Row],[EMPLEADO]],IS[],3,0),"OTROS")</f>
        <v>OTROS</v>
      </c>
      <c r="AQ523" t="str">
        <f>+IFERROR(VLOOKUP(Tabla1[[#This Row],[EMPLEADO]],IS[[NÓMINA]:[INGENIERO]],2,0),"OTROS")</f>
        <v>OTROS</v>
      </c>
    </row>
    <row r="524" spans="1:43" x14ac:dyDescent="0.25">
      <c r="A524" t="s">
        <v>36</v>
      </c>
      <c r="B524">
        <v>1</v>
      </c>
      <c r="C524" t="s">
        <v>1120</v>
      </c>
      <c r="D524" t="s">
        <v>38</v>
      </c>
      <c r="E524" t="s">
        <v>98</v>
      </c>
      <c r="F524" t="s">
        <v>1121</v>
      </c>
      <c r="G524" s="17" t="s">
        <v>1122</v>
      </c>
      <c r="H524" t="s">
        <v>308</v>
      </c>
      <c r="I524" t="s">
        <v>43</v>
      </c>
      <c r="J524" t="s">
        <v>8</v>
      </c>
      <c r="K524" t="s">
        <v>102</v>
      </c>
      <c r="L524" t="s">
        <v>1123</v>
      </c>
      <c r="M524" t="s">
        <v>310</v>
      </c>
      <c r="N524">
        <v>0</v>
      </c>
      <c r="O524" t="s">
        <v>47</v>
      </c>
      <c r="P524">
        <v>17</v>
      </c>
      <c r="Q524" t="s">
        <v>62</v>
      </c>
      <c r="R524" t="s">
        <v>63</v>
      </c>
      <c r="S524" t="s">
        <v>64</v>
      </c>
      <c r="T524" t="s">
        <v>51</v>
      </c>
      <c r="U524" t="s">
        <v>65</v>
      </c>
      <c r="V524">
        <v>0.8</v>
      </c>
      <c r="W524" s="1">
        <v>1092</v>
      </c>
      <c r="X524">
        <v>1</v>
      </c>
      <c r="Y524">
        <v>0.86</v>
      </c>
      <c r="Z524">
        <v>5</v>
      </c>
      <c r="AA524">
        <v>0.17199999999999999</v>
      </c>
      <c r="AB524" s="2">
        <v>0</v>
      </c>
      <c r="AC524" s="1">
        <v>0</v>
      </c>
      <c r="AD524" s="7">
        <v>43473</v>
      </c>
      <c r="AE524" s="7">
        <v>43474</v>
      </c>
      <c r="AF524">
        <v>1</v>
      </c>
      <c r="AG524" t="s">
        <v>53</v>
      </c>
      <c r="AH524" s="2">
        <v>0</v>
      </c>
      <c r="AI524" s="1">
        <v>0</v>
      </c>
      <c r="AJ524" s="1">
        <v>0</v>
      </c>
      <c r="AK524" s="6" t="str">
        <f>+IF(Tabla1[[#This Row],[REQUEST_TY]]="SR MANTENIMIENTO CORRECTIVO", "EMERGENCIA", "OTROS")</f>
        <v>EMERGENCIA</v>
      </c>
      <c r="AL524" s="6" t="str">
        <f>+_xlfn.IFS(Tabla1[[#This Row],[Veces obj]]&lt;=1,"0-1",Tabla1[[#This Row],[Veces obj]]&lt;=2,"1-2",Tabla1[[#This Row],[Veces obj]]&lt;=3,"2-3",TRUE,"&gt;3")</f>
        <v>0-1</v>
      </c>
      <c r="AM524" s="6" t="str">
        <f>+_xlfn.IFS(MONTH(Tabla1[[#This Row],[MES]])&lt;=3,"Q1",MONTH(Tabla1[[#This Row],[MES]])&lt;=6,"Q2",MONTH(Tabla1[[#This Row],[MES]])&lt;=9,"Q3",TRUE,"Q4")</f>
        <v>Q1</v>
      </c>
      <c r="AN524" t="str">
        <f>+IFERROR(VLOOKUP(Tabla1[[#This Row],[CUENTA]],CTAS[],2,0),"OTROS")</f>
        <v>OTROS</v>
      </c>
      <c r="AP524" t="str">
        <f>+IFERROR(VLOOKUP(Tabla1[[#This Row],[EMPLEADO]],IS[],3,0),"OTROS")</f>
        <v>OTROS</v>
      </c>
      <c r="AQ524" t="str">
        <f>+IFERROR(VLOOKUP(Tabla1[[#This Row],[EMPLEADO]],IS[[NÓMINA]:[INGENIERO]],2,0),"OTROS")</f>
        <v>OTROS</v>
      </c>
    </row>
    <row r="525" spans="1:43" x14ac:dyDescent="0.25">
      <c r="A525" t="s">
        <v>36</v>
      </c>
      <c r="B525">
        <v>1</v>
      </c>
      <c r="C525" t="s">
        <v>1124</v>
      </c>
      <c r="D525" t="s">
        <v>38</v>
      </c>
      <c r="E525" t="s">
        <v>89</v>
      </c>
      <c r="F525" t="s">
        <v>1125</v>
      </c>
      <c r="G525" s="17" t="s">
        <v>1126</v>
      </c>
      <c r="H525" t="s">
        <v>70</v>
      </c>
      <c r="I525" t="s">
        <v>43</v>
      </c>
      <c r="J525" t="s">
        <v>8</v>
      </c>
      <c r="K525" t="s">
        <v>92</v>
      </c>
      <c r="L525" t="s">
        <v>93</v>
      </c>
      <c r="M525" t="s">
        <v>94</v>
      </c>
      <c r="N525">
        <v>1</v>
      </c>
      <c r="O525" t="s">
        <v>47</v>
      </c>
      <c r="P525">
        <v>601</v>
      </c>
      <c r="Q525" t="s">
        <v>48</v>
      </c>
      <c r="R525" t="s">
        <v>95</v>
      </c>
      <c r="S525" t="s">
        <v>64</v>
      </c>
      <c r="T525" t="s">
        <v>51</v>
      </c>
      <c r="U525" t="s">
        <v>96</v>
      </c>
      <c r="V525">
        <v>1.1000000000000001</v>
      </c>
      <c r="W525" s="1">
        <v>0</v>
      </c>
      <c r="X525">
        <v>1</v>
      </c>
      <c r="Y525">
        <v>0.86</v>
      </c>
      <c r="Z525">
        <v>5</v>
      </c>
      <c r="AA525">
        <v>0.17199999999999999</v>
      </c>
      <c r="AB525" s="2">
        <v>0</v>
      </c>
      <c r="AC525" s="1">
        <v>0</v>
      </c>
      <c r="AD525" s="7">
        <v>43488</v>
      </c>
      <c r="AE525" s="7">
        <v>43489</v>
      </c>
      <c r="AF525">
        <v>1</v>
      </c>
      <c r="AG525" t="s">
        <v>53</v>
      </c>
      <c r="AH525" s="2">
        <v>0</v>
      </c>
      <c r="AI525" s="1">
        <v>0</v>
      </c>
      <c r="AJ525" s="1">
        <v>0</v>
      </c>
      <c r="AK525" s="6" t="str">
        <f>+IF(Tabla1[[#This Row],[REQUEST_TY]]="SR MANTENIMIENTO CORRECTIVO", "EMERGENCIA", "OTROS")</f>
        <v>EMERGENCIA</v>
      </c>
      <c r="AL525" s="6" t="str">
        <f>+_xlfn.IFS(Tabla1[[#This Row],[Veces obj]]&lt;=1,"0-1",Tabla1[[#This Row],[Veces obj]]&lt;=2,"1-2",Tabla1[[#This Row],[Veces obj]]&lt;=3,"2-3",TRUE,"&gt;3")</f>
        <v>0-1</v>
      </c>
      <c r="AM525" s="6" t="str">
        <f>+_xlfn.IFS(MONTH(Tabla1[[#This Row],[MES]])&lt;=3,"Q1",MONTH(Tabla1[[#This Row],[MES]])&lt;=6,"Q2",MONTH(Tabla1[[#This Row],[MES]])&lt;=9,"Q3",TRUE,"Q4")</f>
        <v>Q1</v>
      </c>
      <c r="AN525" t="str">
        <f>+IFERROR(VLOOKUP(Tabla1[[#This Row],[CUENTA]],CTAS[],2,0),"OTROS")</f>
        <v>OTROS</v>
      </c>
      <c r="AP525" t="str">
        <f>+IFERROR(VLOOKUP(Tabla1[[#This Row],[EMPLEADO]],IS[],3,0),"OTROS")</f>
        <v>OTROS</v>
      </c>
      <c r="AQ525" t="str">
        <f>+IFERROR(VLOOKUP(Tabla1[[#This Row],[EMPLEADO]],IS[[NÓMINA]:[INGENIERO]],2,0),"OTROS")</f>
        <v>OTROS</v>
      </c>
    </row>
    <row r="526" spans="1:43" x14ac:dyDescent="0.25">
      <c r="A526" t="s">
        <v>36</v>
      </c>
      <c r="B526">
        <v>1</v>
      </c>
      <c r="C526" t="s">
        <v>1127</v>
      </c>
      <c r="D526" t="s">
        <v>38</v>
      </c>
      <c r="E526" t="s">
        <v>535</v>
      </c>
      <c r="F526" t="s">
        <v>1128</v>
      </c>
      <c r="G526" s="17" t="s">
        <v>1129</v>
      </c>
      <c r="H526" t="s">
        <v>1130</v>
      </c>
      <c r="I526" t="s">
        <v>43</v>
      </c>
      <c r="J526" t="s">
        <v>8</v>
      </c>
      <c r="K526" t="s">
        <v>538</v>
      </c>
      <c r="L526" t="s">
        <v>1131</v>
      </c>
      <c r="M526" t="s">
        <v>1132</v>
      </c>
      <c r="N526">
        <v>0</v>
      </c>
      <c r="O526" t="s">
        <v>47</v>
      </c>
      <c r="P526">
        <v>63</v>
      </c>
      <c r="Q526" t="s">
        <v>48</v>
      </c>
      <c r="R526" t="s">
        <v>49</v>
      </c>
      <c r="S526" t="s">
        <v>50</v>
      </c>
      <c r="T526" t="s">
        <v>208</v>
      </c>
      <c r="U526" t="s">
        <v>52</v>
      </c>
      <c r="V526">
        <v>1.05</v>
      </c>
      <c r="W526" s="1">
        <v>750.75000000000011</v>
      </c>
      <c r="X526">
        <v>1</v>
      </c>
      <c r="Y526">
        <v>1.55</v>
      </c>
      <c r="Z526">
        <v>9</v>
      </c>
      <c r="AA526">
        <v>0.17222222222222222</v>
      </c>
      <c r="AB526" s="2">
        <v>0</v>
      </c>
      <c r="AC526" s="1">
        <v>0</v>
      </c>
      <c r="AD526" s="7">
        <v>43467</v>
      </c>
      <c r="AE526" s="7">
        <v>43467</v>
      </c>
      <c r="AF526">
        <v>0</v>
      </c>
      <c r="AG526" t="s">
        <v>53</v>
      </c>
      <c r="AH526" s="2">
        <v>0</v>
      </c>
      <c r="AI526" s="1">
        <v>0</v>
      </c>
      <c r="AJ526" s="1">
        <v>0</v>
      </c>
      <c r="AK526" s="6" t="str">
        <f>+IF(Tabla1[[#This Row],[REQUEST_TY]]="SR MANTENIMIENTO CORRECTIVO", "EMERGENCIA", "OTROS")</f>
        <v>EMERGENCIA</v>
      </c>
      <c r="AL526" s="6" t="str">
        <f>+_xlfn.IFS(Tabla1[[#This Row],[Veces obj]]&lt;=1,"0-1",Tabla1[[#This Row],[Veces obj]]&lt;=2,"1-2",Tabla1[[#This Row],[Veces obj]]&lt;=3,"2-3",TRUE,"&gt;3")</f>
        <v>0-1</v>
      </c>
      <c r="AM526" s="6" t="str">
        <f>+_xlfn.IFS(MONTH(Tabla1[[#This Row],[MES]])&lt;=3,"Q1",MONTH(Tabla1[[#This Row],[MES]])&lt;=6,"Q2",MONTH(Tabla1[[#This Row],[MES]])&lt;=9,"Q3",TRUE,"Q4")</f>
        <v>Q1</v>
      </c>
      <c r="AN526" t="str">
        <f>+IFERROR(VLOOKUP(Tabla1[[#This Row],[CUENTA]],CTAS[],2,0),"OTROS")</f>
        <v>OTROS</v>
      </c>
      <c r="AP526" t="str">
        <f>+IFERROR(VLOOKUP(Tabla1[[#This Row],[EMPLEADO]],IS[],3,0),"OTROS")</f>
        <v>OTROS</v>
      </c>
      <c r="AQ526" t="str">
        <f>+IFERROR(VLOOKUP(Tabla1[[#This Row],[EMPLEADO]],IS[[NÓMINA]:[INGENIERO]],2,0),"OTROS")</f>
        <v>OTROS</v>
      </c>
    </row>
    <row r="527" spans="1:43" x14ac:dyDescent="0.25">
      <c r="A527" t="s">
        <v>36</v>
      </c>
      <c r="B527">
        <v>1</v>
      </c>
      <c r="C527" t="s">
        <v>1133</v>
      </c>
      <c r="D527" t="s">
        <v>38</v>
      </c>
      <c r="E527" t="s">
        <v>1134</v>
      </c>
      <c r="F527" t="s">
        <v>1135</v>
      </c>
      <c r="G527" s="17" t="s">
        <v>1136</v>
      </c>
      <c r="H527" t="s">
        <v>204</v>
      </c>
      <c r="I527" t="s">
        <v>43</v>
      </c>
      <c r="J527" t="s">
        <v>8</v>
      </c>
      <c r="K527" t="s">
        <v>1137</v>
      </c>
      <c r="L527" t="s">
        <v>1138</v>
      </c>
      <c r="M527" t="s">
        <v>761</v>
      </c>
      <c r="N527">
        <v>0</v>
      </c>
      <c r="O527" t="s">
        <v>47</v>
      </c>
      <c r="P527">
        <v>2595</v>
      </c>
      <c r="Q527" t="s">
        <v>48</v>
      </c>
      <c r="R527" t="s">
        <v>49</v>
      </c>
      <c r="S527" t="s">
        <v>50</v>
      </c>
      <c r="T527" t="s">
        <v>208</v>
      </c>
      <c r="U527" t="s">
        <v>52</v>
      </c>
      <c r="V527">
        <v>1.05</v>
      </c>
      <c r="W527" s="1">
        <v>750.75000000000011</v>
      </c>
      <c r="X527">
        <v>1</v>
      </c>
      <c r="Y527">
        <v>1.55</v>
      </c>
      <c r="Z527">
        <v>9</v>
      </c>
      <c r="AA527">
        <v>0.17222222222222222</v>
      </c>
      <c r="AB527" s="2">
        <v>0</v>
      </c>
      <c r="AC527" s="1">
        <v>0</v>
      </c>
      <c r="AD527" s="7">
        <v>43473</v>
      </c>
      <c r="AE527" s="7">
        <v>43473</v>
      </c>
      <c r="AF527">
        <v>0</v>
      </c>
      <c r="AG527" t="s">
        <v>53</v>
      </c>
      <c r="AH527" s="2">
        <v>0</v>
      </c>
      <c r="AI527" s="1">
        <v>0</v>
      </c>
      <c r="AJ527" s="1">
        <v>0</v>
      </c>
      <c r="AK527" s="6" t="str">
        <f>+IF(Tabla1[[#This Row],[REQUEST_TY]]="SR MANTENIMIENTO CORRECTIVO", "EMERGENCIA", "OTROS")</f>
        <v>EMERGENCIA</v>
      </c>
      <c r="AL527" s="6" t="str">
        <f>+_xlfn.IFS(Tabla1[[#This Row],[Veces obj]]&lt;=1,"0-1",Tabla1[[#This Row],[Veces obj]]&lt;=2,"1-2",Tabla1[[#This Row],[Veces obj]]&lt;=3,"2-3",TRUE,"&gt;3")</f>
        <v>0-1</v>
      </c>
      <c r="AM527" s="6" t="str">
        <f>+_xlfn.IFS(MONTH(Tabla1[[#This Row],[MES]])&lt;=3,"Q1",MONTH(Tabla1[[#This Row],[MES]])&lt;=6,"Q2",MONTH(Tabla1[[#This Row],[MES]])&lt;=9,"Q3",TRUE,"Q4")</f>
        <v>Q1</v>
      </c>
      <c r="AN527" t="str">
        <f>+IFERROR(VLOOKUP(Tabla1[[#This Row],[CUENTA]],CTAS[],2,0),"OTROS")</f>
        <v>OTROS</v>
      </c>
      <c r="AP527" t="str">
        <f>+IFERROR(VLOOKUP(Tabla1[[#This Row],[EMPLEADO]],IS[],3,0),"OTROS")</f>
        <v>OTROS</v>
      </c>
      <c r="AQ527" t="str">
        <f>+IFERROR(VLOOKUP(Tabla1[[#This Row],[EMPLEADO]],IS[[NÓMINA]:[INGENIERO]],2,0),"OTROS")</f>
        <v>OTROS</v>
      </c>
    </row>
    <row r="528" spans="1:43" x14ac:dyDescent="0.25">
      <c r="A528" t="s">
        <v>36</v>
      </c>
      <c r="B528">
        <v>1</v>
      </c>
      <c r="C528" t="s">
        <v>1139</v>
      </c>
      <c r="D528" t="s">
        <v>38</v>
      </c>
      <c r="E528" t="s">
        <v>98</v>
      </c>
      <c r="F528" t="s">
        <v>1140</v>
      </c>
      <c r="G528" s="17" t="s">
        <v>1141</v>
      </c>
      <c r="H528" t="s">
        <v>213</v>
      </c>
      <c r="I528" t="s">
        <v>43</v>
      </c>
      <c r="J528" t="s">
        <v>8</v>
      </c>
      <c r="K528" t="s">
        <v>102</v>
      </c>
      <c r="L528" t="s">
        <v>1142</v>
      </c>
      <c r="M528" t="s">
        <v>640</v>
      </c>
      <c r="N528">
        <v>0</v>
      </c>
      <c r="O528" t="s">
        <v>47</v>
      </c>
      <c r="P528">
        <v>23</v>
      </c>
      <c r="Q528" t="s">
        <v>62</v>
      </c>
      <c r="R528" t="s">
        <v>63</v>
      </c>
      <c r="S528" t="s">
        <v>64</v>
      </c>
      <c r="T528" t="s">
        <v>51</v>
      </c>
      <c r="U528" t="s">
        <v>65</v>
      </c>
      <c r="V528">
        <v>0.8</v>
      </c>
      <c r="W528" s="1">
        <v>1092</v>
      </c>
      <c r="X528">
        <v>1</v>
      </c>
      <c r="Y528">
        <v>0.87</v>
      </c>
      <c r="Z528">
        <v>5</v>
      </c>
      <c r="AA528">
        <v>0.17399999999999999</v>
      </c>
      <c r="AB528" s="2">
        <v>0</v>
      </c>
      <c r="AC528" s="1">
        <v>0</v>
      </c>
      <c r="AD528" s="7">
        <v>43467</v>
      </c>
      <c r="AE528" s="7">
        <v>43467</v>
      </c>
      <c r="AF528">
        <v>0</v>
      </c>
      <c r="AG528" t="s">
        <v>53</v>
      </c>
      <c r="AH528" s="2">
        <v>0</v>
      </c>
      <c r="AI528" s="1">
        <v>0</v>
      </c>
      <c r="AJ528" s="1">
        <v>0</v>
      </c>
      <c r="AK528" s="6" t="str">
        <f>+IF(Tabla1[[#This Row],[REQUEST_TY]]="SR MANTENIMIENTO CORRECTIVO", "EMERGENCIA", "OTROS")</f>
        <v>EMERGENCIA</v>
      </c>
      <c r="AL528" s="6" t="str">
        <f>+_xlfn.IFS(Tabla1[[#This Row],[Veces obj]]&lt;=1,"0-1",Tabla1[[#This Row],[Veces obj]]&lt;=2,"1-2",Tabla1[[#This Row],[Veces obj]]&lt;=3,"2-3",TRUE,"&gt;3")</f>
        <v>0-1</v>
      </c>
      <c r="AM528" s="6" t="str">
        <f>+_xlfn.IFS(MONTH(Tabla1[[#This Row],[MES]])&lt;=3,"Q1",MONTH(Tabla1[[#This Row],[MES]])&lt;=6,"Q2",MONTH(Tabla1[[#This Row],[MES]])&lt;=9,"Q3",TRUE,"Q4")</f>
        <v>Q1</v>
      </c>
      <c r="AN528" t="str">
        <f>+IFERROR(VLOOKUP(Tabla1[[#This Row],[CUENTA]],CTAS[],2,0),"OTROS")</f>
        <v>OTROS</v>
      </c>
      <c r="AP528" t="str">
        <f>+IFERROR(VLOOKUP(Tabla1[[#This Row],[EMPLEADO]],IS[],3,0),"OTROS")</f>
        <v>OTROS</v>
      </c>
      <c r="AQ528" t="str">
        <f>+IFERROR(VLOOKUP(Tabla1[[#This Row],[EMPLEADO]],IS[[NÓMINA]:[INGENIERO]],2,0),"OTROS")</f>
        <v>OTROS</v>
      </c>
    </row>
    <row r="529" spans="1:43" x14ac:dyDescent="0.25">
      <c r="A529" t="s">
        <v>36</v>
      </c>
      <c r="B529">
        <v>1</v>
      </c>
      <c r="C529" t="s">
        <v>1143</v>
      </c>
      <c r="D529" t="s">
        <v>38</v>
      </c>
      <c r="E529" t="s">
        <v>599</v>
      </c>
      <c r="F529" t="s">
        <v>1144</v>
      </c>
      <c r="G529" s="17" t="s">
        <v>1145</v>
      </c>
      <c r="H529" t="s">
        <v>527</v>
      </c>
      <c r="I529" t="s">
        <v>43</v>
      </c>
      <c r="J529" t="s">
        <v>8</v>
      </c>
      <c r="K529" t="s">
        <v>528</v>
      </c>
      <c r="L529" t="s">
        <v>529</v>
      </c>
      <c r="M529" t="s">
        <v>530</v>
      </c>
      <c r="N529">
        <v>1</v>
      </c>
      <c r="O529" t="s">
        <v>47</v>
      </c>
      <c r="P529">
        <v>57</v>
      </c>
      <c r="Q529" t="s">
        <v>82</v>
      </c>
      <c r="R529" t="s">
        <v>242</v>
      </c>
      <c r="S529" t="s">
        <v>64</v>
      </c>
      <c r="T529" t="s">
        <v>51</v>
      </c>
      <c r="U529" t="s">
        <v>83</v>
      </c>
      <c r="V529">
        <v>1.05</v>
      </c>
      <c r="W529" s="1">
        <v>0</v>
      </c>
      <c r="X529">
        <v>1</v>
      </c>
      <c r="Y529">
        <v>0.87</v>
      </c>
      <c r="Z529">
        <v>5</v>
      </c>
      <c r="AA529">
        <v>0.17399999999999999</v>
      </c>
      <c r="AB529" s="2">
        <v>0</v>
      </c>
      <c r="AC529" s="1">
        <v>0</v>
      </c>
      <c r="AD529" s="7">
        <v>43468</v>
      </c>
      <c r="AE529" s="7">
        <v>43468</v>
      </c>
      <c r="AF529">
        <v>0</v>
      </c>
      <c r="AG529" t="s">
        <v>53</v>
      </c>
      <c r="AH529" s="2">
        <v>0</v>
      </c>
      <c r="AI529" s="1">
        <v>0</v>
      </c>
      <c r="AJ529" s="1">
        <v>0</v>
      </c>
      <c r="AK529" s="6" t="str">
        <f>+IF(Tabla1[[#This Row],[REQUEST_TY]]="SR MANTENIMIENTO CORRECTIVO", "EMERGENCIA", "OTROS")</f>
        <v>EMERGENCIA</v>
      </c>
      <c r="AL529" s="6" t="str">
        <f>+_xlfn.IFS(Tabla1[[#This Row],[Veces obj]]&lt;=1,"0-1",Tabla1[[#This Row],[Veces obj]]&lt;=2,"1-2",Tabla1[[#This Row],[Veces obj]]&lt;=3,"2-3",TRUE,"&gt;3")</f>
        <v>0-1</v>
      </c>
      <c r="AM529" s="6" t="str">
        <f>+_xlfn.IFS(MONTH(Tabla1[[#This Row],[MES]])&lt;=3,"Q1",MONTH(Tabla1[[#This Row],[MES]])&lt;=6,"Q2",MONTH(Tabla1[[#This Row],[MES]])&lt;=9,"Q3",TRUE,"Q4")</f>
        <v>Q1</v>
      </c>
      <c r="AN529" t="str">
        <f>+IFERROR(VLOOKUP(Tabla1[[#This Row],[CUENTA]],CTAS[],2,0),"OTROS")</f>
        <v>OTROS</v>
      </c>
      <c r="AP529" t="str">
        <f>+IFERROR(VLOOKUP(Tabla1[[#This Row],[EMPLEADO]],IS[],3,0),"OTROS")</f>
        <v>OTROS</v>
      </c>
      <c r="AQ529" t="str">
        <f>+IFERROR(VLOOKUP(Tabla1[[#This Row],[EMPLEADO]],IS[[NÓMINA]:[INGENIERO]],2,0),"OTROS")</f>
        <v>OTROS</v>
      </c>
    </row>
    <row r="530" spans="1:43" x14ac:dyDescent="0.25">
      <c r="A530" t="s">
        <v>36</v>
      </c>
      <c r="B530">
        <v>1</v>
      </c>
      <c r="C530" t="s">
        <v>1146</v>
      </c>
      <c r="D530" t="s">
        <v>38</v>
      </c>
      <c r="E530" t="s">
        <v>76</v>
      </c>
      <c r="F530" t="s">
        <v>1147</v>
      </c>
      <c r="G530" s="17" t="s">
        <v>1148</v>
      </c>
      <c r="H530" t="s">
        <v>79</v>
      </c>
      <c r="I530" t="s">
        <v>43</v>
      </c>
      <c r="J530" t="s">
        <v>8</v>
      </c>
      <c r="K530" t="s">
        <v>59</v>
      </c>
      <c r="L530" t="s">
        <v>1149</v>
      </c>
      <c r="M530" t="s">
        <v>1150</v>
      </c>
      <c r="N530">
        <v>0</v>
      </c>
      <c r="O530" t="s">
        <v>47</v>
      </c>
      <c r="P530">
        <v>51</v>
      </c>
      <c r="Q530" t="s">
        <v>82</v>
      </c>
      <c r="R530" t="s">
        <v>63</v>
      </c>
      <c r="S530" t="s">
        <v>64</v>
      </c>
      <c r="T530" t="s">
        <v>51</v>
      </c>
      <c r="U530" t="s">
        <v>83</v>
      </c>
      <c r="V530">
        <v>1.05</v>
      </c>
      <c r="W530" s="1">
        <v>1433.25</v>
      </c>
      <c r="X530">
        <v>1</v>
      </c>
      <c r="Y530">
        <v>0.87</v>
      </c>
      <c r="Z530">
        <v>5</v>
      </c>
      <c r="AA530">
        <v>0.17399999999999999</v>
      </c>
      <c r="AB530" s="2">
        <v>0</v>
      </c>
      <c r="AC530" s="1">
        <v>0</v>
      </c>
      <c r="AD530" s="7">
        <v>43468</v>
      </c>
      <c r="AE530" s="7">
        <v>43469</v>
      </c>
      <c r="AF530">
        <v>1</v>
      </c>
      <c r="AG530" t="s">
        <v>53</v>
      </c>
      <c r="AH530" s="2">
        <v>0</v>
      </c>
      <c r="AI530" s="1">
        <v>0</v>
      </c>
      <c r="AJ530" s="1">
        <v>0</v>
      </c>
      <c r="AK530" s="6" t="str">
        <f>+IF(Tabla1[[#This Row],[REQUEST_TY]]="SR MANTENIMIENTO CORRECTIVO", "EMERGENCIA", "OTROS")</f>
        <v>EMERGENCIA</v>
      </c>
      <c r="AL530" s="6" t="str">
        <f>+_xlfn.IFS(Tabla1[[#This Row],[Veces obj]]&lt;=1,"0-1",Tabla1[[#This Row],[Veces obj]]&lt;=2,"1-2",Tabla1[[#This Row],[Veces obj]]&lt;=3,"2-3",TRUE,"&gt;3")</f>
        <v>0-1</v>
      </c>
      <c r="AM530" s="6" t="str">
        <f>+_xlfn.IFS(MONTH(Tabla1[[#This Row],[MES]])&lt;=3,"Q1",MONTH(Tabla1[[#This Row],[MES]])&lt;=6,"Q2",MONTH(Tabla1[[#This Row],[MES]])&lt;=9,"Q3",TRUE,"Q4")</f>
        <v>Q1</v>
      </c>
      <c r="AN530" t="str">
        <f>+IFERROR(VLOOKUP(Tabla1[[#This Row],[CUENTA]],CTAS[],2,0),"OTROS")</f>
        <v>OTROS</v>
      </c>
      <c r="AP530" t="str">
        <f>+IFERROR(VLOOKUP(Tabla1[[#This Row],[EMPLEADO]],IS[],3,0),"OTROS")</f>
        <v>OTROS</v>
      </c>
      <c r="AQ530" t="str">
        <f>+IFERROR(VLOOKUP(Tabla1[[#This Row],[EMPLEADO]],IS[[NÓMINA]:[INGENIERO]],2,0),"OTROS")</f>
        <v>OTROS</v>
      </c>
    </row>
    <row r="531" spans="1:43" x14ac:dyDescent="0.25">
      <c r="A531" t="s">
        <v>36</v>
      </c>
      <c r="B531">
        <v>1</v>
      </c>
      <c r="C531" t="s">
        <v>1151</v>
      </c>
      <c r="D531" t="s">
        <v>38</v>
      </c>
      <c r="E531" t="s">
        <v>98</v>
      </c>
      <c r="F531" t="s">
        <v>1152</v>
      </c>
      <c r="G531" s="17" t="s">
        <v>1153</v>
      </c>
      <c r="H531" t="s">
        <v>246</v>
      </c>
      <c r="I531" t="s">
        <v>43</v>
      </c>
      <c r="J531" t="s">
        <v>8</v>
      </c>
      <c r="K531" t="s">
        <v>102</v>
      </c>
      <c r="L531" t="s">
        <v>1154</v>
      </c>
      <c r="M531" t="s">
        <v>1155</v>
      </c>
      <c r="N531">
        <v>0</v>
      </c>
      <c r="O531" t="s">
        <v>105</v>
      </c>
      <c r="P531">
        <v>55</v>
      </c>
      <c r="Q531" t="s">
        <v>82</v>
      </c>
      <c r="R531" t="s">
        <v>63</v>
      </c>
      <c r="S531" t="s">
        <v>64</v>
      </c>
      <c r="T531" t="s">
        <v>51</v>
      </c>
      <c r="U531" t="s">
        <v>83</v>
      </c>
      <c r="V531">
        <v>1.05</v>
      </c>
      <c r="W531" s="1">
        <v>687.75</v>
      </c>
      <c r="X531">
        <v>1</v>
      </c>
      <c r="Y531">
        <v>0.87</v>
      </c>
      <c r="Z531">
        <v>5</v>
      </c>
      <c r="AA531">
        <v>0.17399999999999999</v>
      </c>
      <c r="AB531" s="2">
        <v>0</v>
      </c>
      <c r="AC531" s="1">
        <v>0</v>
      </c>
      <c r="AD531" s="7">
        <v>43481</v>
      </c>
      <c r="AE531" s="7">
        <v>43481</v>
      </c>
      <c r="AF531">
        <v>0</v>
      </c>
      <c r="AG531" t="s">
        <v>53</v>
      </c>
      <c r="AH531" s="2">
        <v>0</v>
      </c>
      <c r="AI531" s="1">
        <v>0</v>
      </c>
      <c r="AJ531" s="1">
        <v>0</v>
      </c>
      <c r="AK531" s="6" t="str">
        <f>+IF(Tabla1[[#This Row],[REQUEST_TY]]="SR MANTENIMIENTO CORRECTIVO", "EMERGENCIA", "OTROS")</f>
        <v>EMERGENCIA</v>
      </c>
      <c r="AL531" s="6" t="str">
        <f>+_xlfn.IFS(Tabla1[[#This Row],[Veces obj]]&lt;=1,"0-1",Tabla1[[#This Row],[Veces obj]]&lt;=2,"1-2",Tabla1[[#This Row],[Veces obj]]&lt;=3,"2-3",TRUE,"&gt;3")</f>
        <v>0-1</v>
      </c>
      <c r="AM531" s="6" t="str">
        <f>+_xlfn.IFS(MONTH(Tabla1[[#This Row],[MES]])&lt;=3,"Q1",MONTH(Tabla1[[#This Row],[MES]])&lt;=6,"Q2",MONTH(Tabla1[[#This Row],[MES]])&lt;=9,"Q3",TRUE,"Q4")</f>
        <v>Q1</v>
      </c>
      <c r="AN531" t="str">
        <f>+IFERROR(VLOOKUP(Tabla1[[#This Row],[CUENTA]],CTAS[],2,0),"OTROS")</f>
        <v>OTROS</v>
      </c>
      <c r="AP531" t="str">
        <f>+IFERROR(VLOOKUP(Tabla1[[#This Row],[EMPLEADO]],IS[],3,0),"OTROS")</f>
        <v>OTROS</v>
      </c>
      <c r="AQ531" t="str">
        <f>+IFERROR(VLOOKUP(Tabla1[[#This Row],[EMPLEADO]],IS[[NÓMINA]:[INGENIERO]],2,0),"OTROS")</f>
        <v>OTROS</v>
      </c>
    </row>
    <row r="532" spans="1:43" x14ac:dyDescent="0.25">
      <c r="A532" t="s">
        <v>36</v>
      </c>
      <c r="B532">
        <v>1</v>
      </c>
      <c r="C532" t="s">
        <v>1156</v>
      </c>
      <c r="D532" t="s">
        <v>38</v>
      </c>
      <c r="E532" t="s">
        <v>113</v>
      </c>
      <c r="F532" t="s">
        <v>1157</v>
      </c>
      <c r="G532" s="17" t="s">
        <v>1158</v>
      </c>
      <c r="H532" t="s">
        <v>308</v>
      </c>
      <c r="I532" t="s">
        <v>43</v>
      </c>
      <c r="J532" t="s">
        <v>8</v>
      </c>
      <c r="K532" t="s">
        <v>144</v>
      </c>
      <c r="L532" t="s">
        <v>616</v>
      </c>
      <c r="M532" t="s">
        <v>46</v>
      </c>
      <c r="N532">
        <v>0</v>
      </c>
      <c r="O532" t="s">
        <v>47</v>
      </c>
      <c r="P532">
        <v>671</v>
      </c>
      <c r="Q532" t="s">
        <v>48</v>
      </c>
      <c r="R532" t="s">
        <v>49</v>
      </c>
      <c r="S532" t="s">
        <v>50</v>
      </c>
      <c r="T532" t="s">
        <v>51</v>
      </c>
      <c r="U532" t="s">
        <v>52</v>
      </c>
      <c r="V532">
        <v>1.05</v>
      </c>
      <c r="W532" s="1">
        <v>750.75000000000011</v>
      </c>
      <c r="X532">
        <v>1</v>
      </c>
      <c r="Y532">
        <v>0.87</v>
      </c>
      <c r="Z532">
        <v>5</v>
      </c>
      <c r="AA532">
        <v>0.17399999999999999</v>
      </c>
      <c r="AB532" s="2">
        <v>0</v>
      </c>
      <c r="AC532" s="1">
        <v>0</v>
      </c>
      <c r="AD532" s="7">
        <v>43481</v>
      </c>
      <c r="AE532" s="7">
        <v>43482</v>
      </c>
      <c r="AF532">
        <v>1</v>
      </c>
      <c r="AG532" t="s">
        <v>53</v>
      </c>
      <c r="AH532" s="2">
        <v>0</v>
      </c>
      <c r="AI532" s="1">
        <v>0</v>
      </c>
      <c r="AJ532" s="1">
        <v>0</v>
      </c>
      <c r="AK532" s="6" t="str">
        <f>+IF(Tabla1[[#This Row],[REQUEST_TY]]="SR MANTENIMIENTO CORRECTIVO", "EMERGENCIA", "OTROS")</f>
        <v>EMERGENCIA</v>
      </c>
      <c r="AL532" s="6" t="str">
        <f>+_xlfn.IFS(Tabla1[[#This Row],[Veces obj]]&lt;=1,"0-1",Tabla1[[#This Row],[Veces obj]]&lt;=2,"1-2",Tabla1[[#This Row],[Veces obj]]&lt;=3,"2-3",TRUE,"&gt;3")</f>
        <v>0-1</v>
      </c>
      <c r="AM532" s="6" t="str">
        <f>+_xlfn.IFS(MONTH(Tabla1[[#This Row],[MES]])&lt;=3,"Q1",MONTH(Tabla1[[#This Row],[MES]])&lt;=6,"Q2",MONTH(Tabla1[[#This Row],[MES]])&lt;=9,"Q3",TRUE,"Q4")</f>
        <v>Q1</v>
      </c>
      <c r="AN532" t="str">
        <f>+IFERROR(VLOOKUP(Tabla1[[#This Row],[CUENTA]],CTAS[],2,0),"OTROS")</f>
        <v>OTROS</v>
      </c>
      <c r="AP532" t="str">
        <f>+IFERROR(VLOOKUP(Tabla1[[#This Row],[EMPLEADO]],IS[],3,0),"OTROS")</f>
        <v>OTROS</v>
      </c>
      <c r="AQ532" t="str">
        <f>+IFERROR(VLOOKUP(Tabla1[[#This Row],[EMPLEADO]],IS[[NÓMINA]:[INGENIERO]],2,0),"OTROS")</f>
        <v>OTROS</v>
      </c>
    </row>
    <row r="533" spans="1:43" x14ac:dyDescent="0.25">
      <c r="A533" t="s">
        <v>36</v>
      </c>
      <c r="B533">
        <v>1</v>
      </c>
      <c r="C533" t="s">
        <v>1159</v>
      </c>
      <c r="D533" t="s">
        <v>38</v>
      </c>
      <c r="E533" t="s">
        <v>76</v>
      </c>
      <c r="F533" t="s">
        <v>1160</v>
      </c>
      <c r="G533" s="17" t="s">
        <v>1038</v>
      </c>
      <c r="H533" t="s">
        <v>308</v>
      </c>
      <c r="I533" t="s">
        <v>43</v>
      </c>
      <c r="J533" t="s">
        <v>8</v>
      </c>
      <c r="K533" t="s">
        <v>102</v>
      </c>
      <c r="L533" t="s">
        <v>1039</v>
      </c>
      <c r="M533" t="s">
        <v>310</v>
      </c>
      <c r="N533">
        <v>0</v>
      </c>
      <c r="O533" t="s">
        <v>47</v>
      </c>
      <c r="P533">
        <v>6</v>
      </c>
      <c r="Q533" t="s">
        <v>207</v>
      </c>
      <c r="R533" t="s">
        <v>63</v>
      </c>
      <c r="S533" t="s">
        <v>64</v>
      </c>
      <c r="T533" t="s">
        <v>51</v>
      </c>
      <c r="U533" t="s">
        <v>209</v>
      </c>
      <c r="V533">
        <v>0</v>
      </c>
      <c r="W533" s="1">
        <v>0</v>
      </c>
      <c r="X533">
        <v>1</v>
      </c>
      <c r="Y533">
        <v>0.87</v>
      </c>
      <c r="Z533">
        <v>5</v>
      </c>
      <c r="AA533">
        <v>0.17399999999999999</v>
      </c>
      <c r="AB533" s="2">
        <v>0</v>
      </c>
      <c r="AC533" s="1">
        <v>0</v>
      </c>
      <c r="AD533" s="7">
        <v>43489</v>
      </c>
      <c r="AE533" s="7">
        <v>43489</v>
      </c>
      <c r="AF533">
        <v>0</v>
      </c>
      <c r="AG533" t="s">
        <v>53</v>
      </c>
      <c r="AH533" s="2">
        <v>0</v>
      </c>
      <c r="AI533" s="1">
        <v>0</v>
      </c>
      <c r="AJ533" s="1">
        <v>0</v>
      </c>
      <c r="AK533" s="6" t="str">
        <f>+IF(Tabla1[[#This Row],[REQUEST_TY]]="SR MANTENIMIENTO CORRECTIVO", "EMERGENCIA", "OTROS")</f>
        <v>EMERGENCIA</v>
      </c>
      <c r="AL533" s="6" t="str">
        <f>+_xlfn.IFS(Tabla1[[#This Row],[Veces obj]]&lt;=1,"0-1",Tabla1[[#This Row],[Veces obj]]&lt;=2,"1-2",Tabla1[[#This Row],[Veces obj]]&lt;=3,"2-3",TRUE,"&gt;3")</f>
        <v>0-1</v>
      </c>
      <c r="AM533" s="6" t="str">
        <f>+_xlfn.IFS(MONTH(Tabla1[[#This Row],[MES]])&lt;=3,"Q1",MONTH(Tabla1[[#This Row],[MES]])&lt;=6,"Q2",MONTH(Tabla1[[#This Row],[MES]])&lt;=9,"Q3",TRUE,"Q4")</f>
        <v>Q1</v>
      </c>
      <c r="AN533" t="str">
        <f>+IFERROR(VLOOKUP(Tabla1[[#This Row],[CUENTA]],CTAS[],2,0),"OTROS")</f>
        <v>OTROS</v>
      </c>
      <c r="AP533" t="str">
        <f>+IFERROR(VLOOKUP(Tabla1[[#This Row],[EMPLEADO]],IS[],3,0),"OTROS")</f>
        <v>OTROS</v>
      </c>
      <c r="AQ533" t="str">
        <f>+IFERROR(VLOOKUP(Tabla1[[#This Row],[EMPLEADO]],IS[[NÓMINA]:[INGENIERO]],2,0),"OTROS")</f>
        <v>OTROS</v>
      </c>
    </row>
    <row r="534" spans="1:43" x14ac:dyDescent="0.25">
      <c r="A534" t="s">
        <v>4444</v>
      </c>
      <c r="B534">
        <v>1</v>
      </c>
      <c r="C534" t="s">
        <v>4610</v>
      </c>
      <c r="D534" t="s">
        <v>38</v>
      </c>
      <c r="E534" t="s">
        <v>2136</v>
      </c>
      <c r="F534" t="s">
        <v>4611</v>
      </c>
      <c r="G534" s="17" t="s">
        <v>2138</v>
      </c>
      <c r="H534" t="s">
        <v>101</v>
      </c>
      <c r="I534" t="s">
        <v>43</v>
      </c>
      <c r="J534" t="s">
        <v>8</v>
      </c>
      <c r="K534" t="s">
        <v>2139</v>
      </c>
      <c r="L534" t="s">
        <v>2140</v>
      </c>
      <c r="M534" t="s">
        <v>1269</v>
      </c>
      <c r="N534">
        <v>0</v>
      </c>
      <c r="O534" t="s">
        <v>105</v>
      </c>
      <c r="P534">
        <v>14</v>
      </c>
      <c r="Q534" t="s">
        <v>194</v>
      </c>
      <c r="R534" t="s">
        <v>74</v>
      </c>
      <c r="S534" t="s">
        <v>50</v>
      </c>
      <c r="T534" t="s">
        <v>51</v>
      </c>
      <c r="U534" t="s">
        <v>444</v>
      </c>
      <c r="V534">
        <v>0</v>
      </c>
      <c r="W534" s="1">
        <v>0</v>
      </c>
      <c r="X534">
        <v>1</v>
      </c>
      <c r="Y534">
        <v>0.87</v>
      </c>
      <c r="Z534">
        <v>5</v>
      </c>
      <c r="AA534">
        <v>0.17399999999999999</v>
      </c>
      <c r="AB534" s="2">
        <v>0</v>
      </c>
      <c r="AC534" s="1">
        <v>0</v>
      </c>
      <c r="AD534" s="7">
        <v>43504</v>
      </c>
      <c r="AE534" s="7">
        <v>43504</v>
      </c>
      <c r="AF534">
        <v>0</v>
      </c>
      <c r="AG534" t="s">
        <v>53</v>
      </c>
      <c r="AH534" s="2">
        <v>0</v>
      </c>
      <c r="AI534" s="1">
        <v>0</v>
      </c>
      <c r="AJ534" s="1">
        <v>0</v>
      </c>
      <c r="AK534" s="6" t="str">
        <f>+IF(Tabla1[[#This Row],[REQUEST_TY]]="SR MANTENIMIENTO CORRECTIVO", "EMERGENCIA", "OTROS")</f>
        <v>EMERGENCIA</v>
      </c>
      <c r="AL534" s="6" t="str">
        <f>+_xlfn.IFS(Tabla1[[#This Row],[Veces obj]]&lt;=1,"0-1",Tabla1[[#This Row],[Veces obj]]&lt;=2,"1-2",Tabla1[[#This Row],[Veces obj]]&lt;=3,"2-3",TRUE,"&gt;3")</f>
        <v>0-1</v>
      </c>
      <c r="AM534" s="6" t="str">
        <f>+_xlfn.IFS(MONTH(Tabla1[[#This Row],[MES]])&lt;=3,"Q1",MONTH(Tabla1[[#This Row],[MES]])&lt;=6,"Q2",MONTH(Tabla1[[#This Row],[MES]])&lt;=9,"Q3",TRUE,"Q4")</f>
        <v>Q1</v>
      </c>
      <c r="AN534" t="str">
        <f>+IFERROR(VLOOKUP(Tabla1[[#This Row],[CUENTA]],CTAS[],2,0),"OTROS")</f>
        <v>OTROS</v>
      </c>
      <c r="AP534" t="str">
        <f>+IFERROR(VLOOKUP(Tabla1[[#This Row],[EMPLEADO]],IS[],3,0),"OTROS")</f>
        <v>OTROS</v>
      </c>
      <c r="AQ534" t="str">
        <f>+IFERROR(VLOOKUP(Tabla1[[#This Row],[EMPLEADO]],IS[[NÓMINA]:[INGENIERO]],2,0),"OTROS")</f>
        <v>OTROS</v>
      </c>
    </row>
    <row r="535" spans="1:43" x14ac:dyDescent="0.25">
      <c r="A535" t="s">
        <v>4444</v>
      </c>
      <c r="B535">
        <v>1</v>
      </c>
      <c r="C535" t="s">
        <v>5351</v>
      </c>
      <c r="D535" t="s">
        <v>38</v>
      </c>
      <c r="E535" t="s">
        <v>85</v>
      </c>
      <c r="F535" t="s">
        <v>5352</v>
      </c>
      <c r="G535" s="17" t="s">
        <v>5353</v>
      </c>
      <c r="H535" t="s">
        <v>308</v>
      </c>
      <c r="I535" t="s">
        <v>43</v>
      </c>
      <c r="J535" t="s">
        <v>8</v>
      </c>
      <c r="K535" t="s">
        <v>495</v>
      </c>
      <c r="L535" t="s">
        <v>496</v>
      </c>
      <c r="M535" t="s">
        <v>46</v>
      </c>
      <c r="N535">
        <v>0</v>
      </c>
      <c r="O535" t="s">
        <v>47</v>
      </c>
      <c r="P535">
        <v>233</v>
      </c>
      <c r="Q535" t="s">
        <v>48</v>
      </c>
      <c r="R535" t="s">
        <v>49</v>
      </c>
      <c r="S535" t="s">
        <v>50</v>
      </c>
      <c r="T535" t="s">
        <v>51</v>
      </c>
      <c r="U535" t="s">
        <v>52</v>
      </c>
      <c r="V535">
        <v>1.05</v>
      </c>
      <c r="W535" s="1">
        <v>750.75000000000011</v>
      </c>
      <c r="X535">
        <v>1</v>
      </c>
      <c r="Y535">
        <v>0.87</v>
      </c>
      <c r="Z535">
        <v>5</v>
      </c>
      <c r="AA535">
        <v>0.17399999999999999</v>
      </c>
      <c r="AB535" s="2">
        <v>0</v>
      </c>
      <c r="AC535" s="1">
        <v>0</v>
      </c>
      <c r="AD535" s="7">
        <v>43503</v>
      </c>
      <c r="AE535" s="7">
        <v>43503</v>
      </c>
      <c r="AF535">
        <v>0</v>
      </c>
      <c r="AG535" t="s">
        <v>53</v>
      </c>
      <c r="AH535" s="2">
        <v>0</v>
      </c>
      <c r="AI535" s="1">
        <v>0</v>
      </c>
      <c r="AJ535" s="1">
        <v>0</v>
      </c>
      <c r="AK535" s="6" t="str">
        <f>+IF(Tabla1[[#This Row],[REQUEST_TY]]="SR MANTENIMIENTO CORRECTIVO", "EMERGENCIA", "OTROS")</f>
        <v>EMERGENCIA</v>
      </c>
      <c r="AL535" s="6" t="str">
        <f>+_xlfn.IFS(Tabla1[[#This Row],[Veces obj]]&lt;=1,"0-1",Tabla1[[#This Row],[Veces obj]]&lt;=2,"1-2",Tabla1[[#This Row],[Veces obj]]&lt;=3,"2-3",TRUE,"&gt;3")</f>
        <v>0-1</v>
      </c>
      <c r="AM535" s="6" t="str">
        <f>+_xlfn.IFS(MONTH(Tabla1[[#This Row],[MES]])&lt;=3,"Q1",MONTH(Tabla1[[#This Row],[MES]])&lt;=6,"Q2",MONTH(Tabla1[[#This Row],[MES]])&lt;=9,"Q3",TRUE,"Q4")</f>
        <v>Q1</v>
      </c>
      <c r="AN535" t="str">
        <f>+IFERROR(VLOOKUP(Tabla1[[#This Row],[CUENTA]],CTAS[],2,0),"OTROS")</f>
        <v>OTROS</v>
      </c>
      <c r="AP535" t="str">
        <f>+IFERROR(VLOOKUP(Tabla1[[#This Row],[EMPLEADO]],IS[],3,0),"OTROS")</f>
        <v>OTROS</v>
      </c>
      <c r="AQ535" t="str">
        <f>+IFERROR(VLOOKUP(Tabla1[[#This Row],[EMPLEADO]],IS[[NÓMINA]:[INGENIERO]],2,0),"OTROS")</f>
        <v>OTROS</v>
      </c>
    </row>
    <row r="536" spans="1:43" x14ac:dyDescent="0.25">
      <c r="A536" t="s">
        <v>4444</v>
      </c>
      <c r="B536">
        <v>1</v>
      </c>
      <c r="C536" t="s">
        <v>6023</v>
      </c>
      <c r="D536" t="s">
        <v>38</v>
      </c>
      <c r="E536" t="s">
        <v>76</v>
      </c>
      <c r="F536" t="s">
        <v>6024</v>
      </c>
      <c r="G536" s="17" t="s">
        <v>1589</v>
      </c>
      <c r="H536" t="s">
        <v>58</v>
      </c>
      <c r="I536" t="s">
        <v>43</v>
      </c>
      <c r="J536" t="s">
        <v>8</v>
      </c>
      <c r="K536" t="s">
        <v>102</v>
      </c>
      <c r="L536" t="s">
        <v>1590</v>
      </c>
      <c r="M536" t="s">
        <v>222</v>
      </c>
      <c r="N536">
        <v>0</v>
      </c>
      <c r="O536" t="s">
        <v>47</v>
      </c>
      <c r="P536">
        <v>17</v>
      </c>
      <c r="Q536" t="s">
        <v>62</v>
      </c>
      <c r="R536" t="s">
        <v>63</v>
      </c>
      <c r="S536" t="s">
        <v>64</v>
      </c>
      <c r="T536" t="s">
        <v>51</v>
      </c>
      <c r="U536" t="s">
        <v>65</v>
      </c>
      <c r="V536">
        <v>0.8</v>
      </c>
      <c r="W536" s="1">
        <v>1092</v>
      </c>
      <c r="X536">
        <v>1</v>
      </c>
      <c r="Y536">
        <v>0.87</v>
      </c>
      <c r="Z536">
        <v>5</v>
      </c>
      <c r="AA536">
        <v>0.17399999999999999</v>
      </c>
      <c r="AB536" s="2">
        <v>0</v>
      </c>
      <c r="AC536" s="1">
        <v>0</v>
      </c>
      <c r="AD536" s="7">
        <v>43510</v>
      </c>
      <c r="AE536" s="7">
        <v>43510</v>
      </c>
      <c r="AF536">
        <v>0</v>
      </c>
      <c r="AG536" t="s">
        <v>53</v>
      </c>
      <c r="AH536" s="2">
        <v>0</v>
      </c>
      <c r="AI536" s="1">
        <v>0</v>
      </c>
      <c r="AJ536" s="1">
        <v>0</v>
      </c>
      <c r="AK536" s="6" t="str">
        <f>+IF(Tabla1[[#This Row],[REQUEST_TY]]="SR MANTENIMIENTO CORRECTIVO", "EMERGENCIA", "OTROS")</f>
        <v>EMERGENCIA</v>
      </c>
      <c r="AL536" s="6" t="str">
        <f>+_xlfn.IFS(Tabla1[[#This Row],[Veces obj]]&lt;=1,"0-1",Tabla1[[#This Row],[Veces obj]]&lt;=2,"1-2",Tabla1[[#This Row],[Veces obj]]&lt;=3,"2-3",TRUE,"&gt;3")</f>
        <v>0-1</v>
      </c>
      <c r="AM536" s="6" t="str">
        <f>+_xlfn.IFS(MONTH(Tabla1[[#This Row],[MES]])&lt;=3,"Q1",MONTH(Tabla1[[#This Row],[MES]])&lt;=6,"Q2",MONTH(Tabla1[[#This Row],[MES]])&lt;=9,"Q3",TRUE,"Q4")</f>
        <v>Q1</v>
      </c>
      <c r="AN536" t="str">
        <f>+IFERROR(VLOOKUP(Tabla1[[#This Row],[CUENTA]],CTAS[],2,0),"OTROS")</f>
        <v>OTROS</v>
      </c>
      <c r="AP536" t="str">
        <f>+IFERROR(VLOOKUP(Tabla1[[#This Row],[EMPLEADO]],IS[],3,0),"OTROS")</f>
        <v>OTROS</v>
      </c>
      <c r="AQ536" t="str">
        <f>+IFERROR(VLOOKUP(Tabla1[[#This Row],[EMPLEADO]],IS[[NÓMINA]:[INGENIERO]],2,0),"OTROS")</f>
        <v>OTROS</v>
      </c>
    </row>
    <row r="537" spans="1:43" x14ac:dyDescent="0.25">
      <c r="A537" t="s">
        <v>36</v>
      </c>
      <c r="B537">
        <v>1</v>
      </c>
      <c r="C537" t="s">
        <v>1161</v>
      </c>
      <c r="D537" t="s">
        <v>38</v>
      </c>
      <c r="E537" t="s">
        <v>332</v>
      </c>
      <c r="F537" t="s">
        <v>1162</v>
      </c>
      <c r="G537" s="17" t="s">
        <v>1163</v>
      </c>
      <c r="H537" t="s">
        <v>58</v>
      </c>
      <c r="I537" t="s">
        <v>43</v>
      </c>
      <c r="J537" t="s">
        <v>8</v>
      </c>
      <c r="K537" t="s">
        <v>59</v>
      </c>
      <c r="L537" t="s">
        <v>1164</v>
      </c>
      <c r="M537" t="s">
        <v>222</v>
      </c>
      <c r="N537">
        <v>0</v>
      </c>
      <c r="O537" t="s">
        <v>47</v>
      </c>
      <c r="P537">
        <v>37</v>
      </c>
      <c r="Q537" t="s">
        <v>82</v>
      </c>
      <c r="R537" t="s">
        <v>317</v>
      </c>
      <c r="S537" t="s">
        <v>318</v>
      </c>
      <c r="T537" t="s">
        <v>51</v>
      </c>
      <c r="U537" t="s">
        <v>140</v>
      </c>
      <c r="V537">
        <v>1.1000000000000001</v>
      </c>
      <c r="W537" s="1">
        <v>1730.3000000000004</v>
      </c>
      <c r="X537">
        <v>1</v>
      </c>
      <c r="Y537">
        <v>0.7</v>
      </c>
      <c r="Z537">
        <v>4</v>
      </c>
      <c r="AA537">
        <v>0.17499999999999999</v>
      </c>
      <c r="AB537" s="2">
        <v>0</v>
      </c>
      <c r="AC537" s="1">
        <v>0</v>
      </c>
      <c r="AD537" s="7">
        <v>43472</v>
      </c>
      <c r="AE537" s="7">
        <v>43472</v>
      </c>
      <c r="AF537">
        <v>0</v>
      </c>
      <c r="AG537" t="s">
        <v>53</v>
      </c>
      <c r="AH537" s="2">
        <v>0</v>
      </c>
      <c r="AI537" s="1">
        <v>0</v>
      </c>
      <c r="AJ537" s="1">
        <v>0</v>
      </c>
      <c r="AK537" s="6" t="str">
        <f>+IF(Tabla1[[#This Row],[REQUEST_TY]]="SR MANTENIMIENTO CORRECTIVO", "EMERGENCIA", "OTROS")</f>
        <v>EMERGENCIA</v>
      </c>
      <c r="AL537" s="6" t="str">
        <f>+_xlfn.IFS(Tabla1[[#This Row],[Veces obj]]&lt;=1,"0-1",Tabla1[[#This Row],[Veces obj]]&lt;=2,"1-2",Tabla1[[#This Row],[Veces obj]]&lt;=3,"2-3",TRUE,"&gt;3")</f>
        <v>0-1</v>
      </c>
      <c r="AM537" s="6" t="str">
        <f>+_xlfn.IFS(MONTH(Tabla1[[#This Row],[MES]])&lt;=3,"Q1",MONTH(Tabla1[[#This Row],[MES]])&lt;=6,"Q2",MONTH(Tabla1[[#This Row],[MES]])&lt;=9,"Q3",TRUE,"Q4")</f>
        <v>Q1</v>
      </c>
      <c r="AN537" t="str">
        <f>+IFERROR(VLOOKUP(Tabla1[[#This Row],[CUENTA]],CTAS[],2,0),"OTROS")</f>
        <v>OTROS</v>
      </c>
      <c r="AP537" t="str">
        <f>+IFERROR(VLOOKUP(Tabla1[[#This Row],[EMPLEADO]],IS[],3,0),"OTROS")</f>
        <v>OTROS</v>
      </c>
      <c r="AQ537" t="str">
        <f>+IFERROR(VLOOKUP(Tabla1[[#This Row],[EMPLEADO]],IS[[NÓMINA]:[INGENIERO]],2,0),"OTROS")</f>
        <v>OTROS</v>
      </c>
    </row>
    <row r="538" spans="1:43" x14ac:dyDescent="0.25">
      <c r="A538" t="s">
        <v>4444</v>
      </c>
      <c r="B538">
        <v>1</v>
      </c>
      <c r="C538" t="s">
        <v>5319</v>
      </c>
      <c r="D538" t="s">
        <v>38</v>
      </c>
      <c r="E538" t="s">
        <v>348</v>
      </c>
      <c r="F538" t="s">
        <v>5320</v>
      </c>
      <c r="G538" s="17" t="s">
        <v>4284</v>
      </c>
      <c r="H538" t="s">
        <v>679</v>
      </c>
      <c r="I538" t="s">
        <v>43</v>
      </c>
      <c r="J538" t="s">
        <v>8</v>
      </c>
      <c r="K538" t="s">
        <v>102</v>
      </c>
      <c r="L538" t="s">
        <v>1039</v>
      </c>
      <c r="M538" t="s">
        <v>310</v>
      </c>
      <c r="N538">
        <v>0</v>
      </c>
      <c r="O538" t="s">
        <v>47</v>
      </c>
      <c r="P538">
        <v>34</v>
      </c>
      <c r="Q538" t="s">
        <v>82</v>
      </c>
      <c r="R538" t="s">
        <v>223</v>
      </c>
      <c r="S538" t="s">
        <v>139</v>
      </c>
      <c r="T538" t="s">
        <v>51</v>
      </c>
      <c r="U538" t="s">
        <v>140</v>
      </c>
      <c r="V538">
        <v>1.1000000000000001</v>
      </c>
      <c r="W538" s="1">
        <v>1730.3000000000004</v>
      </c>
      <c r="X538">
        <v>1</v>
      </c>
      <c r="Y538">
        <v>0.7</v>
      </c>
      <c r="Z538">
        <v>4</v>
      </c>
      <c r="AA538">
        <v>0.17499999999999999</v>
      </c>
      <c r="AB538" s="2">
        <v>0</v>
      </c>
      <c r="AC538" s="1">
        <v>0</v>
      </c>
      <c r="AD538" s="7">
        <v>43507</v>
      </c>
      <c r="AE538" s="7">
        <v>43507</v>
      </c>
      <c r="AF538">
        <v>0</v>
      </c>
      <c r="AG538" t="s">
        <v>53</v>
      </c>
      <c r="AH538" s="2">
        <v>0</v>
      </c>
      <c r="AI538" s="1">
        <v>0</v>
      </c>
      <c r="AJ538" s="1">
        <v>0</v>
      </c>
      <c r="AK538" s="6" t="str">
        <f>+IF(Tabla1[[#This Row],[REQUEST_TY]]="SR MANTENIMIENTO CORRECTIVO", "EMERGENCIA", "OTROS")</f>
        <v>EMERGENCIA</v>
      </c>
      <c r="AL538" s="6" t="str">
        <f>+_xlfn.IFS(Tabla1[[#This Row],[Veces obj]]&lt;=1,"0-1",Tabla1[[#This Row],[Veces obj]]&lt;=2,"1-2",Tabla1[[#This Row],[Veces obj]]&lt;=3,"2-3",TRUE,"&gt;3")</f>
        <v>0-1</v>
      </c>
      <c r="AM538" s="6" t="str">
        <f>+_xlfn.IFS(MONTH(Tabla1[[#This Row],[MES]])&lt;=3,"Q1",MONTH(Tabla1[[#This Row],[MES]])&lt;=6,"Q2",MONTH(Tabla1[[#This Row],[MES]])&lt;=9,"Q3",TRUE,"Q4")</f>
        <v>Q1</v>
      </c>
      <c r="AN538" t="str">
        <f>+IFERROR(VLOOKUP(Tabla1[[#This Row],[CUENTA]],CTAS[],2,0),"OTROS")</f>
        <v>OTROS</v>
      </c>
      <c r="AP538" t="str">
        <f>+IFERROR(VLOOKUP(Tabla1[[#This Row],[EMPLEADO]],IS[],3,0),"OTROS")</f>
        <v>OTROS</v>
      </c>
      <c r="AQ538" t="str">
        <f>+IFERROR(VLOOKUP(Tabla1[[#This Row],[EMPLEADO]],IS[[NÓMINA]:[INGENIERO]],2,0),"OTROS")</f>
        <v>OTROS</v>
      </c>
    </row>
    <row r="539" spans="1:43" x14ac:dyDescent="0.25">
      <c r="A539" t="s">
        <v>36</v>
      </c>
      <c r="B539">
        <v>1</v>
      </c>
      <c r="C539" t="s">
        <v>1165</v>
      </c>
      <c r="D539" t="s">
        <v>38</v>
      </c>
      <c r="E539" t="s">
        <v>217</v>
      </c>
      <c r="F539" t="s">
        <v>1166</v>
      </c>
      <c r="G539" s="17" t="s">
        <v>1167</v>
      </c>
      <c r="H539" t="s">
        <v>204</v>
      </c>
      <c r="I539" t="s">
        <v>43</v>
      </c>
      <c r="J539" t="s">
        <v>8</v>
      </c>
      <c r="K539" t="s">
        <v>59</v>
      </c>
      <c r="L539" t="s">
        <v>1168</v>
      </c>
      <c r="M539" t="s">
        <v>1169</v>
      </c>
      <c r="N539">
        <v>0</v>
      </c>
      <c r="O539" t="s">
        <v>47</v>
      </c>
      <c r="P539">
        <v>131</v>
      </c>
      <c r="Q539" t="s">
        <v>48</v>
      </c>
      <c r="R539" t="s">
        <v>223</v>
      </c>
      <c r="S539" t="s">
        <v>139</v>
      </c>
      <c r="T539" t="s">
        <v>208</v>
      </c>
      <c r="U539" t="s">
        <v>353</v>
      </c>
      <c r="V539">
        <v>1.1499999999999999</v>
      </c>
      <c r="W539" s="1">
        <v>1808.95</v>
      </c>
      <c r="X539">
        <v>1</v>
      </c>
      <c r="Y539">
        <v>1.05</v>
      </c>
      <c r="Z539">
        <v>6</v>
      </c>
      <c r="AA539">
        <v>0.17500000000000002</v>
      </c>
      <c r="AB539" s="2">
        <v>0</v>
      </c>
      <c r="AC539" s="1">
        <v>0</v>
      </c>
      <c r="AD539" s="7">
        <v>43489</v>
      </c>
      <c r="AE539" s="7">
        <v>43490</v>
      </c>
      <c r="AF539">
        <v>1</v>
      </c>
      <c r="AG539" t="s">
        <v>53</v>
      </c>
      <c r="AH539" s="2">
        <v>0</v>
      </c>
      <c r="AI539" s="1">
        <v>0</v>
      </c>
      <c r="AJ539" s="1">
        <v>0</v>
      </c>
      <c r="AK539" s="6" t="str">
        <f>+IF(Tabla1[[#This Row],[REQUEST_TY]]="SR MANTENIMIENTO CORRECTIVO", "EMERGENCIA", "OTROS")</f>
        <v>EMERGENCIA</v>
      </c>
      <c r="AL539" s="6" t="str">
        <f>+_xlfn.IFS(Tabla1[[#This Row],[Veces obj]]&lt;=1,"0-1",Tabla1[[#This Row],[Veces obj]]&lt;=2,"1-2",Tabla1[[#This Row],[Veces obj]]&lt;=3,"2-3",TRUE,"&gt;3")</f>
        <v>0-1</v>
      </c>
      <c r="AM539" s="6" t="str">
        <f>+_xlfn.IFS(MONTH(Tabla1[[#This Row],[MES]])&lt;=3,"Q1",MONTH(Tabla1[[#This Row],[MES]])&lt;=6,"Q2",MONTH(Tabla1[[#This Row],[MES]])&lt;=9,"Q3",TRUE,"Q4")</f>
        <v>Q1</v>
      </c>
      <c r="AN539" t="str">
        <f>+IFERROR(VLOOKUP(Tabla1[[#This Row],[CUENTA]],CTAS[],2,0),"OTROS")</f>
        <v>OTROS</v>
      </c>
      <c r="AP539" t="str">
        <f>+IFERROR(VLOOKUP(Tabla1[[#This Row],[EMPLEADO]],IS[],3,0),"OTROS")</f>
        <v>OTROS</v>
      </c>
      <c r="AQ539" t="str">
        <f>+IFERROR(VLOOKUP(Tabla1[[#This Row],[EMPLEADO]],IS[[NÓMINA]:[INGENIERO]],2,0),"OTROS")</f>
        <v>OTROS</v>
      </c>
    </row>
    <row r="540" spans="1:43" x14ac:dyDescent="0.25">
      <c r="A540" t="s">
        <v>36</v>
      </c>
      <c r="B540">
        <v>1</v>
      </c>
      <c r="C540" t="s">
        <v>1170</v>
      </c>
      <c r="D540" t="s">
        <v>38</v>
      </c>
      <c r="E540" t="s">
        <v>1171</v>
      </c>
      <c r="F540" t="s">
        <v>1172</v>
      </c>
      <c r="G540" s="17" t="s">
        <v>1173</v>
      </c>
      <c r="H540" t="s">
        <v>1063</v>
      </c>
      <c r="I540" t="s">
        <v>43</v>
      </c>
      <c r="J540" t="s">
        <v>8</v>
      </c>
      <c r="K540" t="s">
        <v>385</v>
      </c>
      <c r="L540" t="s">
        <v>397</v>
      </c>
      <c r="M540" t="s">
        <v>387</v>
      </c>
      <c r="N540">
        <v>0</v>
      </c>
      <c r="O540" t="s">
        <v>47</v>
      </c>
      <c r="P540">
        <v>34</v>
      </c>
      <c r="Q540" t="s">
        <v>82</v>
      </c>
      <c r="R540" t="s">
        <v>49</v>
      </c>
      <c r="S540" t="s">
        <v>50</v>
      </c>
      <c r="T540" t="s">
        <v>51</v>
      </c>
      <c r="U540" t="s">
        <v>120</v>
      </c>
      <c r="V540">
        <v>0.8</v>
      </c>
      <c r="W540" s="1">
        <v>572.00000000000011</v>
      </c>
      <c r="X540">
        <v>1</v>
      </c>
      <c r="Y540">
        <v>0.88</v>
      </c>
      <c r="Z540">
        <v>5</v>
      </c>
      <c r="AA540">
        <v>0.17599999999999999</v>
      </c>
      <c r="AB540" s="2">
        <v>0</v>
      </c>
      <c r="AC540" s="1">
        <v>0</v>
      </c>
      <c r="AD540" s="7">
        <v>43467</v>
      </c>
      <c r="AE540" s="7">
        <v>43467</v>
      </c>
      <c r="AF540">
        <v>0</v>
      </c>
      <c r="AG540" t="s">
        <v>53</v>
      </c>
      <c r="AH540" s="2">
        <v>0</v>
      </c>
      <c r="AI540" s="1">
        <v>0</v>
      </c>
      <c r="AJ540" s="1">
        <v>0</v>
      </c>
      <c r="AK540" s="6" t="str">
        <f>+IF(Tabla1[[#This Row],[REQUEST_TY]]="SR MANTENIMIENTO CORRECTIVO", "EMERGENCIA", "OTROS")</f>
        <v>EMERGENCIA</v>
      </c>
      <c r="AL540" s="6" t="str">
        <f>+_xlfn.IFS(Tabla1[[#This Row],[Veces obj]]&lt;=1,"0-1",Tabla1[[#This Row],[Veces obj]]&lt;=2,"1-2",Tabla1[[#This Row],[Veces obj]]&lt;=3,"2-3",TRUE,"&gt;3")</f>
        <v>0-1</v>
      </c>
      <c r="AM540" s="6" t="str">
        <f>+_xlfn.IFS(MONTH(Tabla1[[#This Row],[MES]])&lt;=3,"Q1",MONTH(Tabla1[[#This Row],[MES]])&lt;=6,"Q2",MONTH(Tabla1[[#This Row],[MES]])&lt;=9,"Q3",TRUE,"Q4")</f>
        <v>Q1</v>
      </c>
      <c r="AN540" t="str">
        <f>+IFERROR(VLOOKUP(Tabla1[[#This Row],[CUENTA]],CTAS[],2,0),"OTROS")</f>
        <v>OTROS</v>
      </c>
      <c r="AP540" t="str">
        <f>+IFERROR(VLOOKUP(Tabla1[[#This Row],[EMPLEADO]],IS[],3,0),"OTROS")</f>
        <v>OTROS</v>
      </c>
      <c r="AQ540" t="str">
        <f>+IFERROR(VLOOKUP(Tabla1[[#This Row],[EMPLEADO]],IS[[NÓMINA]:[INGENIERO]],2,0),"OTROS")</f>
        <v>OTROS</v>
      </c>
    </row>
    <row r="541" spans="1:43" x14ac:dyDescent="0.25">
      <c r="A541" t="s">
        <v>4444</v>
      </c>
      <c r="B541">
        <v>1</v>
      </c>
      <c r="C541" t="s">
        <v>5637</v>
      </c>
      <c r="D541" t="s">
        <v>38</v>
      </c>
      <c r="E541" t="s">
        <v>133</v>
      </c>
      <c r="F541" t="s">
        <v>5638</v>
      </c>
      <c r="G541" s="17" t="s">
        <v>346</v>
      </c>
      <c r="H541" t="s">
        <v>266</v>
      </c>
      <c r="I541" t="s">
        <v>43</v>
      </c>
      <c r="J541" t="s">
        <v>8</v>
      </c>
      <c r="K541" t="s">
        <v>59</v>
      </c>
      <c r="L541" t="s">
        <v>267</v>
      </c>
      <c r="M541" t="s">
        <v>73</v>
      </c>
      <c r="N541">
        <v>0</v>
      </c>
      <c r="O541" t="s">
        <v>47</v>
      </c>
      <c r="P541">
        <v>7</v>
      </c>
      <c r="Q541" t="s">
        <v>194</v>
      </c>
      <c r="R541" t="s">
        <v>138</v>
      </c>
      <c r="S541" t="s">
        <v>139</v>
      </c>
      <c r="T541" t="s">
        <v>51</v>
      </c>
      <c r="U541" t="s">
        <v>224</v>
      </c>
      <c r="V541">
        <v>0.8</v>
      </c>
      <c r="W541" s="1">
        <v>1258.4000000000003</v>
      </c>
      <c r="X541">
        <v>1</v>
      </c>
      <c r="Y541">
        <v>0.72</v>
      </c>
      <c r="Z541">
        <v>4</v>
      </c>
      <c r="AA541">
        <v>0.18</v>
      </c>
      <c r="AB541" s="2">
        <v>0</v>
      </c>
      <c r="AC541" s="1">
        <v>0</v>
      </c>
      <c r="AD541" s="7">
        <v>43507</v>
      </c>
      <c r="AE541" s="7">
        <v>43507</v>
      </c>
      <c r="AF541">
        <v>0</v>
      </c>
      <c r="AG541" t="s">
        <v>53</v>
      </c>
      <c r="AH541" s="2">
        <v>0</v>
      </c>
      <c r="AI541" s="1">
        <v>0</v>
      </c>
      <c r="AJ541" s="1">
        <v>0</v>
      </c>
      <c r="AK541" s="6" t="str">
        <f>+IF(Tabla1[[#This Row],[REQUEST_TY]]="SR MANTENIMIENTO CORRECTIVO", "EMERGENCIA", "OTROS")</f>
        <v>EMERGENCIA</v>
      </c>
      <c r="AL541" s="6" t="str">
        <f>+_xlfn.IFS(Tabla1[[#This Row],[Veces obj]]&lt;=1,"0-1",Tabla1[[#This Row],[Veces obj]]&lt;=2,"1-2",Tabla1[[#This Row],[Veces obj]]&lt;=3,"2-3",TRUE,"&gt;3")</f>
        <v>0-1</v>
      </c>
      <c r="AM541" s="6" t="str">
        <f>+_xlfn.IFS(MONTH(Tabla1[[#This Row],[MES]])&lt;=3,"Q1",MONTH(Tabla1[[#This Row],[MES]])&lt;=6,"Q2",MONTH(Tabla1[[#This Row],[MES]])&lt;=9,"Q3",TRUE,"Q4")</f>
        <v>Q1</v>
      </c>
      <c r="AN541" t="str">
        <f>+IFERROR(VLOOKUP(Tabla1[[#This Row],[CUENTA]],CTAS[],2,0),"OTROS")</f>
        <v>OTROS</v>
      </c>
      <c r="AO541">
        <v>1</v>
      </c>
      <c r="AP541" t="str">
        <f>+IFERROR(VLOOKUP(Tabla1[[#This Row],[EMPLEADO]],IS[],3,0),"OTROS")</f>
        <v>JUAREZ</v>
      </c>
      <c r="AQ541" t="str">
        <f>+IFERROR(VLOOKUP(Tabla1[[#This Row],[EMPLEADO]],IS[[NÓMINA]:[INGENIERO]],2,0),"OTROS")</f>
        <v>CESAR MAR</v>
      </c>
    </row>
    <row r="542" spans="1:43" x14ac:dyDescent="0.25">
      <c r="A542" t="s">
        <v>4444</v>
      </c>
      <c r="B542">
        <v>1</v>
      </c>
      <c r="C542" t="s">
        <v>7268</v>
      </c>
      <c r="D542" t="s">
        <v>38</v>
      </c>
      <c r="E542" t="s">
        <v>604</v>
      </c>
      <c r="F542" t="s">
        <v>7269</v>
      </c>
      <c r="G542" s="17" t="s">
        <v>7159</v>
      </c>
      <c r="H542" t="s">
        <v>740</v>
      </c>
      <c r="I542" t="s">
        <v>43</v>
      </c>
      <c r="J542" t="s">
        <v>8</v>
      </c>
      <c r="K542" t="s">
        <v>741</v>
      </c>
      <c r="L542" t="s">
        <v>742</v>
      </c>
      <c r="M542" t="s">
        <v>743</v>
      </c>
      <c r="N542">
        <v>0</v>
      </c>
      <c r="O542" t="s">
        <v>47</v>
      </c>
      <c r="P542">
        <v>1</v>
      </c>
      <c r="Q542" t="s">
        <v>388</v>
      </c>
      <c r="R542" t="s">
        <v>63</v>
      </c>
      <c r="S542" t="s">
        <v>64</v>
      </c>
      <c r="T542" t="s">
        <v>51</v>
      </c>
      <c r="U542" t="s">
        <v>389</v>
      </c>
      <c r="V542">
        <v>0</v>
      </c>
      <c r="W542" s="1">
        <v>0</v>
      </c>
      <c r="X542">
        <v>1</v>
      </c>
      <c r="Y542">
        <v>0.88</v>
      </c>
      <c r="Z542">
        <v>5</v>
      </c>
      <c r="AA542">
        <v>0.17599999999999999</v>
      </c>
      <c r="AB542" s="2">
        <v>0</v>
      </c>
      <c r="AC542" s="1">
        <v>0</v>
      </c>
      <c r="AD542" s="7">
        <v>43524</v>
      </c>
      <c r="AE542" s="7">
        <v>43524</v>
      </c>
      <c r="AF542">
        <v>0</v>
      </c>
      <c r="AG542" t="s">
        <v>53</v>
      </c>
      <c r="AH542" s="2">
        <v>0</v>
      </c>
      <c r="AI542" s="1">
        <v>0</v>
      </c>
      <c r="AJ542" s="1">
        <v>0</v>
      </c>
      <c r="AK542" s="6" t="str">
        <f>+IF(Tabla1[[#This Row],[REQUEST_TY]]="SR MANTENIMIENTO CORRECTIVO", "EMERGENCIA", "OTROS")</f>
        <v>EMERGENCIA</v>
      </c>
      <c r="AL542" s="6" t="str">
        <f>+_xlfn.IFS(Tabla1[[#This Row],[Veces obj]]&lt;=1,"0-1",Tabla1[[#This Row],[Veces obj]]&lt;=2,"1-2",Tabla1[[#This Row],[Veces obj]]&lt;=3,"2-3",TRUE,"&gt;3")</f>
        <v>0-1</v>
      </c>
      <c r="AM542" s="6" t="str">
        <f>+_xlfn.IFS(MONTH(Tabla1[[#This Row],[MES]])&lt;=3,"Q1",MONTH(Tabla1[[#This Row],[MES]])&lt;=6,"Q2",MONTH(Tabla1[[#This Row],[MES]])&lt;=9,"Q3",TRUE,"Q4")</f>
        <v>Q1</v>
      </c>
      <c r="AN542" t="str">
        <f>+IFERROR(VLOOKUP(Tabla1[[#This Row],[CUENTA]],CTAS[],2,0),"OTROS")</f>
        <v>OTROS</v>
      </c>
      <c r="AP542" t="str">
        <f>+IFERROR(VLOOKUP(Tabla1[[#This Row],[EMPLEADO]],IS[],3,0),"OTROS")</f>
        <v>OTROS</v>
      </c>
      <c r="AQ542" t="str">
        <f>+IFERROR(VLOOKUP(Tabla1[[#This Row],[EMPLEADO]],IS[[NÓMINA]:[INGENIERO]],2,0),"OTROS")</f>
        <v>OTROS</v>
      </c>
    </row>
    <row r="543" spans="1:43" x14ac:dyDescent="0.25">
      <c r="A543" t="s">
        <v>36</v>
      </c>
      <c r="B543">
        <v>1</v>
      </c>
      <c r="C543" t="s">
        <v>1177</v>
      </c>
      <c r="D543" t="s">
        <v>38</v>
      </c>
      <c r="E543" t="s">
        <v>39</v>
      </c>
      <c r="F543" t="s">
        <v>1178</v>
      </c>
      <c r="G543" s="17" t="s">
        <v>1179</v>
      </c>
      <c r="H543" t="s">
        <v>204</v>
      </c>
      <c r="I543" t="s">
        <v>43</v>
      </c>
      <c r="J543" t="s">
        <v>8</v>
      </c>
      <c r="K543" t="s">
        <v>117</v>
      </c>
      <c r="L543" t="s">
        <v>1180</v>
      </c>
      <c r="M543" t="s">
        <v>1169</v>
      </c>
      <c r="N543">
        <v>0</v>
      </c>
      <c r="O543" t="s">
        <v>47</v>
      </c>
      <c r="P543">
        <v>474</v>
      </c>
      <c r="Q543" t="s">
        <v>48</v>
      </c>
      <c r="R543" t="s">
        <v>49</v>
      </c>
      <c r="S543" t="s">
        <v>50</v>
      </c>
      <c r="T543" t="s">
        <v>208</v>
      </c>
      <c r="U543" t="s">
        <v>52</v>
      </c>
      <c r="V543">
        <v>1.05</v>
      </c>
      <c r="W543" s="1">
        <v>750.75000000000011</v>
      </c>
      <c r="X543">
        <v>1</v>
      </c>
      <c r="Y543">
        <v>1.6</v>
      </c>
      <c r="Z543">
        <v>9</v>
      </c>
      <c r="AA543">
        <v>0.17777777777777778</v>
      </c>
      <c r="AB543" s="2">
        <v>0</v>
      </c>
      <c r="AC543" s="1">
        <v>0</v>
      </c>
      <c r="AD543" s="7">
        <v>43493</v>
      </c>
      <c r="AE543" s="7">
        <v>43493</v>
      </c>
      <c r="AF543">
        <v>0</v>
      </c>
      <c r="AG543" t="s">
        <v>53</v>
      </c>
      <c r="AH543" s="2">
        <v>0</v>
      </c>
      <c r="AI543" s="1">
        <v>0</v>
      </c>
      <c r="AJ543" s="1">
        <v>0</v>
      </c>
      <c r="AK543" s="6" t="str">
        <f>+IF(Tabla1[[#This Row],[REQUEST_TY]]="SR MANTENIMIENTO CORRECTIVO", "EMERGENCIA", "OTROS")</f>
        <v>EMERGENCIA</v>
      </c>
      <c r="AL543" s="6" t="str">
        <f>+_xlfn.IFS(Tabla1[[#This Row],[Veces obj]]&lt;=1,"0-1",Tabla1[[#This Row],[Veces obj]]&lt;=2,"1-2",Tabla1[[#This Row],[Veces obj]]&lt;=3,"2-3",TRUE,"&gt;3")</f>
        <v>0-1</v>
      </c>
      <c r="AM543" s="6" t="str">
        <f>+_xlfn.IFS(MONTH(Tabla1[[#This Row],[MES]])&lt;=3,"Q1",MONTH(Tabla1[[#This Row],[MES]])&lt;=6,"Q2",MONTH(Tabla1[[#This Row],[MES]])&lt;=9,"Q3",TRUE,"Q4")</f>
        <v>Q1</v>
      </c>
      <c r="AN543" t="str">
        <f>+IFERROR(VLOOKUP(Tabla1[[#This Row],[CUENTA]],CTAS[],2,0),"OTROS")</f>
        <v>OTROS</v>
      </c>
      <c r="AP543" t="str">
        <f>+IFERROR(VLOOKUP(Tabla1[[#This Row],[EMPLEADO]],IS[],3,0),"OTROS")</f>
        <v>OTROS</v>
      </c>
      <c r="AQ543" t="str">
        <f>+IFERROR(VLOOKUP(Tabla1[[#This Row],[EMPLEADO]],IS[[NÓMINA]:[INGENIERO]],2,0),"OTROS")</f>
        <v>OTROS</v>
      </c>
    </row>
    <row r="544" spans="1:43" x14ac:dyDescent="0.25">
      <c r="A544" t="s">
        <v>36</v>
      </c>
      <c r="B544">
        <v>1</v>
      </c>
      <c r="C544" t="s">
        <v>1181</v>
      </c>
      <c r="D544" t="s">
        <v>38</v>
      </c>
      <c r="E544" t="s">
        <v>636</v>
      </c>
      <c r="F544" t="s">
        <v>1182</v>
      </c>
      <c r="G544" s="17" t="s">
        <v>1183</v>
      </c>
      <c r="H544" t="s">
        <v>308</v>
      </c>
      <c r="I544" t="s">
        <v>43</v>
      </c>
      <c r="J544" t="s">
        <v>8</v>
      </c>
      <c r="K544" t="s">
        <v>495</v>
      </c>
      <c r="L544" t="s">
        <v>496</v>
      </c>
      <c r="M544" t="s">
        <v>46</v>
      </c>
      <c r="N544">
        <v>0</v>
      </c>
      <c r="O544" t="s">
        <v>47</v>
      </c>
      <c r="P544">
        <v>7</v>
      </c>
      <c r="Q544" t="s">
        <v>194</v>
      </c>
      <c r="R544" t="s">
        <v>153</v>
      </c>
      <c r="S544" t="s">
        <v>50</v>
      </c>
      <c r="T544" t="s">
        <v>51</v>
      </c>
      <c r="U544" t="s">
        <v>444</v>
      </c>
      <c r="V544">
        <v>0</v>
      </c>
      <c r="W544" s="1">
        <v>0</v>
      </c>
      <c r="X544">
        <v>1</v>
      </c>
      <c r="Y544">
        <v>0.89</v>
      </c>
      <c r="Z544">
        <v>5</v>
      </c>
      <c r="AA544">
        <v>0.17799999999999999</v>
      </c>
      <c r="AB544" s="2">
        <v>0</v>
      </c>
      <c r="AC544" s="1">
        <v>0</v>
      </c>
      <c r="AD544" s="7">
        <v>43467</v>
      </c>
      <c r="AE544" s="7">
        <v>43467</v>
      </c>
      <c r="AF544">
        <v>0</v>
      </c>
      <c r="AG544" t="s">
        <v>53</v>
      </c>
      <c r="AH544" s="2">
        <v>0</v>
      </c>
      <c r="AI544" s="1">
        <v>0</v>
      </c>
      <c r="AJ544" s="1">
        <v>0</v>
      </c>
      <c r="AK544" s="6" t="str">
        <f>+IF(Tabla1[[#This Row],[REQUEST_TY]]="SR MANTENIMIENTO CORRECTIVO", "EMERGENCIA", "OTROS")</f>
        <v>EMERGENCIA</v>
      </c>
      <c r="AL544" s="6" t="str">
        <f>+_xlfn.IFS(Tabla1[[#This Row],[Veces obj]]&lt;=1,"0-1",Tabla1[[#This Row],[Veces obj]]&lt;=2,"1-2",Tabla1[[#This Row],[Veces obj]]&lt;=3,"2-3",TRUE,"&gt;3")</f>
        <v>0-1</v>
      </c>
      <c r="AM544" s="6" t="str">
        <f>+_xlfn.IFS(MONTH(Tabla1[[#This Row],[MES]])&lt;=3,"Q1",MONTH(Tabla1[[#This Row],[MES]])&lt;=6,"Q2",MONTH(Tabla1[[#This Row],[MES]])&lt;=9,"Q3",TRUE,"Q4")</f>
        <v>Q1</v>
      </c>
      <c r="AN544" t="str">
        <f>+IFERROR(VLOOKUP(Tabla1[[#This Row],[CUENTA]],CTAS[],2,0),"OTROS")</f>
        <v>OTROS</v>
      </c>
      <c r="AP544" t="str">
        <f>+IFERROR(VLOOKUP(Tabla1[[#This Row],[EMPLEADO]],IS[],3,0),"OTROS")</f>
        <v>OTROS</v>
      </c>
      <c r="AQ544" t="str">
        <f>+IFERROR(VLOOKUP(Tabla1[[#This Row],[EMPLEADO]],IS[[NÓMINA]:[INGENIERO]],2,0),"OTROS")</f>
        <v>OTROS</v>
      </c>
    </row>
    <row r="545" spans="1:43" x14ac:dyDescent="0.25">
      <c r="A545" t="s">
        <v>36</v>
      </c>
      <c r="B545">
        <v>1</v>
      </c>
      <c r="C545" t="s">
        <v>1184</v>
      </c>
      <c r="D545" t="s">
        <v>38</v>
      </c>
      <c r="E545" t="s">
        <v>237</v>
      </c>
      <c r="F545" t="s">
        <v>1185</v>
      </c>
      <c r="G545" s="17" t="s">
        <v>1186</v>
      </c>
      <c r="H545" t="s">
        <v>308</v>
      </c>
      <c r="I545" t="s">
        <v>43</v>
      </c>
      <c r="J545" t="s">
        <v>8</v>
      </c>
      <c r="K545" t="s">
        <v>495</v>
      </c>
      <c r="L545" t="s">
        <v>496</v>
      </c>
      <c r="M545" t="s">
        <v>46</v>
      </c>
      <c r="N545">
        <v>0</v>
      </c>
      <c r="O545" t="s">
        <v>47</v>
      </c>
      <c r="P545">
        <v>85</v>
      </c>
      <c r="Q545" t="s">
        <v>48</v>
      </c>
      <c r="R545" t="s">
        <v>242</v>
      </c>
      <c r="S545" t="s">
        <v>64</v>
      </c>
      <c r="T545" t="s">
        <v>51</v>
      </c>
      <c r="U545" t="s">
        <v>96</v>
      </c>
      <c r="V545">
        <v>1.1000000000000001</v>
      </c>
      <c r="W545" s="1">
        <v>1501.5000000000002</v>
      </c>
      <c r="X545">
        <v>1</v>
      </c>
      <c r="Y545">
        <v>0.89</v>
      </c>
      <c r="Z545">
        <v>5</v>
      </c>
      <c r="AA545">
        <v>0.17799999999999999</v>
      </c>
      <c r="AB545" s="2">
        <v>0</v>
      </c>
      <c r="AC545" s="1">
        <v>0</v>
      </c>
      <c r="AD545" s="7">
        <v>43480</v>
      </c>
      <c r="AE545" s="7">
        <v>43480</v>
      </c>
      <c r="AF545">
        <v>0</v>
      </c>
      <c r="AG545" t="s">
        <v>53</v>
      </c>
      <c r="AH545" s="2">
        <v>0</v>
      </c>
      <c r="AI545" s="1">
        <v>0</v>
      </c>
      <c r="AJ545" s="1">
        <v>0</v>
      </c>
      <c r="AK545" s="6" t="str">
        <f>+IF(Tabla1[[#This Row],[REQUEST_TY]]="SR MANTENIMIENTO CORRECTIVO", "EMERGENCIA", "OTROS")</f>
        <v>EMERGENCIA</v>
      </c>
      <c r="AL545" s="6" t="str">
        <f>+_xlfn.IFS(Tabla1[[#This Row],[Veces obj]]&lt;=1,"0-1",Tabla1[[#This Row],[Veces obj]]&lt;=2,"1-2",Tabla1[[#This Row],[Veces obj]]&lt;=3,"2-3",TRUE,"&gt;3")</f>
        <v>0-1</v>
      </c>
      <c r="AM545" s="6" t="str">
        <f>+_xlfn.IFS(MONTH(Tabla1[[#This Row],[MES]])&lt;=3,"Q1",MONTH(Tabla1[[#This Row],[MES]])&lt;=6,"Q2",MONTH(Tabla1[[#This Row],[MES]])&lt;=9,"Q3",TRUE,"Q4")</f>
        <v>Q1</v>
      </c>
      <c r="AN545" t="str">
        <f>+IFERROR(VLOOKUP(Tabla1[[#This Row],[CUENTA]],CTAS[],2,0),"OTROS")</f>
        <v>OTROS</v>
      </c>
      <c r="AP545" t="str">
        <f>+IFERROR(VLOOKUP(Tabla1[[#This Row],[EMPLEADO]],IS[],3,0),"OTROS")</f>
        <v>OTROS</v>
      </c>
      <c r="AQ545" t="str">
        <f>+IFERROR(VLOOKUP(Tabla1[[#This Row],[EMPLEADO]],IS[[NÓMINA]:[INGENIERO]],2,0),"OTROS")</f>
        <v>OTROS</v>
      </c>
    </row>
    <row r="546" spans="1:43" x14ac:dyDescent="0.25">
      <c r="A546" t="s">
        <v>36</v>
      </c>
      <c r="B546">
        <v>1</v>
      </c>
      <c r="C546" t="s">
        <v>1187</v>
      </c>
      <c r="D546" t="s">
        <v>38</v>
      </c>
      <c r="E546" t="s">
        <v>39</v>
      </c>
      <c r="F546" t="s">
        <v>1188</v>
      </c>
      <c r="G546" s="17" t="s">
        <v>1189</v>
      </c>
      <c r="H546" t="s">
        <v>58</v>
      </c>
      <c r="I546" t="s">
        <v>43</v>
      </c>
      <c r="J546" t="s">
        <v>8</v>
      </c>
      <c r="K546" t="s">
        <v>1190</v>
      </c>
      <c r="L546" t="s">
        <v>1191</v>
      </c>
      <c r="M546" t="s">
        <v>736</v>
      </c>
      <c r="N546">
        <v>0</v>
      </c>
      <c r="O546" t="s">
        <v>47</v>
      </c>
      <c r="P546">
        <v>48</v>
      </c>
      <c r="Q546" t="s">
        <v>82</v>
      </c>
      <c r="R546" t="s">
        <v>49</v>
      </c>
      <c r="S546" t="s">
        <v>50</v>
      </c>
      <c r="T546" t="s">
        <v>51</v>
      </c>
      <c r="U546" t="s">
        <v>120</v>
      </c>
      <c r="V546">
        <v>0.8</v>
      </c>
      <c r="W546" s="1">
        <v>572.00000000000011</v>
      </c>
      <c r="X546">
        <v>1</v>
      </c>
      <c r="Y546">
        <v>0.9</v>
      </c>
      <c r="Z546">
        <v>5</v>
      </c>
      <c r="AA546">
        <v>0.18</v>
      </c>
      <c r="AB546" s="2">
        <v>0</v>
      </c>
      <c r="AC546" s="1">
        <v>0</v>
      </c>
      <c r="AD546" s="7">
        <v>43472</v>
      </c>
      <c r="AE546" s="7">
        <v>43472</v>
      </c>
      <c r="AF546">
        <v>0</v>
      </c>
      <c r="AG546" t="s">
        <v>53</v>
      </c>
      <c r="AH546" s="2">
        <v>0</v>
      </c>
      <c r="AI546" s="1">
        <v>0</v>
      </c>
      <c r="AJ546" s="1">
        <v>0</v>
      </c>
      <c r="AK546" s="6" t="str">
        <f>+IF(Tabla1[[#This Row],[REQUEST_TY]]="SR MANTENIMIENTO CORRECTIVO", "EMERGENCIA", "OTROS")</f>
        <v>EMERGENCIA</v>
      </c>
      <c r="AL546" s="6" t="str">
        <f>+_xlfn.IFS(Tabla1[[#This Row],[Veces obj]]&lt;=1,"0-1",Tabla1[[#This Row],[Veces obj]]&lt;=2,"1-2",Tabla1[[#This Row],[Veces obj]]&lt;=3,"2-3",TRUE,"&gt;3")</f>
        <v>0-1</v>
      </c>
      <c r="AM546" s="6" t="str">
        <f>+_xlfn.IFS(MONTH(Tabla1[[#This Row],[MES]])&lt;=3,"Q1",MONTH(Tabla1[[#This Row],[MES]])&lt;=6,"Q2",MONTH(Tabla1[[#This Row],[MES]])&lt;=9,"Q3",TRUE,"Q4")</f>
        <v>Q1</v>
      </c>
      <c r="AN546" t="str">
        <f>+IFERROR(VLOOKUP(Tabla1[[#This Row],[CUENTA]],CTAS[],2,0),"OTROS")</f>
        <v>OTROS</v>
      </c>
      <c r="AP546" t="str">
        <f>+IFERROR(VLOOKUP(Tabla1[[#This Row],[EMPLEADO]],IS[],3,0),"OTROS")</f>
        <v>OTROS</v>
      </c>
      <c r="AQ546" t="str">
        <f>+IFERROR(VLOOKUP(Tabla1[[#This Row],[EMPLEADO]],IS[[NÓMINA]:[INGENIERO]],2,0),"OTROS")</f>
        <v>OTROS</v>
      </c>
    </row>
    <row r="547" spans="1:43" x14ac:dyDescent="0.25">
      <c r="A547" t="s">
        <v>36</v>
      </c>
      <c r="B547">
        <v>1</v>
      </c>
      <c r="C547" t="s">
        <v>1192</v>
      </c>
      <c r="D547" t="s">
        <v>38</v>
      </c>
      <c r="E547" t="s">
        <v>133</v>
      </c>
      <c r="F547" t="s">
        <v>1193</v>
      </c>
      <c r="G547" s="17" t="s">
        <v>533</v>
      </c>
      <c r="H547" t="s">
        <v>646</v>
      </c>
      <c r="I547" t="s">
        <v>43</v>
      </c>
      <c r="J547" t="s">
        <v>8</v>
      </c>
      <c r="K547" t="s">
        <v>59</v>
      </c>
      <c r="L547" t="s">
        <v>472</v>
      </c>
      <c r="M547" t="s">
        <v>473</v>
      </c>
      <c r="N547">
        <v>0</v>
      </c>
      <c r="O547" t="s">
        <v>47</v>
      </c>
      <c r="P547">
        <v>1</v>
      </c>
      <c r="Q547" t="s">
        <v>388</v>
      </c>
      <c r="R547" t="s">
        <v>138</v>
      </c>
      <c r="S547" t="s">
        <v>139</v>
      </c>
      <c r="T547" t="s">
        <v>51</v>
      </c>
      <c r="U547" t="s">
        <v>872</v>
      </c>
      <c r="V547">
        <v>0</v>
      </c>
      <c r="W547" s="1">
        <v>0</v>
      </c>
      <c r="X547">
        <v>1</v>
      </c>
      <c r="Y547">
        <v>0.72</v>
      </c>
      <c r="Z547">
        <v>4</v>
      </c>
      <c r="AA547">
        <v>0.18</v>
      </c>
      <c r="AB547" s="2">
        <v>0</v>
      </c>
      <c r="AC547" s="1">
        <v>0</v>
      </c>
      <c r="AD547" s="7">
        <v>43493</v>
      </c>
      <c r="AE547" s="7">
        <v>43494</v>
      </c>
      <c r="AF547">
        <v>1</v>
      </c>
      <c r="AG547" t="s">
        <v>53</v>
      </c>
      <c r="AH547" s="2">
        <v>0</v>
      </c>
      <c r="AI547" s="1">
        <v>0</v>
      </c>
      <c r="AJ547" s="1">
        <v>0</v>
      </c>
      <c r="AK547" s="6" t="str">
        <f>+IF(Tabla1[[#This Row],[REQUEST_TY]]="SR MANTENIMIENTO CORRECTIVO", "EMERGENCIA", "OTROS")</f>
        <v>EMERGENCIA</v>
      </c>
      <c r="AL547" s="6" t="str">
        <f>+_xlfn.IFS(Tabla1[[#This Row],[Veces obj]]&lt;=1,"0-1",Tabla1[[#This Row],[Veces obj]]&lt;=2,"1-2",Tabla1[[#This Row],[Veces obj]]&lt;=3,"2-3",TRUE,"&gt;3")</f>
        <v>0-1</v>
      </c>
      <c r="AM547" s="6" t="str">
        <f>+_xlfn.IFS(MONTH(Tabla1[[#This Row],[MES]])&lt;=3,"Q1",MONTH(Tabla1[[#This Row],[MES]])&lt;=6,"Q2",MONTH(Tabla1[[#This Row],[MES]])&lt;=9,"Q3",TRUE,"Q4")</f>
        <v>Q1</v>
      </c>
      <c r="AN547" t="str">
        <f>+IFERROR(VLOOKUP(Tabla1[[#This Row],[CUENTA]],CTAS[],2,0),"OTROS")</f>
        <v>OTROS</v>
      </c>
      <c r="AP547" t="str">
        <f>+IFERROR(VLOOKUP(Tabla1[[#This Row],[EMPLEADO]],IS[],3,0),"OTROS")</f>
        <v>OTROS</v>
      </c>
      <c r="AQ547" t="str">
        <f>+IFERROR(VLOOKUP(Tabla1[[#This Row],[EMPLEADO]],IS[[NÓMINA]:[INGENIERO]],2,0),"OTROS")</f>
        <v>OTROS</v>
      </c>
    </row>
    <row r="548" spans="1:43" x14ac:dyDescent="0.25">
      <c r="A548" t="s">
        <v>4444</v>
      </c>
      <c r="B548">
        <v>1</v>
      </c>
      <c r="C548" t="s">
        <v>4814</v>
      </c>
      <c r="D548" t="s">
        <v>38</v>
      </c>
      <c r="E548" t="s">
        <v>98</v>
      </c>
      <c r="F548" t="s">
        <v>4815</v>
      </c>
      <c r="G548" s="17" t="s">
        <v>2206</v>
      </c>
      <c r="H548" t="s">
        <v>213</v>
      </c>
      <c r="I548" t="s">
        <v>43</v>
      </c>
      <c r="J548" t="s">
        <v>8</v>
      </c>
      <c r="K548" t="s">
        <v>102</v>
      </c>
      <c r="L548" t="s">
        <v>1142</v>
      </c>
      <c r="M548" t="s">
        <v>640</v>
      </c>
      <c r="N548">
        <v>0</v>
      </c>
      <c r="O548" t="s">
        <v>47</v>
      </c>
      <c r="P548">
        <v>17</v>
      </c>
      <c r="Q548" t="s">
        <v>62</v>
      </c>
      <c r="R548" t="s">
        <v>63</v>
      </c>
      <c r="S548" t="s">
        <v>64</v>
      </c>
      <c r="T548" t="s">
        <v>51</v>
      </c>
      <c r="U548" t="s">
        <v>65</v>
      </c>
      <c r="V548">
        <v>0.8</v>
      </c>
      <c r="W548" s="1">
        <v>1092</v>
      </c>
      <c r="X548">
        <v>1</v>
      </c>
      <c r="Y548">
        <v>0.9</v>
      </c>
      <c r="Z548">
        <v>5</v>
      </c>
      <c r="AA548">
        <v>0.18</v>
      </c>
      <c r="AB548" s="2">
        <v>0</v>
      </c>
      <c r="AC548" s="1">
        <v>0</v>
      </c>
      <c r="AD548" s="7">
        <v>43497</v>
      </c>
      <c r="AE548" s="7">
        <v>43497</v>
      </c>
      <c r="AF548">
        <v>0</v>
      </c>
      <c r="AG548" t="s">
        <v>53</v>
      </c>
      <c r="AH548" s="2">
        <v>0</v>
      </c>
      <c r="AI548" s="1">
        <v>0</v>
      </c>
      <c r="AJ548" s="1">
        <v>0</v>
      </c>
      <c r="AK548" s="6" t="str">
        <f>+IF(Tabla1[[#This Row],[REQUEST_TY]]="SR MANTENIMIENTO CORRECTIVO", "EMERGENCIA", "OTROS")</f>
        <v>EMERGENCIA</v>
      </c>
      <c r="AL548" s="6" t="str">
        <f>+_xlfn.IFS(Tabla1[[#This Row],[Veces obj]]&lt;=1,"0-1",Tabla1[[#This Row],[Veces obj]]&lt;=2,"1-2",Tabla1[[#This Row],[Veces obj]]&lt;=3,"2-3",TRUE,"&gt;3")</f>
        <v>0-1</v>
      </c>
      <c r="AM548" s="6" t="str">
        <f>+_xlfn.IFS(MONTH(Tabla1[[#This Row],[MES]])&lt;=3,"Q1",MONTH(Tabla1[[#This Row],[MES]])&lt;=6,"Q2",MONTH(Tabla1[[#This Row],[MES]])&lt;=9,"Q3",TRUE,"Q4")</f>
        <v>Q1</v>
      </c>
      <c r="AN548" t="str">
        <f>+IFERROR(VLOOKUP(Tabla1[[#This Row],[CUENTA]],CTAS[],2,0),"OTROS")</f>
        <v>OTROS</v>
      </c>
      <c r="AP548" t="str">
        <f>+IFERROR(VLOOKUP(Tabla1[[#This Row],[EMPLEADO]],IS[],3,0),"OTROS")</f>
        <v>OTROS</v>
      </c>
      <c r="AQ548" t="str">
        <f>+IFERROR(VLOOKUP(Tabla1[[#This Row],[EMPLEADO]],IS[[NÓMINA]:[INGENIERO]],2,0),"OTROS")</f>
        <v>OTROS</v>
      </c>
    </row>
    <row r="549" spans="1:43" x14ac:dyDescent="0.25">
      <c r="A549" t="s">
        <v>4444</v>
      </c>
      <c r="B549">
        <v>1</v>
      </c>
      <c r="C549" t="s">
        <v>5281</v>
      </c>
      <c r="D549" t="s">
        <v>38</v>
      </c>
      <c r="E549" t="s">
        <v>39</v>
      </c>
      <c r="F549" t="s">
        <v>5282</v>
      </c>
      <c r="G549" s="17" t="s">
        <v>5283</v>
      </c>
      <c r="H549" t="s">
        <v>58</v>
      </c>
      <c r="I549" t="s">
        <v>43</v>
      </c>
      <c r="J549" t="s">
        <v>8</v>
      </c>
      <c r="K549" t="s">
        <v>117</v>
      </c>
      <c r="L549" t="s">
        <v>5284</v>
      </c>
      <c r="M549" t="s">
        <v>222</v>
      </c>
      <c r="N549">
        <v>0</v>
      </c>
      <c r="O549" t="s">
        <v>47</v>
      </c>
      <c r="P549">
        <v>421</v>
      </c>
      <c r="Q549" t="s">
        <v>48</v>
      </c>
      <c r="R549" t="s">
        <v>49</v>
      </c>
      <c r="S549" t="s">
        <v>50</v>
      </c>
      <c r="T549" t="s">
        <v>51</v>
      </c>
      <c r="U549" t="s">
        <v>52</v>
      </c>
      <c r="V549">
        <v>1.05</v>
      </c>
      <c r="W549" s="1">
        <v>750.75000000000011</v>
      </c>
      <c r="X549">
        <v>1</v>
      </c>
      <c r="Y549">
        <v>0.9</v>
      </c>
      <c r="Z549">
        <v>5</v>
      </c>
      <c r="AA549">
        <v>0.18</v>
      </c>
      <c r="AB549" s="2">
        <v>0</v>
      </c>
      <c r="AC549" s="1">
        <v>0</v>
      </c>
      <c r="AD549" s="7">
        <v>43503</v>
      </c>
      <c r="AE549" s="7">
        <v>43503</v>
      </c>
      <c r="AF549">
        <v>0</v>
      </c>
      <c r="AG549" t="s">
        <v>53</v>
      </c>
      <c r="AH549" s="2">
        <v>0</v>
      </c>
      <c r="AI549" s="1">
        <v>0</v>
      </c>
      <c r="AJ549" s="1">
        <v>0</v>
      </c>
      <c r="AK549" s="6" t="str">
        <f>+IF(Tabla1[[#This Row],[REQUEST_TY]]="SR MANTENIMIENTO CORRECTIVO", "EMERGENCIA", "OTROS")</f>
        <v>EMERGENCIA</v>
      </c>
      <c r="AL549" s="6" t="str">
        <f>+_xlfn.IFS(Tabla1[[#This Row],[Veces obj]]&lt;=1,"0-1",Tabla1[[#This Row],[Veces obj]]&lt;=2,"1-2",Tabla1[[#This Row],[Veces obj]]&lt;=3,"2-3",TRUE,"&gt;3")</f>
        <v>0-1</v>
      </c>
      <c r="AM549" s="6" t="str">
        <f>+_xlfn.IFS(MONTH(Tabla1[[#This Row],[MES]])&lt;=3,"Q1",MONTH(Tabla1[[#This Row],[MES]])&lt;=6,"Q2",MONTH(Tabla1[[#This Row],[MES]])&lt;=9,"Q3",TRUE,"Q4")</f>
        <v>Q1</v>
      </c>
      <c r="AN549" t="str">
        <f>+IFERROR(VLOOKUP(Tabla1[[#This Row],[CUENTA]],CTAS[],2,0),"OTROS")</f>
        <v>OTROS</v>
      </c>
      <c r="AP549" t="str">
        <f>+IFERROR(VLOOKUP(Tabla1[[#This Row],[EMPLEADO]],IS[],3,0),"OTROS")</f>
        <v>OTROS</v>
      </c>
      <c r="AQ549" t="str">
        <f>+IFERROR(VLOOKUP(Tabla1[[#This Row],[EMPLEADO]],IS[[NÓMINA]:[INGENIERO]],2,0),"OTROS")</f>
        <v>OTROS</v>
      </c>
    </row>
    <row r="550" spans="1:43" x14ac:dyDescent="0.25">
      <c r="A550" t="s">
        <v>36</v>
      </c>
      <c r="B550">
        <v>1</v>
      </c>
      <c r="C550" t="s">
        <v>1230</v>
      </c>
      <c r="D550" t="s">
        <v>38</v>
      </c>
      <c r="E550" t="s">
        <v>275</v>
      </c>
      <c r="F550" t="s">
        <v>1231</v>
      </c>
      <c r="G550" s="17" t="s">
        <v>1232</v>
      </c>
      <c r="H550" t="s">
        <v>266</v>
      </c>
      <c r="I550" t="s">
        <v>43</v>
      </c>
      <c r="J550" t="s">
        <v>8</v>
      </c>
      <c r="K550" t="s">
        <v>234</v>
      </c>
      <c r="L550" t="s">
        <v>732</v>
      </c>
      <c r="M550" t="s">
        <v>94</v>
      </c>
      <c r="N550">
        <v>0</v>
      </c>
      <c r="O550" t="s">
        <v>47</v>
      </c>
      <c r="P550">
        <v>171</v>
      </c>
      <c r="Q550" t="s">
        <v>48</v>
      </c>
      <c r="R550" t="s">
        <v>95</v>
      </c>
      <c r="S550" t="s">
        <v>64</v>
      </c>
      <c r="T550" t="s">
        <v>51</v>
      </c>
      <c r="U550" t="s">
        <v>96</v>
      </c>
      <c r="V550">
        <v>1.1000000000000001</v>
      </c>
      <c r="W550" s="1">
        <v>1501.5000000000002</v>
      </c>
      <c r="X550">
        <v>1</v>
      </c>
      <c r="Y550">
        <v>0.95</v>
      </c>
      <c r="Z550">
        <v>5</v>
      </c>
      <c r="AA550">
        <v>0.19</v>
      </c>
      <c r="AB550" s="2">
        <v>0</v>
      </c>
      <c r="AC550" s="1">
        <v>0</v>
      </c>
      <c r="AD550" s="7">
        <v>43468</v>
      </c>
      <c r="AE550" s="7">
        <v>43468</v>
      </c>
      <c r="AF550">
        <v>0</v>
      </c>
      <c r="AG550" t="s">
        <v>53</v>
      </c>
      <c r="AH550" s="2">
        <v>0</v>
      </c>
      <c r="AI550" s="1">
        <v>0</v>
      </c>
      <c r="AJ550" s="1">
        <v>0</v>
      </c>
      <c r="AK550" s="6" t="str">
        <f>+IF(Tabla1[[#This Row],[REQUEST_TY]]="SR MANTENIMIENTO CORRECTIVO", "EMERGENCIA", "OTROS")</f>
        <v>EMERGENCIA</v>
      </c>
      <c r="AL550" s="6" t="str">
        <f>+_xlfn.IFS(Tabla1[[#This Row],[Veces obj]]&lt;=1,"0-1",Tabla1[[#This Row],[Veces obj]]&lt;=2,"1-2",Tabla1[[#This Row],[Veces obj]]&lt;=3,"2-3",TRUE,"&gt;3")</f>
        <v>0-1</v>
      </c>
      <c r="AM550" s="6" t="str">
        <f>+_xlfn.IFS(MONTH(Tabla1[[#This Row],[MES]])&lt;=3,"Q1",MONTH(Tabla1[[#This Row],[MES]])&lt;=6,"Q2",MONTH(Tabla1[[#This Row],[MES]])&lt;=9,"Q3",TRUE,"Q4")</f>
        <v>Q1</v>
      </c>
      <c r="AN550" t="str">
        <f>+IFERROR(VLOOKUP(Tabla1[[#This Row],[CUENTA]],CTAS[],2,0),"OTROS")</f>
        <v>OTROS</v>
      </c>
      <c r="AO550">
        <v>1</v>
      </c>
      <c r="AP550" t="str">
        <f>+IFERROR(VLOOKUP(Tabla1[[#This Row],[EMPLEADO]],IS[],3,0),"OTROS")</f>
        <v>JUAREZ</v>
      </c>
      <c r="AQ550" t="str">
        <f>+IFERROR(VLOOKUP(Tabla1[[#This Row],[EMPLEADO]],IS[[NÓMINA]:[INGENIERO]],2,0),"OTROS")</f>
        <v>CESAR MAR</v>
      </c>
    </row>
    <row r="551" spans="1:43" x14ac:dyDescent="0.25">
      <c r="A551" t="s">
        <v>4444</v>
      </c>
      <c r="B551">
        <v>1</v>
      </c>
      <c r="C551" t="s">
        <v>5969</v>
      </c>
      <c r="D551" t="s">
        <v>38</v>
      </c>
      <c r="E551" t="s">
        <v>217</v>
      </c>
      <c r="F551" t="s">
        <v>5970</v>
      </c>
      <c r="G551" s="17" t="s">
        <v>5971</v>
      </c>
      <c r="H551" t="s">
        <v>253</v>
      </c>
      <c r="I551" t="s">
        <v>43</v>
      </c>
      <c r="J551" t="s">
        <v>8</v>
      </c>
      <c r="K551" t="s">
        <v>59</v>
      </c>
      <c r="L551" t="s">
        <v>357</v>
      </c>
      <c r="M551" t="s">
        <v>358</v>
      </c>
      <c r="N551">
        <v>0</v>
      </c>
      <c r="O551" t="s">
        <v>47</v>
      </c>
      <c r="P551">
        <v>93</v>
      </c>
      <c r="Q551" t="s">
        <v>48</v>
      </c>
      <c r="R551" t="s">
        <v>223</v>
      </c>
      <c r="S551" t="s">
        <v>139</v>
      </c>
      <c r="T551" t="s">
        <v>51</v>
      </c>
      <c r="U551" t="s">
        <v>353</v>
      </c>
      <c r="V551">
        <v>1.1499999999999999</v>
      </c>
      <c r="W551" s="1">
        <v>1808.95</v>
      </c>
      <c r="X551">
        <v>1</v>
      </c>
      <c r="Y551">
        <v>0.72</v>
      </c>
      <c r="Z551">
        <v>4</v>
      </c>
      <c r="AA551">
        <v>0.18</v>
      </c>
      <c r="AB551" s="2">
        <v>0</v>
      </c>
      <c r="AC551" s="1">
        <v>0</v>
      </c>
      <c r="AD551" s="7">
        <v>43509</v>
      </c>
      <c r="AE551" s="7">
        <v>43510</v>
      </c>
      <c r="AF551">
        <v>1</v>
      </c>
      <c r="AG551" t="s">
        <v>53</v>
      </c>
      <c r="AH551" s="2">
        <v>0</v>
      </c>
      <c r="AI551" s="1">
        <v>0</v>
      </c>
      <c r="AJ551" s="1">
        <v>0</v>
      </c>
      <c r="AK551" s="6" t="str">
        <f>+IF(Tabla1[[#This Row],[REQUEST_TY]]="SR MANTENIMIENTO CORRECTIVO", "EMERGENCIA", "OTROS")</f>
        <v>EMERGENCIA</v>
      </c>
      <c r="AL551" s="6" t="str">
        <f>+_xlfn.IFS(Tabla1[[#This Row],[Veces obj]]&lt;=1,"0-1",Tabla1[[#This Row],[Veces obj]]&lt;=2,"1-2",Tabla1[[#This Row],[Veces obj]]&lt;=3,"2-3",TRUE,"&gt;3")</f>
        <v>0-1</v>
      </c>
      <c r="AM551" s="6" t="str">
        <f>+_xlfn.IFS(MONTH(Tabla1[[#This Row],[MES]])&lt;=3,"Q1",MONTH(Tabla1[[#This Row],[MES]])&lt;=6,"Q2",MONTH(Tabla1[[#This Row],[MES]])&lt;=9,"Q3",TRUE,"Q4")</f>
        <v>Q1</v>
      </c>
      <c r="AN551" t="str">
        <f>+IFERROR(VLOOKUP(Tabla1[[#This Row],[CUENTA]],CTAS[],2,0),"OTROS")</f>
        <v>OTROS</v>
      </c>
      <c r="AP551" t="str">
        <f>+IFERROR(VLOOKUP(Tabla1[[#This Row],[EMPLEADO]],IS[],3,0),"OTROS")</f>
        <v>OTROS</v>
      </c>
      <c r="AQ551" t="str">
        <f>+IFERROR(VLOOKUP(Tabla1[[#This Row],[EMPLEADO]],IS[[NÓMINA]:[INGENIERO]],2,0),"OTROS")</f>
        <v>OTROS</v>
      </c>
    </row>
    <row r="552" spans="1:43" x14ac:dyDescent="0.25">
      <c r="A552" t="s">
        <v>4444</v>
      </c>
      <c r="B552">
        <v>1</v>
      </c>
      <c r="C552" t="s">
        <v>6716</v>
      </c>
      <c r="D552" t="s">
        <v>38</v>
      </c>
      <c r="E552" t="s">
        <v>3627</v>
      </c>
      <c r="F552" t="s">
        <v>6717</v>
      </c>
      <c r="G552" s="17" t="s">
        <v>6718</v>
      </c>
      <c r="H552" t="s">
        <v>484</v>
      </c>
      <c r="I552" t="s">
        <v>43</v>
      </c>
      <c r="J552" t="s">
        <v>8</v>
      </c>
      <c r="K552" t="s">
        <v>2300</v>
      </c>
      <c r="L552" t="s">
        <v>2301</v>
      </c>
      <c r="M552" t="s">
        <v>94</v>
      </c>
      <c r="N552">
        <v>1</v>
      </c>
      <c r="O552" t="s">
        <v>47</v>
      </c>
      <c r="P552">
        <v>2638</v>
      </c>
      <c r="Q552" t="s">
        <v>48</v>
      </c>
      <c r="R552" t="s">
        <v>153</v>
      </c>
      <c r="S552" t="s">
        <v>50</v>
      </c>
      <c r="T552" t="s">
        <v>51</v>
      </c>
      <c r="U552" t="s">
        <v>52</v>
      </c>
      <c r="V552">
        <v>1.05</v>
      </c>
      <c r="W552" s="1">
        <v>0</v>
      </c>
      <c r="X552">
        <v>1</v>
      </c>
      <c r="Y552">
        <v>0.9</v>
      </c>
      <c r="Z552">
        <v>5</v>
      </c>
      <c r="AA552">
        <v>0.18</v>
      </c>
      <c r="AB552" s="2">
        <v>0</v>
      </c>
      <c r="AC552" s="1">
        <v>0</v>
      </c>
      <c r="AD552" s="7">
        <v>43518</v>
      </c>
      <c r="AE552" s="7">
        <v>43518</v>
      </c>
      <c r="AF552">
        <v>0</v>
      </c>
      <c r="AG552" t="s">
        <v>53</v>
      </c>
      <c r="AH552" s="2">
        <v>0</v>
      </c>
      <c r="AI552" s="1">
        <v>0</v>
      </c>
      <c r="AJ552" s="1">
        <v>0</v>
      </c>
      <c r="AK552" s="6" t="str">
        <f>+IF(Tabla1[[#This Row],[REQUEST_TY]]="SR MANTENIMIENTO CORRECTIVO", "EMERGENCIA", "OTROS")</f>
        <v>EMERGENCIA</v>
      </c>
      <c r="AL552" s="6" t="str">
        <f>+_xlfn.IFS(Tabla1[[#This Row],[Veces obj]]&lt;=1,"0-1",Tabla1[[#This Row],[Veces obj]]&lt;=2,"1-2",Tabla1[[#This Row],[Veces obj]]&lt;=3,"2-3",TRUE,"&gt;3")</f>
        <v>0-1</v>
      </c>
      <c r="AM552" s="6" t="str">
        <f>+_xlfn.IFS(MONTH(Tabla1[[#This Row],[MES]])&lt;=3,"Q1",MONTH(Tabla1[[#This Row],[MES]])&lt;=6,"Q2",MONTH(Tabla1[[#This Row],[MES]])&lt;=9,"Q3",TRUE,"Q4")</f>
        <v>Q1</v>
      </c>
      <c r="AN552" t="str">
        <f>+IFERROR(VLOOKUP(Tabla1[[#This Row],[CUENTA]],CTAS[],2,0),"OTROS")</f>
        <v>OTROS</v>
      </c>
      <c r="AP552" t="str">
        <f>+IFERROR(VLOOKUP(Tabla1[[#This Row],[EMPLEADO]],IS[],3,0),"OTROS")</f>
        <v>OTROS</v>
      </c>
      <c r="AQ552" t="str">
        <f>+IFERROR(VLOOKUP(Tabla1[[#This Row],[EMPLEADO]],IS[[NÓMINA]:[INGENIERO]],2,0),"OTROS")</f>
        <v>OTROS</v>
      </c>
    </row>
    <row r="553" spans="1:43" x14ac:dyDescent="0.25">
      <c r="A553" t="s">
        <v>36</v>
      </c>
      <c r="B553">
        <v>1</v>
      </c>
      <c r="C553" t="s">
        <v>1194</v>
      </c>
      <c r="D553" t="s">
        <v>38</v>
      </c>
      <c r="E553" t="s">
        <v>98</v>
      </c>
      <c r="F553" t="s">
        <v>1195</v>
      </c>
      <c r="G553" s="17" t="s">
        <v>1196</v>
      </c>
      <c r="H553" t="s">
        <v>453</v>
      </c>
      <c r="I553" t="s">
        <v>43</v>
      </c>
      <c r="J553" t="s">
        <v>8</v>
      </c>
      <c r="K553" t="s">
        <v>102</v>
      </c>
      <c r="L553" t="s">
        <v>1197</v>
      </c>
      <c r="M553" t="s">
        <v>1198</v>
      </c>
      <c r="N553">
        <v>0</v>
      </c>
      <c r="O553" t="s">
        <v>47</v>
      </c>
      <c r="P553">
        <v>35</v>
      </c>
      <c r="Q553" t="s">
        <v>82</v>
      </c>
      <c r="R553" t="s">
        <v>63</v>
      </c>
      <c r="S553" t="s">
        <v>64</v>
      </c>
      <c r="T553" t="s">
        <v>51</v>
      </c>
      <c r="U553" t="s">
        <v>83</v>
      </c>
      <c r="V553">
        <v>1.05</v>
      </c>
      <c r="W553" s="1">
        <v>1433.25</v>
      </c>
      <c r="X553">
        <v>1</v>
      </c>
      <c r="Y553">
        <v>0.91</v>
      </c>
      <c r="Z553">
        <v>5</v>
      </c>
      <c r="AA553">
        <v>0.182</v>
      </c>
      <c r="AB553" s="2">
        <v>0</v>
      </c>
      <c r="AC553" s="1">
        <v>0</v>
      </c>
      <c r="AD553" s="7">
        <v>43476</v>
      </c>
      <c r="AE553" s="7">
        <v>43476</v>
      </c>
      <c r="AF553">
        <v>0</v>
      </c>
      <c r="AG553" t="s">
        <v>53</v>
      </c>
      <c r="AH553" s="2">
        <v>0</v>
      </c>
      <c r="AI553" s="1">
        <v>0</v>
      </c>
      <c r="AJ553" s="1">
        <v>0</v>
      </c>
      <c r="AK553" s="6" t="str">
        <f>+IF(Tabla1[[#This Row],[REQUEST_TY]]="SR MANTENIMIENTO CORRECTIVO", "EMERGENCIA", "OTROS")</f>
        <v>EMERGENCIA</v>
      </c>
      <c r="AL553" s="6" t="str">
        <f>+_xlfn.IFS(Tabla1[[#This Row],[Veces obj]]&lt;=1,"0-1",Tabla1[[#This Row],[Veces obj]]&lt;=2,"1-2",Tabla1[[#This Row],[Veces obj]]&lt;=3,"2-3",TRUE,"&gt;3")</f>
        <v>0-1</v>
      </c>
      <c r="AM553" s="6" t="str">
        <f>+_xlfn.IFS(MONTH(Tabla1[[#This Row],[MES]])&lt;=3,"Q1",MONTH(Tabla1[[#This Row],[MES]])&lt;=6,"Q2",MONTH(Tabla1[[#This Row],[MES]])&lt;=9,"Q3",TRUE,"Q4")</f>
        <v>Q1</v>
      </c>
      <c r="AN553" t="str">
        <f>+IFERROR(VLOOKUP(Tabla1[[#This Row],[CUENTA]],CTAS[],2,0),"OTROS")</f>
        <v>OTROS</v>
      </c>
      <c r="AP553" t="str">
        <f>+IFERROR(VLOOKUP(Tabla1[[#This Row],[EMPLEADO]],IS[],3,0),"OTROS")</f>
        <v>OTROS</v>
      </c>
      <c r="AQ553" t="str">
        <f>+IFERROR(VLOOKUP(Tabla1[[#This Row],[EMPLEADO]],IS[[NÓMINA]:[INGENIERO]],2,0),"OTROS")</f>
        <v>OTROS</v>
      </c>
    </row>
    <row r="554" spans="1:43" x14ac:dyDescent="0.25">
      <c r="A554" t="s">
        <v>36</v>
      </c>
      <c r="B554">
        <v>1</v>
      </c>
      <c r="C554" t="s">
        <v>1199</v>
      </c>
      <c r="D554" t="s">
        <v>38</v>
      </c>
      <c r="E554" t="s">
        <v>76</v>
      </c>
      <c r="F554" t="s">
        <v>1200</v>
      </c>
      <c r="G554" s="17" t="s">
        <v>1201</v>
      </c>
      <c r="H554" t="s">
        <v>646</v>
      </c>
      <c r="I554" t="s">
        <v>43</v>
      </c>
      <c r="J554" t="s">
        <v>8</v>
      </c>
      <c r="K554" t="s">
        <v>59</v>
      </c>
      <c r="L554" t="s">
        <v>1202</v>
      </c>
      <c r="M554" t="s">
        <v>649</v>
      </c>
      <c r="N554">
        <v>0</v>
      </c>
      <c r="O554" t="s">
        <v>47</v>
      </c>
      <c r="P554">
        <v>142</v>
      </c>
      <c r="Q554" t="s">
        <v>48</v>
      </c>
      <c r="R554" t="s">
        <v>63</v>
      </c>
      <c r="S554" t="s">
        <v>64</v>
      </c>
      <c r="T554" t="s">
        <v>51</v>
      </c>
      <c r="U554" t="s">
        <v>96</v>
      </c>
      <c r="V554">
        <v>1.1000000000000001</v>
      </c>
      <c r="W554" s="1">
        <v>1501.5000000000002</v>
      </c>
      <c r="X554">
        <v>1</v>
      </c>
      <c r="Y554">
        <v>0.91</v>
      </c>
      <c r="Z554">
        <v>5</v>
      </c>
      <c r="AA554">
        <v>0.182</v>
      </c>
      <c r="AB554" s="2">
        <v>0</v>
      </c>
      <c r="AC554" s="1">
        <v>0</v>
      </c>
      <c r="AD554" s="7">
        <v>43490</v>
      </c>
      <c r="AE554" s="7">
        <v>43493</v>
      </c>
      <c r="AF554">
        <v>1</v>
      </c>
      <c r="AG554" t="s">
        <v>53</v>
      </c>
      <c r="AH554" s="2">
        <v>0</v>
      </c>
      <c r="AI554" s="1">
        <v>0</v>
      </c>
      <c r="AJ554" s="1">
        <v>0</v>
      </c>
      <c r="AK554" s="6" t="str">
        <f>+IF(Tabla1[[#This Row],[REQUEST_TY]]="SR MANTENIMIENTO CORRECTIVO", "EMERGENCIA", "OTROS")</f>
        <v>EMERGENCIA</v>
      </c>
      <c r="AL554" s="6" t="str">
        <f>+_xlfn.IFS(Tabla1[[#This Row],[Veces obj]]&lt;=1,"0-1",Tabla1[[#This Row],[Veces obj]]&lt;=2,"1-2",Tabla1[[#This Row],[Veces obj]]&lt;=3,"2-3",TRUE,"&gt;3")</f>
        <v>0-1</v>
      </c>
      <c r="AM554" s="6" t="str">
        <f>+_xlfn.IFS(MONTH(Tabla1[[#This Row],[MES]])&lt;=3,"Q1",MONTH(Tabla1[[#This Row],[MES]])&lt;=6,"Q2",MONTH(Tabla1[[#This Row],[MES]])&lt;=9,"Q3",TRUE,"Q4")</f>
        <v>Q1</v>
      </c>
      <c r="AN554" t="str">
        <f>+IFERROR(VLOOKUP(Tabla1[[#This Row],[CUENTA]],CTAS[],2,0),"OTROS")</f>
        <v>OTROS</v>
      </c>
      <c r="AP554" t="str">
        <f>+IFERROR(VLOOKUP(Tabla1[[#This Row],[EMPLEADO]],IS[],3,0),"OTROS")</f>
        <v>OTROS</v>
      </c>
      <c r="AQ554" t="str">
        <f>+IFERROR(VLOOKUP(Tabla1[[#This Row],[EMPLEADO]],IS[[NÓMINA]:[INGENIERO]],2,0),"OTROS")</f>
        <v>OTROS</v>
      </c>
    </row>
    <row r="555" spans="1:43" x14ac:dyDescent="0.25">
      <c r="A555" t="s">
        <v>4444</v>
      </c>
      <c r="B555">
        <v>1</v>
      </c>
      <c r="C555" t="s">
        <v>6444</v>
      </c>
      <c r="D555" t="s">
        <v>38</v>
      </c>
      <c r="E555" t="s">
        <v>4235</v>
      </c>
      <c r="F555" t="s">
        <v>6445</v>
      </c>
      <c r="G555" s="17" t="s">
        <v>4429</v>
      </c>
      <c r="H555" t="s">
        <v>484</v>
      </c>
      <c r="I555" t="s">
        <v>43</v>
      </c>
      <c r="J555" t="s">
        <v>8</v>
      </c>
      <c r="K555" t="s">
        <v>2300</v>
      </c>
      <c r="L555" t="s">
        <v>2301</v>
      </c>
      <c r="M555" t="s">
        <v>94</v>
      </c>
      <c r="N555">
        <v>1</v>
      </c>
      <c r="O555" t="s">
        <v>47</v>
      </c>
      <c r="P555">
        <v>42</v>
      </c>
      <c r="Q555" t="s">
        <v>82</v>
      </c>
      <c r="R555" t="s">
        <v>63</v>
      </c>
      <c r="S555" t="s">
        <v>64</v>
      </c>
      <c r="T555" t="s">
        <v>51</v>
      </c>
      <c r="U555" t="s">
        <v>83</v>
      </c>
      <c r="V555">
        <v>1.05</v>
      </c>
      <c r="W555" s="1">
        <v>0</v>
      </c>
      <c r="X555">
        <v>1</v>
      </c>
      <c r="Y555">
        <v>0.91</v>
      </c>
      <c r="Z555">
        <v>5</v>
      </c>
      <c r="AA555">
        <v>0.182</v>
      </c>
      <c r="AB555" s="2">
        <v>0</v>
      </c>
      <c r="AC555" s="1">
        <v>0</v>
      </c>
      <c r="AD555" s="7">
        <v>43514</v>
      </c>
      <c r="AE555" s="7">
        <v>43515</v>
      </c>
      <c r="AF555">
        <v>1</v>
      </c>
      <c r="AG555" t="s">
        <v>53</v>
      </c>
      <c r="AH555" s="2">
        <v>0</v>
      </c>
      <c r="AI555" s="1">
        <v>0</v>
      </c>
      <c r="AJ555" s="1">
        <v>0</v>
      </c>
      <c r="AK555" s="6" t="str">
        <f>+IF(Tabla1[[#This Row],[REQUEST_TY]]="SR MANTENIMIENTO CORRECTIVO", "EMERGENCIA", "OTROS")</f>
        <v>EMERGENCIA</v>
      </c>
      <c r="AL555" s="6" t="str">
        <f>+_xlfn.IFS(Tabla1[[#This Row],[Veces obj]]&lt;=1,"0-1",Tabla1[[#This Row],[Veces obj]]&lt;=2,"1-2",Tabla1[[#This Row],[Veces obj]]&lt;=3,"2-3",TRUE,"&gt;3")</f>
        <v>0-1</v>
      </c>
      <c r="AM555" s="6" t="str">
        <f>+_xlfn.IFS(MONTH(Tabla1[[#This Row],[MES]])&lt;=3,"Q1",MONTH(Tabla1[[#This Row],[MES]])&lt;=6,"Q2",MONTH(Tabla1[[#This Row],[MES]])&lt;=9,"Q3",TRUE,"Q4")</f>
        <v>Q1</v>
      </c>
      <c r="AN555" t="str">
        <f>+IFERROR(VLOOKUP(Tabla1[[#This Row],[CUENTA]],CTAS[],2,0),"OTROS")</f>
        <v>OTROS</v>
      </c>
      <c r="AP555" t="str">
        <f>+IFERROR(VLOOKUP(Tabla1[[#This Row],[EMPLEADO]],IS[],3,0),"OTROS")</f>
        <v>OTROS</v>
      </c>
      <c r="AQ555" t="str">
        <f>+IFERROR(VLOOKUP(Tabla1[[#This Row],[EMPLEADO]],IS[[NÓMINA]:[INGENIERO]],2,0),"OTROS")</f>
        <v>OTROS</v>
      </c>
    </row>
    <row r="556" spans="1:43" x14ac:dyDescent="0.25">
      <c r="A556" t="s">
        <v>36</v>
      </c>
      <c r="B556">
        <v>1</v>
      </c>
      <c r="C556" t="s">
        <v>1203</v>
      </c>
      <c r="D556" t="s">
        <v>38</v>
      </c>
      <c r="E556" t="s">
        <v>76</v>
      </c>
      <c r="F556" t="s">
        <v>1204</v>
      </c>
      <c r="G556" s="17" t="s">
        <v>1205</v>
      </c>
      <c r="H556" t="s">
        <v>58</v>
      </c>
      <c r="I556" t="s">
        <v>43</v>
      </c>
      <c r="J556" t="s">
        <v>8</v>
      </c>
      <c r="K556" t="s">
        <v>59</v>
      </c>
      <c r="L556" t="s">
        <v>1206</v>
      </c>
      <c r="M556" t="s">
        <v>61</v>
      </c>
      <c r="N556">
        <v>0</v>
      </c>
      <c r="O556" t="s">
        <v>47</v>
      </c>
      <c r="P556">
        <v>22</v>
      </c>
      <c r="Q556" t="s">
        <v>62</v>
      </c>
      <c r="R556" t="s">
        <v>63</v>
      </c>
      <c r="S556" t="s">
        <v>64</v>
      </c>
      <c r="T556" t="s">
        <v>51</v>
      </c>
      <c r="U556" t="s">
        <v>65</v>
      </c>
      <c r="V556">
        <v>0.8</v>
      </c>
      <c r="W556" s="1">
        <v>1092</v>
      </c>
      <c r="X556">
        <v>1</v>
      </c>
      <c r="Y556">
        <v>0.92</v>
      </c>
      <c r="Z556">
        <v>5</v>
      </c>
      <c r="AA556">
        <v>0.184</v>
      </c>
      <c r="AB556" s="2">
        <v>0</v>
      </c>
      <c r="AC556" s="1">
        <v>0</v>
      </c>
      <c r="AD556" s="7">
        <v>43490</v>
      </c>
      <c r="AE556" s="7">
        <v>43490</v>
      </c>
      <c r="AF556">
        <v>0</v>
      </c>
      <c r="AG556" t="s">
        <v>53</v>
      </c>
      <c r="AH556" s="2">
        <v>0</v>
      </c>
      <c r="AI556" s="1">
        <v>0</v>
      </c>
      <c r="AJ556" s="1">
        <v>0</v>
      </c>
      <c r="AK556" s="6" t="str">
        <f>+IF(Tabla1[[#This Row],[REQUEST_TY]]="SR MANTENIMIENTO CORRECTIVO", "EMERGENCIA", "OTROS")</f>
        <v>EMERGENCIA</v>
      </c>
      <c r="AL556" s="6" t="str">
        <f>+_xlfn.IFS(Tabla1[[#This Row],[Veces obj]]&lt;=1,"0-1",Tabla1[[#This Row],[Veces obj]]&lt;=2,"1-2",Tabla1[[#This Row],[Veces obj]]&lt;=3,"2-3",TRUE,"&gt;3")</f>
        <v>0-1</v>
      </c>
      <c r="AM556" s="6" t="str">
        <f>+_xlfn.IFS(MONTH(Tabla1[[#This Row],[MES]])&lt;=3,"Q1",MONTH(Tabla1[[#This Row],[MES]])&lt;=6,"Q2",MONTH(Tabla1[[#This Row],[MES]])&lt;=9,"Q3",TRUE,"Q4")</f>
        <v>Q1</v>
      </c>
      <c r="AN556" t="str">
        <f>+IFERROR(VLOOKUP(Tabla1[[#This Row],[CUENTA]],CTAS[],2,0),"OTROS")</f>
        <v>OTROS</v>
      </c>
      <c r="AP556" t="str">
        <f>+IFERROR(VLOOKUP(Tabla1[[#This Row],[EMPLEADO]],IS[],3,0),"OTROS")</f>
        <v>OTROS</v>
      </c>
      <c r="AQ556" t="str">
        <f>+IFERROR(VLOOKUP(Tabla1[[#This Row],[EMPLEADO]],IS[[NÓMINA]:[INGENIERO]],2,0),"OTROS")</f>
        <v>OTROS</v>
      </c>
    </row>
    <row r="557" spans="1:43" x14ac:dyDescent="0.25">
      <c r="A557" t="s">
        <v>4444</v>
      </c>
      <c r="B557">
        <v>1</v>
      </c>
      <c r="C557" t="s">
        <v>5762</v>
      </c>
      <c r="D557" t="s">
        <v>38</v>
      </c>
      <c r="E557" t="s">
        <v>558</v>
      </c>
      <c r="F557" t="s">
        <v>5763</v>
      </c>
      <c r="G557" s="17" t="s">
        <v>5764</v>
      </c>
      <c r="H557" t="s">
        <v>1572</v>
      </c>
      <c r="I557" t="s">
        <v>43</v>
      </c>
      <c r="J557" t="s">
        <v>8</v>
      </c>
      <c r="K557" t="s">
        <v>1434</v>
      </c>
      <c r="L557" t="s">
        <v>2169</v>
      </c>
      <c r="M557" t="s">
        <v>1436</v>
      </c>
      <c r="N557">
        <v>0</v>
      </c>
      <c r="O557" t="s">
        <v>47</v>
      </c>
      <c r="P557">
        <v>55</v>
      </c>
      <c r="Q557" t="s">
        <v>82</v>
      </c>
      <c r="R557" t="s">
        <v>95</v>
      </c>
      <c r="S557" t="s">
        <v>64</v>
      </c>
      <c r="T557" t="s">
        <v>51</v>
      </c>
      <c r="U557" t="s">
        <v>83</v>
      </c>
      <c r="V557">
        <v>1.05</v>
      </c>
      <c r="W557" s="1">
        <v>1433.25</v>
      </c>
      <c r="X557">
        <v>1</v>
      </c>
      <c r="Y557">
        <v>0.92</v>
      </c>
      <c r="Z557">
        <v>5</v>
      </c>
      <c r="AA557">
        <v>0.184</v>
      </c>
      <c r="AB557" s="2">
        <v>0</v>
      </c>
      <c r="AC557" s="1">
        <v>0</v>
      </c>
      <c r="AD557" s="7">
        <v>43508</v>
      </c>
      <c r="AE557" s="7">
        <v>43508</v>
      </c>
      <c r="AF557">
        <v>0</v>
      </c>
      <c r="AG557" t="s">
        <v>53</v>
      </c>
      <c r="AH557" s="2">
        <v>0</v>
      </c>
      <c r="AI557" s="1">
        <v>0</v>
      </c>
      <c r="AJ557" s="1">
        <v>0</v>
      </c>
      <c r="AK557" s="6" t="str">
        <f>+IF(Tabla1[[#This Row],[REQUEST_TY]]="SR MANTENIMIENTO CORRECTIVO", "EMERGENCIA", "OTROS")</f>
        <v>EMERGENCIA</v>
      </c>
      <c r="AL557" s="6" t="str">
        <f>+_xlfn.IFS(Tabla1[[#This Row],[Veces obj]]&lt;=1,"0-1",Tabla1[[#This Row],[Veces obj]]&lt;=2,"1-2",Tabla1[[#This Row],[Veces obj]]&lt;=3,"2-3",TRUE,"&gt;3")</f>
        <v>0-1</v>
      </c>
      <c r="AM557" s="6" t="str">
        <f>+_xlfn.IFS(MONTH(Tabla1[[#This Row],[MES]])&lt;=3,"Q1",MONTH(Tabla1[[#This Row],[MES]])&lt;=6,"Q2",MONTH(Tabla1[[#This Row],[MES]])&lt;=9,"Q3",TRUE,"Q4")</f>
        <v>Q1</v>
      </c>
      <c r="AN557" t="str">
        <f>+IFERROR(VLOOKUP(Tabla1[[#This Row],[CUENTA]],CTAS[],2,0),"OTROS")</f>
        <v>OTROS</v>
      </c>
      <c r="AP557" t="str">
        <f>+IFERROR(VLOOKUP(Tabla1[[#This Row],[EMPLEADO]],IS[],3,0),"OTROS")</f>
        <v>OTROS</v>
      </c>
      <c r="AQ557" t="str">
        <f>+IFERROR(VLOOKUP(Tabla1[[#This Row],[EMPLEADO]],IS[[NÓMINA]:[INGENIERO]],2,0),"OTROS")</f>
        <v>OTROS</v>
      </c>
    </row>
    <row r="558" spans="1:43" x14ac:dyDescent="0.25">
      <c r="A558" t="s">
        <v>4444</v>
      </c>
      <c r="B558">
        <v>1</v>
      </c>
      <c r="C558" t="s">
        <v>5812</v>
      </c>
      <c r="D558" t="s">
        <v>38</v>
      </c>
      <c r="E558" t="s">
        <v>39</v>
      </c>
      <c r="F558" t="s">
        <v>5813</v>
      </c>
      <c r="G558" s="17" t="s">
        <v>5814</v>
      </c>
      <c r="H558" t="s">
        <v>106</v>
      </c>
      <c r="I558" t="s">
        <v>43</v>
      </c>
      <c r="J558" t="s">
        <v>8</v>
      </c>
      <c r="K558" t="s">
        <v>117</v>
      </c>
      <c r="L558" t="s">
        <v>5815</v>
      </c>
      <c r="M558" t="s">
        <v>61</v>
      </c>
      <c r="N558">
        <v>0</v>
      </c>
      <c r="O558" t="s">
        <v>47</v>
      </c>
      <c r="P558">
        <v>363</v>
      </c>
      <c r="Q558" t="s">
        <v>48</v>
      </c>
      <c r="R558" t="s">
        <v>49</v>
      </c>
      <c r="S558" t="s">
        <v>50</v>
      </c>
      <c r="T558" t="s">
        <v>51</v>
      </c>
      <c r="U558" t="s">
        <v>52</v>
      </c>
      <c r="V558">
        <v>1.05</v>
      </c>
      <c r="W558" s="1">
        <v>750.75000000000011</v>
      </c>
      <c r="X558">
        <v>1</v>
      </c>
      <c r="Y558">
        <v>0.92</v>
      </c>
      <c r="Z558">
        <v>5</v>
      </c>
      <c r="AA558">
        <v>0.184</v>
      </c>
      <c r="AB558" s="2">
        <v>0</v>
      </c>
      <c r="AC558" s="1">
        <v>0</v>
      </c>
      <c r="AD558" s="7">
        <v>43508</v>
      </c>
      <c r="AE558" s="7">
        <v>43508</v>
      </c>
      <c r="AF558">
        <v>0</v>
      </c>
      <c r="AG558" t="s">
        <v>53</v>
      </c>
      <c r="AH558" s="2">
        <v>0</v>
      </c>
      <c r="AI558" s="1">
        <v>0</v>
      </c>
      <c r="AJ558" s="1">
        <v>0</v>
      </c>
      <c r="AK558" s="6" t="str">
        <f>+IF(Tabla1[[#This Row],[REQUEST_TY]]="SR MANTENIMIENTO CORRECTIVO", "EMERGENCIA", "OTROS")</f>
        <v>EMERGENCIA</v>
      </c>
      <c r="AL558" s="6" t="str">
        <f>+_xlfn.IFS(Tabla1[[#This Row],[Veces obj]]&lt;=1,"0-1",Tabla1[[#This Row],[Veces obj]]&lt;=2,"1-2",Tabla1[[#This Row],[Veces obj]]&lt;=3,"2-3",TRUE,"&gt;3")</f>
        <v>0-1</v>
      </c>
      <c r="AM558" s="6" t="str">
        <f>+_xlfn.IFS(MONTH(Tabla1[[#This Row],[MES]])&lt;=3,"Q1",MONTH(Tabla1[[#This Row],[MES]])&lt;=6,"Q2",MONTH(Tabla1[[#This Row],[MES]])&lt;=9,"Q3",TRUE,"Q4")</f>
        <v>Q1</v>
      </c>
      <c r="AN558" t="str">
        <f>+IFERROR(VLOOKUP(Tabla1[[#This Row],[CUENTA]],CTAS[],2,0),"OTROS")</f>
        <v>OTROS</v>
      </c>
      <c r="AP558" t="str">
        <f>+IFERROR(VLOOKUP(Tabla1[[#This Row],[EMPLEADO]],IS[],3,0),"OTROS")</f>
        <v>OTROS</v>
      </c>
      <c r="AQ558" t="str">
        <f>+IFERROR(VLOOKUP(Tabla1[[#This Row],[EMPLEADO]],IS[[NÓMINA]:[INGENIERO]],2,0),"OTROS")</f>
        <v>OTROS</v>
      </c>
    </row>
    <row r="559" spans="1:43" x14ac:dyDescent="0.25">
      <c r="A559" t="s">
        <v>36</v>
      </c>
      <c r="B559">
        <v>1</v>
      </c>
      <c r="C559" t="s">
        <v>1257</v>
      </c>
      <c r="D559" t="s">
        <v>38</v>
      </c>
      <c r="E559" t="s">
        <v>599</v>
      </c>
      <c r="F559" t="s">
        <v>1258</v>
      </c>
      <c r="G559" s="17" t="s">
        <v>1259</v>
      </c>
      <c r="H559" t="s">
        <v>266</v>
      </c>
      <c r="I559" t="s">
        <v>43</v>
      </c>
      <c r="J559" t="s">
        <v>8</v>
      </c>
      <c r="K559" t="s">
        <v>891</v>
      </c>
      <c r="L559" t="s">
        <v>892</v>
      </c>
      <c r="M559" t="s">
        <v>94</v>
      </c>
      <c r="N559">
        <v>0</v>
      </c>
      <c r="O559" t="s">
        <v>47</v>
      </c>
      <c r="P559">
        <v>558</v>
      </c>
      <c r="Q559" t="s">
        <v>48</v>
      </c>
      <c r="R559" t="s">
        <v>242</v>
      </c>
      <c r="S559" t="s">
        <v>64</v>
      </c>
      <c r="T559" t="s">
        <v>51</v>
      </c>
      <c r="U559" t="s">
        <v>96</v>
      </c>
      <c r="V559">
        <v>1.1000000000000001</v>
      </c>
      <c r="W559" s="1">
        <v>1501.5000000000002</v>
      </c>
      <c r="X559">
        <v>1</v>
      </c>
      <c r="Y559">
        <v>0.97</v>
      </c>
      <c r="Z559">
        <v>5</v>
      </c>
      <c r="AA559">
        <v>0.19400000000000001</v>
      </c>
      <c r="AB559" s="2">
        <v>0</v>
      </c>
      <c r="AC559" s="1">
        <v>0</v>
      </c>
      <c r="AD559" s="7">
        <v>43496</v>
      </c>
      <c r="AE559" s="7">
        <v>43496</v>
      </c>
      <c r="AF559">
        <v>0</v>
      </c>
      <c r="AG559" t="s">
        <v>53</v>
      </c>
      <c r="AH559" s="2">
        <v>0</v>
      </c>
      <c r="AI559" s="1">
        <v>0</v>
      </c>
      <c r="AJ559" s="1">
        <v>0</v>
      </c>
      <c r="AK559" s="6" t="str">
        <f>+IF(Tabla1[[#This Row],[REQUEST_TY]]="SR MANTENIMIENTO CORRECTIVO", "EMERGENCIA", "OTROS")</f>
        <v>EMERGENCIA</v>
      </c>
      <c r="AL559" s="6" t="str">
        <f>+_xlfn.IFS(Tabla1[[#This Row],[Veces obj]]&lt;=1,"0-1",Tabla1[[#This Row],[Veces obj]]&lt;=2,"1-2",Tabla1[[#This Row],[Veces obj]]&lt;=3,"2-3",TRUE,"&gt;3")</f>
        <v>0-1</v>
      </c>
      <c r="AM559" s="6" t="str">
        <f>+_xlfn.IFS(MONTH(Tabla1[[#This Row],[MES]])&lt;=3,"Q1",MONTH(Tabla1[[#This Row],[MES]])&lt;=6,"Q2",MONTH(Tabla1[[#This Row],[MES]])&lt;=9,"Q3",TRUE,"Q4")</f>
        <v>Q1</v>
      </c>
      <c r="AN559" t="str">
        <f>+IFERROR(VLOOKUP(Tabla1[[#This Row],[CUENTA]],CTAS[],2,0),"OTROS")</f>
        <v>OTROS</v>
      </c>
      <c r="AO559">
        <v>1</v>
      </c>
      <c r="AP559" t="str">
        <f>+IFERROR(VLOOKUP(Tabla1[[#This Row],[EMPLEADO]],IS[],3,0),"OTROS")</f>
        <v>JUAREZ</v>
      </c>
      <c r="AQ559" t="str">
        <f>+IFERROR(VLOOKUP(Tabla1[[#This Row],[EMPLEADO]],IS[[NÓMINA]:[INGENIERO]],2,0),"OTROS")</f>
        <v>CESAR MAR</v>
      </c>
    </row>
    <row r="560" spans="1:43" x14ac:dyDescent="0.25">
      <c r="A560" t="s">
        <v>4444</v>
      </c>
      <c r="B560">
        <v>1</v>
      </c>
      <c r="C560" t="s">
        <v>6660</v>
      </c>
      <c r="D560" t="s">
        <v>38</v>
      </c>
      <c r="E560" t="s">
        <v>176</v>
      </c>
      <c r="F560" t="s">
        <v>6661</v>
      </c>
      <c r="G560" s="17" t="s">
        <v>6662</v>
      </c>
      <c r="H560" t="s">
        <v>915</v>
      </c>
      <c r="I560" t="s">
        <v>43</v>
      </c>
      <c r="J560" t="s">
        <v>8</v>
      </c>
      <c r="K560" t="s">
        <v>338</v>
      </c>
      <c r="L560" t="s">
        <v>6663</v>
      </c>
      <c r="M560" t="s">
        <v>794</v>
      </c>
      <c r="N560">
        <v>0</v>
      </c>
      <c r="O560" t="s">
        <v>47</v>
      </c>
      <c r="P560">
        <v>2637</v>
      </c>
      <c r="Q560" t="s">
        <v>48</v>
      </c>
      <c r="R560" t="s">
        <v>49</v>
      </c>
      <c r="S560" t="s">
        <v>50</v>
      </c>
      <c r="T560" t="s">
        <v>51</v>
      </c>
      <c r="U560" t="s">
        <v>52</v>
      </c>
      <c r="V560">
        <v>1.05</v>
      </c>
      <c r="W560" s="1">
        <v>750.75000000000011</v>
      </c>
      <c r="X560">
        <v>1</v>
      </c>
      <c r="Y560">
        <v>0.92</v>
      </c>
      <c r="Z560">
        <v>5</v>
      </c>
      <c r="AA560">
        <v>0.184</v>
      </c>
      <c r="AB560" s="2">
        <v>0</v>
      </c>
      <c r="AC560" s="1">
        <v>0</v>
      </c>
      <c r="AD560" s="7">
        <v>43516</v>
      </c>
      <c r="AE560" s="7">
        <v>43516</v>
      </c>
      <c r="AF560">
        <v>0</v>
      </c>
      <c r="AG560" t="s">
        <v>53</v>
      </c>
      <c r="AH560" s="2">
        <v>0</v>
      </c>
      <c r="AI560" s="1">
        <v>0</v>
      </c>
      <c r="AJ560" s="1">
        <v>0</v>
      </c>
      <c r="AK560" s="6" t="str">
        <f>+IF(Tabla1[[#This Row],[REQUEST_TY]]="SR MANTENIMIENTO CORRECTIVO", "EMERGENCIA", "OTROS")</f>
        <v>EMERGENCIA</v>
      </c>
      <c r="AL560" s="6" t="str">
        <f>+_xlfn.IFS(Tabla1[[#This Row],[Veces obj]]&lt;=1,"0-1",Tabla1[[#This Row],[Veces obj]]&lt;=2,"1-2",Tabla1[[#This Row],[Veces obj]]&lt;=3,"2-3",TRUE,"&gt;3")</f>
        <v>0-1</v>
      </c>
      <c r="AM560" s="6" t="str">
        <f>+_xlfn.IFS(MONTH(Tabla1[[#This Row],[MES]])&lt;=3,"Q1",MONTH(Tabla1[[#This Row],[MES]])&lt;=6,"Q2",MONTH(Tabla1[[#This Row],[MES]])&lt;=9,"Q3",TRUE,"Q4")</f>
        <v>Q1</v>
      </c>
      <c r="AN560" t="str">
        <f>+IFERROR(VLOOKUP(Tabla1[[#This Row],[CUENTA]],CTAS[],2,0),"OTROS")</f>
        <v>OTROS</v>
      </c>
      <c r="AP560" t="str">
        <f>+IFERROR(VLOOKUP(Tabla1[[#This Row],[EMPLEADO]],IS[],3,0),"OTROS")</f>
        <v>OTROS</v>
      </c>
      <c r="AQ560" t="str">
        <f>+IFERROR(VLOOKUP(Tabla1[[#This Row],[EMPLEADO]],IS[[NÓMINA]:[INGENIERO]],2,0),"OTROS")</f>
        <v>OTROS</v>
      </c>
    </row>
    <row r="561" spans="1:43" x14ac:dyDescent="0.25">
      <c r="A561" t="s">
        <v>36</v>
      </c>
      <c r="B561">
        <v>1</v>
      </c>
      <c r="C561" t="s">
        <v>1207</v>
      </c>
      <c r="D561" t="s">
        <v>38</v>
      </c>
      <c r="E561" t="s">
        <v>1208</v>
      </c>
      <c r="F561" t="s">
        <v>1209</v>
      </c>
      <c r="G561" s="17" t="s">
        <v>1210</v>
      </c>
      <c r="H561" t="s">
        <v>1211</v>
      </c>
      <c r="I561" t="s">
        <v>43</v>
      </c>
      <c r="J561" t="s">
        <v>8</v>
      </c>
      <c r="K561" t="s">
        <v>254</v>
      </c>
      <c r="L561" t="s">
        <v>1212</v>
      </c>
      <c r="M561" t="s">
        <v>1213</v>
      </c>
      <c r="N561">
        <v>0</v>
      </c>
      <c r="O561" t="s">
        <v>47</v>
      </c>
      <c r="P561">
        <v>21</v>
      </c>
      <c r="Q561" t="s">
        <v>62</v>
      </c>
      <c r="R561" t="s">
        <v>153</v>
      </c>
      <c r="S561" t="s">
        <v>50</v>
      </c>
      <c r="T561" t="s">
        <v>51</v>
      </c>
      <c r="U561" t="s">
        <v>154</v>
      </c>
      <c r="V561">
        <v>0.6</v>
      </c>
      <c r="W561" s="1">
        <v>429.00000000000006</v>
      </c>
      <c r="X561">
        <v>1</v>
      </c>
      <c r="Y561">
        <v>0.93</v>
      </c>
      <c r="Z561">
        <v>5</v>
      </c>
      <c r="AA561">
        <v>0.186</v>
      </c>
      <c r="AB561" s="2">
        <v>0</v>
      </c>
      <c r="AC561" s="1">
        <v>0</v>
      </c>
      <c r="AD561" s="7">
        <v>43473</v>
      </c>
      <c r="AE561" s="7">
        <v>43473</v>
      </c>
      <c r="AF561">
        <v>0</v>
      </c>
      <c r="AG561" t="s">
        <v>53</v>
      </c>
      <c r="AH561" s="2">
        <v>0</v>
      </c>
      <c r="AI561" s="1">
        <v>0</v>
      </c>
      <c r="AJ561" s="1">
        <v>0</v>
      </c>
      <c r="AK561" s="6" t="str">
        <f>+IF(Tabla1[[#This Row],[REQUEST_TY]]="SR MANTENIMIENTO CORRECTIVO", "EMERGENCIA", "OTROS")</f>
        <v>EMERGENCIA</v>
      </c>
      <c r="AL561" s="6" t="str">
        <f>+_xlfn.IFS(Tabla1[[#This Row],[Veces obj]]&lt;=1,"0-1",Tabla1[[#This Row],[Veces obj]]&lt;=2,"1-2",Tabla1[[#This Row],[Veces obj]]&lt;=3,"2-3",TRUE,"&gt;3")</f>
        <v>0-1</v>
      </c>
      <c r="AM561" s="6" t="str">
        <f>+_xlfn.IFS(MONTH(Tabla1[[#This Row],[MES]])&lt;=3,"Q1",MONTH(Tabla1[[#This Row],[MES]])&lt;=6,"Q2",MONTH(Tabla1[[#This Row],[MES]])&lt;=9,"Q3",TRUE,"Q4")</f>
        <v>Q1</v>
      </c>
      <c r="AN561" t="str">
        <f>+IFERROR(VLOOKUP(Tabla1[[#This Row],[CUENTA]],CTAS[],2,0),"OTROS")</f>
        <v>OTROS</v>
      </c>
      <c r="AP561" t="str">
        <f>+IFERROR(VLOOKUP(Tabla1[[#This Row],[EMPLEADO]],IS[],3,0),"OTROS")</f>
        <v>OTROS</v>
      </c>
      <c r="AQ561" t="str">
        <f>+IFERROR(VLOOKUP(Tabla1[[#This Row],[EMPLEADO]],IS[[NÓMINA]:[INGENIERO]],2,0),"OTROS")</f>
        <v>OTROS</v>
      </c>
    </row>
    <row r="562" spans="1:43" x14ac:dyDescent="0.25">
      <c r="A562" t="s">
        <v>4444</v>
      </c>
      <c r="B562">
        <v>1</v>
      </c>
      <c r="C562" t="s">
        <v>6186</v>
      </c>
      <c r="D562" t="s">
        <v>38</v>
      </c>
      <c r="E562" t="s">
        <v>373</v>
      </c>
      <c r="F562" t="s">
        <v>6187</v>
      </c>
      <c r="G562" s="17" t="s">
        <v>6188</v>
      </c>
      <c r="H562" t="s">
        <v>308</v>
      </c>
      <c r="I562" t="s">
        <v>43</v>
      </c>
      <c r="J562" t="s">
        <v>8</v>
      </c>
      <c r="K562" t="s">
        <v>495</v>
      </c>
      <c r="L562" t="s">
        <v>496</v>
      </c>
      <c r="M562" t="s">
        <v>46</v>
      </c>
      <c r="N562">
        <v>0</v>
      </c>
      <c r="O562" t="s">
        <v>47</v>
      </c>
      <c r="P562">
        <v>188</v>
      </c>
      <c r="Q562" t="s">
        <v>48</v>
      </c>
      <c r="R562" t="s">
        <v>153</v>
      </c>
      <c r="S562" t="s">
        <v>50</v>
      </c>
      <c r="T562" t="s">
        <v>51</v>
      </c>
      <c r="U562" t="s">
        <v>52</v>
      </c>
      <c r="V562">
        <v>1.05</v>
      </c>
      <c r="W562" s="1">
        <v>750.75000000000011</v>
      </c>
      <c r="X562">
        <v>1</v>
      </c>
      <c r="Y562">
        <v>0.93</v>
      </c>
      <c r="Z562">
        <v>5</v>
      </c>
      <c r="AA562">
        <v>0.186</v>
      </c>
      <c r="AB562" s="2">
        <v>0</v>
      </c>
      <c r="AC562" s="1">
        <v>0</v>
      </c>
      <c r="AD562" s="7">
        <v>43510</v>
      </c>
      <c r="AE562" s="7">
        <v>43511</v>
      </c>
      <c r="AF562">
        <v>1</v>
      </c>
      <c r="AG562" t="s">
        <v>53</v>
      </c>
      <c r="AH562" s="2">
        <v>0</v>
      </c>
      <c r="AI562" s="1">
        <v>0</v>
      </c>
      <c r="AJ562" s="1">
        <v>0</v>
      </c>
      <c r="AK562" s="6" t="str">
        <f>+IF(Tabla1[[#This Row],[REQUEST_TY]]="SR MANTENIMIENTO CORRECTIVO", "EMERGENCIA", "OTROS")</f>
        <v>EMERGENCIA</v>
      </c>
      <c r="AL562" s="6" t="str">
        <f>+_xlfn.IFS(Tabla1[[#This Row],[Veces obj]]&lt;=1,"0-1",Tabla1[[#This Row],[Veces obj]]&lt;=2,"1-2",Tabla1[[#This Row],[Veces obj]]&lt;=3,"2-3",TRUE,"&gt;3")</f>
        <v>0-1</v>
      </c>
      <c r="AM562" s="6" t="str">
        <f>+_xlfn.IFS(MONTH(Tabla1[[#This Row],[MES]])&lt;=3,"Q1",MONTH(Tabla1[[#This Row],[MES]])&lt;=6,"Q2",MONTH(Tabla1[[#This Row],[MES]])&lt;=9,"Q3",TRUE,"Q4")</f>
        <v>Q1</v>
      </c>
      <c r="AN562" t="str">
        <f>+IFERROR(VLOOKUP(Tabla1[[#This Row],[CUENTA]],CTAS[],2,0),"OTROS")</f>
        <v>OTROS</v>
      </c>
      <c r="AP562" t="str">
        <f>+IFERROR(VLOOKUP(Tabla1[[#This Row],[EMPLEADO]],IS[],3,0),"OTROS")</f>
        <v>OTROS</v>
      </c>
      <c r="AQ562" t="str">
        <f>+IFERROR(VLOOKUP(Tabla1[[#This Row],[EMPLEADO]],IS[[NÓMINA]:[INGENIERO]],2,0),"OTROS")</f>
        <v>OTROS</v>
      </c>
    </row>
    <row r="563" spans="1:43" x14ac:dyDescent="0.25">
      <c r="A563" t="s">
        <v>4444</v>
      </c>
      <c r="B563">
        <v>1</v>
      </c>
      <c r="C563" t="s">
        <v>6812</v>
      </c>
      <c r="D563" t="s">
        <v>38</v>
      </c>
      <c r="E563" t="s">
        <v>636</v>
      </c>
      <c r="F563" t="s">
        <v>6813</v>
      </c>
      <c r="G563" s="17" t="s">
        <v>6814</v>
      </c>
      <c r="H563" t="s">
        <v>308</v>
      </c>
      <c r="I563" t="s">
        <v>43</v>
      </c>
      <c r="J563" t="s">
        <v>8</v>
      </c>
      <c r="K563" t="s">
        <v>495</v>
      </c>
      <c r="L563" t="s">
        <v>496</v>
      </c>
      <c r="M563" t="s">
        <v>46</v>
      </c>
      <c r="N563">
        <v>0</v>
      </c>
      <c r="O563" t="s">
        <v>47</v>
      </c>
      <c r="P563">
        <v>134</v>
      </c>
      <c r="Q563" t="s">
        <v>48</v>
      </c>
      <c r="R563" t="s">
        <v>153</v>
      </c>
      <c r="S563" t="s">
        <v>50</v>
      </c>
      <c r="T563" t="s">
        <v>51</v>
      </c>
      <c r="U563" t="s">
        <v>52</v>
      </c>
      <c r="V563">
        <v>1.05</v>
      </c>
      <c r="W563" s="1">
        <v>750.75000000000011</v>
      </c>
      <c r="X563">
        <v>1</v>
      </c>
      <c r="Y563">
        <v>0.93</v>
      </c>
      <c r="Z563">
        <v>5</v>
      </c>
      <c r="AA563">
        <v>0.186</v>
      </c>
      <c r="AB563" s="2">
        <v>0</v>
      </c>
      <c r="AC563" s="1">
        <v>0</v>
      </c>
      <c r="AD563" s="7">
        <v>43522</v>
      </c>
      <c r="AE563" s="7">
        <v>43522</v>
      </c>
      <c r="AF563">
        <v>0</v>
      </c>
      <c r="AG563" t="s">
        <v>53</v>
      </c>
      <c r="AH563" s="2">
        <v>0</v>
      </c>
      <c r="AI563" s="1">
        <v>0</v>
      </c>
      <c r="AJ563" s="1">
        <v>0</v>
      </c>
      <c r="AK563" s="6" t="str">
        <f>+IF(Tabla1[[#This Row],[REQUEST_TY]]="SR MANTENIMIENTO CORRECTIVO", "EMERGENCIA", "OTROS")</f>
        <v>EMERGENCIA</v>
      </c>
      <c r="AL563" s="6" t="str">
        <f>+_xlfn.IFS(Tabla1[[#This Row],[Veces obj]]&lt;=1,"0-1",Tabla1[[#This Row],[Veces obj]]&lt;=2,"1-2",Tabla1[[#This Row],[Veces obj]]&lt;=3,"2-3",TRUE,"&gt;3")</f>
        <v>0-1</v>
      </c>
      <c r="AM563" s="6" t="str">
        <f>+_xlfn.IFS(MONTH(Tabla1[[#This Row],[MES]])&lt;=3,"Q1",MONTH(Tabla1[[#This Row],[MES]])&lt;=6,"Q2",MONTH(Tabla1[[#This Row],[MES]])&lt;=9,"Q3",TRUE,"Q4")</f>
        <v>Q1</v>
      </c>
      <c r="AN563" t="str">
        <f>+IFERROR(VLOOKUP(Tabla1[[#This Row],[CUENTA]],CTAS[],2,0),"OTROS")</f>
        <v>OTROS</v>
      </c>
      <c r="AP563" t="str">
        <f>+IFERROR(VLOOKUP(Tabla1[[#This Row],[EMPLEADO]],IS[],3,0),"OTROS")</f>
        <v>OTROS</v>
      </c>
      <c r="AQ563" t="str">
        <f>+IFERROR(VLOOKUP(Tabla1[[#This Row],[EMPLEADO]],IS[[NÓMINA]:[INGENIERO]],2,0),"OTROS")</f>
        <v>OTROS</v>
      </c>
    </row>
    <row r="564" spans="1:43" x14ac:dyDescent="0.25">
      <c r="A564" t="s">
        <v>4444</v>
      </c>
      <c r="B564">
        <v>1</v>
      </c>
      <c r="C564" t="s">
        <v>7300</v>
      </c>
      <c r="D564" t="s">
        <v>38</v>
      </c>
      <c r="E564" t="s">
        <v>176</v>
      </c>
      <c r="F564" t="s">
        <v>7301</v>
      </c>
      <c r="G564" s="17" t="s">
        <v>7302</v>
      </c>
      <c r="H564" t="s">
        <v>740</v>
      </c>
      <c r="I564" t="s">
        <v>43</v>
      </c>
      <c r="J564" t="s">
        <v>8</v>
      </c>
      <c r="K564" t="s">
        <v>338</v>
      </c>
      <c r="L564" t="s">
        <v>7303</v>
      </c>
      <c r="M564" t="s">
        <v>1482</v>
      </c>
      <c r="N564">
        <v>0</v>
      </c>
      <c r="O564" t="s">
        <v>47</v>
      </c>
      <c r="P564">
        <v>84</v>
      </c>
      <c r="Q564" t="s">
        <v>48</v>
      </c>
      <c r="R564" t="s">
        <v>49</v>
      </c>
      <c r="S564" t="s">
        <v>50</v>
      </c>
      <c r="T564" t="s">
        <v>51</v>
      </c>
      <c r="U564" t="s">
        <v>52</v>
      </c>
      <c r="V564">
        <v>1.05</v>
      </c>
      <c r="W564" s="1">
        <v>750.75000000000011</v>
      </c>
      <c r="X564">
        <v>1</v>
      </c>
      <c r="Y564">
        <v>0.93</v>
      </c>
      <c r="Z564">
        <v>5</v>
      </c>
      <c r="AA564">
        <v>0.186</v>
      </c>
      <c r="AB564" s="2">
        <v>0</v>
      </c>
      <c r="AC564" s="1">
        <v>0</v>
      </c>
      <c r="AD564" s="7">
        <v>43524</v>
      </c>
      <c r="AE564" s="7">
        <v>43524</v>
      </c>
      <c r="AF564">
        <v>0</v>
      </c>
      <c r="AG564" t="s">
        <v>53</v>
      </c>
      <c r="AH564" s="2">
        <v>0</v>
      </c>
      <c r="AI564" s="1">
        <v>0</v>
      </c>
      <c r="AJ564" s="1">
        <v>0</v>
      </c>
      <c r="AK564" s="6" t="str">
        <f>+IF(Tabla1[[#This Row],[REQUEST_TY]]="SR MANTENIMIENTO CORRECTIVO", "EMERGENCIA", "OTROS")</f>
        <v>EMERGENCIA</v>
      </c>
      <c r="AL564" s="6" t="str">
        <f>+_xlfn.IFS(Tabla1[[#This Row],[Veces obj]]&lt;=1,"0-1",Tabla1[[#This Row],[Veces obj]]&lt;=2,"1-2",Tabla1[[#This Row],[Veces obj]]&lt;=3,"2-3",TRUE,"&gt;3")</f>
        <v>0-1</v>
      </c>
      <c r="AM564" s="6" t="str">
        <f>+_xlfn.IFS(MONTH(Tabla1[[#This Row],[MES]])&lt;=3,"Q1",MONTH(Tabla1[[#This Row],[MES]])&lt;=6,"Q2",MONTH(Tabla1[[#This Row],[MES]])&lt;=9,"Q3",TRUE,"Q4")</f>
        <v>Q1</v>
      </c>
      <c r="AN564" t="str">
        <f>+IFERROR(VLOOKUP(Tabla1[[#This Row],[CUENTA]],CTAS[],2,0),"OTROS")</f>
        <v>OTROS</v>
      </c>
      <c r="AP564" t="str">
        <f>+IFERROR(VLOOKUP(Tabla1[[#This Row],[EMPLEADO]],IS[],3,0),"OTROS")</f>
        <v>OTROS</v>
      </c>
      <c r="AQ564" t="str">
        <f>+IFERROR(VLOOKUP(Tabla1[[#This Row],[EMPLEADO]],IS[[NÓMINA]:[INGENIERO]],2,0),"OTROS")</f>
        <v>OTROS</v>
      </c>
    </row>
    <row r="565" spans="1:43" x14ac:dyDescent="0.25">
      <c r="A565" t="s">
        <v>36</v>
      </c>
      <c r="B565">
        <v>1</v>
      </c>
      <c r="C565" t="s">
        <v>1214</v>
      </c>
      <c r="D565" t="s">
        <v>38</v>
      </c>
      <c r="E565" t="s">
        <v>636</v>
      </c>
      <c r="F565" t="s">
        <v>1215</v>
      </c>
      <c r="G565" s="17" t="s">
        <v>1216</v>
      </c>
      <c r="H565" t="s">
        <v>58</v>
      </c>
      <c r="I565" t="s">
        <v>43</v>
      </c>
      <c r="J565" t="s">
        <v>8</v>
      </c>
      <c r="K565" t="s">
        <v>1217</v>
      </c>
      <c r="L565" t="s">
        <v>1218</v>
      </c>
      <c r="M565" t="s">
        <v>556</v>
      </c>
      <c r="N565">
        <v>0</v>
      </c>
      <c r="O565" t="s">
        <v>47</v>
      </c>
      <c r="P565">
        <v>729</v>
      </c>
      <c r="Q565" t="s">
        <v>48</v>
      </c>
      <c r="R565" t="s">
        <v>153</v>
      </c>
      <c r="S565" t="s">
        <v>50</v>
      </c>
      <c r="T565" t="s">
        <v>208</v>
      </c>
      <c r="U565" t="s">
        <v>52</v>
      </c>
      <c r="V565">
        <v>1.05</v>
      </c>
      <c r="W565" s="1">
        <v>750.75000000000011</v>
      </c>
      <c r="X565">
        <v>1</v>
      </c>
      <c r="Y565">
        <v>1.68</v>
      </c>
      <c r="Z565">
        <v>9</v>
      </c>
      <c r="AA565">
        <v>0.18666666666666665</v>
      </c>
      <c r="AB565" s="2">
        <v>0</v>
      </c>
      <c r="AC565" s="1">
        <v>0</v>
      </c>
      <c r="AD565" s="7">
        <v>43467</v>
      </c>
      <c r="AE565" s="7">
        <v>43467</v>
      </c>
      <c r="AF565">
        <v>0</v>
      </c>
      <c r="AG565" t="s">
        <v>53</v>
      </c>
      <c r="AH565" s="2">
        <v>0</v>
      </c>
      <c r="AI565" s="1">
        <v>0</v>
      </c>
      <c r="AJ565" s="1">
        <v>0</v>
      </c>
      <c r="AK565" s="6" t="str">
        <f>+IF(Tabla1[[#This Row],[REQUEST_TY]]="SR MANTENIMIENTO CORRECTIVO", "EMERGENCIA", "OTROS")</f>
        <v>EMERGENCIA</v>
      </c>
      <c r="AL565" s="6" t="str">
        <f>+_xlfn.IFS(Tabla1[[#This Row],[Veces obj]]&lt;=1,"0-1",Tabla1[[#This Row],[Veces obj]]&lt;=2,"1-2",Tabla1[[#This Row],[Veces obj]]&lt;=3,"2-3",TRUE,"&gt;3")</f>
        <v>0-1</v>
      </c>
      <c r="AM565" s="6" t="str">
        <f>+_xlfn.IFS(MONTH(Tabla1[[#This Row],[MES]])&lt;=3,"Q1",MONTH(Tabla1[[#This Row],[MES]])&lt;=6,"Q2",MONTH(Tabla1[[#This Row],[MES]])&lt;=9,"Q3",TRUE,"Q4")</f>
        <v>Q1</v>
      </c>
      <c r="AN565" t="str">
        <f>+IFERROR(VLOOKUP(Tabla1[[#This Row],[CUENTA]],CTAS[],2,0),"OTROS")</f>
        <v>OTROS</v>
      </c>
      <c r="AP565" t="str">
        <f>+IFERROR(VLOOKUP(Tabla1[[#This Row],[EMPLEADO]],IS[],3,0),"OTROS")</f>
        <v>OTROS</v>
      </c>
      <c r="AQ565" t="str">
        <f>+IFERROR(VLOOKUP(Tabla1[[#This Row],[EMPLEADO]],IS[[NÓMINA]:[INGENIERO]],2,0),"OTROS")</f>
        <v>OTROS</v>
      </c>
    </row>
    <row r="566" spans="1:43" x14ac:dyDescent="0.25">
      <c r="A566" t="s">
        <v>36</v>
      </c>
      <c r="B566">
        <v>1</v>
      </c>
      <c r="C566" t="s">
        <v>1219</v>
      </c>
      <c r="D566" t="s">
        <v>38</v>
      </c>
      <c r="E566" t="s">
        <v>133</v>
      </c>
      <c r="F566" t="s">
        <v>1220</v>
      </c>
      <c r="G566" s="17" t="s">
        <v>1221</v>
      </c>
      <c r="H566" t="s">
        <v>213</v>
      </c>
      <c r="I566" t="s">
        <v>43</v>
      </c>
      <c r="J566" t="s">
        <v>8</v>
      </c>
      <c r="K566" t="s">
        <v>59</v>
      </c>
      <c r="L566" t="s">
        <v>1075</v>
      </c>
      <c r="M566" t="s">
        <v>215</v>
      </c>
      <c r="N566">
        <v>0</v>
      </c>
      <c r="O566" t="s">
        <v>47</v>
      </c>
      <c r="P566">
        <v>35</v>
      </c>
      <c r="Q566" t="s">
        <v>82</v>
      </c>
      <c r="R566" t="s">
        <v>138</v>
      </c>
      <c r="S566" t="s">
        <v>139</v>
      </c>
      <c r="T566" t="s">
        <v>51</v>
      </c>
      <c r="U566" t="s">
        <v>140</v>
      </c>
      <c r="V566">
        <v>1.1000000000000001</v>
      </c>
      <c r="W566" s="1">
        <v>1730.3000000000004</v>
      </c>
      <c r="X566">
        <v>1</v>
      </c>
      <c r="Y566">
        <v>0.75</v>
      </c>
      <c r="Z566">
        <v>4</v>
      </c>
      <c r="AA566">
        <v>0.1875</v>
      </c>
      <c r="AB566" s="2">
        <v>0</v>
      </c>
      <c r="AC566" s="1">
        <v>0</v>
      </c>
      <c r="AD566" s="7">
        <v>43480</v>
      </c>
      <c r="AE566" s="7">
        <v>43480</v>
      </c>
      <c r="AF566">
        <v>0</v>
      </c>
      <c r="AG566" t="s">
        <v>53</v>
      </c>
      <c r="AH566" s="2">
        <v>0</v>
      </c>
      <c r="AI566" s="1">
        <v>0</v>
      </c>
      <c r="AJ566" s="1">
        <v>0</v>
      </c>
      <c r="AK566" s="6" t="str">
        <f>+IF(Tabla1[[#This Row],[REQUEST_TY]]="SR MANTENIMIENTO CORRECTIVO", "EMERGENCIA", "OTROS")</f>
        <v>EMERGENCIA</v>
      </c>
      <c r="AL566" s="6" t="str">
        <f>+_xlfn.IFS(Tabla1[[#This Row],[Veces obj]]&lt;=1,"0-1",Tabla1[[#This Row],[Veces obj]]&lt;=2,"1-2",Tabla1[[#This Row],[Veces obj]]&lt;=3,"2-3",TRUE,"&gt;3")</f>
        <v>0-1</v>
      </c>
      <c r="AM566" s="6" t="str">
        <f>+_xlfn.IFS(MONTH(Tabla1[[#This Row],[MES]])&lt;=3,"Q1",MONTH(Tabla1[[#This Row],[MES]])&lt;=6,"Q2",MONTH(Tabla1[[#This Row],[MES]])&lt;=9,"Q3",TRUE,"Q4")</f>
        <v>Q1</v>
      </c>
      <c r="AN566" t="str">
        <f>+IFERROR(VLOOKUP(Tabla1[[#This Row],[CUENTA]],CTAS[],2,0),"OTROS")</f>
        <v>OTROS</v>
      </c>
      <c r="AP566" t="str">
        <f>+IFERROR(VLOOKUP(Tabla1[[#This Row],[EMPLEADO]],IS[],3,0),"OTROS")</f>
        <v>OTROS</v>
      </c>
      <c r="AQ566" t="str">
        <f>+IFERROR(VLOOKUP(Tabla1[[#This Row],[EMPLEADO]],IS[[NÓMINA]:[INGENIERO]],2,0),"OTROS")</f>
        <v>OTROS</v>
      </c>
    </row>
    <row r="567" spans="1:43" x14ac:dyDescent="0.25">
      <c r="A567" t="s">
        <v>36</v>
      </c>
      <c r="B567">
        <v>1</v>
      </c>
      <c r="C567" t="s">
        <v>1222</v>
      </c>
      <c r="D567" t="s">
        <v>38</v>
      </c>
      <c r="E567" t="s">
        <v>133</v>
      </c>
      <c r="F567" t="s">
        <v>1223</v>
      </c>
      <c r="G567" s="17" t="s">
        <v>1224</v>
      </c>
      <c r="H567" t="s">
        <v>586</v>
      </c>
      <c r="I567" t="s">
        <v>43</v>
      </c>
      <c r="J567" t="s">
        <v>8</v>
      </c>
      <c r="K567" t="s">
        <v>59</v>
      </c>
      <c r="L567" t="s">
        <v>1225</v>
      </c>
      <c r="M567" t="s">
        <v>1226</v>
      </c>
      <c r="N567">
        <v>0</v>
      </c>
      <c r="O567" t="s">
        <v>47</v>
      </c>
      <c r="P567">
        <v>23</v>
      </c>
      <c r="Q567" t="s">
        <v>62</v>
      </c>
      <c r="R567" t="s">
        <v>138</v>
      </c>
      <c r="S567" t="s">
        <v>139</v>
      </c>
      <c r="T567" t="s">
        <v>51</v>
      </c>
      <c r="U567" t="s">
        <v>262</v>
      </c>
      <c r="V567">
        <v>1.05</v>
      </c>
      <c r="W567" s="1">
        <v>1651.6500000000003</v>
      </c>
      <c r="X567">
        <v>1</v>
      </c>
      <c r="Y567">
        <v>0.75</v>
      </c>
      <c r="Z567">
        <v>4</v>
      </c>
      <c r="AA567">
        <v>0.1875</v>
      </c>
      <c r="AB567" s="2">
        <v>0</v>
      </c>
      <c r="AC567" s="1">
        <v>0</v>
      </c>
      <c r="AD567" s="7">
        <v>43486</v>
      </c>
      <c r="AE567" s="7">
        <v>43487</v>
      </c>
      <c r="AF567">
        <v>1</v>
      </c>
      <c r="AG567" t="s">
        <v>53</v>
      </c>
      <c r="AH567" s="2">
        <v>0</v>
      </c>
      <c r="AI567" s="1">
        <v>0</v>
      </c>
      <c r="AJ567" s="1">
        <v>0</v>
      </c>
      <c r="AK567" s="6" t="str">
        <f>+IF(Tabla1[[#This Row],[REQUEST_TY]]="SR MANTENIMIENTO CORRECTIVO", "EMERGENCIA", "OTROS")</f>
        <v>EMERGENCIA</v>
      </c>
      <c r="AL567" s="6" t="str">
        <f>+_xlfn.IFS(Tabla1[[#This Row],[Veces obj]]&lt;=1,"0-1",Tabla1[[#This Row],[Veces obj]]&lt;=2,"1-2",Tabla1[[#This Row],[Veces obj]]&lt;=3,"2-3",TRUE,"&gt;3")</f>
        <v>0-1</v>
      </c>
      <c r="AM567" s="6" t="str">
        <f>+_xlfn.IFS(MONTH(Tabla1[[#This Row],[MES]])&lt;=3,"Q1",MONTH(Tabla1[[#This Row],[MES]])&lt;=6,"Q2",MONTH(Tabla1[[#This Row],[MES]])&lt;=9,"Q3",TRUE,"Q4")</f>
        <v>Q1</v>
      </c>
      <c r="AN567" t="str">
        <f>+IFERROR(VLOOKUP(Tabla1[[#This Row],[CUENTA]],CTAS[],2,0),"OTROS")</f>
        <v>OTROS</v>
      </c>
      <c r="AP567" t="str">
        <f>+IFERROR(VLOOKUP(Tabla1[[#This Row],[EMPLEADO]],IS[],3,0),"OTROS")</f>
        <v>OTROS</v>
      </c>
      <c r="AQ567" t="str">
        <f>+IFERROR(VLOOKUP(Tabla1[[#This Row],[EMPLEADO]],IS[[NÓMINA]:[INGENIERO]],2,0),"OTROS")</f>
        <v>OTROS</v>
      </c>
    </row>
    <row r="568" spans="1:43" x14ac:dyDescent="0.25">
      <c r="A568" t="s">
        <v>36</v>
      </c>
      <c r="B568">
        <v>1</v>
      </c>
      <c r="C568" t="s">
        <v>1227</v>
      </c>
      <c r="D568" t="s">
        <v>38</v>
      </c>
      <c r="E568" t="s">
        <v>332</v>
      </c>
      <c r="F568" t="s">
        <v>1228</v>
      </c>
      <c r="G568" s="17" t="s">
        <v>1229</v>
      </c>
      <c r="H568" t="s">
        <v>253</v>
      </c>
      <c r="I568" t="s">
        <v>43</v>
      </c>
      <c r="J568" t="s">
        <v>8</v>
      </c>
      <c r="K568" t="s">
        <v>59</v>
      </c>
      <c r="L568" t="s">
        <v>1018</v>
      </c>
      <c r="M568" t="s">
        <v>473</v>
      </c>
      <c r="N568">
        <v>0</v>
      </c>
      <c r="O568" t="s">
        <v>47</v>
      </c>
      <c r="P568">
        <v>29</v>
      </c>
      <c r="Q568" t="s">
        <v>62</v>
      </c>
      <c r="R568" t="s">
        <v>317</v>
      </c>
      <c r="S568" t="s">
        <v>318</v>
      </c>
      <c r="T568" t="s">
        <v>51</v>
      </c>
      <c r="U568" t="s">
        <v>262</v>
      </c>
      <c r="V568">
        <v>1.05</v>
      </c>
      <c r="W568" s="1">
        <v>1651.6500000000003</v>
      </c>
      <c r="X568">
        <v>1</v>
      </c>
      <c r="Y568">
        <v>0.75</v>
      </c>
      <c r="Z568">
        <v>4</v>
      </c>
      <c r="AA568">
        <v>0.1875</v>
      </c>
      <c r="AB568" s="2">
        <v>0</v>
      </c>
      <c r="AC568" s="1">
        <v>0</v>
      </c>
      <c r="AD568" s="7">
        <v>43489</v>
      </c>
      <c r="AE568" s="7">
        <v>43489</v>
      </c>
      <c r="AF568">
        <v>0</v>
      </c>
      <c r="AG568" t="s">
        <v>53</v>
      </c>
      <c r="AH568" s="2">
        <v>0</v>
      </c>
      <c r="AI568" s="1">
        <v>0</v>
      </c>
      <c r="AJ568" s="1">
        <v>0</v>
      </c>
      <c r="AK568" s="6" t="str">
        <f>+IF(Tabla1[[#This Row],[REQUEST_TY]]="SR MANTENIMIENTO CORRECTIVO", "EMERGENCIA", "OTROS")</f>
        <v>EMERGENCIA</v>
      </c>
      <c r="AL568" s="6" t="str">
        <f>+_xlfn.IFS(Tabla1[[#This Row],[Veces obj]]&lt;=1,"0-1",Tabla1[[#This Row],[Veces obj]]&lt;=2,"1-2",Tabla1[[#This Row],[Veces obj]]&lt;=3,"2-3",TRUE,"&gt;3")</f>
        <v>0-1</v>
      </c>
      <c r="AM568" s="6" t="str">
        <f>+_xlfn.IFS(MONTH(Tabla1[[#This Row],[MES]])&lt;=3,"Q1",MONTH(Tabla1[[#This Row],[MES]])&lt;=6,"Q2",MONTH(Tabla1[[#This Row],[MES]])&lt;=9,"Q3",TRUE,"Q4")</f>
        <v>Q1</v>
      </c>
      <c r="AN568" t="str">
        <f>+IFERROR(VLOOKUP(Tabla1[[#This Row],[CUENTA]],CTAS[],2,0),"OTROS")</f>
        <v>OTROS</v>
      </c>
      <c r="AP568" t="str">
        <f>+IFERROR(VLOOKUP(Tabla1[[#This Row],[EMPLEADO]],IS[],3,0),"OTROS")</f>
        <v>OTROS</v>
      </c>
      <c r="AQ568" t="str">
        <f>+IFERROR(VLOOKUP(Tabla1[[#This Row],[EMPLEADO]],IS[[NÓMINA]:[INGENIERO]],2,0),"OTROS")</f>
        <v>OTROS</v>
      </c>
    </row>
    <row r="569" spans="1:43" x14ac:dyDescent="0.25">
      <c r="A569" t="s">
        <v>4444</v>
      </c>
      <c r="B569">
        <v>1</v>
      </c>
      <c r="C569" t="s">
        <v>4745</v>
      </c>
      <c r="D569" t="s">
        <v>38</v>
      </c>
      <c r="E569" t="s">
        <v>332</v>
      </c>
      <c r="F569" t="s">
        <v>4746</v>
      </c>
      <c r="G569" s="17" t="s">
        <v>4318</v>
      </c>
      <c r="H569" t="s">
        <v>453</v>
      </c>
      <c r="I569" t="s">
        <v>43</v>
      </c>
      <c r="J569" t="s">
        <v>8</v>
      </c>
      <c r="K569" t="s">
        <v>59</v>
      </c>
      <c r="L569" t="s">
        <v>454</v>
      </c>
      <c r="M569" t="s">
        <v>455</v>
      </c>
      <c r="N569">
        <v>0</v>
      </c>
      <c r="O569" t="s">
        <v>47</v>
      </c>
      <c r="P569">
        <v>17</v>
      </c>
      <c r="Q569" t="s">
        <v>62</v>
      </c>
      <c r="R569" t="s">
        <v>317</v>
      </c>
      <c r="S569" t="s">
        <v>318</v>
      </c>
      <c r="T569" t="s">
        <v>51</v>
      </c>
      <c r="U569" t="s">
        <v>262</v>
      </c>
      <c r="V569">
        <v>1.05</v>
      </c>
      <c r="W569" s="1">
        <v>1651.6500000000003</v>
      </c>
      <c r="X569">
        <v>1</v>
      </c>
      <c r="Y569">
        <v>0.75</v>
      </c>
      <c r="Z569">
        <v>4</v>
      </c>
      <c r="AA569">
        <v>0.1875</v>
      </c>
      <c r="AB569" s="2">
        <v>0</v>
      </c>
      <c r="AC569" s="1">
        <v>0</v>
      </c>
      <c r="AD569" s="7">
        <v>43497</v>
      </c>
      <c r="AE569" s="7">
        <v>43497</v>
      </c>
      <c r="AF569">
        <v>0</v>
      </c>
      <c r="AG569" t="s">
        <v>53</v>
      </c>
      <c r="AH569" s="2">
        <v>0</v>
      </c>
      <c r="AI569" s="1">
        <v>0</v>
      </c>
      <c r="AJ569" s="1">
        <v>0</v>
      </c>
      <c r="AK569" s="6" t="str">
        <f>+IF(Tabla1[[#This Row],[REQUEST_TY]]="SR MANTENIMIENTO CORRECTIVO", "EMERGENCIA", "OTROS")</f>
        <v>EMERGENCIA</v>
      </c>
      <c r="AL569" s="6" t="str">
        <f>+_xlfn.IFS(Tabla1[[#This Row],[Veces obj]]&lt;=1,"0-1",Tabla1[[#This Row],[Veces obj]]&lt;=2,"1-2",Tabla1[[#This Row],[Veces obj]]&lt;=3,"2-3",TRUE,"&gt;3")</f>
        <v>0-1</v>
      </c>
      <c r="AM569" s="6" t="str">
        <f>+_xlfn.IFS(MONTH(Tabla1[[#This Row],[MES]])&lt;=3,"Q1",MONTH(Tabla1[[#This Row],[MES]])&lt;=6,"Q2",MONTH(Tabla1[[#This Row],[MES]])&lt;=9,"Q3",TRUE,"Q4")</f>
        <v>Q1</v>
      </c>
      <c r="AN569" t="str">
        <f>+IFERROR(VLOOKUP(Tabla1[[#This Row],[CUENTA]],CTAS[],2,0),"OTROS")</f>
        <v>OTROS</v>
      </c>
      <c r="AP569" t="str">
        <f>+IFERROR(VLOOKUP(Tabla1[[#This Row],[EMPLEADO]],IS[],3,0),"OTROS")</f>
        <v>OTROS</v>
      </c>
      <c r="AQ569" t="str">
        <f>+IFERROR(VLOOKUP(Tabla1[[#This Row],[EMPLEADO]],IS[[NÓMINA]:[INGENIERO]],2,0),"OTROS")</f>
        <v>OTROS</v>
      </c>
    </row>
    <row r="570" spans="1:43" x14ac:dyDescent="0.25">
      <c r="A570" t="s">
        <v>4444</v>
      </c>
      <c r="B570">
        <v>1</v>
      </c>
      <c r="C570" t="s">
        <v>5096</v>
      </c>
      <c r="D570" t="s">
        <v>38</v>
      </c>
      <c r="E570" t="s">
        <v>1015</v>
      </c>
      <c r="F570" t="s">
        <v>5097</v>
      </c>
      <c r="G570" s="17" t="s">
        <v>5098</v>
      </c>
      <c r="H570" t="s">
        <v>1572</v>
      </c>
      <c r="I570" t="s">
        <v>43</v>
      </c>
      <c r="J570" t="s">
        <v>8</v>
      </c>
      <c r="K570" t="s">
        <v>59</v>
      </c>
      <c r="L570" t="s">
        <v>2800</v>
      </c>
      <c r="M570" t="s">
        <v>1707</v>
      </c>
      <c r="N570">
        <v>0</v>
      </c>
      <c r="O570" t="s">
        <v>47</v>
      </c>
      <c r="P570">
        <v>48</v>
      </c>
      <c r="Q570" t="s">
        <v>82</v>
      </c>
      <c r="R570" t="s">
        <v>317</v>
      </c>
      <c r="S570" t="s">
        <v>318</v>
      </c>
      <c r="T570" t="s">
        <v>51</v>
      </c>
      <c r="U570" t="s">
        <v>140</v>
      </c>
      <c r="V570">
        <v>1.1000000000000001</v>
      </c>
      <c r="W570" s="1">
        <v>1730.3000000000004</v>
      </c>
      <c r="X570">
        <v>1</v>
      </c>
      <c r="Y570">
        <v>0.75</v>
      </c>
      <c r="Z570">
        <v>4</v>
      </c>
      <c r="AA570">
        <v>0.1875</v>
      </c>
      <c r="AB570" s="2">
        <v>0</v>
      </c>
      <c r="AC570" s="1">
        <v>0</v>
      </c>
      <c r="AD570" s="7">
        <v>43501</v>
      </c>
      <c r="AE570" s="7">
        <v>43502</v>
      </c>
      <c r="AF570">
        <v>1</v>
      </c>
      <c r="AG570" t="s">
        <v>53</v>
      </c>
      <c r="AH570" s="2">
        <v>0</v>
      </c>
      <c r="AI570" s="1">
        <v>0</v>
      </c>
      <c r="AJ570" s="1">
        <v>0</v>
      </c>
      <c r="AK570" s="6" t="str">
        <f>+IF(Tabla1[[#This Row],[REQUEST_TY]]="SR MANTENIMIENTO CORRECTIVO", "EMERGENCIA", "OTROS")</f>
        <v>EMERGENCIA</v>
      </c>
      <c r="AL570" s="6" t="str">
        <f>+_xlfn.IFS(Tabla1[[#This Row],[Veces obj]]&lt;=1,"0-1",Tabla1[[#This Row],[Veces obj]]&lt;=2,"1-2",Tabla1[[#This Row],[Veces obj]]&lt;=3,"2-3",TRUE,"&gt;3")</f>
        <v>0-1</v>
      </c>
      <c r="AM570" s="6" t="str">
        <f>+_xlfn.IFS(MONTH(Tabla1[[#This Row],[MES]])&lt;=3,"Q1",MONTH(Tabla1[[#This Row],[MES]])&lt;=6,"Q2",MONTH(Tabla1[[#This Row],[MES]])&lt;=9,"Q3",TRUE,"Q4")</f>
        <v>Q1</v>
      </c>
      <c r="AN570" t="str">
        <f>+IFERROR(VLOOKUP(Tabla1[[#This Row],[CUENTA]],CTAS[],2,0),"OTROS")</f>
        <v>OTROS</v>
      </c>
      <c r="AP570" t="str">
        <f>+IFERROR(VLOOKUP(Tabla1[[#This Row],[EMPLEADO]],IS[],3,0),"OTROS")</f>
        <v>OTROS</v>
      </c>
      <c r="AQ570" t="str">
        <f>+IFERROR(VLOOKUP(Tabla1[[#This Row],[EMPLEADO]],IS[[NÓMINA]:[INGENIERO]],2,0),"OTROS")</f>
        <v>OTROS</v>
      </c>
    </row>
    <row r="571" spans="1:43" x14ac:dyDescent="0.25">
      <c r="A571" t="s">
        <v>4444</v>
      </c>
      <c r="B571">
        <v>1</v>
      </c>
      <c r="C571" t="s">
        <v>5613</v>
      </c>
      <c r="D571" t="s">
        <v>38</v>
      </c>
      <c r="E571" t="s">
        <v>217</v>
      </c>
      <c r="F571" t="s">
        <v>5614</v>
      </c>
      <c r="G571" s="17" t="s">
        <v>5615</v>
      </c>
      <c r="H571" t="s">
        <v>213</v>
      </c>
      <c r="I571" t="s">
        <v>43</v>
      </c>
      <c r="J571" t="s">
        <v>8</v>
      </c>
      <c r="K571" t="s">
        <v>59</v>
      </c>
      <c r="L571" t="s">
        <v>5247</v>
      </c>
      <c r="M571" t="s">
        <v>215</v>
      </c>
      <c r="N571">
        <v>0</v>
      </c>
      <c r="O571" t="s">
        <v>47</v>
      </c>
      <c r="P571">
        <v>66</v>
      </c>
      <c r="Q571" t="s">
        <v>48</v>
      </c>
      <c r="R571" t="s">
        <v>223</v>
      </c>
      <c r="S571" t="s">
        <v>139</v>
      </c>
      <c r="T571" t="s">
        <v>51</v>
      </c>
      <c r="U571" t="s">
        <v>353</v>
      </c>
      <c r="V571">
        <v>1.1499999999999999</v>
      </c>
      <c r="W571" s="1">
        <v>1808.95</v>
      </c>
      <c r="X571">
        <v>1</v>
      </c>
      <c r="Y571">
        <v>0.75</v>
      </c>
      <c r="Z571">
        <v>4</v>
      </c>
      <c r="AA571">
        <v>0.1875</v>
      </c>
      <c r="AB571" s="2">
        <v>0</v>
      </c>
      <c r="AC571" s="1">
        <v>0</v>
      </c>
      <c r="AD571" s="7">
        <v>43510</v>
      </c>
      <c r="AE571" s="7">
        <v>43510</v>
      </c>
      <c r="AF571">
        <v>0</v>
      </c>
      <c r="AG571" t="s">
        <v>53</v>
      </c>
      <c r="AH571" s="2">
        <v>0</v>
      </c>
      <c r="AI571" s="1">
        <v>0</v>
      </c>
      <c r="AJ571" s="1">
        <v>0</v>
      </c>
      <c r="AK571" s="6" t="str">
        <f>+IF(Tabla1[[#This Row],[REQUEST_TY]]="SR MANTENIMIENTO CORRECTIVO", "EMERGENCIA", "OTROS")</f>
        <v>EMERGENCIA</v>
      </c>
      <c r="AL571" s="6" t="str">
        <f>+_xlfn.IFS(Tabla1[[#This Row],[Veces obj]]&lt;=1,"0-1",Tabla1[[#This Row],[Veces obj]]&lt;=2,"1-2",Tabla1[[#This Row],[Veces obj]]&lt;=3,"2-3",TRUE,"&gt;3")</f>
        <v>0-1</v>
      </c>
      <c r="AM571" s="6" t="str">
        <f>+_xlfn.IFS(MONTH(Tabla1[[#This Row],[MES]])&lt;=3,"Q1",MONTH(Tabla1[[#This Row],[MES]])&lt;=6,"Q2",MONTH(Tabla1[[#This Row],[MES]])&lt;=9,"Q3",TRUE,"Q4")</f>
        <v>Q1</v>
      </c>
      <c r="AN571" t="str">
        <f>+IFERROR(VLOOKUP(Tabla1[[#This Row],[CUENTA]],CTAS[],2,0),"OTROS")</f>
        <v>OTROS</v>
      </c>
      <c r="AP571" t="str">
        <f>+IFERROR(VLOOKUP(Tabla1[[#This Row],[EMPLEADO]],IS[],3,0),"OTROS")</f>
        <v>OTROS</v>
      </c>
      <c r="AQ571" t="str">
        <f>+IFERROR(VLOOKUP(Tabla1[[#This Row],[EMPLEADO]],IS[[NÓMINA]:[INGENIERO]],2,0),"OTROS")</f>
        <v>OTROS</v>
      </c>
    </row>
    <row r="572" spans="1:43" x14ac:dyDescent="0.25">
      <c r="A572" t="s">
        <v>4444</v>
      </c>
      <c r="B572">
        <v>1</v>
      </c>
      <c r="C572" t="s">
        <v>4743</v>
      </c>
      <c r="D572" t="s">
        <v>38</v>
      </c>
      <c r="E572" t="s">
        <v>98</v>
      </c>
      <c r="F572" t="s">
        <v>4744</v>
      </c>
      <c r="G572" s="17" t="s">
        <v>3253</v>
      </c>
      <c r="H572" t="s">
        <v>271</v>
      </c>
      <c r="I572" t="s">
        <v>43</v>
      </c>
      <c r="J572" t="s">
        <v>8</v>
      </c>
      <c r="K572" t="s">
        <v>102</v>
      </c>
      <c r="L572" t="s">
        <v>3001</v>
      </c>
      <c r="M572" t="s">
        <v>3002</v>
      </c>
      <c r="N572">
        <v>0</v>
      </c>
      <c r="O572" t="s">
        <v>105</v>
      </c>
      <c r="P572">
        <v>3</v>
      </c>
      <c r="Q572" t="s">
        <v>388</v>
      </c>
      <c r="R572" t="s">
        <v>63</v>
      </c>
      <c r="S572" t="s">
        <v>64</v>
      </c>
      <c r="T572" t="s">
        <v>51</v>
      </c>
      <c r="U572" t="s">
        <v>389</v>
      </c>
      <c r="V572">
        <v>0</v>
      </c>
      <c r="W572" s="1">
        <v>0</v>
      </c>
      <c r="X572">
        <v>1</v>
      </c>
      <c r="Y572">
        <v>0.94</v>
      </c>
      <c r="Z572">
        <v>5</v>
      </c>
      <c r="AA572">
        <v>0.188</v>
      </c>
      <c r="AB572" s="2">
        <v>0</v>
      </c>
      <c r="AC572" s="1">
        <v>0</v>
      </c>
      <c r="AD572" s="7">
        <v>43507</v>
      </c>
      <c r="AE572" s="7">
        <v>43508</v>
      </c>
      <c r="AF572">
        <v>1</v>
      </c>
      <c r="AG572" t="s">
        <v>53</v>
      </c>
      <c r="AH572" s="2">
        <v>0</v>
      </c>
      <c r="AI572" s="1">
        <v>0</v>
      </c>
      <c r="AJ572" s="1">
        <v>0</v>
      </c>
      <c r="AK572" s="6" t="str">
        <f>+IF(Tabla1[[#This Row],[REQUEST_TY]]="SR MANTENIMIENTO CORRECTIVO", "EMERGENCIA", "OTROS")</f>
        <v>EMERGENCIA</v>
      </c>
      <c r="AL572" s="6" t="str">
        <f>+_xlfn.IFS(Tabla1[[#This Row],[Veces obj]]&lt;=1,"0-1",Tabla1[[#This Row],[Veces obj]]&lt;=2,"1-2",Tabla1[[#This Row],[Veces obj]]&lt;=3,"2-3",TRUE,"&gt;3")</f>
        <v>0-1</v>
      </c>
      <c r="AM572" s="6" t="str">
        <f>+_xlfn.IFS(MONTH(Tabla1[[#This Row],[MES]])&lt;=3,"Q1",MONTH(Tabla1[[#This Row],[MES]])&lt;=6,"Q2",MONTH(Tabla1[[#This Row],[MES]])&lt;=9,"Q3",TRUE,"Q4")</f>
        <v>Q1</v>
      </c>
      <c r="AN572" t="str">
        <f>+IFERROR(VLOOKUP(Tabla1[[#This Row],[CUENTA]],CTAS[],2,0),"OTROS")</f>
        <v>OTROS</v>
      </c>
      <c r="AP572" t="str">
        <f>+IFERROR(VLOOKUP(Tabla1[[#This Row],[EMPLEADO]],IS[],3,0),"OTROS")</f>
        <v>OTROS</v>
      </c>
      <c r="AQ572" t="str">
        <f>+IFERROR(VLOOKUP(Tabla1[[#This Row],[EMPLEADO]],IS[[NÓMINA]:[INGENIERO]],2,0),"OTROS")</f>
        <v>OTROS</v>
      </c>
    </row>
    <row r="573" spans="1:43" x14ac:dyDescent="0.25">
      <c r="A573" t="s">
        <v>4444</v>
      </c>
      <c r="B573">
        <v>1</v>
      </c>
      <c r="C573" t="s">
        <v>6798</v>
      </c>
      <c r="D573" t="s">
        <v>38</v>
      </c>
      <c r="E573" t="s">
        <v>2827</v>
      </c>
      <c r="F573" t="s">
        <v>6799</v>
      </c>
      <c r="G573" s="17" t="s">
        <v>3970</v>
      </c>
      <c r="H573" t="s">
        <v>266</v>
      </c>
      <c r="I573" t="s">
        <v>43</v>
      </c>
      <c r="J573" t="s">
        <v>8</v>
      </c>
      <c r="K573" t="s">
        <v>404</v>
      </c>
      <c r="L573" t="s">
        <v>405</v>
      </c>
      <c r="M573" t="s">
        <v>94</v>
      </c>
      <c r="N573">
        <v>0</v>
      </c>
      <c r="O573" t="s">
        <v>47</v>
      </c>
      <c r="P573">
        <v>41</v>
      </c>
      <c r="Q573" t="s">
        <v>82</v>
      </c>
      <c r="R573" t="s">
        <v>138</v>
      </c>
      <c r="S573" t="s">
        <v>139</v>
      </c>
      <c r="T573" t="s">
        <v>51</v>
      </c>
      <c r="U573" t="s">
        <v>140</v>
      </c>
      <c r="V573">
        <v>1.1000000000000001</v>
      </c>
      <c r="W573" s="1">
        <v>1730.3000000000004</v>
      </c>
      <c r="X573">
        <v>1</v>
      </c>
      <c r="Y573">
        <v>0.87</v>
      </c>
      <c r="Z573">
        <v>4</v>
      </c>
      <c r="AA573">
        <v>0.2175</v>
      </c>
      <c r="AB573" s="2">
        <v>0</v>
      </c>
      <c r="AC573" s="1">
        <v>0</v>
      </c>
      <c r="AD573" s="7">
        <v>43521</v>
      </c>
      <c r="AE573" s="7">
        <v>43521</v>
      </c>
      <c r="AF573">
        <v>0</v>
      </c>
      <c r="AG573" t="s">
        <v>53</v>
      </c>
      <c r="AH573" s="2">
        <v>0</v>
      </c>
      <c r="AI573" s="1">
        <v>0</v>
      </c>
      <c r="AJ573" s="1">
        <v>0</v>
      </c>
      <c r="AK573" s="6" t="str">
        <f>+IF(Tabla1[[#This Row],[REQUEST_TY]]="SR MANTENIMIENTO CORRECTIVO", "EMERGENCIA", "OTROS")</f>
        <v>EMERGENCIA</v>
      </c>
      <c r="AL573" s="6" t="str">
        <f>+_xlfn.IFS(Tabla1[[#This Row],[Veces obj]]&lt;=1,"0-1",Tabla1[[#This Row],[Veces obj]]&lt;=2,"1-2",Tabla1[[#This Row],[Veces obj]]&lt;=3,"2-3",TRUE,"&gt;3")</f>
        <v>0-1</v>
      </c>
      <c r="AM573" s="6" t="str">
        <f>+_xlfn.IFS(MONTH(Tabla1[[#This Row],[MES]])&lt;=3,"Q1",MONTH(Tabla1[[#This Row],[MES]])&lt;=6,"Q2",MONTH(Tabla1[[#This Row],[MES]])&lt;=9,"Q3",TRUE,"Q4")</f>
        <v>Q1</v>
      </c>
      <c r="AN573" t="str">
        <f>+IFERROR(VLOOKUP(Tabla1[[#This Row],[CUENTA]],CTAS[],2,0),"OTROS")</f>
        <v>OTROS</v>
      </c>
      <c r="AO573">
        <v>1</v>
      </c>
      <c r="AP573" t="str">
        <f>+IFERROR(VLOOKUP(Tabla1[[#This Row],[EMPLEADO]],IS[],3,0),"OTROS")</f>
        <v>JUAREZ</v>
      </c>
      <c r="AQ573" t="str">
        <f>+IFERROR(VLOOKUP(Tabla1[[#This Row],[EMPLEADO]],IS[[NÓMINA]:[INGENIERO]],2,0),"OTROS")</f>
        <v>CESAR MAR</v>
      </c>
    </row>
    <row r="574" spans="1:43" x14ac:dyDescent="0.25">
      <c r="A574" t="s">
        <v>36</v>
      </c>
      <c r="B574">
        <v>1</v>
      </c>
      <c r="C574" t="s">
        <v>1233</v>
      </c>
      <c r="D574" t="s">
        <v>38</v>
      </c>
      <c r="E574" t="s">
        <v>789</v>
      </c>
      <c r="F574" t="s">
        <v>1234</v>
      </c>
      <c r="G574" s="17" t="s">
        <v>1235</v>
      </c>
      <c r="H574" t="s">
        <v>79</v>
      </c>
      <c r="I574" t="s">
        <v>43</v>
      </c>
      <c r="J574" t="s">
        <v>8</v>
      </c>
      <c r="K574" t="s">
        <v>1236</v>
      </c>
      <c r="L574" t="s">
        <v>1237</v>
      </c>
      <c r="M574" t="s">
        <v>1238</v>
      </c>
      <c r="N574">
        <v>0</v>
      </c>
      <c r="O574" t="s">
        <v>47</v>
      </c>
      <c r="P574">
        <v>138</v>
      </c>
      <c r="Q574" t="s">
        <v>48</v>
      </c>
      <c r="R574" t="s">
        <v>242</v>
      </c>
      <c r="S574" t="s">
        <v>64</v>
      </c>
      <c r="T574" t="s">
        <v>51</v>
      </c>
      <c r="U574" t="s">
        <v>96</v>
      </c>
      <c r="V574">
        <v>1.1000000000000001</v>
      </c>
      <c r="W574" s="1">
        <v>1501.5000000000002</v>
      </c>
      <c r="X574">
        <v>1</v>
      </c>
      <c r="Y574">
        <v>0.95</v>
      </c>
      <c r="Z574">
        <v>5</v>
      </c>
      <c r="AA574">
        <v>0.19</v>
      </c>
      <c r="AB574" s="2">
        <v>0</v>
      </c>
      <c r="AC574" s="1">
        <v>0</v>
      </c>
      <c r="AD574" s="7">
        <v>43481</v>
      </c>
      <c r="AE574" s="7">
        <v>43481</v>
      </c>
      <c r="AF574">
        <v>0</v>
      </c>
      <c r="AG574" t="s">
        <v>53</v>
      </c>
      <c r="AH574" s="2">
        <v>0</v>
      </c>
      <c r="AI574" s="1">
        <v>0</v>
      </c>
      <c r="AJ574" s="1">
        <v>0</v>
      </c>
      <c r="AK574" s="6" t="str">
        <f>+IF(Tabla1[[#This Row],[REQUEST_TY]]="SR MANTENIMIENTO CORRECTIVO", "EMERGENCIA", "OTROS")</f>
        <v>EMERGENCIA</v>
      </c>
      <c r="AL574" s="6" t="str">
        <f>+_xlfn.IFS(Tabla1[[#This Row],[Veces obj]]&lt;=1,"0-1",Tabla1[[#This Row],[Veces obj]]&lt;=2,"1-2",Tabla1[[#This Row],[Veces obj]]&lt;=3,"2-3",TRUE,"&gt;3")</f>
        <v>0-1</v>
      </c>
      <c r="AM574" s="6" t="str">
        <f>+_xlfn.IFS(MONTH(Tabla1[[#This Row],[MES]])&lt;=3,"Q1",MONTH(Tabla1[[#This Row],[MES]])&lt;=6,"Q2",MONTH(Tabla1[[#This Row],[MES]])&lt;=9,"Q3",TRUE,"Q4")</f>
        <v>Q1</v>
      </c>
      <c r="AN574" t="str">
        <f>+IFERROR(VLOOKUP(Tabla1[[#This Row],[CUENTA]],CTAS[],2,0),"OTROS")</f>
        <v>OTROS</v>
      </c>
      <c r="AP574" t="str">
        <f>+IFERROR(VLOOKUP(Tabla1[[#This Row],[EMPLEADO]],IS[],3,0),"OTROS")</f>
        <v>OTROS</v>
      </c>
      <c r="AQ574" t="str">
        <f>+IFERROR(VLOOKUP(Tabla1[[#This Row],[EMPLEADO]],IS[[NÓMINA]:[INGENIERO]],2,0),"OTROS")</f>
        <v>OTROS</v>
      </c>
    </row>
    <row r="575" spans="1:43" x14ac:dyDescent="0.25">
      <c r="A575" t="s">
        <v>36</v>
      </c>
      <c r="B575">
        <v>1</v>
      </c>
      <c r="C575" t="s">
        <v>1719</v>
      </c>
      <c r="D575" t="s">
        <v>38</v>
      </c>
      <c r="E575" t="s">
        <v>464</v>
      </c>
      <c r="F575" t="s">
        <v>1720</v>
      </c>
      <c r="G575" s="17" t="s">
        <v>1579</v>
      </c>
      <c r="H575" t="s">
        <v>266</v>
      </c>
      <c r="I575" t="s">
        <v>43</v>
      </c>
      <c r="J575" t="s">
        <v>8</v>
      </c>
      <c r="K575" t="s">
        <v>151</v>
      </c>
      <c r="L575" t="s">
        <v>1420</v>
      </c>
      <c r="M575" t="s">
        <v>1421</v>
      </c>
      <c r="N575">
        <v>0</v>
      </c>
      <c r="O575" t="s">
        <v>47</v>
      </c>
      <c r="P575">
        <v>86</v>
      </c>
      <c r="Q575" t="s">
        <v>48</v>
      </c>
      <c r="R575" t="s">
        <v>242</v>
      </c>
      <c r="S575" t="s">
        <v>64</v>
      </c>
      <c r="T575" t="s">
        <v>51</v>
      </c>
      <c r="U575" t="s">
        <v>96</v>
      </c>
      <c r="V575">
        <v>1.1000000000000001</v>
      </c>
      <c r="W575" s="1">
        <v>1501.5000000000002</v>
      </c>
      <c r="X575">
        <v>1</v>
      </c>
      <c r="Y575">
        <v>1.4</v>
      </c>
      <c r="Z575">
        <v>5</v>
      </c>
      <c r="AA575">
        <v>0.27999999999999997</v>
      </c>
      <c r="AB575" s="2">
        <v>0</v>
      </c>
      <c r="AC575" s="1">
        <v>0</v>
      </c>
      <c r="AD575" s="7">
        <v>43479</v>
      </c>
      <c r="AE575" s="7">
        <v>43479</v>
      </c>
      <c r="AF575">
        <v>0</v>
      </c>
      <c r="AG575" t="s">
        <v>53</v>
      </c>
      <c r="AH575" s="2">
        <v>0</v>
      </c>
      <c r="AI575" s="1">
        <v>0</v>
      </c>
      <c r="AJ575" s="1">
        <v>0</v>
      </c>
      <c r="AK575" s="6" t="str">
        <f>+IF(Tabla1[[#This Row],[REQUEST_TY]]="SR MANTENIMIENTO CORRECTIVO", "EMERGENCIA", "OTROS")</f>
        <v>EMERGENCIA</v>
      </c>
      <c r="AL575" s="6" t="str">
        <f>+_xlfn.IFS(Tabla1[[#This Row],[Veces obj]]&lt;=1,"0-1",Tabla1[[#This Row],[Veces obj]]&lt;=2,"1-2",Tabla1[[#This Row],[Veces obj]]&lt;=3,"2-3",TRUE,"&gt;3")</f>
        <v>0-1</v>
      </c>
      <c r="AM575" s="6" t="str">
        <f>+_xlfn.IFS(MONTH(Tabla1[[#This Row],[MES]])&lt;=3,"Q1",MONTH(Tabla1[[#This Row],[MES]])&lt;=6,"Q2",MONTH(Tabla1[[#This Row],[MES]])&lt;=9,"Q3",TRUE,"Q4")</f>
        <v>Q1</v>
      </c>
      <c r="AN575" t="str">
        <f>+IFERROR(VLOOKUP(Tabla1[[#This Row],[CUENTA]],CTAS[],2,0),"OTROS")</f>
        <v>HONEYWELL</v>
      </c>
      <c r="AO575">
        <v>1</v>
      </c>
      <c r="AP575" t="str">
        <f>+IFERROR(VLOOKUP(Tabla1[[#This Row],[EMPLEADO]],IS[],3,0),"OTROS")</f>
        <v>JUAREZ</v>
      </c>
      <c r="AQ575" t="str">
        <f>+IFERROR(VLOOKUP(Tabla1[[#This Row],[EMPLEADO]],IS[[NÓMINA]:[INGENIERO]],2,0),"OTROS")</f>
        <v>CESAR MAR</v>
      </c>
    </row>
    <row r="576" spans="1:43" x14ac:dyDescent="0.25">
      <c r="A576" t="s">
        <v>4444</v>
      </c>
      <c r="B576">
        <v>1</v>
      </c>
      <c r="C576" t="s">
        <v>5797</v>
      </c>
      <c r="D576" t="s">
        <v>38</v>
      </c>
      <c r="E576" t="s">
        <v>113</v>
      </c>
      <c r="F576" t="s">
        <v>5798</v>
      </c>
      <c r="G576" s="17" t="s">
        <v>5799</v>
      </c>
      <c r="H576" t="s">
        <v>308</v>
      </c>
      <c r="I576" t="s">
        <v>43</v>
      </c>
      <c r="J576" t="s">
        <v>8</v>
      </c>
      <c r="K576" t="s">
        <v>144</v>
      </c>
      <c r="L576" t="s">
        <v>616</v>
      </c>
      <c r="M576" t="s">
        <v>46</v>
      </c>
      <c r="N576">
        <v>0</v>
      </c>
      <c r="O576" t="s">
        <v>47</v>
      </c>
      <c r="P576">
        <v>484</v>
      </c>
      <c r="Q576" t="s">
        <v>48</v>
      </c>
      <c r="R576" t="s">
        <v>49</v>
      </c>
      <c r="S576" t="s">
        <v>50</v>
      </c>
      <c r="T576" t="s">
        <v>51</v>
      </c>
      <c r="U576" t="s">
        <v>52</v>
      </c>
      <c r="V576">
        <v>1.05</v>
      </c>
      <c r="W576" s="1">
        <v>750.75000000000011</v>
      </c>
      <c r="X576">
        <v>1</v>
      </c>
      <c r="Y576">
        <v>0.95</v>
      </c>
      <c r="Z576">
        <v>5</v>
      </c>
      <c r="AA576">
        <v>0.19</v>
      </c>
      <c r="AB576" s="2">
        <v>0</v>
      </c>
      <c r="AC576" s="1">
        <v>0</v>
      </c>
      <c r="AD576" s="7">
        <v>43508</v>
      </c>
      <c r="AE576" s="7">
        <v>43508</v>
      </c>
      <c r="AF576">
        <v>0</v>
      </c>
      <c r="AG576" t="s">
        <v>53</v>
      </c>
      <c r="AH576" s="2">
        <v>0</v>
      </c>
      <c r="AI576" s="1">
        <v>0</v>
      </c>
      <c r="AJ576" s="1">
        <v>0</v>
      </c>
      <c r="AK576" s="6" t="str">
        <f>+IF(Tabla1[[#This Row],[REQUEST_TY]]="SR MANTENIMIENTO CORRECTIVO", "EMERGENCIA", "OTROS")</f>
        <v>EMERGENCIA</v>
      </c>
      <c r="AL576" s="6" t="str">
        <f>+_xlfn.IFS(Tabla1[[#This Row],[Veces obj]]&lt;=1,"0-1",Tabla1[[#This Row],[Veces obj]]&lt;=2,"1-2",Tabla1[[#This Row],[Veces obj]]&lt;=3,"2-3",TRUE,"&gt;3")</f>
        <v>0-1</v>
      </c>
      <c r="AM576" s="6" t="str">
        <f>+_xlfn.IFS(MONTH(Tabla1[[#This Row],[MES]])&lt;=3,"Q1",MONTH(Tabla1[[#This Row],[MES]])&lt;=6,"Q2",MONTH(Tabla1[[#This Row],[MES]])&lt;=9,"Q3",TRUE,"Q4")</f>
        <v>Q1</v>
      </c>
      <c r="AN576" t="str">
        <f>+IFERROR(VLOOKUP(Tabla1[[#This Row],[CUENTA]],CTAS[],2,0),"OTROS")</f>
        <v>OTROS</v>
      </c>
      <c r="AP576" t="str">
        <f>+IFERROR(VLOOKUP(Tabla1[[#This Row],[EMPLEADO]],IS[],3,0),"OTROS")</f>
        <v>OTROS</v>
      </c>
      <c r="AQ576" t="str">
        <f>+IFERROR(VLOOKUP(Tabla1[[#This Row],[EMPLEADO]],IS[[NÓMINA]:[INGENIERO]],2,0),"OTROS")</f>
        <v>OTROS</v>
      </c>
    </row>
    <row r="577" spans="1:43" x14ac:dyDescent="0.25">
      <c r="A577" t="s">
        <v>36</v>
      </c>
      <c r="B577">
        <v>1</v>
      </c>
      <c r="C577" t="s">
        <v>1971</v>
      </c>
      <c r="D577" t="s">
        <v>38</v>
      </c>
      <c r="E577" t="s">
        <v>604</v>
      </c>
      <c r="F577" t="s">
        <v>1972</v>
      </c>
      <c r="G577" s="17" t="s">
        <v>1973</v>
      </c>
      <c r="H577" t="s">
        <v>266</v>
      </c>
      <c r="I577" t="s">
        <v>43</v>
      </c>
      <c r="J577" t="s">
        <v>8</v>
      </c>
      <c r="K577" t="s">
        <v>71</v>
      </c>
      <c r="L577" t="s">
        <v>836</v>
      </c>
      <c r="M577" t="s">
        <v>73</v>
      </c>
      <c r="N577">
        <v>0</v>
      </c>
      <c r="O577" t="s">
        <v>47</v>
      </c>
      <c r="P577">
        <v>65</v>
      </c>
      <c r="Q577" t="s">
        <v>48</v>
      </c>
      <c r="R577" t="s">
        <v>63</v>
      </c>
      <c r="S577" t="s">
        <v>64</v>
      </c>
      <c r="T577" t="s">
        <v>51</v>
      </c>
      <c r="U577" t="s">
        <v>96</v>
      </c>
      <c r="V577">
        <v>1.1000000000000001</v>
      </c>
      <c r="W577" s="1">
        <v>1501.5000000000002</v>
      </c>
      <c r="X577">
        <v>1</v>
      </c>
      <c r="Y577">
        <v>1.65</v>
      </c>
      <c r="Z577">
        <v>5</v>
      </c>
      <c r="AA577">
        <v>0.32999999999999996</v>
      </c>
      <c r="AB577" s="2">
        <v>0</v>
      </c>
      <c r="AC577" s="1">
        <v>0</v>
      </c>
      <c r="AD577" s="7">
        <v>43472</v>
      </c>
      <c r="AE577" s="7">
        <v>43472</v>
      </c>
      <c r="AF577">
        <v>0</v>
      </c>
      <c r="AG577" t="s">
        <v>53</v>
      </c>
      <c r="AH577" s="2">
        <v>0</v>
      </c>
      <c r="AI577" s="1">
        <v>0</v>
      </c>
      <c r="AJ577" s="1">
        <v>0</v>
      </c>
      <c r="AK577" s="6" t="str">
        <f>+IF(Tabla1[[#This Row],[REQUEST_TY]]="SR MANTENIMIENTO CORRECTIVO", "EMERGENCIA", "OTROS")</f>
        <v>EMERGENCIA</v>
      </c>
      <c r="AL577" s="6" t="str">
        <f>+_xlfn.IFS(Tabla1[[#This Row],[Veces obj]]&lt;=1,"0-1",Tabla1[[#This Row],[Veces obj]]&lt;=2,"1-2",Tabla1[[#This Row],[Veces obj]]&lt;=3,"2-3",TRUE,"&gt;3")</f>
        <v>0-1</v>
      </c>
      <c r="AM577" s="6" t="str">
        <f>+_xlfn.IFS(MONTH(Tabla1[[#This Row],[MES]])&lt;=3,"Q1",MONTH(Tabla1[[#This Row],[MES]])&lt;=6,"Q2",MONTH(Tabla1[[#This Row],[MES]])&lt;=9,"Q3",TRUE,"Q4")</f>
        <v>Q1</v>
      </c>
      <c r="AN577" t="str">
        <f>+IFERROR(VLOOKUP(Tabla1[[#This Row],[CUENTA]],CTAS[],2,0),"OTROS")</f>
        <v>OTROS</v>
      </c>
      <c r="AO577">
        <v>1</v>
      </c>
      <c r="AP577" t="str">
        <f>+IFERROR(VLOOKUP(Tabla1[[#This Row],[EMPLEADO]],IS[],3,0),"OTROS")</f>
        <v>JUAREZ</v>
      </c>
      <c r="AQ577" t="str">
        <f>+IFERROR(VLOOKUP(Tabla1[[#This Row],[EMPLEADO]],IS[[NÓMINA]:[INGENIERO]],2,0),"OTROS")</f>
        <v>CESAR MAR</v>
      </c>
    </row>
    <row r="578" spans="1:43" x14ac:dyDescent="0.25">
      <c r="A578" t="s">
        <v>4444</v>
      </c>
      <c r="B578">
        <v>1</v>
      </c>
      <c r="C578" t="s">
        <v>4722</v>
      </c>
      <c r="D578" t="s">
        <v>38</v>
      </c>
      <c r="E578" t="s">
        <v>226</v>
      </c>
      <c r="F578" t="s">
        <v>4723</v>
      </c>
      <c r="G578" s="17" t="s">
        <v>4724</v>
      </c>
      <c r="H578" t="s">
        <v>266</v>
      </c>
      <c r="I578" t="s">
        <v>43</v>
      </c>
      <c r="J578" t="s">
        <v>8</v>
      </c>
      <c r="K578" t="s">
        <v>151</v>
      </c>
      <c r="L578" t="s">
        <v>152</v>
      </c>
      <c r="M578" t="s">
        <v>73</v>
      </c>
      <c r="N578">
        <v>0</v>
      </c>
      <c r="O578" t="s">
        <v>47</v>
      </c>
      <c r="P578">
        <v>398</v>
      </c>
      <c r="Q578" t="s">
        <v>48</v>
      </c>
      <c r="R578" t="s">
        <v>153</v>
      </c>
      <c r="S578" t="s">
        <v>50</v>
      </c>
      <c r="T578" t="s">
        <v>51</v>
      </c>
      <c r="U578" t="s">
        <v>52</v>
      </c>
      <c r="V578">
        <v>1.05</v>
      </c>
      <c r="W578" s="1">
        <v>750.75000000000011</v>
      </c>
      <c r="X578">
        <v>1</v>
      </c>
      <c r="Y578">
        <v>1.88</v>
      </c>
      <c r="Z578">
        <v>5</v>
      </c>
      <c r="AA578">
        <v>0.376</v>
      </c>
      <c r="AB578" s="2">
        <v>0</v>
      </c>
      <c r="AC578" s="1">
        <v>0</v>
      </c>
      <c r="AD578" s="7">
        <v>43502</v>
      </c>
      <c r="AE578" s="7">
        <v>43502</v>
      </c>
      <c r="AF578">
        <v>0</v>
      </c>
      <c r="AG578" t="s">
        <v>53</v>
      </c>
      <c r="AH578" s="2">
        <v>0</v>
      </c>
      <c r="AI578" s="1">
        <v>0</v>
      </c>
      <c r="AJ578" s="1">
        <v>0</v>
      </c>
      <c r="AK578" s="6" t="str">
        <f>+IF(Tabla1[[#This Row],[REQUEST_TY]]="SR MANTENIMIENTO CORRECTIVO", "EMERGENCIA", "OTROS")</f>
        <v>EMERGENCIA</v>
      </c>
      <c r="AL578" s="6" t="str">
        <f>+_xlfn.IFS(Tabla1[[#This Row],[Veces obj]]&lt;=1,"0-1",Tabla1[[#This Row],[Veces obj]]&lt;=2,"1-2",Tabla1[[#This Row],[Veces obj]]&lt;=3,"2-3",TRUE,"&gt;3")</f>
        <v>0-1</v>
      </c>
      <c r="AM578" s="6" t="str">
        <f>+_xlfn.IFS(MONTH(Tabla1[[#This Row],[MES]])&lt;=3,"Q1",MONTH(Tabla1[[#This Row],[MES]])&lt;=6,"Q2",MONTH(Tabla1[[#This Row],[MES]])&lt;=9,"Q3",TRUE,"Q4")</f>
        <v>Q1</v>
      </c>
      <c r="AN578" t="str">
        <f>+IFERROR(VLOOKUP(Tabla1[[#This Row],[CUENTA]],CTAS[],2,0),"OTROS")</f>
        <v>HONEYWELL</v>
      </c>
      <c r="AO578">
        <v>1</v>
      </c>
      <c r="AP578" t="str">
        <f>+IFERROR(VLOOKUP(Tabla1[[#This Row],[EMPLEADO]],IS[],3,0),"OTROS")</f>
        <v>JUAREZ</v>
      </c>
      <c r="AQ578" t="str">
        <f>+IFERROR(VLOOKUP(Tabla1[[#This Row],[EMPLEADO]],IS[[NÓMINA]:[INGENIERO]],2,0),"OTROS")</f>
        <v>CESAR MAR</v>
      </c>
    </row>
    <row r="579" spans="1:43" x14ac:dyDescent="0.25">
      <c r="A579" t="s">
        <v>4444</v>
      </c>
      <c r="B579">
        <v>1</v>
      </c>
      <c r="C579" t="s">
        <v>5227</v>
      </c>
      <c r="D579" t="s">
        <v>38</v>
      </c>
      <c r="E579" t="s">
        <v>190</v>
      </c>
      <c r="F579" t="s">
        <v>5228</v>
      </c>
      <c r="G579" s="17" t="s">
        <v>192</v>
      </c>
      <c r="H579" t="s">
        <v>266</v>
      </c>
      <c r="I579" t="s">
        <v>43</v>
      </c>
      <c r="J579" t="s">
        <v>8</v>
      </c>
      <c r="K579" t="s">
        <v>151</v>
      </c>
      <c r="L579" t="s">
        <v>193</v>
      </c>
      <c r="M579" t="s">
        <v>73</v>
      </c>
      <c r="N579">
        <v>0</v>
      </c>
      <c r="O579" t="s">
        <v>47</v>
      </c>
      <c r="P579">
        <v>9</v>
      </c>
      <c r="Q579" t="s">
        <v>194</v>
      </c>
      <c r="R579" t="s">
        <v>63</v>
      </c>
      <c r="S579" t="s">
        <v>64</v>
      </c>
      <c r="T579" t="s">
        <v>51</v>
      </c>
      <c r="U579" t="s">
        <v>195</v>
      </c>
      <c r="V579">
        <v>0.6</v>
      </c>
      <c r="W579" s="1">
        <v>819</v>
      </c>
      <c r="X579">
        <v>1</v>
      </c>
      <c r="Y579">
        <v>2.08</v>
      </c>
      <c r="Z579">
        <v>5</v>
      </c>
      <c r="AA579">
        <v>0.41600000000000004</v>
      </c>
      <c r="AB579" s="2">
        <v>0</v>
      </c>
      <c r="AC579" s="1">
        <v>0</v>
      </c>
      <c r="AD579" s="7">
        <v>43504</v>
      </c>
      <c r="AE579" s="7">
        <v>43504</v>
      </c>
      <c r="AF579">
        <v>0</v>
      </c>
      <c r="AG579" t="s">
        <v>53</v>
      </c>
      <c r="AH579" s="2">
        <v>0</v>
      </c>
      <c r="AI579" s="1">
        <v>0</v>
      </c>
      <c r="AJ579" s="1">
        <v>0</v>
      </c>
      <c r="AK579" s="6" t="str">
        <f>+IF(Tabla1[[#This Row],[REQUEST_TY]]="SR MANTENIMIENTO CORRECTIVO", "EMERGENCIA", "OTROS")</f>
        <v>EMERGENCIA</v>
      </c>
      <c r="AL579" s="6" t="str">
        <f>+_xlfn.IFS(Tabla1[[#This Row],[Veces obj]]&lt;=1,"0-1",Tabla1[[#This Row],[Veces obj]]&lt;=2,"1-2",Tabla1[[#This Row],[Veces obj]]&lt;=3,"2-3",TRUE,"&gt;3")</f>
        <v>0-1</v>
      </c>
      <c r="AM579" s="6" t="str">
        <f>+_xlfn.IFS(MONTH(Tabla1[[#This Row],[MES]])&lt;=3,"Q1",MONTH(Tabla1[[#This Row],[MES]])&lt;=6,"Q2",MONTH(Tabla1[[#This Row],[MES]])&lt;=9,"Q3",TRUE,"Q4")</f>
        <v>Q1</v>
      </c>
      <c r="AN579" t="str">
        <f>+IFERROR(VLOOKUP(Tabla1[[#This Row],[CUENTA]],CTAS[],2,0),"OTROS")</f>
        <v>HONEYWELL</v>
      </c>
      <c r="AO579">
        <v>1</v>
      </c>
      <c r="AP579" t="str">
        <f>+IFERROR(VLOOKUP(Tabla1[[#This Row],[EMPLEADO]],IS[],3,0),"OTROS")</f>
        <v>JUAREZ</v>
      </c>
      <c r="AQ579" t="str">
        <f>+IFERROR(VLOOKUP(Tabla1[[#This Row],[EMPLEADO]],IS[[NÓMINA]:[INGENIERO]],2,0),"OTROS")</f>
        <v>CESAR MAR</v>
      </c>
    </row>
    <row r="580" spans="1:43" x14ac:dyDescent="0.25">
      <c r="A580" t="s">
        <v>36</v>
      </c>
      <c r="B580">
        <v>1</v>
      </c>
      <c r="C580" t="s">
        <v>1246</v>
      </c>
      <c r="D580" t="s">
        <v>38</v>
      </c>
      <c r="E580" t="s">
        <v>747</v>
      </c>
      <c r="F580" t="s">
        <v>1247</v>
      </c>
      <c r="G580" s="17" t="s">
        <v>1248</v>
      </c>
      <c r="H580" t="s">
        <v>308</v>
      </c>
      <c r="I580" t="s">
        <v>43</v>
      </c>
      <c r="J580" t="s">
        <v>8</v>
      </c>
      <c r="K580" t="s">
        <v>495</v>
      </c>
      <c r="L580" t="s">
        <v>496</v>
      </c>
      <c r="M580" t="s">
        <v>46</v>
      </c>
      <c r="N580">
        <v>0</v>
      </c>
      <c r="O580" t="s">
        <v>47</v>
      </c>
      <c r="P580">
        <v>224</v>
      </c>
      <c r="Q580" t="s">
        <v>48</v>
      </c>
      <c r="R580" t="s">
        <v>95</v>
      </c>
      <c r="S580" t="s">
        <v>64</v>
      </c>
      <c r="T580" t="s">
        <v>51</v>
      </c>
      <c r="U580" t="s">
        <v>96</v>
      </c>
      <c r="V580">
        <v>1.1000000000000001</v>
      </c>
      <c r="W580" s="1">
        <v>1501.5000000000002</v>
      </c>
      <c r="X580">
        <v>1</v>
      </c>
      <c r="Y580">
        <v>0.97</v>
      </c>
      <c r="Z580">
        <v>5</v>
      </c>
      <c r="AA580">
        <v>0.19400000000000001</v>
      </c>
      <c r="AB580" s="2">
        <v>0</v>
      </c>
      <c r="AC580" s="1">
        <v>0</v>
      </c>
      <c r="AD580" s="7">
        <v>43467</v>
      </c>
      <c r="AE580" s="7">
        <v>43468</v>
      </c>
      <c r="AF580">
        <v>1</v>
      </c>
      <c r="AG580" t="s">
        <v>53</v>
      </c>
      <c r="AH580" s="2">
        <v>0</v>
      </c>
      <c r="AI580" s="1">
        <v>0</v>
      </c>
      <c r="AJ580" s="1">
        <v>0</v>
      </c>
      <c r="AK580" s="6" t="str">
        <f>+IF(Tabla1[[#This Row],[REQUEST_TY]]="SR MANTENIMIENTO CORRECTIVO", "EMERGENCIA", "OTROS")</f>
        <v>EMERGENCIA</v>
      </c>
      <c r="AL580" s="6" t="str">
        <f>+_xlfn.IFS(Tabla1[[#This Row],[Veces obj]]&lt;=1,"0-1",Tabla1[[#This Row],[Veces obj]]&lt;=2,"1-2",Tabla1[[#This Row],[Veces obj]]&lt;=3,"2-3",TRUE,"&gt;3")</f>
        <v>0-1</v>
      </c>
      <c r="AM580" s="6" t="str">
        <f>+_xlfn.IFS(MONTH(Tabla1[[#This Row],[MES]])&lt;=3,"Q1",MONTH(Tabla1[[#This Row],[MES]])&lt;=6,"Q2",MONTH(Tabla1[[#This Row],[MES]])&lt;=9,"Q3",TRUE,"Q4")</f>
        <v>Q1</v>
      </c>
      <c r="AN580" t="str">
        <f>+IFERROR(VLOOKUP(Tabla1[[#This Row],[CUENTA]],CTAS[],2,0),"OTROS")</f>
        <v>OTROS</v>
      </c>
      <c r="AP580" t="str">
        <f>+IFERROR(VLOOKUP(Tabla1[[#This Row],[EMPLEADO]],IS[],3,0),"OTROS")</f>
        <v>OTROS</v>
      </c>
      <c r="AQ580" t="str">
        <f>+IFERROR(VLOOKUP(Tabla1[[#This Row],[EMPLEADO]],IS[[NÓMINA]:[INGENIERO]],2,0),"OTROS")</f>
        <v>OTROS</v>
      </c>
    </row>
    <row r="581" spans="1:43" x14ac:dyDescent="0.25">
      <c r="A581" t="s">
        <v>36</v>
      </c>
      <c r="B581">
        <v>1</v>
      </c>
      <c r="C581" t="s">
        <v>1249</v>
      </c>
      <c r="D581" t="s">
        <v>38</v>
      </c>
      <c r="E581" t="s">
        <v>275</v>
      </c>
      <c r="F581" t="s">
        <v>1250</v>
      </c>
      <c r="G581" s="17" t="s">
        <v>1251</v>
      </c>
      <c r="H581" t="s">
        <v>568</v>
      </c>
      <c r="I581" t="s">
        <v>43</v>
      </c>
      <c r="J581" t="s">
        <v>8</v>
      </c>
      <c r="K581" t="s">
        <v>71</v>
      </c>
      <c r="L581" t="s">
        <v>569</v>
      </c>
      <c r="M581" t="s">
        <v>570</v>
      </c>
      <c r="N581">
        <v>0</v>
      </c>
      <c r="O581" t="s">
        <v>47</v>
      </c>
      <c r="P581">
        <v>145</v>
      </c>
      <c r="Q581" t="s">
        <v>48</v>
      </c>
      <c r="R581" t="s">
        <v>95</v>
      </c>
      <c r="S581" t="s">
        <v>64</v>
      </c>
      <c r="T581" t="s">
        <v>51</v>
      </c>
      <c r="U581" t="s">
        <v>96</v>
      </c>
      <c r="V581">
        <v>1.1000000000000001</v>
      </c>
      <c r="W581" s="1">
        <v>1501.5000000000002</v>
      </c>
      <c r="X581">
        <v>1</v>
      </c>
      <c r="Y581">
        <v>0.97</v>
      </c>
      <c r="Z581">
        <v>5</v>
      </c>
      <c r="AA581">
        <v>0.19400000000000001</v>
      </c>
      <c r="AB581" s="2">
        <v>0</v>
      </c>
      <c r="AC581" s="1">
        <v>0</v>
      </c>
      <c r="AD581" s="7">
        <v>43474</v>
      </c>
      <c r="AE581" s="7">
        <v>43475</v>
      </c>
      <c r="AF581">
        <v>1</v>
      </c>
      <c r="AG581" t="s">
        <v>53</v>
      </c>
      <c r="AH581" s="2">
        <v>0</v>
      </c>
      <c r="AI581" s="1">
        <v>0</v>
      </c>
      <c r="AJ581" s="1">
        <v>0</v>
      </c>
      <c r="AK581" s="6" t="str">
        <f>+IF(Tabla1[[#This Row],[REQUEST_TY]]="SR MANTENIMIENTO CORRECTIVO", "EMERGENCIA", "OTROS")</f>
        <v>EMERGENCIA</v>
      </c>
      <c r="AL581" s="6" t="str">
        <f>+_xlfn.IFS(Tabla1[[#This Row],[Veces obj]]&lt;=1,"0-1",Tabla1[[#This Row],[Veces obj]]&lt;=2,"1-2",Tabla1[[#This Row],[Veces obj]]&lt;=3,"2-3",TRUE,"&gt;3")</f>
        <v>0-1</v>
      </c>
      <c r="AM581" s="6" t="str">
        <f>+_xlfn.IFS(MONTH(Tabla1[[#This Row],[MES]])&lt;=3,"Q1",MONTH(Tabla1[[#This Row],[MES]])&lt;=6,"Q2",MONTH(Tabla1[[#This Row],[MES]])&lt;=9,"Q3",TRUE,"Q4")</f>
        <v>Q1</v>
      </c>
      <c r="AN581" t="str">
        <f>+IFERROR(VLOOKUP(Tabla1[[#This Row],[CUENTA]],CTAS[],2,0),"OTROS")</f>
        <v>OTROS</v>
      </c>
      <c r="AP581" t="str">
        <f>+IFERROR(VLOOKUP(Tabla1[[#This Row],[EMPLEADO]],IS[],3,0),"OTROS")</f>
        <v>OTROS</v>
      </c>
      <c r="AQ581" t="str">
        <f>+IFERROR(VLOOKUP(Tabla1[[#This Row],[EMPLEADO]],IS[[NÓMINA]:[INGENIERO]],2,0),"OTROS")</f>
        <v>OTROS</v>
      </c>
    </row>
    <row r="582" spans="1:43" x14ac:dyDescent="0.25">
      <c r="A582" t="s">
        <v>36</v>
      </c>
      <c r="B582">
        <v>1</v>
      </c>
      <c r="C582" t="s">
        <v>1252</v>
      </c>
      <c r="D582" t="s">
        <v>38</v>
      </c>
      <c r="E582" t="s">
        <v>535</v>
      </c>
      <c r="F582" t="s">
        <v>1253</v>
      </c>
      <c r="G582" s="17" t="s">
        <v>1254</v>
      </c>
      <c r="H582" t="s">
        <v>58</v>
      </c>
      <c r="I582" t="s">
        <v>43</v>
      </c>
      <c r="J582" t="s">
        <v>8</v>
      </c>
      <c r="K582" t="s">
        <v>1255</v>
      </c>
      <c r="L582" t="s">
        <v>1256</v>
      </c>
      <c r="M582" t="s">
        <v>736</v>
      </c>
      <c r="N582">
        <v>0</v>
      </c>
      <c r="O582" t="s">
        <v>47</v>
      </c>
      <c r="P582">
        <v>81</v>
      </c>
      <c r="Q582" t="s">
        <v>48</v>
      </c>
      <c r="R582" t="s">
        <v>49</v>
      </c>
      <c r="S582" t="s">
        <v>50</v>
      </c>
      <c r="T582" t="s">
        <v>51</v>
      </c>
      <c r="U582" t="s">
        <v>52</v>
      </c>
      <c r="V582">
        <v>1.05</v>
      </c>
      <c r="W582" s="1">
        <v>750.75000000000011</v>
      </c>
      <c r="X582">
        <v>1</v>
      </c>
      <c r="Y582">
        <v>0.97</v>
      </c>
      <c r="Z582">
        <v>5</v>
      </c>
      <c r="AA582">
        <v>0.19400000000000001</v>
      </c>
      <c r="AB582" s="2">
        <v>0</v>
      </c>
      <c r="AC582" s="1">
        <v>0</v>
      </c>
      <c r="AD582" s="7">
        <v>43494</v>
      </c>
      <c r="AE582" s="7">
        <v>43494</v>
      </c>
      <c r="AF582">
        <v>0</v>
      </c>
      <c r="AG582" t="s">
        <v>53</v>
      </c>
      <c r="AH582" s="2">
        <v>0</v>
      </c>
      <c r="AI582" s="1">
        <v>0</v>
      </c>
      <c r="AJ582" s="1">
        <v>0</v>
      </c>
      <c r="AK582" s="6" t="str">
        <f>+IF(Tabla1[[#This Row],[REQUEST_TY]]="SR MANTENIMIENTO CORRECTIVO", "EMERGENCIA", "OTROS")</f>
        <v>EMERGENCIA</v>
      </c>
      <c r="AL582" s="6" t="str">
        <f>+_xlfn.IFS(Tabla1[[#This Row],[Veces obj]]&lt;=1,"0-1",Tabla1[[#This Row],[Veces obj]]&lt;=2,"1-2",Tabla1[[#This Row],[Veces obj]]&lt;=3,"2-3",TRUE,"&gt;3")</f>
        <v>0-1</v>
      </c>
      <c r="AM582" s="6" t="str">
        <f>+_xlfn.IFS(MONTH(Tabla1[[#This Row],[MES]])&lt;=3,"Q1",MONTH(Tabla1[[#This Row],[MES]])&lt;=6,"Q2",MONTH(Tabla1[[#This Row],[MES]])&lt;=9,"Q3",TRUE,"Q4")</f>
        <v>Q1</v>
      </c>
      <c r="AN582" t="str">
        <f>+IFERROR(VLOOKUP(Tabla1[[#This Row],[CUENTA]],CTAS[],2,0),"OTROS")</f>
        <v>OTROS</v>
      </c>
      <c r="AP582" t="str">
        <f>+IFERROR(VLOOKUP(Tabla1[[#This Row],[EMPLEADO]],IS[],3,0),"OTROS")</f>
        <v>OTROS</v>
      </c>
      <c r="AQ582" t="str">
        <f>+IFERROR(VLOOKUP(Tabla1[[#This Row],[EMPLEADO]],IS[[NÓMINA]:[INGENIERO]],2,0),"OTROS")</f>
        <v>OTROS</v>
      </c>
    </row>
    <row r="583" spans="1:43" x14ac:dyDescent="0.25">
      <c r="A583" t="s">
        <v>36</v>
      </c>
      <c r="B583">
        <v>1</v>
      </c>
      <c r="C583" t="s">
        <v>2317</v>
      </c>
      <c r="D583" t="s">
        <v>38</v>
      </c>
      <c r="E583" t="s">
        <v>562</v>
      </c>
      <c r="F583" t="s">
        <v>2318</v>
      </c>
      <c r="G583" s="17" t="s">
        <v>2319</v>
      </c>
      <c r="H583" t="s">
        <v>266</v>
      </c>
      <c r="I583" t="s">
        <v>43</v>
      </c>
      <c r="J583" t="s">
        <v>8</v>
      </c>
      <c r="K583" t="s">
        <v>2320</v>
      </c>
      <c r="L583" t="s">
        <v>2321</v>
      </c>
      <c r="M583" t="s">
        <v>73</v>
      </c>
      <c r="N583">
        <v>0</v>
      </c>
      <c r="O583" t="s">
        <v>47</v>
      </c>
      <c r="P583">
        <v>1631</v>
      </c>
      <c r="Q583" t="s">
        <v>48</v>
      </c>
      <c r="R583" t="s">
        <v>63</v>
      </c>
      <c r="S583" t="s">
        <v>64</v>
      </c>
      <c r="T583" t="s">
        <v>51</v>
      </c>
      <c r="U583" t="s">
        <v>96</v>
      </c>
      <c r="V583">
        <v>1.1000000000000001</v>
      </c>
      <c r="W583" s="1">
        <v>1501.5000000000002</v>
      </c>
      <c r="X583">
        <v>1</v>
      </c>
      <c r="Y583">
        <v>2.17</v>
      </c>
      <c r="Z583">
        <v>5</v>
      </c>
      <c r="AA583">
        <v>0.434</v>
      </c>
      <c r="AB583" s="2">
        <v>0</v>
      </c>
      <c r="AC583" s="1">
        <v>0</v>
      </c>
      <c r="AD583" s="7">
        <v>43475</v>
      </c>
      <c r="AE583" s="7">
        <v>43475</v>
      </c>
      <c r="AF583">
        <v>0</v>
      </c>
      <c r="AG583" t="s">
        <v>53</v>
      </c>
      <c r="AH583" s="2">
        <v>0</v>
      </c>
      <c r="AI583" s="1">
        <v>0</v>
      </c>
      <c r="AJ583" s="1">
        <v>0</v>
      </c>
      <c r="AK583" s="6" t="str">
        <f>+IF(Tabla1[[#This Row],[REQUEST_TY]]="SR MANTENIMIENTO CORRECTIVO", "EMERGENCIA", "OTROS")</f>
        <v>EMERGENCIA</v>
      </c>
      <c r="AL583" s="6" t="str">
        <f>+_xlfn.IFS(Tabla1[[#This Row],[Veces obj]]&lt;=1,"0-1",Tabla1[[#This Row],[Veces obj]]&lt;=2,"1-2",Tabla1[[#This Row],[Veces obj]]&lt;=3,"2-3",TRUE,"&gt;3")</f>
        <v>0-1</v>
      </c>
      <c r="AM583" s="6" t="str">
        <f>+_xlfn.IFS(MONTH(Tabla1[[#This Row],[MES]])&lt;=3,"Q1",MONTH(Tabla1[[#This Row],[MES]])&lt;=6,"Q2",MONTH(Tabla1[[#This Row],[MES]])&lt;=9,"Q3",TRUE,"Q4")</f>
        <v>Q1</v>
      </c>
      <c r="AN583" t="str">
        <f>+IFERROR(VLOOKUP(Tabla1[[#This Row],[CUENTA]],CTAS[],2,0),"OTROS")</f>
        <v>OTROS</v>
      </c>
      <c r="AO583">
        <v>1</v>
      </c>
      <c r="AP583" t="str">
        <f>+IFERROR(VLOOKUP(Tabla1[[#This Row],[EMPLEADO]],IS[],3,0),"OTROS")</f>
        <v>JUAREZ</v>
      </c>
      <c r="AQ583" t="str">
        <f>+IFERROR(VLOOKUP(Tabla1[[#This Row],[EMPLEADO]],IS[[NÓMINA]:[INGENIERO]],2,0),"OTROS")</f>
        <v>CESAR MAR</v>
      </c>
    </row>
    <row r="584" spans="1:43" x14ac:dyDescent="0.25">
      <c r="A584" t="s">
        <v>4444</v>
      </c>
      <c r="B584">
        <v>1</v>
      </c>
      <c r="C584" t="s">
        <v>5908</v>
      </c>
      <c r="D584" t="s">
        <v>38</v>
      </c>
      <c r="E584" t="s">
        <v>85</v>
      </c>
      <c r="F584" t="s">
        <v>5909</v>
      </c>
      <c r="G584" s="17" t="s">
        <v>2396</v>
      </c>
      <c r="H584" t="s">
        <v>79</v>
      </c>
      <c r="I584" t="s">
        <v>43</v>
      </c>
      <c r="J584" t="s">
        <v>8</v>
      </c>
      <c r="K584" t="s">
        <v>1480</v>
      </c>
      <c r="L584" t="s">
        <v>1481</v>
      </c>
      <c r="M584" t="s">
        <v>1482</v>
      </c>
      <c r="N584">
        <v>0</v>
      </c>
      <c r="O584" t="s">
        <v>47</v>
      </c>
      <c r="P584">
        <v>19</v>
      </c>
      <c r="Q584" t="s">
        <v>62</v>
      </c>
      <c r="R584" t="s">
        <v>49</v>
      </c>
      <c r="S584" t="s">
        <v>50</v>
      </c>
      <c r="T584" t="s">
        <v>51</v>
      </c>
      <c r="U584" t="s">
        <v>154</v>
      </c>
      <c r="V584">
        <v>0.6</v>
      </c>
      <c r="W584" s="1">
        <v>429.00000000000006</v>
      </c>
      <c r="X584">
        <v>1</v>
      </c>
      <c r="Y584">
        <v>0.97</v>
      </c>
      <c r="Z584">
        <v>5</v>
      </c>
      <c r="AA584">
        <v>0.19400000000000001</v>
      </c>
      <c r="AB584" s="2">
        <v>0</v>
      </c>
      <c r="AC584" s="1">
        <v>0</v>
      </c>
      <c r="AD584" s="7">
        <v>43509</v>
      </c>
      <c r="AE584" s="7">
        <v>43509</v>
      </c>
      <c r="AF584">
        <v>0</v>
      </c>
      <c r="AG584" t="s">
        <v>53</v>
      </c>
      <c r="AH584" s="2">
        <v>0</v>
      </c>
      <c r="AI584" s="1">
        <v>0</v>
      </c>
      <c r="AJ584" s="1">
        <v>0</v>
      </c>
      <c r="AK584" s="6" t="str">
        <f>+IF(Tabla1[[#This Row],[REQUEST_TY]]="SR MANTENIMIENTO CORRECTIVO", "EMERGENCIA", "OTROS")</f>
        <v>EMERGENCIA</v>
      </c>
      <c r="AL584" s="6" t="str">
        <f>+_xlfn.IFS(Tabla1[[#This Row],[Veces obj]]&lt;=1,"0-1",Tabla1[[#This Row],[Veces obj]]&lt;=2,"1-2",Tabla1[[#This Row],[Veces obj]]&lt;=3,"2-3",TRUE,"&gt;3")</f>
        <v>0-1</v>
      </c>
      <c r="AM584" s="6" t="str">
        <f>+_xlfn.IFS(MONTH(Tabla1[[#This Row],[MES]])&lt;=3,"Q1",MONTH(Tabla1[[#This Row],[MES]])&lt;=6,"Q2",MONTH(Tabla1[[#This Row],[MES]])&lt;=9,"Q3",TRUE,"Q4")</f>
        <v>Q1</v>
      </c>
      <c r="AN584" t="str">
        <f>+IFERROR(VLOOKUP(Tabla1[[#This Row],[CUENTA]],CTAS[],2,0),"OTROS")</f>
        <v>OTROS</v>
      </c>
      <c r="AP584" t="str">
        <f>+IFERROR(VLOOKUP(Tabla1[[#This Row],[EMPLEADO]],IS[],3,0),"OTROS")</f>
        <v>OTROS</v>
      </c>
      <c r="AQ584" t="str">
        <f>+IFERROR(VLOOKUP(Tabla1[[#This Row],[EMPLEADO]],IS[[NÓMINA]:[INGENIERO]],2,0),"OTROS")</f>
        <v>OTROS</v>
      </c>
    </row>
    <row r="585" spans="1:43" x14ac:dyDescent="0.25">
      <c r="A585" t="s">
        <v>4444</v>
      </c>
      <c r="B585">
        <v>1</v>
      </c>
      <c r="C585" t="s">
        <v>6229</v>
      </c>
      <c r="D585" t="s">
        <v>38</v>
      </c>
      <c r="E585" t="s">
        <v>332</v>
      </c>
      <c r="F585" t="s">
        <v>6230</v>
      </c>
      <c r="G585" s="17" t="s">
        <v>6231</v>
      </c>
      <c r="H585" t="s">
        <v>1572</v>
      </c>
      <c r="I585" t="s">
        <v>43</v>
      </c>
      <c r="J585" t="s">
        <v>8</v>
      </c>
      <c r="K585" t="s">
        <v>59</v>
      </c>
      <c r="L585" t="s">
        <v>1706</v>
      </c>
      <c r="M585" t="s">
        <v>1707</v>
      </c>
      <c r="N585">
        <v>0</v>
      </c>
      <c r="O585" t="s">
        <v>47</v>
      </c>
      <c r="P585">
        <v>74</v>
      </c>
      <c r="Q585" t="s">
        <v>48</v>
      </c>
      <c r="R585" t="s">
        <v>317</v>
      </c>
      <c r="S585" t="s">
        <v>318</v>
      </c>
      <c r="T585" t="s">
        <v>51</v>
      </c>
      <c r="U585" t="s">
        <v>353</v>
      </c>
      <c r="V585">
        <v>1.1499999999999999</v>
      </c>
      <c r="W585" s="1">
        <v>1808.95</v>
      </c>
      <c r="X585">
        <v>1</v>
      </c>
      <c r="Y585">
        <v>0.78</v>
      </c>
      <c r="Z585">
        <v>4</v>
      </c>
      <c r="AA585">
        <v>0.19500000000000001</v>
      </c>
      <c r="AB585" s="2">
        <v>0</v>
      </c>
      <c r="AC585" s="1">
        <v>0</v>
      </c>
      <c r="AD585" s="7">
        <v>43511</v>
      </c>
      <c r="AE585" s="7">
        <v>43511</v>
      </c>
      <c r="AF585">
        <v>0</v>
      </c>
      <c r="AG585" t="s">
        <v>53</v>
      </c>
      <c r="AH585" s="2">
        <v>0</v>
      </c>
      <c r="AI585" s="1">
        <v>0</v>
      </c>
      <c r="AJ585" s="1">
        <v>0</v>
      </c>
      <c r="AK585" s="6" t="str">
        <f>+IF(Tabla1[[#This Row],[REQUEST_TY]]="SR MANTENIMIENTO CORRECTIVO", "EMERGENCIA", "OTROS")</f>
        <v>EMERGENCIA</v>
      </c>
      <c r="AL585" s="6" t="str">
        <f>+_xlfn.IFS(Tabla1[[#This Row],[Veces obj]]&lt;=1,"0-1",Tabla1[[#This Row],[Veces obj]]&lt;=2,"1-2",Tabla1[[#This Row],[Veces obj]]&lt;=3,"2-3",TRUE,"&gt;3")</f>
        <v>0-1</v>
      </c>
      <c r="AM585" s="6" t="str">
        <f>+_xlfn.IFS(MONTH(Tabla1[[#This Row],[MES]])&lt;=3,"Q1",MONTH(Tabla1[[#This Row],[MES]])&lt;=6,"Q2",MONTH(Tabla1[[#This Row],[MES]])&lt;=9,"Q3",TRUE,"Q4")</f>
        <v>Q1</v>
      </c>
      <c r="AN585" t="str">
        <f>+IFERROR(VLOOKUP(Tabla1[[#This Row],[CUENTA]],CTAS[],2,0),"OTROS")</f>
        <v>OTROS</v>
      </c>
      <c r="AP585" t="str">
        <f>+IFERROR(VLOOKUP(Tabla1[[#This Row],[EMPLEADO]],IS[],3,0),"OTROS")</f>
        <v>OTROS</v>
      </c>
      <c r="AQ585" t="str">
        <f>+IFERROR(VLOOKUP(Tabla1[[#This Row],[EMPLEADO]],IS[[NÓMINA]:[INGENIERO]],2,0),"OTROS")</f>
        <v>OTROS</v>
      </c>
    </row>
    <row r="586" spans="1:43" x14ac:dyDescent="0.25">
      <c r="A586" t="s">
        <v>36</v>
      </c>
      <c r="B586">
        <v>1</v>
      </c>
      <c r="C586" t="s">
        <v>1260</v>
      </c>
      <c r="D586" t="s">
        <v>38</v>
      </c>
      <c r="E586" t="s">
        <v>747</v>
      </c>
      <c r="F586" t="s">
        <v>1261</v>
      </c>
      <c r="G586" s="17" t="s">
        <v>1262</v>
      </c>
      <c r="H586" t="s">
        <v>1063</v>
      </c>
      <c r="I586" t="s">
        <v>43</v>
      </c>
      <c r="J586" t="s">
        <v>8</v>
      </c>
      <c r="K586" t="s">
        <v>199</v>
      </c>
      <c r="L586" t="s">
        <v>1263</v>
      </c>
      <c r="M586" t="s">
        <v>1264</v>
      </c>
      <c r="N586">
        <v>0</v>
      </c>
      <c r="O586" t="s">
        <v>47</v>
      </c>
      <c r="P586">
        <v>63</v>
      </c>
      <c r="Q586" t="s">
        <v>48</v>
      </c>
      <c r="R586" t="s">
        <v>95</v>
      </c>
      <c r="S586" t="s">
        <v>64</v>
      </c>
      <c r="T586" t="s">
        <v>51</v>
      </c>
      <c r="U586" t="s">
        <v>96</v>
      </c>
      <c r="V586">
        <v>1.1000000000000001</v>
      </c>
      <c r="W586" s="1">
        <v>1501.5000000000002</v>
      </c>
      <c r="X586">
        <v>1</v>
      </c>
      <c r="Y586">
        <v>0.98</v>
      </c>
      <c r="Z586">
        <v>5</v>
      </c>
      <c r="AA586">
        <v>0.19600000000000001</v>
      </c>
      <c r="AB586" s="2">
        <v>0</v>
      </c>
      <c r="AC586" s="1">
        <v>0</v>
      </c>
      <c r="AD586" s="7">
        <v>43467</v>
      </c>
      <c r="AE586" s="7">
        <v>43467</v>
      </c>
      <c r="AF586">
        <v>0</v>
      </c>
      <c r="AG586" t="s">
        <v>53</v>
      </c>
      <c r="AH586" s="2">
        <v>0</v>
      </c>
      <c r="AI586" s="1">
        <v>0</v>
      </c>
      <c r="AJ586" s="1">
        <v>0</v>
      </c>
      <c r="AK586" s="6" t="str">
        <f>+IF(Tabla1[[#This Row],[REQUEST_TY]]="SR MANTENIMIENTO CORRECTIVO", "EMERGENCIA", "OTROS")</f>
        <v>EMERGENCIA</v>
      </c>
      <c r="AL586" s="6" t="str">
        <f>+_xlfn.IFS(Tabla1[[#This Row],[Veces obj]]&lt;=1,"0-1",Tabla1[[#This Row],[Veces obj]]&lt;=2,"1-2",Tabla1[[#This Row],[Veces obj]]&lt;=3,"2-3",TRUE,"&gt;3")</f>
        <v>0-1</v>
      </c>
      <c r="AM586" s="6" t="str">
        <f>+_xlfn.IFS(MONTH(Tabla1[[#This Row],[MES]])&lt;=3,"Q1",MONTH(Tabla1[[#This Row],[MES]])&lt;=6,"Q2",MONTH(Tabla1[[#This Row],[MES]])&lt;=9,"Q3",TRUE,"Q4")</f>
        <v>Q1</v>
      </c>
      <c r="AN586" t="str">
        <f>+IFERROR(VLOOKUP(Tabla1[[#This Row],[CUENTA]],CTAS[],2,0),"OTROS")</f>
        <v>OTROS</v>
      </c>
      <c r="AP586" t="str">
        <f>+IFERROR(VLOOKUP(Tabla1[[#This Row],[EMPLEADO]],IS[],3,0),"OTROS")</f>
        <v>OTROS</v>
      </c>
      <c r="AQ586" t="str">
        <f>+IFERROR(VLOOKUP(Tabla1[[#This Row],[EMPLEADO]],IS[[NÓMINA]:[INGENIERO]],2,0),"OTROS")</f>
        <v>OTROS</v>
      </c>
    </row>
    <row r="587" spans="1:43" x14ac:dyDescent="0.25">
      <c r="A587" t="s">
        <v>36</v>
      </c>
      <c r="B587">
        <v>1</v>
      </c>
      <c r="C587" t="s">
        <v>1265</v>
      </c>
      <c r="D587" t="s">
        <v>38</v>
      </c>
      <c r="E587" t="s">
        <v>98</v>
      </c>
      <c r="F587" t="s">
        <v>1266</v>
      </c>
      <c r="G587" s="17" t="s">
        <v>1267</v>
      </c>
      <c r="H587" t="s">
        <v>101</v>
      </c>
      <c r="I587" t="s">
        <v>43</v>
      </c>
      <c r="J587" t="s">
        <v>8</v>
      </c>
      <c r="K587" t="s">
        <v>102</v>
      </c>
      <c r="L587" t="s">
        <v>1268</v>
      </c>
      <c r="M587" t="s">
        <v>1269</v>
      </c>
      <c r="N587">
        <v>0</v>
      </c>
      <c r="O587" t="s">
        <v>105</v>
      </c>
      <c r="P587">
        <v>26</v>
      </c>
      <c r="Q587" t="s">
        <v>62</v>
      </c>
      <c r="R587" t="s">
        <v>63</v>
      </c>
      <c r="S587" t="s">
        <v>64</v>
      </c>
      <c r="T587" t="s">
        <v>51</v>
      </c>
      <c r="U587" t="s">
        <v>65</v>
      </c>
      <c r="V587">
        <v>0.8</v>
      </c>
      <c r="W587" s="1">
        <v>524</v>
      </c>
      <c r="X587">
        <v>1</v>
      </c>
      <c r="Y587">
        <v>0.98</v>
      </c>
      <c r="Z587">
        <v>5</v>
      </c>
      <c r="AA587">
        <v>0.19600000000000001</v>
      </c>
      <c r="AB587" s="2">
        <v>0</v>
      </c>
      <c r="AC587" s="1">
        <v>0</v>
      </c>
      <c r="AD587" s="7">
        <v>43468</v>
      </c>
      <c r="AE587" s="7">
        <v>43468</v>
      </c>
      <c r="AF587">
        <v>0</v>
      </c>
      <c r="AG587" t="s">
        <v>53</v>
      </c>
      <c r="AH587" s="2">
        <v>0</v>
      </c>
      <c r="AI587" s="1">
        <v>0</v>
      </c>
      <c r="AJ587" s="1">
        <v>0</v>
      </c>
      <c r="AK587" s="6" t="str">
        <f>+IF(Tabla1[[#This Row],[REQUEST_TY]]="SR MANTENIMIENTO CORRECTIVO", "EMERGENCIA", "OTROS")</f>
        <v>EMERGENCIA</v>
      </c>
      <c r="AL587" s="6" t="str">
        <f>+_xlfn.IFS(Tabla1[[#This Row],[Veces obj]]&lt;=1,"0-1",Tabla1[[#This Row],[Veces obj]]&lt;=2,"1-2",Tabla1[[#This Row],[Veces obj]]&lt;=3,"2-3",TRUE,"&gt;3")</f>
        <v>0-1</v>
      </c>
      <c r="AM587" s="6" t="str">
        <f>+_xlfn.IFS(MONTH(Tabla1[[#This Row],[MES]])&lt;=3,"Q1",MONTH(Tabla1[[#This Row],[MES]])&lt;=6,"Q2",MONTH(Tabla1[[#This Row],[MES]])&lt;=9,"Q3",TRUE,"Q4")</f>
        <v>Q1</v>
      </c>
      <c r="AN587" t="str">
        <f>+IFERROR(VLOOKUP(Tabla1[[#This Row],[CUENTA]],CTAS[],2,0),"OTROS")</f>
        <v>OTROS</v>
      </c>
      <c r="AP587" t="str">
        <f>+IFERROR(VLOOKUP(Tabla1[[#This Row],[EMPLEADO]],IS[],3,0),"OTROS")</f>
        <v>OTROS</v>
      </c>
      <c r="AQ587" t="str">
        <f>+IFERROR(VLOOKUP(Tabla1[[#This Row],[EMPLEADO]],IS[[NÓMINA]:[INGENIERO]],2,0),"OTROS")</f>
        <v>OTROS</v>
      </c>
    </row>
    <row r="588" spans="1:43" x14ac:dyDescent="0.25">
      <c r="A588" t="s">
        <v>36</v>
      </c>
      <c r="B588">
        <v>1</v>
      </c>
      <c r="C588" t="s">
        <v>1270</v>
      </c>
      <c r="D588" t="s">
        <v>38</v>
      </c>
      <c r="E588" t="s">
        <v>1077</v>
      </c>
      <c r="F588" t="s">
        <v>1271</v>
      </c>
      <c r="G588" s="17" t="s">
        <v>1272</v>
      </c>
      <c r="H588" t="s">
        <v>646</v>
      </c>
      <c r="I588" t="s">
        <v>43</v>
      </c>
      <c r="J588" t="s">
        <v>8</v>
      </c>
      <c r="K588" t="s">
        <v>1273</v>
      </c>
      <c r="L588" t="s">
        <v>1274</v>
      </c>
      <c r="M588" t="s">
        <v>968</v>
      </c>
      <c r="N588">
        <v>0</v>
      </c>
      <c r="O588" t="s">
        <v>47</v>
      </c>
      <c r="P588">
        <v>87</v>
      </c>
      <c r="Q588" t="s">
        <v>48</v>
      </c>
      <c r="R588" t="s">
        <v>63</v>
      </c>
      <c r="S588" t="s">
        <v>64</v>
      </c>
      <c r="T588" t="s">
        <v>51</v>
      </c>
      <c r="U588" t="s">
        <v>96</v>
      </c>
      <c r="V588">
        <v>1.1000000000000001</v>
      </c>
      <c r="W588" s="1">
        <v>1501.5000000000002</v>
      </c>
      <c r="X588">
        <v>1</v>
      </c>
      <c r="Y588">
        <v>0.98</v>
      </c>
      <c r="Z588">
        <v>5</v>
      </c>
      <c r="AA588">
        <v>0.19600000000000001</v>
      </c>
      <c r="AB588" s="2">
        <v>0</v>
      </c>
      <c r="AC588" s="1">
        <v>0</v>
      </c>
      <c r="AD588" s="7">
        <v>43469</v>
      </c>
      <c r="AE588" s="7">
        <v>43469</v>
      </c>
      <c r="AF588">
        <v>0</v>
      </c>
      <c r="AG588" t="s">
        <v>53</v>
      </c>
      <c r="AH588" s="2">
        <v>0</v>
      </c>
      <c r="AI588" s="1">
        <v>0</v>
      </c>
      <c r="AJ588" s="1">
        <v>0</v>
      </c>
      <c r="AK588" s="6" t="str">
        <f>+IF(Tabla1[[#This Row],[REQUEST_TY]]="SR MANTENIMIENTO CORRECTIVO", "EMERGENCIA", "OTROS")</f>
        <v>EMERGENCIA</v>
      </c>
      <c r="AL588" s="6" t="str">
        <f>+_xlfn.IFS(Tabla1[[#This Row],[Veces obj]]&lt;=1,"0-1",Tabla1[[#This Row],[Veces obj]]&lt;=2,"1-2",Tabla1[[#This Row],[Veces obj]]&lt;=3,"2-3",TRUE,"&gt;3")</f>
        <v>0-1</v>
      </c>
      <c r="AM588" s="6" t="str">
        <f>+_xlfn.IFS(MONTH(Tabla1[[#This Row],[MES]])&lt;=3,"Q1",MONTH(Tabla1[[#This Row],[MES]])&lt;=6,"Q2",MONTH(Tabla1[[#This Row],[MES]])&lt;=9,"Q3",TRUE,"Q4")</f>
        <v>Q1</v>
      </c>
      <c r="AN588" t="str">
        <f>+IFERROR(VLOOKUP(Tabla1[[#This Row],[CUENTA]],CTAS[],2,0),"OTROS")</f>
        <v>OTROS</v>
      </c>
      <c r="AP588" t="str">
        <f>+IFERROR(VLOOKUP(Tabla1[[#This Row],[EMPLEADO]],IS[],3,0),"OTROS")</f>
        <v>OTROS</v>
      </c>
      <c r="AQ588" t="str">
        <f>+IFERROR(VLOOKUP(Tabla1[[#This Row],[EMPLEADO]],IS[[NÓMINA]:[INGENIERO]],2,0),"OTROS")</f>
        <v>OTROS</v>
      </c>
    </row>
    <row r="589" spans="1:43" x14ac:dyDescent="0.25">
      <c r="A589" t="s">
        <v>36</v>
      </c>
      <c r="B589">
        <v>1</v>
      </c>
      <c r="C589" t="s">
        <v>1275</v>
      </c>
      <c r="D589" t="s">
        <v>38</v>
      </c>
      <c r="E589" t="s">
        <v>850</v>
      </c>
      <c r="F589" t="s">
        <v>1276</v>
      </c>
      <c r="G589" s="17" t="s">
        <v>852</v>
      </c>
      <c r="H589" t="s">
        <v>213</v>
      </c>
      <c r="I589" t="s">
        <v>43</v>
      </c>
      <c r="J589" t="s">
        <v>8</v>
      </c>
      <c r="K589" t="s">
        <v>853</v>
      </c>
      <c r="L589" t="s">
        <v>854</v>
      </c>
      <c r="M589" t="s">
        <v>640</v>
      </c>
      <c r="N589">
        <v>0</v>
      </c>
      <c r="O589" t="s">
        <v>47</v>
      </c>
      <c r="P589">
        <v>161</v>
      </c>
      <c r="Q589" t="s">
        <v>48</v>
      </c>
      <c r="R589" t="s">
        <v>242</v>
      </c>
      <c r="S589" t="s">
        <v>64</v>
      </c>
      <c r="T589" t="s">
        <v>51</v>
      </c>
      <c r="U589" t="s">
        <v>96</v>
      </c>
      <c r="V589">
        <v>1.1000000000000001</v>
      </c>
      <c r="W589" s="1">
        <v>1501.5000000000002</v>
      </c>
      <c r="X589">
        <v>1</v>
      </c>
      <c r="Y589">
        <v>0.98</v>
      </c>
      <c r="Z589">
        <v>5</v>
      </c>
      <c r="AA589">
        <v>0.19600000000000001</v>
      </c>
      <c r="AB589" s="2">
        <v>0</v>
      </c>
      <c r="AC589" s="1">
        <v>0</v>
      </c>
      <c r="AD589" s="7">
        <v>43479</v>
      </c>
      <c r="AE589" s="7">
        <v>43479</v>
      </c>
      <c r="AF589">
        <v>0</v>
      </c>
      <c r="AG589" t="s">
        <v>53</v>
      </c>
      <c r="AH589" s="2">
        <v>0</v>
      </c>
      <c r="AI589" s="1">
        <v>0</v>
      </c>
      <c r="AJ589" s="1">
        <v>0</v>
      </c>
      <c r="AK589" s="6" t="str">
        <f>+IF(Tabla1[[#This Row],[REQUEST_TY]]="SR MANTENIMIENTO CORRECTIVO", "EMERGENCIA", "OTROS")</f>
        <v>EMERGENCIA</v>
      </c>
      <c r="AL589" s="6" t="str">
        <f>+_xlfn.IFS(Tabla1[[#This Row],[Veces obj]]&lt;=1,"0-1",Tabla1[[#This Row],[Veces obj]]&lt;=2,"1-2",Tabla1[[#This Row],[Veces obj]]&lt;=3,"2-3",TRUE,"&gt;3")</f>
        <v>0-1</v>
      </c>
      <c r="AM589" s="6" t="str">
        <f>+_xlfn.IFS(MONTH(Tabla1[[#This Row],[MES]])&lt;=3,"Q1",MONTH(Tabla1[[#This Row],[MES]])&lt;=6,"Q2",MONTH(Tabla1[[#This Row],[MES]])&lt;=9,"Q3",TRUE,"Q4")</f>
        <v>Q1</v>
      </c>
      <c r="AN589" t="str">
        <f>+IFERROR(VLOOKUP(Tabla1[[#This Row],[CUENTA]],CTAS[],2,0),"OTROS")</f>
        <v>OTROS</v>
      </c>
      <c r="AP589" t="str">
        <f>+IFERROR(VLOOKUP(Tabla1[[#This Row],[EMPLEADO]],IS[],3,0),"OTROS")</f>
        <v>OTROS</v>
      </c>
      <c r="AQ589" t="str">
        <f>+IFERROR(VLOOKUP(Tabla1[[#This Row],[EMPLEADO]],IS[[NÓMINA]:[INGENIERO]],2,0),"OTROS")</f>
        <v>OTROS</v>
      </c>
    </row>
    <row r="590" spans="1:43" x14ac:dyDescent="0.25">
      <c r="A590" t="s">
        <v>36</v>
      </c>
      <c r="B590">
        <v>1</v>
      </c>
      <c r="C590" t="s">
        <v>1277</v>
      </c>
      <c r="D590" t="s">
        <v>38</v>
      </c>
      <c r="E590" t="s">
        <v>182</v>
      </c>
      <c r="F590" t="s">
        <v>1278</v>
      </c>
      <c r="G590" s="17" t="s">
        <v>1279</v>
      </c>
      <c r="H590" t="s">
        <v>568</v>
      </c>
      <c r="I590" t="s">
        <v>43</v>
      </c>
      <c r="J590" t="s">
        <v>8</v>
      </c>
      <c r="K590" t="s">
        <v>71</v>
      </c>
      <c r="L590" t="s">
        <v>569</v>
      </c>
      <c r="M590" t="s">
        <v>570</v>
      </c>
      <c r="N590">
        <v>0</v>
      </c>
      <c r="O590" t="s">
        <v>47</v>
      </c>
      <c r="P590">
        <v>56</v>
      </c>
      <c r="Q590" t="s">
        <v>82</v>
      </c>
      <c r="R590" t="s">
        <v>153</v>
      </c>
      <c r="S590" t="s">
        <v>50</v>
      </c>
      <c r="T590" t="s">
        <v>51</v>
      </c>
      <c r="U590" t="s">
        <v>120</v>
      </c>
      <c r="V590">
        <v>0.8</v>
      </c>
      <c r="W590" s="1">
        <v>572.00000000000011</v>
      </c>
      <c r="X590">
        <v>1</v>
      </c>
      <c r="Y590">
        <v>0.98</v>
      </c>
      <c r="Z590">
        <v>5</v>
      </c>
      <c r="AA590">
        <v>0.19600000000000001</v>
      </c>
      <c r="AB590" s="2">
        <v>0</v>
      </c>
      <c r="AC590" s="1">
        <v>0</v>
      </c>
      <c r="AD590" s="7">
        <v>43482</v>
      </c>
      <c r="AE590" s="7">
        <v>43483</v>
      </c>
      <c r="AF590">
        <v>1</v>
      </c>
      <c r="AG590" t="s">
        <v>53</v>
      </c>
      <c r="AH590" s="2">
        <v>0</v>
      </c>
      <c r="AI590" s="1">
        <v>0</v>
      </c>
      <c r="AJ590" s="1">
        <v>0</v>
      </c>
      <c r="AK590" s="6" t="str">
        <f>+IF(Tabla1[[#This Row],[REQUEST_TY]]="SR MANTENIMIENTO CORRECTIVO", "EMERGENCIA", "OTROS")</f>
        <v>EMERGENCIA</v>
      </c>
      <c r="AL590" s="6" t="str">
        <f>+_xlfn.IFS(Tabla1[[#This Row],[Veces obj]]&lt;=1,"0-1",Tabla1[[#This Row],[Veces obj]]&lt;=2,"1-2",Tabla1[[#This Row],[Veces obj]]&lt;=3,"2-3",TRUE,"&gt;3")</f>
        <v>0-1</v>
      </c>
      <c r="AM590" s="6" t="str">
        <f>+_xlfn.IFS(MONTH(Tabla1[[#This Row],[MES]])&lt;=3,"Q1",MONTH(Tabla1[[#This Row],[MES]])&lt;=6,"Q2",MONTH(Tabla1[[#This Row],[MES]])&lt;=9,"Q3",TRUE,"Q4")</f>
        <v>Q1</v>
      </c>
      <c r="AN590" t="str">
        <f>+IFERROR(VLOOKUP(Tabla1[[#This Row],[CUENTA]],CTAS[],2,0),"OTROS")</f>
        <v>OTROS</v>
      </c>
      <c r="AP590" t="str">
        <f>+IFERROR(VLOOKUP(Tabla1[[#This Row],[EMPLEADO]],IS[],3,0),"OTROS")</f>
        <v>OTROS</v>
      </c>
      <c r="AQ590" t="str">
        <f>+IFERROR(VLOOKUP(Tabla1[[#This Row],[EMPLEADO]],IS[[NÓMINA]:[INGENIERO]],2,0),"OTROS")</f>
        <v>OTROS</v>
      </c>
    </row>
    <row r="591" spans="1:43" x14ac:dyDescent="0.25">
      <c r="A591" t="s">
        <v>36</v>
      </c>
      <c r="B591">
        <v>1</v>
      </c>
      <c r="C591" t="s">
        <v>2256</v>
      </c>
      <c r="D591" t="s">
        <v>38</v>
      </c>
      <c r="E591" t="s">
        <v>39</v>
      </c>
      <c r="F591" t="s">
        <v>2257</v>
      </c>
      <c r="G591" s="17" t="s">
        <v>2236</v>
      </c>
      <c r="H591" t="s">
        <v>271</v>
      </c>
      <c r="I591" t="s">
        <v>43</v>
      </c>
      <c r="J591" t="s">
        <v>8</v>
      </c>
      <c r="K591" t="s">
        <v>2237</v>
      </c>
      <c r="L591" t="s">
        <v>2238</v>
      </c>
      <c r="M591" t="s">
        <v>131</v>
      </c>
      <c r="N591">
        <v>1</v>
      </c>
      <c r="O591" t="s">
        <v>105</v>
      </c>
      <c r="P591">
        <v>2596</v>
      </c>
      <c r="Q591" t="s">
        <v>48</v>
      </c>
      <c r="R591" t="s">
        <v>49</v>
      </c>
      <c r="S591" t="s">
        <v>50</v>
      </c>
      <c r="T591" t="s">
        <v>51</v>
      </c>
      <c r="U591" t="s">
        <v>52</v>
      </c>
      <c r="V591">
        <v>1.05</v>
      </c>
      <c r="W591" s="1">
        <v>0</v>
      </c>
      <c r="X591">
        <v>1</v>
      </c>
      <c r="Y591">
        <v>2.0299999999999998</v>
      </c>
      <c r="Z591">
        <v>5</v>
      </c>
      <c r="AA591">
        <v>0.40599999999999997</v>
      </c>
      <c r="AB591" s="2">
        <v>0</v>
      </c>
      <c r="AC591" s="1">
        <v>0</v>
      </c>
      <c r="AD591" s="7">
        <v>43474</v>
      </c>
      <c r="AE591" s="7">
        <v>43475</v>
      </c>
      <c r="AF591">
        <v>1</v>
      </c>
      <c r="AG591" t="s">
        <v>53</v>
      </c>
      <c r="AH591" s="2">
        <v>0</v>
      </c>
      <c r="AI591" s="1">
        <v>0</v>
      </c>
      <c r="AJ591" s="1">
        <v>0</v>
      </c>
      <c r="AK591" s="6" t="str">
        <f>+IF(Tabla1[[#This Row],[REQUEST_TY]]="SR MANTENIMIENTO CORRECTIVO", "EMERGENCIA", "OTROS")</f>
        <v>EMERGENCIA</v>
      </c>
      <c r="AL591" s="6" t="str">
        <f>+_xlfn.IFS(Tabla1[[#This Row],[Veces obj]]&lt;=1,"0-1",Tabla1[[#This Row],[Veces obj]]&lt;=2,"1-2",Tabla1[[#This Row],[Veces obj]]&lt;=3,"2-3",TRUE,"&gt;3")</f>
        <v>0-1</v>
      </c>
      <c r="AM591" s="6" t="str">
        <f>+_xlfn.IFS(MONTH(Tabla1[[#This Row],[MES]])&lt;=3,"Q1",MONTH(Tabla1[[#This Row],[MES]])&lt;=6,"Q2",MONTH(Tabla1[[#This Row],[MES]])&lt;=9,"Q3",TRUE,"Q4")</f>
        <v>Q1</v>
      </c>
      <c r="AN591" t="str">
        <f>+IFERROR(VLOOKUP(Tabla1[[#This Row],[CUENTA]],CTAS[],2,0),"OTROS")</f>
        <v>OTROS</v>
      </c>
      <c r="AP591" t="str">
        <f>+IFERROR(VLOOKUP(Tabla1[[#This Row],[EMPLEADO]],IS[],3,0),"OTROS")</f>
        <v>OTROS</v>
      </c>
      <c r="AQ591" t="str">
        <f>+IFERROR(VLOOKUP(Tabla1[[#This Row],[EMPLEADO]],IS[[NÓMINA]:[INGENIERO]],2,0),"OTROS")</f>
        <v>OTROS</v>
      </c>
    </row>
    <row r="592" spans="1:43" x14ac:dyDescent="0.25">
      <c r="A592" t="s">
        <v>36</v>
      </c>
      <c r="B592">
        <v>1</v>
      </c>
      <c r="C592" t="s">
        <v>1284</v>
      </c>
      <c r="D592" t="s">
        <v>38</v>
      </c>
      <c r="E592" t="s">
        <v>39</v>
      </c>
      <c r="F592" t="s">
        <v>1285</v>
      </c>
      <c r="G592" s="17" t="s">
        <v>1286</v>
      </c>
      <c r="H592" t="s">
        <v>646</v>
      </c>
      <c r="I592" t="s">
        <v>43</v>
      </c>
      <c r="J592" t="s">
        <v>8</v>
      </c>
      <c r="K592" t="s">
        <v>1287</v>
      </c>
      <c r="L592" t="s">
        <v>1288</v>
      </c>
      <c r="M592" t="s">
        <v>649</v>
      </c>
      <c r="N592">
        <v>0</v>
      </c>
      <c r="O592" t="s">
        <v>47</v>
      </c>
      <c r="P592">
        <v>192</v>
      </c>
      <c r="Q592" t="s">
        <v>48</v>
      </c>
      <c r="R592" t="s">
        <v>49</v>
      </c>
      <c r="S592" t="s">
        <v>50</v>
      </c>
      <c r="T592" t="s">
        <v>51</v>
      </c>
      <c r="U592" t="s">
        <v>52</v>
      </c>
      <c r="V592">
        <v>1.05</v>
      </c>
      <c r="W592" s="1">
        <v>750.75000000000011</v>
      </c>
      <c r="X592">
        <v>1</v>
      </c>
      <c r="Y592">
        <v>1</v>
      </c>
      <c r="Z592">
        <v>5</v>
      </c>
      <c r="AA592">
        <v>0.2</v>
      </c>
      <c r="AB592" s="2">
        <v>0</v>
      </c>
      <c r="AC592" s="1">
        <v>0</v>
      </c>
      <c r="AD592" s="7">
        <v>43467</v>
      </c>
      <c r="AE592" s="7">
        <v>43468</v>
      </c>
      <c r="AF592">
        <v>1</v>
      </c>
      <c r="AG592" t="s">
        <v>53</v>
      </c>
      <c r="AH592" s="2">
        <v>0</v>
      </c>
      <c r="AI592" s="1">
        <v>0</v>
      </c>
      <c r="AJ592" s="1">
        <v>0</v>
      </c>
      <c r="AK592" s="6" t="str">
        <f>+IF(Tabla1[[#This Row],[REQUEST_TY]]="SR MANTENIMIENTO CORRECTIVO", "EMERGENCIA", "OTROS")</f>
        <v>EMERGENCIA</v>
      </c>
      <c r="AL592" s="6" t="str">
        <f>+_xlfn.IFS(Tabla1[[#This Row],[Veces obj]]&lt;=1,"0-1",Tabla1[[#This Row],[Veces obj]]&lt;=2,"1-2",Tabla1[[#This Row],[Veces obj]]&lt;=3,"2-3",TRUE,"&gt;3")</f>
        <v>0-1</v>
      </c>
      <c r="AM592" s="6" t="str">
        <f>+_xlfn.IFS(MONTH(Tabla1[[#This Row],[MES]])&lt;=3,"Q1",MONTH(Tabla1[[#This Row],[MES]])&lt;=6,"Q2",MONTH(Tabla1[[#This Row],[MES]])&lt;=9,"Q3",TRUE,"Q4")</f>
        <v>Q1</v>
      </c>
      <c r="AN592" t="str">
        <f>+IFERROR(VLOOKUP(Tabla1[[#This Row],[CUENTA]],CTAS[],2,0),"OTROS")</f>
        <v>OTROS</v>
      </c>
      <c r="AP592" t="str">
        <f>+IFERROR(VLOOKUP(Tabla1[[#This Row],[EMPLEADO]],IS[],3,0),"OTROS")</f>
        <v>OTROS</v>
      </c>
      <c r="AQ592" t="str">
        <f>+IFERROR(VLOOKUP(Tabla1[[#This Row],[EMPLEADO]],IS[[NÓMINA]:[INGENIERO]],2,0),"OTROS")</f>
        <v>OTROS</v>
      </c>
    </row>
    <row r="593" spans="1:43" x14ac:dyDescent="0.25">
      <c r="A593" t="s">
        <v>36</v>
      </c>
      <c r="B593">
        <v>1</v>
      </c>
      <c r="C593" t="s">
        <v>1289</v>
      </c>
      <c r="D593" t="s">
        <v>38</v>
      </c>
      <c r="E593" t="s">
        <v>55</v>
      </c>
      <c r="F593" t="s">
        <v>1290</v>
      </c>
      <c r="G593" s="17" t="s">
        <v>1291</v>
      </c>
      <c r="H593" t="s">
        <v>213</v>
      </c>
      <c r="I593" t="s">
        <v>43</v>
      </c>
      <c r="J593" t="s">
        <v>8</v>
      </c>
      <c r="K593" t="s">
        <v>102</v>
      </c>
      <c r="L593" t="s">
        <v>1292</v>
      </c>
      <c r="M593" t="s">
        <v>215</v>
      </c>
      <c r="N593">
        <v>0</v>
      </c>
      <c r="O593" t="s">
        <v>47</v>
      </c>
      <c r="P593">
        <v>101</v>
      </c>
      <c r="Q593" t="s">
        <v>48</v>
      </c>
      <c r="R593" t="s">
        <v>63</v>
      </c>
      <c r="S593" t="s">
        <v>64</v>
      </c>
      <c r="T593" t="s">
        <v>51</v>
      </c>
      <c r="U593" t="s">
        <v>96</v>
      </c>
      <c r="V593">
        <v>1.1000000000000001</v>
      </c>
      <c r="W593" s="1">
        <v>1501.5000000000002</v>
      </c>
      <c r="X593">
        <v>1</v>
      </c>
      <c r="Y593">
        <v>1</v>
      </c>
      <c r="Z593">
        <v>5</v>
      </c>
      <c r="AA593">
        <v>0.2</v>
      </c>
      <c r="AB593" s="2">
        <v>0</v>
      </c>
      <c r="AC593" s="1">
        <v>0</v>
      </c>
      <c r="AD593" s="7">
        <v>43473</v>
      </c>
      <c r="AE593" s="7">
        <v>43473</v>
      </c>
      <c r="AF593">
        <v>0</v>
      </c>
      <c r="AG593" t="s">
        <v>53</v>
      </c>
      <c r="AH593" s="2">
        <v>0</v>
      </c>
      <c r="AI593" s="1">
        <v>0</v>
      </c>
      <c r="AJ593" s="1">
        <v>0</v>
      </c>
      <c r="AK593" s="6" t="str">
        <f>+IF(Tabla1[[#This Row],[REQUEST_TY]]="SR MANTENIMIENTO CORRECTIVO", "EMERGENCIA", "OTROS")</f>
        <v>EMERGENCIA</v>
      </c>
      <c r="AL593" s="6" t="str">
        <f>+_xlfn.IFS(Tabla1[[#This Row],[Veces obj]]&lt;=1,"0-1",Tabla1[[#This Row],[Veces obj]]&lt;=2,"1-2",Tabla1[[#This Row],[Veces obj]]&lt;=3,"2-3",TRUE,"&gt;3")</f>
        <v>0-1</v>
      </c>
      <c r="AM593" s="6" t="str">
        <f>+_xlfn.IFS(MONTH(Tabla1[[#This Row],[MES]])&lt;=3,"Q1",MONTH(Tabla1[[#This Row],[MES]])&lt;=6,"Q2",MONTH(Tabla1[[#This Row],[MES]])&lt;=9,"Q3",TRUE,"Q4")</f>
        <v>Q1</v>
      </c>
      <c r="AN593" t="str">
        <f>+IFERROR(VLOOKUP(Tabla1[[#This Row],[CUENTA]],CTAS[],2,0),"OTROS")</f>
        <v>OTROS</v>
      </c>
      <c r="AP593" t="str">
        <f>+IFERROR(VLOOKUP(Tabla1[[#This Row],[EMPLEADO]],IS[],3,0),"OTROS")</f>
        <v>OTROS</v>
      </c>
      <c r="AQ593" t="str">
        <f>+IFERROR(VLOOKUP(Tabla1[[#This Row],[EMPLEADO]],IS[[NÓMINA]:[INGENIERO]],2,0),"OTROS")</f>
        <v>OTROS</v>
      </c>
    </row>
    <row r="594" spans="1:43" x14ac:dyDescent="0.25">
      <c r="A594" t="s">
        <v>36</v>
      </c>
      <c r="B594">
        <v>1</v>
      </c>
      <c r="C594" t="s">
        <v>1293</v>
      </c>
      <c r="D594" t="s">
        <v>38</v>
      </c>
      <c r="E594" t="s">
        <v>85</v>
      </c>
      <c r="F594" t="s">
        <v>1294</v>
      </c>
      <c r="G594" s="17" t="s">
        <v>1295</v>
      </c>
      <c r="H594" t="s">
        <v>213</v>
      </c>
      <c r="I594" t="s">
        <v>43</v>
      </c>
      <c r="J594" t="s">
        <v>8</v>
      </c>
      <c r="K594" t="s">
        <v>1296</v>
      </c>
      <c r="L594" t="s">
        <v>1297</v>
      </c>
      <c r="M594" t="s">
        <v>1298</v>
      </c>
      <c r="N594">
        <v>0</v>
      </c>
      <c r="O594" t="s">
        <v>47</v>
      </c>
      <c r="P594">
        <v>2594</v>
      </c>
      <c r="Q594" t="s">
        <v>48</v>
      </c>
      <c r="R594" t="s">
        <v>49</v>
      </c>
      <c r="S594" t="s">
        <v>50</v>
      </c>
      <c r="T594" t="s">
        <v>51</v>
      </c>
      <c r="U594" t="s">
        <v>52</v>
      </c>
      <c r="V594">
        <v>1.05</v>
      </c>
      <c r="W594" s="1">
        <v>750.75000000000011</v>
      </c>
      <c r="X594">
        <v>1</v>
      </c>
      <c r="Y594">
        <v>1</v>
      </c>
      <c r="Z594">
        <v>5</v>
      </c>
      <c r="AA594">
        <v>0.2</v>
      </c>
      <c r="AB594" s="2">
        <v>0</v>
      </c>
      <c r="AC594" s="1">
        <v>0</v>
      </c>
      <c r="AD594" s="7">
        <v>43474</v>
      </c>
      <c r="AE594" s="7">
        <v>43474</v>
      </c>
      <c r="AF594">
        <v>0</v>
      </c>
      <c r="AG594" t="s">
        <v>53</v>
      </c>
      <c r="AH594" s="2">
        <v>0</v>
      </c>
      <c r="AI594" s="1">
        <v>0</v>
      </c>
      <c r="AJ594" s="1">
        <v>0</v>
      </c>
      <c r="AK594" s="6" t="str">
        <f>+IF(Tabla1[[#This Row],[REQUEST_TY]]="SR MANTENIMIENTO CORRECTIVO", "EMERGENCIA", "OTROS")</f>
        <v>EMERGENCIA</v>
      </c>
      <c r="AL594" s="6" t="str">
        <f>+_xlfn.IFS(Tabla1[[#This Row],[Veces obj]]&lt;=1,"0-1",Tabla1[[#This Row],[Veces obj]]&lt;=2,"1-2",Tabla1[[#This Row],[Veces obj]]&lt;=3,"2-3",TRUE,"&gt;3")</f>
        <v>0-1</v>
      </c>
      <c r="AM594" s="6" t="str">
        <f>+_xlfn.IFS(MONTH(Tabla1[[#This Row],[MES]])&lt;=3,"Q1",MONTH(Tabla1[[#This Row],[MES]])&lt;=6,"Q2",MONTH(Tabla1[[#This Row],[MES]])&lt;=9,"Q3",TRUE,"Q4")</f>
        <v>Q1</v>
      </c>
      <c r="AN594" t="str">
        <f>+IFERROR(VLOOKUP(Tabla1[[#This Row],[CUENTA]],CTAS[],2,0),"OTROS")</f>
        <v>OTROS</v>
      </c>
      <c r="AP594" t="str">
        <f>+IFERROR(VLOOKUP(Tabla1[[#This Row],[EMPLEADO]],IS[],3,0),"OTROS")</f>
        <v>OTROS</v>
      </c>
      <c r="AQ594" t="str">
        <f>+IFERROR(VLOOKUP(Tabla1[[#This Row],[EMPLEADO]],IS[[NÓMINA]:[INGENIERO]],2,0),"OTROS")</f>
        <v>OTROS</v>
      </c>
    </row>
    <row r="595" spans="1:43" x14ac:dyDescent="0.25">
      <c r="A595" t="s">
        <v>36</v>
      </c>
      <c r="B595">
        <v>1</v>
      </c>
      <c r="C595" t="s">
        <v>1299</v>
      </c>
      <c r="D595" t="s">
        <v>38</v>
      </c>
      <c r="E595" t="s">
        <v>694</v>
      </c>
      <c r="F595" t="s">
        <v>1300</v>
      </c>
      <c r="G595" s="17" t="s">
        <v>1301</v>
      </c>
      <c r="H595" t="s">
        <v>646</v>
      </c>
      <c r="I595" t="s">
        <v>43</v>
      </c>
      <c r="J595" t="s">
        <v>8</v>
      </c>
      <c r="K595" t="s">
        <v>59</v>
      </c>
      <c r="L595" t="s">
        <v>723</v>
      </c>
      <c r="M595" t="s">
        <v>358</v>
      </c>
      <c r="N595">
        <v>0</v>
      </c>
      <c r="O595" t="s">
        <v>47</v>
      </c>
      <c r="P595">
        <v>38</v>
      </c>
      <c r="Q595" t="s">
        <v>82</v>
      </c>
      <c r="R595" t="s">
        <v>138</v>
      </c>
      <c r="S595" t="s">
        <v>139</v>
      </c>
      <c r="T595" t="s">
        <v>51</v>
      </c>
      <c r="U595" t="s">
        <v>140</v>
      </c>
      <c r="V595">
        <v>1.1000000000000001</v>
      </c>
      <c r="W595" s="1">
        <v>1730.3000000000004</v>
      </c>
      <c r="X595">
        <v>1</v>
      </c>
      <c r="Y595">
        <v>0.8</v>
      </c>
      <c r="Z595">
        <v>4</v>
      </c>
      <c r="AA595">
        <v>0.2</v>
      </c>
      <c r="AB595" s="2">
        <v>0</v>
      </c>
      <c r="AC595" s="1">
        <v>0</v>
      </c>
      <c r="AD595" s="7">
        <v>43475</v>
      </c>
      <c r="AE595" s="7">
        <v>43475</v>
      </c>
      <c r="AF595">
        <v>0</v>
      </c>
      <c r="AG595" t="s">
        <v>53</v>
      </c>
      <c r="AH595" s="2">
        <v>0</v>
      </c>
      <c r="AI595" s="1">
        <v>0</v>
      </c>
      <c r="AJ595" s="1">
        <v>0</v>
      </c>
      <c r="AK595" s="6" t="str">
        <f>+IF(Tabla1[[#This Row],[REQUEST_TY]]="SR MANTENIMIENTO CORRECTIVO", "EMERGENCIA", "OTROS")</f>
        <v>EMERGENCIA</v>
      </c>
      <c r="AL595" s="6" t="str">
        <f>+_xlfn.IFS(Tabla1[[#This Row],[Veces obj]]&lt;=1,"0-1",Tabla1[[#This Row],[Veces obj]]&lt;=2,"1-2",Tabla1[[#This Row],[Veces obj]]&lt;=3,"2-3",TRUE,"&gt;3")</f>
        <v>0-1</v>
      </c>
      <c r="AM595" s="6" t="str">
        <f>+_xlfn.IFS(MONTH(Tabla1[[#This Row],[MES]])&lt;=3,"Q1",MONTH(Tabla1[[#This Row],[MES]])&lt;=6,"Q2",MONTH(Tabla1[[#This Row],[MES]])&lt;=9,"Q3",TRUE,"Q4")</f>
        <v>Q1</v>
      </c>
      <c r="AN595" t="str">
        <f>+IFERROR(VLOOKUP(Tabla1[[#This Row],[CUENTA]],CTAS[],2,0),"OTROS")</f>
        <v>OTROS</v>
      </c>
      <c r="AP595" t="str">
        <f>+IFERROR(VLOOKUP(Tabla1[[#This Row],[EMPLEADO]],IS[],3,0),"OTROS")</f>
        <v>OTROS</v>
      </c>
      <c r="AQ595" t="str">
        <f>+IFERROR(VLOOKUP(Tabla1[[#This Row],[EMPLEADO]],IS[[NÓMINA]:[INGENIERO]],2,0),"OTROS")</f>
        <v>OTROS</v>
      </c>
    </row>
    <row r="596" spans="1:43" x14ac:dyDescent="0.25">
      <c r="A596" t="s">
        <v>36</v>
      </c>
      <c r="B596">
        <v>1</v>
      </c>
      <c r="C596" t="s">
        <v>1302</v>
      </c>
      <c r="D596" t="s">
        <v>38</v>
      </c>
      <c r="E596" t="s">
        <v>300</v>
      </c>
      <c r="F596" t="s">
        <v>918</v>
      </c>
      <c r="G596" s="17" t="s">
        <v>1303</v>
      </c>
      <c r="H596" t="s">
        <v>101</v>
      </c>
      <c r="I596" t="s">
        <v>43</v>
      </c>
      <c r="J596" t="s">
        <v>8</v>
      </c>
      <c r="K596" t="s">
        <v>102</v>
      </c>
      <c r="L596" t="s">
        <v>1304</v>
      </c>
      <c r="M596" t="s">
        <v>714</v>
      </c>
      <c r="N596">
        <v>0</v>
      </c>
      <c r="O596" t="s">
        <v>105</v>
      </c>
      <c r="P596">
        <v>31</v>
      </c>
      <c r="Q596" t="s">
        <v>82</v>
      </c>
      <c r="R596" t="s">
        <v>223</v>
      </c>
      <c r="S596" t="s">
        <v>139</v>
      </c>
      <c r="T596" t="s">
        <v>51</v>
      </c>
      <c r="U596" t="s">
        <v>140</v>
      </c>
      <c r="V596">
        <v>1.1000000000000001</v>
      </c>
      <c r="W596" s="1">
        <v>883.30000000000007</v>
      </c>
      <c r="X596">
        <v>1</v>
      </c>
      <c r="Y596">
        <v>0.8</v>
      </c>
      <c r="Z596">
        <v>4</v>
      </c>
      <c r="AA596">
        <v>0.2</v>
      </c>
      <c r="AB596" s="2">
        <v>0</v>
      </c>
      <c r="AC596" s="1">
        <v>0</v>
      </c>
      <c r="AD596" s="7">
        <v>43476</v>
      </c>
      <c r="AE596" s="7">
        <v>43476</v>
      </c>
      <c r="AF596">
        <v>0</v>
      </c>
      <c r="AG596" t="s">
        <v>53</v>
      </c>
      <c r="AH596" s="2">
        <v>0</v>
      </c>
      <c r="AI596" s="1">
        <v>0</v>
      </c>
      <c r="AJ596" s="1">
        <v>0</v>
      </c>
      <c r="AK596" s="6" t="str">
        <f>+IF(Tabla1[[#This Row],[REQUEST_TY]]="SR MANTENIMIENTO CORRECTIVO", "EMERGENCIA", "OTROS")</f>
        <v>EMERGENCIA</v>
      </c>
      <c r="AL596" s="6" t="str">
        <f>+_xlfn.IFS(Tabla1[[#This Row],[Veces obj]]&lt;=1,"0-1",Tabla1[[#This Row],[Veces obj]]&lt;=2,"1-2",Tabla1[[#This Row],[Veces obj]]&lt;=3,"2-3",TRUE,"&gt;3")</f>
        <v>0-1</v>
      </c>
      <c r="AM596" s="6" t="str">
        <f>+_xlfn.IFS(MONTH(Tabla1[[#This Row],[MES]])&lt;=3,"Q1",MONTH(Tabla1[[#This Row],[MES]])&lt;=6,"Q2",MONTH(Tabla1[[#This Row],[MES]])&lt;=9,"Q3",TRUE,"Q4")</f>
        <v>Q1</v>
      </c>
      <c r="AN596" t="str">
        <f>+IFERROR(VLOOKUP(Tabla1[[#This Row],[CUENTA]],CTAS[],2,0),"OTROS")</f>
        <v>OTROS</v>
      </c>
      <c r="AP596" t="str">
        <f>+IFERROR(VLOOKUP(Tabla1[[#This Row],[EMPLEADO]],IS[],3,0),"OTROS")</f>
        <v>OTROS</v>
      </c>
      <c r="AQ596" t="str">
        <f>+IFERROR(VLOOKUP(Tabla1[[#This Row],[EMPLEADO]],IS[[NÓMINA]:[INGENIERO]],2,0),"OTROS")</f>
        <v>OTROS</v>
      </c>
    </row>
    <row r="597" spans="1:43" x14ac:dyDescent="0.25">
      <c r="A597" t="s">
        <v>36</v>
      </c>
      <c r="B597">
        <v>1</v>
      </c>
      <c r="C597" t="s">
        <v>2430</v>
      </c>
      <c r="D597" t="s">
        <v>38</v>
      </c>
      <c r="E597" t="s">
        <v>133</v>
      </c>
      <c r="F597" t="s">
        <v>2431</v>
      </c>
      <c r="G597" s="17" t="s">
        <v>2368</v>
      </c>
      <c r="H597" t="s">
        <v>266</v>
      </c>
      <c r="I597" t="s">
        <v>43</v>
      </c>
      <c r="J597" t="s">
        <v>8</v>
      </c>
      <c r="K597" t="s">
        <v>59</v>
      </c>
      <c r="L597" t="s">
        <v>1102</v>
      </c>
      <c r="M597" t="s">
        <v>73</v>
      </c>
      <c r="N597">
        <v>0</v>
      </c>
      <c r="O597" t="s">
        <v>47</v>
      </c>
      <c r="P597">
        <v>13</v>
      </c>
      <c r="Q597" t="s">
        <v>194</v>
      </c>
      <c r="R597" t="s">
        <v>138</v>
      </c>
      <c r="S597" t="s">
        <v>139</v>
      </c>
      <c r="T597" t="s">
        <v>51</v>
      </c>
      <c r="U597" t="s">
        <v>224</v>
      </c>
      <c r="V597">
        <v>0.8</v>
      </c>
      <c r="W597" s="1">
        <v>1258.4000000000003</v>
      </c>
      <c r="X597">
        <v>1</v>
      </c>
      <c r="Y597">
        <v>1.88</v>
      </c>
      <c r="Z597">
        <v>4</v>
      </c>
      <c r="AA597">
        <v>0.47</v>
      </c>
      <c r="AB597" s="2">
        <v>0</v>
      </c>
      <c r="AC597" s="1">
        <v>0</v>
      </c>
      <c r="AD597" s="7">
        <v>43467</v>
      </c>
      <c r="AE597" s="7">
        <v>43468</v>
      </c>
      <c r="AF597">
        <v>1</v>
      </c>
      <c r="AG597" t="s">
        <v>53</v>
      </c>
      <c r="AH597" s="2">
        <v>0</v>
      </c>
      <c r="AI597" s="1">
        <v>0</v>
      </c>
      <c r="AJ597" s="1">
        <v>0</v>
      </c>
      <c r="AK597" s="6" t="str">
        <f>+IF(Tabla1[[#This Row],[REQUEST_TY]]="SR MANTENIMIENTO CORRECTIVO", "EMERGENCIA", "OTROS")</f>
        <v>EMERGENCIA</v>
      </c>
      <c r="AL597" s="6" t="str">
        <f>+_xlfn.IFS(Tabla1[[#This Row],[Veces obj]]&lt;=1,"0-1",Tabla1[[#This Row],[Veces obj]]&lt;=2,"1-2",Tabla1[[#This Row],[Veces obj]]&lt;=3,"2-3",TRUE,"&gt;3")</f>
        <v>0-1</v>
      </c>
      <c r="AM597" s="6" t="str">
        <f>+_xlfn.IFS(MONTH(Tabla1[[#This Row],[MES]])&lt;=3,"Q1",MONTH(Tabla1[[#This Row],[MES]])&lt;=6,"Q2",MONTH(Tabla1[[#This Row],[MES]])&lt;=9,"Q3",TRUE,"Q4")</f>
        <v>Q1</v>
      </c>
      <c r="AN597" t="str">
        <f>+IFERROR(VLOOKUP(Tabla1[[#This Row],[CUENTA]],CTAS[],2,0),"OTROS")</f>
        <v>OTROS</v>
      </c>
      <c r="AO597">
        <v>1</v>
      </c>
      <c r="AP597" t="str">
        <f>+IFERROR(VLOOKUP(Tabla1[[#This Row],[EMPLEADO]],IS[],3,0),"OTROS")</f>
        <v>JUAREZ</v>
      </c>
      <c r="AQ597" t="str">
        <f>+IFERROR(VLOOKUP(Tabla1[[#This Row],[EMPLEADO]],IS[[NÓMINA]:[INGENIERO]],2,0),"OTROS")</f>
        <v>CESAR MAR</v>
      </c>
    </row>
    <row r="598" spans="1:43" x14ac:dyDescent="0.25">
      <c r="A598" t="s">
        <v>36</v>
      </c>
      <c r="B598">
        <v>1</v>
      </c>
      <c r="C598" t="s">
        <v>1310</v>
      </c>
      <c r="D598" t="s">
        <v>38</v>
      </c>
      <c r="E598" t="s">
        <v>39</v>
      </c>
      <c r="F598" t="s">
        <v>1311</v>
      </c>
      <c r="G598" s="17" t="s">
        <v>1312</v>
      </c>
      <c r="H598" t="s">
        <v>740</v>
      </c>
      <c r="I598" t="s">
        <v>43</v>
      </c>
      <c r="J598" t="s">
        <v>8</v>
      </c>
      <c r="K598" t="s">
        <v>117</v>
      </c>
      <c r="L598" t="s">
        <v>1313</v>
      </c>
      <c r="M598" t="s">
        <v>530</v>
      </c>
      <c r="N598">
        <v>0</v>
      </c>
      <c r="O598" t="s">
        <v>47</v>
      </c>
      <c r="P598">
        <v>503</v>
      </c>
      <c r="Q598" t="s">
        <v>48</v>
      </c>
      <c r="R598" t="s">
        <v>49</v>
      </c>
      <c r="S598" t="s">
        <v>50</v>
      </c>
      <c r="T598" t="s">
        <v>51</v>
      </c>
      <c r="U598" t="s">
        <v>52</v>
      </c>
      <c r="V598">
        <v>1.05</v>
      </c>
      <c r="W598" s="1">
        <v>750.75000000000011</v>
      </c>
      <c r="X598">
        <v>1</v>
      </c>
      <c r="Y598">
        <v>1</v>
      </c>
      <c r="Z598">
        <v>5</v>
      </c>
      <c r="AA598">
        <v>0.2</v>
      </c>
      <c r="AB598" s="2">
        <v>0</v>
      </c>
      <c r="AC598" s="1">
        <v>0</v>
      </c>
      <c r="AD598" s="7">
        <v>43479</v>
      </c>
      <c r="AE598" s="7">
        <v>43479</v>
      </c>
      <c r="AF598">
        <v>0</v>
      </c>
      <c r="AG598" t="s">
        <v>53</v>
      </c>
      <c r="AH598" s="2">
        <v>0</v>
      </c>
      <c r="AI598" s="1">
        <v>0</v>
      </c>
      <c r="AJ598" s="1">
        <v>0</v>
      </c>
      <c r="AK598" s="6" t="str">
        <f>+IF(Tabla1[[#This Row],[REQUEST_TY]]="SR MANTENIMIENTO CORRECTIVO", "EMERGENCIA", "OTROS")</f>
        <v>EMERGENCIA</v>
      </c>
      <c r="AL598" s="6" t="str">
        <f>+_xlfn.IFS(Tabla1[[#This Row],[Veces obj]]&lt;=1,"0-1",Tabla1[[#This Row],[Veces obj]]&lt;=2,"1-2",Tabla1[[#This Row],[Veces obj]]&lt;=3,"2-3",TRUE,"&gt;3")</f>
        <v>0-1</v>
      </c>
      <c r="AM598" s="6" t="str">
        <f>+_xlfn.IFS(MONTH(Tabla1[[#This Row],[MES]])&lt;=3,"Q1",MONTH(Tabla1[[#This Row],[MES]])&lt;=6,"Q2",MONTH(Tabla1[[#This Row],[MES]])&lt;=9,"Q3",TRUE,"Q4")</f>
        <v>Q1</v>
      </c>
      <c r="AN598" t="str">
        <f>+IFERROR(VLOOKUP(Tabla1[[#This Row],[CUENTA]],CTAS[],2,0),"OTROS")</f>
        <v>OTROS</v>
      </c>
      <c r="AP598" t="str">
        <f>+IFERROR(VLOOKUP(Tabla1[[#This Row],[EMPLEADO]],IS[],3,0),"OTROS")</f>
        <v>OTROS</v>
      </c>
      <c r="AQ598" t="str">
        <f>+IFERROR(VLOOKUP(Tabla1[[#This Row],[EMPLEADO]],IS[[NÓMINA]:[INGENIERO]],2,0),"OTROS")</f>
        <v>OTROS</v>
      </c>
    </row>
    <row r="599" spans="1:43" x14ac:dyDescent="0.25">
      <c r="A599" t="s">
        <v>36</v>
      </c>
      <c r="B599">
        <v>1</v>
      </c>
      <c r="C599" t="s">
        <v>1314</v>
      </c>
      <c r="D599" t="s">
        <v>38</v>
      </c>
      <c r="E599" t="s">
        <v>76</v>
      </c>
      <c r="F599" t="s">
        <v>1315</v>
      </c>
      <c r="G599" s="17" t="s">
        <v>1316</v>
      </c>
      <c r="H599" t="s">
        <v>915</v>
      </c>
      <c r="I599" t="s">
        <v>43</v>
      </c>
      <c r="J599" t="s">
        <v>8</v>
      </c>
      <c r="K599" t="s">
        <v>102</v>
      </c>
      <c r="L599" t="s">
        <v>500</v>
      </c>
      <c r="M599" t="s">
        <v>310</v>
      </c>
      <c r="N599">
        <v>0</v>
      </c>
      <c r="O599" t="s">
        <v>47</v>
      </c>
      <c r="P599">
        <v>145</v>
      </c>
      <c r="Q599" t="s">
        <v>48</v>
      </c>
      <c r="R599" t="s">
        <v>63</v>
      </c>
      <c r="S599" t="s">
        <v>64</v>
      </c>
      <c r="T599" t="s">
        <v>51</v>
      </c>
      <c r="U599" t="s">
        <v>96</v>
      </c>
      <c r="V599">
        <v>1.1000000000000001</v>
      </c>
      <c r="W599" s="1">
        <v>1501.5000000000002</v>
      </c>
      <c r="X599">
        <v>1</v>
      </c>
      <c r="Y599">
        <v>1</v>
      </c>
      <c r="Z599">
        <v>5</v>
      </c>
      <c r="AA599">
        <v>0.2</v>
      </c>
      <c r="AB599" s="2">
        <v>0</v>
      </c>
      <c r="AC599" s="1">
        <v>0</v>
      </c>
      <c r="AD599" s="7">
        <v>43482</v>
      </c>
      <c r="AE599" s="7">
        <v>43482</v>
      </c>
      <c r="AF599">
        <v>0</v>
      </c>
      <c r="AG599" t="s">
        <v>53</v>
      </c>
      <c r="AH599" s="2">
        <v>0</v>
      </c>
      <c r="AI599" s="1">
        <v>0</v>
      </c>
      <c r="AJ599" s="1">
        <v>0</v>
      </c>
      <c r="AK599" s="6" t="str">
        <f>+IF(Tabla1[[#This Row],[REQUEST_TY]]="SR MANTENIMIENTO CORRECTIVO", "EMERGENCIA", "OTROS")</f>
        <v>EMERGENCIA</v>
      </c>
      <c r="AL599" s="6" t="str">
        <f>+_xlfn.IFS(Tabla1[[#This Row],[Veces obj]]&lt;=1,"0-1",Tabla1[[#This Row],[Veces obj]]&lt;=2,"1-2",Tabla1[[#This Row],[Veces obj]]&lt;=3,"2-3",TRUE,"&gt;3")</f>
        <v>0-1</v>
      </c>
      <c r="AM599" s="6" t="str">
        <f>+_xlfn.IFS(MONTH(Tabla1[[#This Row],[MES]])&lt;=3,"Q1",MONTH(Tabla1[[#This Row],[MES]])&lt;=6,"Q2",MONTH(Tabla1[[#This Row],[MES]])&lt;=9,"Q3",TRUE,"Q4")</f>
        <v>Q1</v>
      </c>
      <c r="AN599" t="str">
        <f>+IFERROR(VLOOKUP(Tabla1[[#This Row],[CUENTA]],CTAS[],2,0),"OTROS")</f>
        <v>OTROS</v>
      </c>
      <c r="AP599" t="str">
        <f>+IFERROR(VLOOKUP(Tabla1[[#This Row],[EMPLEADO]],IS[],3,0),"OTROS")</f>
        <v>OTROS</v>
      </c>
      <c r="AQ599" t="str">
        <f>+IFERROR(VLOOKUP(Tabla1[[#This Row],[EMPLEADO]],IS[[NÓMINA]:[INGENIERO]],2,0),"OTROS")</f>
        <v>OTROS</v>
      </c>
    </row>
    <row r="600" spans="1:43" x14ac:dyDescent="0.25">
      <c r="A600" t="s">
        <v>36</v>
      </c>
      <c r="B600">
        <v>1</v>
      </c>
      <c r="C600" t="s">
        <v>1317</v>
      </c>
      <c r="D600" t="s">
        <v>38</v>
      </c>
      <c r="E600" t="s">
        <v>39</v>
      </c>
      <c r="F600" t="s">
        <v>1318</v>
      </c>
      <c r="G600" s="17" t="s">
        <v>1319</v>
      </c>
      <c r="H600" t="s">
        <v>1052</v>
      </c>
      <c r="I600" t="s">
        <v>43</v>
      </c>
      <c r="J600" t="s">
        <v>8</v>
      </c>
      <c r="K600" t="s">
        <v>1320</v>
      </c>
      <c r="L600" t="s">
        <v>1321</v>
      </c>
      <c r="M600" t="s">
        <v>222</v>
      </c>
      <c r="N600">
        <v>0</v>
      </c>
      <c r="O600" t="s">
        <v>47</v>
      </c>
      <c r="P600">
        <v>47</v>
      </c>
      <c r="Q600" t="s">
        <v>82</v>
      </c>
      <c r="R600" t="s">
        <v>49</v>
      </c>
      <c r="S600" t="s">
        <v>50</v>
      </c>
      <c r="T600" t="s">
        <v>51</v>
      </c>
      <c r="U600" t="s">
        <v>120</v>
      </c>
      <c r="V600">
        <v>0.8</v>
      </c>
      <c r="W600" s="1">
        <v>572.00000000000011</v>
      </c>
      <c r="X600">
        <v>1</v>
      </c>
      <c r="Y600">
        <v>1</v>
      </c>
      <c r="Z600">
        <v>5</v>
      </c>
      <c r="AA600">
        <v>0.2</v>
      </c>
      <c r="AB600" s="2">
        <v>0</v>
      </c>
      <c r="AC600" s="1">
        <v>0</v>
      </c>
      <c r="AD600" s="7">
        <v>43488</v>
      </c>
      <c r="AE600" s="7">
        <v>43488</v>
      </c>
      <c r="AF600">
        <v>0</v>
      </c>
      <c r="AG600" t="s">
        <v>53</v>
      </c>
      <c r="AH600" s="2">
        <v>0</v>
      </c>
      <c r="AI600" s="1">
        <v>0</v>
      </c>
      <c r="AJ600" s="1">
        <v>0</v>
      </c>
      <c r="AK600" s="6" t="str">
        <f>+IF(Tabla1[[#This Row],[REQUEST_TY]]="SR MANTENIMIENTO CORRECTIVO", "EMERGENCIA", "OTROS")</f>
        <v>EMERGENCIA</v>
      </c>
      <c r="AL600" s="6" t="str">
        <f>+_xlfn.IFS(Tabla1[[#This Row],[Veces obj]]&lt;=1,"0-1",Tabla1[[#This Row],[Veces obj]]&lt;=2,"1-2",Tabla1[[#This Row],[Veces obj]]&lt;=3,"2-3",TRUE,"&gt;3")</f>
        <v>0-1</v>
      </c>
      <c r="AM600" s="6" t="str">
        <f>+_xlfn.IFS(MONTH(Tabla1[[#This Row],[MES]])&lt;=3,"Q1",MONTH(Tabla1[[#This Row],[MES]])&lt;=6,"Q2",MONTH(Tabla1[[#This Row],[MES]])&lt;=9,"Q3",TRUE,"Q4")</f>
        <v>Q1</v>
      </c>
      <c r="AN600" t="str">
        <f>+IFERROR(VLOOKUP(Tabla1[[#This Row],[CUENTA]],CTAS[],2,0),"OTROS")</f>
        <v>OTROS</v>
      </c>
      <c r="AP600" t="str">
        <f>+IFERROR(VLOOKUP(Tabla1[[#This Row],[EMPLEADO]],IS[],3,0),"OTROS")</f>
        <v>OTROS</v>
      </c>
      <c r="AQ600" t="str">
        <f>+IFERROR(VLOOKUP(Tabla1[[#This Row],[EMPLEADO]],IS[[NÓMINA]:[INGENIERO]],2,0),"OTROS")</f>
        <v>OTROS</v>
      </c>
    </row>
    <row r="601" spans="1:43" x14ac:dyDescent="0.25">
      <c r="A601" t="s">
        <v>4444</v>
      </c>
      <c r="B601">
        <v>1</v>
      </c>
      <c r="C601" t="s">
        <v>4920</v>
      </c>
      <c r="D601" t="s">
        <v>38</v>
      </c>
      <c r="E601" t="s">
        <v>133</v>
      </c>
      <c r="F601" t="s">
        <v>4921</v>
      </c>
      <c r="G601" s="17" t="s">
        <v>346</v>
      </c>
      <c r="H601" t="s">
        <v>266</v>
      </c>
      <c r="I601" t="s">
        <v>43</v>
      </c>
      <c r="J601" t="s">
        <v>8</v>
      </c>
      <c r="K601" t="s">
        <v>59</v>
      </c>
      <c r="L601" t="s">
        <v>267</v>
      </c>
      <c r="M601" t="s">
        <v>73</v>
      </c>
      <c r="N601">
        <v>0</v>
      </c>
      <c r="O601" t="s">
        <v>47</v>
      </c>
      <c r="P601">
        <v>11</v>
      </c>
      <c r="Q601" t="s">
        <v>194</v>
      </c>
      <c r="R601" t="s">
        <v>138</v>
      </c>
      <c r="S601" t="s">
        <v>139</v>
      </c>
      <c r="T601" t="s">
        <v>51</v>
      </c>
      <c r="U601" t="s">
        <v>224</v>
      </c>
      <c r="V601">
        <v>0.8</v>
      </c>
      <c r="W601" s="1">
        <v>1258.4000000000003</v>
      </c>
      <c r="X601">
        <v>1</v>
      </c>
      <c r="Y601">
        <v>2</v>
      </c>
      <c r="Z601">
        <v>4</v>
      </c>
      <c r="AA601">
        <v>0.5</v>
      </c>
      <c r="AB601" s="2">
        <v>0</v>
      </c>
      <c r="AC601" s="1">
        <v>0</v>
      </c>
      <c r="AD601" s="7">
        <v>43503</v>
      </c>
      <c r="AE601" s="7">
        <v>43503</v>
      </c>
      <c r="AF601">
        <v>0</v>
      </c>
      <c r="AG601" t="s">
        <v>53</v>
      </c>
      <c r="AH601" s="2">
        <v>0</v>
      </c>
      <c r="AI601" s="1">
        <v>0</v>
      </c>
      <c r="AJ601" s="1">
        <v>0</v>
      </c>
      <c r="AK601" s="6" t="str">
        <f>+IF(Tabla1[[#This Row],[REQUEST_TY]]="SR MANTENIMIENTO CORRECTIVO", "EMERGENCIA", "OTROS")</f>
        <v>EMERGENCIA</v>
      </c>
      <c r="AL601" s="6" t="str">
        <f>+_xlfn.IFS(Tabla1[[#This Row],[Veces obj]]&lt;=1,"0-1",Tabla1[[#This Row],[Veces obj]]&lt;=2,"1-2",Tabla1[[#This Row],[Veces obj]]&lt;=3,"2-3",TRUE,"&gt;3")</f>
        <v>0-1</v>
      </c>
      <c r="AM601" s="6" t="str">
        <f>+_xlfn.IFS(MONTH(Tabla1[[#This Row],[MES]])&lt;=3,"Q1",MONTH(Tabla1[[#This Row],[MES]])&lt;=6,"Q2",MONTH(Tabla1[[#This Row],[MES]])&lt;=9,"Q3",TRUE,"Q4")</f>
        <v>Q1</v>
      </c>
      <c r="AN601" t="str">
        <f>+IFERROR(VLOOKUP(Tabla1[[#This Row],[CUENTA]],CTAS[],2,0),"OTROS")</f>
        <v>OTROS</v>
      </c>
      <c r="AO601">
        <v>1</v>
      </c>
      <c r="AP601" t="str">
        <f>+IFERROR(VLOOKUP(Tabla1[[#This Row],[EMPLEADO]],IS[],3,0),"OTROS")</f>
        <v>JUAREZ</v>
      </c>
      <c r="AQ601" t="str">
        <f>+IFERROR(VLOOKUP(Tabla1[[#This Row],[EMPLEADO]],IS[[NÓMINA]:[INGENIERO]],2,0),"OTROS")</f>
        <v>CESAR MAR</v>
      </c>
    </row>
    <row r="602" spans="1:43" x14ac:dyDescent="0.25">
      <c r="A602" t="s">
        <v>36</v>
      </c>
      <c r="B602">
        <v>1</v>
      </c>
      <c r="C602" t="s">
        <v>1326</v>
      </c>
      <c r="D602" t="s">
        <v>38</v>
      </c>
      <c r="E602" t="s">
        <v>217</v>
      </c>
      <c r="F602" t="s">
        <v>1327</v>
      </c>
      <c r="G602" s="17" t="s">
        <v>1328</v>
      </c>
      <c r="H602" t="s">
        <v>471</v>
      </c>
      <c r="I602" t="s">
        <v>43</v>
      </c>
      <c r="J602" t="s">
        <v>8</v>
      </c>
      <c r="K602" t="s">
        <v>59</v>
      </c>
      <c r="L602" t="s">
        <v>1329</v>
      </c>
      <c r="M602" t="s">
        <v>473</v>
      </c>
      <c r="N602">
        <v>0</v>
      </c>
      <c r="O602" t="s">
        <v>47</v>
      </c>
      <c r="P602">
        <v>25</v>
      </c>
      <c r="Q602" t="s">
        <v>62</v>
      </c>
      <c r="R602" t="s">
        <v>223</v>
      </c>
      <c r="S602" t="s">
        <v>139</v>
      </c>
      <c r="T602" t="s">
        <v>51</v>
      </c>
      <c r="U602" t="s">
        <v>262</v>
      </c>
      <c r="V602">
        <v>1.05</v>
      </c>
      <c r="W602" s="1">
        <v>1651.6500000000003</v>
      </c>
      <c r="X602">
        <v>1</v>
      </c>
      <c r="Y602">
        <v>0.8</v>
      </c>
      <c r="Z602">
        <v>4</v>
      </c>
      <c r="AA602">
        <v>0.2</v>
      </c>
      <c r="AB602" s="2">
        <v>0</v>
      </c>
      <c r="AC602" s="1">
        <v>0</v>
      </c>
      <c r="AD602" s="7">
        <v>43496</v>
      </c>
      <c r="AE602" s="7">
        <v>43496</v>
      </c>
      <c r="AF602">
        <v>0</v>
      </c>
      <c r="AG602" t="s">
        <v>53</v>
      </c>
      <c r="AH602" s="2">
        <v>0</v>
      </c>
      <c r="AI602" s="1">
        <v>0</v>
      </c>
      <c r="AJ602" s="1">
        <v>0</v>
      </c>
      <c r="AK602" s="6" t="str">
        <f>+IF(Tabla1[[#This Row],[REQUEST_TY]]="SR MANTENIMIENTO CORRECTIVO", "EMERGENCIA", "OTROS")</f>
        <v>EMERGENCIA</v>
      </c>
      <c r="AL602" s="6" t="str">
        <f>+_xlfn.IFS(Tabla1[[#This Row],[Veces obj]]&lt;=1,"0-1",Tabla1[[#This Row],[Veces obj]]&lt;=2,"1-2",Tabla1[[#This Row],[Veces obj]]&lt;=3,"2-3",TRUE,"&gt;3")</f>
        <v>0-1</v>
      </c>
      <c r="AM602" s="6" t="str">
        <f>+_xlfn.IFS(MONTH(Tabla1[[#This Row],[MES]])&lt;=3,"Q1",MONTH(Tabla1[[#This Row],[MES]])&lt;=6,"Q2",MONTH(Tabla1[[#This Row],[MES]])&lt;=9,"Q3",TRUE,"Q4")</f>
        <v>Q1</v>
      </c>
      <c r="AN602" t="str">
        <f>+IFERROR(VLOOKUP(Tabla1[[#This Row],[CUENTA]],CTAS[],2,0),"OTROS")</f>
        <v>OTROS</v>
      </c>
      <c r="AP602" t="str">
        <f>+IFERROR(VLOOKUP(Tabla1[[#This Row],[EMPLEADO]],IS[],3,0),"OTROS")</f>
        <v>OTROS</v>
      </c>
      <c r="AQ602" t="str">
        <f>+IFERROR(VLOOKUP(Tabla1[[#This Row],[EMPLEADO]],IS[[NÓMINA]:[INGENIERO]],2,0),"OTROS")</f>
        <v>OTROS</v>
      </c>
    </row>
    <row r="603" spans="1:43" x14ac:dyDescent="0.25">
      <c r="A603" t="s">
        <v>4444</v>
      </c>
      <c r="B603">
        <v>1</v>
      </c>
      <c r="C603" t="s">
        <v>4681</v>
      </c>
      <c r="D603" t="s">
        <v>38</v>
      </c>
      <c r="E603" t="s">
        <v>76</v>
      </c>
      <c r="F603" t="s">
        <v>4682</v>
      </c>
      <c r="G603" s="17" t="s">
        <v>2050</v>
      </c>
      <c r="H603" t="s">
        <v>58</v>
      </c>
      <c r="I603" t="s">
        <v>43</v>
      </c>
      <c r="J603" t="s">
        <v>8</v>
      </c>
      <c r="K603" t="s">
        <v>102</v>
      </c>
      <c r="L603" t="s">
        <v>2051</v>
      </c>
      <c r="M603" t="s">
        <v>61</v>
      </c>
      <c r="N603">
        <v>0</v>
      </c>
      <c r="O603" t="s">
        <v>47</v>
      </c>
      <c r="P603">
        <v>15</v>
      </c>
      <c r="Q603" t="s">
        <v>194</v>
      </c>
      <c r="R603" t="s">
        <v>63</v>
      </c>
      <c r="S603" t="s">
        <v>64</v>
      </c>
      <c r="T603" t="s">
        <v>51</v>
      </c>
      <c r="U603" t="s">
        <v>195</v>
      </c>
      <c r="V603">
        <v>0.6</v>
      </c>
      <c r="W603" s="1">
        <v>819</v>
      </c>
      <c r="X603">
        <v>1</v>
      </c>
      <c r="Y603">
        <v>1</v>
      </c>
      <c r="Z603">
        <v>5</v>
      </c>
      <c r="AA603">
        <v>0.2</v>
      </c>
      <c r="AB603" s="2">
        <v>0</v>
      </c>
      <c r="AC603" s="1">
        <v>0</v>
      </c>
      <c r="AD603" s="7">
        <v>43503</v>
      </c>
      <c r="AE603" s="7">
        <v>43503</v>
      </c>
      <c r="AF603">
        <v>0</v>
      </c>
      <c r="AG603" t="s">
        <v>53</v>
      </c>
      <c r="AH603" s="2">
        <v>0</v>
      </c>
      <c r="AI603" s="1">
        <v>0</v>
      </c>
      <c r="AJ603" s="1">
        <v>0</v>
      </c>
      <c r="AK603" s="6" t="str">
        <f>+IF(Tabla1[[#This Row],[REQUEST_TY]]="SR MANTENIMIENTO CORRECTIVO", "EMERGENCIA", "OTROS")</f>
        <v>EMERGENCIA</v>
      </c>
      <c r="AL603" s="6" t="str">
        <f>+_xlfn.IFS(Tabla1[[#This Row],[Veces obj]]&lt;=1,"0-1",Tabla1[[#This Row],[Veces obj]]&lt;=2,"1-2",Tabla1[[#This Row],[Veces obj]]&lt;=3,"2-3",TRUE,"&gt;3")</f>
        <v>0-1</v>
      </c>
      <c r="AM603" s="6" t="str">
        <f>+_xlfn.IFS(MONTH(Tabla1[[#This Row],[MES]])&lt;=3,"Q1",MONTH(Tabla1[[#This Row],[MES]])&lt;=6,"Q2",MONTH(Tabla1[[#This Row],[MES]])&lt;=9,"Q3",TRUE,"Q4")</f>
        <v>Q1</v>
      </c>
      <c r="AN603" t="str">
        <f>+IFERROR(VLOOKUP(Tabla1[[#This Row],[CUENTA]],CTAS[],2,0),"OTROS")</f>
        <v>OTROS</v>
      </c>
      <c r="AP603" t="str">
        <f>+IFERROR(VLOOKUP(Tabla1[[#This Row],[EMPLEADO]],IS[],3,0),"OTROS")</f>
        <v>OTROS</v>
      </c>
      <c r="AQ603" t="str">
        <f>+IFERROR(VLOOKUP(Tabla1[[#This Row],[EMPLEADO]],IS[[NÓMINA]:[INGENIERO]],2,0),"OTROS")</f>
        <v>OTROS</v>
      </c>
    </row>
    <row r="604" spans="1:43" x14ac:dyDescent="0.25">
      <c r="A604" t="s">
        <v>4444</v>
      </c>
      <c r="B604">
        <v>1</v>
      </c>
      <c r="C604" t="s">
        <v>5075</v>
      </c>
      <c r="D604" t="s">
        <v>38</v>
      </c>
      <c r="E604" t="s">
        <v>725</v>
      </c>
      <c r="F604" t="s">
        <v>5076</v>
      </c>
      <c r="G604" s="17" t="s">
        <v>1860</v>
      </c>
      <c r="H604" t="s">
        <v>213</v>
      </c>
      <c r="I604" t="s">
        <v>43</v>
      </c>
      <c r="J604" t="s">
        <v>8</v>
      </c>
      <c r="K604" t="s">
        <v>102</v>
      </c>
      <c r="L604" t="s">
        <v>753</v>
      </c>
      <c r="M604" t="s">
        <v>215</v>
      </c>
      <c r="N604">
        <v>0</v>
      </c>
      <c r="O604" t="s">
        <v>47</v>
      </c>
      <c r="P604">
        <v>25</v>
      </c>
      <c r="Q604" t="s">
        <v>62</v>
      </c>
      <c r="R604" t="s">
        <v>223</v>
      </c>
      <c r="S604" t="s">
        <v>139</v>
      </c>
      <c r="T604" t="s">
        <v>51</v>
      </c>
      <c r="U604" t="s">
        <v>262</v>
      </c>
      <c r="V604">
        <v>1.05</v>
      </c>
      <c r="W604" s="1">
        <v>1651.6500000000003</v>
      </c>
      <c r="X604">
        <v>1</v>
      </c>
      <c r="Y604">
        <v>0.8</v>
      </c>
      <c r="Z604">
        <v>4</v>
      </c>
      <c r="AA604">
        <v>0.2</v>
      </c>
      <c r="AB604" s="2">
        <v>0</v>
      </c>
      <c r="AC604" s="1">
        <v>0</v>
      </c>
      <c r="AD604" s="7">
        <v>43501</v>
      </c>
      <c r="AE604" s="7">
        <v>43502</v>
      </c>
      <c r="AF604">
        <v>1</v>
      </c>
      <c r="AG604" t="s">
        <v>53</v>
      </c>
      <c r="AH604" s="2">
        <v>0</v>
      </c>
      <c r="AI604" s="1">
        <v>0</v>
      </c>
      <c r="AJ604" s="1">
        <v>0</v>
      </c>
      <c r="AK604" s="6" t="str">
        <f>+IF(Tabla1[[#This Row],[REQUEST_TY]]="SR MANTENIMIENTO CORRECTIVO", "EMERGENCIA", "OTROS")</f>
        <v>EMERGENCIA</v>
      </c>
      <c r="AL604" s="6" t="str">
        <f>+_xlfn.IFS(Tabla1[[#This Row],[Veces obj]]&lt;=1,"0-1",Tabla1[[#This Row],[Veces obj]]&lt;=2,"1-2",Tabla1[[#This Row],[Veces obj]]&lt;=3,"2-3",TRUE,"&gt;3")</f>
        <v>0-1</v>
      </c>
      <c r="AM604" s="6" t="str">
        <f>+_xlfn.IFS(MONTH(Tabla1[[#This Row],[MES]])&lt;=3,"Q1",MONTH(Tabla1[[#This Row],[MES]])&lt;=6,"Q2",MONTH(Tabla1[[#This Row],[MES]])&lt;=9,"Q3",TRUE,"Q4")</f>
        <v>Q1</v>
      </c>
      <c r="AN604" t="str">
        <f>+IFERROR(VLOOKUP(Tabla1[[#This Row],[CUENTA]],CTAS[],2,0),"OTROS")</f>
        <v>OTROS</v>
      </c>
      <c r="AP604" t="str">
        <f>+IFERROR(VLOOKUP(Tabla1[[#This Row],[EMPLEADO]],IS[],3,0),"OTROS")</f>
        <v>OTROS</v>
      </c>
      <c r="AQ604" t="str">
        <f>+IFERROR(VLOOKUP(Tabla1[[#This Row],[EMPLEADO]],IS[[NÓMINA]:[INGENIERO]],2,0),"OTROS")</f>
        <v>OTROS</v>
      </c>
    </row>
    <row r="605" spans="1:43" x14ac:dyDescent="0.25">
      <c r="A605" t="s">
        <v>4444</v>
      </c>
      <c r="B605">
        <v>1</v>
      </c>
      <c r="C605" t="s">
        <v>5112</v>
      </c>
      <c r="D605" t="s">
        <v>38</v>
      </c>
      <c r="E605" t="s">
        <v>113</v>
      </c>
      <c r="F605" t="s">
        <v>5113</v>
      </c>
      <c r="G605" s="17" t="s">
        <v>5114</v>
      </c>
      <c r="H605" t="s">
        <v>308</v>
      </c>
      <c r="I605" t="s">
        <v>43</v>
      </c>
      <c r="J605" t="s">
        <v>8</v>
      </c>
      <c r="K605" t="s">
        <v>144</v>
      </c>
      <c r="L605" t="s">
        <v>616</v>
      </c>
      <c r="M605" t="s">
        <v>46</v>
      </c>
      <c r="N605">
        <v>0</v>
      </c>
      <c r="O605" t="s">
        <v>47</v>
      </c>
      <c r="P605">
        <v>2623</v>
      </c>
      <c r="Q605" t="s">
        <v>48</v>
      </c>
      <c r="R605" t="s">
        <v>49</v>
      </c>
      <c r="S605" t="s">
        <v>50</v>
      </c>
      <c r="T605" t="s">
        <v>51</v>
      </c>
      <c r="U605" t="s">
        <v>52</v>
      </c>
      <c r="V605">
        <v>1.05</v>
      </c>
      <c r="W605" s="1">
        <v>750.75000000000011</v>
      </c>
      <c r="X605">
        <v>1</v>
      </c>
      <c r="Y605">
        <v>1</v>
      </c>
      <c r="Z605">
        <v>5</v>
      </c>
      <c r="AA605">
        <v>0.2</v>
      </c>
      <c r="AB605" s="2">
        <v>0</v>
      </c>
      <c r="AC605" s="1">
        <v>0</v>
      </c>
      <c r="AD605" s="7">
        <v>43503</v>
      </c>
      <c r="AE605" s="7">
        <v>43503</v>
      </c>
      <c r="AF605">
        <v>0</v>
      </c>
      <c r="AG605" t="s">
        <v>53</v>
      </c>
      <c r="AH605" s="2">
        <v>0</v>
      </c>
      <c r="AI605" s="1">
        <v>0</v>
      </c>
      <c r="AJ605" s="1">
        <v>0</v>
      </c>
      <c r="AK605" s="6" t="str">
        <f>+IF(Tabla1[[#This Row],[REQUEST_TY]]="SR MANTENIMIENTO CORRECTIVO", "EMERGENCIA", "OTROS")</f>
        <v>EMERGENCIA</v>
      </c>
      <c r="AL605" s="6" t="str">
        <f>+_xlfn.IFS(Tabla1[[#This Row],[Veces obj]]&lt;=1,"0-1",Tabla1[[#This Row],[Veces obj]]&lt;=2,"1-2",Tabla1[[#This Row],[Veces obj]]&lt;=3,"2-3",TRUE,"&gt;3")</f>
        <v>0-1</v>
      </c>
      <c r="AM605" s="6" t="str">
        <f>+_xlfn.IFS(MONTH(Tabla1[[#This Row],[MES]])&lt;=3,"Q1",MONTH(Tabla1[[#This Row],[MES]])&lt;=6,"Q2",MONTH(Tabla1[[#This Row],[MES]])&lt;=9,"Q3",TRUE,"Q4")</f>
        <v>Q1</v>
      </c>
      <c r="AN605" t="str">
        <f>+IFERROR(VLOOKUP(Tabla1[[#This Row],[CUENTA]],CTAS[],2,0),"OTROS")</f>
        <v>OTROS</v>
      </c>
      <c r="AP605" t="str">
        <f>+IFERROR(VLOOKUP(Tabla1[[#This Row],[EMPLEADO]],IS[],3,0),"OTROS")</f>
        <v>OTROS</v>
      </c>
      <c r="AQ605" t="str">
        <f>+IFERROR(VLOOKUP(Tabla1[[#This Row],[EMPLEADO]],IS[[NÓMINA]:[INGENIERO]],2,0),"OTROS")</f>
        <v>OTROS</v>
      </c>
    </row>
    <row r="606" spans="1:43" x14ac:dyDescent="0.25">
      <c r="A606" t="s">
        <v>4444</v>
      </c>
      <c r="B606">
        <v>1</v>
      </c>
      <c r="C606" t="s">
        <v>5134</v>
      </c>
      <c r="D606" t="s">
        <v>38</v>
      </c>
      <c r="E606" t="s">
        <v>76</v>
      </c>
      <c r="F606" t="s">
        <v>5135</v>
      </c>
      <c r="G606" s="17" t="s">
        <v>1074</v>
      </c>
      <c r="H606" t="s">
        <v>213</v>
      </c>
      <c r="I606" t="s">
        <v>43</v>
      </c>
      <c r="J606" t="s">
        <v>8</v>
      </c>
      <c r="K606" t="s">
        <v>59</v>
      </c>
      <c r="L606" t="s">
        <v>1075</v>
      </c>
      <c r="M606" t="s">
        <v>215</v>
      </c>
      <c r="N606">
        <v>0</v>
      </c>
      <c r="O606" t="s">
        <v>47</v>
      </c>
      <c r="P606">
        <v>23</v>
      </c>
      <c r="Q606" t="s">
        <v>62</v>
      </c>
      <c r="R606" t="s">
        <v>63</v>
      </c>
      <c r="S606" t="s">
        <v>64</v>
      </c>
      <c r="T606" t="s">
        <v>51</v>
      </c>
      <c r="U606" t="s">
        <v>65</v>
      </c>
      <c r="V606">
        <v>0.8</v>
      </c>
      <c r="W606" s="1">
        <v>1092</v>
      </c>
      <c r="X606">
        <v>1</v>
      </c>
      <c r="Y606">
        <v>1</v>
      </c>
      <c r="Z606">
        <v>5</v>
      </c>
      <c r="AA606">
        <v>0.2</v>
      </c>
      <c r="AB606" s="2">
        <v>0</v>
      </c>
      <c r="AC606" s="1">
        <v>0</v>
      </c>
      <c r="AD606" s="7">
        <v>43503</v>
      </c>
      <c r="AE606" s="7">
        <v>43504</v>
      </c>
      <c r="AF606">
        <v>1</v>
      </c>
      <c r="AG606" t="s">
        <v>53</v>
      </c>
      <c r="AH606" s="2">
        <v>0</v>
      </c>
      <c r="AI606" s="1">
        <v>0</v>
      </c>
      <c r="AJ606" s="1">
        <v>0</v>
      </c>
      <c r="AK606" s="6" t="str">
        <f>+IF(Tabla1[[#This Row],[REQUEST_TY]]="SR MANTENIMIENTO CORRECTIVO", "EMERGENCIA", "OTROS")</f>
        <v>EMERGENCIA</v>
      </c>
      <c r="AL606" s="6" t="str">
        <f>+_xlfn.IFS(Tabla1[[#This Row],[Veces obj]]&lt;=1,"0-1",Tabla1[[#This Row],[Veces obj]]&lt;=2,"1-2",Tabla1[[#This Row],[Veces obj]]&lt;=3,"2-3",TRUE,"&gt;3")</f>
        <v>0-1</v>
      </c>
      <c r="AM606" s="6" t="str">
        <f>+_xlfn.IFS(MONTH(Tabla1[[#This Row],[MES]])&lt;=3,"Q1",MONTH(Tabla1[[#This Row],[MES]])&lt;=6,"Q2",MONTH(Tabla1[[#This Row],[MES]])&lt;=9,"Q3",TRUE,"Q4")</f>
        <v>Q1</v>
      </c>
      <c r="AN606" t="str">
        <f>+IFERROR(VLOOKUP(Tabla1[[#This Row],[CUENTA]],CTAS[],2,0),"OTROS")</f>
        <v>OTROS</v>
      </c>
      <c r="AP606" t="str">
        <f>+IFERROR(VLOOKUP(Tabla1[[#This Row],[EMPLEADO]],IS[],3,0),"OTROS")</f>
        <v>OTROS</v>
      </c>
      <c r="AQ606" t="str">
        <f>+IFERROR(VLOOKUP(Tabla1[[#This Row],[EMPLEADO]],IS[[NÓMINA]:[INGENIERO]],2,0),"OTROS")</f>
        <v>OTROS</v>
      </c>
    </row>
    <row r="607" spans="1:43" x14ac:dyDescent="0.25">
      <c r="A607" t="s">
        <v>4444</v>
      </c>
      <c r="B607">
        <v>1</v>
      </c>
      <c r="C607" t="s">
        <v>5601</v>
      </c>
      <c r="D607" t="s">
        <v>38</v>
      </c>
      <c r="E607" t="s">
        <v>373</v>
      </c>
      <c r="F607" t="s">
        <v>5602</v>
      </c>
      <c r="G607" s="17" t="s">
        <v>5603</v>
      </c>
      <c r="H607" t="s">
        <v>308</v>
      </c>
      <c r="I607" t="s">
        <v>43</v>
      </c>
      <c r="J607" t="s">
        <v>8</v>
      </c>
      <c r="K607" t="s">
        <v>495</v>
      </c>
      <c r="L607" t="s">
        <v>496</v>
      </c>
      <c r="M607" t="s">
        <v>46</v>
      </c>
      <c r="N607">
        <v>0</v>
      </c>
      <c r="O607" t="s">
        <v>47</v>
      </c>
      <c r="P607">
        <v>115</v>
      </c>
      <c r="Q607" t="s">
        <v>48</v>
      </c>
      <c r="R607" t="s">
        <v>153</v>
      </c>
      <c r="S607" t="s">
        <v>50</v>
      </c>
      <c r="T607" t="s">
        <v>51</v>
      </c>
      <c r="U607" t="s">
        <v>52</v>
      </c>
      <c r="V607">
        <v>1.05</v>
      </c>
      <c r="W607" s="1">
        <v>750.75000000000011</v>
      </c>
      <c r="X607">
        <v>1</v>
      </c>
      <c r="Y607">
        <v>1</v>
      </c>
      <c r="Z607">
        <v>5</v>
      </c>
      <c r="AA607">
        <v>0.2</v>
      </c>
      <c r="AB607" s="2">
        <v>0</v>
      </c>
      <c r="AC607" s="1">
        <v>0</v>
      </c>
      <c r="AD607" s="7">
        <v>43508</v>
      </c>
      <c r="AE607" s="7">
        <v>43509</v>
      </c>
      <c r="AF607">
        <v>1</v>
      </c>
      <c r="AG607" t="s">
        <v>53</v>
      </c>
      <c r="AH607" s="2">
        <v>0</v>
      </c>
      <c r="AI607" s="1">
        <v>0</v>
      </c>
      <c r="AJ607" s="1">
        <v>0</v>
      </c>
      <c r="AK607" s="6" t="str">
        <f>+IF(Tabla1[[#This Row],[REQUEST_TY]]="SR MANTENIMIENTO CORRECTIVO", "EMERGENCIA", "OTROS")</f>
        <v>EMERGENCIA</v>
      </c>
      <c r="AL607" s="6" t="str">
        <f>+_xlfn.IFS(Tabla1[[#This Row],[Veces obj]]&lt;=1,"0-1",Tabla1[[#This Row],[Veces obj]]&lt;=2,"1-2",Tabla1[[#This Row],[Veces obj]]&lt;=3,"2-3",TRUE,"&gt;3")</f>
        <v>0-1</v>
      </c>
      <c r="AM607" s="6" t="str">
        <f>+_xlfn.IFS(MONTH(Tabla1[[#This Row],[MES]])&lt;=3,"Q1",MONTH(Tabla1[[#This Row],[MES]])&lt;=6,"Q2",MONTH(Tabla1[[#This Row],[MES]])&lt;=9,"Q3",TRUE,"Q4")</f>
        <v>Q1</v>
      </c>
      <c r="AN607" t="str">
        <f>+IFERROR(VLOOKUP(Tabla1[[#This Row],[CUENTA]],CTAS[],2,0),"OTROS")</f>
        <v>OTROS</v>
      </c>
      <c r="AP607" t="str">
        <f>+IFERROR(VLOOKUP(Tabla1[[#This Row],[EMPLEADO]],IS[],3,0),"OTROS")</f>
        <v>OTROS</v>
      </c>
      <c r="AQ607" t="str">
        <f>+IFERROR(VLOOKUP(Tabla1[[#This Row],[EMPLEADO]],IS[[NÓMINA]:[INGENIERO]],2,0),"OTROS")</f>
        <v>OTROS</v>
      </c>
    </row>
    <row r="608" spans="1:43" x14ac:dyDescent="0.25">
      <c r="A608" t="s">
        <v>36</v>
      </c>
      <c r="B608">
        <v>1</v>
      </c>
      <c r="C608" t="s">
        <v>2549</v>
      </c>
      <c r="D608" t="s">
        <v>38</v>
      </c>
      <c r="E608" t="s">
        <v>76</v>
      </c>
      <c r="F608" t="s">
        <v>2550</v>
      </c>
      <c r="G608" s="17" t="s">
        <v>1101</v>
      </c>
      <c r="H608" t="s">
        <v>266</v>
      </c>
      <c r="I608" t="s">
        <v>43</v>
      </c>
      <c r="J608" t="s">
        <v>8</v>
      </c>
      <c r="K608" t="s">
        <v>59</v>
      </c>
      <c r="L608" t="s">
        <v>1102</v>
      </c>
      <c r="M608" t="s">
        <v>73</v>
      </c>
      <c r="N608">
        <v>0</v>
      </c>
      <c r="O608" t="s">
        <v>47</v>
      </c>
      <c r="P608">
        <v>22</v>
      </c>
      <c r="Q608" t="s">
        <v>62</v>
      </c>
      <c r="R608" t="s">
        <v>63</v>
      </c>
      <c r="S608" t="s">
        <v>64</v>
      </c>
      <c r="T608" t="s">
        <v>51</v>
      </c>
      <c r="U608" t="s">
        <v>65</v>
      </c>
      <c r="V608">
        <v>0.8</v>
      </c>
      <c r="W608" s="1">
        <v>1092</v>
      </c>
      <c r="X608">
        <v>1</v>
      </c>
      <c r="Y608">
        <v>2.5299999999999998</v>
      </c>
      <c r="Z608">
        <v>5</v>
      </c>
      <c r="AA608">
        <v>0.50600000000000001</v>
      </c>
      <c r="AB608" s="2">
        <v>0</v>
      </c>
      <c r="AC608" s="1">
        <v>0</v>
      </c>
      <c r="AD608" s="7">
        <v>43472</v>
      </c>
      <c r="AE608" s="7">
        <v>43472</v>
      </c>
      <c r="AF608">
        <v>0</v>
      </c>
      <c r="AG608" t="s">
        <v>53</v>
      </c>
      <c r="AH608" s="2">
        <v>0</v>
      </c>
      <c r="AI608" s="1">
        <v>0</v>
      </c>
      <c r="AJ608" s="1">
        <v>0</v>
      </c>
      <c r="AK608" s="6" t="str">
        <f>+IF(Tabla1[[#This Row],[REQUEST_TY]]="SR MANTENIMIENTO CORRECTIVO", "EMERGENCIA", "OTROS")</f>
        <v>EMERGENCIA</v>
      </c>
      <c r="AL608" s="6" t="str">
        <f>+_xlfn.IFS(Tabla1[[#This Row],[Veces obj]]&lt;=1,"0-1",Tabla1[[#This Row],[Veces obj]]&lt;=2,"1-2",Tabla1[[#This Row],[Veces obj]]&lt;=3,"2-3",TRUE,"&gt;3")</f>
        <v>0-1</v>
      </c>
      <c r="AM608" s="6" t="str">
        <f>+_xlfn.IFS(MONTH(Tabla1[[#This Row],[MES]])&lt;=3,"Q1",MONTH(Tabla1[[#This Row],[MES]])&lt;=6,"Q2",MONTH(Tabla1[[#This Row],[MES]])&lt;=9,"Q3",TRUE,"Q4")</f>
        <v>Q1</v>
      </c>
      <c r="AN608" t="str">
        <f>+IFERROR(VLOOKUP(Tabla1[[#This Row],[CUENTA]],CTAS[],2,0),"OTROS")</f>
        <v>OTROS</v>
      </c>
      <c r="AO608">
        <v>1</v>
      </c>
      <c r="AP608" t="str">
        <f>+IFERROR(VLOOKUP(Tabla1[[#This Row],[EMPLEADO]],IS[],3,0),"OTROS")</f>
        <v>JUAREZ</v>
      </c>
      <c r="AQ608" t="str">
        <f>+IFERROR(VLOOKUP(Tabla1[[#This Row],[EMPLEADO]],IS[[NÓMINA]:[INGENIERO]],2,0),"OTROS")</f>
        <v>CESAR MAR</v>
      </c>
    </row>
    <row r="609" spans="1:43" x14ac:dyDescent="0.25">
      <c r="A609" t="s">
        <v>4444</v>
      </c>
      <c r="B609">
        <v>1</v>
      </c>
      <c r="C609" t="s">
        <v>7112</v>
      </c>
      <c r="D609" t="s">
        <v>38</v>
      </c>
      <c r="E609" t="s">
        <v>1208</v>
      </c>
      <c r="F609" t="s">
        <v>7113</v>
      </c>
      <c r="G609" s="17" t="s">
        <v>7114</v>
      </c>
      <c r="H609" t="s">
        <v>253</v>
      </c>
      <c r="I609" t="s">
        <v>43</v>
      </c>
      <c r="J609" t="s">
        <v>8</v>
      </c>
      <c r="K609" t="s">
        <v>254</v>
      </c>
      <c r="L609" t="s">
        <v>7115</v>
      </c>
      <c r="M609" t="s">
        <v>1436</v>
      </c>
      <c r="N609">
        <v>0</v>
      </c>
      <c r="O609" t="s">
        <v>47</v>
      </c>
      <c r="P609">
        <v>2643</v>
      </c>
      <c r="Q609" t="s">
        <v>48</v>
      </c>
      <c r="R609" t="s">
        <v>153</v>
      </c>
      <c r="S609" t="s">
        <v>50</v>
      </c>
      <c r="T609" t="s">
        <v>51</v>
      </c>
      <c r="U609" t="s">
        <v>52</v>
      </c>
      <c r="V609">
        <v>1.05</v>
      </c>
      <c r="W609" s="1">
        <v>750.75000000000011</v>
      </c>
      <c r="X609">
        <v>1</v>
      </c>
      <c r="Y609">
        <v>1</v>
      </c>
      <c r="Z609">
        <v>5</v>
      </c>
      <c r="AA609">
        <v>0.2</v>
      </c>
      <c r="AB609" s="2">
        <v>0</v>
      </c>
      <c r="AC609" s="1">
        <v>0</v>
      </c>
      <c r="AD609" s="7">
        <v>43524</v>
      </c>
      <c r="AE609" s="7">
        <v>43524</v>
      </c>
      <c r="AF609">
        <v>0</v>
      </c>
      <c r="AG609" t="s">
        <v>53</v>
      </c>
      <c r="AH609" s="2">
        <v>0</v>
      </c>
      <c r="AI609" s="1">
        <v>0</v>
      </c>
      <c r="AJ609" s="1">
        <v>0</v>
      </c>
      <c r="AK609" s="6" t="str">
        <f>+IF(Tabla1[[#This Row],[REQUEST_TY]]="SR MANTENIMIENTO CORRECTIVO", "EMERGENCIA", "OTROS")</f>
        <v>EMERGENCIA</v>
      </c>
      <c r="AL609" s="6" t="str">
        <f>+_xlfn.IFS(Tabla1[[#This Row],[Veces obj]]&lt;=1,"0-1",Tabla1[[#This Row],[Veces obj]]&lt;=2,"1-2",Tabla1[[#This Row],[Veces obj]]&lt;=3,"2-3",TRUE,"&gt;3")</f>
        <v>0-1</v>
      </c>
      <c r="AM609" s="6" t="str">
        <f>+_xlfn.IFS(MONTH(Tabla1[[#This Row],[MES]])&lt;=3,"Q1",MONTH(Tabla1[[#This Row],[MES]])&lt;=6,"Q2",MONTH(Tabla1[[#This Row],[MES]])&lt;=9,"Q3",TRUE,"Q4")</f>
        <v>Q1</v>
      </c>
      <c r="AN609" t="str">
        <f>+IFERROR(VLOOKUP(Tabla1[[#This Row],[CUENTA]],CTAS[],2,0),"OTROS")</f>
        <v>OTROS</v>
      </c>
      <c r="AP609" t="str">
        <f>+IFERROR(VLOOKUP(Tabla1[[#This Row],[EMPLEADO]],IS[],3,0),"OTROS")</f>
        <v>OTROS</v>
      </c>
      <c r="AQ609" t="str">
        <f>+IFERROR(VLOOKUP(Tabla1[[#This Row],[EMPLEADO]],IS[[NÓMINA]:[INGENIERO]],2,0),"OTROS")</f>
        <v>OTROS</v>
      </c>
    </row>
    <row r="610" spans="1:43" x14ac:dyDescent="0.25">
      <c r="A610" t="s">
        <v>36</v>
      </c>
      <c r="B610">
        <v>1</v>
      </c>
      <c r="C610" t="s">
        <v>1330</v>
      </c>
      <c r="D610" t="s">
        <v>38</v>
      </c>
      <c r="E610" t="s">
        <v>884</v>
      </c>
      <c r="F610" t="s">
        <v>1331</v>
      </c>
      <c r="G610" s="17" t="s">
        <v>886</v>
      </c>
      <c r="H610" t="s">
        <v>308</v>
      </c>
      <c r="I610" t="s">
        <v>43</v>
      </c>
      <c r="J610" t="s">
        <v>8</v>
      </c>
      <c r="K610" t="s">
        <v>144</v>
      </c>
      <c r="L610" t="s">
        <v>616</v>
      </c>
      <c r="M610" t="s">
        <v>46</v>
      </c>
      <c r="N610">
        <v>0</v>
      </c>
      <c r="O610" t="s">
        <v>47</v>
      </c>
      <c r="P610">
        <v>7</v>
      </c>
      <c r="Q610" t="s">
        <v>194</v>
      </c>
      <c r="R610" t="s">
        <v>95</v>
      </c>
      <c r="S610" t="s">
        <v>64</v>
      </c>
      <c r="T610" t="s">
        <v>51</v>
      </c>
      <c r="U610" t="s">
        <v>195</v>
      </c>
      <c r="V610">
        <v>0.6</v>
      </c>
      <c r="W610" s="1">
        <v>819</v>
      </c>
      <c r="X610">
        <v>1</v>
      </c>
      <c r="Y610">
        <v>1.01</v>
      </c>
      <c r="Z610">
        <v>5</v>
      </c>
      <c r="AA610">
        <v>0.20200000000000001</v>
      </c>
      <c r="AB610" s="2">
        <v>0</v>
      </c>
      <c r="AC610" s="1">
        <v>0</v>
      </c>
      <c r="AD610" s="7">
        <v>43495</v>
      </c>
      <c r="AE610" s="7">
        <v>43496</v>
      </c>
      <c r="AF610">
        <v>1</v>
      </c>
      <c r="AG610" t="s">
        <v>53</v>
      </c>
      <c r="AH610" s="2">
        <v>0</v>
      </c>
      <c r="AI610" s="1">
        <v>0</v>
      </c>
      <c r="AJ610" s="1">
        <v>0</v>
      </c>
      <c r="AK610" s="6" t="str">
        <f>+IF(Tabla1[[#This Row],[REQUEST_TY]]="SR MANTENIMIENTO CORRECTIVO", "EMERGENCIA", "OTROS")</f>
        <v>EMERGENCIA</v>
      </c>
      <c r="AL610" s="6" t="str">
        <f>+_xlfn.IFS(Tabla1[[#This Row],[Veces obj]]&lt;=1,"0-1",Tabla1[[#This Row],[Veces obj]]&lt;=2,"1-2",Tabla1[[#This Row],[Veces obj]]&lt;=3,"2-3",TRUE,"&gt;3")</f>
        <v>0-1</v>
      </c>
      <c r="AM610" s="6" t="str">
        <f>+_xlfn.IFS(MONTH(Tabla1[[#This Row],[MES]])&lt;=3,"Q1",MONTH(Tabla1[[#This Row],[MES]])&lt;=6,"Q2",MONTH(Tabla1[[#This Row],[MES]])&lt;=9,"Q3",TRUE,"Q4")</f>
        <v>Q1</v>
      </c>
      <c r="AN610" t="str">
        <f>+IFERROR(VLOOKUP(Tabla1[[#This Row],[CUENTA]],CTAS[],2,0),"OTROS")</f>
        <v>OTROS</v>
      </c>
      <c r="AP610" t="str">
        <f>+IFERROR(VLOOKUP(Tabla1[[#This Row],[EMPLEADO]],IS[],3,0),"OTROS")</f>
        <v>OTROS</v>
      </c>
      <c r="AQ610" t="str">
        <f>+IFERROR(VLOOKUP(Tabla1[[#This Row],[EMPLEADO]],IS[[NÓMINA]:[INGENIERO]],2,0),"OTROS")</f>
        <v>OTROS</v>
      </c>
    </row>
    <row r="611" spans="1:43" x14ac:dyDescent="0.25">
      <c r="A611" t="s">
        <v>4444</v>
      </c>
      <c r="B611">
        <v>1</v>
      </c>
      <c r="C611" t="s">
        <v>7244</v>
      </c>
      <c r="D611" t="s">
        <v>38</v>
      </c>
      <c r="E611" t="s">
        <v>67</v>
      </c>
      <c r="F611" t="s">
        <v>7243</v>
      </c>
      <c r="G611" s="17" t="s">
        <v>7245</v>
      </c>
      <c r="H611" t="s">
        <v>204</v>
      </c>
      <c r="I611" t="s">
        <v>43</v>
      </c>
      <c r="J611" t="s">
        <v>8</v>
      </c>
      <c r="K611" t="s">
        <v>7246</v>
      </c>
      <c r="L611" t="s">
        <v>7247</v>
      </c>
      <c r="M611" t="s">
        <v>206</v>
      </c>
      <c r="N611">
        <v>0</v>
      </c>
      <c r="O611" t="s">
        <v>47</v>
      </c>
      <c r="P611">
        <v>2645</v>
      </c>
      <c r="Q611" t="s">
        <v>48</v>
      </c>
      <c r="R611" t="s">
        <v>74</v>
      </c>
      <c r="S611" t="s">
        <v>50</v>
      </c>
      <c r="T611" t="s">
        <v>208</v>
      </c>
      <c r="U611" t="s">
        <v>52</v>
      </c>
      <c r="V611">
        <v>1.05</v>
      </c>
      <c r="W611" s="1">
        <v>750.75000000000011</v>
      </c>
      <c r="X611">
        <v>1</v>
      </c>
      <c r="Y611">
        <v>1.82</v>
      </c>
      <c r="Z611">
        <v>9</v>
      </c>
      <c r="AA611">
        <v>0.20222222222222222</v>
      </c>
      <c r="AB611" s="2">
        <v>0</v>
      </c>
      <c r="AC611" s="1">
        <v>0</v>
      </c>
      <c r="AD611" s="7">
        <v>43523</v>
      </c>
      <c r="AE611" s="7">
        <v>43524</v>
      </c>
      <c r="AF611">
        <v>1</v>
      </c>
      <c r="AG611" t="s">
        <v>53</v>
      </c>
      <c r="AH611" s="2">
        <v>0</v>
      </c>
      <c r="AI611" s="1">
        <v>0</v>
      </c>
      <c r="AJ611" s="1">
        <v>0</v>
      </c>
      <c r="AK611" s="6" t="str">
        <f>+IF(Tabla1[[#This Row],[REQUEST_TY]]="SR MANTENIMIENTO CORRECTIVO", "EMERGENCIA", "OTROS")</f>
        <v>EMERGENCIA</v>
      </c>
      <c r="AL611" s="6" t="str">
        <f>+_xlfn.IFS(Tabla1[[#This Row],[Veces obj]]&lt;=1,"0-1",Tabla1[[#This Row],[Veces obj]]&lt;=2,"1-2",Tabla1[[#This Row],[Veces obj]]&lt;=3,"2-3",TRUE,"&gt;3")</f>
        <v>0-1</v>
      </c>
      <c r="AM611" s="6" t="str">
        <f>+_xlfn.IFS(MONTH(Tabla1[[#This Row],[MES]])&lt;=3,"Q1",MONTH(Tabla1[[#This Row],[MES]])&lt;=6,"Q2",MONTH(Tabla1[[#This Row],[MES]])&lt;=9,"Q3",TRUE,"Q4")</f>
        <v>Q1</v>
      </c>
      <c r="AN611" t="str">
        <f>+IFERROR(VLOOKUP(Tabla1[[#This Row],[CUENTA]],CTAS[],2,0),"OTROS")</f>
        <v>OTROS</v>
      </c>
      <c r="AP611" t="str">
        <f>+IFERROR(VLOOKUP(Tabla1[[#This Row],[EMPLEADO]],IS[],3,0),"OTROS")</f>
        <v>OTROS</v>
      </c>
      <c r="AQ611" t="str">
        <f>+IFERROR(VLOOKUP(Tabla1[[#This Row],[EMPLEADO]],IS[[NÓMINA]:[INGENIERO]],2,0),"OTROS")</f>
        <v>OTROS</v>
      </c>
    </row>
    <row r="612" spans="1:43" x14ac:dyDescent="0.25">
      <c r="A612" t="s">
        <v>36</v>
      </c>
      <c r="B612">
        <v>1</v>
      </c>
      <c r="C612" t="s">
        <v>1332</v>
      </c>
      <c r="D612" t="s">
        <v>38</v>
      </c>
      <c r="E612" t="s">
        <v>89</v>
      </c>
      <c r="F612" t="s">
        <v>1333</v>
      </c>
      <c r="G612" s="17" t="s">
        <v>1334</v>
      </c>
      <c r="H612" t="s">
        <v>1063</v>
      </c>
      <c r="I612" t="s">
        <v>43</v>
      </c>
      <c r="J612" t="s">
        <v>8</v>
      </c>
      <c r="K612" t="s">
        <v>199</v>
      </c>
      <c r="L612" t="s">
        <v>1263</v>
      </c>
      <c r="M612" t="s">
        <v>1264</v>
      </c>
      <c r="N612">
        <v>0</v>
      </c>
      <c r="O612" t="s">
        <v>47</v>
      </c>
      <c r="P612">
        <v>13</v>
      </c>
      <c r="Q612" t="s">
        <v>194</v>
      </c>
      <c r="R612" t="s">
        <v>95</v>
      </c>
      <c r="S612" t="s">
        <v>64</v>
      </c>
      <c r="T612" t="s">
        <v>51</v>
      </c>
      <c r="U612" t="s">
        <v>195</v>
      </c>
      <c r="V612">
        <v>0.6</v>
      </c>
      <c r="W612" s="1">
        <v>819</v>
      </c>
      <c r="X612">
        <v>1</v>
      </c>
      <c r="Y612">
        <v>1.02</v>
      </c>
      <c r="Z612">
        <v>5</v>
      </c>
      <c r="AA612">
        <v>0.20400000000000001</v>
      </c>
      <c r="AB612" s="2">
        <v>0</v>
      </c>
      <c r="AC612" s="1">
        <v>0</v>
      </c>
      <c r="AD612" s="7">
        <v>43467</v>
      </c>
      <c r="AE612" s="7">
        <v>43467</v>
      </c>
      <c r="AF612">
        <v>0</v>
      </c>
      <c r="AG612" t="s">
        <v>53</v>
      </c>
      <c r="AH612" s="2">
        <v>0</v>
      </c>
      <c r="AI612" s="1">
        <v>0</v>
      </c>
      <c r="AJ612" s="1">
        <v>0</v>
      </c>
      <c r="AK612" s="6" t="str">
        <f>+IF(Tabla1[[#This Row],[REQUEST_TY]]="SR MANTENIMIENTO CORRECTIVO", "EMERGENCIA", "OTROS")</f>
        <v>EMERGENCIA</v>
      </c>
      <c r="AL612" s="6" t="str">
        <f>+_xlfn.IFS(Tabla1[[#This Row],[Veces obj]]&lt;=1,"0-1",Tabla1[[#This Row],[Veces obj]]&lt;=2,"1-2",Tabla1[[#This Row],[Veces obj]]&lt;=3,"2-3",TRUE,"&gt;3")</f>
        <v>0-1</v>
      </c>
      <c r="AM612" s="6" t="str">
        <f>+_xlfn.IFS(MONTH(Tabla1[[#This Row],[MES]])&lt;=3,"Q1",MONTH(Tabla1[[#This Row],[MES]])&lt;=6,"Q2",MONTH(Tabla1[[#This Row],[MES]])&lt;=9,"Q3",TRUE,"Q4")</f>
        <v>Q1</v>
      </c>
      <c r="AN612" t="str">
        <f>+IFERROR(VLOOKUP(Tabla1[[#This Row],[CUENTA]],CTAS[],2,0),"OTROS")</f>
        <v>OTROS</v>
      </c>
      <c r="AP612" t="str">
        <f>+IFERROR(VLOOKUP(Tabla1[[#This Row],[EMPLEADO]],IS[],3,0),"OTROS")</f>
        <v>OTROS</v>
      </c>
      <c r="AQ612" t="str">
        <f>+IFERROR(VLOOKUP(Tabla1[[#This Row],[EMPLEADO]],IS[[NÓMINA]:[INGENIERO]],2,0),"OTROS")</f>
        <v>OTROS</v>
      </c>
    </row>
    <row r="613" spans="1:43" x14ac:dyDescent="0.25">
      <c r="A613" t="s">
        <v>36</v>
      </c>
      <c r="B613">
        <v>1</v>
      </c>
      <c r="C613" t="s">
        <v>1335</v>
      </c>
      <c r="D613" t="s">
        <v>38</v>
      </c>
      <c r="E613" t="s">
        <v>294</v>
      </c>
      <c r="F613" t="s">
        <v>1336</v>
      </c>
      <c r="G613" s="17" t="s">
        <v>1337</v>
      </c>
      <c r="H613" t="s">
        <v>1063</v>
      </c>
      <c r="I613" t="s">
        <v>43</v>
      </c>
      <c r="J613" t="s">
        <v>8</v>
      </c>
      <c r="K613" t="s">
        <v>1338</v>
      </c>
      <c r="L613" t="s">
        <v>1339</v>
      </c>
      <c r="M613" t="s">
        <v>387</v>
      </c>
      <c r="N613">
        <v>0</v>
      </c>
      <c r="O613" t="s">
        <v>47</v>
      </c>
      <c r="P613">
        <v>24</v>
      </c>
      <c r="Q613" t="s">
        <v>62</v>
      </c>
      <c r="R613" t="s">
        <v>95</v>
      </c>
      <c r="S613" t="s">
        <v>64</v>
      </c>
      <c r="T613" t="s">
        <v>51</v>
      </c>
      <c r="U613" t="s">
        <v>65</v>
      </c>
      <c r="V613">
        <v>0.8</v>
      </c>
      <c r="W613" s="1">
        <v>1092</v>
      </c>
      <c r="X613">
        <v>1</v>
      </c>
      <c r="Y613">
        <v>1.02</v>
      </c>
      <c r="Z613">
        <v>5</v>
      </c>
      <c r="AA613">
        <v>0.20400000000000001</v>
      </c>
      <c r="AB613" s="2">
        <v>0</v>
      </c>
      <c r="AC613" s="1">
        <v>0</v>
      </c>
      <c r="AD613" s="7">
        <v>43473</v>
      </c>
      <c r="AE613" s="7">
        <v>43473</v>
      </c>
      <c r="AF613">
        <v>0</v>
      </c>
      <c r="AG613" t="s">
        <v>53</v>
      </c>
      <c r="AH613" s="2">
        <v>0</v>
      </c>
      <c r="AI613" s="1">
        <v>0</v>
      </c>
      <c r="AJ613" s="1">
        <v>0</v>
      </c>
      <c r="AK613" s="6" t="str">
        <f>+IF(Tabla1[[#This Row],[REQUEST_TY]]="SR MANTENIMIENTO CORRECTIVO", "EMERGENCIA", "OTROS")</f>
        <v>EMERGENCIA</v>
      </c>
      <c r="AL613" s="6" t="str">
        <f>+_xlfn.IFS(Tabla1[[#This Row],[Veces obj]]&lt;=1,"0-1",Tabla1[[#This Row],[Veces obj]]&lt;=2,"1-2",Tabla1[[#This Row],[Veces obj]]&lt;=3,"2-3",TRUE,"&gt;3")</f>
        <v>0-1</v>
      </c>
      <c r="AM613" s="6" t="str">
        <f>+_xlfn.IFS(MONTH(Tabla1[[#This Row],[MES]])&lt;=3,"Q1",MONTH(Tabla1[[#This Row],[MES]])&lt;=6,"Q2",MONTH(Tabla1[[#This Row],[MES]])&lt;=9,"Q3",TRUE,"Q4")</f>
        <v>Q1</v>
      </c>
      <c r="AN613" t="str">
        <f>+IFERROR(VLOOKUP(Tabla1[[#This Row],[CUENTA]],CTAS[],2,0),"OTROS")</f>
        <v>OTROS</v>
      </c>
      <c r="AP613" t="str">
        <f>+IFERROR(VLOOKUP(Tabla1[[#This Row],[EMPLEADO]],IS[],3,0),"OTROS")</f>
        <v>OTROS</v>
      </c>
      <c r="AQ613" t="str">
        <f>+IFERROR(VLOOKUP(Tabla1[[#This Row],[EMPLEADO]],IS[[NÓMINA]:[INGENIERO]],2,0),"OTROS")</f>
        <v>OTROS</v>
      </c>
    </row>
    <row r="614" spans="1:43" x14ac:dyDescent="0.25">
      <c r="A614" t="s">
        <v>36</v>
      </c>
      <c r="B614">
        <v>1</v>
      </c>
      <c r="C614" t="s">
        <v>1340</v>
      </c>
      <c r="D614" t="s">
        <v>38</v>
      </c>
      <c r="E614" t="s">
        <v>39</v>
      </c>
      <c r="F614" t="s">
        <v>1341</v>
      </c>
      <c r="G614" s="17" t="s">
        <v>1342</v>
      </c>
      <c r="H614" t="s">
        <v>646</v>
      </c>
      <c r="I614" t="s">
        <v>43</v>
      </c>
      <c r="J614" t="s">
        <v>8</v>
      </c>
      <c r="K614" t="s">
        <v>1343</v>
      </c>
      <c r="L614" t="s">
        <v>1344</v>
      </c>
      <c r="M614" t="s">
        <v>649</v>
      </c>
      <c r="N614">
        <v>0</v>
      </c>
      <c r="O614" t="s">
        <v>47</v>
      </c>
      <c r="P614">
        <v>2584</v>
      </c>
      <c r="Q614" t="s">
        <v>48</v>
      </c>
      <c r="R614" t="s">
        <v>49</v>
      </c>
      <c r="S614" t="s">
        <v>50</v>
      </c>
      <c r="T614" t="s">
        <v>51</v>
      </c>
      <c r="U614" t="s">
        <v>52</v>
      </c>
      <c r="V614">
        <v>1.05</v>
      </c>
      <c r="W614" s="1">
        <v>750.75000000000011</v>
      </c>
      <c r="X614">
        <v>1</v>
      </c>
      <c r="Y614">
        <v>1.03</v>
      </c>
      <c r="Z614">
        <v>5</v>
      </c>
      <c r="AA614">
        <v>0.20600000000000002</v>
      </c>
      <c r="AB614" s="2">
        <v>0</v>
      </c>
      <c r="AC614" s="1">
        <v>0</v>
      </c>
      <c r="AD614" s="7">
        <v>43468</v>
      </c>
      <c r="AE614" s="7">
        <v>43468</v>
      </c>
      <c r="AF614">
        <v>0</v>
      </c>
      <c r="AG614" t="s">
        <v>53</v>
      </c>
      <c r="AH614" s="2">
        <v>0</v>
      </c>
      <c r="AI614" s="1">
        <v>0</v>
      </c>
      <c r="AJ614" s="1">
        <v>0</v>
      </c>
      <c r="AK614" s="6" t="str">
        <f>+IF(Tabla1[[#This Row],[REQUEST_TY]]="SR MANTENIMIENTO CORRECTIVO", "EMERGENCIA", "OTROS")</f>
        <v>EMERGENCIA</v>
      </c>
      <c r="AL614" s="6" t="str">
        <f>+_xlfn.IFS(Tabla1[[#This Row],[Veces obj]]&lt;=1,"0-1",Tabla1[[#This Row],[Veces obj]]&lt;=2,"1-2",Tabla1[[#This Row],[Veces obj]]&lt;=3,"2-3",TRUE,"&gt;3")</f>
        <v>0-1</v>
      </c>
      <c r="AM614" s="6" t="str">
        <f>+_xlfn.IFS(MONTH(Tabla1[[#This Row],[MES]])&lt;=3,"Q1",MONTH(Tabla1[[#This Row],[MES]])&lt;=6,"Q2",MONTH(Tabla1[[#This Row],[MES]])&lt;=9,"Q3",TRUE,"Q4")</f>
        <v>Q1</v>
      </c>
      <c r="AN614" t="str">
        <f>+IFERROR(VLOOKUP(Tabla1[[#This Row],[CUENTA]],CTAS[],2,0),"OTROS")</f>
        <v>OTROS</v>
      </c>
      <c r="AP614" t="str">
        <f>+IFERROR(VLOOKUP(Tabla1[[#This Row],[EMPLEADO]],IS[],3,0),"OTROS")</f>
        <v>OTROS</v>
      </c>
      <c r="AQ614" t="str">
        <f>+IFERROR(VLOOKUP(Tabla1[[#This Row],[EMPLEADO]],IS[[NÓMINA]:[INGENIERO]],2,0),"OTROS")</f>
        <v>OTROS</v>
      </c>
    </row>
    <row r="615" spans="1:43" x14ac:dyDescent="0.25">
      <c r="A615" t="s">
        <v>36</v>
      </c>
      <c r="B615">
        <v>1</v>
      </c>
      <c r="C615" t="s">
        <v>2623</v>
      </c>
      <c r="D615" t="s">
        <v>38</v>
      </c>
      <c r="E615" t="s">
        <v>39</v>
      </c>
      <c r="F615" t="s">
        <v>2624</v>
      </c>
      <c r="G615" s="17" t="s">
        <v>2625</v>
      </c>
      <c r="H615" t="s">
        <v>868</v>
      </c>
      <c r="I615" t="s">
        <v>43</v>
      </c>
      <c r="J615" t="s">
        <v>8</v>
      </c>
      <c r="K615" t="s">
        <v>44</v>
      </c>
      <c r="L615" t="s">
        <v>2626</v>
      </c>
      <c r="M615" t="s">
        <v>871</v>
      </c>
      <c r="N615">
        <v>1</v>
      </c>
      <c r="O615" t="s">
        <v>47</v>
      </c>
      <c r="P615">
        <v>2590</v>
      </c>
      <c r="Q615" t="s">
        <v>48</v>
      </c>
      <c r="R615" t="s">
        <v>49</v>
      </c>
      <c r="S615" t="s">
        <v>50</v>
      </c>
      <c r="T615" t="s">
        <v>51</v>
      </c>
      <c r="U615" t="s">
        <v>52</v>
      </c>
      <c r="V615">
        <v>1.05</v>
      </c>
      <c r="W615" s="1">
        <v>0</v>
      </c>
      <c r="X615">
        <v>1</v>
      </c>
      <c r="Y615">
        <v>2.66</v>
      </c>
      <c r="Z615">
        <v>5</v>
      </c>
      <c r="AA615">
        <v>0.53200000000000003</v>
      </c>
      <c r="AB615" s="2">
        <v>0</v>
      </c>
      <c r="AC615" s="1">
        <v>0</v>
      </c>
      <c r="AD615" s="7">
        <v>43468</v>
      </c>
      <c r="AE615" s="7">
        <v>43468</v>
      </c>
      <c r="AF615">
        <v>0</v>
      </c>
      <c r="AG615" t="s">
        <v>53</v>
      </c>
      <c r="AH615" s="2">
        <v>0</v>
      </c>
      <c r="AI615" s="1">
        <v>0</v>
      </c>
      <c r="AJ615" s="1">
        <v>0</v>
      </c>
      <c r="AK615" s="6" t="str">
        <f>+IF(Tabla1[[#This Row],[REQUEST_TY]]="SR MANTENIMIENTO CORRECTIVO", "EMERGENCIA", "OTROS")</f>
        <v>EMERGENCIA</v>
      </c>
      <c r="AL615" s="6" t="str">
        <f>+_xlfn.IFS(Tabla1[[#This Row],[Veces obj]]&lt;=1,"0-1",Tabla1[[#This Row],[Veces obj]]&lt;=2,"1-2",Tabla1[[#This Row],[Veces obj]]&lt;=3,"2-3",TRUE,"&gt;3")</f>
        <v>0-1</v>
      </c>
      <c r="AM615" s="6" t="str">
        <f>+_xlfn.IFS(MONTH(Tabla1[[#This Row],[MES]])&lt;=3,"Q1",MONTH(Tabla1[[#This Row],[MES]])&lt;=6,"Q2",MONTH(Tabla1[[#This Row],[MES]])&lt;=9,"Q3",TRUE,"Q4")</f>
        <v>Q1</v>
      </c>
      <c r="AN615" t="str">
        <f>+IFERROR(VLOOKUP(Tabla1[[#This Row],[CUENTA]],CTAS[],2,0),"OTROS")</f>
        <v>OTROS</v>
      </c>
      <c r="AP615" t="str">
        <f>+IFERROR(VLOOKUP(Tabla1[[#This Row],[EMPLEADO]],IS[],3,0),"OTROS")</f>
        <v>OTROS</v>
      </c>
      <c r="AQ615" t="str">
        <f>+IFERROR(VLOOKUP(Tabla1[[#This Row],[EMPLEADO]],IS[[NÓMINA]:[INGENIERO]],2,0),"OTROS")</f>
        <v>OTROS</v>
      </c>
    </row>
    <row r="616" spans="1:43" x14ac:dyDescent="0.25">
      <c r="A616" t="s">
        <v>4444</v>
      </c>
      <c r="B616">
        <v>1</v>
      </c>
      <c r="C616" t="s">
        <v>6558</v>
      </c>
      <c r="D616" t="s">
        <v>38</v>
      </c>
      <c r="E616" t="s">
        <v>76</v>
      </c>
      <c r="F616" t="s">
        <v>6559</v>
      </c>
      <c r="G616" s="17" t="s">
        <v>1201</v>
      </c>
      <c r="H616" t="s">
        <v>646</v>
      </c>
      <c r="I616" t="s">
        <v>43</v>
      </c>
      <c r="J616" t="s">
        <v>8</v>
      </c>
      <c r="K616" t="s">
        <v>59</v>
      </c>
      <c r="L616" t="s">
        <v>1202</v>
      </c>
      <c r="M616" t="s">
        <v>649</v>
      </c>
      <c r="N616">
        <v>0</v>
      </c>
      <c r="O616" t="s">
        <v>47</v>
      </c>
      <c r="P616">
        <v>7</v>
      </c>
      <c r="Q616" t="s">
        <v>194</v>
      </c>
      <c r="R616" t="s">
        <v>63</v>
      </c>
      <c r="S616" t="s">
        <v>64</v>
      </c>
      <c r="T616" t="s">
        <v>51</v>
      </c>
      <c r="U616" t="s">
        <v>195</v>
      </c>
      <c r="V616">
        <v>0.6</v>
      </c>
      <c r="W616" s="1">
        <v>819</v>
      </c>
      <c r="X616">
        <v>1</v>
      </c>
      <c r="Y616">
        <v>1.03</v>
      </c>
      <c r="Z616">
        <v>5</v>
      </c>
      <c r="AA616">
        <v>0.20600000000000002</v>
      </c>
      <c r="AB616" s="2">
        <v>0</v>
      </c>
      <c r="AC616" s="1">
        <v>0</v>
      </c>
      <c r="AD616" s="7">
        <v>43515</v>
      </c>
      <c r="AE616" s="7">
        <v>43515</v>
      </c>
      <c r="AF616">
        <v>0</v>
      </c>
      <c r="AG616" t="s">
        <v>53</v>
      </c>
      <c r="AH616" s="2">
        <v>0</v>
      </c>
      <c r="AI616" s="1">
        <v>0</v>
      </c>
      <c r="AJ616" s="1">
        <v>0</v>
      </c>
      <c r="AK616" s="6" t="str">
        <f>+IF(Tabla1[[#This Row],[REQUEST_TY]]="SR MANTENIMIENTO CORRECTIVO", "EMERGENCIA", "OTROS")</f>
        <v>EMERGENCIA</v>
      </c>
      <c r="AL616" s="6" t="str">
        <f>+_xlfn.IFS(Tabla1[[#This Row],[Veces obj]]&lt;=1,"0-1",Tabla1[[#This Row],[Veces obj]]&lt;=2,"1-2",Tabla1[[#This Row],[Veces obj]]&lt;=3,"2-3",TRUE,"&gt;3")</f>
        <v>0-1</v>
      </c>
      <c r="AM616" s="6" t="str">
        <f>+_xlfn.IFS(MONTH(Tabla1[[#This Row],[MES]])&lt;=3,"Q1",MONTH(Tabla1[[#This Row],[MES]])&lt;=6,"Q2",MONTH(Tabla1[[#This Row],[MES]])&lt;=9,"Q3",TRUE,"Q4")</f>
        <v>Q1</v>
      </c>
      <c r="AN616" t="str">
        <f>+IFERROR(VLOOKUP(Tabla1[[#This Row],[CUENTA]],CTAS[],2,0),"OTROS")</f>
        <v>OTROS</v>
      </c>
      <c r="AP616" t="str">
        <f>+IFERROR(VLOOKUP(Tabla1[[#This Row],[EMPLEADO]],IS[],3,0),"OTROS")</f>
        <v>OTROS</v>
      </c>
      <c r="AQ616" t="str">
        <f>+IFERROR(VLOOKUP(Tabla1[[#This Row],[EMPLEADO]],IS[[NÓMINA]:[INGENIERO]],2,0),"OTROS")</f>
        <v>OTROS</v>
      </c>
    </row>
    <row r="617" spans="1:43" x14ac:dyDescent="0.25">
      <c r="A617" t="s">
        <v>36</v>
      </c>
      <c r="B617">
        <v>1</v>
      </c>
      <c r="C617" t="s">
        <v>1345</v>
      </c>
      <c r="D617" t="s">
        <v>38</v>
      </c>
      <c r="E617" t="s">
        <v>1346</v>
      </c>
      <c r="F617" t="s">
        <v>1347</v>
      </c>
      <c r="G617" s="17" t="s">
        <v>1348</v>
      </c>
      <c r="H617" t="s">
        <v>868</v>
      </c>
      <c r="I617" t="s">
        <v>43</v>
      </c>
      <c r="J617" t="s">
        <v>8</v>
      </c>
      <c r="K617" t="s">
        <v>869</v>
      </c>
      <c r="L617" t="s">
        <v>870</v>
      </c>
      <c r="M617" t="s">
        <v>871</v>
      </c>
      <c r="N617">
        <v>1</v>
      </c>
      <c r="O617" t="s">
        <v>47</v>
      </c>
      <c r="P617">
        <v>6</v>
      </c>
      <c r="Q617" t="s">
        <v>207</v>
      </c>
      <c r="R617" t="s">
        <v>223</v>
      </c>
      <c r="S617" t="s">
        <v>139</v>
      </c>
      <c r="T617" t="s">
        <v>51</v>
      </c>
      <c r="U617" t="s">
        <v>879</v>
      </c>
      <c r="V617">
        <v>0.6</v>
      </c>
      <c r="W617" s="1">
        <v>0</v>
      </c>
      <c r="X617">
        <v>1</v>
      </c>
      <c r="Y617">
        <v>0.83</v>
      </c>
      <c r="Z617">
        <v>4</v>
      </c>
      <c r="AA617">
        <v>0.20749999999999999</v>
      </c>
      <c r="AB617" s="2">
        <v>0</v>
      </c>
      <c r="AC617" s="1">
        <v>0</v>
      </c>
      <c r="AD617" s="7">
        <v>43465</v>
      </c>
      <c r="AE617" s="7">
        <v>43467</v>
      </c>
      <c r="AF617">
        <v>1</v>
      </c>
      <c r="AG617" t="s">
        <v>53</v>
      </c>
      <c r="AH617" s="2">
        <v>0</v>
      </c>
      <c r="AI617" s="1">
        <v>0</v>
      </c>
      <c r="AJ617" s="1">
        <v>0</v>
      </c>
      <c r="AK617" s="6" t="str">
        <f>+IF(Tabla1[[#This Row],[REQUEST_TY]]="SR MANTENIMIENTO CORRECTIVO", "EMERGENCIA", "OTROS")</f>
        <v>EMERGENCIA</v>
      </c>
      <c r="AL617" s="6" t="str">
        <f>+_xlfn.IFS(Tabla1[[#This Row],[Veces obj]]&lt;=1,"0-1",Tabla1[[#This Row],[Veces obj]]&lt;=2,"1-2",Tabla1[[#This Row],[Veces obj]]&lt;=3,"2-3",TRUE,"&gt;3")</f>
        <v>0-1</v>
      </c>
      <c r="AM617" s="6" t="str">
        <f>+_xlfn.IFS(MONTH(Tabla1[[#This Row],[MES]])&lt;=3,"Q1",MONTH(Tabla1[[#This Row],[MES]])&lt;=6,"Q2",MONTH(Tabla1[[#This Row],[MES]])&lt;=9,"Q3",TRUE,"Q4")</f>
        <v>Q1</v>
      </c>
      <c r="AN617" t="str">
        <f>+IFERROR(VLOOKUP(Tabla1[[#This Row],[CUENTA]],CTAS[],2,0),"OTROS")</f>
        <v>OTROS</v>
      </c>
      <c r="AP617" t="str">
        <f>+IFERROR(VLOOKUP(Tabla1[[#This Row],[EMPLEADO]],IS[],3,0),"OTROS")</f>
        <v>OTROS</v>
      </c>
      <c r="AQ617" t="str">
        <f>+IFERROR(VLOOKUP(Tabla1[[#This Row],[EMPLEADO]],IS[[NÓMINA]:[INGENIERO]],2,0),"OTROS")</f>
        <v>OTROS</v>
      </c>
    </row>
    <row r="618" spans="1:43" x14ac:dyDescent="0.25">
      <c r="A618" t="s">
        <v>36</v>
      </c>
      <c r="B618">
        <v>1</v>
      </c>
      <c r="C618" t="s">
        <v>1349</v>
      </c>
      <c r="D618" t="s">
        <v>38</v>
      </c>
      <c r="E618" t="s">
        <v>133</v>
      </c>
      <c r="F618" t="s">
        <v>1350</v>
      </c>
      <c r="G618" s="17" t="s">
        <v>1351</v>
      </c>
      <c r="H618" t="s">
        <v>646</v>
      </c>
      <c r="I618" t="s">
        <v>43</v>
      </c>
      <c r="J618" t="s">
        <v>8</v>
      </c>
      <c r="K618" t="s">
        <v>59</v>
      </c>
      <c r="L618" t="s">
        <v>863</v>
      </c>
      <c r="M618" t="s">
        <v>358</v>
      </c>
      <c r="N618">
        <v>0</v>
      </c>
      <c r="O618" t="s">
        <v>47</v>
      </c>
      <c r="P618">
        <v>34</v>
      </c>
      <c r="Q618" t="s">
        <v>82</v>
      </c>
      <c r="R618" t="s">
        <v>138</v>
      </c>
      <c r="S618" t="s">
        <v>139</v>
      </c>
      <c r="T618" t="s">
        <v>51</v>
      </c>
      <c r="U618" t="s">
        <v>140</v>
      </c>
      <c r="V618">
        <v>1.1000000000000001</v>
      </c>
      <c r="W618" s="1">
        <v>1730.3000000000004</v>
      </c>
      <c r="X618">
        <v>1</v>
      </c>
      <c r="Y618">
        <v>0.83</v>
      </c>
      <c r="Z618">
        <v>4</v>
      </c>
      <c r="AA618">
        <v>0.20749999999999999</v>
      </c>
      <c r="AB618" s="2">
        <v>0</v>
      </c>
      <c r="AC618" s="1">
        <v>0</v>
      </c>
      <c r="AD618" s="7">
        <v>43495</v>
      </c>
      <c r="AE618" s="7">
        <v>43495</v>
      </c>
      <c r="AF618">
        <v>0</v>
      </c>
      <c r="AG618" t="s">
        <v>53</v>
      </c>
      <c r="AH618" s="2">
        <v>0</v>
      </c>
      <c r="AI618" s="1">
        <v>0</v>
      </c>
      <c r="AJ618" s="1">
        <v>0</v>
      </c>
      <c r="AK618" s="6" t="str">
        <f>+IF(Tabla1[[#This Row],[REQUEST_TY]]="SR MANTENIMIENTO CORRECTIVO", "EMERGENCIA", "OTROS")</f>
        <v>EMERGENCIA</v>
      </c>
      <c r="AL618" s="6" t="str">
        <f>+_xlfn.IFS(Tabla1[[#This Row],[Veces obj]]&lt;=1,"0-1",Tabla1[[#This Row],[Veces obj]]&lt;=2,"1-2",Tabla1[[#This Row],[Veces obj]]&lt;=3,"2-3",TRUE,"&gt;3")</f>
        <v>0-1</v>
      </c>
      <c r="AM618" s="6" t="str">
        <f>+_xlfn.IFS(MONTH(Tabla1[[#This Row],[MES]])&lt;=3,"Q1",MONTH(Tabla1[[#This Row],[MES]])&lt;=6,"Q2",MONTH(Tabla1[[#This Row],[MES]])&lt;=9,"Q3",TRUE,"Q4")</f>
        <v>Q1</v>
      </c>
      <c r="AN618" t="str">
        <f>+IFERROR(VLOOKUP(Tabla1[[#This Row],[CUENTA]],CTAS[],2,0),"OTROS")</f>
        <v>OTROS</v>
      </c>
      <c r="AP618" t="str">
        <f>+IFERROR(VLOOKUP(Tabla1[[#This Row],[EMPLEADO]],IS[],3,0),"OTROS")</f>
        <v>OTROS</v>
      </c>
      <c r="AQ618" t="str">
        <f>+IFERROR(VLOOKUP(Tabla1[[#This Row],[EMPLEADO]],IS[[NÓMINA]:[INGENIERO]],2,0),"OTROS")</f>
        <v>OTROS</v>
      </c>
    </row>
    <row r="619" spans="1:43" x14ac:dyDescent="0.25">
      <c r="A619" t="s">
        <v>4444</v>
      </c>
      <c r="B619">
        <v>1</v>
      </c>
      <c r="C619" t="s">
        <v>4915</v>
      </c>
      <c r="D619" t="s">
        <v>38</v>
      </c>
      <c r="E619" t="s">
        <v>133</v>
      </c>
      <c r="F619" t="s">
        <v>4916</v>
      </c>
      <c r="G619" s="17" t="s">
        <v>4327</v>
      </c>
      <c r="H619" t="s">
        <v>253</v>
      </c>
      <c r="I619" t="s">
        <v>43</v>
      </c>
      <c r="J619" t="s">
        <v>8</v>
      </c>
      <c r="K619" t="s">
        <v>59</v>
      </c>
      <c r="L619" t="s">
        <v>472</v>
      </c>
      <c r="M619" t="s">
        <v>473</v>
      </c>
      <c r="N619">
        <v>0</v>
      </c>
      <c r="O619" t="s">
        <v>47</v>
      </c>
      <c r="P619">
        <v>14</v>
      </c>
      <c r="Q619" t="s">
        <v>194</v>
      </c>
      <c r="R619" t="s">
        <v>138</v>
      </c>
      <c r="S619" t="s">
        <v>139</v>
      </c>
      <c r="T619" t="s">
        <v>51</v>
      </c>
      <c r="U619" t="s">
        <v>224</v>
      </c>
      <c r="V619">
        <v>0.8</v>
      </c>
      <c r="W619" s="1">
        <v>1258.4000000000003</v>
      </c>
      <c r="X619">
        <v>1</v>
      </c>
      <c r="Y619">
        <v>0.83</v>
      </c>
      <c r="Z619">
        <v>4</v>
      </c>
      <c r="AA619">
        <v>0.20749999999999999</v>
      </c>
      <c r="AB619" s="2">
        <v>0</v>
      </c>
      <c r="AC619" s="1">
        <v>0</v>
      </c>
      <c r="AD619" s="7">
        <v>43504</v>
      </c>
      <c r="AE619" s="7">
        <v>43507</v>
      </c>
      <c r="AF619">
        <v>1</v>
      </c>
      <c r="AG619" t="s">
        <v>53</v>
      </c>
      <c r="AH619" s="2">
        <v>0</v>
      </c>
      <c r="AI619" s="1">
        <v>0</v>
      </c>
      <c r="AJ619" s="1">
        <v>0</v>
      </c>
      <c r="AK619" s="6" t="str">
        <f>+IF(Tabla1[[#This Row],[REQUEST_TY]]="SR MANTENIMIENTO CORRECTIVO", "EMERGENCIA", "OTROS")</f>
        <v>EMERGENCIA</v>
      </c>
      <c r="AL619" s="6" t="str">
        <f>+_xlfn.IFS(Tabla1[[#This Row],[Veces obj]]&lt;=1,"0-1",Tabla1[[#This Row],[Veces obj]]&lt;=2,"1-2",Tabla1[[#This Row],[Veces obj]]&lt;=3,"2-3",TRUE,"&gt;3")</f>
        <v>0-1</v>
      </c>
      <c r="AM619" s="6" t="str">
        <f>+_xlfn.IFS(MONTH(Tabla1[[#This Row],[MES]])&lt;=3,"Q1",MONTH(Tabla1[[#This Row],[MES]])&lt;=6,"Q2",MONTH(Tabla1[[#This Row],[MES]])&lt;=9,"Q3",TRUE,"Q4")</f>
        <v>Q1</v>
      </c>
      <c r="AN619" t="str">
        <f>+IFERROR(VLOOKUP(Tabla1[[#This Row],[CUENTA]],CTAS[],2,0),"OTROS")</f>
        <v>OTROS</v>
      </c>
      <c r="AP619" t="str">
        <f>+IFERROR(VLOOKUP(Tabla1[[#This Row],[EMPLEADO]],IS[],3,0),"OTROS")</f>
        <v>OTROS</v>
      </c>
      <c r="AQ619" t="str">
        <f>+IFERROR(VLOOKUP(Tabla1[[#This Row],[EMPLEADO]],IS[[NÓMINA]:[INGENIERO]],2,0),"OTROS")</f>
        <v>OTROS</v>
      </c>
    </row>
    <row r="620" spans="1:43" x14ac:dyDescent="0.25">
      <c r="A620" t="s">
        <v>4444</v>
      </c>
      <c r="B620">
        <v>1</v>
      </c>
      <c r="C620" t="s">
        <v>6257</v>
      </c>
      <c r="D620" t="s">
        <v>38</v>
      </c>
      <c r="E620" t="s">
        <v>1015</v>
      </c>
      <c r="F620" t="s">
        <v>6258</v>
      </c>
      <c r="G620" s="17" t="s">
        <v>6259</v>
      </c>
      <c r="H620" t="s">
        <v>1572</v>
      </c>
      <c r="I620" t="s">
        <v>43</v>
      </c>
      <c r="J620" t="s">
        <v>8</v>
      </c>
      <c r="K620" t="s">
        <v>59</v>
      </c>
      <c r="L620" t="s">
        <v>6260</v>
      </c>
      <c r="M620" t="s">
        <v>1957</v>
      </c>
      <c r="N620">
        <v>0</v>
      </c>
      <c r="O620" t="s">
        <v>47</v>
      </c>
      <c r="P620">
        <v>221</v>
      </c>
      <c r="Q620" t="s">
        <v>48</v>
      </c>
      <c r="R620" t="s">
        <v>317</v>
      </c>
      <c r="S620" t="s">
        <v>318</v>
      </c>
      <c r="T620" t="s">
        <v>51</v>
      </c>
      <c r="U620" t="s">
        <v>353</v>
      </c>
      <c r="V620">
        <v>1.1499999999999999</v>
      </c>
      <c r="W620" s="1">
        <v>1808.95</v>
      </c>
      <c r="X620">
        <v>1</v>
      </c>
      <c r="Y620">
        <v>0.83</v>
      </c>
      <c r="Z620">
        <v>4</v>
      </c>
      <c r="AA620">
        <v>0.20749999999999999</v>
      </c>
      <c r="AB620" s="2">
        <v>0</v>
      </c>
      <c r="AC620" s="1">
        <v>0</v>
      </c>
      <c r="AD620" s="7">
        <v>43511</v>
      </c>
      <c r="AE620" s="7">
        <v>43514</v>
      </c>
      <c r="AF620">
        <v>1</v>
      </c>
      <c r="AG620" t="s">
        <v>53</v>
      </c>
      <c r="AH620" s="2">
        <v>0</v>
      </c>
      <c r="AI620" s="1">
        <v>0</v>
      </c>
      <c r="AJ620" s="1">
        <v>0</v>
      </c>
      <c r="AK620" s="6" t="str">
        <f>+IF(Tabla1[[#This Row],[REQUEST_TY]]="SR MANTENIMIENTO CORRECTIVO", "EMERGENCIA", "OTROS")</f>
        <v>EMERGENCIA</v>
      </c>
      <c r="AL620" s="6" t="str">
        <f>+_xlfn.IFS(Tabla1[[#This Row],[Veces obj]]&lt;=1,"0-1",Tabla1[[#This Row],[Veces obj]]&lt;=2,"1-2",Tabla1[[#This Row],[Veces obj]]&lt;=3,"2-3",TRUE,"&gt;3")</f>
        <v>0-1</v>
      </c>
      <c r="AM620" s="6" t="str">
        <f>+_xlfn.IFS(MONTH(Tabla1[[#This Row],[MES]])&lt;=3,"Q1",MONTH(Tabla1[[#This Row],[MES]])&lt;=6,"Q2",MONTH(Tabla1[[#This Row],[MES]])&lt;=9,"Q3",TRUE,"Q4")</f>
        <v>Q1</v>
      </c>
      <c r="AN620" t="str">
        <f>+IFERROR(VLOOKUP(Tabla1[[#This Row],[CUENTA]],CTAS[],2,0),"OTROS")</f>
        <v>OTROS</v>
      </c>
      <c r="AP620" t="str">
        <f>+IFERROR(VLOOKUP(Tabla1[[#This Row],[EMPLEADO]],IS[],3,0),"OTROS")</f>
        <v>OTROS</v>
      </c>
      <c r="AQ620" t="str">
        <f>+IFERROR(VLOOKUP(Tabla1[[#This Row],[EMPLEADO]],IS[[NÓMINA]:[INGENIERO]],2,0),"OTROS")</f>
        <v>OTROS</v>
      </c>
    </row>
    <row r="621" spans="1:43" x14ac:dyDescent="0.25">
      <c r="A621" t="s">
        <v>36</v>
      </c>
      <c r="B621">
        <v>1</v>
      </c>
      <c r="C621" t="s">
        <v>1352</v>
      </c>
      <c r="D621" t="s">
        <v>38</v>
      </c>
      <c r="E621" t="s">
        <v>76</v>
      </c>
      <c r="F621" t="s">
        <v>1353</v>
      </c>
      <c r="G621" s="17" t="s">
        <v>203</v>
      </c>
      <c r="H621" t="s">
        <v>204</v>
      </c>
      <c r="I621" t="s">
        <v>43</v>
      </c>
      <c r="J621" t="s">
        <v>8</v>
      </c>
      <c r="K621" t="s">
        <v>59</v>
      </c>
      <c r="L621" t="s">
        <v>205</v>
      </c>
      <c r="M621" t="s">
        <v>206</v>
      </c>
      <c r="N621">
        <v>0</v>
      </c>
      <c r="O621" t="s">
        <v>47</v>
      </c>
      <c r="P621">
        <v>70</v>
      </c>
      <c r="Q621" t="s">
        <v>48</v>
      </c>
      <c r="R621" t="s">
        <v>63</v>
      </c>
      <c r="S621" t="s">
        <v>64</v>
      </c>
      <c r="T621" t="s">
        <v>208</v>
      </c>
      <c r="U621" t="s">
        <v>96</v>
      </c>
      <c r="V621">
        <v>1.1000000000000001</v>
      </c>
      <c r="W621" s="1">
        <v>1501.5000000000002</v>
      </c>
      <c r="X621">
        <v>1</v>
      </c>
      <c r="Y621">
        <v>1.87</v>
      </c>
      <c r="Z621">
        <v>9</v>
      </c>
      <c r="AA621">
        <v>0.20777777777777778</v>
      </c>
      <c r="AB621" s="2">
        <v>0</v>
      </c>
      <c r="AC621" s="1">
        <v>0</v>
      </c>
      <c r="AD621" s="7">
        <v>43475</v>
      </c>
      <c r="AE621" s="7">
        <v>43475</v>
      </c>
      <c r="AF621">
        <v>0</v>
      </c>
      <c r="AG621" t="s">
        <v>53</v>
      </c>
      <c r="AH621" s="2">
        <v>0</v>
      </c>
      <c r="AI621" s="1">
        <v>0</v>
      </c>
      <c r="AJ621" s="1">
        <v>0</v>
      </c>
      <c r="AK621" s="6" t="str">
        <f>+IF(Tabla1[[#This Row],[REQUEST_TY]]="SR MANTENIMIENTO CORRECTIVO", "EMERGENCIA", "OTROS")</f>
        <v>EMERGENCIA</v>
      </c>
      <c r="AL621" s="6" t="str">
        <f>+_xlfn.IFS(Tabla1[[#This Row],[Veces obj]]&lt;=1,"0-1",Tabla1[[#This Row],[Veces obj]]&lt;=2,"1-2",Tabla1[[#This Row],[Veces obj]]&lt;=3,"2-3",TRUE,"&gt;3")</f>
        <v>0-1</v>
      </c>
      <c r="AM621" s="6" t="str">
        <f>+_xlfn.IFS(MONTH(Tabla1[[#This Row],[MES]])&lt;=3,"Q1",MONTH(Tabla1[[#This Row],[MES]])&lt;=6,"Q2",MONTH(Tabla1[[#This Row],[MES]])&lt;=9,"Q3",TRUE,"Q4")</f>
        <v>Q1</v>
      </c>
      <c r="AN621" t="str">
        <f>+IFERROR(VLOOKUP(Tabla1[[#This Row],[CUENTA]],CTAS[],2,0),"OTROS")</f>
        <v>OTROS</v>
      </c>
      <c r="AP621" t="str">
        <f>+IFERROR(VLOOKUP(Tabla1[[#This Row],[EMPLEADO]],IS[],3,0),"OTROS")</f>
        <v>OTROS</v>
      </c>
      <c r="AQ621" t="str">
        <f>+IFERROR(VLOOKUP(Tabla1[[#This Row],[EMPLEADO]],IS[[NÓMINA]:[INGENIERO]],2,0),"OTROS")</f>
        <v>OTROS</v>
      </c>
    </row>
    <row r="622" spans="1:43" x14ac:dyDescent="0.25">
      <c r="A622" t="s">
        <v>36</v>
      </c>
      <c r="B622">
        <v>1</v>
      </c>
      <c r="C622" t="s">
        <v>1354</v>
      </c>
      <c r="D622" t="s">
        <v>38</v>
      </c>
      <c r="E622" t="s">
        <v>39</v>
      </c>
      <c r="F622" t="s">
        <v>1355</v>
      </c>
      <c r="G622" s="17" t="s">
        <v>1356</v>
      </c>
      <c r="H622" t="s">
        <v>691</v>
      </c>
      <c r="I622" t="s">
        <v>43</v>
      </c>
      <c r="J622" t="s">
        <v>8</v>
      </c>
      <c r="K622" t="s">
        <v>1357</v>
      </c>
      <c r="L622" t="s">
        <v>1358</v>
      </c>
      <c r="M622" t="s">
        <v>1359</v>
      </c>
      <c r="N622">
        <v>0</v>
      </c>
      <c r="O622" t="s">
        <v>47</v>
      </c>
      <c r="P622">
        <v>2598</v>
      </c>
      <c r="Q622" t="s">
        <v>48</v>
      </c>
      <c r="R622" t="s">
        <v>49</v>
      </c>
      <c r="S622" t="s">
        <v>50</v>
      </c>
      <c r="T622" t="s">
        <v>208</v>
      </c>
      <c r="U622" t="s">
        <v>52</v>
      </c>
      <c r="V622">
        <v>1.05</v>
      </c>
      <c r="W622" s="1">
        <v>750.75000000000011</v>
      </c>
      <c r="X622">
        <v>1</v>
      </c>
      <c r="Y622">
        <v>1.88</v>
      </c>
      <c r="Z622">
        <v>9</v>
      </c>
      <c r="AA622">
        <v>0.20888888888888887</v>
      </c>
      <c r="AB622" s="2">
        <v>0</v>
      </c>
      <c r="AC622" s="1">
        <v>0</v>
      </c>
      <c r="AD622" s="7">
        <v>43479</v>
      </c>
      <c r="AE622" s="7">
        <v>43479</v>
      </c>
      <c r="AF622">
        <v>0</v>
      </c>
      <c r="AG622" t="s">
        <v>53</v>
      </c>
      <c r="AH622" s="2">
        <v>0</v>
      </c>
      <c r="AI622" s="1">
        <v>0</v>
      </c>
      <c r="AJ622" s="1">
        <v>0</v>
      </c>
      <c r="AK622" s="6" t="str">
        <f>+IF(Tabla1[[#This Row],[REQUEST_TY]]="SR MANTENIMIENTO CORRECTIVO", "EMERGENCIA", "OTROS")</f>
        <v>EMERGENCIA</v>
      </c>
      <c r="AL622" s="6" t="str">
        <f>+_xlfn.IFS(Tabla1[[#This Row],[Veces obj]]&lt;=1,"0-1",Tabla1[[#This Row],[Veces obj]]&lt;=2,"1-2",Tabla1[[#This Row],[Veces obj]]&lt;=3,"2-3",TRUE,"&gt;3")</f>
        <v>0-1</v>
      </c>
      <c r="AM622" s="6" t="str">
        <f>+_xlfn.IFS(MONTH(Tabla1[[#This Row],[MES]])&lt;=3,"Q1",MONTH(Tabla1[[#This Row],[MES]])&lt;=6,"Q2",MONTH(Tabla1[[#This Row],[MES]])&lt;=9,"Q3",TRUE,"Q4")</f>
        <v>Q1</v>
      </c>
      <c r="AN622" t="str">
        <f>+IFERROR(VLOOKUP(Tabla1[[#This Row],[CUENTA]],CTAS[],2,0),"OTROS")</f>
        <v>OTROS</v>
      </c>
      <c r="AP622" t="str">
        <f>+IFERROR(VLOOKUP(Tabla1[[#This Row],[EMPLEADO]],IS[],3,0),"OTROS")</f>
        <v>OTROS</v>
      </c>
      <c r="AQ622" t="str">
        <f>+IFERROR(VLOOKUP(Tabla1[[#This Row],[EMPLEADO]],IS[[NÓMINA]:[INGENIERO]],2,0),"OTROS")</f>
        <v>OTROS</v>
      </c>
    </row>
    <row r="623" spans="1:43" x14ac:dyDescent="0.25">
      <c r="A623" t="s">
        <v>4444</v>
      </c>
      <c r="B623">
        <v>1</v>
      </c>
      <c r="C623" t="s">
        <v>6883</v>
      </c>
      <c r="D623" t="s">
        <v>38</v>
      </c>
      <c r="E623" t="s">
        <v>2243</v>
      </c>
      <c r="F623" t="s">
        <v>6884</v>
      </c>
      <c r="G623" s="17" t="s">
        <v>6885</v>
      </c>
      <c r="H623" t="s">
        <v>646</v>
      </c>
      <c r="I623" t="s">
        <v>43</v>
      </c>
      <c r="J623" t="s">
        <v>8</v>
      </c>
      <c r="K623" t="s">
        <v>6886</v>
      </c>
      <c r="L623" t="s">
        <v>6887</v>
      </c>
      <c r="M623" t="s">
        <v>649</v>
      </c>
      <c r="N623">
        <v>0</v>
      </c>
      <c r="O623" t="s">
        <v>47</v>
      </c>
      <c r="P623">
        <v>73</v>
      </c>
      <c r="Q623" t="s">
        <v>48</v>
      </c>
      <c r="R623" t="s">
        <v>440</v>
      </c>
      <c r="S623" t="s">
        <v>139</v>
      </c>
      <c r="T623" t="s">
        <v>51</v>
      </c>
      <c r="U623" t="s">
        <v>353</v>
      </c>
      <c r="V623">
        <v>1.1499999999999999</v>
      </c>
      <c r="W623" s="1">
        <v>1808.95</v>
      </c>
      <c r="X623">
        <v>1</v>
      </c>
      <c r="Y623">
        <v>0.84</v>
      </c>
      <c r="Z623">
        <v>4</v>
      </c>
      <c r="AA623">
        <v>0.21</v>
      </c>
      <c r="AB623" s="2">
        <v>0</v>
      </c>
      <c r="AC623" s="1">
        <v>0</v>
      </c>
      <c r="AD623" s="7">
        <v>43524</v>
      </c>
      <c r="AE623" s="7">
        <v>43524</v>
      </c>
      <c r="AF623">
        <v>0</v>
      </c>
      <c r="AG623" t="s">
        <v>53</v>
      </c>
      <c r="AH623" s="2">
        <v>0</v>
      </c>
      <c r="AI623" s="1">
        <v>0</v>
      </c>
      <c r="AJ623" s="1">
        <v>0</v>
      </c>
      <c r="AK623" s="6" t="str">
        <f>+IF(Tabla1[[#This Row],[REQUEST_TY]]="SR MANTENIMIENTO CORRECTIVO", "EMERGENCIA", "OTROS")</f>
        <v>EMERGENCIA</v>
      </c>
      <c r="AL623" s="6" t="str">
        <f>+_xlfn.IFS(Tabla1[[#This Row],[Veces obj]]&lt;=1,"0-1",Tabla1[[#This Row],[Veces obj]]&lt;=2,"1-2",Tabla1[[#This Row],[Veces obj]]&lt;=3,"2-3",TRUE,"&gt;3")</f>
        <v>0-1</v>
      </c>
      <c r="AM623" s="6" t="str">
        <f>+_xlfn.IFS(MONTH(Tabla1[[#This Row],[MES]])&lt;=3,"Q1",MONTH(Tabla1[[#This Row],[MES]])&lt;=6,"Q2",MONTH(Tabla1[[#This Row],[MES]])&lt;=9,"Q3",TRUE,"Q4")</f>
        <v>Q1</v>
      </c>
      <c r="AN623" t="str">
        <f>+IFERROR(VLOOKUP(Tabla1[[#This Row],[CUENTA]],CTAS[],2,0),"OTROS")</f>
        <v>OTROS</v>
      </c>
      <c r="AP623" t="str">
        <f>+IFERROR(VLOOKUP(Tabla1[[#This Row],[EMPLEADO]],IS[],3,0),"OTROS")</f>
        <v>OTROS</v>
      </c>
      <c r="AQ623" t="str">
        <f>+IFERROR(VLOOKUP(Tabla1[[#This Row],[EMPLEADO]],IS[[NÓMINA]:[INGENIERO]],2,0),"OTROS")</f>
        <v>OTROS</v>
      </c>
    </row>
    <row r="624" spans="1:43" x14ac:dyDescent="0.25">
      <c r="A624" t="s">
        <v>36</v>
      </c>
      <c r="B624">
        <v>1</v>
      </c>
      <c r="C624" t="s">
        <v>1360</v>
      </c>
      <c r="D624" t="s">
        <v>38</v>
      </c>
      <c r="E624" t="s">
        <v>76</v>
      </c>
      <c r="F624" t="s">
        <v>1361</v>
      </c>
      <c r="G624" s="17" t="s">
        <v>1362</v>
      </c>
      <c r="H624" t="s">
        <v>213</v>
      </c>
      <c r="I624" t="s">
        <v>43</v>
      </c>
      <c r="J624" t="s">
        <v>8</v>
      </c>
      <c r="K624" t="s">
        <v>102</v>
      </c>
      <c r="L624" t="s">
        <v>1363</v>
      </c>
      <c r="M624" t="s">
        <v>215</v>
      </c>
      <c r="N624">
        <v>0</v>
      </c>
      <c r="O624" t="s">
        <v>47</v>
      </c>
      <c r="P624">
        <v>41</v>
      </c>
      <c r="Q624" t="s">
        <v>82</v>
      </c>
      <c r="R624" t="s">
        <v>63</v>
      </c>
      <c r="S624" t="s">
        <v>64</v>
      </c>
      <c r="T624" t="s">
        <v>51</v>
      </c>
      <c r="U624" t="s">
        <v>83</v>
      </c>
      <c r="V624">
        <v>1.05</v>
      </c>
      <c r="W624" s="1">
        <v>1433.25</v>
      </c>
      <c r="X624">
        <v>1</v>
      </c>
      <c r="Y624">
        <v>1.05</v>
      </c>
      <c r="Z624">
        <v>5</v>
      </c>
      <c r="AA624">
        <v>0.21000000000000002</v>
      </c>
      <c r="AB624" s="2">
        <v>0</v>
      </c>
      <c r="AC624" s="1">
        <v>0</v>
      </c>
      <c r="AD624" s="7">
        <v>43475</v>
      </c>
      <c r="AE624" s="7">
        <v>43475</v>
      </c>
      <c r="AF624">
        <v>0</v>
      </c>
      <c r="AG624" t="s">
        <v>53</v>
      </c>
      <c r="AH624" s="2">
        <v>0</v>
      </c>
      <c r="AI624" s="1">
        <v>0</v>
      </c>
      <c r="AJ624" s="1">
        <v>0</v>
      </c>
      <c r="AK624" s="6" t="str">
        <f>+IF(Tabla1[[#This Row],[REQUEST_TY]]="SR MANTENIMIENTO CORRECTIVO", "EMERGENCIA", "OTROS")</f>
        <v>EMERGENCIA</v>
      </c>
      <c r="AL624" s="6" t="str">
        <f>+_xlfn.IFS(Tabla1[[#This Row],[Veces obj]]&lt;=1,"0-1",Tabla1[[#This Row],[Veces obj]]&lt;=2,"1-2",Tabla1[[#This Row],[Veces obj]]&lt;=3,"2-3",TRUE,"&gt;3")</f>
        <v>0-1</v>
      </c>
      <c r="AM624" s="6" t="str">
        <f>+_xlfn.IFS(MONTH(Tabla1[[#This Row],[MES]])&lt;=3,"Q1",MONTH(Tabla1[[#This Row],[MES]])&lt;=6,"Q2",MONTH(Tabla1[[#This Row],[MES]])&lt;=9,"Q3",TRUE,"Q4")</f>
        <v>Q1</v>
      </c>
      <c r="AN624" t="str">
        <f>+IFERROR(VLOOKUP(Tabla1[[#This Row],[CUENTA]],CTAS[],2,0),"OTROS")</f>
        <v>OTROS</v>
      </c>
      <c r="AP624" t="str">
        <f>+IFERROR(VLOOKUP(Tabla1[[#This Row],[EMPLEADO]],IS[],3,0),"OTROS")</f>
        <v>OTROS</v>
      </c>
      <c r="AQ624" t="str">
        <f>+IFERROR(VLOOKUP(Tabla1[[#This Row],[EMPLEADO]],IS[[NÓMINA]:[INGENIERO]],2,0),"OTROS")</f>
        <v>OTROS</v>
      </c>
    </row>
    <row r="625" spans="1:43" x14ac:dyDescent="0.25">
      <c r="A625" t="s">
        <v>36</v>
      </c>
      <c r="B625">
        <v>1</v>
      </c>
      <c r="C625" t="s">
        <v>1364</v>
      </c>
      <c r="D625" t="s">
        <v>38</v>
      </c>
      <c r="E625" t="s">
        <v>226</v>
      </c>
      <c r="F625" t="s">
        <v>1365</v>
      </c>
      <c r="G625" s="17" t="s">
        <v>1366</v>
      </c>
      <c r="H625" t="s">
        <v>1063</v>
      </c>
      <c r="I625" t="s">
        <v>43</v>
      </c>
      <c r="J625" t="s">
        <v>8</v>
      </c>
      <c r="K625" t="s">
        <v>92</v>
      </c>
      <c r="L625" t="s">
        <v>1367</v>
      </c>
      <c r="M625" t="s">
        <v>387</v>
      </c>
      <c r="N625">
        <v>0</v>
      </c>
      <c r="O625" t="s">
        <v>47</v>
      </c>
      <c r="P625">
        <v>51</v>
      </c>
      <c r="Q625" t="s">
        <v>82</v>
      </c>
      <c r="R625" t="s">
        <v>153</v>
      </c>
      <c r="S625" t="s">
        <v>50</v>
      </c>
      <c r="T625" t="s">
        <v>51</v>
      </c>
      <c r="U625" t="s">
        <v>120</v>
      </c>
      <c r="V625">
        <v>0.8</v>
      </c>
      <c r="W625" s="1">
        <v>572.00000000000011</v>
      </c>
      <c r="X625">
        <v>1</v>
      </c>
      <c r="Y625">
        <v>1.05</v>
      </c>
      <c r="Z625">
        <v>5</v>
      </c>
      <c r="AA625">
        <v>0.21000000000000002</v>
      </c>
      <c r="AB625" s="2">
        <v>0</v>
      </c>
      <c r="AC625" s="1">
        <v>0</v>
      </c>
      <c r="AD625" s="7">
        <v>43475</v>
      </c>
      <c r="AE625" s="7">
        <v>43475</v>
      </c>
      <c r="AF625">
        <v>0</v>
      </c>
      <c r="AG625" t="s">
        <v>53</v>
      </c>
      <c r="AH625" s="2">
        <v>0</v>
      </c>
      <c r="AI625" s="1">
        <v>0</v>
      </c>
      <c r="AJ625" s="1">
        <v>0</v>
      </c>
      <c r="AK625" s="6" t="str">
        <f>+IF(Tabla1[[#This Row],[REQUEST_TY]]="SR MANTENIMIENTO CORRECTIVO", "EMERGENCIA", "OTROS")</f>
        <v>EMERGENCIA</v>
      </c>
      <c r="AL625" s="6" t="str">
        <f>+_xlfn.IFS(Tabla1[[#This Row],[Veces obj]]&lt;=1,"0-1",Tabla1[[#This Row],[Veces obj]]&lt;=2,"1-2",Tabla1[[#This Row],[Veces obj]]&lt;=3,"2-3",TRUE,"&gt;3")</f>
        <v>0-1</v>
      </c>
      <c r="AM625" s="6" t="str">
        <f>+_xlfn.IFS(MONTH(Tabla1[[#This Row],[MES]])&lt;=3,"Q1",MONTH(Tabla1[[#This Row],[MES]])&lt;=6,"Q2",MONTH(Tabla1[[#This Row],[MES]])&lt;=9,"Q3",TRUE,"Q4")</f>
        <v>Q1</v>
      </c>
      <c r="AN625" t="str">
        <f>+IFERROR(VLOOKUP(Tabla1[[#This Row],[CUENTA]],CTAS[],2,0),"OTROS")</f>
        <v>OTROS</v>
      </c>
      <c r="AP625" t="str">
        <f>+IFERROR(VLOOKUP(Tabla1[[#This Row],[EMPLEADO]],IS[],3,0),"OTROS")</f>
        <v>OTROS</v>
      </c>
      <c r="AQ625" t="str">
        <f>+IFERROR(VLOOKUP(Tabla1[[#This Row],[EMPLEADO]],IS[[NÓMINA]:[INGENIERO]],2,0),"OTROS")</f>
        <v>OTROS</v>
      </c>
    </row>
    <row r="626" spans="1:43" x14ac:dyDescent="0.25">
      <c r="A626" t="s">
        <v>36</v>
      </c>
      <c r="B626">
        <v>1</v>
      </c>
      <c r="C626" t="s">
        <v>2593</v>
      </c>
      <c r="D626" t="s">
        <v>38</v>
      </c>
      <c r="E626" t="s">
        <v>332</v>
      </c>
      <c r="F626" t="s">
        <v>2594</v>
      </c>
      <c r="G626" s="17" t="s">
        <v>2595</v>
      </c>
      <c r="H626" t="s">
        <v>266</v>
      </c>
      <c r="I626" t="s">
        <v>43</v>
      </c>
      <c r="J626" t="s">
        <v>8</v>
      </c>
      <c r="K626" t="s">
        <v>59</v>
      </c>
      <c r="L626" t="s">
        <v>1102</v>
      </c>
      <c r="M626" t="s">
        <v>73</v>
      </c>
      <c r="N626">
        <v>0</v>
      </c>
      <c r="O626" t="s">
        <v>47</v>
      </c>
      <c r="P626">
        <v>135</v>
      </c>
      <c r="Q626" t="s">
        <v>48</v>
      </c>
      <c r="R626" t="s">
        <v>317</v>
      </c>
      <c r="S626" t="s">
        <v>318</v>
      </c>
      <c r="T626" t="s">
        <v>51</v>
      </c>
      <c r="U626" t="s">
        <v>353</v>
      </c>
      <c r="V626">
        <v>1.1499999999999999</v>
      </c>
      <c r="W626" s="1">
        <v>1808.95</v>
      </c>
      <c r="X626">
        <v>1</v>
      </c>
      <c r="Y626">
        <v>2.08</v>
      </c>
      <c r="Z626">
        <v>4</v>
      </c>
      <c r="AA626">
        <v>0.52</v>
      </c>
      <c r="AB626" s="2">
        <v>0</v>
      </c>
      <c r="AC626" s="1">
        <v>0</v>
      </c>
      <c r="AD626" s="7">
        <v>43474</v>
      </c>
      <c r="AE626" s="7">
        <v>43475</v>
      </c>
      <c r="AF626">
        <v>1</v>
      </c>
      <c r="AG626" t="s">
        <v>53</v>
      </c>
      <c r="AH626" s="2">
        <v>0</v>
      </c>
      <c r="AI626" s="1">
        <v>0</v>
      </c>
      <c r="AJ626" s="1">
        <v>0</v>
      </c>
      <c r="AK626" s="6" t="str">
        <f>+IF(Tabla1[[#This Row],[REQUEST_TY]]="SR MANTENIMIENTO CORRECTIVO", "EMERGENCIA", "OTROS")</f>
        <v>EMERGENCIA</v>
      </c>
      <c r="AL626" s="6" t="str">
        <f>+_xlfn.IFS(Tabla1[[#This Row],[Veces obj]]&lt;=1,"0-1",Tabla1[[#This Row],[Veces obj]]&lt;=2,"1-2",Tabla1[[#This Row],[Veces obj]]&lt;=3,"2-3",TRUE,"&gt;3")</f>
        <v>0-1</v>
      </c>
      <c r="AM626" s="6" t="str">
        <f>+_xlfn.IFS(MONTH(Tabla1[[#This Row],[MES]])&lt;=3,"Q1",MONTH(Tabla1[[#This Row],[MES]])&lt;=6,"Q2",MONTH(Tabla1[[#This Row],[MES]])&lt;=9,"Q3",TRUE,"Q4")</f>
        <v>Q1</v>
      </c>
      <c r="AN626" t="str">
        <f>+IFERROR(VLOOKUP(Tabla1[[#This Row],[CUENTA]],CTAS[],2,0),"OTROS")</f>
        <v>OTROS</v>
      </c>
      <c r="AO626">
        <v>1</v>
      </c>
      <c r="AP626" t="str">
        <f>+IFERROR(VLOOKUP(Tabla1[[#This Row],[EMPLEADO]],IS[],3,0),"OTROS")</f>
        <v>JUAREZ</v>
      </c>
      <c r="AQ626" t="str">
        <f>+IFERROR(VLOOKUP(Tabla1[[#This Row],[EMPLEADO]],IS[[NÓMINA]:[INGENIERO]],2,0),"OTROS")</f>
        <v>CESAR MAR</v>
      </c>
    </row>
    <row r="627" spans="1:43" x14ac:dyDescent="0.25">
      <c r="A627" t="s">
        <v>36</v>
      </c>
      <c r="B627">
        <v>1</v>
      </c>
      <c r="C627" t="s">
        <v>1371</v>
      </c>
      <c r="D627" t="s">
        <v>818</v>
      </c>
      <c r="E627" t="s">
        <v>98</v>
      </c>
      <c r="F627" t="s">
        <v>1372</v>
      </c>
      <c r="G627" s="17" t="s">
        <v>1373</v>
      </c>
      <c r="H627" t="s">
        <v>246</v>
      </c>
      <c r="I627" t="s">
        <v>43</v>
      </c>
      <c r="J627" t="s">
        <v>8</v>
      </c>
      <c r="K627" t="s">
        <v>102</v>
      </c>
      <c r="L627" t="s">
        <v>351</v>
      </c>
      <c r="M627" t="s">
        <v>352</v>
      </c>
      <c r="N627">
        <v>0</v>
      </c>
      <c r="O627" t="s">
        <v>105</v>
      </c>
      <c r="P627" t="s">
        <v>822</v>
      </c>
      <c r="Q627" t="s">
        <v>48</v>
      </c>
      <c r="R627" t="s">
        <v>63</v>
      </c>
      <c r="S627" t="s">
        <v>64</v>
      </c>
      <c r="T627" t="s">
        <v>51</v>
      </c>
      <c r="U627" t="s">
        <v>96</v>
      </c>
      <c r="V627">
        <v>1</v>
      </c>
      <c r="W627" s="1">
        <v>655</v>
      </c>
      <c r="X627">
        <v>1</v>
      </c>
      <c r="Y627">
        <v>1.05</v>
      </c>
      <c r="Z627">
        <v>5</v>
      </c>
      <c r="AA627">
        <v>0.21000000000000002</v>
      </c>
      <c r="AB627" s="2">
        <v>0</v>
      </c>
      <c r="AC627" s="1">
        <v>0</v>
      </c>
      <c r="AD627" s="7">
        <v>43493</v>
      </c>
      <c r="AE627" s="7">
        <v>43493</v>
      </c>
      <c r="AF627">
        <v>0</v>
      </c>
      <c r="AG627" t="s">
        <v>53</v>
      </c>
      <c r="AH627" s="2">
        <v>0</v>
      </c>
      <c r="AI627" s="1">
        <v>0</v>
      </c>
      <c r="AJ627" s="1">
        <v>0</v>
      </c>
      <c r="AK627" s="6" t="str">
        <f>+IF(Tabla1[[#This Row],[REQUEST_TY]]="SR MANTENIMIENTO CORRECTIVO", "EMERGENCIA", "OTROS")</f>
        <v>OTROS</v>
      </c>
      <c r="AL627" s="6" t="str">
        <f>+_xlfn.IFS(Tabla1[[#This Row],[Veces obj]]&lt;=1,"0-1",Tabla1[[#This Row],[Veces obj]]&lt;=2,"1-2",Tabla1[[#This Row],[Veces obj]]&lt;=3,"2-3",TRUE,"&gt;3")</f>
        <v>0-1</v>
      </c>
      <c r="AM627" s="6" t="str">
        <f>+_xlfn.IFS(MONTH(Tabla1[[#This Row],[MES]])&lt;=3,"Q1",MONTH(Tabla1[[#This Row],[MES]])&lt;=6,"Q2",MONTH(Tabla1[[#This Row],[MES]])&lt;=9,"Q3",TRUE,"Q4")</f>
        <v>Q1</v>
      </c>
      <c r="AN627" t="str">
        <f>+IFERROR(VLOOKUP(Tabla1[[#This Row],[CUENTA]],CTAS[],2,0),"OTROS")</f>
        <v>OTROS</v>
      </c>
      <c r="AP627" t="str">
        <f>+IFERROR(VLOOKUP(Tabla1[[#This Row],[EMPLEADO]],IS[],3,0),"OTROS")</f>
        <v>OTROS</v>
      </c>
      <c r="AQ627" t="str">
        <f>+IFERROR(VLOOKUP(Tabla1[[#This Row],[EMPLEADO]],IS[[NÓMINA]:[INGENIERO]],2,0),"OTROS")</f>
        <v>OTROS</v>
      </c>
    </row>
    <row r="628" spans="1:43" x14ac:dyDescent="0.25">
      <c r="A628" t="s">
        <v>36</v>
      </c>
      <c r="B628">
        <v>1</v>
      </c>
      <c r="C628" t="s">
        <v>2610</v>
      </c>
      <c r="D628" t="s">
        <v>38</v>
      </c>
      <c r="E628" t="s">
        <v>720</v>
      </c>
      <c r="F628" t="s">
        <v>2611</v>
      </c>
      <c r="G628" s="17" t="s">
        <v>2612</v>
      </c>
      <c r="H628" t="s">
        <v>266</v>
      </c>
      <c r="I628" t="s">
        <v>43</v>
      </c>
      <c r="J628" t="s">
        <v>8</v>
      </c>
      <c r="K628" t="s">
        <v>59</v>
      </c>
      <c r="L628" t="s">
        <v>2613</v>
      </c>
      <c r="M628" t="s">
        <v>73</v>
      </c>
      <c r="N628">
        <v>0</v>
      </c>
      <c r="O628" t="s">
        <v>47</v>
      </c>
      <c r="P628">
        <v>321</v>
      </c>
      <c r="Q628" t="s">
        <v>48</v>
      </c>
      <c r="R628" t="s">
        <v>242</v>
      </c>
      <c r="S628" t="s">
        <v>64</v>
      </c>
      <c r="T628" t="s">
        <v>51</v>
      </c>
      <c r="U628" t="s">
        <v>96</v>
      </c>
      <c r="V628">
        <v>1.1000000000000001</v>
      </c>
      <c r="W628" s="1">
        <v>1501.5000000000002</v>
      </c>
      <c r="X628">
        <v>1</v>
      </c>
      <c r="Y628">
        <v>2.63</v>
      </c>
      <c r="Z628">
        <v>5</v>
      </c>
      <c r="AA628">
        <v>0.52600000000000002</v>
      </c>
      <c r="AB628" s="2">
        <v>0</v>
      </c>
      <c r="AC628" s="1">
        <v>0</v>
      </c>
      <c r="AD628" s="7">
        <v>43473</v>
      </c>
      <c r="AE628" s="7">
        <v>43473</v>
      </c>
      <c r="AF628">
        <v>0</v>
      </c>
      <c r="AG628" t="s">
        <v>53</v>
      </c>
      <c r="AH628" s="2">
        <v>0</v>
      </c>
      <c r="AI628" s="1">
        <v>0</v>
      </c>
      <c r="AJ628" s="1">
        <v>0</v>
      </c>
      <c r="AK628" s="6" t="str">
        <f>+IF(Tabla1[[#This Row],[REQUEST_TY]]="SR MANTENIMIENTO CORRECTIVO", "EMERGENCIA", "OTROS")</f>
        <v>EMERGENCIA</v>
      </c>
      <c r="AL628" s="6" t="str">
        <f>+_xlfn.IFS(Tabla1[[#This Row],[Veces obj]]&lt;=1,"0-1",Tabla1[[#This Row],[Veces obj]]&lt;=2,"1-2",Tabla1[[#This Row],[Veces obj]]&lt;=3,"2-3",TRUE,"&gt;3")</f>
        <v>0-1</v>
      </c>
      <c r="AM628" s="6" t="str">
        <f>+_xlfn.IFS(MONTH(Tabla1[[#This Row],[MES]])&lt;=3,"Q1",MONTH(Tabla1[[#This Row],[MES]])&lt;=6,"Q2",MONTH(Tabla1[[#This Row],[MES]])&lt;=9,"Q3",TRUE,"Q4")</f>
        <v>Q1</v>
      </c>
      <c r="AN628" t="str">
        <f>+IFERROR(VLOOKUP(Tabla1[[#This Row],[CUENTA]],CTAS[],2,0),"OTROS")</f>
        <v>OTROS</v>
      </c>
      <c r="AO628">
        <v>1</v>
      </c>
      <c r="AP628" t="str">
        <f>+IFERROR(VLOOKUP(Tabla1[[#This Row],[EMPLEADO]],IS[],3,0),"OTROS")</f>
        <v>JUAREZ</v>
      </c>
      <c r="AQ628" t="str">
        <f>+IFERROR(VLOOKUP(Tabla1[[#This Row],[EMPLEADO]],IS[[NÓMINA]:[INGENIERO]],2,0),"OTROS")</f>
        <v>CESAR MAR</v>
      </c>
    </row>
    <row r="629" spans="1:43" x14ac:dyDescent="0.25">
      <c r="A629" t="s">
        <v>4444</v>
      </c>
      <c r="B629">
        <v>1</v>
      </c>
      <c r="C629" t="s">
        <v>5960</v>
      </c>
      <c r="D629" t="s">
        <v>38</v>
      </c>
      <c r="E629" t="s">
        <v>39</v>
      </c>
      <c r="F629" t="s">
        <v>5961</v>
      </c>
      <c r="G629" s="17" t="s">
        <v>5962</v>
      </c>
      <c r="H629" t="s">
        <v>568</v>
      </c>
      <c r="I629" t="s">
        <v>43</v>
      </c>
      <c r="J629" t="s">
        <v>8</v>
      </c>
      <c r="K629" t="s">
        <v>117</v>
      </c>
      <c r="L629" t="s">
        <v>5963</v>
      </c>
      <c r="M629" t="s">
        <v>570</v>
      </c>
      <c r="N629">
        <v>0</v>
      </c>
      <c r="O629" t="s">
        <v>47</v>
      </c>
      <c r="P629">
        <v>179</v>
      </c>
      <c r="Q629" t="s">
        <v>48</v>
      </c>
      <c r="R629" t="s">
        <v>49</v>
      </c>
      <c r="S629" t="s">
        <v>50</v>
      </c>
      <c r="T629" t="s">
        <v>51</v>
      </c>
      <c r="U629" t="s">
        <v>52</v>
      </c>
      <c r="V629">
        <v>1.05</v>
      </c>
      <c r="W629" s="1">
        <v>750.75000000000011</v>
      </c>
      <c r="X629">
        <v>1</v>
      </c>
      <c r="Y629">
        <v>1.05</v>
      </c>
      <c r="Z629">
        <v>5</v>
      </c>
      <c r="AA629">
        <v>0.21000000000000002</v>
      </c>
      <c r="AB629" s="2">
        <v>0</v>
      </c>
      <c r="AC629" s="1">
        <v>0</v>
      </c>
      <c r="AD629" s="7">
        <v>43514</v>
      </c>
      <c r="AE629" s="7">
        <v>43514</v>
      </c>
      <c r="AF629">
        <v>0</v>
      </c>
      <c r="AG629" t="s">
        <v>53</v>
      </c>
      <c r="AH629" s="2">
        <v>0</v>
      </c>
      <c r="AI629" s="1">
        <v>0</v>
      </c>
      <c r="AJ629" s="1">
        <v>0</v>
      </c>
      <c r="AK629" s="6" t="str">
        <f>+IF(Tabla1[[#This Row],[REQUEST_TY]]="SR MANTENIMIENTO CORRECTIVO", "EMERGENCIA", "OTROS")</f>
        <v>EMERGENCIA</v>
      </c>
      <c r="AL629" s="6" t="str">
        <f>+_xlfn.IFS(Tabla1[[#This Row],[Veces obj]]&lt;=1,"0-1",Tabla1[[#This Row],[Veces obj]]&lt;=2,"1-2",Tabla1[[#This Row],[Veces obj]]&lt;=3,"2-3",TRUE,"&gt;3")</f>
        <v>0-1</v>
      </c>
      <c r="AM629" s="6" t="str">
        <f>+_xlfn.IFS(MONTH(Tabla1[[#This Row],[MES]])&lt;=3,"Q1",MONTH(Tabla1[[#This Row],[MES]])&lt;=6,"Q2",MONTH(Tabla1[[#This Row],[MES]])&lt;=9,"Q3",TRUE,"Q4")</f>
        <v>Q1</v>
      </c>
      <c r="AN629" t="str">
        <f>+IFERROR(VLOOKUP(Tabla1[[#This Row],[CUENTA]],CTAS[],2,0),"OTROS")</f>
        <v>OTROS</v>
      </c>
      <c r="AP629" t="str">
        <f>+IFERROR(VLOOKUP(Tabla1[[#This Row],[EMPLEADO]],IS[],3,0),"OTROS")</f>
        <v>OTROS</v>
      </c>
      <c r="AQ629" t="str">
        <f>+IFERROR(VLOOKUP(Tabla1[[#This Row],[EMPLEADO]],IS[[NÓMINA]:[INGENIERO]],2,0),"OTROS")</f>
        <v>OTROS</v>
      </c>
    </row>
    <row r="630" spans="1:43" x14ac:dyDescent="0.25">
      <c r="A630" t="s">
        <v>4444</v>
      </c>
      <c r="B630">
        <v>1</v>
      </c>
      <c r="C630" t="s">
        <v>6245</v>
      </c>
      <c r="D630" t="s">
        <v>38</v>
      </c>
      <c r="E630" t="s">
        <v>39</v>
      </c>
      <c r="F630" t="s">
        <v>6246</v>
      </c>
      <c r="G630" s="17" t="s">
        <v>3228</v>
      </c>
      <c r="H630" t="s">
        <v>42</v>
      </c>
      <c r="I630" t="s">
        <v>43</v>
      </c>
      <c r="J630" t="s">
        <v>8</v>
      </c>
      <c r="K630" t="s">
        <v>798</v>
      </c>
      <c r="L630" t="s">
        <v>1729</v>
      </c>
      <c r="M630" t="s">
        <v>131</v>
      </c>
      <c r="N630">
        <v>1</v>
      </c>
      <c r="O630" t="s">
        <v>47</v>
      </c>
      <c r="P630">
        <v>38</v>
      </c>
      <c r="Q630" t="s">
        <v>82</v>
      </c>
      <c r="R630" t="s">
        <v>49</v>
      </c>
      <c r="S630" t="s">
        <v>50</v>
      </c>
      <c r="T630" t="s">
        <v>51</v>
      </c>
      <c r="U630" t="s">
        <v>120</v>
      </c>
      <c r="V630">
        <v>0.8</v>
      </c>
      <c r="W630" s="1">
        <v>0</v>
      </c>
      <c r="X630">
        <v>1</v>
      </c>
      <c r="Y630">
        <v>1.05</v>
      </c>
      <c r="Z630">
        <v>5</v>
      </c>
      <c r="AA630">
        <v>0.21000000000000002</v>
      </c>
      <c r="AB630" s="2">
        <v>0</v>
      </c>
      <c r="AC630" s="1">
        <v>0</v>
      </c>
      <c r="AD630" s="7">
        <v>43511</v>
      </c>
      <c r="AE630" s="7">
        <v>43511</v>
      </c>
      <c r="AF630">
        <v>0</v>
      </c>
      <c r="AG630" t="s">
        <v>53</v>
      </c>
      <c r="AH630" s="2">
        <v>0</v>
      </c>
      <c r="AI630" s="1">
        <v>0</v>
      </c>
      <c r="AJ630" s="1">
        <v>0</v>
      </c>
      <c r="AK630" s="6" t="str">
        <f>+IF(Tabla1[[#This Row],[REQUEST_TY]]="SR MANTENIMIENTO CORRECTIVO", "EMERGENCIA", "OTROS")</f>
        <v>EMERGENCIA</v>
      </c>
      <c r="AL630" s="6" t="str">
        <f>+_xlfn.IFS(Tabla1[[#This Row],[Veces obj]]&lt;=1,"0-1",Tabla1[[#This Row],[Veces obj]]&lt;=2,"1-2",Tabla1[[#This Row],[Veces obj]]&lt;=3,"2-3",TRUE,"&gt;3")</f>
        <v>0-1</v>
      </c>
      <c r="AM630" s="6" t="str">
        <f>+_xlfn.IFS(MONTH(Tabla1[[#This Row],[MES]])&lt;=3,"Q1",MONTH(Tabla1[[#This Row],[MES]])&lt;=6,"Q2",MONTH(Tabla1[[#This Row],[MES]])&lt;=9,"Q3",TRUE,"Q4")</f>
        <v>Q1</v>
      </c>
      <c r="AN630" t="str">
        <f>+IFERROR(VLOOKUP(Tabla1[[#This Row],[CUENTA]],CTAS[],2,0),"OTROS")</f>
        <v>OTROS</v>
      </c>
      <c r="AP630" t="str">
        <f>+IFERROR(VLOOKUP(Tabla1[[#This Row],[EMPLEADO]],IS[],3,0),"OTROS")</f>
        <v>OTROS</v>
      </c>
      <c r="AQ630" t="str">
        <f>+IFERROR(VLOOKUP(Tabla1[[#This Row],[EMPLEADO]],IS[[NÓMINA]:[INGENIERO]],2,0),"OTROS")</f>
        <v>OTROS</v>
      </c>
    </row>
    <row r="631" spans="1:43" x14ac:dyDescent="0.25">
      <c r="A631" t="s">
        <v>4444</v>
      </c>
      <c r="B631">
        <v>1</v>
      </c>
      <c r="C631" t="s">
        <v>6581</v>
      </c>
      <c r="D631" t="s">
        <v>38</v>
      </c>
      <c r="E631" t="s">
        <v>98</v>
      </c>
      <c r="F631" t="s">
        <v>6582</v>
      </c>
      <c r="G631" s="17" t="s">
        <v>6583</v>
      </c>
      <c r="H631" t="s">
        <v>213</v>
      </c>
      <c r="I631" t="s">
        <v>43</v>
      </c>
      <c r="J631" t="s">
        <v>8</v>
      </c>
      <c r="K631" t="s">
        <v>102</v>
      </c>
      <c r="L631" t="s">
        <v>1455</v>
      </c>
      <c r="M631" t="s">
        <v>215</v>
      </c>
      <c r="N631">
        <v>0</v>
      </c>
      <c r="O631" t="s">
        <v>47</v>
      </c>
      <c r="P631">
        <v>83</v>
      </c>
      <c r="Q631" t="s">
        <v>48</v>
      </c>
      <c r="R631" t="s">
        <v>63</v>
      </c>
      <c r="S631" t="s">
        <v>64</v>
      </c>
      <c r="T631" t="s">
        <v>51</v>
      </c>
      <c r="U631" t="s">
        <v>96</v>
      </c>
      <c r="V631">
        <v>1.1000000000000001</v>
      </c>
      <c r="W631" s="1">
        <v>1501.5000000000002</v>
      </c>
      <c r="X631">
        <v>1</v>
      </c>
      <c r="Y631">
        <v>1.05</v>
      </c>
      <c r="Z631">
        <v>5</v>
      </c>
      <c r="AA631">
        <v>0.21000000000000002</v>
      </c>
      <c r="AB631" s="2">
        <v>0</v>
      </c>
      <c r="AC631" s="1">
        <v>0</v>
      </c>
      <c r="AD631" s="7">
        <v>43515</v>
      </c>
      <c r="AE631" s="7">
        <v>43515</v>
      </c>
      <c r="AF631">
        <v>0</v>
      </c>
      <c r="AG631" t="s">
        <v>53</v>
      </c>
      <c r="AH631" s="2">
        <v>0</v>
      </c>
      <c r="AI631" s="1">
        <v>0</v>
      </c>
      <c r="AJ631" s="1">
        <v>0</v>
      </c>
      <c r="AK631" s="6" t="str">
        <f>+IF(Tabla1[[#This Row],[REQUEST_TY]]="SR MANTENIMIENTO CORRECTIVO", "EMERGENCIA", "OTROS")</f>
        <v>EMERGENCIA</v>
      </c>
      <c r="AL631" s="6" t="str">
        <f>+_xlfn.IFS(Tabla1[[#This Row],[Veces obj]]&lt;=1,"0-1",Tabla1[[#This Row],[Veces obj]]&lt;=2,"1-2",Tabla1[[#This Row],[Veces obj]]&lt;=3,"2-3",TRUE,"&gt;3")</f>
        <v>0-1</v>
      </c>
      <c r="AM631" s="6" t="str">
        <f>+_xlfn.IFS(MONTH(Tabla1[[#This Row],[MES]])&lt;=3,"Q1",MONTH(Tabla1[[#This Row],[MES]])&lt;=6,"Q2",MONTH(Tabla1[[#This Row],[MES]])&lt;=9,"Q3",TRUE,"Q4")</f>
        <v>Q1</v>
      </c>
      <c r="AN631" t="str">
        <f>+IFERROR(VLOOKUP(Tabla1[[#This Row],[CUENTA]],CTAS[],2,0),"OTROS")</f>
        <v>OTROS</v>
      </c>
      <c r="AP631" t="str">
        <f>+IFERROR(VLOOKUP(Tabla1[[#This Row],[EMPLEADO]],IS[],3,0),"OTROS")</f>
        <v>OTROS</v>
      </c>
      <c r="AQ631" t="str">
        <f>+IFERROR(VLOOKUP(Tabla1[[#This Row],[EMPLEADO]],IS[[NÓMINA]:[INGENIERO]],2,0),"OTROS")</f>
        <v>OTROS</v>
      </c>
    </row>
    <row r="632" spans="1:43" x14ac:dyDescent="0.25">
      <c r="A632" t="s">
        <v>36</v>
      </c>
      <c r="B632">
        <v>1</v>
      </c>
      <c r="C632" t="s">
        <v>2722</v>
      </c>
      <c r="D632" t="s">
        <v>38</v>
      </c>
      <c r="E632" t="s">
        <v>2723</v>
      </c>
      <c r="F632" t="s">
        <v>2582</v>
      </c>
      <c r="G632" s="17" t="s">
        <v>2724</v>
      </c>
      <c r="H632" t="s">
        <v>266</v>
      </c>
      <c r="I632" t="s">
        <v>43</v>
      </c>
      <c r="J632" t="s">
        <v>8</v>
      </c>
      <c r="K632" t="s">
        <v>2725</v>
      </c>
      <c r="L632" t="s">
        <v>2726</v>
      </c>
      <c r="M632" t="s">
        <v>94</v>
      </c>
      <c r="N632">
        <v>0</v>
      </c>
      <c r="O632" t="s">
        <v>47</v>
      </c>
      <c r="P632">
        <v>69</v>
      </c>
      <c r="Q632" t="s">
        <v>48</v>
      </c>
      <c r="R632" t="s">
        <v>242</v>
      </c>
      <c r="S632" t="s">
        <v>64</v>
      </c>
      <c r="T632" t="s">
        <v>51</v>
      </c>
      <c r="U632" t="s">
        <v>96</v>
      </c>
      <c r="V632">
        <v>1.1000000000000001</v>
      </c>
      <c r="W632" s="1">
        <v>1501.5000000000002</v>
      </c>
      <c r="X632">
        <v>1</v>
      </c>
      <c r="Y632">
        <v>2.85</v>
      </c>
      <c r="Z632">
        <v>5</v>
      </c>
      <c r="AA632">
        <v>0.57000000000000006</v>
      </c>
      <c r="AB632" s="2">
        <v>0</v>
      </c>
      <c r="AC632" s="1">
        <v>0</v>
      </c>
      <c r="AD632" s="7">
        <v>43479</v>
      </c>
      <c r="AE632" s="7">
        <v>43480</v>
      </c>
      <c r="AF632">
        <v>1</v>
      </c>
      <c r="AG632" t="s">
        <v>53</v>
      </c>
      <c r="AH632" s="2">
        <v>0</v>
      </c>
      <c r="AI632" s="1">
        <v>0</v>
      </c>
      <c r="AJ632" s="1">
        <v>0</v>
      </c>
      <c r="AK632" s="6" t="str">
        <f>+IF(Tabla1[[#This Row],[REQUEST_TY]]="SR MANTENIMIENTO CORRECTIVO", "EMERGENCIA", "OTROS")</f>
        <v>EMERGENCIA</v>
      </c>
      <c r="AL632" s="6" t="str">
        <f>+_xlfn.IFS(Tabla1[[#This Row],[Veces obj]]&lt;=1,"0-1",Tabla1[[#This Row],[Veces obj]]&lt;=2,"1-2",Tabla1[[#This Row],[Veces obj]]&lt;=3,"2-3",TRUE,"&gt;3")</f>
        <v>0-1</v>
      </c>
      <c r="AM632" s="6" t="str">
        <f>+_xlfn.IFS(MONTH(Tabla1[[#This Row],[MES]])&lt;=3,"Q1",MONTH(Tabla1[[#This Row],[MES]])&lt;=6,"Q2",MONTH(Tabla1[[#This Row],[MES]])&lt;=9,"Q3",TRUE,"Q4")</f>
        <v>Q1</v>
      </c>
      <c r="AN632" t="str">
        <f>+IFERROR(VLOOKUP(Tabla1[[#This Row],[CUENTA]],CTAS[],2,0),"OTROS")</f>
        <v>OTROS</v>
      </c>
      <c r="AO632">
        <v>1</v>
      </c>
      <c r="AP632" t="str">
        <f>+IFERROR(VLOOKUP(Tabla1[[#This Row],[EMPLEADO]],IS[],3,0),"OTROS")</f>
        <v>JUAREZ</v>
      </c>
      <c r="AQ632" t="str">
        <f>+IFERROR(VLOOKUP(Tabla1[[#This Row],[EMPLEADO]],IS[[NÓMINA]:[INGENIERO]],2,0),"OTROS")</f>
        <v>CESAR MAR</v>
      </c>
    </row>
    <row r="633" spans="1:43" x14ac:dyDescent="0.25">
      <c r="A633" t="s">
        <v>36</v>
      </c>
      <c r="B633">
        <v>1</v>
      </c>
      <c r="C633" t="s">
        <v>1374</v>
      </c>
      <c r="D633" t="s">
        <v>38</v>
      </c>
      <c r="E633" t="s">
        <v>904</v>
      </c>
      <c r="F633" t="s">
        <v>1375</v>
      </c>
      <c r="G633" s="17" t="s">
        <v>1376</v>
      </c>
      <c r="H633" t="s">
        <v>220</v>
      </c>
      <c r="I633" t="s">
        <v>43</v>
      </c>
      <c r="J633" t="s">
        <v>8</v>
      </c>
      <c r="K633" t="s">
        <v>907</v>
      </c>
      <c r="L633" t="s">
        <v>908</v>
      </c>
      <c r="M633" t="s">
        <v>556</v>
      </c>
      <c r="N633">
        <v>0</v>
      </c>
      <c r="O633" t="s">
        <v>47</v>
      </c>
      <c r="P633">
        <v>106</v>
      </c>
      <c r="Q633" t="s">
        <v>48</v>
      </c>
      <c r="R633" t="s">
        <v>49</v>
      </c>
      <c r="S633" t="s">
        <v>50</v>
      </c>
      <c r="T633" t="s">
        <v>208</v>
      </c>
      <c r="U633" t="s">
        <v>52</v>
      </c>
      <c r="V633">
        <v>1.05</v>
      </c>
      <c r="W633" s="1">
        <v>750.75000000000011</v>
      </c>
      <c r="X633">
        <v>1</v>
      </c>
      <c r="Y633">
        <v>1.9</v>
      </c>
      <c r="Z633">
        <v>9</v>
      </c>
      <c r="AA633">
        <v>0.21111111111111111</v>
      </c>
      <c r="AB633" s="2">
        <v>0</v>
      </c>
      <c r="AC633" s="1">
        <v>0</v>
      </c>
      <c r="AD633" s="7">
        <v>43479</v>
      </c>
      <c r="AE633" s="7">
        <v>43479</v>
      </c>
      <c r="AF633">
        <v>0</v>
      </c>
      <c r="AG633" t="s">
        <v>53</v>
      </c>
      <c r="AH633" s="2">
        <v>0</v>
      </c>
      <c r="AI633" s="1">
        <v>0</v>
      </c>
      <c r="AJ633" s="1">
        <v>0</v>
      </c>
      <c r="AK633" s="6" t="str">
        <f>+IF(Tabla1[[#This Row],[REQUEST_TY]]="SR MANTENIMIENTO CORRECTIVO", "EMERGENCIA", "OTROS")</f>
        <v>EMERGENCIA</v>
      </c>
      <c r="AL633" s="6" t="str">
        <f>+_xlfn.IFS(Tabla1[[#This Row],[Veces obj]]&lt;=1,"0-1",Tabla1[[#This Row],[Veces obj]]&lt;=2,"1-2",Tabla1[[#This Row],[Veces obj]]&lt;=3,"2-3",TRUE,"&gt;3")</f>
        <v>0-1</v>
      </c>
      <c r="AM633" s="6" t="str">
        <f>+_xlfn.IFS(MONTH(Tabla1[[#This Row],[MES]])&lt;=3,"Q1",MONTH(Tabla1[[#This Row],[MES]])&lt;=6,"Q2",MONTH(Tabla1[[#This Row],[MES]])&lt;=9,"Q3",TRUE,"Q4")</f>
        <v>Q1</v>
      </c>
      <c r="AN633" t="str">
        <f>+IFERROR(VLOOKUP(Tabla1[[#This Row],[CUENTA]],CTAS[],2,0),"OTROS")</f>
        <v>OTROS</v>
      </c>
      <c r="AP633" t="str">
        <f>+IFERROR(VLOOKUP(Tabla1[[#This Row],[EMPLEADO]],IS[],3,0),"OTROS")</f>
        <v>OTROS</v>
      </c>
      <c r="AQ633" t="str">
        <f>+IFERROR(VLOOKUP(Tabla1[[#This Row],[EMPLEADO]],IS[[NÓMINA]:[INGENIERO]],2,0),"OTROS")</f>
        <v>OTROS</v>
      </c>
    </row>
    <row r="634" spans="1:43" x14ac:dyDescent="0.25">
      <c r="A634" t="s">
        <v>4444</v>
      </c>
      <c r="B634">
        <v>1</v>
      </c>
      <c r="C634" t="s">
        <v>5885</v>
      </c>
      <c r="D634" t="s">
        <v>38</v>
      </c>
      <c r="E634" t="s">
        <v>332</v>
      </c>
      <c r="F634" t="s">
        <v>5886</v>
      </c>
      <c r="G634" s="17" t="s">
        <v>2595</v>
      </c>
      <c r="H634" t="s">
        <v>266</v>
      </c>
      <c r="I634" t="s">
        <v>43</v>
      </c>
      <c r="J634" t="s">
        <v>8</v>
      </c>
      <c r="K634" t="s">
        <v>59</v>
      </c>
      <c r="L634" t="s">
        <v>1102</v>
      </c>
      <c r="M634" t="s">
        <v>73</v>
      </c>
      <c r="N634">
        <v>0</v>
      </c>
      <c r="O634" t="s">
        <v>47</v>
      </c>
      <c r="P634">
        <v>6</v>
      </c>
      <c r="Q634" t="s">
        <v>207</v>
      </c>
      <c r="R634" t="s">
        <v>317</v>
      </c>
      <c r="S634" t="s">
        <v>318</v>
      </c>
      <c r="T634" t="s">
        <v>51</v>
      </c>
      <c r="U634" t="s">
        <v>879</v>
      </c>
      <c r="V634">
        <v>0.6</v>
      </c>
      <c r="W634" s="1">
        <v>943.80000000000007</v>
      </c>
      <c r="X634">
        <v>1</v>
      </c>
      <c r="Y634">
        <v>2.2999999999999998</v>
      </c>
      <c r="Z634">
        <v>4</v>
      </c>
      <c r="AA634">
        <v>0.57499999999999996</v>
      </c>
      <c r="AB634" s="2">
        <v>0</v>
      </c>
      <c r="AC634" s="1">
        <v>0</v>
      </c>
      <c r="AD634" s="7">
        <v>43511</v>
      </c>
      <c r="AE634" s="7">
        <v>43511</v>
      </c>
      <c r="AF634">
        <v>0</v>
      </c>
      <c r="AG634" t="s">
        <v>53</v>
      </c>
      <c r="AH634" s="2">
        <v>0</v>
      </c>
      <c r="AI634" s="1">
        <v>0</v>
      </c>
      <c r="AJ634" s="1">
        <v>0</v>
      </c>
      <c r="AK634" s="6" t="str">
        <f>+IF(Tabla1[[#This Row],[REQUEST_TY]]="SR MANTENIMIENTO CORRECTIVO", "EMERGENCIA", "OTROS")</f>
        <v>EMERGENCIA</v>
      </c>
      <c r="AL634" s="6" t="str">
        <f>+_xlfn.IFS(Tabla1[[#This Row],[Veces obj]]&lt;=1,"0-1",Tabla1[[#This Row],[Veces obj]]&lt;=2,"1-2",Tabla1[[#This Row],[Veces obj]]&lt;=3,"2-3",TRUE,"&gt;3")</f>
        <v>0-1</v>
      </c>
      <c r="AM634" s="6" t="str">
        <f>+_xlfn.IFS(MONTH(Tabla1[[#This Row],[MES]])&lt;=3,"Q1",MONTH(Tabla1[[#This Row],[MES]])&lt;=6,"Q2",MONTH(Tabla1[[#This Row],[MES]])&lt;=9,"Q3",TRUE,"Q4")</f>
        <v>Q1</v>
      </c>
      <c r="AN634" t="str">
        <f>+IFERROR(VLOOKUP(Tabla1[[#This Row],[CUENTA]],CTAS[],2,0),"OTROS")</f>
        <v>OTROS</v>
      </c>
      <c r="AO634">
        <v>1</v>
      </c>
      <c r="AP634" t="str">
        <f>+IFERROR(VLOOKUP(Tabla1[[#This Row],[EMPLEADO]],IS[],3,0),"OTROS")</f>
        <v>JUAREZ</v>
      </c>
      <c r="AQ634" t="str">
        <f>+IFERROR(VLOOKUP(Tabla1[[#This Row],[EMPLEADO]],IS[[NÓMINA]:[INGENIERO]],2,0),"OTROS")</f>
        <v>CESAR MAR</v>
      </c>
    </row>
    <row r="635" spans="1:43" x14ac:dyDescent="0.25">
      <c r="A635" t="s">
        <v>36</v>
      </c>
      <c r="B635">
        <v>1</v>
      </c>
      <c r="C635" t="s">
        <v>1379</v>
      </c>
      <c r="D635" t="s">
        <v>38</v>
      </c>
      <c r="E635" t="s">
        <v>113</v>
      </c>
      <c r="F635" t="s">
        <v>1380</v>
      </c>
      <c r="G635" s="17" t="s">
        <v>1381</v>
      </c>
      <c r="H635" t="s">
        <v>58</v>
      </c>
      <c r="I635" t="s">
        <v>43</v>
      </c>
      <c r="J635" t="s">
        <v>8</v>
      </c>
      <c r="K635" t="s">
        <v>1382</v>
      </c>
      <c r="L635" t="s">
        <v>1383</v>
      </c>
      <c r="M635" t="s">
        <v>545</v>
      </c>
      <c r="N635">
        <v>0</v>
      </c>
      <c r="O635" t="s">
        <v>47</v>
      </c>
      <c r="P635">
        <v>9</v>
      </c>
      <c r="Q635" t="s">
        <v>194</v>
      </c>
      <c r="R635" t="s">
        <v>49</v>
      </c>
      <c r="S635" t="s">
        <v>50</v>
      </c>
      <c r="T635" t="s">
        <v>208</v>
      </c>
      <c r="U635" t="s">
        <v>444</v>
      </c>
      <c r="V635">
        <v>0</v>
      </c>
      <c r="W635" s="1">
        <v>0</v>
      </c>
      <c r="X635">
        <v>1</v>
      </c>
      <c r="Y635">
        <v>1.92</v>
      </c>
      <c r="Z635">
        <v>9</v>
      </c>
      <c r="AA635">
        <v>0.21333333333333332</v>
      </c>
      <c r="AB635" s="2">
        <v>0</v>
      </c>
      <c r="AC635" s="1">
        <v>0</v>
      </c>
      <c r="AD635" s="7">
        <v>43481</v>
      </c>
      <c r="AE635" s="7">
        <v>43481</v>
      </c>
      <c r="AF635">
        <v>0</v>
      </c>
      <c r="AG635" t="s">
        <v>53</v>
      </c>
      <c r="AH635" s="2">
        <v>0</v>
      </c>
      <c r="AI635" s="1">
        <v>0</v>
      </c>
      <c r="AJ635" s="1">
        <v>0</v>
      </c>
      <c r="AK635" s="6" t="str">
        <f>+IF(Tabla1[[#This Row],[REQUEST_TY]]="SR MANTENIMIENTO CORRECTIVO", "EMERGENCIA", "OTROS")</f>
        <v>EMERGENCIA</v>
      </c>
      <c r="AL635" s="6" t="str">
        <f>+_xlfn.IFS(Tabla1[[#This Row],[Veces obj]]&lt;=1,"0-1",Tabla1[[#This Row],[Veces obj]]&lt;=2,"1-2",Tabla1[[#This Row],[Veces obj]]&lt;=3,"2-3",TRUE,"&gt;3")</f>
        <v>0-1</v>
      </c>
      <c r="AM635" s="6" t="str">
        <f>+_xlfn.IFS(MONTH(Tabla1[[#This Row],[MES]])&lt;=3,"Q1",MONTH(Tabla1[[#This Row],[MES]])&lt;=6,"Q2",MONTH(Tabla1[[#This Row],[MES]])&lt;=9,"Q3",TRUE,"Q4")</f>
        <v>Q1</v>
      </c>
      <c r="AN635" t="str">
        <f>+IFERROR(VLOOKUP(Tabla1[[#This Row],[CUENTA]],CTAS[],2,0),"OTROS")</f>
        <v>OTROS</v>
      </c>
      <c r="AP635" t="str">
        <f>+IFERROR(VLOOKUP(Tabla1[[#This Row],[EMPLEADO]],IS[],3,0),"OTROS")</f>
        <v>OTROS</v>
      </c>
      <c r="AQ635" t="str">
        <f>+IFERROR(VLOOKUP(Tabla1[[#This Row],[EMPLEADO]],IS[[NÓMINA]:[INGENIERO]],2,0),"OTROS")</f>
        <v>OTROS</v>
      </c>
    </row>
    <row r="636" spans="1:43" x14ac:dyDescent="0.25">
      <c r="A636" t="s">
        <v>36</v>
      </c>
      <c r="B636">
        <v>1</v>
      </c>
      <c r="C636" t="s">
        <v>1384</v>
      </c>
      <c r="D636" t="s">
        <v>38</v>
      </c>
      <c r="E636" t="s">
        <v>39</v>
      </c>
      <c r="F636" t="s">
        <v>1385</v>
      </c>
      <c r="G636" s="17" t="s">
        <v>1386</v>
      </c>
      <c r="H636" t="s">
        <v>220</v>
      </c>
      <c r="I636" t="s">
        <v>43</v>
      </c>
      <c r="J636" t="s">
        <v>8</v>
      </c>
      <c r="K636" t="s">
        <v>254</v>
      </c>
      <c r="L636" t="s">
        <v>1387</v>
      </c>
      <c r="M636" t="s">
        <v>556</v>
      </c>
      <c r="N636">
        <v>0</v>
      </c>
      <c r="O636" t="s">
        <v>47</v>
      </c>
      <c r="P636">
        <v>35</v>
      </c>
      <c r="Q636" t="s">
        <v>82</v>
      </c>
      <c r="R636" t="s">
        <v>49</v>
      </c>
      <c r="S636" t="s">
        <v>50</v>
      </c>
      <c r="T636" t="s">
        <v>208</v>
      </c>
      <c r="U636" t="s">
        <v>120</v>
      </c>
      <c r="V636">
        <v>0.8</v>
      </c>
      <c r="W636" s="1">
        <v>572.00000000000011</v>
      </c>
      <c r="X636">
        <v>1</v>
      </c>
      <c r="Y636">
        <v>1.92</v>
      </c>
      <c r="Z636">
        <v>9</v>
      </c>
      <c r="AA636">
        <v>0.21333333333333332</v>
      </c>
      <c r="AB636" s="2">
        <v>0</v>
      </c>
      <c r="AC636" s="1">
        <v>0</v>
      </c>
      <c r="AD636" s="7">
        <v>43482</v>
      </c>
      <c r="AE636" s="7">
        <v>43483</v>
      </c>
      <c r="AF636">
        <v>1</v>
      </c>
      <c r="AG636" t="s">
        <v>53</v>
      </c>
      <c r="AH636" s="2">
        <v>0</v>
      </c>
      <c r="AI636" s="1">
        <v>0</v>
      </c>
      <c r="AJ636" s="1">
        <v>0</v>
      </c>
      <c r="AK636" s="6" t="str">
        <f>+IF(Tabla1[[#This Row],[REQUEST_TY]]="SR MANTENIMIENTO CORRECTIVO", "EMERGENCIA", "OTROS")</f>
        <v>EMERGENCIA</v>
      </c>
      <c r="AL636" s="6" t="str">
        <f>+_xlfn.IFS(Tabla1[[#This Row],[Veces obj]]&lt;=1,"0-1",Tabla1[[#This Row],[Veces obj]]&lt;=2,"1-2",Tabla1[[#This Row],[Veces obj]]&lt;=3,"2-3",TRUE,"&gt;3")</f>
        <v>0-1</v>
      </c>
      <c r="AM636" s="6" t="str">
        <f>+_xlfn.IFS(MONTH(Tabla1[[#This Row],[MES]])&lt;=3,"Q1",MONTH(Tabla1[[#This Row],[MES]])&lt;=6,"Q2",MONTH(Tabla1[[#This Row],[MES]])&lt;=9,"Q3",TRUE,"Q4")</f>
        <v>Q1</v>
      </c>
      <c r="AN636" t="str">
        <f>+IFERROR(VLOOKUP(Tabla1[[#This Row],[CUENTA]],CTAS[],2,0),"OTROS")</f>
        <v>OTROS</v>
      </c>
      <c r="AP636" t="str">
        <f>+IFERROR(VLOOKUP(Tabla1[[#This Row],[EMPLEADO]],IS[],3,0),"OTROS")</f>
        <v>OTROS</v>
      </c>
      <c r="AQ636" t="str">
        <f>+IFERROR(VLOOKUP(Tabla1[[#This Row],[EMPLEADO]],IS[[NÓMINA]:[INGENIERO]],2,0),"OTROS")</f>
        <v>OTROS</v>
      </c>
    </row>
    <row r="637" spans="1:43" x14ac:dyDescent="0.25">
      <c r="A637" t="s">
        <v>36</v>
      </c>
      <c r="B637">
        <v>1</v>
      </c>
      <c r="C637" t="s">
        <v>1388</v>
      </c>
      <c r="D637" t="s">
        <v>38</v>
      </c>
      <c r="E637" t="s">
        <v>176</v>
      </c>
      <c r="F637" t="s">
        <v>1389</v>
      </c>
      <c r="G637" s="17" t="s">
        <v>1390</v>
      </c>
      <c r="H637" t="s">
        <v>1130</v>
      </c>
      <c r="I637" t="s">
        <v>43</v>
      </c>
      <c r="J637" t="s">
        <v>8</v>
      </c>
      <c r="K637" t="s">
        <v>179</v>
      </c>
      <c r="L637" t="s">
        <v>1391</v>
      </c>
      <c r="M637" t="s">
        <v>1392</v>
      </c>
      <c r="N637">
        <v>0</v>
      </c>
      <c r="O637" t="s">
        <v>47</v>
      </c>
      <c r="P637">
        <v>91</v>
      </c>
      <c r="Q637" t="s">
        <v>48</v>
      </c>
      <c r="R637" t="s">
        <v>49</v>
      </c>
      <c r="S637" t="s">
        <v>50</v>
      </c>
      <c r="T637" t="s">
        <v>208</v>
      </c>
      <c r="U637" t="s">
        <v>52</v>
      </c>
      <c r="V637">
        <v>1.05</v>
      </c>
      <c r="W637" s="1">
        <v>750.75000000000011</v>
      </c>
      <c r="X637">
        <v>1</v>
      </c>
      <c r="Y637">
        <v>1.92</v>
      </c>
      <c r="Z637">
        <v>9</v>
      </c>
      <c r="AA637">
        <v>0.21333333333333332</v>
      </c>
      <c r="AB637" s="2">
        <v>0</v>
      </c>
      <c r="AC637" s="1">
        <v>0</v>
      </c>
      <c r="AD637" s="7">
        <v>43486</v>
      </c>
      <c r="AE637" s="7">
        <v>43487</v>
      </c>
      <c r="AF637">
        <v>1</v>
      </c>
      <c r="AG637" t="s">
        <v>53</v>
      </c>
      <c r="AH637" s="2">
        <v>0</v>
      </c>
      <c r="AI637" s="1">
        <v>0</v>
      </c>
      <c r="AJ637" s="1">
        <v>0</v>
      </c>
      <c r="AK637" s="6" t="str">
        <f>+IF(Tabla1[[#This Row],[REQUEST_TY]]="SR MANTENIMIENTO CORRECTIVO", "EMERGENCIA", "OTROS")</f>
        <v>EMERGENCIA</v>
      </c>
      <c r="AL637" s="6" t="str">
        <f>+_xlfn.IFS(Tabla1[[#This Row],[Veces obj]]&lt;=1,"0-1",Tabla1[[#This Row],[Veces obj]]&lt;=2,"1-2",Tabla1[[#This Row],[Veces obj]]&lt;=3,"2-3",TRUE,"&gt;3")</f>
        <v>0-1</v>
      </c>
      <c r="AM637" s="6" t="str">
        <f>+_xlfn.IFS(MONTH(Tabla1[[#This Row],[MES]])&lt;=3,"Q1",MONTH(Tabla1[[#This Row],[MES]])&lt;=6,"Q2",MONTH(Tabla1[[#This Row],[MES]])&lt;=9,"Q3",TRUE,"Q4")</f>
        <v>Q1</v>
      </c>
      <c r="AN637" t="str">
        <f>+IFERROR(VLOOKUP(Tabla1[[#This Row],[CUENTA]],CTAS[],2,0),"OTROS")</f>
        <v>OTROS</v>
      </c>
      <c r="AP637" t="str">
        <f>+IFERROR(VLOOKUP(Tabla1[[#This Row],[EMPLEADO]],IS[],3,0),"OTROS")</f>
        <v>OTROS</v>
      </c>
      <c r="AQ637" t="str">
        <f>+IFERROR(VLOOKUP(Tabla1[[#This Row],[EMPLEADO]],IS[[NÓMINA]:[INGENIERO]],2,0),"OTROS")</f>
        <v>OTROS</v>
      </c>
    </row>
    <row r="638" spans="1:43" x14ac:dyDescent="0.25">
      <c r="A638" t="s">
        <v>36</v>
      </c>
      <c r="B638">
        <v>1</v>
      </c>
      <c r="C638" t="s">
        <v>1393</v>
      </c>
      <c r="D638" t="s">
        <v>38</v>
      </c>
      <c r="E638" t="s">
        <v>1394</v>
      </c>
      <c r="F638" t="s">
        <v>1395</v>
      </c>
      <c r="G638" s="17" t="s">
        <v>1396</v>
      </c>
      <c r="H638" t="s">
        <v>70</v>
      </c>
      <c r="I638" t="s">
        <v>43</v>
      </c>
      <c r="J638" t="s">
        <v>8</v>
      </c>
      <c r="K638" t="s">
        <v>71</v>
      </c>
      <c r="L638" t="s">
        <v>93</v>
      </c>
      <c r="M638" t="s">
        <v>94</v>
      </c>
      <c r="N638">
        <v>1</v>
      </c>
      <c r="O638" t="s">
        <v>47</v>
      </c>
      <c r="P638">
        <v>320</v>
      </c>
      <c r="Q638" t="s">
        <v>48</v>
      </c>
      <c r="R638" t="s">
        <v>49</v>
      </c>
      <c r="S638" t="s">
        <v>50</v>
      </c>
      <c r="T638" t="s">
        <v>51</v>
      </c>
      <c r="U638" t="s">
        <v>52</v>
      </c>
      <c r="V638">
        <v>1.05</v>
      </c>
      <c r="W638" s="1">
        <v>0</v>
      </c>
      <c r="X638">
        <v>1</v>
      </c>
      <c r="Y638">
        <v>1.07</v>
      </c>
      <c r="Z638">
        <v>5</v>
      </c>
      <c r="AA638">
        <v>0.21400000000000002</v>
      </c>
      <c r="AB638" s="2">
        <v>0</v>
      </c>
      <c r="AC638" s="1">
        <v>0</v>
      </c>
      <c r="AD638" s="7">
        <v>43494</v>
      </c>
      <c r="AE638" s="7">
        <v>43495</v>
      </c>
      <c r="AF638">
        <v>1</v>
      </c>
      <c r="AG638" t="s">
        <v>53</v>
      </c>
      <c r="AH638" s="2">
        <v>0</v>
      </c>
      <c r="AI638" s="1">
        <v>0</v>
      </c>
      <c r="AJ638" s="1">
        <v>0</v>
      </c>
      <c r="AK638" s="6" t="str">
        <f>+IF(Tabla1[[#This Row],[REQUEST_TY]]="SR MANTENIMIENTO CORRECTIVO", "EMERGENCIA", "OTROS")</f>
        <v>EMERGENCIA</v>
      </c>
      <c r="AL638" s="6" t="str">
        <f>+_xlfn.IFS(Tabla1[[#This Row],[Veces obj]]&lt;=1,"0-1",Tabla1[[#This Row],[Veces obj]]&lt;=2,"1-2",Tabla1[[#This Row],[Veces obj]]&lt;=3,"2-3",TRUE,"&gt;3")</f>
        <v>0-1</v>
      </c>
      <c r="AM638" s="6" t="str">
        <f>+_xlfn.IFS(MONTH(Tabla1[[#This Row],[MES]])&lt;=3,"Q1",MONTH(Tabla1[[#This Row],[MES]])&lt;=6,"Q2",MONTH(Tabla1[[#This Row],[MES]])&lt;=9,"Q3",TRUE,"Q4")</f>
        <v>Q1</v>
      </c>
      <c r="AN638" t="str">
        <f>+IFERROR(VLOOKUP(Tabla1[[#This Row],[CUENTA]],CTAS[],2,0),"OTROS")</f>
        <v>OTROS</v>
      </c>
      <c r="AP638" t="str">
        <f>+IFERROR(VLOOKUP(Tabla1[[#This Row],[EMPLEADO]],IS[],3,0),"OTROS")</f>
        <v>OTROS</v>
      </c>
      <c r="AQ638" t="str">
        <f>+IFERROR(VLOOKUP(Tabla1[[#This Row],[EMPLEADO]],IS[[NÓMINA]:[INGENIERO]],2,0),"OTROS")</f>
        <v>OTROS</v>
      </c>
    </row>
    <row r="639" spans="1:43" x14ac:dyDescent="0.25">
      <c r="A639" t="s">
        <v>36</v>
      </c>
      <c r="B639">
        <v>1</v>
      </c>
      <c r="C639" t="s">
        <v>3659</v>
      </c>
      <c r="D639" t="s">
        <v>3346</v>
      </c>
      <c r="E639" t="s">
        <v>39</v>
      </c>
      <c r="F639" t="s">
        <v>3660</v>
      </c>
      <c r="G639" s="17" t="s">
        <v>3661</v>
      </c>
      <c r="H639" t="s">
        <v>163</v>
      </c>
      <c r="I639" t="s">
        <v>43</v>
      </c>
      <c r="J639" t="s">
        <v>8</v>
      </c>
      <c r="K639" t="s">
        <v>44</v>
      </c>
      <c r="L639" t="s">
        <v>3662</v>
      </c>
      <c r="M639" t="s">
        <v>119</v>
      </c>
      <c r="N639">
        <v>1</v>
      </c>
      <c r="O639" t="s">
        <v>47</v>
      </c>
      <c r="P639" t="s">
        <v>822</v>
      </c>
      <c r="Q639" t="s">
        <v>48</v>
      </c>
      <c r="R639" t="s">
        <v>49</v>
      </c>
      <c r="S639" t="s">
        <v>50</v>
      </c>
      <c r="T639" t="s">
        <v>51</v>
      </c>
      <c r="U639" t="s">
        <v>52</v>
      </c>
      <c r="V639">
        <v>1</v>
      </c>
      <c r="W639" s="1">
        <v>0</v>
      </c>
      <c r="X639">
        <v>0</v>
      </c>
      <c r="Y639">
        <v>5</v>
      </c>
      <c r="Z639">
        <v>5</v>
      </c>
      <c r="AA639">
        <v>1</v>
      </c>
      <c r="AB639" s="2">
        <v>0</v>
      </c>
      <c r="AC639" s="1">
        <v>0</v>
      </c>
      <c r="AD639" s="7">
        <v>43482</v>
      </c>
      <c r="AE639" s="7">
        <v>43485</v>
      </c>
      <c r="AF639">
        <v>1</v>
      </c>
      <c r="AG639" t="s">
        <v>53</v>
      </c>
      <c r="AH639" s="2">
        <v>0</v>
      </c>
      <c r="AI639" s="1">
        <v>0</v>
      </c>
      <c r="AJ639" s="1">
        <v>0</v>
      </c>
      <c r="AK639" s="6" t="str">
        <f>+IF(Tabla1[[#This Row],[REQUEST_TY]]="SR MANTENIMIENTO CORRECTIVO", "EMERGENCIA", "OTROS")</f>
        <v>OTROS</v>
      </c>
      <c r="AL639" s="6" t="str">
        <f>+_xlfn.IFS(Tabla1[[#This Row],[Veces obj]]&lt;=1,"0-1",Tabla1[[#This Row],[Veces obj]]&lt;=2,"1-2",Tabla1[[#This Row],[Veces obj]]&lt;=3,"2-3",TRUE,"&gt;3")</f>
        <v>0-1</v>
      </c>
      <c r="AM639" s="6" t="str">
        <f>+_xlfn.IFS(MONTH(Tabla1[[#This Row],[MES]])&lt;=3,"Q1",MONTH(Tabla1[[#This Row],[MES]])&lt;=6,"Q2",MONTH(Tabla1[[#This Row],[MES]])&lt;=9,"Q3",TRUE,"Q4")</f>
        <v>Q1</v>
      </c>
      <c r="AN639" t="str">
        <f>+IFERROR(VLOOKUP(Tabla1[[#This Row],[CUENTA]],CTAS[],2,0),"OTROS")</f>
        <v>OTROS</v>
      </c>
      <c r="AO639">
        <v>1</v>
      </c>
      <c r="AP639" t="str">
        <f>+IFERROR(VLOOKUP(Tabla1[[#This Row],[EMPLEADO]],IS[],3,0),"OTROS")</f>
        <v>CHIHUAHUA</v>
      </c>
      <c r="AQ639" t="str">
        <f>+IFERROR(VLOOKUP(Tabla1[[#This Row],[EMPLEADO]],IS[[NÓMINA]:[INGENIERO]],2,0),"OTROS")</f>
        <v>LUIS EDUARDO MUÑOZ</v>
      </c>
    </row>
    <row r="640" spans="1:43" x14ac:dyDescent="0.25">
      <c r="A640" t="s">
        <v>4444</v>
      </c>
      <c r="B640">
        <v>1</v>
      </c>
      <c r="C640" t="s">
        <v>7261</v>
      </c>
      <c r="D640" t="s">
        <v>38</v>
      </c>
      <c r="E640" t="s">
        <v>76</v>
      </c>
      <c r="F640" t="s">
        <v>7262</v>
      </c>
      <c r="G640" s="17" t="s">
        <v>2050</v>
      </c>
      <c r="H640" t="s">
        <v>1052</v>
      </c>
      <c r="I640" t="s">
        <v>43</v>
      </c>
      <c r="J640" t="s">
        <v>8</v>
      </c>
      <c r="K640" t="s">
        <v>102</v>
      </c>
      <c r="L640" t="s">
        <v>2051</v>
      </c>
      <c r="M640" t="s">
        <v>61</v>
      </c>
      <c r="N640">
        <v>0</v>
      </c>
      <c r="O640" t="s">
        <v>47</v>
      </c>
      <c r="P640">
        <v>27</v>
      </c>
      <c r="Q640" t="s">
        <v>62</v>
      </c>
      <c r="R640" t="s">
        <v>63</v>
      </c>
      <c r="S640" t="s">
        <v>64</v>
      </c>
      <c r="T640" t="s">
        <v>51</v>
      </c>
      <c r="U640" t="s">
        <v>65</v>
      </c>
      <c r="V640">
        <v>0.8</v>
      </c>
      <c r="W640" s="1">
        <v>1092</v>
      </c>
      <c r="X640">
        <v>1</v>
      </c>
      <c r="Y640">
        <v>1.07</v>
      </c>
      <c r="Z640">
        <v>5</v>
      </c>
      <c r="AA640">
        <v>0.21400000000000002</v>
      </c>
      <c r="AB640" s="2">
        <v>0</v>
      </c>
      <c r="AC640" s="1">
        <v>0</v>
      </c>
      <c r="AD640" s="7">
        <v>43523</v>
      </c>
      <c r="AE640" s="7">
        <v>43524</v>
      </c>
      <c r="AF640">
        <v>1</v>
      </c>
      <c r="AG640" t="s">
        <v>53</v>
      </c>
      <c r="AH640" s="2">
        <v>0</v>
      </c>
      <c r="AI640" s="1">
        <v>0</v>
      </c>
      <c r="AJ640" s="1">
        <v>0</v>
      </c>
      <c r="AK640" s="6" t="str">
        <f>+IF(Tabla1[[#This Row],[REQUEST_TY]]="SR MANTENIMIENTO CORRECTIVO", "EMERGENCIA", "OTROS")</f>
        <v>EMERGENCIA</v>
      </c>
      <c r="AL640" s="6" t="str">
        <f>+_xlfn.IFS(Tabla1[[#This Row],[Veces obj]]&lt;=1,"0-1",Tabla1[[#This Row],[Veces obj]]&lt;=2,"1-2",Tabla1[[#This Row],[Veces obj]]&lt;=3,"2-3",TRUE,"&gt;3")</f>
        <v>0-1</v>
      </c>
      <c r="AM640" s="6" t="str">
        <f>+_xlfn.IFS(MONTH(Tabla1[[#This Row],[MES]])&lt;=3,"Q1",MONTH(Tabla1[[#This Row],[MES]])&lt;=6,"Q2",MONTH(Tabla1[[#This Row],[MES]])&lt;=9,"Q3",TRUE,"Q4")</f>
        <v>Q1</v>
      </c>
      <c r="AN640" t="str">
        <f>+IFERROR(VLOOKUP(Tabla1[[#This Row],[CUENTA]],CTAS[],2,0),"OTROS")</f>
        <v>OTROS</v>
      </c>
      <c r="AP640" t="str">
        <f>+IFERROR(VLOOKUP(Tabla1[[#This Row],[EMPLEADO]],IS[],3,0),"OTROS")</f>
        <v>OTROS</v>
      </c>
      <c r="AQ640" t="str">
        <f>+IFERROR(VLOOKUP(Tabla1[[#This Row],[EMPLEADO]],IS[[NÓMINA]:[INGENIERO]],2,0),"OTROS")</f>
        <v>OTROS</v>
      </c>
    </row>
    <row r="641" spans="1:43" x14ac:dyDescent="0.25">
      <c r="A641" t="s">
        <v>36</v>
      </c>
      <c r="B641">
        <v>1</v>
      </c>
      <c r="C641" t="s">
        <v>1397</v>
      </c>
      <c r="D641" t="s">
        <v>38</v>
      </c>
      <c r="E641" t="s">
        <v>865</v>
      </c>
      <c r="F641" t="s">
        <v>1398</v>
      </c>
      <c r="G641" s="17" t="s">
        <v>867</v>
      </c>
      <c r="H641" t="s">
        <v>868</v>
      </c>
      <c r="I641" t="s">
        <v>43</v>
      </c>
      <c r="J641" t="s">
        <v>8</v>
      </c>
      <c r="K641" t="s">
        <v>869</v>
      </c>
      <c r="L641" t="s">
        <v>870</v>
      </c>
      <c r="M641" t="s">
        <v>871</v>
      </c>
      <c r="N641">
        <v>1</v>
      </c>
      <c r="O641" t="s">
        <v>47</v>
      </c>
      <c r="P641">
        <v>4</v>
      </c>
      <c r="Q641" t="s">
        <v>207</v>
      </c>
      <c r="R641" t="s">
        <v>440</v>
      </c>
      <c r="S641" t="s">
        <v>139</v>
      </c>
      <c r="T641" t="s">
        <v>51</v>
      </c>
      <c r="U641" t="s">
        <v>879</v>
      </c>
      <c r="V641">
        <v>0.6</v>
      </c>
      <c r="W641" s="1">
        <v>0</v>
      </c>
      <c r="X641">
        <v>1</v>
      </c>
      <c r="Y641">
        <v>0.86</v>
      </c>
      <c r="Z641">
        <v>4</v>
      </c>
      <c r="AA641">
        <v>0.215</v>
      </c>
      <c r="AB641" s="2">
        <v>0</v>
      </c>
      <c r="AC641" s="1">
        <v>0</v>
      </c>
      <c r="AD641" s="7">
        <v>43474</v>
      </c>
      <c r="AE641" s="7">
        <v>43475</v>
      </c>
      <c r="AF641">
        <v>1</v>
      </c>
      <c r="AG641" t="s">
        <v>53</v>
      </c>
      <c r="AH641" s="2">
        <v>0</v>
      </c>
      <c r="AI641" s="1">
        <v>0</v>
      </c>
      <c r="AJ641" s="1">
        <v>0</v>
      </c>
      <c r="AK641" s="6" t="str">
        <f>+IF(Tabla1[[#This Row],[REQUEST_TY]]="SR MANTENIMIENTO CORRECTIVO", "EMERGENCIA", "OTROS")</f>
        <v>EMERGENCIA</v>
      </c>
      <c r="AL641" s="6" t="str">
        <f>+_xlfn.IFS(Tabla1[[#This Row],[Veces obj]]&lt;=1,"0-1",Tabla1[[#This Row],[Veces obj]]&lt;=2,"1-2",Tabla1[[#This Row],[Veces obj]]&lt;=3,"2-3",TRUE,"&gt;3")</f>
        <v>0-1</v>
      </c>
      <c r="AM641" s="6" t="str">
        <f>+_xlfn.IFS(MONTH(Tabla1[[#This Row],[MES]])&lt;=3,"Q1",MONTH(Tabla1[[#This Row],[MES]])&lt;=6,"Q2",MONTH(Tabla1[[#This Row],[MES]])&lt;=9,"Q3",TRUE,"Q4")</f>
        <v>Q1</v>
      </c>
      <c r="AN641" t="str">
        <f>+IFERROR(VLOOKUP(Tabla1[[#This Row],[CUENTA]],CTAS[],2,0),"OTROS")</f>
        <v>OTROS</v>
      </c>
      <c r="AP641" t="str">
        <f>+IFERROR(VLOOKUP(Tabla1[[#This Row],[EMPLEADO]],IS[],3,0),"OTROS")</f>
        <v>OTROS</v>
      </c>
      <c r="AQ641" t="str">
        <f>+IFERROR(VLOOKUP(Tabla1[[#This Row],[EMPLEADO]],IS[[NÓMINA]:[INGENIERO]],2,0),"OTROS")</f>
        <v>OTROS</v>
      </c>
    </row>
    <row r="642" spans="1:43" x14ac:dyDescent="0.25">
      <c r="A642" t="s">
        <v>4444</v>
      </c>
      <c r="B642">
        <v>1</v>
      </c>
      <c r="C642" t="s">
        <v>6787</v>
      </c>
      <c r="D642" t="s">
        <v>38</v>
      </c>
      <c r="E642" t="s">
        <v>133</v>
      </c>
      <c r="F642" t="s">
        <v>6788</v>
      </c>
      <c r="G642" s="17" t="s">
        <v>1582</v>
      </c>
      <c r="H642" t="s">
        <v>1211</v>
      </c>
      <c r="I642" t="s">
        <v>43</v>
      </c>
      <c r="J642" t="s">
        <v>8</v>
      </c>
      <c r="K642" t="s">
        <v>59</v>
      </c>
      <c r="L642" t="s">
        <v>1583</v>
      </c>
      <c r="M642" t="s">
        <v>1213</v>
      </c>
      <c r="N642">
        <v>0</v>
      </c>
      <c r="O642" t="s">
        <v>47</v>
      </c>
      <c r="P642">
        <v>34</v>
      </c>
      <c r="Q642" t="s">
        <v>82</v>
      </c>
      <c r="R642" t="s">
        <v>138</v>
      </c>
      <c r="S642" t="s">
        <v>139</v>
      </c>
      <c r="T642" t="s">
        <v>51</v>
      </c>
      <c r="U642" t="s">
        <v>140</v>
      </c>
      <c r="V642">
        <v>1.1000000000000001</v>
      </c>
      <c r="W642" s="1">
        <v>1730.3000000000004</v>
      </c>
      <c r="X642">
        <v>1</v>
      </c>
      <c r="Y642">
        <v>0.86</v>
      </c>
      <c r="Z642">
        <v>4</v>
      </c>
      <c r="AA642">
        <v>0.215</v>
      </c>
      <c r="AB642" s="2">
        <v>0</v>
      </c>
      <c r="AC642" s="1">
        <v>0</v>
      </c>
      <c r="AD642" s="7">
        <v>43521</v>
      </c>
      <c r="AE642" s="7">
        <v>43521</v>
      </c>
      <c r="AF642">
        <v>0</v>
      </c>
      <c r="AG642" t="s">
        <v>53</v>
      </c>
      <c r="AH642" s="2">
        <v>0</v>
      </c>
      <c r="AI642" s="1">
        <v>0</v>
      </c>
      <c r="AJ642" s="1">
        <v>0</v>
      </c>
      <c r="AK642" s="6" t="str">
        <f>+IF(Tabla1[[#This Row],[REQUEST_TY]]="SR MANTENIMIENTO CORRECTIVO", "EMERGENCIA", "OTROS")</f>
        <v>EMERGENCIA</v>
      </c>
      <c r="AL642" s="6" t="str">
        <f>+_xlfn.IFS(Tabla1[[#This Row],[Veces obj]]&lt;=1,"0-1",Tabla1[[#This Row],[Veces obj]]&lt;=2,"1-2",Tabla1[[#This Row],[Veces obj]]&lt;=3,"2-3",TRUE,"&gt;3")</f>
        <v>0-1</v>
      </c>
      <c r="AM642" s="6" t="str">
        <f>+_xlfn.IFS(MONTH(Tabla1[[#This Row],[MES]])&lt;=3,"Q1",MONTH(Tabla1[[#This Row],[MES]])&lt;=6,"Q2",MONTH(Tabla1[[#This Row],[MES]])&lt;=9,"Q3",TRUE,"Q4")</f>
        <v>Q1</v>
      </c>
      <c r="AN642" t="str">
        <f>+IFERROR(VLOOKUP(Tabla1[[#This Row],[CUENTA]],CTAS[],2,0),"OTROS")</f>
        <v>OTROS</v>
      </c>
      <c r="AP642" t="str">
        <f>+IFERROR(VLOOKUP(Tabla1[[#This Row],[EMPLEADO]],IS[],3,0),"OTROS")</f>
        <v>OTROS</v>
      </c>
      <c r="AQ642" t="str">
        <f>+IFERROR(VLOOKUP(Tabla1[[#This Row],[EMPLEADO]],IS[[NÓMINA]:[INGENIERO]],2,0),"OTROS")</f>
        <v>OTROS</v>
      </c>
    </row>
    <row r="643" spans="1:43" x14ac:dyDescent="0.25">
      <c r="A643" t="s">
        <v>36</v>
      </c>
      <c r="B643">
        <v>1</v>
      </c>
      <c r="C643" t="s">
        <v>1399</v>
      </c>
      <c r="D643" t="s">
        <v>38</v>
      </c>
      <c r="E643" t="s">
        <v>113</v>
      </c>
      <c r="F643" t="s">
        <v>1400</v>
      </c>
      <c r="G643" s="17" t="s">
        <v>1401</v>
      </c>
      <c r="H643" t="s">
        <v>308</v>
      </c>
      <c r="I643" t="s">
        <v>43</v>
      </c>
      <c r="J643" t="s">
        <v>8</v>
      </c>
      <c r="K643" t="s">
        <v>144</v>
      </c>
      <c r="L643" t="s">
        <v>616</v>
      </c>
      <c r="M643" t="s">
        <v>46</v>
      </c>
      <c r="N643">
        <v>0</v>
      </c>
      <c r="O643" t="s">
        <v>47</v>
      </c>
      <c r="P643">
        <v>145</v>
      </c>
      <c r="Q643" t="s">
        <v>48</v>
      </c>
      <c r="R643" t="s">
        <v>49</v>
      </c>
      <c r="S643" t="s">
        <v>50</v>
      </c>
      <c r="T643" t="s">
        <v>51</v>
      </c>
      <c r="U643" t="s">
        <v>52</v>
      </c>
      <c r="V643">
        <v>1.05</v>
      </c>
      <c r="W643" s="1">
        <v>750.75000000000011</v>
      </c>
      <c r="X643">
        <v>1</v>
      </c>
      <c r="Y643">
        <v>1.08</v>
      </c>
      <c r="Z643">
        <v>5</v>
      </c>
      <c r="AA643">
        <v>0.21600000000000003</v>
      </c>
      <c r="AB643" s="2">
        <v>0</v>
      </c>
      <c r="AC643" s="1">
        <v>0</v>
      </c>
      <c r="AD643" s="7">
        <v>43474</v>
      </c>
      <c r="AE643" s="7">
        <v>43475</v>
      </c>
      <c r="AF643">
        <v>1</v>
      </c>
      <c r="AG643" t="s">
        <v>53</v>
      </c>
      <c r="AH643" s="2">
        <v>0</v>
      </c>
      <c r="AI643" s="1">
        <v>0</v>
      </c>
      <c r="AJ643" s="1">
        <v>0</v>
      </c>
      <c r="AK643" s="6" t="str">
        <f>+IF(Tabla1[[#This Row],[REQUEST_TY]]="SR MANTENIMIENTO CORRECTIVO", "EMERGENCIA", "OTROS")</f>
        <v>EMERGENCIA</v>
      </c>
      <c r="AL643" s="6" t="str">
        <f>+_xlfn.IFS(Tabla1[[#This Row],[Veces obj]]&lt;=1,"0-1",Tabla1[[#This Row],[Veces obj]]&lt;=2,"1-2",Tabla1[[#This Row],[Veces obj]]&lt;=3,"2-3",TRUE,"&gt;3")</f>
        <v>0-1</v>
      </c>
      <c r="AM643" s="6" t="str">
        <f>+_xlfn.IFS(MONTH(Tabla1[[#This Row],[MES]])&lt;=3,"Q1",MONTH(Tabla1[[#This Row],[MES]])&lt;=6,"Q2",MONTH(Tabla1[[#This Row],[MES]])&lt;=9,"Q3",TRUE,"Q4")</f>
        <v>Q1</v>
      </c>
      <c r="AN643" t="str">
        <f>+IFERROR(VLOOKUP(Tabla1[[#This Row],[CUENTA]],CTAS[],2,0),"OTROS")</f>
        <v>OTROS</v>
      </c>
      <c r="AP643" t="str">
        <f>+IFERROR(VLOOKUP(Tabla1[[#This Row],[EMPLEADO]],IS[],3,0),"OTROS")</f>
        <v>OTROS</v>
      </c>
      <c r="AQ643" t="str">
        <f>+IFERROR(VLOOKUP(Tabla1[[#This Row],[EMPLEADO]],IS[[NÓMINA]:[INGENIERO]],2,0),"OTROS")</f>
        <v>OTROS</v>
      </c>
    </row>
    <row r="644" spans="1:43" x14ac:dyDescent="0.25">
      <c r="A644" t="s">
        <v>36</v>
      </c>
      <c r="B644">
        <v>1</v>
      </c>
      <c r="C644" t="s">
        <v>1402</v>
      </c>
      <c r="D644" t="s">
        <v>38</v>
      </c>
      <c r="E644" t="s">
        <v>558</v>
      </c>
      <c r="F644" t="s">
        <v>1403</v>
      </c>
      <c r="G644" s="17" t="s">
        <v>1404</v>
      </c>
      <c r="H644" t="s">
        <v>740</v>
      </c>
      <c r="I644" t="s">
        <v>43</v>
      </c>
      <c r="J644" t="s">
        <v>8</v>
      </c>
      <c r="K644" t="s">
        <v>1236</v>
      </c>
      <c r="L644" t="s">
        <v>1405</v>
      </c>
      <c r="M644" t="s">
        <v>1238</v>
      </c>
      <c r="N644">
        <v>0</v>
      </c>
      <c r="O644" t="s">
        <v>47</v>
      </c>
      <c r="P644">
        <v>71</v>
      </c>
      <c r="Q644" t="s">
        <v>48</v>
      </c>
      <c r="R644" t="s">
        <v>95</v>
      </c>
      <c r="S644" t="s">
        <v>64</v>
      </c>
      <c r="T644" t="s">
        <v>51</v>
      </c>
      <c r="U644" t="s">
        <v>96</v>
      </c>
      <c r="V644">
        <v>1.1000000000000001</v>
      </c>
      <c r="W644" s="1">
        <v>1501.5000000000002</v>
      </c>
      <c r="X644">
        <v>1</v>
      </c>
      <c r="Y644">
        <v>1.08</v>
      </c>
      <c r="Z644">
        <v>5</v>
      </c>
      <c r="AA644">
        <v>0.21600000000000003</v>
      </c>
      <c r="AB644" s="2">
        <v>0</v>
      </c>
      <c r="AC644" s="1">
        <v>0</v>
      </c>
      <c r="AD644" s="7">
        <v>43488</v>
      </c>
      <c r="AE644" s="7">
        <v>43488</v>
      </c>
      <c r="AF644">
        <v>0</v>
      </c>
      <c r="AG644" t="s">
        <v>53</v>
      </c>
      <c r="AH644" s="2">
        <v>0</v>
      </c>
      <c r="AI644" s="1">
        <v>0</v>
      </c>
      <c r="AJ644" s="1">
        <v>0</v>
      </c>
      <c r="AK644" s="6" t="str">
        <f>+IF(Tabla1[[#This Row],[REQUEST_TY]]="SR MANTENIMIENTO CORRECTIVO", "EMERGENCIA", "OTROS")</f>
        <v>EMERGENCIA</v>
      </c>
      <c r="AL644" s="6" t="str">
        <f>+_xlfn.IFS(Tabla1[[#This Row],[Veces obj]]&lt;=1,"0-1",Tabla1[[#This Row],[Veces obj]]&lt;=2,"1-2",Tabla1[[#This Row],[Veces obj]]&lt;=3,"2-3",TRUE,"&gt;3")</f>
        <v>0-1</v>
      </c>
      <c r="AM644" s="6" t="str">
        <f>+_xlfn.IFS(MONTH(Tabla1[[#This Row],[MES]])&lt;=3,"Q1",MONTH(Tabla1[[#This Row],[MES]])&lt;=6,"Q2",MONTH(Tabla1[[#This Row],[MES]])&lt;=9,"Q3",TRUE,"Q4")</f>
        <v>Q1</v>
      </c>
      <c r="AN644" t="str">
        <f>+IFERROR(VLOOKUP(Tabla1[[#This Row],[CUENTA]],CTAS[],2,0),"OTROS")</f>
        <v>OTROS</v>
      </c>
      <c r="AP644" t="str">
        <f>+IFERROR(VLOOKUP(Tabla1[[#This Row],[EMPLEADO]],IS[],3,0),"OTROS")</f>
        <v>OTROS</v>
      </c>
      <c r="AQ644" t="str">
        <f>+IFERROR(VLOOKUP(Tabla1[[#This Row],[EMPLEADO]],IS[[NÓMINA]:[INGENIERO]],2,0),"OTROS")</f>
        <v>OTROS</v>
      </c>
    </row>
    <row r="645" spans="1:43" x14ac:dyDescent="0.25">
      <c r="A645" t="s">
        <v>4444</v>
      </c>
      <c r="B645">
        <v>1</v>
      </c>
      <c r="C645" t="s">
        <v>5733</v>
      </c>
      <c r="D645" t="s">
        <v>38</v>
      </c>
      <c r="E645" t="s">
        <v>604</v>
      </c>
      <c r="F645" t="s">
        <v>5734</v>
      </c>
      <c r="G645" s="17" t="s">
        <v>5735</v>
      </c>
      <c r="H645" t="s">
        <v>213</v>
      </c>
      <c r="I645" t="s">
        <v>43</v>
      </c>
      <c r="J645" t="s">
        <v>8</v>
      </c>
      <c r="K645" t="s">
        <v>2377</v>
      </c>
      <c r="L645" t="s">
        <v>5295</v>
      </c>
      <c r="M645" t="s">
        <v>640</v>
      </c>
      <c r="N645">
        <v>0</v>
      </c>
      <c r="O645" t="s">
        <v>47</v>
      </c>
      <c r="P645">
        <v>133</v>
      </c>
      <c r="Q645" t="s">
        <v>48</v>
      </c>
      <c r="R645" t="s">
        <v>63</v>
      </c>
      <c r="S645" t="s">
        <v>64</v>
      </c>
      <c r="T645" t="s">
        <v>51</v>
      </c>
      <c r="U645" t="s">
        <v>96</v>
      </c>
      <c r="V645">
        <v>1.1000000000000001</v>
      </c>
      <c r="W645" s="1">
        <v>1501.5000000000002</v>
      </c>
      <c r="X645">
        <v>1</v>
      </c>
      <c r="Y645">
        <v>1.08</v>
      </c>
      <c r="Z645">
        <v>5</v>
      </c>
      <c r="AA645">
        <v>0.21600000000000003</v>
      </c>
      <c r="AB645" s="2">
        <v>0</v>
      </c>
      <c r="AC645" s="1">
        <v>0</v>
      </c>
      <c r="AD645" s="7">
        <v>43508</v>
      </c>
      <c r="AE645" s="7">
        <v>43508</v>
      </c>
      <c r="AF645">
        <v>0</v>
      </c>
      <c r="AG645" t="s">
        <v>53</v>
      </c>
      <c r="AH645" s="2">
        <v>0</v>
      </c>
      <c r="AI645" s="1">
        <v>0</v>
      </c>
      <c r="AJ645" s="1">
        <v>0</v>
      </c>
      <c r="AK645" s="6" t="str">
        <f>+IF(Tabla1[[#This Row],[REQUEST_TY]]="SR MANTENIMIENTO CORRECTIVO", "EMERGENCIA", "OTROS")</f>
        <v>EMERGENCIA</v>
      </c>
      <c r="AL645" s="6" t="str">
        <f>+_xlfn.IFS(Tabla1[[#This Row],[Veces obj]]&lt;=1,"0-1",Tabla1[[#This Row],[Veces obj]]&lt;=2,"1-2",Tabla1[[#This Row],[Veces obj]]&lt;=3,"2-3",TRUE,"&gt;3")</f>
        <v>0-1</v>
      </c>
      <c r="AM645" s="6" t="str">
        <f>+_xlfn.IFS(MONTH(Tabla1[[#This Row],[MES]])&lt;=3,"Q1",MONTH(Tabla1[[#This Row],[MES]])&lt;=6,"Q2",MONTH(Tabla1[[#This Row],[MES]])&lt;=9,"Q3",TRUE,"Q4")</f>
        <v>Q1</v>
      </c>
      <c r="AN645" t="str">
        <f>+IFERROR(VLOOKUP(Tabla1[[#This Row],[CUENTA]],CTAS[],2,0),"OTROS")</f>
        <v>OTROS</v>
      </c>
      <c r="AP645" t="str">
        <f>+IFERROR(VLOOKUP(Tabla1[[#This Row],[EMPLEADO]],IS[],3,0),"OTROS")</f>
        <v>OTROS</v>
      </c>
      <c r="AQ645" t="str">
        <f>+IFERROR(VLOOKUP(Tabla1[[#This Row],[EMPLEADO]],IS[[NÓMINA]:[INGENIERO]],2,0),"OTROS")</f>
        <v>OTROS</v>
      </c>
    </row>
    <row r="646" spans="1:43" x14ac:dyDescent="0.25">
      <c r="A646" t="s">
        <v>4444</v>
      </c>
      <c r="B646">
        <v>1</v>
      </c>
      <c r="C646" t="s">
        <v>5749</v>
      </c>
      <c r="D646" t="s">
        <v>38</v>
      </c>
      <c r="E646" t="s">
        <v>613</v>
      </c>
      <c r="F646" t="s">
        <v>5750</v>
      </c>
      <c r="G646" s="17" t="s">
        <v>5751</v>
      </c>
      <c r="H646" t="s">
        <v>308</v>
      </c>
      <c r="I646" t="s">
        <v>43</v>
      </c>
      <c r="J646" t="s">
        <v>8</v>
      </c>
      <c r="K646" t="s">
        <v>549</v>
      </c>
      <c r="L646" t="s">
        <v>550</v>
      </c>
      <c r="M646" t="s">
        <v>46</v>
      </c>
      <c r="N646">
        <v>0</v>
      </c>
      <c r="O646" t="s">
        <v>47</v>
      </c>
      <c r="P646">
        <v>70</v>
      </c>
      <c r="Q646" t="s">
        <v>48</v>
      </c>
      <c r="R646" t="s">
        <v>235</v>
      </c>
      <c r="S646" t="s">
        <v>50</v>
      </c>
      <c r="T646" t="s">
        <v>51</v>
      </c>
      <c r="U646" t="s">
        <v>52</v>
      </c>
      <c r="V646">
        <v>1.05</v>
      </c>
      <c r="W646" s="1">
        <v>750.75000000000011</v>
      </c>
      <c r="X646">
        <v>1</v>
      </c>
      <c r="Y646">
        <v>1.08</v>
      </c>
      <c r="Z646">
        <v>5</v>
      </c>
      <c r="AA646">
        <v>0.21600000000000003</v>
      </c>
      <c r="AB646" s="2">
        <v>0</v>
      </c>
      <c r="AC646" s="1">
        <v>0</v>
      </c>
      <c r="AD646" s="7">
        <v>43509</v>
      </c>
      <c r="AE646" s="7">
        <v>43510</v>
      </c>
      <c r="AF646">
        <v>1</v>
      </c>
      <c r="AG646" t="s">
        <v>53</v>
      </c>
      <c r="AH646" s="2">
        <v>0</v>
      </c>
      <c r="AI646" s="1">
        <v>0</v>
      </c>
      <c r="AJ646" s="1">
        <v>0</v>
      </c>
      <c r="AK646" s="6" t="str">
        <f>+IF(Tabla1[[#This Row],[REQUEST_TY]]="SR MANTENIMIENTO CORRECTIVO", "EMERGENCIA", "OTROS")</f>
        <v>EMERGENCIA</v>
      </c>
      <c r="AL646" s="6" t="str">
        <f>+_xlfn.IFS(Tabla1[[#This Row],[Veces obj]]&lt;=1,"0-1",Tabla1[[#This Row],[Veces obj]]&lt;=2,"1-2",Tabla1[[#This Row],[Veces obj]]&lt;=3,"2-3",TRUE,"&gt;3")</f>
        <v>0-1</v>
      </c>
      <c r="AM646" s="6" t="str">
        <f>+_xlfn.IFS(MONTH(Tabla1[[#This Row],[MES]])&lt;=3,"Q1",MONTH(Tabla1[[#This Row],[MES]])&lt;=6,"Q2",MONTH(Tabla1[[#This Row],[MES]])&lt;=9,"Q3",TRUE,"Q4")</f>
        <v>Q1</v>
      </c>
      <c r="AN646" t="str">
        <f>+IFERROR(VLOOKUP(Tabla1[[#This Row],[CUENTA]],CTAS[],2,0),"OTROS")</f>
        <v>OTROS</v>
      </c>
      <c r="AP646" t="str">
        <f>+IFERROR(VLOOKUP(Tabla1[[#This Row],[EMPLEADO]],IS[],3,0),"OTROS")</f>
        <v>OTROS</v>
      </c>
      <c r="AQ646" t="str">
        <f>+IFERROR(VLOOKUP(Tabla1[[#This Row],[EMPLEADO]],IS[[NÓMINA]:[INGENIERO]],2,0),"OTROS")</f>
        <v>OTROS</v>
      </c>
    </row>
    <row r="647" spans="1:43" x14ac:dyDescent="0.25">
      <c r="A647" t="s">
        <v>36</v>
      </c>
      <c r="B647">
        <v>1</v>
      </c>
      <c r="C647" t="s">
        <v>1406</v>
      </c>
      <c r="D647" t="s">
        <v>38</v>
      </c>
      <c r="E647" t="s">
        <v>332</v>
      </c>
      <c r="F647" t="s">
        <v>1407</v>
      </c>
      <c r="G647" s="17" t="s">
        <v>1408</v>
      </c>
      <c r="H647" t="s">
        <v>868</v>
      </c>
      <c r="I647" t="s">
        <v>43</v>
      </c>
      <c r="J647" t="s">
        <v>8</v>
      </c>
      <c r="K647" t="s">
        <v>59</v>
      </c>
      <c r="L647" t="s">
        <v>1409</v>
      </c>
      <c r="M647" t="s">
        <v>1410</v>
      </c>
      <c r="N647">
        <v>1</v>
      </c>
      <c r="O647" t="s">
        <v>47</v>
      </c>
      <c r="P647">
        <v>46</v>
      </c>
      <c r="Q647" t="s">
        <v>82</v>
      </c>
      <c r="R647" t="s">
        <v>317</v>
      </c>
      <c r="S647" t="s">
        <v>318</v>
      </c>
      <c r="T647" t="s">
        <v>51</v>
      </c>
      <c r="U647" t="s">
        <v>140</v>
      </c>
      <c r="V647">
        <v>1.1000000000000001</v>
      </c>
      <c r="W647" s="1">
        <v>0</v>
      </c>
      <c r="X647">
        <v>1</v>
      </c>
      <c r="Y647">
        <v>0.87</v>
      </c>
      <c r="Z647">
        <v>4</v>
      </c>
      <c r="AA647">
        <v>0.2175</v>
      </c>
      <c r="AB647" s="2">
        <v>0</v>
      </c>
      <c r="AC647" s="1">
        <v>0</v>
      </c>
      <c r="AD647" s="7">
        <v>43479</v>
      </c>
      <c r="AE647" s="7">
        <v>43479</v>
      </c>
      <c r="AF647">
        <v>0</v>
      </c>
      <c r="AG647" t="s">
        <v>53</v>
      </c>
      <c r="AH647" s="2">
        <v>0</v>
      </c>
      <c r="AI647" s="1">
        <v>0</v>
      </c>
      <c r="AJ647" s="1">
        <v>0</v>
      </c>
      <c r="AK647" s="6" t="str">
        <f>+IF(Tabla1[[#This Row],[REQUEST_TY]]="SR MANTENIMIENTO CORRECTIVO", "EMERGENCIA", "OTROS")</f>
        <v>EMERGENCIA</v>
      </c>
      <c r="AL647" s="6" t="str">
        <f>+_xlfn.IFS(Tabla1[[#This Row],[Veces obj]]&lt;=1,"0-1",Tabla1[[#This Row],[Veces obj]]&lt;=2,"1-2",Tabla1[[#This Row],[Veces obj]]&lt;=3,"2-3",TRUE,"&gt;3")</f>
        <v>0-1</v>
      </c>
      <c r="AM647" s="6" t="str">
        <f>+_xlfn.IFS(MONTH(Tabla1[[#This Row],[MES]])&lt;=3,"Q1",MONTH(Tabla1[[#This Row],[MES]])&lt;=6,"Q2",MONTH(Tabla1[[#This Row],[MES]])&lt;=9,"Q3",TRUE,"Q4")</f>
        <v>Q1</v>
      </c>
      <c r="AN647" t="str">
        <f>+IFERROR(VLOOKUP(Tabla1[[#This Row],[CUENTA]],CTAS[],2,0),"OTROS")</f>
        <v>OTROS</v>
      </c>
      <c r="AP647" t="str">
        <f>+IFERROR(VLOOKUP(Tabla1[[#This Row],[EMPLEADO]],IS[],3,0),"OTROS")</f>
        <v>OTROS</v>
      </c>
      <c r="AQ647" t="str">
        <f>+IFERROR(VLOOKUP(Tabla1[[#This Row],[EMPLEADO]],IS[[NÓMINA]:[INGENIERO]],2,0),"OTROS")</f>
        <v>OTROS</v>
      </c>
    </row>
    <row r="648" spans="1:43" x14ac:dyDescent="0.25">
      <c r="A648" t="s">
        <v>36</v>
      </c>
      <c r="B648">
        <v>1</v>
      </c>
      <c r="C648" t="s">
        <v>2826</v>
      </c>
      <c r="D648" t="s">
        <v>38</v>
      </c>
      <c r="E648" t="s">
        <v>2827</v>
      </c>
      <c r="F648" t="s">
        <v>2828</v>
      </c>
      <c r="G648" s="17" t="s">
        <v>2829</v>
      </c>
      <c r="H648" t="s">
        <v>266</v>
      </c>
      <c r="I648" t="s">
        <v>43</v>
      </c>
      <c r="J648" t="s">
        <v>8</v>
      </c>
      <c r="K648" t="s">
        <v>71</v>
      </c>
      <c r="L648" t="s">
        <v>170</v>
      </c>
      <c r="M648" t="s">
        <v>73</v>
      </c>
      <c r="N648">
        <v>0</v>
      </c>
      <c r="O648" t="s">
        <v>47</v>
      </c>
      <c r="P648">
        <v>19</v>
      </c>
      <c r="Q648" t="s">
        <v>62</v>
      </c>
      <c r="R648" t="s">
        <v>138</v>
      </c>
      <c r="S648" t="s">
        <v>139</v>
      </c>
      <c r="T648" t="s">
        <v>51</v>
      </c>
      <c r="U648" t="s">
        <v>262</v>
      </c>
      <c r="V648">
        <v>1.05</v>
      </c>
      <c r="W648" s="1">
        <v>1651.6500000000003</v>
      </c>
      <c r="X648">
        <v>1</v>
      </c>
      <c r="Y648">
        <v>2.5</v>
      </c>
      <c r="Z648">
        <v>4</v>
      </c>
      <c r="AA648">
        <v>0.625</v>
      </c>
      <c r="AB648" s="2">
        <v>0</v>
      </c>
      <c r="AC648" s="1">
        <v>0</v>
      </c>
      <c r="AD648" s="7">
        <v>43495</v>
      </c>
      <c r="AE648" s="7">
        <v>43496</v>
      </c>
      <c r="AF648">
        <v>1</v>
      </c>
      <c r="AG648" t="s">
        <v>53</v>
      </c>
      <c r="AH648" s="2">
        <v>0</v>
      </c>
      <c r="AI648" s="1">
        <v>0</v>
      </c>
      <c r="AJ648" s="1">
        <v>0</v>
      </c>
      <c r="AK648" s="6" t="str">
        <f>+IF(Tabla1[[#This Row],[REQUEST_TY]]="SR MANTENIMIENTO CORRECTIVO", "EMERGENCIA", "OTROS")</f>
        <v>EMERGENCIA</v>
      </c>
      <c r="AL648" s="6" t="str">
        <f>+_xlfn.IFS(Tabla1[[#This Row],[Veces obj]]&lt;=1,"0-1",Tabla1[[#This Row],[Veces obj]]&lt;=2,"1-2",Tabla1[[#This Row],[Veces obj]]&lt;=3,"2-3",TRUE,"&gt;3")</f>
        <v>0-1</v>
      </c>
      <c r="AM648" s="6" t="str">
        <f>+_xlfn.IFS(MONTH(Tabla1[[#This Row],[MES]])&lt;=3,"Q1",MONTH(Tabla1[[#This Row],[MES]])&lt;=6,"Q2",MONTH(Tabla1[[#This Row],[MES]])&lt;=9,"Q3",TRUE,"Q4")</f>
        <v>Q1</v>
      </c>
      <c r="AN648" t="str">
        <f>+IFERROR(VLOOKUP(Tabla1[[#This Row],[CUENTA]],CTAS[],2,0),"OTROS")</f>
        <v>OTROS</v>
      </c>
      <c r="AO648">
        <v>1</v>
      </c>
      <c r="AP648" t="str">
        <f>+IFERROR(VLOOKUP(Tabla1[[#This Row],[EMPLEADO]],IS[],3,0),"OTROS")</f>
        <v>JUAREZ</v>
      </c>
      <c r="AQ648" t="str">
        <f>+IFERROR(VLOOKUP(Tabla1[[#This Row],[EMPLEADO]],IS[[NÓMINA]:[INGENIERO]],2,0),"OTROS")</f>
        <v>CESAR MAR</v>
      </c>
    </row>
    <row r="649" spans="1:43" x14ac:dyDescent="0.25">
      <c r="A649" t="s">
        <v>4444</v>
      </c>
      <c r="B649">
        <v>1</v>
      </c>
      <c r="C649" t="s">
        <v>4616</v>
      </c>
      <c r="D649" t="s">
        <v>38</v>
      </c>
      <c r="E649" t="s">
        <v>176</v>
      </c>
      <c r="F649" t="s">
        <v>4617</v>
      </c>
      <c r="G649" s="17" t="s">
        <v>4618</v>
      </c>
      <c r="H649" t="s">
        <v>220</v>
      </c>
      <c r="I649" t="s">
        <v>43</v>
      </c>
      <c r="J649" t="s">
        <v>8</v>
      </c>
      <c r="K649" t="s">
        <v>1667</v>
      </c>
      <c r="L649" t="s">
        <v>4619</v>
      </c>
      <c r="M649" t="s">
        <v>556</v>
      </c>
      <c r="N649">
        <v>0</v>
      </c>
      <c r="O649" t="s">
        <v>47</v>
      </c>
      <c r="P649">
        <v>140</v>
      </c>
      <c r="Q649" t="s">
        <v>48</v>
      </c>
      <c r="R649" t="s">
        <v>49</v>
      </c>
      <c r="S649" t="s">
        <v>50</v>
      </c>
      <c r="T649" t="s">
        <v>208</v>
      </c>
      <c r="U649" t="s">
        <v>52</v>
      </c>
      <c r="V649">
        <v>1.05</v>
      </c>
      <c r="W649" s="1">
        <v>750.75000000000011</v>
      </c>
      <c r="X649">
        <v>1</v>
      </c>
      <c r="Y649">
        <v>1.97</v>
      </c>
      <c r="Z649">
        <v>9</v>
      </c>
      <c r="AA649">
        <v>0.21888888888888888</v>
      </c>
      <c r="AB649" s="2">
        <v>0</v>
      </c>
      <c r="AC649" s="1">
        <v>0</v>
      </c>
      <c r="AD649" s="7">
        <v>43497</v>
      </c>
      <c r="AE649" s="7">
        <v>43497</v>
      </c>
      <c r="AF649">
        <v>0</v>
      </c>
      <c r="AG649" t="s">
        <v>53</v>
      </c>
      <c r="AH649" s="2">
        <v>0</v>
      </c>
      <c r="AI649" s="1">
        <v>0</v>
      </c>
      <c r="AJ649" s="1">
        <v>0</v>
      </c>
      <c r="AK649" s="6" t="str">
        <f>+IF(Tabla1[[#This Row],[REQUEST_TY]]="SR MANTENIMIENTO CORRECTIVO", "EMERGENCIA", "OTROS")</f>
        <v>EMERGENCIA</v>
      </c>
      <c r="AL649" s="6" t="str">
        <f>+_xlfn.IFS(Tabla1[[#This Row],[Veces obj]]&lt;=1,"0-1",Tabla1[[#This Row],[Veces obj]]&lt;=2,"1-2",Tabla1[[#This Row],[Veces obj]]&lt;=3,"2-3",TRUE,"&gt;3")</f>
        <v>0-1</v>
      </c>
      <c r="AM649" s="6" t="str">
        <f>+_xlfn.IFS(MONTH(Tabla1[[#This Row],[MES]])&lt;=3,"Q1",MONTH(Tabla1[[#This Row],[MES]])&lt;=6,"Q2",MONTH(Tabla1[[#This Row],[MES]])&lt;=9,"Q3",TRUE,"Q4")</f>
        <v>Q1</v>
      </c>
      <c r="AN649" t="str">
        <f>+IFERROR(VLOOKUP(Tabla1[[#This Row],[CUENTA]],CTAS[],2,0),"OTROS")</f>
        <v>OTROS</v>
      </c>
      <c r="AP649" t="str">
        <f>+IFERROR(VLOOKUP(Tabla1[[#This Row],[EMPLEADO]],IS[],3,0),"OTROS")</f>
        <v>OTROS</v>
      </c>
      <c r="AQ649" t="str">
        <f>+IFERROR(VLOOKUP(Tabla1[[#This Row],[EMPLEADO]],IS[[NÓMINA]:[INGENIERO]],2,0),"OTROS")</f>
        <v>OTROS</v>
      </c>
    </row>
    <row r="650" spans="1:43" x14ac:dyDescent="0.25">
      <c r="A650" t="s">
        <v>4444</v>
      </c>
      <c r="B650">
        <v>1</v>
      </c>
      <c r="C650" t="s">
        <v>7105</v>
      </c>
      <c r="D650" t="s">
        <v>38</v>
      </c>
      <c r="E650" t="s">
        <v>76</v>
      </c>
      <c r="F650" t="s">
        <v>7106</v>
      </c>
      <c r="G650" s="17" t="s">
        <v>949</v>
      </c>
      <c r="H650" t="s">
        <v>79</v>
      </c>
      <c r="I650" t="s">
        <v>43</v>
      </c>
      <c r="J650" t="s">
        <v>8</v>
      </c>
      <c r="K650" t="s">
        <v>102</v>
      </c>
      <c r="L650" t="s">
        <v>950</v>
      </c>
      <c r="M650" t="s">
        <v>951</v>
      </c>
      <c r="N650">
        <v>0</v>
      </c>
      <c r="O650" t="s">
        <v>47</v>
      </c>
      <c r="P650">
        <v>53</v>
      </c>
      <c r="Q650" t="s">
        <v>82</v>
      </c>
      <c r="R650" t="s">
        <v>63</v>
      </c>
      <c r="S650" t="s">
        <v>64</v>
      </c>
      <c r="T650" t="s">
        <v>208</v>
      </c>
      <c r="U650" t="s">
        <v>83</v>
      </c>
      <c r="V650">
        <v>1.05</v>
      </c>
      <c r="W650" s="1">
        <v>1433.25</v>
      </c>
      <c r="X650">
        <v>1</v>
      </c>
      <c r="Y650">
        <v>1.97</v>
      </c>
      <c r="Z650">
        <v>9</v>
      </c>
      <c r="AA650">
        <v>0.21888888888888888</v>
      </c>
      <c r="AB650" s="2">
        <v>0</v>
      </c>
      <c r="AC650" s="1">
        <v>0</v>
      </c>
      <c r="AD650" s="7">
        <v>43522</v>
      </c>
      <c r="AE650" s="7">
        <v>43522</v>
      </c>
      <c r="AF650">
        <v>0</v>
      </c>
      <c r="AG650" t="s">
        <v>53</v>
      </c>
      <c r="AH650" s="2">
        <v>0</v>
      </c>
      <c r="AI650" s="1">
        <v>0</v>
      </c>
      <c r="AJ650" s="1">
        <v>0</v>
      </c>
      <c r="AK650" s="6" t="str">
        <f>+IF(Tabla1[[#This Row],[REQUEST_TY]]="SR MANTENIMIENTO CORRECTIVO", "EMERGENCIA", "OTROS")</f>
        <v>EMERGENCIA</v>
      </c>
      <c r="AL650" s="6" t="str">
        <f>+_xlfn.IFS(Tabla1[[#This Row],[Veces obj]]&lt;=1,"0-1",Tabla1[[#This Row],[Veces obj]]&lt;=2,"1-2",Tabla1[[#This Row],[Veces obj]]&lt;=3,"2-3",TRUE,"&gt;3")</f>
        <v>0-1</v>
      </c>
      <c r="AM650" s="6" t="str">
        <f>+_xlfn.IFS(MONTH(Tabla1[[#This Row],[MES]])&lt;=3,"Q1",MONTH(Tabla1[[#This Row],[MES]])&lt;=6,"Q2",MONTH(Tabla1[[#This Row],[MES]])&lt;=9,"Q3",TRUE,"Q4")</f>
        <v>Q1</v>
      </c>
      <c r="AN650" t="str">
        <f>+IFERROR(VLOOKUP(Tabla1[[#This Row],[CUENTA]],CTAS[],2,0),"OTROS")</f>
        <v>OTROS</v>
      </c>
      <c r="AP650" t="str">
        <f>+IFERROR(VLOOKUP(Tabla1[[#This Row],[EMPLEADO]],IS[],3,0),"OTROS")</f>
        <v>OTROS</v>
      </c>
      <c r="AQ650" t="str">
        <f>+IFERROR(VLOOKUP(Tabla1[[#This Row],[EMPLEADO]],IS[[NÓMINA]:[INGENIERO]],2,0),"OTROS")</f>
        <v>OTROS</v>
      </c>
    </row>
    <row r="651" spans="1:43" x14ac:dyDescent="0.25">
      <c r="A651" t="s">
        <v>36</v>
      </c>
      <c r="B651">
        <v>1</v>
      </c>
      <c r="C651" t="s">
        <v>1411</v>
      </c>
      <c r="D651" t="s">
        <v>38</v>
      </c>
      <c r="E651" t="s">
        <v>725</v>
      </c>
      <c r="F651" t="s">
        <v>1412</v>
      </c>
      <c r="G651" s="17" t="s">
        <v>1413</v>
      </c>
      <c r="H651" t="s">
        <v>101</v>
      </c>
      <c r="I651" t="s">
        <v>43</v>
      </c>
      <c r="J651" t="s">
        <v>8</v>
      </c>
      <c r="K651" t="s">
        <v>102</v>
      </c>
      <c r="L651" t="s">
        <v>1414</v>
      </c>
      <c r="M651" t="s">
        <v>1028</v>
      </c>
      <c r="N651">
        <v>0</v>
      </c>
      <c r="O651" t="s">
        <v>105</v>
      </c>
      <c r="P651">
        <v>49</v>
      </c>
      <c r="Q651" t="s">
        <v>82</v>
      </c>
      <c r="R651" t="s">
        <v>223</v>
      </c>
      <c r="S651" t="s">
        <v>139</v>
      </c>
      <c r="T651" t="s">
        <v>51</v>
      </c>
      <c r="U651" t="s">
        <v>140</v>
      </c>
      <c r="V651">
        <v>1.1000000000000001</v>
      </c>
      <c r="W651" s="1">
        <v>883.30000000000007</v>
      </c>
      <c r="X651">
        <v>1</v>
      </c>
      <c r="Y651">
        <v>0.88</v>
      </c>
      <c r="Z651">
        <v>4</v>
      </c>
      <c r="AA651">
        <v>0.22</v>
      </c>
      <c r="AB651" s="2">
        <v>0</v>
      </c>
      <c r="AC651" s="1">
        <v>0</v>
      </c>
      <c r="AD651" s="7">
        <v>43473</v>
      </c>
      <c r="AE651" s="7">
        <v>43473</v>
      </c>
      <c r="AF651">
        <v>0</v>
      </c>
      <c r="AG651" t="s">
        <v>53</v>
      </c>
      <c r="AH651" s="2">
        <v>0</v>
      </c>
      <c r="AI651" s="1">
        <v>0</v>
      </c>
      <c r="AJ651" s="1">
        <v>0</v>
      </c>
      <c r="AK651" s="6" t="str">
        <f>+IF(Tabla1[[#This Row],[REQUEST_TY]]="SR MANTENIMIENTO CORRECTIVO", "EMERGENCIA", "OTROS")</f>
        <v>EMERGENCIA</v>
      </c>
      <c r="AL651" s="6" t="str">
        <f>+_xlfn.IFS(Tabla1[[#This Row],[Veces obj]]&lt;=1,"0-1",Tabla1[[#This Row],[Veces obj]]&lt;=2,"1-2",Tabla1[[#This Row],[Veces obj]]&lt;=3,"2-3",TRUE,"&gt;3")</f>
        <v>0-1</v>
      </c>
      <c r="AM651" s="6" t="str">
        <f>+_xlfn.IFS(MONTH(Tabla1[[#This Row],[MES]])&lt;=3,"Q1",MONTH(Tabla1[[#This Row],[MES]])&lt;=6,"Q2",MONTH(Tabla1[[#This Row],[MES]])&lt;=9,"Q3",TRUE,"Q4")</f>
        <v>Q1</v>
      </c>
      <c r="AN651" t="str">
        <f>+IFERROR(VLOOKUP(Tabla1[[#This Row],[CUENTA]],CTAS[],2,0),"OTROS")</f>
        <v>OTROS</v>
      </c>
      <c r="AP651" t="str">
        <f>+IFERROR(VLOOKUP(Tabla1[[#This Row],[EMPLEADO]],IS[],3,0),"OTROS")</f>
        <v>OTROS</v>
      </c>
      <c r="AQ651" t="str">
        <f>+IFERROR(VLOOKUP(Tabla1[[#This Row],[EMPLEADO]],IS[[NÓMINA]:[INGENIERO]],2,0),"OTROS")</f>
        <v>OTROS</v>
      </c>
    </row>
    <row r="652" spans="1:43" x14ac:dyDescent="0.25">
      <c r="A652" t="s">
        <v>36</v>
      </c>
      <c r="B652">
        <v>1</v>
      </c>
      <c r="C652" t="s">
        <v>1415</v>
      </c>
      <c r="D652" t="s">
        <v>38</v>
      </c>
      <c r="E652" t="s">
        <v>258</v>
      </c>
      <c r="F652" t="s">
        <v>1416</v>
      </c>
      <c r="G652" s="17" t="s">
        <v>1026</v>
      </c>
      <c r="H652" t="s">
        <v>101</v>
      </c>
      <c r="I652" t="s">
        <v>43</v>
      </c>
      <c r="J652" t="s">
        <v>8</v>
      </c>
      <c r="K652" t="s">
        <v>102</v>
      </c>
      <c r="L652" t="s">
        <v>1027</v>
      </c>
      <c r="M652" t="s">
        <v>1028</v>
      </c>
      <c r="N652">
        <v>0</v>
      </c>
      <c r="O652" t="s">
        <v>105</v>
      </c>
      <c r="P652">
        <v>9</v>
      </c>
      <c r="Q652" t="s">
        <v>194</v>
      </c>
      <c r="R652" t="s">
        <v>138</v>
      </c>
      <c r="S652" t="s">
        <v>139</v>
      </c>
      <c r="T652" t="s">
        <v>51</v>
      </c>
      <c r="U652" t="s">
        <v>224</v>
      </c>
      <c r="V652">
        <v>0.8</v>
      </c>
      <c r="W652" s="1">
        <v>642.40000000000009</v>
      </c>
      <c r="X652">
        <v>1</v>
      </c>
      <c r="Y652">
        <v>0.88</v>
      </c>
      <c r="Z652">
        <v>4</v>
      </c>
      <c r="AA652">
        <v>0.22</v>
      </c>
      <c r="AB652" s="2">
        <v>0</v>
      </c>
      <c r="AC652" s="1">
        <v>0</v>
      </c>
      <c r="AD652" s="7">
        <v>43481</v>
      </c>
      <c r="AE652" s="7">
        <v>43482</v>
      </c>
      <c r="AF652">
        <v>1</v>
      </c>
      <c r="AG652" t="s">
        <v>53</v>
      </c>
      <c r="AH652" s="2">
        <v>0</v>
      </c>
      <c r="AI652" s="1">
        <v>0</v>
      </c>
      <c r="AJ652" s="1">
        <v>0</v>
      </c>
      <c r="AK652" s="6" t="str">
        <f>+IF(Tabla1[[#This Row],[REQUEST_TY]]="SR MANTENIMIENTO CORRECTIVO", "EMERGENCIA", "OTROS")</f>
        <v>EMERGENCIA</v>
      </c>
      <c r="AL652" s="6" t="str">
        <f>+_xlfn.IFS(Tabla1[[#This Row],[Veces obj]]&lt;=1,"0-1",Tabla1[[#This Row],[Veces obj]]&lt;=2,"1-2",Tabla1[[#This Row],[Veces obj]]&lt;=3,"2-3",TRUE,"&gt;3")</f>
        <v>0-1</v>
      </c>
      <c r="AM652" s="6" t="str">
        <f>+_xlfn.IFS(MONTH(Tabla1[[#This Row],[MES]])&lt;=3,"Q1",MONTH(Tabla1[[#This Row],[MES]])&lt;=6,"Q2",MONTH(Tabla1[[#This Row],[MES]])&lt;=9,"Q3",TRUE,"Q4")</f>
        <v>Q1</v>
      </c>
      <c r="AN652" t="str">
        <f>+IFERROR(VLOOKUP(Tabla1[[#This Row],[CUENTA]],CTAS[],2,0),"OTROS")</f>
        <v>OTROS</v>
      </c>
      <c r="AP652" t="str">
        <f>+IFERROR(VLOOKUP(Tabla1[[#This Row],[EMPLEADO]],IS[],3,0),"OTROS")</f>
        <v>OTROS</v>
      </c>
      <c r="AQ652" t="str">
        <f>+IFERROR(VLOOKUP(Tabla1[[#This Row],[EMPLEADO]],IS[[NÓMINA]:[INGENIERO]],2,0),"OTROS")</f>
        <v>OTROS</v>
      </c>
    </row>
    <row r="653" spans="1:43" x14ac:dyDescent="0.25">
      <c r="A653" t="s">
        <v>4444</v>
      </c>
      <c r="B653">
        <v>1</v>
      </c>
      <c r="C653" t="s">
        <v>7031</v>
      </c>
      <c r="D653" t="s">
        <v>38</v>
      </c>
      <c r="E653" t="s">
        <v>3388</v>
      </c>
      <c r="F653" t="s">
        <v>7032</v>
      </c>
      <c r="G653" s="17" t="s">
        <v>7033</v>
      </c>
      <c r="H653" t="s">
        <v>1130</v>
      </c>
      <c r="I653" t="s">
        <v>43</v>
      </c>
      <c r="J653" t="s">
        <v>8</v>
      </c>
      <c r="K653" t="s">
        <v>144</v>
      </c>
      <c r="L653" t="s">
        <v>7034</v>
      </c>
      <c r="M653" t="s">
        <v>1392</v>
      </c>
      <c r="N653">
        <v>0</v>
      </c>
      <c r="O653" t="s">
        <v>47</v>
      </c>
      <c r="P653">
        <v>244</v>
      </c>
      <c r="Q653" t="s">
        <v>48</v>
      </c>
      <c r="R653" t="s">
        <v>242</v>
      </c>
      <c r="S653" t="s">
        <v>64</v>
      </c>
      <c r="T653" t="s">
        <v>208</v>
      </c>
      <c r="U653" t="s">
        <v>96</v>
      </c>
      <c r="V653">
        <v>1.1000000000000001</v>
      </c>
      <c r="W653" s="1">
        <v>1501.5000000000002</v>
      </c>
      <c r="X653">
        <v>1</v>
      </c>
      <c r="Y653">
        <v>1.98</v>
      </c>
      <c r="Z653">
        <v>9</v>
      </c>
      <c r="AA653">
        <v>0.22</v>
      </c>
      <c r="AB653" s="2">
        <v>0</v>
      </c>
      <c r="AC653" s="1">
        <v>0</v>
      </c>
      <c r="AD653" s="7">
        <v>43521</v>
      </c>
      <c r="AE653" s="7">
        <v>43521</v>
      </c>
      <c r="AF653">
        <v>0</v>
      </c>
      <c r="AG653" t="s">
        <v>53</v>
      </c>
      <c r="AH653" s="2">
        <v>0</v>
      </c>
      <c r="AI653" s="1">
        <v>0</v>
      </c>
      <c r="AJ653" s="1">
        <v>0</v>
      </c>
      <c r="AK653" s="6" t="str">
        <f>+IF(Tabla1[[#This Row],[REQUEST_TY]]="SR MANTENIMIENTO CORRECTIVO", "EMERGENCIA", "OTROS")</f>
        <v>EMERGENCIA</v>
      </c>
      <c r="AL653" s="6" t="str">
        <f>+_xlfn.IFS(Tabla1[[#This Row],[Veces obj]]&lt;=1,"0-1",Tabla1[[#This Row],[Veces obj]]&lt;=2,"1-2",Tabla1[[#This Row],[Veces obj]]&lt;=3,"2-3",TRUE,"&gt;3")</f>
        <v>0-1</v>
      </c>
      <c r="AM653" s="6" t="str">
        <f>+_xlfn.IFS(MONTH(Tabla1[[#This Row],[MES]])&lt;=3,"Q1",MONTH(Tabla1[[#This Row],[MES]])&lt;=6,"Q2",MONTH(Tabla1[[#This Row],[MES]])&lt;=9,"Q3",TRUE,"Q4")</f>
        <v>Q1</v>
      </c>
      <c r="AN653" t="str">
        <f>+IFERROR(VLOOKUP(Tabla1[[#This Row],[CUENTA]],CTAS[],2,0),"OTROS")</f>
        <v>OTROS</v>
      </c>
      <c r="AP653" t="str">
        <f>+IFERROR(VLOOKUP(Tabla1[[#This Row],[EMPLEADO]],IS[],3,0),"OTROS")</f>
        <v>OTROS</v>
      </c>
      <c r="AQ653" t="str">
        <f>+IFERROR(VLOOKUP(Tabla1[[#This Row],[EMPLEADO]],IS[[NÓMINA]:[INGENIERO]],2,0),"OTROS")</f>
        <v>OTROS</v>
      </c>
    </row>
    <row r="654" spans="1:43" x14ac:dyDescent="0.25">
      <c r="A654" t="s">
        <v>4444</v>
      </c>
      <c r="B654">
        <v>1</v>
      </c>
      <c r="C654" t="s">
        <v>5337</v>
      </c>
      <c r="D654" t="s">
        <v>38</v>
      </c>
      <c r="E654" t="s">
        <v>332</v>
      </c>
      <c r="F654" t="s">
        <v>5338</v>
      </c>
      <c r="G654" s="17" t="s">
        <v>2595</v>
      </c>
      <c r="H654" t="s">
        <v>266</v>
      </c>
      <c r="I654" t="s">
        <v>43</v>
      </c>
      <c r="J654" t="s">
        <v>8</v>
      </c>
      <c r="K654" t="s">
        <v>59</v>
      </c>
      <c r="L654" t="s">
        <v>1102</v>
      </c>
      <c r="M654" t="s">
        <v>73</v>
      </c>
      <c r="N654">
        <v>0</v>
      </c>
      <c r="O654" t="s">
        <v>47</v>
      </c>
      <c r="P654">
        <v>8</v>
      </c>
      <c r="Q654" t="s">
        <v>194</v>
      </c>
      <c r="R654" t="s">
        <v>317</v>
      </c>
      <c r="S654" t="s">
        <v>318</v>
      </c>
      <c r="T654" t="s">
        <v>51</v>
      </c>
      <c r="U654" t="s">
        <v>224</v>
      </c>
      <c r="V654">
        <v>0.8</v>
      </c>
      <c r="W654" s="1">
        <v>1258.4000000000003</v>
      </c>
      <c r="X654">
        <v>1</v>
      </c>
      <c r="Y654">
        <v>2.5299999999999998</v>
      </c>
      <c r="Z654">
        <v>4</v>
      </c>
      <c r="AA654">
        <v>0.63249999999999995</v>
      </c>
      <c r="AB654" s="2">
        <v>0</v>
      </c>
      <c r="AC654" s="1">
        <v>0</v>
      </c>
      <c r="AD654" s="7">
        <v>43507</v>
      </c>
      <c r="AE654" s="7">
        <v>43508</v>
      </c>
      <c r="AF654">
        <v>1</v>
      </c>
      <c r="AG654" t="s">
        <v>53</v>
      </c>
      <c r="AH654" s="2">
        <v>0</v>
      </c>
      <c r="AI654" s="1">
        <v>0</v>
      </c>
      <c r="AJ654" s="1">
        <v>0</v>
      </c>
      <c r="AK654" s="6" t="str">
        <f>+IF(Tabla1[[#This Row],[REQUEST_TY]]="SR MANTENIMIENTO CORRECTIVO", "EMERGENCIA", "OTROS")</f>
        <v>EMERGENCIA</v>
      </c>
      <c r="AL654" s="6" t="str">
        <f>+_xlfn.IFS(Tabla1[[#This Row],[Veces obj]]&lt;=1,"0-1",Tabla1[[#This Row],[Veces obj]]&lt;=2,"1-2",Tabla1[[#This Row],[Veces obj]]&lt;=3,"2-3",TRUE,"&gt;3")</f>
        <v>0-1</v>
      </c>
      <c r="AM654" s="6" t="str">
        <f>+_xlfn.IFS(MONTH(Tabla1[[#This Row],[MES]])&lt;=3,"Q1",MONTH(Tabla1[[#This Row],[MES]])&lt;=6,"Q2",MONTH(Tabla1[[#This Row],[MES]])&lt;=9,"Q3",TRUE,"Q4")</f>
        <v>Q1</v>
      </c>
      <c r="AN654" t="str">
        <f>+IFERROR(VLOOKUP(Tabla1[[#This Row],[CUENTA]],CTAS[],2,0),"OTROS")</f>
        <v>OTROS</v>
      </c>
      <c r="AO654">
        <v>1</v>
      </c>
      <c r="AP654" t="str">
        <f>+IFERROR(VLOOKUP(Tabla1[[#This Row],[EMPLEADO]],IS[],3,0),"OTROS")</f>
        <v>JUAREZ</v>
      </c>
      <c r="AQ654" t="str">
        <f>+IFERROR(VLOOKUP(Tabla1[[#This Row],[EMPLEADO]],IS[[NÓMINA]:[INGENIERO]],2,0),"OTROS")</f>
        <v>CESAR MAR</v>
      </c>
    </row>
    <row r="655" spans="1:43" x14ac:dyDescent="0.25">
      <c r="A655" t="s">
        <v>4444</v>
      </c>
      <c r="B655">
        <v>1</v>
      </c>
      <c r="C655" t="s">
        <v>6417</v>
      </c>
      <c r="D655" t="s">
        <v>38</v>
      </c>
      <c r="E655" t="s">
        <v>5146</v>
      </c>
      <c r="F655" t="s">
        <v>6418</v>
      </c>
      <c r="G655" s="17" t="s">
        <v>6419</v>
      </c>
      <c r="H655" t="s">
        <v>213</v>
      </c>
      <c r="I655" t="s">
        <v>43</v>
      </c>
      <c r="J655" t="s">
        <v>8</v>
      </c>
      <c r="K655" t="s">
        <v>1296</v>
      </c>
      <c r="L655" t="s">
        <v>6420</v>
      </c>
      <c r="M655" t="s">
        <v>1298</v>
      </c>
      <c r="N655">
        <v>0</v>
      </c>
      <c r="O655" t="s">
        <v>47</v>
      </c>
      <c r="P655">
        <v>424</v>
      </c>
      <c r="Q655" t="s">
        <v>48</v>
      </c>
      <c r="R655" t="s">
        <v>49</v>
      </c>
      <c r="S655" t="s">
        <v>50</v>
      </c>
      <c r="T655" t="s">
        <v>51</v>
      </c>
      <c r="U655" t="s">
        <v>52</v>
      </c>
      <c r="V655">
        <v>1.05</v>
      </c>
      <c r="W655" s="1">
        <v>750.75000000000011</v>
      </c>
      <c r="X655">
        <v>1</v>
      </c>
      <c r="Y655">
        <v>1.1000000000000001</v>
      </c>
      <c r="Z655">
        <v>5</v>
      </c>
      <c r="AA655">
        <v>0.22000000000000003</v>
      </c>
      <c r="AB655" s="2">
        <v>0</v>
      </c>
      <c r="AC655" s="1">
        <v>0</v>
      </c>
      <c r="AD655" s="7">
        <v>43514</v>
      </c>
      <c r="AE655" s="7">
        <v>43514</v>
      </c>
      <c r="AF655">
        <v>0</v>
      </c>
      <c r="AG655" t="s">
        <v>53</v>
      </c>
      <c r="AH655" s="2">
        <v>0</v>
      </c>
      <c r="AI655" s="1">
        <v>0</v>
      </c>
      <c r="AJ655" s="1">
        <v>0</v>
      </c>
      <c r="AK655" s="6" t="str">
        <f>+IF(Tabla1[[#This Row],[REQUEST_TY]]="SR MANTENIMIENTO CORRECTIVO", "EMERGENCIA", "OTROS")</f>
        <v>EMERGENCIA</v>
      </c>
      <c r="AL655" s="6" t="str">
        <f>+_xlfn.IFS(Tabla1[[#This Row],[Veces obj]]&lt;=1,"0-1",Tabla1[[#This Row],[Veces obj]]&lt;=2,"1-2",Tabla1[[#This Row],[Veces obj]]&lt;=3,"2-3",TRUE,"&gt;3")</f>
        <v>0-1</v>
      </c>
      <c r="AM655" s="6" t="str">
        <f>+_xlfn.IFS(MONTH(Tabla1[[#This Row],[MES]])&lt;=3,"Q1",MONTH(Tabla1[[#This Row],[MES]])&lt;=6,"Q2",MONTH(Tabla1[[#This Row],[MES]])&lt;=9,"Q3",TRUE,"Q4")</f>
        <v>Q1</v>
      </c>
      <c r="AN655" t="str">
        <f>+IFERROR(VLOOKUP(Tabla1[[#This Row],[CUENTA]],CTAS[],2,0),"OTROS")</f>
        <v>OTROS</v>
      </c>
      <c r="AP655" t="str">
        <f>+IFERROR(VLOOKUP(Tabla1[[#This Row],[EMPLEADO]],IS[],3,0),"OTROS")</f>
        <v>OTROS</v>
      </c>
      <c r="AQ655" t="str">
        <f>+IFERROR(VLOOKUP(Tabla1[[#This Row],[EMPLEADO]],IS[[NÓMINA]:[INGENIERO]],2,0),"OTROS")</f>
        <v>OTROS</v>
      </c>
    </row>
    <row r="656" spans="1:43" x14ac:dyDescent="0.25">
      <c r="A656" t="s">
        <v>36</v>
      </c>
      <c r="B656">
        <v>1</v>
      </c>
      <c r="C656" t="s">
        <v>2846</v>
      </c>
      <c r="D656" t="s">
        <v>38</v>
      </c>
      <c r="E656" t="s">
        <v>39</v>
      </c>
      <c r="F656" t="s">
        <v>2847</v>
      </c>
      <c r="G656" s="17" t="s">
        <v>2848</v>
      </c>
      <c r="H656" t="s">
        <v>266</v>
      </c>
      <c r="I656" t="s">
        <v>43</v>
      </c>
      <c r="J656" t="s">
        <v>8</v>
      </c>
      <c r="K656" t="s">
        <v>2849</v>
      </c>
      <c r="L656" t="s">
        <v>2850</v>
      </c>
      <c r="M656" t="s">
        <v>94</v>
      </c>
      <c r="N656">
        <v>0</v>
      </c>
      <c r="O656" t="s">
        <v>47</v>
      </c>
      <c r="P656">
        <v>140</v>
      </c>
      <c r="Q656" t="s">
        <v>48</v>
      </c>
      <c r="R656" t="s">
        <v>49</v>
      </c>
      <c r="S656" t="s">
        <v>50</v>
      </c>
      <c r="T656" t="s">
        <v>51</v>
      </c>
      <c r="U656" t="s">
        <v>52</v>
      </c>
      <c r="V656">
        <v>1.05</v>
      </c>
      <c r="W656" s="1">
        <v>750.75000000000011</v>
      </c>
      <c r="X656">
        <v>1</v>
      </c>
      <c r="Y656">
        <v>3.2</v>
      </c>
      <c r="Z656">
        <v>5</v>
      </c>
      <c r="AA656">
        <v>0.64</v>
      </c>
      <c r="AB656" s="2">
        <v>0</v>
      </c>
      <c r="AC656" s="1">
        <v>0</v>
      </c>
      <c r="AD656" s="7">
        <v>43468</v>
      </c>
      <c r="AE656" s="7">
        <v>43468</v>
      </c>
      <c r="AF656">
        <v>0</v>
      </c>
      <c r="AG656" t="s">
        <v>53</v>
      </c>
      <c r="AH656" s="2">
        <v>0</v>
      </c>
      <c r="AI656" s="1">
        <v>0</v>
      </c>
      <c r="AJ656" s="1">
        <v>0</v>
      </c>
      <c r="AK656" s="6" t="str">
        <f>+IF(Tabla1[[#This Row],[REQUEST_TY]]="SR MANTENIMIENTO CORRECTIVO", "EMERGENCIA", "OTROS")</f>
        <v>EMERGENCIA</v>
      </c>
      <c r="AL656" s="6" t="str">
        <f>+_xlfn.IFS(Tabla1[[#This Row],[Veces obj]]&lt;=1,"0-1",Tabla1[[#This Row],[Veces obj]]&lt;=2,"1-2",Tabla1[[#This Row],[Veces obj]]&lt;=3,"2-3",TRUE,"&gt;3")</f>
        <v>0-1</v>
      </c>
      <c r="AM656" s="6" t="str">
        <f>+_xlfn.IFS(MONTH(Tabla1[[#This Row],[MES]])&lt;=3,"Q1",MONTH(Tabla1[[#This Row],[MES]])&lt;=6,"Q2",MONTH(Tabla1[[#This Row],[MES]])&lt;=9,"Q3",TRUE,"Q4")</f>
        <v>Q1</v>
      </c>
      <c r="AN656" t="str">
        <f>+IFERROR(VLOOKUP(Tabla1[[#This Row],[CUENTA]],CTAS[],2,0),"OTROS")</f>
        <v>OTROS</v>
      </c>
      <c r="AO656">
        <v>1</v>
      </c>
      <c r="AP656" t="str">
        <f>+IFERROR(VLOOKUP(Tabla1[[#This Row],[EMPLEADO]],IS[],3,0),"OTROS")</f>
        <v>JUAREZ</v>
      </c>
      <c r="AQ656" t="str">
        <f>+IFERROR(VLOOKUP(Tabla1[[#This Row],[EMPLEADO]],IS[[NÓMINA]:[INGENIERO]],2,0),"OTROS")</f>
        <v>CESAR MAR</v>
      </c>
    </row>
    <row r="657" spans="1:43" x14ac:dyDescent="0.25">
      <c r="A657" t="s">
        <v>4444</v>
      </c>
      <c r="B657">
        <v>1</v>
      </c>
      <c r="C657" t="s">
        <v>6664</v>
      </c>
      <c r="D657" t="s">
        <v>38</v>
      </c>
      <c r="E657" t="s">
        <v>3169</v>
      </c>
      <c r="F657" t="s">
        <v>6665</v>
      </c>
      <c r="G657" s="17" t="s">
        <v>3171</v>
      </c>
      <c r="H657" t="s">
        <v>484</v>
      </c>
      <c r="I657" t="s">
        <v>43</v>
      </c>
      <c r="J657" t="s">
        <v>8</v>
      </c>
      <c r="K657" t="s">
        <v>2300</v>
      </c>
      <c r="L657" t="s">
        <v>2301</v>
      </c>
      <c r="M657" t="s">
        <v>94</v>
      </c>
      <c r="N657">
        <v>1</v>
      </c>
      <c r="O657" t="s">
        <v>47</v>
      </c>
      <c r="P657">
        <v>11</v>
      </c>
      <c r="Q657" t="s">
        <v>194</v>
      </c>
      <c r="R657" t="s">
        <v>242</v>
      </c>
      <c r="S657" t="s">
        <v>64</v>
      </c>
      <c r="T657" t="s">
        <v>51</v>
      </c>
      <c r="U657" t="s">
        <v>195</v>
      </c>
      <c r="V657">
        <v>0.6</v>
      </c>
      <c r="W657" s="1">
        <v>0</v>
      </c>
      <c r="X657">
        <v>1</v>
      </c>
      <c r="Y657">
        <v>1.1000000000000001</v>
      </c>
      <c r="Z657">
        <v>5</v>
      </c>
      <c r="AA657">
        <v>0.22000000000000003</v>
      </c>
      <c r="AB657" s="2">
        <v>0</v>
      </c>
      <c r="AC657" s="1">
        <v>0</v>
      </c>
      <c r="AD657" s="7">
        <v>43516</v>
      </c>
      <c r="AE657" s="7">
        <v>43516</v>
      </c>
      <c r="AF657">
        <v>0</v>
      </c>
      <c r="AG657" t="s">
        <v>53</v>
      </c>
      <c r="AH657" s="2">
        <v>0</v>
      </c>
      <c r="AI657" s="1">
        <v>0</v>
      </c>
      <c r="AJ657" s="1">
        <v>0</v>
      </c>
      <c r="AK657" s="6" t="str">
        <f>+IF(Tabla1[[#This Row],[REQUEST_TY]]="SR MANTENIMIENTO CORRECTIVO", "EMERGENCIA", "OTROS")</f>
        <v>EMERGENCIA</v>
      </c>
      <c r="AL657" s="6" t="str">
        <f>+_xlfn.IFS(Tabla1[[#This Row],[Veces obj]]&lt;=1,"0-1",Tabla1[[#This Row],[Veces obj]]&lt;=2,"1-2",Tabla1[[#This Row],[Veces obj]]&lt;=3,"2-3",TRUE,"&gt;3")</f>
        <v>0-1</v>
      </c>
      <c r="AM657" s="6" t="str">
        <f>+_xlfn.IFS(MONTH(Tabla1[[#This Row],[MES]])&lt;=3,"Q1",MONTH(Tabla1[[#This Row],[MES]])&lt;=6,"Q2",MONTH(Tabla1[[#This Row],[MES]])&lt;=9,"Q3",TRUE,"Q4")</f>
        <v>Q1</v>
      </c>
      <c r="AN657" t="str">
        <f>+IFERROR(VLOOKUP(Tabla1[[#This Row],[CUENTA]],CTAS[],2,0),"OTROS")</f>
        <v>OTROS</v>
      </c>
      <c r="AP657" t="str">
        <f>+IFERROR(VLOOKUP(Tabla1[[#This Row],[EMPLEADO]],IS[],3,0),"OTROS")</f>
        <v>OTROS</v>
      </c>
      <c r="AQ657" t="str">
        <f>+IFERROR(VLOOKUP(Tabla1[[#This Row],[EMPLEADO]],IS[[NÓMINA]:[INGENIERO]],2,0),"OTROS")</f>
        <v>OTROS</v>
      </c>
    </row>
    <row r="658" spans="1:43" x14ac:dyDescent="0.25">
      <c r="A658" t="s">
        <v>4444</v>
      </c>
      <c r="B658">
        <v>1</v>
      </c>
      <c r="C658" t="s">
        <v>6261</v>
      </c>
      <c r="D658" t="s">
        <v>38</v>
      </c>
      <c r="E658" t="s">
        <v>85</v>
      </c>
      <c r="F658" t="s">
        <v>6262</v>
      </c>
      <c r="G658" s="17" t="s">
        <v>6263</v>
      </c>
      <c r="H658" t="s">
        <v>646</v>
      </c>
      <c r="I658" t="s">
        <v>43</v>
      </c>
      <c r="J658" t="s">
        <v>8</v>
      </c>
      <c r="K658" t="s">
        <v>370</v>
      </c>
      <c r="L658" t="s">
        <v>6264</v>
      </c>
      <c r="M658" t="s">
        <v>649</v>
      </c>
      <c r="N658">
        <v>0</v>
      </c>
      <c r="O658" t="s">
        <v>47</v>
      </c>
      <c r="P658">
        <v>382</v>
      </c>
      <c r="Q658" t="s">
        <v>48</v>
      </c>
      <c r="R658" t="s">
        <v>49</v>
      </c>
      <c r="S658" t="s">
        <v>50</v>
      </c>
      <c r="T658" t="s">
        <v>51</v>
      </c>
      <c r="U658" t="s">
        <v>52</v>
      </c>
      <c r="V658">
        <v>1.05</v>
      </c>
      <c r="W658" s="1">
        <v>750.75000000000011</v>
      </c>
      <c r="X658">
        <v>1</v>
      </c>
      <c r="Y658">
        <v>1.1100000000000001</v>
      </c>
      <c r="Z658">
        <v>5</v>
      </c>
      <c r="AA658">
        <v>0.22200000000000003</v>
      </c>
      <c r="AB658" s="2">
        <v>0</v>
      </c>
      <c r="AC658" s="1">
        <v>0</v>
      </c>
      <c r="AD658" s="7">
        <v>43511</v>
      </c>
      <c r="AE658" s="7">
        <v>43513</v>
      </c>
      <c r="AF658">
        <v>0</v>
      </c>
      <c r="AG658" t="s">
        <v>53</v>
      </c>
      <c r="AH658" s="2">
        <v>0</v>
      </c>
      <c r="AI658" s="1">
        <v>0</v>
      </c>
      <c r="AJ658" s="1">
        <v>0</v>
      </c>
      <c r="AK658" s="6" t="str">
        <f>+IF(Tabla1[[#This Row],[REQUEST_TY]]="SR MANTENIMIENTO CORRECTIVO", "EMERGENCIA", "OTROS")</f>
        <v>EMERGENCIA</v>
      </c>
      <c r="AL658" s="6" t="str">
        <f>+_xlfn.IFS(Tabla1[[#This Row],[Veces obj]]&lt;=1,"0-1",Tabla1[[#This Row],[Veces obj]]&lt;=2,"1-2",Tabla1[[#This Row],[Veces obj]]&lt;=3,"2-3",TRUE,"&gt;3")</f>
        <v>0-1</v>
      </c>
      <c r="AM658" s="6" t="str">
        <f>+_xlfn.IFS(MONTH(Tabla1[[#This Row],[MES]])&lt;=3,"Q1",MONTH(Tabla1[[#This Row],[MES]])&lt;=6,"Q2",MONTH(Tabla1[[#This Row],[MES]])&lt;=9,"Q3",TRUE,"Q4")</f>
        <v>Q1</v>
      </c>
      <c r="AN658" t="str">
        <f>+IFERROR(VLOOKUP(Tabla1[[#This Row],[CUENTA]],CTAS[],2,0),"OTROS")</f>
        <v>OTROS</v>
      </c>
      <c r="AP658" t="str">
        <f>+IFERROR(VLOOKUP(Tabla1[[#This Row],[EMPLEADO]],IS[],3,0),"OTROS")</f>
        <v>OTROS</v>
      </c>
      <c r="AQ658" t="str">
        <f>+IFERROR(VLOOKUP(Tabla1[[#This Row],[EMPLEADO]],IS[[NÓMINA]:[INGENIERO]],2,0),"OTROS")</f>
        <v>OTROS</v>
      </c>
    </row>
    <row r="659" spans="1:43" x14ac:dyDescent="0.25">
      <c r="A659" t="s">
        <v>4444</v>
      </c>
      <c r="B659">
        <v>1</v>
      </c>
      <c r="C659" t="s">
        <v>6671</v>
      </c>
      <c r="D659" t="s">
        <v>38</v>
      </c>
      <c r="E659" t="s">
        <v>613</v>
      </c>
      <c r="F659" t="s">
        <v>6672</v>
      </c>
      <c r="G659" s="17" t="s">
        <v>6673</v>
      </c>
      <c r="H659" t="s">
        <v>220</v>
      </c>
      <c r="I659" t="s">
        <v>43</v>
      </c>
      <c r="J659" t="s">
        <v>8</v>
      </c>
      <c r="K659" t="s">
        <v>6674</v>
      </c>
      <c r="L659" t="s">
        <v>6675</v>
      </c>
      <c r="M659" t="s">
        <v>545</v>
      </c>
      <c r="N659">
        <v>0</v>
      </c>
      <c r="O659" t="s">
        <v>47</v>
      </c>
      <c r="P659">
        <v>720</v>
      </c>
      <c r="Q659" t="s">
        <v>48</v>
      </c>
      <c r="R659" t="s">
        <v>235</v>
      </c>
      <c r="S659" t="s">
        <v>50</v>
      </c>
      <c r="T659" t="s">
        <v>208</v>
      </c>
      <c r="U659" t="s">
        <v>52</v>
      </c>
      <c r="V659">
        <v>1.05</v>
      </c>
      <c r="W659" s="1">
        <v>750.75000000000011</v>
      </c>
      <c r="X659">
        <v>1</v>
      </c>
      <c r="Y659">
        <v>2</v>
      </c>
      <c r="Z659">
        <v>9</v>
      </c>
      <c r="AA659">
        <v>0.22222222222222221</v>
      </c>
      <c r="AB659" s="2">
        <v>0</v>
      </c>
      <c r="AC659" s="1">
        <v>0</v>
      </c>
      <c r="AD659" s="7">
        <v>43516</v>
      </c>
      <c r="AE659" s="7">
        <v>43516</v>
      </c>
      <c r="AF659">
        <v>0</v>
      </c>
      <c r="AG659" t="s">
        <v>53</v>
      </c>
      <c r="AH659" s="2">
        <v>0</v>
      </c>
      <c r="AI659" s="1">
        <v>0</v>
      </c>
      <c r="AJ659" s="1">
        <v>0</v>
      </c>
      <c r="AK659" s="6" t="str">
        <f>+IF(Tabla1[[#This Row],[REQUEST_TY]]="SR MANTENIMIENTO CORRECTIVO", "EMERGENCIA", "OTROS")</f>
        <v>EMERGENCIA</v>
      </c>
      <c r="AL659" s="6" t="str">
        <f>+_xlfn.IFS(Tabla1[[#This Row],[Veces obj]]&lt;=1,"0-1",Tabla1[[#This Row],[Veces obj]]&lt;=2,"1-2",Tabla1[[#This Row],[Veces obj]]&lt;=3,"2-3",TRUE,"&gt;3")</f>
        <v>0-1</v>
      </c>
      <c r="AM659" s="6" t="str">
        <f>+_xlfn.IFS(MONTH(Tabla1[[#This Row],[MES]])&lt;=3,"Q1",MONTH(Tabla1[[#This Row],[MES]])&lt;=6,"Q2",MONTH(Tabla1[[#This Row],[MES]])&lt;=9,"Q3",TRUE,"Q4")</f>
        <v>Q1</v>
      </c>
      <c r="AN659" t="str">
        <f>+IFERROR(VLOOKUP(Tabla1[[#This Row],[CUENTA]],CTAS[],2,0),"OTROS")</f>
        <v>OTROS</v>
      </c>
      <c r="AP659" t="str">
        <f>+IFERROR(VLOOKUP(Tabla1[[#This Row],[EMPLEADO]],IS[],3,0),"OTROS")</f>
        <v>OTROS</v>
      </c>
      <c r="AQ659" t="str">
        <f>+IFERROR(VLOOKUP(Tabla1[[#This Row],[EMPLEADO]],IS[[NÓMINA]:[INGENIERO]],2,0),"OTROS")</f>
        <v>OTROS</v>
      </c>
    </row>
    <row r="660" spans="1:43" x14ac:dyDescent="0.25">
      <c r="A660" t="s">
        <v>4444</v>
      </c>
      <c r="B660">
        <v>1</v>
      </c>
      <c r="C660" t="s">
        <v>7198</v>
      </c>
      <c r="D660" t="s">
        <v>38</v>
      </c>
      <c r="E660" t="s">
        <v>1208</v>
      </c>
      <c r="F660" t="s">
        <v>7199</v>
      </c>
      <c r="G660" s="17" t="s">
        <v>7200</v>
      </c>
      <c r="H660" t="s">
        <v>220</v>
      </c>
      <c r="I660" t="s">
        <v>43</v>
      </c>
      <c r="J660" t="s">
        <v>8</v>
      </c>
      <c r="K660" t="s">
        <v>1889</v>
      </c>
      <c r="L660" t="s">
        <v>5165</v>
      </c>
      <c r="M660" t="s">
        <v>1891</v>
      </c>
      <c r="N660">
        <v>0</v>
      </c>
      <c r="O660" t="s">
        <v>47</v>
      </c>
      <c r="P660">
        <v>2644</v>
      </c>
      <c r="Q660" t="s">
        <v>48</v>
      </c>
      <c r="R660" t="s">
        <v>153</v>
      </c>
      <c r="S660" t="s">
        <v>50</v>
      </c>
      <c r="T660" t="s">
        <v>208</v>
      </c>
      <c r="U660" t="s">
        <v>52</v>
      </c>
      <c r="V660">
        <v>1.05</v>
      </c>
      <c r="W660" s="1">
        <v>750.75000000000011</v>
      </c>
      <c r="X660">
        <v>1</v>
      </c>
      <c r="Y660">
        <v>2</v>
      </c>
      <c r="Z660">
        <v>9</v>
      </c>
      <c r="AA660">
        <v>0.22222222222222221</v>
      </c>
      <c r="AB660" s="2">
        <v>0</v>
      </c>
      <c r="AC660" s="1">
        <v>0</v>
      </c>
      <c r="AD660" s="7">
        <v>43523</v>
      </c>
      <c r="AE660" s="7">
        <v>43523</v>
      </c>
      <c r="AF660">
        <v>0</v>
      </c>
      <c r="AG660" t="s">
        <v>53</v>
      </c>
      <c r="AH660" s="2">
        <v>0</v>
      </c>
      <c r="AI660" s="1">
        <v>0</v>
      </c>
      <c r="AJ660" s="1">
        <v>0</v>
      </c>
      <c r="AK660" s="6" t="str">
        <f>+IF(Tabla1[[#This Row],[REQUEST_TY]]="SR MANTENIMIENTO CORRECTIVO", "EMERGENCIA", "OTROS")</f>
        <v>EMERGENCIA</v>
      </c>
      <c r="AL660" s="6" t="str">
        <f>+_xlfn.IFS(Tabla1[[#This Row],[Veces obj]]&lt;=1,"0-1",Tabla1[[#This Row],[Veces obj]]&lt;=2,"1-2",Tabla1[[#This Row],[Veces obj]]&lt;=3,"2-3",TRUE,"&gt;3")</f>
        <v>0-1</v>
      </c>
      <c r="AM660" s="6" t="str">
        <f>+_xlfn.IFS(MONTH(Tabla1[[#This Row],[MES]])&lt;=3,"Q1",MONTH(Tabla1[[#This Row],[MES]])&lt;=6,"Q2",MONTH(Tabla1[[#This Row],[MES]])&lt;=9,"Q3",TRUE,"Q4")</f>
        <v>Q1</v>
      </c>
      <c r="AN660" t="str">
        <f>+IFERROR(VLOOKUP(Tabla1[[#This Row],[CUENTA]],CTAS[],2,0),"OTROS")</f>
        <v>OTROS</v>
      </c>
      <c r="AP660" t="str">
        <f>+IFERROR(VLOOKUP(Tabla1[[#This Row],[EMPLEADO]],IS[],3,0),"OTROS")</f>
        <v>OTROS</v>
      </c>
      <c r="AQ660" t="str">
        <f>+IFERROR(VLOOKUP(Tabla1[[#This Row],[EMPLEADO]],IS[[NÓMINA]:[INGENIERO]],2,0),"OTROS")</f>
        <v>OTROS</v>
      </c>
    </row>
    <row r="661" spans="1:43" x14ac:dyDescent="0.25">
      <c r="A661" t="s">
        <v>36</v>
      </c>
      <c r="B661">
        <v>1</v>
      </c>
      <c r="C661" t="s">
        <v>1422</v>
      </c>
      <c r="D661" t="s">
        <v>38</v>
      </c>
      <c r="E661" t="s">
        <v>176</v>
      </c>
      <c r="F661" t="s">
        <v>1423</v>
      </c>
      <c r="G661" s="17" t="s">
        <v>1424</v>
      </c>
      <c r="H661" t="s">
        <v>691</v>
      </c>
      <c r="I661" t="s">
        <v>43</v>
      </c>
      <c r="J661" t="s">
        <v>8</v>
      </c>
      <c r="K661" t="s">
        <v>338</v>
      </c>
      <c r="L661" t="s">
        <v>1425</v>
      </c>
      <c r="M661" t="s">
        <v>1426</v>
      </c>
      <c r="N661">
        <v>0</v>
      </c>
      <c r="O661" t="s">
        <v>47</v>
      </c>
      <c r="P661">
        <v>255</v>
      </c>
      <c r="Q661" t="s">
        <v>48</v>
      </c>
      <c r="R661" t="s">
        <v>49</v>
      </c>
      <c r="S661" t="s">
        <v>50</v>
      </c>
      <c r="T661" t="s">
        <v>208</v>
      </c>
      <c r="U661" t="s">
        <v>52</v>
      </c>
      <c r="V661">
        <v>1.05</v>
      </c>
      <c r="W661" s="1">
        <v>750.75000000000011</v>
      </c>
      <c r="X661">
        <v>1</v>
      </c>
      <c r="Y661">
        <v>2.0099999999999998</v>
      </c>
      <c r="Z661">
        <v>9</v>
      </c>
      <c r="AA661">
        <v>0.2233333333333333</v>
      </c>
      <c r="AB661" s="2">
        <v>0</v>
      </c>
      <c r="AC661" s="1">
        <v>0</v>
      </c>
      <c r="AD661" s="7">
        <v>43486</v>
      </c>
      <c r="AE661" s="7">
        <v>43486</v>
      </c>
      <c r="AF661">
        <v>0</v>
      </c>
      <c r="AG661" t="s">
        <v>53</v>
      </c>
      <c r="AH661" s="2">
        <v>0</v>
      </c>
      <c r="AI661" s="1">
        <v>0</v>
      </c>
      <c r="AJ661" s="1">
        <v>0</v>
      </c>
      <c r="AK661" s="6" t="str">
        <f>+IF(Tabla1[[#This Row],[REQUEST_TY]]="SR MANTENIMIENTO CORRECTIVO", "EMERGENCIA", "OTROS")</f>
        <v>EMERGENCIA</v>
      </c>
      <c r="AL661" s="6" t="str">
        <f>+_xlfn.IFS(Tabla1[[#This Row],[Veces obj]]&lt;=1,"0-1",Tabla1[[#This Row],[Veces obj]]&lt;=2,"1-2",Tabla1[[#This Row],[Veces obj]]&lt;=3,"2-3",TRUE,"&gt;3")</f>
        <v>0-1</v>
      </c>
      <c r="AM661" s="6" t="str">
        <f>+_xlfn.IFS(MONTH(Tabla1[[#This Row],[MES]])&lt;=3,"Q1",MONTH(Tabla1[[#This Row],[MES]])&lt;=6,"Q2",MONTH(Tabla1[[#This Row],[MES]])&lt;=9,"Q3",TRUE,"Q4")</f>
        <v>Q1</v>
      </c>
      <c r="AN661" t="str">
        <f>+IFERROR(VLOOKUP(Tabla1[[#This Row],[CUENTA]],CTAS[],2,0),"OTROS")</f>
        <v>OTROS</v>
      </c>
      <c r="AP661" t="str">
        <f>+IFERROR(VLOOKUP(Tabla1[[#This Row],[EMPLEADO]],IS[],3,0),"OTROS")</f>
        <v>OTROS</v>
      </c>
      <c r="AQ661" t="str">
        <f>+IFERROR(VLOOKUP(Tabla1[[#This Row],[EMPLEADO]],IS[[NÓMINA]:[INGENIERO]],2,0),"OTROS")</f>
        <v>OTROS</v>
      </c>
    </row>
    <row r="662" spans="1:43" x14ac:dyDescent="0.25">
      <c r="A662" t="s">
        <v>36</v>
      </c>
      <c r="B662">
        <v>1</v>
      </c>
      <c r="C662" t="s">
        <v>2870</v>
      </c>
      <c r="D662" t="s">
        <v>38</v>
      </c>
      <c r="E662" t="s">
        <v>39</v>
      </c>
      <c r="F662" t="s">
        <v>2871</v>
      </c>
      <c r="G662" s="17" t="s">
        <v>2872</v>
      </c>
      <c r="H662" t="s">
        <v>1052</v>
      </c>
      <c r="I662" t="s">
        <v>43</v>
      </c>
      <c r="J662" t="s">
        <v>8</v>
      </c>
      <c r="K662" t="s">
        <v>44</v>
      </c>
      <c r="L662" t="s">
        <v>2873</v>
      </c>
      <c r="M662" t="s">
        <v>736</v>
      </c>
      <c r="N662">
        <v>1</v>
      </c>
      <c r="O662" t="s">
        <v>47</v>
      </c>
      <c r="P662">
        <v>18</v>
      </c>
      <c r="Q662" t="s">
        <v>62</v>
      </c>
      <c r="R662" t="s">
        <v>49</v>
      </c>
      <c r="S662" t="s">
        <v>50</v>
      </c>
      <c r="T662" t="s">
        <v>51</v>
      </c>
      <c r="U662" t="s">
        <v>154</v>
      </c>
      <c r="V662">
        <v>0.6</v>
      </c>
      <c r="W662" s="1">
        <v>0</v>
      </c>
      <c r="X662">
        <v>1</v>
      </c>
      <c r="Y662">
        <v>3.27</v>
      </c>
      <c r="Z662">
        <v>5</v>
      </c>
      <c r="AA662">
        <v>0.65400000000000003</v>
      </c>
      <c r="AB662" s="2">
        <v>0</v>
      </c>
      <c r="AC662" s="1">
        <v>0</v>
      </c>
      <c r="AD662" s="7">
        <v>43481</v>
      </c>
      <c r="AE662" s="7">
        <v>43481</v>
      </c>
      <c r="AF662">
        <v>0</v>
      </c>
      <c r="AG662" t="s">
        <v>53</v>
      </c>
      <c r="AH662" s="2">
        <v>0</v>
      </c>
      <c r="AI662" s="1">
        <v>0</v>
      </c>
      <c r="AJ662" s="1">
        <v>0</v>
      </c>
      <c r="AK662" s="6" t="str">
        <f>+IF(Tabla1[[#This Row],[REQUEST_TY]]="SR MANTENIMIENTO CORRECTIVO", "EMERGENCIA", "OTROS")</f>
        <v>EMERGENCIA</v>
      </c>
      <c r="AL662" s="6" t="str">
        <f>+_xlfn.IFS(Tabla1[[#This Row],[Veces obj]]&lt;=1,"0-1",Tabla1[[#This Row],[Veces obj]]&lt;=2,"1-2",Tabla1[[#This Row],[Veces obj]]&lt;=3,"2-3",TRUE,"&gt;3")</f>
        <v>0-1</v>
      </c>
      <c r="AM662" s="6" t="str">
        <f>+_xlfn.IFS(MONTH(Tabla1[[#This Row],[MES]])&lt;=3,"Q1",MONTH(Tabla1[[#This Row],[MES]])&lt;=6,"Q2",MONTH(Tabla1[[#This Row],[MES]])&lt;=9,"Q3",TRUE,"Q4")</f>
        <v>Q1</v>
      </c>
      <c r="AN662" t="str">
        <f>+IFERROR(VLOOKUP(Tabla1[[#This Row],[CUENTA]],CTAS[],2,0),"OTROS")</f>
        <v>OTROS</v>
      </c>
      <c r="AP662" t="str">
        <f>+IFERROR(VLOOKUP(Tabla1[[#This Row],[EMPLEADO]],IS[],3,0),"OTROS")</f>
        <v>OTROS</v>
      </c>
      <c r="AQ662" t="str">
        <f>+IFERROR(VLOOKUP(Tabla1[[#This Row],[EMPLEADO]],IS[[NÓMINA]:[INGENIERO]],2,0),"OTROS")</f>
        <v>OTROS</v>
      </c>
    </row>
    <row r="663" spans="1:43" x14ac:dyDescent="0.25">
      <c r="A663" t="s">
        <v>36</v>
      </c>
      <c r="B663">
        <v>1</v>
      </c>
      <c r="C663" t="s">
        <v>1427</v>
      </c>
      <c r="D663" t="s">
        <v>38</v>
      </c>
      <c r="E663" t="s">
        <v>217</v>
      </c>
      <c r="F663" t="s">
        <v>1428</v>
      </c>
      <c r="G663" s="17" t="s">
        <v>1429</v>
      </c>
      <c r="H663" t="s">
        <v>79</v>
      </c>
      <c r="I663" t="s">
        <v>43</v>
      </c>
      <c r="J663" t="s">
        <v>8</v>
      </c>
      <c r="K663" t="s">
        <v>59</v>
      </c>
      <c r="L663" t="s">
        <v>1430</v>
      </c>
      <c r="M663" t="s">
        <v>530</v>
      </c>
      <c r="N663">
        <v>0</v>
      </c>
      <c r="O663" t="s">
        <v>47</v>
      </c>
      <c r="P663">
        <v>38</v>
      </c>
      <c r="Q663" t="s">
        <v>82</v>
      </c>
      <c r="R663" t="s">
        <v>223</v>
      </c>
      <c r="S663" t="s">
        <v>139</v>
      </c>
      <c r="T663" t="s">
        <v>51</v>
      </c>
      <c r="U663" t="s">
        <v>140</v>
      </c>
      <c r="V663">
        <v>1.1000000000000001</v>
      </c>
      <c r="W663" s="1">
        <v>1730.3000000000004</v>
      </c>
      <c r="X663">
        <v>1</v>
      </c>
      <c r="Y663">
        <v>0.9</v>
      </c>
      <c r="Z663">
        <v>4</v>
      </c>
      <c r="AA663">
        <v>0.22500000000000001</v>
      </c>
      <c r="AB663" s="2">
        <v>0</v>
      </c>
      <c r="AC663" s="1">
        <v>0</v>
      </c>
      <c r="AD663" s="7">
        <v>43480</v>
      </c>
      <c r="AE663" s="7">
        <v>43480</v>
      </c>
      <c r="AF663">
        <v>0</v>
      </c>
      <c r="AG663" t="s">
        <v>53</v>
      </c>
      <c r="AH663" s="2">
        <v>0</v>
      </c>
      <c r="AI663" s="1">
        <v>0</v>
      </c>
      <c r="AJ663" s="1">
        <v>0</v>
      </c>
      <c r="AK663" s="6" t="str">
        <f>+IF(Tabla1[[#This Row],[REQUEST_TY]]="SR MANTENIMIENTO CORRECTIVO", "EMERGENCIA", "OTROS")</f>
        <v>EMERGENCIA</v>
      </c>
      <c r="AL663" s="6" t="str">
        <f>+_xlfn.IFS(Tabla1[[#This Row],[Veces obj]]&lt;=1,"0-1",Tabla1[[#This Row],[Veces obj]]&lt;=2,"1-2",Tabla1[[#This Row],[Veces obj]]&lt;=3,"2-3",TRUE,"&gt;3")</f>
        <v>0-1</v>
      </c>
      <c r="AM663" s="6" t="str">
        <f>+_xlfn.IFS(MONTH(Tabla1[[#This Row],[MES]])&lt;=3,"Q1",MONTH(Tabla1[[#This Row],[MES]])&lt;=6,"Q2",MONTH(Tabla1[[#This Row],[MES]])&lt;=9,"Q3",TRUE,"Q4")</f>
        <v>Q1</v>
      </c>
      <c r="AN663" t="str">
        <f>+IFERROR(VLOOKUP(Tabla1[[#This Row],[CUENTA]],CTAS[],2,0),"OTROS")</f>
        <v>OTROS</v>
      </c>
      <c r="AP663" t="str">
        <f>+IFERROR(VLOOKUP(Tabla1[[#This Row],[EMPLEADO]],IS[],3,0),"OTROS")</f>
        <v>OTROS</v>
      </c>
      <c r="AQ663" t="str">
        <f>+IFERROR(VLOOKUP(Tabla1[[#This Row],[EMPLEADO]],IS[[NÓMINA]:[INGENIERO]],2,0),"OTROS")</f>
        <v>OTROS</v>
      </c>
    </row>
    <row r="664" spans="1:43" x14ac:dyDescent="0.25">
      <c r="A664" t="s">
        <v>4444</v>
      </c>
      <c r="B664">
        <v>1</v>
      </c>
      <c r="C664" t="s">
        <v>4643</v>
      </c>
      <c r="D664" t="s">
        <v>38</v>
      </c>
      <c r="E664" t="s">
        <v>133</v>
      </c>
      <c r="F664" t="s">
        <v>4644</v>
      </c>
      <c r="G664" s="17" t="s">
        <v>1221</v>
      </c>
      <c r="H664" t="s">
        <v>213</v>
      </c>
      <c r="I664" t="s">
        <v>43</v>
      </c>
      <c r="J664" t="s">
        <v>8</v>
      </c>
      <c r="K664" t="s">
        <v>59</v>
      </c>
      <c r="L664" t="s">
        <v>1075</v>
      </c>
      <c r="M664" t="s">
        <v>215</v>
      </c>
      <c r="N664">
        <v>0</v>
      </c>
      <c r="O664" t="s">
        <v>47</v>
      </c>
      <c r="P664">
        <v>9</v>
      </c>
      <c r="Q664" t="s">
        <v>194</v>
      </c>
      <c r="R664" t="s">
        <v>138</v>
      </c>
      <c r="S664" t="s">
        <v>139</v>
      </c>
      <c r="T664" t="s">
        <v>51</v>
      </c>
      <c r="U664" t="s">
        <v>224</v>
      </c>
      <c r="V664">
        <v>0.8</v>
      </c>
      <c r="W664" s="1">
        <v>1258.4000000000003</v>
      </c>
      <c r="X664">
        <v>1</v>
      </c>
      <c r="Y664">
        <v>0.9</v>
      </c>
      <c r="Z664">
        <v>4</v>
      </c>
      <c r="AA664">
        <v>0.22500000000000001</v>
      </c>
      <c r="AB664" s="2">
        <v>0</v>
      </c>
      <c r="AC664" s="1">
        <v>0</v>
      </c>
      <c r="AD664" s="7">
        <v>43501</v>
      </c>
      <c r="AE664" s="7">
        <v>43502</v>
      </c>
      <c r="AF664">
        <v>1</v>
      </c>
      <c r="AG664" t="s">
        <v>53</v>
      </c>
      <c r="AH664" s="2">
        <v>0</v>
      </c>
      <c r="AI664" s="1">
        <v>0</v>
      </c>
      <c r="AJ664" s="1">
        <v>0</v>
      </c>
      <c r="AK664" s="6" t="str">
        <f>+IF(Tabla1[[#This Row],[REQUEST_TY]]="SR MANTENIMIENTO CORRECTIVO", "EMERGENCIA", "OTROS")</f>
        <v>EMERGENCIA</v>
      </c>
      <c r="AL664" s="6" t="str">
        <f>+_xlfn.IFS(Tabla1[[#This Row],[Veces obj]]&lt;=1,"0-1",Tabla1[[#This Row],[Veces obj]]&lt;=2,"1-2",Tabla1[[#This Row],[Veces obj]]&lt;=3,"2-3",TRUE,"&gt;3")</f>
        <v>0-1</v>
      </c>
      <c r="AM664" s="6" t="str">
        <f>+_xlfn.IFS(MONTH(Tabla1[[#This Row],[MES]])&lt;=3,"Q1",MONTH(Tabla1[[#This Row],[MES]])&lt;=6,"Q2",MONTH(Tabla1[[#This Row],[MES]])&lt;=9,"Q3",TRUE,"Q4")</f>
        <v>Q1</v>
      </c>
      <c r="AN664" t="str">
        <f>+IFERROR(VLOOKUP(Tabla1[[#This Row],[CUENTA]],CTAS[],2,0),"OTROS")</f>
        <v>OTROS</v>
      </c>
      <c r="AP664" t="str">
        <f>+IFERROR(VLOOKUP(Tabla1[[#This Row],[EMPLEADO]],IS[],3,0),"OTROS")</f>
        <v>OTROS</v>
      </c>
      <c r="AQ664" t="str">
        <f>+IFERROR(VLOOKUP(Tabla1[[#This Row],[EMPLEADO]],IS[[NÓMINA]:[INGENIERO]],2,0),"OTROS")</f>
        <v>OTROS</v>
      </c>
    </row>
    <row r="665" spans="1:43" x14ac:dyDescent="0.25">
      <c r="A665" t="s">
        <v>4444</v>
      </c>
      <c r="B665">
        <v>1</v>
      </c>
      <c r="C665" t="s">
        <v>5725</v>
      </c>
      <c r="D665" t="s">
        <v>38</v>
      </c>
      <c r="E665" t="s">
        <v>275</v>
      </c>
      <c r="F665" t="s">
        <v>5726</v>
      </c>
      <c r="G665" s="17" t="s">
        <v>5727</v>
      </c>
      <c r="H665" t="s">
        <v>204</v>
      </c>
      <c r="I665" t="s">
        <v>43</v>
      </c>
      <c r="J665" t="s">
        <v>8</v>
      </c>
      <c r="K665" t="s">
        <v>234</v>
      </c>
      <c r="L665" t="s">
        <v>3678</v>
      </c>
      <c r="M665" t="s">
        <v>761</v>
      </c>
      <c r="N665">
        <v>0</v>
      </c>
      <c r="O665" t="s">
        <v>47</v>
      </c>
      <c r="P665">
        <v>243</v>
      </c>
      <c r="Q665" t="s">
        <v>48</v>
      </c>
      <c r="R665" t="s">
        <v>95</v>
      </c>
      <c r="S665" t="s">
        <v>64</v>
      </c>
      <c r="T665" t="s">
        <v>208</v>
      </c>
      <c r="U665" t="s">
        <v>96</v>
      </c>
      <c r="V665">
        <v>1.1000000000000001</v>
      </c>
      <c r="W665" s="1">
        <v>1501.5000000000002</v>
      </c>
      <c r="X665">
        <v>1</v>
      </c>
      <c r="Y665">
        <v>2.0299999999999998</v>
      </c>
      <c r="Z665">
        <v>9</v>
      </c>
      <c r="AA665">
        <v>0.22555555555555554</v>
      </c>
      <c r="AB665" s="2">
        <v>0</v>
      </c>
      <c r="AC665" s="1">
        <v>0</v>
      </c>
      <c r="AD665" s="7">
        <v>43509</v>
      </c>
      <c r="AE665" s="7">
        <v>43509</v>
      </c>
      <c r="AF665">
        <v>0</v>
      </c>
      <c r="AG665" t="s">
        <v>53</v>
      </c>
      <c r="AH665" s="2">
        <v>0</v>
      </c>
      <c r="AI665" s="1">
        <v>0</v>
      </c>
      <c r="AJ665" s="1">
        <v>0</v>
      </c>
      <c r="AK665" s="6" t="str">
        <f>+IF(Tabla1[[#This Row],[REQUEST_TY]]="SR MANTENIMIENTO CORRECTIVO", "EMERGENCIA", "OTROS")</f>
        <v>EMERGENCIA</v>
      </c>
      <c r="AL665" s="6" t="str">
        <f>+_xlfn.IFS(Tabla1[[#This Row],[Veces obj]]&lt;=1,"0-1",Tabla1[[#This Row],[Veces obj]]&lt;=2,"1-2",Tabla1[[#This Row],[Veces obj]]&lt;=3,"2-3",TRUE,"&gt;3")</f>
        <v>0-1</v>
      </c>
      <c r="AM665" s="6" t="str">
        <f>+_xlfn.IFS(MONTH(Tabla1[[#This Row],[MES]])&lt;=3,"Q1",MONTH(Tabla1[[#This Row],[MES]])&lt;=6,"Q2",MONTH(Tabla1[[#This Row],[MES]])&lt;=9,"Q3",TRUE,"Q4")</f>
        <v>Q1</v>
      </c>
      <c r="AN665" t="str">
        <f>+IFERROR(VLOOKUP(Tabla1[[#This Row],[CUENTA]],CTAS[],2,0),"OTROS")</f>
        <v>OTROS</v>
      </c>
      <c r="AP665" t="str">
        <f>+IFERROR(VLOOKUP(Tabla1[[#This Row],[EMPLEADO]],IS[],3,0),"OTROS")</f>
        <v>OTROS</v>
      </c>
      <c r="AQ665" t="str">
        <f>+IFERROR(VLOOKUP(Tabla1[[#This Row],[EMPLEADO]],IS[[NÓMINA]:[INGENIERO]],2,0),"OTROS")</f>
        <v>OTROS</v>
      </c>
    </row>
    <row r="666" spans="1:43" x14ac:dyDescent="0.25">
      <c r="A666" t="s">
        <v>36</v>
      </c>
      <c r="B666">
        <v>1</v>
      </c>
      <c r="C666" t="s">
        <v>1431</v>
      </c>
      <c r="D666" t="s">
        <v>38</v>
      </c>
      <c r="E666" t="s">
        <v>328</v>
      </c>
      <c r="F666" t="s">
        <v>1432</v>
      </c>
      <c r="G666" s="17" t="s">
        <v>1433</v>
      </c>
      <c r="H666" t="s">
        <v>213</v>
      </c>
      <c r="I666" t="s">
        <v>43</v>
      </c>
      <c r="J666" t="s">
        <v>8</v>
      </c>
      <c r="K666" t="s">
        <v>1434</v>
      </c>
      <c r="L666" t="s">
        <v>1435</v>
      </c>
      <c r="M666" t="s">
        <v>1436</v>
      </c>
      <c r="N666">
        <v>0</v>
      </c>
      <c r="O666" t="s">
        <v>47</v>
      </c>
      <c r="P666">
        <v>56</v>
      </c>
      <c r="Q666" t="s">
        <v>82</v>
      </c>
      <c r="R666" t="s">
        <v>153</v>
      </c>
      <c r="S666" t="s">
        <v>50</v>
      </c>
      <c r="T666" t="s">
        <v>51</v>
      </c>
      <c r="U666" t="s">
        <v>120</v>
      </c>
      <c r="V666">
        <v>0.8</v>
      </c>
      <c r="W666" s="1">
        <v>572.00000000000011</v>
      </c>
      <c r="X666">
        <v>1</v>
      </c>
      <c r="Y666">
        <v>1.1299999999999999</v>
      </c>
      <c r="Z666">
        <v>5</v>
      </c>
      <c r="AA666">
        <v>0.22599999999999998</v>
      </c>
      <c r="AB666" s="2">
        <v>0</v>
      </c>
      <c r="AC666" s="1">
        <v>0</v>
      </c>
      <c r="AD666" s="7">
        <v>43475</v>
      </c>
      <c r="AE666" s="7">
        <v>43475</v>
      </c>
      <c r="AF666">
        <v>0</v>
      </c>
      <c r="AG666" t="s">
        <v>53</v>
      </c>
      <c r="AH666" s="2">
        <v>0</v>
      </c>
      <c r="AI666" s="1">
        <v>0</v>
      </c>
      <c r="AJ666" s="1">
        <v>0</v>
      </c>
      <c r="AK666" s="6" t="str">
        <f>+IF(Tabla1[[#This Row],[REQUEST_TY]]="SR MANTENIMIENTO CORRECTIVO", "EMERGENCIA", "OTROS")</f>
        <v>EMERGENCIA</v>
      </c>
      <c r="AL666" s="6" t="str">
        <f>+_xlfn.IFS(Tabla1[[#This Row],[Veces obj]]&lt;=1,"0-1",Tabla1[[#This Row],[Veces obj]]&lt;=2,"1-2",Tabla1[[#This Row],[Veces obj]]&lt;=3,"2-3",TRUE,"&gt;3")</f>
        <v>0-1</v>
      </c>
      <c r="AM666" s="6" t="str">
        <f>+_xlfn.IFS(MONTH(Tabla1[[#This Row],[MES]])&lt;=3,"Q1",MONTH(Tabla1[[#This Row],[MES]])&lt;=6,"Q2",MONTH(Tabla1[[#This Row],[MES]])&lt;=9,"Q3",TRUE,"Q4")</f>
        <v>Q1</v>
      </c>
      <c r="AN666" t="str">
        <f>+IFERROR(VLOOKUP(Tabla1[[#This Row],[CUENTA]],CTAS[],2,0),"OTROS")</f>
        <v>OTROS</v>
      </c>
      <c r="AP666" t="str">
        <f>+IFERROR(VLOOKUP(Tabla1[[#This Row],[EMPLEADO]],IS[],3,0),"OTROS")</f>
        <v>OTROS</v>
      </c>
      <c r="AQ666" t="str">
        <f>+IFERROR(VLOOKUP(Tabla1[[#This Row],[EMPLEADO]],IS[[NÓMINA]:[INGENIERO]],2,0),"OTROS")</f>
        <v>OTROS</v>
      </c>
    </row>
    <row r="667" spans="1:43" x14ac:dyDescent="0.25">
      <c r="A667" t="s">
        <v>4444</v>
      </c>
      <c r="B667">
        <v>1</v>
      </c>
      <c r="C667" t="s">
        <v>4957</v>
      </c>
      <c r="D667" t="s">
        <v>38</v>
      </c>
      <c r="E667" t="s">
        <v>76</v>
      </c>
      <c r="F667" t="s">
        <v>4958</v>
      </c>
      <c r="G667" s="17" t="s">
        <v>129</v>
      </c>
      <c r="H667" t="s">
        <v>106</v>
      </c>
      <c r="I667" t="s">
        <v>43</v>
      </c>
      <c r="J667" t="s">
        <v>8</v>
      </c>
      <c r="K667" t="s">
        <v>59</v>
      </c>
      <c r="L667" t="s">
        <v>130</v>
      </c>
      <c r="M667" t="s">
        <v>131</v>
      </c>
      <c r="N667">
        <v>0</v>
      </c>
      <c r="O667" t="s">
        <v>47</v>
      </c>
      <c r="P667">
        <v>31</v>
      </c>
      <c r="Q667" t="s">
        <v>82</v>
      </c>
      <c r="R667" t="s">
        <v>63</v>
      </c>
      <c r="S667" t="s">
        <v>64</v>
      </c>
      <c r="T667" t="s">
        <v>51</v>
      </c>
      <c r="U667" t="s">
        <v>83</v>
      </c>
      <c r="V667">
        <v>1.05</v>
      </c>
      <c r="W667" s="1">
        <v>1433.25</v>
      </c>
      <c r="X667">
        <v>1</v>
      </c>
      <c r="Y667">
        <v>1.1299999999999999</v>
      </c>
      <c r="Z667">
        <v>5</v>
      </c>
      <c r="AA667">
        <v>0.22599999999999998</v>
      </c>
      <c r="AB667" s="2">
        <v>0</v>
      </c>
      <c r="AC667" s="1">
        <v>0</v>
      </c>
      <c r="AD667" s="7">
        <v>43501</v>
      </c>
      <c r="AE667" s="7">
        <v>43502</v>
      </c>
      <c r="AF667">
        <v>1</v>
      </c>
      <c r="AG667" t="s">
        <v>53</v>
      </c>
      <c r="AH667" s="2">
        <v>0</v>
      </c>
      <c r="AI667" s="1">
        <v>0</v>
      </c>
      <c r="AJ667" s="1">
        <v>0</v>
      </c>
      <c r="AK667" s="6" t="str">
        <f>+IF(Tabla1[[#This Row],[REQUEST_TY]]="SR MANTENIMIENTO CORRECTIVO", "EMERGENCIA", "OTROS")</f>
        <v>EMERGENCIA</v>
      </c>
      <c r="AL667" s="6" t="str">
        <f>+_xlfn.IFS(Tabla1[[#This Row],[Veces obj]]&lt;=1,"0-1",Tabla1[[#This Row],[Veces obj]]&lt;=2,"1-2",Tabla1[[#This Row],[Veces obj]]&lt;=3,"2-3",TRUE,"&gt;3")</f>
        <v>0-1</v>
      </c>
      <c r="AM667" s="6" t="str">
        <f>+_xlfn.IFS(MONTH(Tabla1[[#This Row],[MES]])&lt;=3,"Q1",MONTH(Tabla1[[#This Row],[MES]])&lt;=6,"Q2",MONTH(Tabla1[[#This Row],[MES]])&lt;=9,"Q3",TRUE,"Q4")</f>
        <v>Q1</v>
      </c>
      <c r="AN667" t="str">
        <f>+IFERROR(VLOOKUP(Tabla1[[#This Row],[CUENTA]],CTAS[],2,0),"OTROS")</f>
        <v>OTROS</v>
      </c>
      <c r="AP667" t="str">
        <f>+IFERROR(VLOOKUP(Tabla1[[#This Row],[EMPLEADO]],IS[],3,0),"OTROS")</f>
        <v>OTROS</v>
      </c>
      <c r="AQ667" t="str">
        <f>+IFERROR(VLOOKUP(Tabla1[[#This Row],[EMPLEADO]],IS[[NÓMINA]:[INGENIERO]],2,0),"OTROS")</f>
        <v>OTROS</v>
      </c>
    </row>
    <row r="668" spans="1:43" x14ac:dyDescent="0.25">
      <c r="A668" t="s">
        <v>36</v>
      </c>
      <c r="B668">
        <v>1</v>
      </c>
      <c r="C668" t="s">
        <v>1437</v>
      </c>
      <c r="D668" t="s">
        <v>38</v>
      </c>
      <c r="E668" t="s">
        <v>133</v>
      </c>
      <c r="F668" t="s">
        <v>1438</v>
      </c>
      <c r="G668" s="17" t="s">
        <v>878</v>
      </c>
      <c r="H668" t="s">
        <v>646</v>
      </c>
      <c r="I668" t="s">
        <v>43</v>
      </c>
      <c r="J668" t="s">
        <v>8</v>
      </c>
      <c r="K668" t="s">
        <v>59</v>
      </c>
      <c r="L668" t="s">
        <v>357</v>
      </c>
      <c r="M668" t="s">
        <v>358</v>
      </c>
      <c r="N668">
        <v>0</v>
      </c>
      <c r="O668" t="s">
        <v>47</v>
      </c>
      <c r="P668">
        <v>4</v>
      </c>
      <c r="Q668" t="s">
        <v>207</v>
      </c>
      <c r="R668" t="s">
        <v>138</v>
      </c>
      <c r="S668" t="s">
        <v>139</v>
      </c>
      <c r="T668" t="s">
        <v>51</v>
      </c>
      <c r="U668" t="s">
        <v>879</v>
      </c>
      <c r="V668">
        <v>0.6</v>
      </c>
      <c r="W668" s="1">
        <v>943.80000000000007</v>
      </c>
      <c r="X668">
        <v>1</v>
      </c>
      <c r="Y668">
        <v>0.91</v>
      </c>
      <c r="Z668">
        <v>4</v>
      </c>
      <c r="AA668">
        <v>0.22750000000000001</v>
      </c>
      <c r="AB668" s="2">
        <v>0</v>
      </c>
      <c r="AC668" s="1">
        <v>0</v>
      </c>
      <c r="AD668" s="7">
        <v>43493</v>
      </c>
      <c r="AE668" s="7">
        <v>43493</v>
      </c>
      <c r="AF668">
        <v>0</v>
      </c>
      <c r="AG668" t="s">
        <v>53</v>
      </c>
      <c r="AH668" s="2">
        <v>0</v>
      </c>
      <c r="AI668" s="1">
        <v>0</v>
      </c>
      <c r="AJ668" s="1">
        <v>0</v>
      </c>
      <c r="AK668" s="6" t="str">
        <f>+IF(Tabla1[[#This Row],[REQUEST_TY]]="SR MANTENIMIENTO CORRECTIVO", "EMERGENCIA", "OTROS")</f>
        <v>EMERGENCIA</v>
      </c>
      <c r="AL668" s="6" t="str">
        <f>+_xlfn.IFS(Tabla1[[#This Row],[Veces obj]]&lt;=1,"0-1",Tabla1[[#This Row],[Veces obj]]&lt;=2,"1-2",Tabla1[[#This Row],[Veces obj]]&lt;=3,"2-3",TRUE,"&gt;3")</f>
        <v>0-1</v>
      </c>
      <c r="AM668" s="6" t="str">
        <f>+_xlfn.IFS(MONTH(Tabla1[[#This Row],[MES]])&lt;=3,"Q1",MONTH(Tabla1[[#This Row],[MES]])&lt;=6,"Q2",MONTH(Tabla1[[#This Row],[MES]])&lt;=9,"Q3",TRUE,"Q4")</f>
        <v>Q1</v>
      </c>
      <c r="AN668" t="str">
        <f>+IFERROR(VLOOKUP(Tabla1[[#This Row],[CUENTA]],CTAS[],2,0),"OTROS")</f>
        <v>OTROS</v>
      </c>
      <c r="AP668" t="str">
        <f>+IFERROR(VLOOKUP(Tabla1[[#This Row],[EMPLEADO]],IS[],3,0),"OTROS")</f>
        <v>OTROS</v>
      </c>
      <c r="AQ668" t="str">
        <f>+IFERROR(VLOOKUP(Tabla1[[#This Row],[EMPLEADO]],IS[[NÓMINA]:[INGENIERO]],2,0),"OTROS")</f>
        <v>OTROS</v>
      </c>
    </row>
    <row r="669" spans="1:43" x14ac:dyDescent="0.25">
      <c r="A669" t="s">
        <v>36</v>
      </c>
      <c r="B669">
        <v>1</v>
      </c>
      <c r="C669" t="s">
        <v>1439</v>
      </c>
      <c r="D669" t="s">
        <v>38</v>
      </c>
      <c r="E669" t="s">
        <v>275</v>
      </c>
      <c r="F669" t="s">
        <v>1440</v>
      </c>
      <c r="G669" s="17" t="s">
        <v>1441</v>
      </c>
      <c r="H669" t="s">
        <v>568</v>
      </c>
      <c r="I669" t="s">
        <v>43</v>
      </c>
      <c r="J669" t="s">
        <v>8</v>
      </c>
      <c r="K669" t="s">
        <v>71</v>
      </c>
      <c r="L669" t="s">
        <v>1442</v>
      </c>
      <c r="M669" t="s">
        <v>932</v>
      </c>
      <c r="N669">
        <v>0</v>
      </c>
      <c r="O669" t="s">
        <v>47</v>
      </c>
      <c r="P669">
        <v>5</v>
      </c>
      <c r="Q669" t="s">
        <v>207</v>
      </c>
      <c r="R669" t="s">
        <v>95</v>
      </c>
      <c r="S669" t="s">
        <v>64</v>
      </c>
      <c r="T669" t="s">
        <v>51</v>
      </c>
      <c r="U669" t="s">
        <v>209</v>
      </c>
      <c r="V669">
        <v>0</v>
      </c>
      <c r="W669" s="1">
        <v>0</v>
      </c>
      <c r="X669">
        <v>1</v>
      </c>
      <c r="Y669">
        <v>1.1499999999999999</v>
      </c>
      <c r="Z669">
        <v>5</v>
      </c>
      <c r="AA669">
        <v>0.22999999999999998</v>
      </c>
      <c r="AB669" s="2">
        <v>0</v>
      </c>
      <c r="AC669" s="1">
        <v>0</v>
      </c>
      <c r="AD669" s="7">
        <v>43473</v>
      </c>
      <c r="AE669" s="7">
        <v>43473</v>
      </c>
      <c r="AF669">
        <v>0</v>
      </c>
      <c r="AG669" t="s">
        <v>53</v>
      </c>
      <c r="AH669" s="2">
        <v>0</v>
      </c>
      <c r="AI669" s="1">
        <v>0</v>
      </c>
      <c r="AJ669" s="1">
        <v>0</v>
      </c>
      <c r="AK669" s="6" t="str">
        <f>+IF(Tabla1[[#This Row],[REQUEST_TY]]="SR MANTENIMIENTO CORRECTIVO", "EMERGENCIA", "OTROS")</f>
        <v>EMERGENCIA</v>
      </c>
      <c r="AL669" s="6" t="str">
        <f>+_xlfn.IFS(Tabla1[[#This Row],[Veces obj]]&lt;=1,"0-1",Tabla1[[#This Row],[Veces obj]]&lt;=2,"1-2",Tabla1[[#This Row],[Veces obj]]&lt;=3,"2-3",TRUE,"&gt;3")</f>
        <v>0-1</v>
      </c>
      <c r="AM669" s="6" t="str">
        <f>+_xlfn.IFS(MONTH(Tabla1[[#This Row],[MES]])&lt;=3,"Q1",MONTH(Tabla1[[#This Row],[MES]])&lt;=6,"Q2",MONTH(Tabla1[[#This Row],[MES]])&lt;=9,"Q3",TRUE,"Q4")</f>
        <v>Q1</v>
      </c>
      <c r="AN669" t="str">
        <f>+IFERROR(VLOOKUP(Tabla1[[#This Row],[CUENTA]],CTAS[],2,0),"OTROS")</f>
        <v>OTROS</v>
      </c>
      <c r="AP669" t="str">
        <f>+IFERROR(VLOOKUP(Tabla1[[#This Row],[EMPLEADO]],IS[],3,0),"OTROS")</f>
        <v>OTROS</v>
      </c>
      <c r="AQ669" t="str">
        <f>+IFERROR(VLOOKUP(Tabla1[[#This Row],[EMPLEADO]],IS[[NÓMINA]:[INGENIERO]],2,0),"OTROS")</f>
        <v>OTROS</v>
      </c>
    </row>
    <row r="670" spans="1:43" x14ac:dyDescent="0.25">
      <c r="A670" t="s">
        <v>4444</v>
      </c>
      <c r="B670">
        <v>1</v>
      </c>
      <c r="C670" t="s">
        <v>5639</v>
      </c>
      <c r="D670" t="s">
        <v>38</v>
      </c>
      <c r="E670" t="s">
        <v>133</v>
      </c>
      <c r="F670" t="s">
        <v>5640</v>
      </c>
      <c r="G670" s="17" t="s">
        <v>3243</v>
      </c>
      <c r="H670" t="s">
        <v>266</v>
      </c>
      <c r="I670" t="s">
        <v>43</v>
      </c>
      <c r="J670" t="s">
        <v>8</v>
      </c>
      <c r="K670" t="s">
        <v>59</v>
      </c>
      <c r="L670" t="s">
        <v>3244</v>
      </c>
      <c r="M670" t="s">
        <v>94</v>
      </c>
      <c r="N670">
        <v>0</v>
      </c>
      <c r="O670" t="s">
        <v>47</v>
      </c>
      <c r="P670">
        <v>26</v>
      </c>
      <c r="Q670" t="s">
        <v>62</v>
      </c>
      <c r="R670" t="s">
        <v>138</v>
      </c>
      <c r="S670" t="s">
        <v>139</v>
      </c>
      <c r="T670" t="s">
        <v>51</v>
      </c>
      <c r="U670" t="s">
        <v>262</v>
      </c>
      <c r="V670">
        <v>1.05</v>
      </c>
      <c r="W670" s="1">
        <v>1651.6500000000003</v>
      </c>
      <c r="X670">
        <v>1</v>
      </c>
      <c r="Y670">
        <v>2.68</v>
      </c>
      <c r="Z670">
        <v>4</v>
      </c>
      <c r="AA670">
        <v>0.67</v>
      </c>
      <c r="AB670" s="2">
        <v>0</v>
      </c>
      <c r="AC670" s="1">
        <v>0</v>
      </c>
      <c r="AD670" s="7">
        <v>43508</v>
      </c>
      <c r="AE670" s="7">
        <v>43508</v>
      </c>
      <c r="AF670">
        <v>0</v>
      </c>
      <c r="AG670" t="s">
        <v>53</v>
      </c>
      <c r="AH670" s="2">
        <v>0</v>
      </c>
      <c r="AI670" s="1">
        <v>0</v>
      </c>
      <c r="AJ670" s="1">
        <v>0</v>
      </c>
      <c r="AK670" s="6" t="str">
        <f>+IF(Tabla1[[#This Row],[REQUEST_TY]]="SR MANTENIMIENTO CORRECTIVO", "EMERGENCIA", "OTROS")</f>
        <v>EMERGENCIA</v>
      </c>
      <c r="AL670" s="6" t="str">
        <f>+_xlfn.IFS(Tabla1[[#This Row],[Veces obj]]&lt;=1,"0-1",Tabla1[[#This Row],[Veces obj]]&lt;=2,"1-2",Tabla1[[#This Row],[Veces obj]]&lt;=3,"2-3",TRUE,"&gt;3")</f>
        <v>0-1</v>
      </c>
      <c r="AM670" s="6" t="str">
        <f>+_xlfn.IFS(MONTH(Tabla1[[#This Row],[MES]])&lt;=3,"Q1",MONTH(Tabla1[[#This Row],[MES]])&lt;=6,"Q2",MONTH(Tabla1[[#This Row],[MES]])&lt;=9,"Q3",TRUE,"Q4")</f>
        <v>Q1</v>
      </c>
      <c r="AN670" t="str">
        <f>+IFERROR(VLOOKUP(Tabla1[[#This Row],[CUENTA]],CTAS[],2,0),"OTROS")</f>
        <v>OTROS</v>
      </c>
      <c r="AO670">
        <v>1</v>
      </c>
      <c r="AP670" t="str">
        <f>+IFERROR(VLOOKUP(Tabla1[[#This Row],[EMPLEADO]],IS[],3,0),"OTROS")</f>
        <v>JUAREZ</v>
      </c>
      <c r="AQ670" t="str">
        <f>+IFERROR(VLOOKUP(Tabla1[[#This Row],[EMPLEADO]],IS[[NÓMINA]:[INGENIERO]],2,0),"OTROS")</f>
        <v>CESAR MAR</v>
      </c>
    </row>
    <row r="671" spans="1:43" x14ac:dyDescent="0.25">
      <c r="A671" t="s">
        <v>36</v>
      </c>
      <c r="B671">
        <v>1</v>
      </c>
      <c r="C671" t="s">
        <v>1446</v>
      </c>
      <c r="D671" t="s">
        <v>38</v>
      </c>
      <c r="E671" t="s">
        <v>1447</v>
      </c>
      <c r="F671" t="s">
        <v>1448</v>
      </c>
      <c r="G671" s="17" t="s">
        <v>1449</v>
      </c>
      <c r="H671" t="s">
        <v>58</v>
      </c>
      <c r="I671" t="s">
        <v>43</v>
      </c>
      <c r="J671" t="s">
        <v>8</v>
      </c>
      <c r="K671" t="s">
        <v>1450</v>
      </c>
      <c r="L671" t="s">
        <v>1451</v>
      </c>
      <c r="M671" t="s">
        <v>61</v>
      </c>
      <c r="N671">
        <v>0</v>
      </c>
      <c r="O671" t="s">
        <v>47</v>
      </c>
      <c r="P671">
        <v>2618</v>
      </c>
      <c r="Q671" t="s">
        <v>48</v>
      </c>
      <c r="R671" t="s">
        <v>235</v>
      </c>
      <c r="S671" t="s">
        <v>50</v>
      </c>
      <c r="T671" t="s">
        <v>51</v>
      </c>
      <c r="U671" t="s">
        <v>52</v>
      </c>
      <c r="V671">
        <v>1.05</v>
      </c>
      <c r="W671" s="1">
        <v>750.75000000000011</v>
      </c>
      <c r="X671">
        <v>1</v>
      </c>
      <c r="Y671">
        <v>1.1499999999999999</v>
      </c>
      <c r="Z671">
        <v>5</v>
      </c>
      <c r="AA671">
        <v>0.22999999999999998</v>
      </c>
      <c r="AB671" s="2">
        <v>0</v>
      </c>
      <c r="AC671" s="1">
        <v>0</v>
      </c>
      <c r="AD671" s="7">
        <v>43496</v>
      </c>
      <c r="AE671" s="7">
        <v>43496</v>
      </c>
      <c r="AF671">
        <v>0</v>
      </c>
      <c r="AG671" t="s">
        <v>53</v>
      </c>
      <c r="AH671" s="2">
        <v>0</v>
      </c>
      <c r="AI671" s="1">
        <v>0</v>
      </c>
      <c r="AJ671" s="1">
        <v>0</v>
      </c>
      <c r="AK671" s="6" t="str">
        <f>+IF(Tabla1[[#This Row],[REQUEST_TY]]="SR MANTENIMIENTO CORRECTIVO", "EMERGENCIA", "OTROS")</f>
        <v>EMERGENCIA</v>
      </c>
      <c r="AL671" s="6" t="str">
        <f>+_xlfn.IFS(Tabla1[[#This Row],[Veces obj]]&lt;=1,"0-1",Tabla1[[#This Row],[Veces obj]]&lt;=2,"1-2",Tabla1[[#This Row],[Veces obj]]&lt;=3,"2-3",TRUE,"&gt;3")</f>
        <v>0-1</v>
      </c>
      <c r="AM671" s="6" t="str">
        <f>+_xlfn.IFS(MONTH(Tabla1[[#This Row],[MES]])&lt;=3,"Q1",MONTH(Tabla1[[#This Row],[MES]])&lt;=6,"Q2",MONTH(Tabla1[[#This Row],[MES]])&lt;=9,"Q3",TRUE,"Q4")</f>
        <v>Q1</v>
      </c>
      <c r="AN671" t="str">
        <f>+IFERROR(VLOOKUP(Tabla1[[#This Row],[CUENTA]],CTAS[],2,0),"OTROS")</f>
        <v>OTROS</v>
      </c>
      <c r="AP671" t="str">
        <f>+IFERROR(VLOOKUP(Tabla1[[#This Row],[EMPLEADO]],IS[],3,0),"OTROS")</f>
        <v>OTROS</v>
      </c>
      <c r="AQ671" t="str">
        <f>+IFERROR(VLOOKUP(Tabla1[[#This Row],[EMPLEADO]],IS[[NÓMINA]:[INGENIERO]],2,0),"OTROS")</f>
        <v>OTROS</v>
      </c>
    </row>
    <row r="672" spans="1:43" x14ac:dyDescent="0.25">
      <c r="A672" t="s">
        <v>4444</v>
      </c>
      <c r="B672">
        <v>1</v>
      </c>
      <c r="C672" t="s">
        <v>4612</v>
      </c>
      <c r="D672" t="s">
        <v>38</v>
      </c>
      <c r="E672" t="s">
        <v>55</v>
      </c>
      <c r="F672" t="s">
        <v>4613</v>
      </c>
      <c r="G672" s="17" t="s">
        <v>1815</v>
      </c>
      <c r="H672" t="s">
        <v>271</v>
      </c>
      <c r="I672" t="s">
        <v>43</v>
      </c>
      <c r="J672" t="s">
        <v>8</v>
      </c>
      <c r="K672" t="s">
        <v>102</v>
      </c>
      <c r="L672" t="s">
        <v>1816</v>
      </c>
      <c r="M672" t="s">
        <v>1817</v>
      </c>
      <c r="N672">
        <v>0</v>
      </c>
      <c r="O672" t="s">
        <v>105</v>
      </c>
      <c r="P672">
        <v>13</v>
      </c>
      <c r="Q672" t="s">
        <v>194</v>
      </c>
      <c r="R672" t="s">
        <v>63</v>
      </c>
      <c r="S672" t="s">
        <v>64</v>
      </c>
      <c r="T672" t="s">
        <v>51</v>
      </c>
      <c r="U672" t="s">
        <v>195</v>
      </c>
      <c r="V672">
        <v>0.6</v>
      </c>
      <c r="W672" s="1">
        <v>393</v>
      </c>
      <c r="X672">
        <v>1</v>
      </c>
      <c r="Y672">
        <v>1.1499999999999999</v>
      </c>
      <c r="Z672">
        <v>5</v>
      </c>
      <c r="AA672">
        <v>0.22999999999999998</v>
      </c>
      <c r="AB672" s="2">
        <v>0</v>
      </c>
      <c r="AC672" s="1">
        <v>0</v>
      </c>
      <c r="AD672" s="7">
        <v>43502</v>
      </c>
      <c r="AE672" s="7">
        <v>43502</v>
      </c>
      <c r="AF672">
        <v>0</v>
      </c>
      <c r="AG672" t="s">
        <v>53</v>
      </c>
      <c r="AH672" s="2">
        <v>0</v>
      </c>
      <c r="AI672" s="1">
        <v>0</v>
      </c>
      <c r="AJ672" s="1">
        <v>0</v>
      </c>
      <c r="AK672" s="6" t="str">
        <f>+IF(Tabla1[[#This Row],[REQUEST_TY]]="SR MANTENIMIENTO CORRECTIVO", "EMERGENCIA", "OTROS")</f>
        <v>EMERGENCIA</v>
      </c>
      <c r="AL672" s="6" t="str">
        <f>+_xlfn.IFS(Tabla1[[#This Row],[Veces obj]]&lt;=1,"0-1",Tabla1[[#This Row],[Veces obj]]&lt;=2,"1-2",Tabla1[[#This Row],[Veces obj]]&lt;=3,"2-3",TRUE,"&gt;3")</f>
        <v>0-1</v>
      </c>
      <c r="AM672" s="6" t="str">
        <f>+_xlfn.IFS(MONTH(Tabla1[[#This Row],[MES]])&lt;=3,"Q1",MONTH(Tabla1[[#This Row],[MES]])&lt;=6,"Q2",MONTH(Tabla1[[#This Row],[MES]])&lt;=9,"Q3",TRUE,"Q4")</f>
        <v>Q1</v>
      </c>
      <c r="AN672" t="str">
        <f>+IFERROR(VLOOKUP(Tabla1[[#This Row],[CUENTA]],CTAS[],2,0),"OTROS")</f>
        <v>OTROS</v>
      </c>
      <c r="AP672" t="str">
        <f>+IFERROR(VLOOKUP(Tabla1[[#This Row],[EMPLEADO]],IS[],3,0),"OTROS")</f>
        <v>OTROS</v>
      </c>
      <c r="AQ672" t="str">
        <f>+IFERROR(VLOOKUP(Tabla1[[#This Row],[EMPLEADO]],IS[[NÓMINA]:[INGENIERO]],2,0),"OTROS")</f>
        <v>OTROS</v>
      </c>
    </row>
    <row r="673" spans="1:43" x14ac:dyDescent="0.25">
      <c r="A673" t="s">
        <v>4444</v>
      </c>
      <c r="B673">
        <v>1</v>
      </c>
      <c r="C673" t="s">
        <v>4764</v>
      </c>
      <c r="D673" t="s">
        <v>38</v>
      </c>
      <c r="E673" t="s">
        <v>1447</v>
      </c>
      <c r="F673" t="s">
        <v>4765</v>
      </c>
      <c r="G673" s="17" t="s">
        <v>4766</v>
      </c>
      <c r="H673" t="s">
        <v>79</v>
      </c>
      <c r="I673" t="s">
        <v>43</v>
      </c>
      <c r="J673" t="s">
        <v>8</v>
      </c>
      <c r="K673" t="s">
        <v>4767</v>
      </c>
      <c r="L673" t="s">
        <v>4768</v>
      </c>
      <c r="M673" t="s">
        <v>1238</v>
      </c>
      <c r="N673">
        <v>0</v>
      </c>
      <c r="O673" t="s">
        <v>47</v>
      </c>
      <c r="P673">
        <v>2619</v>
      </c>
      <c r="Q673" t="s">
        <v>48</v>
      </c>
      <c r="R673" t="s">
        <v>235</v>
      </c>
      <c r="S673" t="s">
        <v>50</v>
      </c>
      <c r="T673" t="s">
        <v>51</v>
      </c>
      <c r="U673" t="s">
        <v>52</v>
      </c>
      <c r="V673">
        <v>1.05</v>
      </c>
      <c r="W673" s="1">
        <v>750.75000000000011</v>
      </c>
      <c r="X673">
        <v>1</v>
      </c>
      <c r="Y673">
        <v>1.1499999999999999</v>
      </c>
      <c r="Z673">
        <v>5</v>
      </c>
      <c r="AA673">
        <v>0.22999999999999998</v>
      </c>
      <c r="AB673" s="2">
        <v>0</v>
      </c>
      <c r="AC673" s="1">
        <v>0</v>
      </c>
      <c r="AD673" s="7">
        <v>43504</v>
      </c>
      <c r="AE673" s="7">
        <v>43504</v>
      </c>
      <c r="AF673">
        <v>0</v>
      </c>
      <c r="AG673" t="s">
        <v>53</v>
      </c>
      <c r="AH673" s="2">
        <v>0</v>
      </c>
      <c r="AI673" s="1">
        <v>0</v>
      </c>
      <c r="AJ673" s="1">
        <v>0</v>
      </c>
      <c r="AK673" s="6" t="str">
        <f>+IF(Tabla1[[#This Row],[REQUEST_TY]]="SR MANTENIMIENTO CORRECTIVO", "EMERGENCIA", "OTROS")</f>
        <v>EMERGENCIA</v>
      </c>
      <c r="AL673" s="6" t="str">
        <f>+_xlfn.IFS(Tabla1[[#This Row],[Veces obj]]&lt;=1,"0-1",Tabla1[[#This Row],[Veces obj]]&lt;=2,"1-2",Tabla1[[#This Row],[Veces obj]]&lt;=3,"2-3",TRUE,"&gt;3")</f>
        <v>0-1</v>
      </c>
      <c r="AM673" s="6" t="str">
        <f>+_xlfn.IFS(MONTH(Tabla1[[#This Row],[MES]])&lt;=3,"Q1",MONTH(Tabla1[[#This Row],[MES]])&lt;=6,"Q2",MONTH(Tabla1[[#This Row],[MES]])&lt;=9,"Q3",TRUE,"Q4")</f>
        <v>Q1</v>
      </c>
      <c r="AN673" t="str">
        <f>+IFERROR(VLOOKUP(Tabla1[[#This Row],[CUENTA]],CTAS[],2,0),"OTROS")</f>
        <v>OTROS</v>
      </c>
      <c r="AP673" t="str">
        <f>+IFERROR(VLOOKUP(Tabla1[[#This Row],[EMPLEADO]],IS[],3,0),"OTROS")</f>
        <v>OTROS</v>
      </c>
      <c r="AQ673" t="str">
        <f>+IFERROR(VLOOKUP(Tabla1[[#This Row],[EMPLEADO]],IS[[NÓMINA]:[INGENIERO]],2,0),"OTROS")</f>
        <v>OTROS</v>
      </c>
    </row>
    <row r="674" spans="1:43" x14ac:dyDescent="0.25">
      <c r="A674" t="s">
        <v>36</v>
      </c>
      <c r="B674">
        <v>1</v>
      </c>
      <c r="C674" t="s">
        <v>3241</v>
      </c>
      <c r="D674" t="s">
        <v>38</v>
      </c>
      <c r="E674" t="s">
        <v>133</v>
      </c>
      <c r="F674" t="s">
        <v>3242</v>
      </c>
      <c r="G674" s="17" t="s">
        <v>3243</v>
      </c>
      <c r="H674" t="s">
        <v>266</v>
      </c>
      <c r="I674" t="s">
        <v>43</v>
      </c>
      <c r="J674" t="s">
        <v>8</v>
      </c>
      <c r="K674" t="s">
        <v>59</v>
      </c>
      <c r="L674" t="s">
        <v>3244</v>
      </c>
      <c r="M674" t="s">
        <v>94</v>
      </c>
      <c r="N674">
        <v>0</v>
      </c>
      <c r="O674" t="s">
        <v>47</v>
      </c>
      <c r="P674">
        <v>93</v>
      </c>
      <c r="Q674" t="s">
        <v>48</v>
      </c>
      <c r="R674" t="s">
        <v>138</v>
      </c>
      <c r="S674" t="s">
        <v>139</v>
      </c>
      <c r="T674" t="s">
        <v>51</v>
      </c>
      <c r="U674" t="s">
        <v>353</v>
      </c>
      <c r="V674">
        <v>1.1499999999999999</v>
      </c>
      <c r="W674" s="1">
        <v>1808.95</v>
      </c>
      <c r="X674">
        <v>1</v>
      </c>
      <c r="Y674">
        <v>3.5</v>
      </c>
      <c r="Z674">
        <v>4</v>
      </c>
      <c r="AA674">
        <v>0.875</v>
      </c>
      <c r="AB674" s="2">
        <v>0</v>
      </c>
      <c r="AC674" s="1">
        <v>0</v>
      </c>
      <c r="AD674" s="7">
        <v>43483</v>
      </c>
      <c r="AE674" s="7">
        <v>43483</v>
      </c>
      <c r="AF674">
        <v>0</v>
      </c>
      <c r="AG674" t="s">
        <v>53</v>
      </c>
      <c r="AH674" s="2">
        <v>0</v>
      </c>
      <c r="AI674" s="1">
        <v>0</v>
      </c>
      <c r="AJ674" s="1">
        <v>0</v>
      </c>
      <c r="AK674" s="6" t="str">
        <f>+IF(Tabla1[[#This Row],[REQUEST_TY]]="SR MANTENIMIENTO CORRECTIVO", "EMERGENCIA", "OTROS")</f>
        <v>EMERGENCIA</v>
      </c>
      <c r="AL674" s="6" t="str">
        <f>+_xlfn.IFS(Tabla1[[#This Row],[Veces obj]]&lt;=1,"0-1",Tabla1[[#This Row],[Veces obj]]&lt;=2,"1-2",Tabla1[[#This Row],[Veces obj]]&lt;=3,"2-3",TRUE,"&gt;3")</f>
        <v>0-1</v>
      </c>
      <c r="AM674" s="6" t="str">
        <f>+_xlfn.IFS(MONTH(Tabla1[[#This Row],[MES]])&lt;=3,"Q1",MONTH(Tabla1[[#This Row],[MES]])&lt;=6,"Q2",MONTH(Tabla1[[#This Row],[MES]])&lt;=9,"Q3",TRUE,"Q4")</f>
        <v>Q1</v>
      </c>
      <c r="AN674" t="str">
        <f>+IFERROR(VLOOKUP(Tabla1[[#This Row],[CUENTA]],CTAS[],2,0),"OTROS")</f>
        <v>OTROS</v>
      </c>
      <c r="AO674">
        <v>1</v>
      </c>
      <c r="AP674" t="str">
        <f>+IFERROR(VLOOKUP(Tabla1[[#This Row],[EMPLEADO]],IS[],3,0),"OTROS")</f>
        <v>JUAREZ</v>
      </c>
      <c r="AQ674" t="str">
        <f>+IFERROR(VLOOKUP(Tabla1[[#This Row],[EMPLEADO]],IS[[NÓMINA]:[INGENIERO]],2,0),"OTROS")</f>
        <v>CESAR MAR</v>
      </c>
    </row>
    <row r="675" spans="1:43" x14ac:dyDescent="0.25">
      <c r="A675" t="s">
        <v>4444</v>
      </c>
      <c r="B675">
        <v>1</v>
      </c>
      <c r="C675" t="s">
        <v>5190</v>
      </c>
      <c r="D675" t="s">
        <v>38</v>
      </c>
      <c r="E675" t="s">
        <v>85</v>
      </c>
      <c r="F675" t="s">
        <v>5191</v>
      </c>
      <c r="G675" s="17" t="s">
        <v>4340</v>
      </c>
      <c r="H675" t="s">
        <v>691</v>
      </c>
      <c r="I675" t="s">
        <v>43</v>
      </c>
      <c r="J675" t="s">
        <v>8</v>
      </c>
      <c r="K675" t="s">
        <v>370</v>
      </c>
      <c r="L675" t="s">
        <v>3061</v>
      </c>
      <c r="M675" t="s">
        <v>640</v>
      </c>
      <c r="N675">
        <v>0</v>
      </c>
      <c r="O675" t="s">
        <v>47</v>
      </c>
      <c r="P675">
        <v>9</v>
      </c>
      <c r="Q675" t="s">
        <v>194</v>
      </c>
      <c r="R675" t="s">
        <v>49</v>
      </c>
      <c r="S675" t="s">
        <v>50</v>
      </c>
      <c r="T675" t="s">
        <v>51</v>
      </c>
      <c r="U675" t="s">
        <v>444</v>
      </c>
      <c r="V675">
        <v>0</v>
      </c>
      <c r="W675" s="1">
        <v>0</v>
      </c>
      <c r="X675">
        <v>1</v>
      </c>
      <c r="Y675">
        <v>1.1499999999999999</v>
      </c>
      <c r="Z675">
        <v>5</v>
      </c>
      <c r="AA675">
        <v>0.22999999999999998</v>
      </c>
      <c r="AB675" s="2">
        <v>0</v>
      </c>
      <c r="AC675" s="1">
        <v>0</v>
      </c>
      <c r="AD675" s="7">
        <v>43502</v>
      </c>
      <c r="AE675" s="7">
        <v>43502</v>
      </c>
      <c r="AF675">
        <v>0</v>
      </c>
      <c r="AG675" t="s">
        <v>53</v>
      </c>
      <c r="AH675" s="2">
        <v>0</v>
      </c>
      <c r="AI675" s="1">
        <v>0</v>
      </c>
      <c r="AJ675" s="1">
        <v>0</v>
      </c>
      <c r="AK675" s="6" t="str">
        <f>+IF(Tabla1[[#This Row],[REQUEST_TY]]="SR MANTENIMIENTO CORRECTIVO", "EMERGENCIA", "OTROS")</f>
        <v>EMERGENCIA</v>
      </c>
      <c r="AL675" s="6" t="str">
        <f>+_xlfn.IFS(Tabla1[[#This Row],[Veces obj]]&lt;=1,"0-1",Tabla1[[#This Row],[Veces obj]]&lt;=2,"1-2",Tabla1[[#This Row],[Veces obj]]&lt;=3,"2-3",TRUE,"&gt;3")</f>
        <v>0-1</v>
      </c>
      <c r="AM675" s="6" t="str">
        <f>+_xlfn.IFS(MONTH(Tabla1[[#This Row],[MES]])&lt;=3,"Q1",MONTH(Tabla1[[#This Row],[MES]])&lt;=6,"Q2",MONTH(Tabla1[[#This Row],[MES]])&lt;=9,"Q3",TRUE,"Q4")</f>
        <v>Q1</v>
      </c>
      <c r="AN675" t="str">
        <f>+IFERROR(VLOOKUP(Tabla1[[#This Row],[CUENTA]],CTAS[],2,0),"OTROS")</f>
        <v>OTROS</v>
      </c>
      <c r="AP675" t="str">
        <f>+IFERROR(VLOOKUP(Tabla1[[#This Row],[EMPLEADO]],IS[],3,0),"OTROS")</f>
        <v>OTROS</v>
      </c>
      <c r="AQ675" t="str">
        <f>+IFERROR(VLOOKUP(Tabla1[[#This Row],[EMPLEADO]],IS[[NÓMINA]:[INGENIERO]],2,0),"OTROS")</f>
        <v>OTROS</v>
      </c>
    </row>
    <row r="676" spans="1:43" x14ac:dyDescent="0.25">
      <c r="A676" t="s">
        <v>36</v>
      </c>
      <c r="B676">
        <v>1</v>
      </c>
      <c r="C676" t="s">
        <v>1452</v>
      </c>
      <c r="D676" t="s">
        <v>38</v>
      </c>
      <c r="E676" t="s">
        <v>332</v>
      </c>
      <c r="F676" t="s">
        <v>1453</v>
      </c>
      <c r="G676" s="17" t="s">
        <v>1454</v>
      </c>
      <c r="H676" t="s">
        <v>213</v>
      </c>
      <c r="I676" t="s">
        <v>43</v>
      </c>
      <c r="J676" t="s">
        <v>8</v>
      </c>
      <c r="K676" t="s">
        <v>102</v>
      </c>
      <c r="L676" t="s">
        <v>1455</v>
      </c>
      <c r="M676" t="s">
        <v>215</v>
      </c>
      <c r="N676">
        <v>0</v>
      </c>
      <c r="O676" t="s">
        <v>47</v>
      </c>
      <c r="P676">
        <v>145</v>
      </c>
      <c r="Q676" t="s">
        <v>48</v>
      </c>
      <c r="R676" t="s">
        <v>317</v>
      </c>
      <c r="S676" t="s">
        <v>318</v>
      </c>
      <c r="T676" t="s">
        <v>51</v>
      </c>
      <c r="U676" t="s">
        <v>353</v>
      </c>
      <c r="V676">
        <v>1.1499999999999999</v>
      </c>
      <c r="W676" s="1">
        <v>1808.95</v>
      </c>
      <c r="X676">
        <v>1</v>
      </c>
      <c r="Y676">
        <v>0.92</v>
      </c>
      <c r="Z676">
        <v>4</v>
      </c>
      <c r="AA676">
        <v>0.23</v>
      </c>
      <c r="AB676" s="2">
        <v>0</v>
      </c>
      <c r="AC676" s="1">
        <v>0</v>
      </c>
      <c r="AD676" s="7">
        <v>43469</v>
      </c>
      <c r="AE676" s="7">
        <v>43472</v>
      </c>
      <c r="AF676">
        <v>1</v>
      </c>
      <c r="AG676" t="s">
        <v>53</v>
      </c>
      <c r="AH676" s="2">
        <v>0</v>
      </c>
      <c r="AI676" s="1">
        <v>0</v>
      </c>
      <c r="AJ676" s="1">
        <v>0</v>
      </c>
      <c r="AK676" s="6" t="str">
        <f>+IF(Tabla1[[#This Row],[REQUEST_TY]]="SR MANTENIMIENTO CORRECTIVO", "EMERGENCIA", "OTROS")</f>
        <v>EMERGENCIA</v>
      </c>
      <c r="AL676" s="6" t="str">
        <f>+_xlfn.IFS(Tabla1[[#This Row],[Veces obj]]&lt;=1,"0-1",Tabla1[[#This Row],[Veces obj]]&lt;=2,"1-2",Tabla1[[#This Row],[Veces obj]]&lt;=3,"2-3",TRUE,"&gt;3")</f>
        <v>0-1</v>
      </c>
      <c r="AM676" s="6" t="str">
        <f>+_xlfn.IFS(MONTH(Tabla1[[#This Row],[MES]])&lt;=3,"Q1",MONTH(Tabla1[[#This Row],[MES]])&lt;=6,"Q2",MONTH(Tabla1[[#This Row],[MES]])&lt;=9,"Q3",TRUE,"Q4")</f>
        <v>Q1</v>
      </c>
      <c r="AN676" t="str">
        <f>+IFERROR(VLOOKUP(Tabla1[[#This Row],[CUENTA]],CTAS[],2,0),"OTROS")</f>
        <v>OTROS</v>
      </c>
      <c r="AP676" t="str">
        <f>+IFERROR(VLOOKUP(Tabla1[[#This Row],[EMPLEADO]],IS[],3,0),"OTROS")</f>
        <v>OTROS</v>
      </c>
      <c r="AQ676" t="str">
        <f>+IFERROR(VLOOKUP(Tabla1[[#This Row],[EMPLEADO]],IS[[NÓMINA]:[INGENIERO]],2,0),"OTROS")</f>
        <v>OTROS</v>
      </c>
    </row>
    <row r="677" spans="1:43" x14ac:dyDescent="0.25">
      <c r="A677" t="s">
        <v>36</v>
      </c>
      <c r="B677">
        <v>1</v>
      </c>
      <c r="C677" t="s">
        <v>1456</v>
      </c>
      <c r="D677" t="s">
        <v>38</v>
      </c>
      <c r="E677" t="s">
        <v>258</v>
      </c>
      <c r="F677" t="s">
        <v>1457</v>
      </c>
      <c r="G677" s="17" t="s">
        <v>1458</v>
      </c>
      <c r="H677" t="s">
        <v>707</v>
      </c>
      <c r="I677" t="s">
        <v>43</v>
      </c>
      <c r="J677" t="s">
        <v>8</v>
      </c>
      <c r="K677" t="s">
        <v>102</v>
      </c>
      <c r="L677" t="s">
        <v>1459</v>
      </c>
      <c r="M677" t="s">
        <v>1460</v>
      </c>
      <c r="N677">
        <v>0</v>
      </c>
      <c r="O677" t="s">
        <v>105</v>
      </c>
      <c r="P677">
        <v>14</v>
      </c>
      <c r="Q677" t="s">
        <v>194</v>
      </c>
      <c r="R677" t="s">
        <v>138</v>
      </c>
      <c r="S677" t="s">
        <v>139</v>
      </c>
      <c r="T677" t="s">
        <v>51</v>
      </c>
      <c r="U677" t="s">
        <v>224</v>
      </c>
      <c r="V677">
        <v>0.8</v>
      </c>
      <c r="W677" s="1">
        <v>642.40000000000009</v>
      </c>
      <c r="X677">
        <v>1</v>
      </c>
      <c r="Y677">
        <v>0.92</v>
      </c>
      <c r="Z677">
        <v>4</v>
      </c>
      <c r="AA677">
        <v>0.23</v>
      </c>
      <c r="AB677" s="2">
        <v>0</v>
      </c>
      <c r="AC677" s="1">
        <v>0</v>
      </c>
      <c r="AD677" s="7">
        <v>43486</v>
      </c>
      <c r="AE677" s="7">
        <v>43486</v>
      </c>
      <c r="AF677">
        <v>0</v>
      </c>
      <c r="AG677" t="s">
        <v>53</v>
      </c>
      <c r="AH677" s="2">
        <v>0</v>
      </c>
      <c r="AI677" s="1">
        <v>0</v>
      </c>
      <c r="AJ677" s="1">
        <v>0</v>
      </c>
      <c r="AK677" s="6" t="str">
        <f>+IF(Tabla1[[#This Row],[REQUEST_TY]]="SR MANTENIMIENTO CORRECTIVO", "EMERGENCIA", "OTROS")</f>
        <v>EMERGENCIA</v>
      </c>
      <c r="AL677" s="6" t="str">
        <f>+_xlfn.IFS(Tabla1[[#This Row],[Veces obj]]&lt;=1,"0-1",Tabla1[[#This Row],[Veces obj]]&lt;=2,"1-2",Tabla1[[#This Row],[Veces obj]]&lt;=3,"2-3",TRUE,"&gt;3")</f>
        <v>0-1</v>
      </c>
      <c r="AM677" s="6" t="str">
        <f>+_xlfn.IFS(MONTH(Tabla1[[#This Row],[MES]])&lt;=3,"Q1",MONTH(Tabla1[[#This Row],[MES]])&lt;=6,"Q2",MONTH(Tabla1[[#This Row],[MES]])&lt;=9,"Q3",TRUE,"Q4")</f>
        <v>Q1</v>
      </c>
      <c r="AN677" t="str">
        <f>+IFERROR(VLOOKUP(Tabla1[[#This Row],[CUENTA]],CTAS[],2,0),"OTROS")</f>
        <v>OTROS</v>
      </c>
      <c r="AP677" t="str">
        <f>+IFERROR(VLOOKUP(Tabla1[[#This Row],[EMPLEADO]],IS[],3,0),"OTROS")</f>
        <v>OTROS</v>
      </c>
      <c r="AQ677" t="str">
        <f>+IFERROR(VLOOKUP(Tabla1[[#This Row],[EMPLEADO]],IS[[NÓMINA]:[INGENIERO]],2,0),"OTROS")</f>
        <v>OTROS</v>
      </c>
    </row>
    <row r="678" spans="1:43" x14ac:dyDescent="0.25">
      <c r="A678" t="s">
        <v>36</v>
      </c>
      <c r="B678">
        <v>1</v>
      </c>
      <c r="C678" t="s">
        <v>1461</v>
      </c>
      <c r="D678" t="s">
        <v>38</v>
      </c>
      <c r="E678" t="s">
        <v>312</v>
      </c>
      <c r="F678" t="s">
        <v>1462</v>
      </c>
      <c r="G678" s="17" t="s">
        <v>1463</v>
      </c>
      <c r="H678" t="s">
        <v>471</v>
      </c>
      <c r="I678" t="s">
        <v>43</v>
      </c>
      <c r="J678" t="s">
        <v>8</v>
      </c>
      <c r="K678" t="s">
        <v>117</v>
      </c>
      <c r="L678" t="s">
        <v>1464</v>
      </c>
      <c r="M678" t="s">
        <v>46</v>
      </c>
      <c r="N678">
        <v>0</v>
      </c>
      <c r="O678" t="s">
        <v>47</v>
      </c>
      <c r="P678">
        <v>820</v>
      </c>
      <c r="Q678" t="s">
        <v>48</v>
      </c>
      <c r="R678" t="s">
        <v>317</v>
      </c>
      <c r="S678" t="s">
        <v>318</v>
      </c>
      <c r="T678" t="s">
        <v>51</v>
      </c>
      <c r="U678" t="s">
        <v>353</v>
      </c>
      <c r="V678">
        <v>1.1499999999999999</v>
      </c>
      <c r="W678" s="1">
        <v>1808.95</v>
      </c>
      <c r="X678">
        <v>1</v>
      </c>
      <c r="Y678">
        <v>0.92</v>
      </c>
      <c r="Z678">
        <v>4</v>
      </c>
      <c r="AA678">
        <v>0.23</v>
      </c>
      <c r="AB678" s="2">
        <v>0</v>
      </c>
      <c r="AC678" s="1">
        <v>0</v>
      </c>
      <c r="AD678" s="7">
        <v>43488</v>
      </c>
      <c r="AE678" s="7">
        <v>43489</v>
      </c>
      <c r="AF678">
        <v>1</v>
      </c>
      <c r="AG678" t="s">
        <v>53</v>
      </c>
      <c r="AH678" s="2">
        <v>0</v>
      </c>
      <c r="AI678" s="1">
        <v>0</v>
      </c>
      <c r="AJ678" s="1">
        <v>0</v>
      </c>
      <c r="AK678" s="6" t="str">
        <f>+IF(Tabla1[[#This Row],[REQUEST_TY]]="SR MANTENIMIENTO CORRECTIVO", "EMERGENCIA", "OTROS")</f>
        <v>EMERGENCIA</v>
      </c>
      <c r="AL678" s="6" t="str">
        <f>+_xlfn.IFS(Tabla1[[#This Row],[Veces obj]]&lt;=1,"0-1",Tabla1[[#This Row],[Veces obj]]&lt;=2,"1-2",Tabla1[[#This Row],[Veces obj]]&lt;=3,"2-3",TRUE,"&gt;3")</f>
        <v>0-1</v>
      </c>
      <c r="AM678" s="6" t="str">
        <f>+_xlfn.IFS(MONTH(Tabla1[[#This Row],[MES]])&lt;=3,"Q1",MONTH(Tabla1[[#This Row],[MES]])&lt;=6,"Q2",MONTH(Tabla1[[#This Row],[MES]])&lt;=9,"Q3",TRUE,"Q4")</f>
        <v>Q1</v>
      </c>
      <c r="AN678" t="str">
        <f>+IFERROR(VLOOKUP(Tabla1[[#This Row],[CUENTA]],CTAS[],2,0),"OTROS")</f>
        <v>OTROS</v>
      </c>
      <c r="AP678" t="str">
        <f>+IFERROR(VLOOKUP(Tabla1[[#This Row],[EMPLEADO]],IS[],3,0),"OTROS")</f>
        <v>OTROS</v>
      </c>
      <c r="AQ678" t="str">
        <f>+IFERROR(VLOOKUP(Tabla1[[#This Row],[EMPLEADO]],IS[[NÓMINA]:[INGENIERO]],2,0),"OTROS")</f>
        <v>OTROS</v>
      </c>
    </row>
    <row r="679" spans="1:43" x14ac:dyDescent="0.25">
      <c r="A679" t="s">
        <v>4444</v>
      </c>
      <c r="B679">
        <v>1</v>
      </c>
      <c r="C679" t="s">
        <v>6339</v>
      </c>
      <c r="D679" t="s">
        <v>38</v>
      </c>
      <c r="E679" t="s">
        <v>725</v>
      </c>
      <c r="F679" t="s">
        <v>6340</v>
      </c>
      <c r="G679" s="17" t="s">
        <v>6341</v>
      </c>
      <c r="H679" t="s">
        <v>646</v>
      </c>
      <c r="I679" t="s">
        <v>43</v>
      </c>
      <c r="J679" t="s">
        <v>8</v>
      </c>
      <c r="K679" t="s">
        <v>102</v>
      </c>
      <c r="L679" t="s">
        <v>1608</v>
      </c>
      <c r="M679" t="s">
        <v>358</v>
      </c>
      <c r="N679">
        <v>0</v>
      </c>
      <c r="O679" t="s">
        <v>47</v>
      </c>
      <c r="P679">
        <v>60</v>
      </c>
      <c r="Q679" t="s">
        <v>82</v>
      </c>
      <c r="R679" t="s">
        <v>223</v>
      </c>
      <c r="S679" t="s">
        <v>139</v>
      </c>
      <c r="T679" t="s">
        <v>51</v>
      </c>
      <c r="U679" t="s">
        <v>140</v>
      </c>
      <c r="V679">
        <v>1.1000000000000001</v>
      </c>
      <c r="W679" s="1">
        <v>1730.3000000000004</v>
      </c>
      <c r="X679">
        <v>1</v>
      </c>
      <c r="Y679">
        <v>0.92</v>
      </c>
      <c r="Z679">
        <v>4</v>
      </c>
      <c r="AA679">
        <v>0.23</v>
      </c>
      <c r="AB679" s="2">
        <v>0</v>
      </c>
      <c r="AC679" s="1">
        <v>0</v>
      </c>
      <c r="AD679" s="7">
        <v>43523</v>
      </c>
      <c r="AE679" s="7">
        <v>43523</v>
      </c>
      <c r="AF679">
        <v>0</v>
      </c>
      <c r="AG679" t="s">
        <v>53</v>
      </c>
      <c r="AH679" s="2">
        <v>0</v>
      </c>
      <c r="AI679" s="1">
        <v>0</v>
      </c>
      <c r="AJ679" s="1">
        <v>0</v>
      </c>
      <c r="AK679" s="6" t="str">
        <f>+IF(Tabla1[[#This Row],[REQUEST_TY]]="SR MANTENIMIENTO CORRECTIVO", "EMERGENCIA", "OTROS")</f>
        <v>EMERGENCIA</v>
      </c>
      <c r="AL679" s="6" t="str">
        <f>+_xlfn.IFS(Tabla1[[#This Row],[Veces obj]]&lt;=1,"0-1",Tabla1[[#This Row],[Veces obj]]&lt;=2,"1-2",Tabla1[[#This Row],[Veces obj]]&lt;=3,"2-3",TRUE,"&gt;3")</f>
        <v>0-1</v>
      </c>
      <c r="AM679" s="6" t="str">
        <f>+_xlfn.IFS(MONTH(Tabla1[[#This Row],[MES]])&lt;=3,"Q1",MONTH(Tabla1[[#This Row],[MES]])&lt;=6,"Q2",MONTH(Tabla1[[#This Row],[MES]])&lt;=9,"Q3",TRUE,"Q4")</f>
        <v>Q1</v>
      </c>
      <c r="AN679" t="str">
        <f>+IFERROR(VLOOKUP(Tabla1[[#This Row],[CUENTA]],CTAS[],2,0),"OTROS")</f>
        <v>OTROS</v>
      </c>
      <c r="AP679" t="str">
        <f>+IFERROR(VLOOKUP(Tabla1[[#This Row],[EMPLEADO]],IS[],3,0),"OTROS")</f>
        <v>OTROS</v>
      </c>
      <c r="AQ679" t="str">
        <f>+IFERROR(VLOOKUP(Tabla1[[#This Row],[EMPLEADO]],IS[[NÓMINA]:[INGENIERO]],2,0),"OTROS")</f>
        <v>OTROS</v>
      </c>
    </row>
    <row r="680" spans="1:43" x14ac:dyDescent="0.25">
      <c r="A680" t="s">
        <v>4444</v>
      </c>
      <c r="B680">
        <v>1</v>
      </c>
      <c r="C680" t="s">
        <v>6472</v>
      </c>
      <c r="D680" t="s">
        <v>38</v>
      </c>
      <c r="E680" t="s">
        <v>258</v>
      </c>
      <c r="F680" t="s">
        <v>6473</v>
      </c>
      <c r="G680" s="17" t="s">
        <v>3141</v>
      </c>
      <c r="H680" t="s">
        <v>915</v>
      </c>
      <c r="I680" t="s">
        <v>43</v>
      </c>
      <c r="J680" t="s">
        <v>8</v>
      </c>
      <c r="K680" t="s">
        <v>59</v>
      </c>
      <c r="L680" t="s">
        <v>130</v>
      </c>
      <c r="M680" t="s">
        <v>131</v>
      </c>
      <c r="N680">
        <v>0</v>
      </c>
      <c r="O680" t="s">
        <v>47</v>
      </c>
      <c r="P680">
        <v>4</v>
      </c>
      <c r="Q680" t="s">
        <v>207</v>
      </c>
      <c r="R680" t="s">
        <v>138</v>
      </c>
      <c r="S680" t="s">
        <v>139</v>
      </c>
      <c r="T680" t="s">
        <v>51</v>
      </c>
      <c r="U680" t="s">
        <v>879</v>
      </c>
      <c r="V680">
        <v>0.6</v>
      </c>
      <c r="W680" s="1">
        <v>943.80000000000007</v>
      </c>
      <c r="X680">
        <v>1</v>
      </c>
      <c r="Y680">
        <v>0.92</v>
      </c>
      <c r="Z680">
        <v>4</v>
      </c>
      <c r="AA680">
        <v>0.23</v>
      </c>
      <c r="AB680" s="2">
        <v>0</v>
      </c>
      <c r="AC680" s="1">
        <v>0</v>
      </c>
      <c r="AD680" s="7">
        <v>43516</v>
      </c>
      <c r="AE680" s="7">
        <v>43516</v>
      </c>
      <c r="AF680">
        <v>0</v>
      </c>
      <c r="AG680" t="s">
        <v>53</v>
      </c>
      <c r="AH680" s="2">
        <v>0</v>
      </c>
      <c r="AI680" s="1">
        <v>0</v>
      </c>
      <c r="AJ680" s="1">
        <v>0</v>
      </c>
      <c r="AK680" s="6" t="str">
        <f>+IF(Tabla1[[#This Row],[REQUEST_TY]]="SR MANTENIMIENTO CORRECTIVO", "EMERGENCIA", "OTROS")</f>
        <v>EMERGENCIA</v>
      </c>
      <c r="AL680" s="6" t="str">
        <f>+_xlfn.IFS(Tabla1[[#This Row],[Veces obj]]&lt;=1,"0-1",Tabla1[[#This Row],[Veces obj]]&lt;=2,"1-2",Tabla1[[#This Row],[Veces obj]]&lt;=3,"2-3",TRUE,"&gt;3")</f>
        <v>0-1</v>
      </c>
      <c r="AM680" s="6" t="str">
        <f>+_xlfn.IFS(MONTH(Tabla1[[#This Row],[MES]])&lt;=3,"Q1",MONTH(Tabla1[[#This Row],[MES]])&lt;=6,"Q2",MONTH(Tabla1[[#This Row],[MES]])&lt;=9,"Q3",TRUE,"Q4")</f>
        <v>Q1</v>
      </c>
      <c r="AN680" t="str">
        <f>+IFERROR(VLOOKUP(Tabla1[[#This Row],[CUENTA]],CTAS[],2,0),"OTROS")</f>
        <v>OTROS</v>
      </c>
      <c r="AP680" t="str">
        <f>+IFERROR(VLOOKUP(Tabla1[[#This Row],[EMPLEADO]],IS[],3,0),"OTROS")</f>
        <v>OTROS</v>
      </c>
      <c r="AQ680" t="str">
        <f>+IFERROR(VLOOKUP(Tabla1[[#This Row],[EMPLEADO]],IS[[NÓMINA]:[INGENIERO]],2,0),"OTROS")</f>
        <v>OTROS</v>
      </c>
    </row>
    <row r="681" spans="1:43" x14ac:dyDescent="0.25">
      <c r="A681" t="s">
        <v>36</v>
      </c>
      <c r="B681">
        <v>1</v>
      </c>
      <c r="C681" t="s">
        <v>1465</v>
      </c>
      <c r="D681" t="s">
        <v>38</v>
      </c>
      <c r="E681" t="s">
        <v>904</v>
      </c>
      <c r="F681" t="s">
        <v>1466</v>
      </c>
      <c r="G681" s="17" t="s">
        <v>1467</v>
      </c>
      <c r="H681" t="s">
        <v>220</v>
      </c>
      <c r="I681" t="s">
        <v>43</v>
      </c>
      <c r="J681" t="s">
        <v>8</v>
      </c>
      <c r="K681" t="s">
        <v>907</v>
      </c>
      <c r="L681" t="s">
        <v>908</v>
      </c>
      <c r="M681" t="s">
        <v>556</v>
      </c>
      <c r="N681">
        <v>0</v>
      </c>
      <c r="O681" t="s">
        <v>47</v>
      </c>
      <c r="P681">
        <v>69</v>
      </c>
      <c r="Q681" t="s">
        <v>48</v>
      </c>
      <c r="R681" t="s">
        <v>49</v>
      </c>
      <c r="S681" t="s">
        <v>50</v>
      </c>
      <c r="T681" t="s">
        <v>208</v>
      </c>
      <c r="U681" t="s">
        <v>52</v>
      </c>
      <c r="V681">
        <v>1.05</v>
      </c>
      <c r="W681" s="1">
        <v>750.75000000000011</v>
      </c>
      <c r="X681">
        <v>1</v>
      </c>
      <c r="Y681">
        <v>2.08</v>
      </c>
      <c r="Z681">
        <v>9</v>
      </c>
      <c r="AA681">
        <v>0.23111111111111113</v>
      </c>
      <c r="AB681" s="2">
        <v>0</v>
      </c>
      <c r="AC681" s="1">
        <v>0</v>
      </c>
      <c r="AD681" s="7">
        <v>43488</v>
      </c>
      <c r="AE681" s="7">
        <v>43488</v>
      </c>
      <c r="AF681">
        <v>0</v>
      </c>
      <c r="AG681" t="s">
        <v>53</v>
      </c>
      <c r="AH681" s="2">
        <v>0</v>
      </c>
      <c r="AI681" s="1">
        <v>0</v>
      </c>
      <c r="AJ681" s="1">
        <v>0</v>
      </c>
      <c r="AK681" s="6" t="str">
        <f>+IF(Tabla1[[#This Row],[REQUEST_TY]]="SR MANTENIMIENTO CORRECTIVO", "EMERGENCIA", "OTROS")</f>
        <v>EMERGENCIA</v>
      </c>
      <c r="AL681" s="6" t="str">
        <f>+_xlfn.IFS(Tabla1[[#This Row],[Veces obj]]&lt;=1,"0-1",Tabla1[[#This Row],[Veces obj]]&lt;=2,"1-2",Tabla1[[#This Row],[Veces obj]]&lt;=3,"2-3",TRUE,"&gt;3")</f>
        <v>0-1</v>
      </c>
      <c r="AM681" s="6" t="str">
        <f>+_xlfn.IFS(MONTH(Tabla1[[#This Row],[MES]])&lt;=3,"Q1",MONTH(Tabla1[[#This Row],[MES]])&lt;=6,"Q2",MONTH(Tabla1[[#This Row],[MES]])&lt;=9,"Q3",TRUE,"Q4")</f>
        <v>Q1</v>
      </c>
      <c r="AN681" t="str">
        <f>+IFERROR(VLOOKUP(Tabla1[[#This Row],[CUENTA]],CTAS[],2,0),"OTROS")</f>
        <v>OTROS</v>
      </c>
      <c r="AP681" t="str">
        <f>+IFERROR(VLOOKUP(Tabla1[[#This Row],[EMPLEADO]],IS[],3,0),"OTROS")</f>
        <v>OTROS</v>
      </c>
      <c r="AQ681" t="str">
        <f>+IFERROR(VLOOKUP(Tabla1[[#This Row],[EMPLEADO]],IS[[NÓMINA]:[INGENIERO]],2,0),"OTROS")</f>
        <v>OTROS</v>
      </c>
    </row>
    <row r="682" spans="1:43" x14ac:dyDescent="0.25">
      <c r="A682" t="s">
        <v>4444</v>
      </c>
      <c r="B682">
        <v>1</v>
      </c>
      <c r="C682" t="s">
        <v>7023</v>
      </c>
      <c r="D682" t="s">
        <v>38</v>
      </c>
      <c r="E682" t="s">
        <v>39</v>
      </c>
      <c r="F682" t="s">
        <v>7024</v>
      </c>
      <c r="G682" s="17" t="s">
        <v>7025</v>
      </c>
      <c r="H682" t="s">
        <v>79</v>
      </c>
      <c r="I682" t="s">
        <v>43</v>
      </c>
      <c r="J682" t="s">
        <v>8</v>
      </c>
      <c r="K682" t="s">
        <v>117</v>
      </c>
      <c r="L682" t="s">
        <v>7026</v>
      </c>
      <c r="M682" t="s">
        <v>951</v>
      </c>
      <c r="N682">
        <v>0</v>
      </c>
      <c r="O682" t="s">
        <v>47</v>
      </c>
      <c r="P682">
        <v>308</v>
      </c>
      <c r="Q682" t="s">
        <v>48</v>
      </c>
      <c r="R682" t="s">
        <v>49</v>
      </c>
      <c r="S682" t="s">
        <v>50</v>
      </c>
      <c r="T682" t="s">
        <v>208</v>
      </c>
      <c r="U682" t="s">
        <v>52</v>
      </c>
      <c r="V682">
        <v>1.05</v>
      </c>
      <c r="W682" s="1">
        <v>750.75000000000011</v>
      </c>
      <c r="X682">
        <v>1</v>
      </c>
      <c r="Y682">
        <v>2.08</v>
      </c>
      <c r="Z682">
        <v>9</v>
      </c>
      <c r="AA682">
        <v>0.23111111111111113</v>
      </c>
      <c r="AB682" s="2">
        <v>0</v>
      </c>
      <c r="AC682" s="1">
        <v>0</v>
      </c>
      <c r="AD682" s="7">
        <v>43521</v>
      </c>
      <c r="AE682" s="7">
        <v>43521</v>
      </c>
      <c r="AF682">
        <v>0</v>
      </c>
      <c r="AG682" t="s">
        <v>53</v>
      </c>
      <c r="AH682" s="2">
        <v>0</v>
      </c>
      <c r="AI682" s="1">
        <v>0</v>
      </c>
      <c r="AJ682" s="1">
        <v>0</v>
      </c>
      <c r="AK682" s="6" t="str">
        <f>+IF(Tabla1[[#This Row],[REQUEST_TY]]="SR MANTENIMIENTO CORRECTIVO", "EMERGENCIA", "OTROS")</f>
        <v>EMERGENCIA</v>
      </c>
      <c r="AL682" s="6" t="str">
        <f>+_xlfn.IFS(Tabla1[[#This Row],[Veces obj]]&lt;=1,"0-1",Tabla1[[#This Row],[Veces obj]]&lt;=2,"1-2",Tabla1[[#This Row],[Veces obj]]&lt;=3,"2-3",TRUE,"&gt;3")</f>
        <v>0-1</v>
      </c>
      <c r="AM682" s="6" t="str">
        <f>+_xlfn.IFS(MONTH(Tabla1[[#This Row],[MES]])&lt;=3,"Q1",MONTH(Tabla1[[#This Row],[MES]])&lt;=6,"Q2",MONTH(Tabla1[[#This Row],[MES]])&lt;=9,"Q3",TRUE,"Q4")</f>
        <v>Q1</v>
      </c>
      <c r="AN682" t="str">
        <f>+IFERROR(VLOOKUP(Tabla1[[#This Row],[CUENTA]],CTAS[],2,0),"OTROS")</f>
        <v>OTROS</v>
      </c>
      <c r="AP682" t="str">
        <f>+IFERROR(VLOOKUP(Tabla1[[#This Row],[EMPLEADO]],IS[],3,0),"OTROS")</f>
        <v>OTROS</v>
      </c>
      <c r="AQ682" t="str">
        <f>+IFERROR(VLOOKUP(Tabla1[[#This Row],[EMPLEADO]],IS[[NÓMINA]:[INGENIERO]],2,0),"OTROS")</f>
        <v>OTROS</v>
      </c>
    </row>
    <row r="683" spans="1:43" x14ac:dyDescent="0.25">
      <c r="A683" t="s">
        <v>36</v>
      </c>
      <c r="B683">
        <v>1</v>
      </c>
      <c r="C683" t="s">
        <v>1468</v>
      </c>
      <c r="D683" t="s">
        <v>38</v>
      </c>
      <c r="E683" t="s">
        <v>725</v>
      </c>
      <c r="F683" t="s">
        <v>1469</v>
      </c>
      <c r="G683" s="17" t="s">
        <v>1470</v>
      </c>
      <c r="H683" t="s">
        <v>79</v>
      </c>
      <c r="I683" t="s">
        <v>43</v>
      </c>
      <c r="J683" t="s">
        <v>8</v>
      </c>
      <c r="K683" t="s">
        <v>102</v>
      </c>
      <c r="L683" t="s">
        <v>1471</v>
      </c>
      <c r="M683" t="s">
        <v>1150</v>
      </c>
      <c r="N683">
        <v>0</v>
      </c>
      <c r="O683" t="s">
        <v>47</v>
      </c>
      <c r="P683">
        <v>43</v>
      </c>
      <c r="Q683" t="s">
        <v>82</v>
      </c>
      <c r="R683" t="s">
        <v>223</v>
      </c>
      <c r="S683" t="s">
        <v>139</v>
      </c>
      <c r="T683" t="s">
        <v>51</v>
      </c>
      <c r="U683" t="s">
        <v>140</v>
      </c>
      <c r="V683">
        <v>1.1000000000000001</v>
      </c>
      <c r="W683" s="1">
        <v>1730.3000000000004</v>
      </c>
      <c r="X683">
        <v>1</v>
      </c>
      <c r="Y683">
        <v>0.93</v>
      </c>
      <c r="Z683">
        <v>4</v>
      </c>
      <c r="AA683">
        <v>0.23250000000000001</v>
      </c>
      <c r="AB683" s="2">
        <v>0</v>
      </c>
      <c r="AC683" s="1">
        <v>0</v>
      </c>
      <c r="AD683" s="7">
        <v>43474</v>
      </c>
      <c r="AE683" s="7">
        <v>43474</v>
      </c>
      <c r="AF683">
        <v>0</v>
      </c>
      <c r="AG683" t="s">
        <v>53</v>
      </c>
      <c r="AH683" s="2">
        <v>0</v>
      </c>
      <c r="AI683" s="1">
        <v>0</v>
      </c>
      <c r="AJ683" s="1">
        <v>0</v>
      </c>
      <c r="AK683" s="6" t="str">
        <f>+IF(Tabla1[[#This Row],[REQUEST_TY]]="SR MANTENIMIENTO CORRECTIVO", "EMERGENCIA", "OTROS")</f>
        <v>EMERGENCIA</v>
      </c>
      <c r="AL683" s="6" t="str">
        <f>+_xlfn.IFS(Tabla1[[#This Row],[Veces obj]]&lt;=1,"0-1",Tabla1[[#This Row],[Veces obj]]&lt;=2,"1-2",Tabla1[[#This Row],[Veces obj]]&lt;=3,"2-3",TRUE,"&gt;3")</f>
        <v>0-1</v>
      </c>
      <c r="AM683" s="6" t="str">
        <f>+_xlfn.IFS(MONTH(Tabla1[[#This Row],[MES]])&lt;=3,"Q1",MONTH(Tabla1[[#This Row],[MES]])&lt;=6,"Q2",MONTH(Tabla1[[#This Row],[MES]])&lt;=9,"Q3",TRUE,"Q4")</f>
        <v>Q1</v>
      </c>
      <c r="AN683" t="str">
        <f>+IFERROR(VLOOKUP(Tabla1[[#This Row],[CUENTA]],CTAS[],2,0),"OTROS")</f>
        <v>OTROS</v>
      </c>
      <c r="AP683" t="str">
        <f>+IFERROR(VLOOKUP(Tabla1[[#This Row],[EMPLEADO]],IS[],3,0),"OTROS")</f>
        <v>OTROS</v>
      </c>
      <c r="AQ683" t="str">
        <f>+IFERROR(VLOOKUP(Tabla1[[#This Row],[EMPLEADO]],IS[[NÓMINA]:[INGENIERO]],2,0),"OTROS")</f>
        <v>OTROS</v>
      </c>
    </row>
    <row r="684" spans="1:43" x14ac:dyDescent="0.25">
      <c r="A684" t="s">
        <v>36</v>
      </c>
      <c r="B684">
        <v>1</v>
      </c>
      <c r="C684" t="s">
        <v>1472</v>
      </c>
      <c r="D684" t="s">
        <v>38</v>
      </c>
      <c r="E684" t="s">
        <v>725</v>
      </c>
      <c r="F684" t="s">
        <v>1473</v>
      </c>
      <c r="G684" s="17" t="s">
        <v>1474</v>
      </c>
      <c r="H684" t="s">
        <v>308</v>
      </c>
      <c r="I684" t="s">
        <v>43</v>
      </c>
      <c r="J684" t="s">
        <v>8</v>
      </c>
      <c r="K684" t="s">
        <v>495</v>
      </c>
      <c r="L684" t="s">
        <v>496</v>
      </c>
      <c r="M684" t="s">
        <v>46</v>
      </c>
      <c r="N684">
        <v>0</v>
      </c>
      <c r="O684" t="s">
        <v>47</v>
      </c>
      <c r="P684">
        <v>38</v>
      </c>
      <c r="Q684" t="s">
        <v>82</v>
      </c>
      <c r="R684" t="s">
        <v>223</v>
      </c>
      <c r="S684" t="s">
        <v>139</v>
      </c>
      <c r="T684" t="s">
        <v>51</v>
      </c>
      <c r="U684" t="s">
        <v>140</v>
      </c>
      <c r="V684">
        <v>1.1000000000000001</v>
      </c>
      <c r="W684" s="1">
        <v>1730.3000000000004</v>
      </c>
      <c r="X684">
        <v>1</v>
      </c>
      <c r="Y684">
        <v>0.93</v>
      </c>
      <c r="Z684">
        <v>4</v>
      </c>
      <c r="AA684">
        <v>0.23250000000000001</v>
      </c>
      <c r="AB684" s="2">
        <v>0</v>
      </c>
      <c r="AC684" s="1">
        <v>0</v>
      </c>
      <c r="AD684" s="7">
        <v>43487</v>
      </c>
      <c r="AE684" s="7">
        <v>43487</v>
      </c>
      <c r="AF684">
        <v>0</v>
      </c>
      <c r="AG684" t="s">
        <v>53</v>
      </c>
      <c r="AH684" s="2">
        <v>0</v>
      </c>
      <c r="AI684" s="1">
        <v>0</v>
      </c>
      <c r="AJ684" s="1">
        <v>0</v>
      </c>
      <c r="AK684" s="6" t="str">
        <f>+IF(Tabla1[[#This Row],[REQUEST_TY]]="SR MANTENIMIENTO CORRECTIVO", "EMERGENCIA", "OTROS")</f>
        <v>EMERGENCIA</v>
      </c>
      <c r="AL684" s="6" t="str">
        <f>+_xlfn.IFS(Tabla1[[#This Row],[Veces obj]]&lt;=1,"0-1",Tabla1[[#This Row],[Veces obj]]&lt;=2,"1-2",Tabla1[[#This Row],[Veces obj]]&lt;=3,"2-3",TRUE,"&gt;3")</f>
        <v>0-1</v>
      </c>
      <c r="AM684" s="6" t="str">
        <f>+_xlfn.IFS(MONTH(Tabla1[[#This Row],[MES]])&lt;=3,"Q1",MONTH(Tabla1[[#This Row],[MES]])&lt;=6,"Q2",MONTH(Tabla1[[#This Row],[MES]])&lt;=9,"Q3",TRUE,"Q4")</f>
        <v>Q1</v>
      </c>
      <c r="AN684" t="str">
        <f>+IFERROR(VLOOKUP(Tabla1[[#This Row],[CUENTA]],CTAS[],2,0),"OTROS")</f>
        <v>OTROS</v>
      </c>
      <c r="AP684" t="str">
        <f>+IFERROR(VLOOKUP(Tabla1[[#This Row],[EMPLEADO]],IS[],3,0),"OTROS")</f>
        <v>OTROS</v>
      </c>
      <c r="AQ684" t="str">
        <f>+IFERROR(VLOOKUP(Tabla1[[#This Row],[EMPLEADO]],IS[[NÓMINA]:[INGENIERO]],2,0),"OTROS")</f>
        <v>OTROS</v>
      </c>
    </row>
    <row r="685" spans="1:43" x14ac:dyDescent="0.25">
      <c r="A685" t="s">
        <v>36</v>
      </c>
      <c r="B685">
        <v>1</v>
      </c>
      <c r="C685" t="s">
        <v>3258</v>
      </c>
      <c r="D685" t="s">
        <v>38</v>
      </c>
      <c r="E685" t="s">
        <v>332</v>
      </c>
      <c r="F685" t="s">
        <v>3259</v>
      </c>
      <c r="G685" s="17" t="s">
        <v>2595</v>
      </c>
      <c r="H685" t="s">
        <v>266</v>
      </c>
      <c r="I685" t="s">
        <v>43</v>
      </c>
      <c r="J685" t="s">
        <v>8</v>
      </c>
      <c r="K685" t="s">
        <v>59</v>
      </c>
      <c r="L685" t="s">
        <v>1102</v>
      </c>
      <c r="M685" t="s">
        <v>73</v>
      </c>
      <c r="N685">
        <v>0</v>
      </c>
      <c r="O685" t="s">
        <v>47</v>
      </c>
      <c r="P685">
        <v>21</v>
      </c>
      <c r="Q685" t="s">
        <v>62</v>
      </c>
      <c r="R685" t="s">
        <v>317</v>
      </c>
      <c r="S685" t="s">
        <v>318</v>
      </c>
      <c r="T685" t="s">
        <v>51</v>
      </c>
      <c r="U685" t="s">
        <v>262</v>
      </c>
      <c r="V685">
        <v>1.05</v>
      </c>
      <c r="W685" s="1">
        <v>1651.6500000000003</v>
      </c>
      <c r="X685">
        <v>1</v>
      </c>
      <c r="Y685">
        <v>3.63</v>
      </c>
      <c r="Z685">
        <v>4</v>
      </c>
      <c r="AA685">
        <v>0.90749999999999997</v>
      </c>
      <c r="AB685" s="2">
        <v>0</v>
      </c>
      <c r="AC685" s="1">
        <v>0</v>
      </c>
      <c r="AD685" s="7">
        <v>43496</v>
      </c>
      <c r="AE685" s="7">
        <v>43496</v>
      </c>
      <c r="AF685">
        <v>0</v>
      </c>
      <c r="AG685" t="s">
        <v>53</v>
      </c>
      <c r="AH685" s="2">
        <v>0</v>
      </c>
      <c r="AI685" s="1">
        <v>0</v>
      </c>
      <c r="AJ685" s="1">
        <v>0</v>
      </c>
      <c r="AK685" s="6" t="str">
        <f>+IF(Tabla1[[#This Row],[REQUEST_TY]]="SR MANTENIMIENTO CORRECTIVO", "EMERGENCIA", "OTROS")</f>
        <v>EMERGENCIA</v>
      </c>
      <c r="AL685" s="6" t="str">
        <f>+_xlfn.IFS(Tabla1[[#This Row],[Veces obj]]&lt;=1,"0-1",Tabla1[[#This Row],[Veces obj]]&lt;=2,"1-2",Tabla1[[#This Row],[Veces obj]]&lt;=3,"2-3",TRUE,"&gt;3")</f>
        <v>0-1</v>
      </c>
      <c r="AM685" s="6" t="str">
        <f>+_xlfn.IFS(MONTH(Tabla1[[#This Row],[MES]])&lt;=3,"Q1",MONTH(Tabla1[[#This Row],[MES]])&lt;=6,"Q2",MONTH(Tabla1[[#This Row],[MES]])&lt;=9,"Q3",TRUE,"Q4")</f>
        <v>Q1</v>
      </c>
      <c r="AN685" t="str">
        <f>+IFERROR(VLOOKUP(Tabla1[[#This Row],[CUENTA]],CTAS[],2,0),"OTROS")</f>
        <v>OTROS</v>
      </c>
      <c r="AO685">
        <v>1</v>
      </c>
      <c r="AP685" t="str">
        <f>+IFERROR(VLOOKUP(Tabla1[[#This Row],[EMPLEADO]],IS[],3,0),"OTROS")</f>
        <v>JUAREZ</v>
      </c>
      <c r="AQ685" t="str">
        <f>+IFERROR(VLOOKUP(Tabla1[[#This Row],[EMPLEADO]],IS[[NÓMINA]:[INGENIERO]],2,0),"OTROS")</f>
        <v>CESAR MAR</v>
      </c>
    </row>
    <row r="686" spans="1:43" x14ac:dyDescent="0.25">
      <c r="A686" t="s">
        <v>4444</v>
      </c>
      <c r="B686">
        <v>1</v>
      </c>
      <c r="C686" t="s">
        <v>7162</v>
      </c>
      <c r="D686" t="s">
        <v>38</v>
      </c>
      <c r="E686" t="s">
        <v>258</v>
      </c>
      <c r="F686" t="s">
        <v>7163</v>
      </c>
      <c r="G686" s="17" t="s">
        <v>5523</v>
      </c>
      <c r="H686" t="s">
        <v>42</v>
      </c>
      <c r="I686" t="s">
        <v>43</v>
      </c>
      <c r="J686" t="s">
        <v>8</v>
      </c>
      <c r="K686" t="s">
        <v>798</v>
      </c>
      <c r="L686" t="s">
        <v>3530</v>
      </c>
      <c r="M686" t="s">
        <v>131</v>
      </c>
      <c r="N686">
        <v>1</v>
      </c>
      <c r="O686" t="s">
        <v>47</v>
      </c>
      <c r="P686">
        <v>18</v>
      </c>
      <c r="Q686" t="s">
        <v>62</v>
      </c>
      <c r="R686" t="s">
        <v>138</v>
      </c>
      <c r="S686" t="s">
        <v>139</v>
      </c>
      <c r="T686" t="s">
        <v>51</v>
      </c>
      <c r="U686" t="s">
        <v>262</v>
      </c>
      <c r="V686">
        <v>1.05</v>
      </c>
      <c r="W686" s="1">
        <v>0</v>
      </c>
      <c r="X686">
        <v>1</v>
      </c>
      <c r="Y686">
        <v>0.93</v>
      </c>
      <c r="Z686">
        <v>4</v>
      </c>
      <c r="AA686">
        <v>0.23250000000000001</v>
      </c>
      <c r="AB686" s="2">
        <v>0</v>
      </c>
      <c r="AC686" s="1">
        <v>0</v>
      </c>
      <c r="AD686" s="7">
        <v>43522</v>
      </c>
      <c r="AE686" s="7">
        <v>43522</v>
      </c>
      <c r="AF686">
        <v>0</v>
      </c>
      <c r="AG686" t="s">
        <v>53</v>
      </c>
      <c r="AH686" s="2">
        <v>0</v>
      </c>
      <c r="AI686" s="1">
        <v>0</v>
      </c>
      <c r="AJ686" s="1">
        <v>0</v>
      </c>
      <c r="AK686" s="6" t="str">
        <f>+IF(Tabla1[[#This Row],[REQUEST_TY]]="SR MANTENIMIENTO CORRECTIVO", "EMERGENCIA", "OTROS")</f>
        <v>EMERGENCIA</v>
      </c>
      <c r="AL686" s="6" t="str">
        <f>+_xlfn.IFS(Tabla1[[#This Row],[Veces obj]]&lt;=1,"0-1",Tabla1[[#This Row],[Veces obj]]&lt;=2,"1-2",Tabla1[[#This Row],[Veces obj]]&lt;=3,"2-3",TRUE,"&gt;3")</f>
        <v>0-1</v>
      </c>
      <c r="AM686" s="6" t="str">
        <f>+_xlfn.IFS(MONTH(Tabla1[[#This Row],[MES]])&lt;=3,"Q1",MONTH(Tabla1[[#This Row],[MES]])&lt;=6,"Q2",MONTH(Tabla1[[#This Row],[MES]])&lt;=9,"Q3",TRUE,"Q4")</f>
        <v>Q1</v>
      </c>
      <c r="AN686" t="str">
        <f>+IFERROR(VLOOKUP(Tabla1[[#This Row],[CUENTA]],CTAS[],2,0),"OTROS")</f>
        <v>OTROS</v>
      </c>
      <c r="AP686" t="str">
        <f>+IFERROR(VLOOKUP(Tabla1[[#This Row],[EMPLEADO]],IS[],3,0),"OTROS")</f>
        <v>OTROS</v>
      </c>
      <c r="AQ686" t="str">
        <f>+IFERROR(VLOOKUP(Tabla1[[#This Row],[EMPLEADO]],IS[[NÓMINA]:[INGENIERO]],2,0),"OTROS")</f>
        <v>OTROS</v>
      </c>
    </row>
    <row r="687" spans="1:43" x14ac:dyDescent="0.25">
      <c r="A687" t="s">
        <v>4444</v>
      </c>
      <c r="B687">
        <v>1</v>
      </c>
      <c r="C687" t="s">
        <v>6879</v>
      </c>
      <c r="D687" t="s">
        <v>38</v>
      </c>
      <c r="E687" t="s">
        <v>217</v>
      </c>
      <c r="F687" t="s">
        <v>6880</v>
      </c>
      <c r="G687" s="17" t="s">
        <v>1167</v>
      </c>
      <c r="H687" t="s">
        <v>204</v>
      </c>
      <c r="I687" t="s">
        <v>43</v>
      </c>
      <c r="J687" t="s">
        <v>8</v>
      </c>
      <c r="K687" t="s">
        <v>59</v>
      </c>
      <c r="L687" t="s">
        <v>1168</v>
      </c>
      <c r="M687" t="s">
        <v>1169</v>
      </c>
      <c r="N687">
        <v>0</v>
      </c>
      <c r="O687" t="s">
        <v>47</v>
      </c>
      <c r="P687">
        <v>15</v>
      </c>
      <c r="Q687" t="s">
        <v>194</v>
      </c>
      <c r="R687" t="s">
        <v>223</v>
      </c>
      <c r="S687" t="s">
        <v>139</v>
      </c>
      <c r="T687" t="s">
        <v>208</v>
      </c>
      <c r="U687" t="s">
        <v>224</v>
      </c>
      <c r="V687">
        <v>0.8</v>
      </c>
      <c r="W687" s="1">
        <v>1258.4000000000003</v>
      </c>
      <c r="X687">
        <v>1</v>
      </c>
      <c r="Y687">
        <v>1.4</v>
      </c>
      <c r="Z687">
        <v>6</v>
      </c>
      <c r="AA687">
        <v>0.23333333333333331</v>
      </c>
      <c r="AB687" s="2">
        <v>0</v>
      </c>
      <c r="AC687" s="1">
        <v>0</v>
      </c>
      <c r="AD687" s="7">
        <v>43517</v>
      </c>
      <c r="AE687" s="7">
        <v>43518</v>
      </c>
      <c r="AF687">
        <v>1</v>
      </c>
      <c r="AG687" t="s">
        <v>53</v>
      </c>
      <c r="AH687" s="2">
        <v>0</v>
      </c>
      <c r="AI687" s="1">
        <v>0</v>
      </c>
      <c r="AJ687" s="1">
        <v>0</v>
      </c>
      <c r="AK687" s="6" t="str">
        <f>+IF(Tabla1[[#This Row],[REQUEST_TY]]="SR MANTENIMIENTO CORRECTIVO", "EMERGENCIA", "OTROS")</f>
        <v>EMERGENCIA</v>
      </c>
      <c r="AL687" s="6" t="str">
        <f>+_xlfn.IFS(Tabla1[[#This Row],[Veces obj]]&lt;=1,"0-1",Tabla1[[#This Row],[Veces obj]]&lt;=2,"1-2",Tabla1[[#This Row],[Veces obj]]&lt;=3,"2-3",TRUE,"&gt;3")</f>
        <v>0-1</v>
      </c>
      <c r="AM687" s="6" t="str">
        <f>+_xlfn.IFS(MONTH(Tabla1[[#This Row],[MES]])&lt;=3,"Q1",MONTH(Tabla1[[#This Row],[MES]])&lt;=6,"Q2",MONTH(Tabla1[[#This Row],[MES]])&lt;=9,"Q3",TRUE,"Q4")</f>
        <v>Q1</v>
      </c>
      <c r="AN687" t="str">
        <f>+IFERROR(VLOOKUP(Tabla1[[#This Row],[CUENTA]],CTAS[],2,0),"OTROS")</f>
        <v>OTROS</v>
      </c>
      <c r="AP687" t="str">
        <f>+IFERROR(VLOOKUP(Tabla1[[#This Row],[EMPLEADO]],IS[],3,0),"OTROS")</f>
        <v>OTROS</v>
      </c>
      <c r="AQ687" t="str">
        <f>+IFERROR(VLOOKUP(Tabla1[[#This Row],[EMPLEADO]],IS[[NÓMINA]:[INGENIERO]],2,0),"OTROS")</f>
        <v>OTROS</v>
      </c>
    </row>
    <row r="688" spans="1:43" x14ac:dyDescent="0.25">
      <c r="A688" t="s">
        <v>36</v>
      </c>
      <c r="B688">
        <v>1</v>
      </c>
      <c r="C688" t="s">
        <v>1475</v>
      </c>
      <c r="D688" t="s">
        <v>38</v>
      </c>
      <c r="E688" t="s">
        <v>583</v>
      </c>
      <c r="F688" t="s">
        <v>1476</v>
      </c>
      <c r="G688" s="17" t="s">
        <v>585</v>
      </c>
      <c r="H688" t="s">
        <v>586</v>
      </c>
      <c r="I688" t="s">
        <v>43</v>
      </c>
      <c r="J688" t="s">
        <v>8</v>
      </c>
      <c r="K688" t="s">
        <v>587</v>
      </c>
      <c r="L688" t="s">
        <v>588</v>
      </c>
      <c r="M688" t="s">
        <v>589</v>
      </c>
      <c r="N688">
        <v>0</v>
      </c>
      <c r="O688" t="s">
        <v>47</v>
      </c>
      <c r="P688">
        <v>2598</v>
      </c>
      <c r="Q688" t="s">
        <v>48</v>
      </c>
      <c r="R688" t="s">
        <v>95</v>
      </c>
      <c r="S688" t="s">
        <v>64</v>
      </c>
      <c r="T688" t="s">
        <v>208</v>
      </c>
      <c r="U688" t="s">
        <v>96</v>
      </c>
      <c r="V688">
        <v>1.1000000000000001</v>
      </c>
      <c r="W688" s="1">
        <v>1501.5000000000002</v>
      </c>
      <c r="X688">
        <v>1</v>
      </c>
      <c r="Y688">
        <v>2.1</v>
      </c>
      <c r="Z688">
        <v>9</v>
      </c>
      <c r="AA688">
        <v>0.23333333333333334</v>
      </c>
      <c r="AB688" s="2">
        <v>0</v>
      </c>
      <c r="AC688" s="1">
        <v>0</v>
      </c>
      <c r="AD688" s="7">
        <v>43476</v>
      </c>
      <c r="AE688" s="7">
        <v>43476</v>
      </c>
      <c r="AF688">
        <v>0</v>
      </c>
      <c r="AG688" t="s">
        <v>53</v>
      </c>
      <c r="AH688" s="2">
        <v>0</v>
      </c>
      <c r="AI688" s="1">
        <v>0</v>
      </c>
      <c r="AJ688" s="1">
        <v>0</v>
      </c>
      <c r="AK688" s="6" t="str">
        <f>+IF(Tabla1[[#This Row],[REQUEST_TY]]="SR MANTENIMIENTO CORRECTIVO", "EMERGENCIA", "OTROS")</f>
        <v>EMERGENCIA</v>
      </c>
      <c r="AL688" s="6" t="str">
        <f>+_xlfn.IFS(Tabla1[[#This Row],[Veces obj]]&lt;=1,"0-1",Tabla1[[#This Row],[Veces obj]]&lt;=2,"1-2",Tabla1[[#This Row],[Veces obj]]&lt;=3,"2-3",TRUE,"&gt;3")</f>
        <v>0-1</v>
      </c>
      <c r="AM688" s="6" t="str">
        <f>+_xlfn.IFS(MONTH(Tabla1[[#This Row],[MES]])&lt;=3,"Q1",MONTH(Tabla1[[#This Row],[MES]])&lt;=6,"Q2",MONTH(Tabla1[[#This Row],[MES]])&lt;=9,"Q3",TRUE,"Q4")</f>
        <v>Q1</v>
      </c>
      <c r="AN688" t="str">
        <f>+IFERROR(VLOOKUP(Tabla1[[#This Row],[CUENTA]],CTAS[],2,0),"OTROS")</f>
        <v>OTROS</v>
      </c>
      <c r="AP688" t="str">
        <f>+IFERROR(VLOOKUP(Tabla1[[#This Row],[EMPLEADO]],IS[],3,0),"OTROS")</f>
        <v>OTROS</v>
      </c>
      <c r="AQ688" t="str">
        <f>+IFERROR(VLOOKUP(Tabla1[[#This Row],[EMPLEADO]],IS[[NÓMINA]:[INGENIERO]],2,0),"OTROS")</f>
        <v>OTROS</v>
      </c>
    </row>
    <row r="689" spans="1:43" x14ac:dyDescent="0.25">
      <c r="A689" t="s">
        <v>36</v>
      </c>
      <c r="B689">
        <v>1</v>
      </c>
      <c r="C689" t="s">
        <v>1477</v>
      </c>
      <c r="D689" t="s">
        <v>38</v>
      </c>
      <c r="E689" t="s">
        <v>85</v>
      </c>
      <c r="F689" t="s">
        <v>1478</v>
      </c>
      <c r="G689" s="17" t="s">
        <v>1479</v>
      </c>
      <c r="H689" t="s">
        <v>740</v>
      </c>
      <c r="I689" t="s">
        <v>43</v>
      </c>
      <c r="J689" t="s">
        <v>8</v>
      </c>
      <c r="K689" t="s">
        <v>1480</v>
      </c>
      <c r="L689" t="s">
        <v>1481</v>
      </c>
      <c r="M689" t="s">
        <v>1482</v>
      </c>
      <c r="N689">
        <v>0</v>
      </c>
      <c r="O689" t="s">
        <v>47</v>
      </c>
      <c r="P689">
        <v>29</v>
      </c>
      <c r="Q689" t="s">
        <v>62</v>
      </c>
      <c r="R689" t="s">
        <v>49</v>
      </c>
      <c r="S689" t="s">
        <v>50</v>
      </c>
      <c r="T689" t="s">
        <v>51</v>
      </c>
      <c r="U689" t="s">
        <v>154</v>
      </c>
      <c r="V689">
        <v>0.6</v>
      </c>
      <c r="W689" s="1">
        <v>429.00000000000006</v>
      </c>
      <c r="X689">
        <v>1</v>
      </c>
      <c r="Y689">
        <v>1.17</v>
      </c>
      <c r="Z689">
        <v>5</v>
      </c>
      <c r="AA689">
        <v>0.23399999999999999</v>
      </c>
      <c r="AB689" s="2">
        <v>0</v>
      </c>
      <c r="AC689" s="1">
        <v>0</v>
      </c>
      <c r="AD689" s="7">
        <v>43468</v>
      </c>
      <c r="AE689" s="7">
        <v>43468</v>
      </c>
      <c r="AF689">
        <v>0</v>
      </c>
      <c r="AG689" t="s">
        <v>53</v>
      </c>
      <c r="AH689" s="2">
        <v>0</v>
      </c>
      <c r="AI689" s="1">
        <v>0</v>
      </c>
      <c r="AJ689" s="1">
        <v>0</v>
      </c>
      <c r="AK689" s="6" t="str">
        <f>+IF(Tabla1[[#This Row],[REQUEST_TY]]="SR MANTENIMIENTO CORRECTIVO", "EMERGENCIA", "OTROS")</f>
        <v>EMERGENCIA</v>
      </c>
      <c r="AL689" s="6" t="str">
        <f>+_xlfn.IFS(Tabla1[[#This Row],[Veces obj]]&lt;=1,"0-1",Tabla1[[#This Row],[Veces obj]]&lt;=2,"1-2",Tabla1[[#This Row],[Veces obj]]&lt;=3,"2-3",TRUE,"&gt;3")</f>
        <v>0-1</v>
      </c>
      <c r="AM689" s="6" t="str">
        <f>+_xlfn.IFS(MONTH(Tabla1[[#This Row],[MES]])&lt;=3,"Q1",MONTH(Tabla1[[#This Row],[MES]])&lt;=6,"Q2",MONTH(Tabla1[[#This Row],[MES]])&lt;=9,"Q3",TRUE,"Q4")</f>
        <v>Q1</v>
      </c>
      <c r="AN689" t="str">
        <f>+IFERROR(VLOOKUP(Tabla1[[#This Row],[CUENTA]],CTAS[],2,0),"OTROS")</f>
        <v>OTROS</v>
      </c>
      <c r="AP689" t="str">
        <f>+IFERROR(VLOOKUP(Tabla1[[#This Row],[EMPLEADO]],IS[],3,0),"OTROS")</f>
        <v>OTROS</v>
      </c>
      <c r="AQ689" t="str">
        <f>+IFERROR(VLOOKUP(Tabla1[[#This Row],[EMPLEADO]],IS[[NÓMINA]:[INGENIERO]],2,0),"OTROS")</f>
        <v>OTROS</v>
      </c>
    </row>
    <row r="690" spans="1:43" x14ac:dyDescent="0.25">
      <c r="A690" t="s">
        <v>36</v>
      </c>
      <c r="B690">
        <v>1</v>
      </c>
      <c r="C690" t="s">
        <v>3337</v>
      </c>
      <c r="D690" t="s">
        <v>38</v>
      </c>
      <c r="E690" t="s">
        <v>2827</v>
      </c>
      <c r="F690" t="s">
        <v>3338</v>
      </c>
      <c r="G690" s="17" t="s">
        <v>2829</v>
      </c>
      <c r="H690" t="s">
        <v>266</v>
      </c>
      <c r="I690" t="s">
        <v>43</v>
      </c>
      <c r="J690" t="s">
        <v>8</v>
      </c>
      <c r="K690" t="s">
        <v>71</v>
      </c>
      <c r="L690" t="s">
        <v>170</v>
      </c>
      <c r="M690" t="s">
        <v>73</v>
      </c>
      <c r="N690">
        <v>0</v>
      </c>
      <c r="O690" t="s">
        <v>47</v>
      </c>
      <c r="P690">
        <v>69</v>
      </c>
      <c r="Q690" t="s">
        <v>48</v>
      </c>
      <c r="R690" t="s">
        <v>138</v>
      </c>
      <c r="S690" t="s">
        <v>139</v>
      </c>
      <c r="T690" t="s">
        <v>51</v>
      </c>
      <c r="U690" t="s">
        <v>353</v>
      </c>
      <c r="V690">
        <v>1.1499999999999999</v>
      </c>
      <c r="W690" s="1">
        <v>1808.95</v>
      </c>
      <c r="X690">
        <v>1</v>
      </c>
      <c r="Y690">
        <v>3.9</v>
      </c>
      <c r="Z690">
        <v>4</v>
      </c>
      <c r="AA690">
        <v>0.97499999999999998</v>
      </c>
      <c r="AB690" s="2">
        <v>0</v>
      </c>
      <c r="AC690" s="1">
        <v>0</v>
      </c>
      <c r="AD690" s="7">
        <v>43480</v>
      </c>
      <c r="AE690" s="7">
        <v>43480</v>
      </c>
      <c r="AF690">
        <v>0</v>
      </c>
      <c r="AG690" t="s">
        <v>53</v>
      </c>
      <c r="AH690" s="2">
        <v>0</v>
      </c>
      <c r="AI690" s="1">
        <v>0</v>
      </c>
      <c r="AJ690" s="1">
        <v>0</v>
      </c>
      <c r="AK690" s="6" t="str">
        <f>+IF(Tabla1[[#This Row],[REQUEST_TY]]="SR MANTENIMIENTO CORRECTIVO", "EMERGENCIA", "OTROS")</f>
        <v>EMERGENCIA</v>
      </c>
      <c r="AL690" s="6" t="str">
        <f>+_xlfn.IFS(Tabla1[[#This Row],[Veces obj]]&lt;=1,"0-1",Tabla1[[#This Row],[Veces obj]]&lt;=2,"1-2",Tabla1[[#This Row],[Veces obj]]&lt;=3,"2-3",TRUE,"&gt;3")</f>
        <v>0-1</v>
      </c>
      <c r="AM690" s="6" t="str">
        <f>+_xlfn.IFS(MONTH(Tabla1[[#This Row],[MES]])&lt;=3,"Q1",MONTH(Tabla1[[#This Row],[MES]])&lt;=6,"Q2",MONTH(Tabla1[[#This Row],[MES]])&lt;=9,"Q3",TRUE,"Q4")</f>
        <v>Q1</v>
      </c>
      <c r="AN690" t="str">
        <f>+IFERROR(VLOOKUP(Tabla1[[#This Row],[CUENTA]],CTAS[],2,0),"OTROS")</f>
        <v>OTROS</v>
      </c>
      <c r="AO690">
        <v>1</v>
      </c>
      <c r="AP690" t="str">
        <f>+IFERROR(VLOOKUP(Tabla1[[#This Row],[EMPLEADO]],IS[],3,0),"OTROS")</f>
        <v>JUAREZ</v>
      </c>
      <c r="AQ690" t="str">
        <f>+IFERROR(VLOOKUP(Tabla1[[#This Row],[EMPLEADO]],IS[[NÓMINA]:[INGENIERO]],2,0),"OTROS")</f>
        <v>CESAR MAR</v>
      </c>
    </row>
    <row r="691" spans="1:43" x14ac:dyDescent="0.25">
      <c r="A691" t="s">
        <v>36</v>
      </c>
      <c r="B691">
        <v>1</v>
      </c>
      <c r="C691" t="s">
        <v>1486</v>
      </c>
      <c r="D691" t="s">
        <v>38</v>
      </c>
      <c r="E691" t="s">
        <v>604</v>
      </c>
      <c r="F691" t="s">
        <v>1487</v>
      </c>
      <c r="G691" s="17" t="s">
        <v>1488</v>
      </c>
      <c r="H691" t="s">
        <v>213</v>
      </c>
      <c r="I691" t="s">
        <v>43</v>
      </c>
      <c r="J691" t="s">
        <v>8</v>
      </c>
      <c r="K691" t="s">
        <v>853</v>
      </c>
      <c r="L691" t="s">
        <v>854</v>
      </c>
      <c r="M691" t="s">
        <v>640</v>
      </c>
      <c r="N691">
        <v>0</v>
      </c>
      <c r="O691" t="s">
        <v>47</v>
      </c>
      <c r="P691">
        <v>2</v>
      </c>
      <c r="Q691" t="s">
        <v>388</v>
      </c>
      <c r="R691" t="s">
        <v>63</v>
      </c>
      <c r="S691" t="s">
        <v>64</v>
      </c>
      <c r="T691" t="s">
        <v>51</v>
      </c>
      <c r="U691" t="s">
        <v>389</v>
      </c>
      <c r="V691">
        <v>0</v>
      </c>
      <c r="W691" s="1">
        <v>0</v>
      </c>
      <c r="X691">
        <v>1</v>
      </c>
      <c r="Y691">
        <v>1.17</v>
      </c>
      <c r="Z691">
        <v>5</v>
      </c>
      <c r="AA691">
        <v>0.23399999999999999</v>
      </c>
      <c r="AB691" s="2">
        <v>0</v>
      </c>
      <c r="AC691" s="1">
        <v>0</v>
      </c>
      <c r="AD691" s="7">
        <v>43482</v>
      </c>
      <c r="AE691" s="7">
        <v>43482</v>
      </c>
      <c r="AF691">
        <v>0</v>
      </c>
      <c r="AG691" t="s">
        <v>53</v>
      </c>
      <c r="AH691" s="2">
        <v>0</v>
      </c>
      <c r="AI691" s="1">
        <v>0</v>
      </c>
      <c r="AJ691" s="1">
        <v>0</v>
      </c>
      <c r="AK691" s="6" t="str">
        <f>+IF(Tabla1[[#This Row],[REQUEST_TY]]="SR MANTENIMIENTO CORRECTIVO", "EMERGENCIA", "OTROS")</f>
        <v>EMERGENCIA</v>
      </c>
      <c r="AL691" s="6" t="str">
        <f>+_xlfn.IFS(Tabla1[[#This Row],[Veces obj]]&lt;=1,"0-1",Tabla1[[#This Row],[Veces obj]]&lt;=2,"1-2",Tabla1[[#This Row],[Veces obj]]&lt;=3,"2-3",TRUE,"&gt;3")</f>
        <v>0-1</v>
      </c>
      <c r="AM691" s="6" t="str">
        <f>+_xlfn.IFS(MONTH(Tabla1[[#This Row],[MES]])&lt;=3,"Q1",MONTH(Tabla1[[#This Row],[MES]])&lt;=6,"Q2",MONTH(Tabla1[[#This Row],[MES]])&lt;=9,"Q3",TRUE,"Q4")</f>
        <v>Q1</v>
      </c>
      <c r="AN691" t="str">
        <f>+IFERROR(VLOOKUP(Tabla1[[#This Row],[CUENTA]],CTAS[],2,0),"OTROS")</f>
        <v>OTROS</v>
      </c>
      <c r="AP691" t="str">
        <f>+IFERROR(VLOOKUP(Tabla1[[#This Row],[EMPLEADO]],IS[],3,0),"OTROS")</f>
        <v>OTROS</v>
      </c>
      <c r="AQ691" t="str">
        <f>+IFERROR(VLOOKUP(Tabla1[[#This Row],[EMPLEADO]],IS[[NÓMINA]:[INGENIERO]],2,0),"OTROS")</f>
        <v>OTROS</v>
      </c>
    </row>
    <row r="692" spans="1:43" x14ac:dyDescent="0.25">
      <c r="A692" t="s">
        <v>36</v>
      </c>
      <c r="B692">
        <v>1</v>
      </c>
      <c r="C692" t="s">
        <v>2883</v>
      </c>
      <c r="D692" t="s">
        <v>38</v>
      </c>
      <c r="E692" t="s">
        <v>558</v>
      </c>
      <c r="F692" t="s">
        <v>2884</v>
      </c>
      <c r="G692" s="17" t="s">
        <v>2885</v>
      </c>
      <c r="H692" t="s">
        <v>101</v>
      </c>
      <c r="I692" t="s">
        <v>43</v>
      </c>
      <c r="J692" t="s">
        <v>8</v>
      </c>
      <c r="K692" t="s">
        <v>2886</v>
      </c>
      <c r="L692" t="s">
        <v>1509</v>
      </c>
      <c r="M692" t="s">
        <v>1510</v>
      </c>
      <c r="N692">
        <v>1</v>
      </c>
      <c r="O692" t="s">
        <v>105</v>
      </c>
      <c r="P692">
        <v>33</v>
      </c>
      <c r="Q692" t="s">
        <v>82</v>
      </c>
      <c r="R692" t="s">
        <v>95</v>
      </c>
      <c r="S692" t="s">
        <v>64</v>
      </c>
      <c r="T692" t="s">
        <v>51</v>
      </c>
      <c r="U692" t="s">
        <v>83</v>
      </c>
      <c r="V692">
        <v>1.05</v>
      </c>
      <c r="W692" s="1">
        <v>0</v>
      </c>
      <c r="X692">
        <v>1</v>
      </c>
      <c r="Y692">
        <v>3.27</v>
      </c>
      <c r="Z692">
        <v>5</v>
      </c>
      <c r="AA692">
        <v>0.65400000000000003</v>
      </c>
      <c r="AB692" s="2">
        <v>0</v>
      </c>
      <c r="AC692" s="1">
        <v>0</v>
      </c>
      <c r="AD692" s="7">
        <v>43495</v>
      </c>
      <c r="AE692" s="7">
        <v>43496</v>
      </c>
      <c r="AF692">
        <v>1</v>
      </c>
      <c r="AG692" t="s">
        <v>53</v>
      </c>
      <c r="AH692" s="2">
        <v>0</v>
      </c>
      <c r="AI692" s="1">
        <v>0</v>
      </c>
      <c r="AJ692" s="1">
        <v>0</v>
      </c>
      <c r="AK692" s="6" t="str">
        <f>+IF(Tabla1[[#This Row],[REQUEST_TY]]="SR MANTENIMIENTO CORRECTIVO", "EMERGENCIA", "OTROS")</f>
        <v>EMERGENCIA</v>
      </c>
      <c r="AL692" s="6" t="str">
        <f>+_xlfn.IFS(Tabla1[[#This Row],[Veces obj]]&lt;=1,"0-1",Tabla1[[#This Row],[Veces obj]]&lt;=2,"1-2",Tabla1[[#This Row],[Veces obj]]&lt;=3,"2-3",TRUE,"&gt;3")</f>
        <v>0-1</v>
      </c>
      <c r="AM692" s="6" t="str">
        <f>+_xlfn.IFS(MONTH(Tabla1[[#This Row],[MES]])&lt;=3,"Q1",MONTH(Tabla1[[#This Row],[MES]])&lt;=6,"Q2",MONTH(Tabla1[[#This Row],[MES]])&lt;=9,"Q3",TRUE,"Q4")</f>
        <v>Q1</v>
      </c>
      <c r="AN692" t="str">
        <f>+IFERROR(VLOOKUP(Tabla1[[#This Row],[CUENTA]],CTAS[],2,0),"OTROS")</f>
        <v>OTROS</v>
      </c>
      <c r="AP692" t="str">
        <f>+IFERROR(VLOOKUP(Tabla1[[#This Row],[EMPLEADO]],IS[],3,0),"OTROS")</f>
        <v>OTROS</v>
      </c>
      <c r="AQ692" t="str">
        <f>+IFERROR(VLOOKUP(Tabla1[[#This Row],[EMPLEADO]],IS[[NÓMINA]:[INGENIERO]],2,0),"OTROS")</f>
        <v>OTROS</v>
      </c>
    </row>
    <row r="693" spans="1:43" x14ac:dyDescent="0.25">
      <c r="A693" t="s">
        <v>36</v>
      </c>
      <c r="B693">
        <v>1</v>
      </c>
      <c r="C693" t="s">
        <v>1492</v>
      </c>
      <c r="D693" t="s">
        <v>38</v>
      </c>
      <c r="E693" t="s">
        <v>76</v>
      </c>
      <c r="F693" t="s">
        <v>1493</v>
      </c>
      <c r="G693" s="17" t="s">
        <v>1494</v>
      </c>
      <c r="H693" t="s">
        <v>58</v>
      </c>
      <c r="I693" t="s">
        <v>43</v>
      </c>
      <c r="J693" t="s">
        <v>8</v>
      </c>
      <c r="K693" t="s">
        <v>59</v>
      </c>
      <c r="L693" t="s">
        <v>1495</v>
      </c>
      <c r="M693" t="s">
        <v>1496</v>
      </c>
      <c r="N693">
        <v>0</v>
      </c>
      <c r="O693" t="s">
        <v>47</v>
      </c>
      <c r="P693">
        <v>43</v>
      </c>
      <c r="Q693" t="s">
        <v>82</v>
      </c>
      <c r="R693" t="s">
        <v>63</v>
      </c>
      <c r="S693" t="s">
        <v>64</v>
      </c>
      <c r="T693" t="s">
        <v>51</v>
      </c>
      <c r="U693" t="s">
        <v>83</v>
      </c>
      <c r="V693">
        <v>1.05</v>
      </c>
      <c r="W693" s="1">
        <v>1433.25</v>
      </c>
      <c r="X693">
        <v>1</v>
      </c>
      <c r="Y693">
        <v>1.17</v>
      </c>
      <c r="Z693">
        <v>5</v>
      </c>
      <c r="AA693">
        <v>0.23399999999999999</v>
      </c>
      <c r="AB693" s="2">
        <v>0</v>
      </c>
      <c r="AC693" s="1">
        <v>0</v>
      </c>
      <c r="AD693" s="7">
        <v>43493</v>
      </c>
      <c r="AE693" s="7">
        <v>43493</v>
      </c>
      <c r="AF693">
        <v>0</v>
      </c>
      <c r="AG693" t="s">
        <v>53</v>
      </c>
      <c r="AH693" s="2">
        <v>0</v>
      </c>
      <c r="AI693" s="1">
        <v>0</v>
      </c>
      <c r="AJ693" s="1">
        <v>0</v>
      </c>
      <c r="AK693" s="6" t="str">
        <f>+IF(Tabla1[[#This Row],[REQUEST_TY]]="SR MANTENIMIENTO CORRECTIVO", "EMERGENCIA", "OTROS")</f>
        <v>EMERGENCIA</v>
      </c>
      <c r="AL693" s="6" t="str">
        <f>+_xlfn.IFS(Tabla1[[#This Row],[Veces obj]]&lt;=1,"0-1",Tabla1[[#This Row],[Veces obj]]&lt;=2,"1-2",Tabla1[[#This Row],[Veces obj]]&lt;=3,"2-3",TRUE,"&gt;3")</f>
        <v>0-1</v>
      </c>
      <c r="AM693" s="6" t="str">
        <f>+_xlfn.IFS(MONTH(Tabla1[[#This Row],[MES]])&lt;=3,"Q1",MONTH(Tabla1[[#This Row],[MES]])&lt;=6,"Q2",MONTH(Tabla1[[#This Row],[MES]])&lt;=9,"Q3",TRUE,"Q4")</f>
        <v>Q1</v>
      </c>
      <c r="AN693" t="str">
        <f>+IFERROR(VLOOKUP(Tabla1[[#This Row],[CUENTA]],CTAS[],2,0),"OTROS")</f>
        <v>OTROS</v>
      </c>
      <c r="AP693" t="str">
        <f>+IFERROR(VLOOKUP(Tabla1[[#This Row],[EMPLEADO]],IS[],3,0),"OTROS")</f>
        <v>OTROS</v>
      </c>
      <c r="AQ693" t="str">
        <f>+IFERROR(VLOOKUP(Tabla1[[#This Row],[EMPLEADO]],IS[[NÓMINA]:[INGENIERO]],2,0),"OTROS")</f>
        <v>OTROS</v>
      </c>
    </row>
    <row r="694" spans="1:43" x14ac:dyDescent="0.25">
      <c r="A694" t="s">
        <v>4444</v>
      </c>
      <c r="B694">
        <v>1</v>
      </c>
      <c r="C694" t="s">
        <v>4940</v>
      </c>
      <c r="D694" t="s">
        <v>38</v>
      </c>
      <c r="E694" t="s">
        <v>76</v>
      </c>
      <c r="F694" t="s">
        <v>4941</v>
      </c>
      <c r="G694" s="17" t="s">
        <v>4942</v>
      </c>
      <c r="H694" t="s">
        <v>58</v>
      </c>
      <c r="I694" t="s">
        <v>43</v>
      </c>
      <c r="J694" t="s">
        <v>8</v>
      </c>
      <c r="K694" t="s">
        <v>102</v>
      </c>
      <c r="L694" t="s">
        <v>3943</v>
      </c>
      <c r="M694" t="s">
        <v>61</v>
      </c>
      <c r="N694">
        <v>0</v>
      </c>
      <c r="O694" t="s">
        <v>47</v>
      </c>
      <c r="P694">
        <v>38</v>
      </c>
      <c r="Q694" t="s">
        <v>82</v>
      </c>
      <c r="R694" t="s">
        <v>63</v>
      </c>
      <c r="S694" t="s">
        <v>64</v>
      </c>
      <c r="T694" t="s">
        <v>51</v>
      </c>
      <c r="U694" t="s">
        <v>83</v>
      </c>
      <c r="V694">
        <v>1.05</v>
      </c>
      <c r="W694" s="1">
        <v>1433.25</v>
      </c>
      <c r="X694">
        <v>1</v>
      </c>
      <c r="Y694">
        <v>1.17</v>
      </c>
      <c r="Z694">
        <v>5</v>
      </c>
      <c r="AA694">
        <v>0.23399999999999999</v>
      </c>
      <c r="AB694" s="2">
        <v>0</v>
      </c>
      <c r="AC694" s="1">
        <v>0</v>
      </c>
      <c r="AD694" s="7">
        <v>43501</v>
      </c>
      <c r="AE694" s="7">
        <v>43502</v>
      </c>
      <c r="AF694">
        <v>1</v>
      </c>
      <c r="AG694" t="s">
        <v>53</v>
      </c>
      <c r="AH694" s="2">
        <v>0</v>
      </c>
      <c r="AI694" s="1">
        <v>0</v>
      </c>
      <c r="AJ694" s="1">
        <v>0</v>
      </c>
      <c r="AK694" s="6" t="str">
        <f>+IF(Tabla1[[#This Row],[REQUEST_TY]]="SR MANTENIMIENTO CORRECTIVO", "EMERGENCIA", "OTROS")</f>
        <v>EMERGENCIA</v>
      </c>
      <c r="AL694" s="6" t="str">
        <f>+_xlfn.IFS(Tabla1[[#This Row],[Veces obj]]&lt;=1,"0-1",Tabla1[[#This Row],[Veces obj]]&lt;=2,"1-2",Tabla1[[#This Row],[Veces obj]]&lt;=3,"2-3",TRUE,"&gt;3")</f>
        <v>0-1</v>
      </c>
      <c r="AM694" s="6" t="str">
        <f>+_xlfn.IFS(MONTH(Tabla1[[#This Row],[MES]])&lt;=3,"Q1",MONTH(Tabla1[[#This Row],[MES]])&lt;=6,"Q2",MONTH(Tabla1[[#This Row],[MES]])&lt;=9,"Q3",TRUE,"Q4")</f>
        <v>Q1</v>
      </c>
      <c r="AN694" t="str">
        <f>+IFERROR(VLOOKUP(Tabla1[[#This Row],[CUENTA]],CTAS[],2,0),"OTROS")</f>
        <v>OTROS</v>
      </c>
      <c r="AP694" t="str">
        <f>+IFERROR(VLOOKUP(Tabla1[[#This Row],[EMPLEADO]],IS[],3,0),"OTROS")</f>
        <v>OTROS</v>
      </c>
      <c r="AQ694" t="str">
        <f>+IFERROR(VLOOKUP(Tabla1[[#This Row],[EMPLEADO]],IS[[NÓMINA]:[INGENIERO]],2,0),"OTROS")</f>
        <v>OTROS</v>
      </c>
    </row>
    <row r="695" spans="1:43" x14ac:dyDescent="0.25">
      <c r="A695" t="s">
        <v>4444</v>
      </c>
      <c r="B695">
        <v>1</v>
      </c>
      <c r="C695" t="s">
        <v>6589</v>
      </c>
      <c r="D695" t="s">
        <v>38</v>
      </c>
      <c r="E695" t="s">
        <v>6590</v>
      </c>
      <c r="F695" t="s">
        <v>6591</v>
      </c>
      <c r="G695" s="17" t="s">
        <v>6592</v>
      </c>
      <c r="H695" t="s">
        <v>58</v>
      </c>
      <c r="I695" t="s">
        <v>43</v>
      </c>
      <c r="J695" t="s">
        <v>8</v>
      </c>
      <c r="K695" t="s">
        <v>199</v>
      </c>
      <c r="L695" t="s">
        <v>6593</v>
      </c>
      <c r="M695" t="s">
        <v>736</v>
      </c>
      <c r="N695">
        <v>0</v>
      </c>
      <c r="O695" t="s">
        <v>47</v>
      </c>
      <c r="P695">
        <v>84</v>
      </c>
      <c r="Q695" t="s">
        <v>48</v>
      </c>
      <c r="R695" t="s">
        <v>63</v>
      </c>
      <c r="S695" t="s">
        <v>64</v>
      </c>
      <c r="T695" t="s">
        <v>51</v>
      </c>
      <c r="U695" t="s">
        <v>96</v>
      </c>
      <c r="V695">
        <v>1.1000000000000001</v>
      </c>
      <c r="W695" s="1">
        <v>1501.5000000000002</v>
      </c>
      <c r="X695">
        <v>1</v>
      </c>
      <c r="Y695">
        <v>1.17</v>
      </c>
      <c r="Z695">
        <v>5</v>
      </c>
      <c r="AA695">
        <v>0.23399999999999999</v>
      </c>
      <c r="AB695" s="2">
        <v>0</v>
      </c>
      <c r="AC695" s="1">
        <v>0</v>
      </c>
      <c r="AD695" s="7">
        <v>43515</v>
      </c>
      <c r="AE695" s="7">
        <v>43515</v>
      </c>
      <c r="AF695">
        <v>0</v>
      </c>
      <c r="AG695" t="s">
        <v>53</v>
      </c>
      <c r="AH695" s="2">
        <v>0</v>
      </c>
      <c r="AI695" s="1">
        <v>0</v>
      </c>
      <c r="AJ695" s="1">
        <v>0</v>
      </c>
      <c r="AK695" s="6" t="str">
        <f>+IF(Tabla1[[#This Row],[REQUEST_TY]]="SR MANTENIMIENTO CORRECTIVO", "EMERGENCIA", "OTROS")</f>
        <v>EMERGENCIA</v>
      </c>
      <c r="AL695" s="6" t="str">
        <f>+_xlfn.IFS(Tabla1[[#This Row],[Veces obj]]&lt;=1,"0-1",Tabla1[[#This Row],[Veces obj]]&lt;=2,"1-2",Tabla1[[#This Row],[Veces obj]]&lt;=3,"2-3",TRUE,"&gt;3")</f>
        <v>0-1</v>
      </c>
      <c r="AM695" s="6" t="str">
        <f>+_xlfn.IFS(MONTH(Tabla1[[#This Row],[MES]])&lt;=3,"Q1",MONTH(Tabla1[[#This Row],[MES]])&lt;=6,"Q2",MONTH(Tabla1[[#This Row],[MES]])&lt;=9,"Q3",TRUE,"Q4")</f>
        <v>Q1</v>
      </c>
      <c r="AN695" t="str">
        <f>+IFERROR(VLOOKUP(Tabla1[[#This Row],[CUENTA]],CTAS[],2,0),"OTROS")</f>
        <v>OTROS</v>
      </c>
      <c r="AP695" t="str">
        <f>+IFERROR(VLOOKUP(Tabla1[[#This Row],[EMPLEADO]],IS[],3,0),"OTROS")</f>
        <v>OTROS</v>
      </c>
      <c r="AQ695" t="str">
        <f>+IFERROR(VLOOKUP(Tabla1[[#This Row],[EMPLEADO]],IS[[NÓMINA]:[INGENIERO]],2,0),"OTROS")</f>
        <v>OTROS</v>
      </c>
    </row>
    <row r="696" spans="1:43" x14ac:dyDescent="0.25">
      <c r="A696" t="s">
        <v>4444</v>
      </c>
      <c r="B696">
        <v>1</v>
      </c>
      <c r="C696" t="s">
        <v>6827</v>
      </c>
      <c r="D696" t="s">
        <v>38</v>
      </c>
      <c r="E696" t="s">
        <v>176</v>
      </c>
      <c r="F696" t="s">
        <v>6828</v>
      </c>
      <c r="G696" s="17" t="s">
        <v>6829</v>
      </c>
      <c r="H696" t="s">
        <v>568</v>
      </c>
      <c r="I696" t="s">
        <v>43</v>
      </c>
      <c r="J696" t="s">
        <v>8</v>
      </c>
      <c r="K696" t="s">
        <v>179</v>
      </c>
      <c r="L696" t="s">
        <v>6830</v>
      </c>
      <c r="M696" t="s">
        <v>932</v>
      </c>
      <c r="N696">
        <v>0</v>
      </c>
      <c r="O696" t="s">
        <v>47</v>
      </c>
      <c r="P696">
        <v>633</v>
      </c>
      <c r="Q696" t="s">
        <v>48</v>
      </c>
      <c r="R696" t="s">
        <v>49</v>
      </c>
      <c r="S696" t="s">
        <v>50</v>
      </c>
      <c r="T696" t="s">
        <v>51</v>
      </c>
      <c r="U696" t="s">
        <v>52</v>
      </c>
      <c r="V696">
        <v>1.05</v>
      </c>
      <c r="W696" s="1">
        <v>750.75000000000011</v>
      </c>
      <c r="X696">
        <v>1</v>
      </c>
      <c r="Y696">
        <v>1.17</v>
      </c>
      <c r="Z696">
        <v>5</v>
      </c>
      <c r="AA696">
        <v>0.23399999999999999</v>
      </c>
      <c r="AB696" s="2">
        <v>0</v>
      </c>
      <c r="AC696" s="1">
        <v>0</v>
      </c>
      <c r="AD696" s="7">
        <v>43518</v>
      </c>
      <c r="AE696" s="7">
        <v>43518</v>
      </c>
      <c r="AF696">
        <v>0</v>
      </c>
      <c r="AG696" t="s">
        <v>53</v>
      </c>
      <c r="AH696" s="2">
        <v>0</v>
      </c>
      <c r="AI696" s="1">
        <v>0</v>
      </c>
      <c r="AJ696" s="1">
        <v>0</v>
      </c>
      <c r="AK696" s="6" t="str">
        <f>+IF(Tabla1[[#This Row],[REQUEST_TY]]="SR MANTENIMIENTO CORRECTIVO", "EMERGENCIA", "OTROS")</f>
        <v>EMERGENCIA</v>
      </c>
      <c r="AL696" s="6" t="str">
        <f>+_xlfn.IFS(Tabla1[[#This Row],[Veces obj]]&lt;=1,"0-1",Tabla1[[#This Row],[Veces obj]]&lt;=2,"1-2",Tabla1[[#This Row],[Veces obj]]&lt;=3,"2-3",TRUE,"&gt;3")</f>
        <v>0-1</v>
      </c>
      <c r="AM696" s="6" t="str">
        <f>+_xlfn.IFS(MONTH(Tabla1[[#This Row],[MES]])&lt;=3,"Q1",MONTH(Tabla1[[#This Row],[MES]])&lt;=6,"Q2",MONTH(Tabla1[[#This Row],[MES]])&lt;=9,"Q3",TRUE,"Q4")</f>
        <v>Q1</v>
      </c>
      <c r="AN696" t="str">
        <f>+IFERROR(VLOOKUP(Tabla1[[#This Row],[CUENTA]],CTAS[],2,0),"OTROS")</f>
        <v>OTROS</v>
      </c>
      <c r="AP696" t="str">
        <f>+IFERROR(VLOOKUP(Tabla1[[#This Row],[EMPLEADO]],IS[],3,0),"OTROS")</f>
        <v>OTROS</v>
      </c>
      <c r="AQ696" t="str">
        <f>+IFERROR(VLOOKUP(Tabla1[[#This Row],[EMPLEADO]],IS[[NÓMINA]:[INGENIERO]],2,0),"OTROS")</f>
        <v>OTROS</v>
      </c>
    </row>
    <row r="697" spans="1:43" x14ac:dyDescent="0.25">
      <c r="A697" t="s">
        <v>36</v>
      </c>
      <c r="B697">
        <v>1</v>
      </c>
      <c r="C697" t="s">
        <v>1497</v>
      </c>
      <c r="D697" t="s">
        <v>38</v>
      </c>
      <c r="E697" t="s">
        <v>98</v>
      </c>
      <c r="F697" t="s">
        <v>1498</v>
      </c>
      <c r="G697" s="17" t="s">
        <v>1499</v>
      </c>
      <c r="H697" t="s">
        <v>1052</v>
      </c>
      <c r="I697" t="s">
        <v>43</v>
      </c>
      <c r="J697" t="s">
        <v>8</v>
      </c>
      <c r="K697" t="s">
        <v>102</v>
      </c>
      <c r="L697" t="s">
        <v>1500</v>
      </c>
      <c r="M697" t="s">
        <v>1501</v>
      </c>
      <c r="N697">
        <v>0</v>
      </c>
      <c r="O697" t="s">
        <v>47</v>
      </c>
      <c r="P697">
        <v>97</v>
      </c>
      <c r="Q697" t="s">
        <v>48</v>
      </c>
      <c r="R697" t="s">
        <v>63</v>
      </c>
      <c r="S697" t="s">
        <v>64</v>
      </c>
      <c r="T697" t="s">
        <v>51</v>
      </c>
      <c r="U697" t="s">
        <v>96</v>
      </c>
      <c r="V697">
        <v>1.1000000000000001</v>
      </c>
      <c r="W697" s="1">
        <v>1501.5000000000002</v>
      </c>
      <c r="X697">
        <v>1</v>
      </c>
      <c r="Y697">
        <v>1.18</v>
      </c>
      <c r="Z697">
        <v>5</v>
      </c>
      <c r="AA697">
        <v>0.23599999999999999</v>
      </c>
      <c r="AB697" s="2">
        <v>0</v>
      </c>
      <c r="AC697" s="1">
        <v>0</v>
      </c>
      <c r="AD697" s="7">
        <v>43476</v>
      </c>
      <c r="AE697" s="7">
        <v>43476</v>
      </c>
      <c r="AF697">
        <v>0</v>
      </c>
      <c r="AG697" t="s">
        <v>53</v>
      </c>
      <c r="AH697" s="2">
        <v>0</v>
      </c>
      <c r="AI697" s="1">
        <v>0</v>
      </c>
      <c r="AJ697" s="1">
        <v>0</v>
      </c>
      <c r="AK697" s="6" t="str">
        <f>+IF(Tabla1[[#This Row],[REQUEST_TY]]="SR MANTENIMIENTO CORRECTIVO", "EMERGENCIA", "OTROS")</f>
        <v>EMERGENCIA</v>
      </c>
      <c r="AL697" s="6" t="str">
        <f>+_xlfn.IFS(Tabla1[[#This Row],[Veces obj]]&lt;=1,"0-1",Tabla1[[#This Row],[Veces obj]]&lt;=2,"1-2",Tabla1[[#This Row],[Veces obj]]&lt;=3,"2-3",TRUE,"&gt;3")</f>
        <v>0-1</v>
      </c>
      <c r="AM697" s="6" t="str">
        <f>+_xlfn.IFS(MONTH(Tabla1[[#This Row],[MES]])&lt;=3,"Q1",MONTH(Tabla1[[#This Row],[MES]])&lt;=6,"Q2",MONTH(Tabla1[[#This Row],[MES]])&lt;=9,"Q3",TRUE,"Q4")</f>
        <v>Q1</v>
      </c>
      <c r="AN697" t="str">
        <f>+IFERROR(VLOOKUP(Tabla1[[#This Row],[CUENTA]],CTAS[],2,0),"OTROS")</f>
        <v>OTROS</v>
      </c>
      <c r="AP697" t="str">
        <f>+IFERROR(VLOOKUP(Tabla1[[#This Row],[EMPLEADO]],IS[],3,0),"OTROS")</f>
        <v>OTROS</v>
      </c>
      <c r="AQ697" t="str">
        <f>+IFERROR(VLOOKUP(Tabla1[[#This Row],[EMPLEADO]],IS[[NÓMINA]:[INGENIERO]],2,0),"OTROS")</f>
        <v>OTROS</v>
      </c>
    </row>
    <row r="698" spans="1:43" x14ac:dyDescent="0.25">
      <c r="A698" t="s">
        <v>36</v>
      </c>
      <c r="B698">
        <v>1</v>
      </c>
      <c r="C698" t="s">
        <v>1502</v>
      </c>
      <c r="D698" t="s">
        <v>38</v>
      </c>
      <c r="E698" t="s">
        <v>464</v>
      </c>
      <c r="F698" t="s">
        <v>1503</v>
      </c>
      <c r="G698" s="17" t="s">
        <v>1504</v>
      </c>
      <c r="H698" t="s">
        <v>79</v>
      </c>
      <c r="I698" t="s">
        <v>43</v>
      </c>
      <c r="J698" t="s">
        <v>8</v>
      </c>
      <c r="K698" t="s">
        <v>741</v>
      </c>
      <c r="L698" t="s">
        <v>1505</v>
      </c>
      <c r="M698" t="s">
        <v>743</v>
      </c>
      <c r="N698">
        <v>0</v>
      </c>
      <c r="O698" t="s">
        <v>47</v>
      </c>
      <c r="P698">
        <v>10</v>
      </c>
      <c r="Q698" t="s">
        <v>194</v>
      </c>
      <c r="R698" t="s">
        <v>242</v>
      </c>
      <c r="S698" t="s">
        <v>64</v>
      </c>
      <c r="T698" t="s">
        <v>51</v>
      </c>
      <c r="U698" t="s">
        <v>195</v>
      </c>
      <c r="V698">
        <v>0.6</v>
      </c>
      <c r="W698" s="1">
        <v>819</v>
      </c>
      <c r="X698">
        <v>1</v>
      </c>
      <c r="Y698">
        <v>1.18</v>
      </c>
      <c r="Z698">
        <v>5</v>
      </c>
      <c r="AA698">
        <v>0.23599999999999999</v>
      </c>
      <c r="AB698" s="2">
        <v>0</v>
      </c>
      <c r="AC698" s="1">
        <v>0</v>
      </c>
      <c r="AD698" s="7">
        <v>43487</v>
      </c>
      <c r="AE698" s="7">
        <v>43487</v>
      </c>
      <c r="AF698">
        <v>0</v>
      </c>
      <c r="AG698" t="s">
        <v>53</v>
      </c>
      <c r="AH698" s="2">
        <v>0</v>
      </c>
      <c r="AI698" s="1">
        <v>0</v>
      </c>
      <c r="AJ698" s="1">
        <v>0</v>
      </c>
      <c r="AK698" s="6" t="str">
        <f>+IF(Tabla1[[#This Row],[REQUEST_TY]]="SR MANTENIMIENTO CORRECTIVO", "EMERGENCIA", "OTROS")</f>
        <v>EMERGENCIA</v>
      </c>
      <c r="AL698" s="6" t="str">
        <f>+_xlfn.IFS(Tabla1[[#This Row],[Veces obj]]&lt;=1,"0-1",Tabla1[[#This Row],[Veces obj]]&lt;=2,"1-2",Tabla1[[#This Row],[Veces obj]]&lt;=3,"2-3",TRUE,"&gt;3")</f>
        <v>0-1</v>
      </c>
      <c r="AM698" s="6" t="str">
        <f>+_xlfn.IFS(MONTH(Tabla1[[#This Row],[MES]])&lt;=3,"Q1",MONTH(Tabla1[[#This Row],[MES]])&lt;=6,"Q2",MONTH(Tabla1[[#This Row],[MES]])&lt;=9,"Q3",TRUE,"Q4")</f>
        <v>Q1</v>
      </c>
      <c r="AN698" t="str">
        <f>+IFERROR(VLOOKUP(Tabla1[[#This Row],[CUENTA]],CTAS[],2,0),"OTROS")</f>
        <v>OTROS</v>
      </c>
      <c r="AP698" t="str">
        <f>+IFERROR(VLOOKUP(Tabla1[[#This Row],[EMPLEADO]],IS[],3,0),"OTROS")</f>
        <v>OTROS</v>
      </c>
      <c r="AQ698" t="str">
        <f>+IFERROR(VLOOKUP(Tabla1[[#This Row],[EMPLEADO]],IS[[NÓMINA]:[INGENIERO]],2,0),"OTROS")</f>
        <v>OTROS</v>
      </c>
    </row>
    <row r="699" spans="1:43" x14ac:dyDescent="0.25">
      <c r="A699" t="s">
        <v>36</v>
      </c>
      <c r="B699">
        <v>1</v>
      </c>
      <c r="C699" t="s">
        <v>1506</v>
      </c>
      <c r="D699" t="s">
        <v>38</v>
      </c>
      <c r="E699" t="s">
        <v>558</v>
      </c>
      <c r="F699" t="s">
        <v>1507</v>
      </c>
      <c r="G699" s="17" t="s">
        <v>1508</v>
      </c>
      <c r="H699" t="s">
        <v>246</v>
      </c>
      <c r="I699" t="s">
        <v>43</v>
      </c>
      <c r="J699" t="s">
        <v>8</v>
      </c>
      <c r="K699" t="s">
        <v>798</v>
      </c>
      <c r="L699" t="s">
        <v>1509</v>
      </c>
      <c r="M699" t="s">
        <v>1510</v>
      </c>
      <c r="N699">
        <v>1</v>
      </c>
      <c r="O699" t="s">
        <v>105</v>
      </c>
      <c r="P699">
        <v>77</v>
      </c>
      <c r="Q699" t="s">
        <v>48</v>
      </c>
      <c r="R699" t="s">
        <v>95</v>
      </c>
      <c r="S699" t="s">
        <v>64</v>
      </c>
      <c r="T699" t="s">
        <v>51</v>
      </c>
      <c r="U699" t="s">
        <v>96</v>
      </c>
      <c r="V699">
        <v>1.1000000000000001</v>
      </c>
      <c r="W699" s="1">
        <v>0</v>
      </c>
      <c r="X699">
        <v>1</v>
      </c>
      <c r="Y699">
        <v>1.18</v>
      </c>
      <c r="Z699">
        <v>5</v>
      </c>
      <c r="AA699">
        <v>0.23599999999999999</v>
      </c>
      <c r="AB699" s="2">
        <v>0</v>
      </c>
      <c r="AC699" s="1">
        <v>0</v>
      </c>
      <c r="AD699" s="7">
        <v>43495</v>
      </c>
      <c r="AE699" s="7">
        <v>43496</v>
      </c>
      <c r="AF699">
        <v>1</v>
      </c>
      <c r="AG699" t="s">
        <v>53</v>
      </c>
      <c r="AH699" s="2">
        <v>0</v>
      </c>
      <c r="AI699" s="1">
        <v>0</v>
      </c>
      <c r="AJ699" s="1">
        <v>0</v>
      </c>
      <c r="AK699" s="6" t="str">
        <f>+IF(Tabla1[[#This Row],[REQUEST_TY]]="SR MANTENIMIENTO CORRECTIVO", "EMERGENCIA", "OTROS")</f>
        <v>EMERGENCIA</v>
      </c>
      <c r="AL699" s="6" t="str">
        <f>+_xlfn.IFS(Tabla1[[#This Row],[Veces obj]]&lt;=1,"0-1",Tabla1[[#This Row],[Veces obj]]&lt;=2,"1-2",Tabla1[[#This Row],[Veces obj]]&lt;=3,"2-3",TRUE,"&gt;3")</f>
        <v>0-1</v>
      </c>
      <c r="AM699" s="6" t="str">
        <f>+_xlfn.IFS(MONTH(Tabla1[[#This Row],[MES]])&lt;=3,"Q1",MONTH(Tabla1[[#This Row],[MES]])&lt;=6,"Q2",MONTH(Tabla1[[#This Row],[MES]])&lt;=9,"Q3",TRUE,"Q4")</f>
        <v>Q1</v>
      </c>
      <c r="AN699" t="str">
        <f>+IFERROR(VLOOKUP(Tabla1[[#This Row],[CUENTA]],CTAS[],2,0),"OTROS")</f>
        <v>OTROS</v>
      </c>
      <c r="AP699" t="str">
        <f>+IFERROR(VLOOKUP(Tabla1[[#This Row],[EMPLEADO]],IS[],3,0),"OTROS")</f>
        <v>OTROS</v>
      </c>
      <c r="AQ699" t="str">
        <f>+IFERROR(VLOOKUP(Tabla1[[#This Row],[EMPLEADO]],IS[[NÓMINA]:[INGENIERO]],2,0),"OTROS")</f>
        <v>OTROS</v>
      </c>
    </row>
    <row r="700" spans="1:43" x14ac:dyDescent="0.25">
      <c r="A700" t="s">
        <v>4444</v>
      </c>
      <c r="B700">
        <v>1</v>
      </c>
      <c r="C700" t="s">
        <v>5765</v>
      </c>
      <c r="D700" t="s">
        <v>38</v>
      </c>
      <c r="E700" t="s">
        <v>76</v>
      </c>
      <c r="F700" t="s">
        <v>5766</v>
      </c>
      <c r="G700" s="17" t="s">
        <v>4631</v>
      </c>
      <c r="H700" t="s">
        <v>915</v>
      </c>
      <c r="I700" t="s">
        <v>43</v>
      </c>
      <c r="J700" t="s">
        <v>8</v>
      </c>
      <c r="K700" t="s">
        <v>102</v>
      </c>
      <c r="L700" t="s">
        <v>2741</v>
      </c>
      <c r="M700" t="s">
        <v>473</v>
      </c>
      <c r="N700">
        <v>0</v>
      </c>
      <c r="O700" t="s">
        <v>47</v>
      </c>
      <c r="P700">
        <v>13</v>
      </c>
      <c r="Q700" t="s">
        <v>194</v>
      </c>
      <c r="R700" t="s">
        <v>63</v>
      </c>
      <c r="S700" t="s">
        <v>64</v>
      </c>
      <c r="T700" t="s">
        <v>51</v>
      </c>
      <c r="U700" t="s">
        <v>195</v>
      </c>
      <c r="V700">
        <v>0.6</v>
      </c>
      <c r="W700" s="1">
        <v>819</v>
      </c>
      <c r="X700">
        <v>1</v>
      </c>
      <c r="Y700">
        <v>1.18</v>
      </c>
      <c r="Z700">
        <v>5</v>
      </c>
      <c r="AA700">
        <v>0.23599999999999999</v>
      </c>
      <c r="AB700" s="2">
        <v>0</v>
      </c>
      <c r="AC700" s="1">
        <v>0</v>
      </c>
      <c r="AD700" s="7">
        <v>43508</v>
      </c>
      <c r="AE700" s="7">
        <v>43508</v>
      </c>
      <c r="AF700">
        <v>0</v>
      </c>
      <c r="AG700" t="s">
        <v>53</v>
      </c>
      <c r="AH700" s="2">
        <v>0</v>
      </c>
      <c r="AI700" s="1">
        <v>0</v>
      </c>
      <c r="AJ700" s="1">
        <v>0</v>
      </c>
      <c r="AK700" s="6" t="str">
        <f>+IF(Tabla1[[#This Row],[REQUEST_TY]]="SR MANTENIMIENTO CORRECTIVO", "EMERGENCIA", "OTROS")</f>
        <v>EMERGENCIA</v>
      </c>
      <c r="AL700" s="6" t="str">
        <f>+_xlfn.IFS(Tabla1[[#This Row],[Veces obj]]&lt;=1,"0-1",Tabla1[[#This Row],[Veces obj]]&lt;=2,"1-2",Tabla1[[#This Row],[Veces obj]]&lt;=3,"2-3",TRUE,"&gt;3")</f>
        <v>0-1</v>
      </c>
      <c r="AM700" s="6" t="str">
        <f>+_xlfn.IFS(MONTH(Tabla1[[#This Row],[MES]])&lt;=3,"Q1",MONTH(Tabla1[[#This Row],[MES]])&lt;=6,"Q2",MONTH(Tabla1[[#This Row],[MES]])&lt;=9,"Q3",TRUE,"Q4")</f>
        <v>Q1</v>
      </c>
      <c r="AN700" t="str">
        <f>+IFERROR(VLOOKUP(Tabla1[[#This Row],[CUENTA]],CTAS[],2,0),"OTROS")</f>
        <v>OTROS</v>
      </c>
      <c r="AP700" t="str">
        <f>+IFERROR(VLOOKUP(Tabla1[[#This Row],[EMPLEADO]],IS[],3,0),"OTROS")</f>
        <v>OTROS</v>
      </c>
      <c r="AQ700" t="str">
        <f>+IFERROR(VLOOKUP(Tabla1[[#This Row],[EMPLEADO]],IS[[NÓMINA]:[INGENIERO]],2,0),"OTROS")</f>
        <v>OTROS</v>
      </c>
    </row>
    <row r="701" spans="1:43" x14ac:dyDescent="0.25">
      <c r="A701" t="s">
        <v>4444</v>
      </c>
      <c r="B701">
        <v>1</v>
      </c>
      <c r="C701" t="s">
        <v>6307</v>
      </c>
      <c r="D701" t="s">
        <v>38</v>
      </c>
      <c r="E701" t="s">
        <v>464</v>
      </c>
      <c r="F701" t="s">
        <v>6308</v>
      </c>
      <c r="G701" s="17" t="s">
        <v>6309</v>
      </c>
      <c r="H701" t="s">
        <v>740</v>
      </c>
      <c r="I701" t="s">
        <v>43</v>
      </c>
      <c r="J701" t="s">
        <v>8</v>
      </c>
      <c r="K701" t="s">
        <v>741</v>
      </c>
      <c r="L701" t="s">
        <v>1505</v>
      </c>
      <c r="M701" t="s">
        <v>743</v>
      </c>
      <c r="N701">
        <v>0</v>
      </c>
      <c r="O701" t="s">
        <v>47</v>
      </c>
      <c r="P701">
        <v>84</v>
      </c>
      <c r="Q701" t="s">
        <v>48</v>
      </c>
      <c r="R701" t="s">
        <v>242</v>
      </c>
      <c r="S701" t="s">
        <v>64</v>
      </c>
      <c r="T701" t="s">
        <v>51</v>
      </c>
      <c r="U701" t="s">
        <v>96</v>
      </c>
      <c r="V701">
        <v>1.1000000000000001</v>
      </c>
      <c r="W701" s="1">
        <v>1501.5000000000002</v>
      </c>
      <c r="X701">
        <v>1</v>
      </c>
      <c r="Y701">
        <v>1.18</v>
      </c>
      <c r="Z701">
        <v>5</v>
      </c>
      <c r="AA701">
        <v>0.23599999999999999</v>
      </c>
      <c r="AB701" s="2">
        <v>0</v>
      </c>
      <c r="AC701" s="1">
        <v>0</v>
      </c>
      <c r="AD701" s="7">
        <v>43516</v>
      </c>
      <c r="AE701" s="7">
        <v>43516</v>
      </c>
      <c r="AF701">
        <v>0</v>
      </c>
      <c r="AG701" t="s">
        <v>53</v>
      </c>
      <c r="AH701" s="2">
        <v>0</v>
      </c>
      <c r="AI701" s="1">
        <v>0</v>
      </c>
      <c r="AJ701" s="1">
        <v>0</v>
      </c>
      <c r="AK701" s="6" t="str">
        <f>+IF(Tabla1[[#This Row],[REQUEST_TY]]="SR MANTENIMIENTO CORRECTIVO", "EMERGENCIA", "OTROS")</f>
        <v>EMERGENCIA</v>
      </c>
      <c r="AL701" s="6" t="str">
        <f>+_xlfn.IFS(Tabla1[[#This Row],[Veces obj]]&lt;=1,"0-1",Tabla1[[#This Row],[Veces obj]]&lt;=2,"1-2",Tabla1[[#This Row],[Veces obj]]&lt;=3,"2-3",TRUE,"&gt;3")</f>
        <v>0-1</v>
      </c>
      <c r="AM701" s="6" t="str">
        <f>+_xlfn.IFS(MONTH(Tabla1[[#This Row],[MES]])&lt;=3,"Q1",MONTH(Tabla1[[#This Row],[MES]])&lt;=6,"Q2",MONTH(Tabla1[[#This Row],[MES]])&lt;=9,"Q3",TRUE,"Q4")</f>
        <v>Q1</v>
      </c>
      <c r="AN701" t="str">
        <f>+IFERROR(VLOOKUP(Tabla1[[#This Row],[CUENTA]],CTAS[],2,0),"OTROS")</f>
        <v>OTROS</v>
      </c>
      <c r="AP701" t="str">
        <f>+IFERROR(VLOOKUP(Tabla1[[#This Row],[EMPLEADO]],IS[],3,0),"OTROS")</f>
        <v>OTROS</v>
      </c>
      <c r="AQ701" t="str">
        <f>+IFERROR(VLOOKUP(Tabla1[[#This Row],[EMPLEADO]],IS[[NÓMINA]:[INGENIERO]],2,0),"OTROS")</f>
        <v>OTROS</v>
      </c>
    </row>
    <row r="702" spans="1:43" x14ac:dyDescent="0.25">
      <c r="A702" t="s">
        <v>36</v>
      </c>
      <c r="B702">
        <v>1</v>
      </c>
      <c r="C702" t="s">
        <v>1511</v>
      </c>
      <c r="D702" t="s">
        <v>38</v>
      </c>
      <c r="E702" t="s">
        <v>865</v>
      </c>
      <c r="F702" t="s">
        <v>1512</v>
      </c>
      <c r="G702" s="17" t="s">
        <v>867</v>
      </c>
      <c r="H702" t="s">
        <v>868</v>
      </c>
      <c r="I702" t="s">
        <v>43</v>
      </c>
      <c r="J702" t="s">
        <v>8</v>
      </c>
      <c r="K702" t="s">
        <v>869</v>
      </c>
      <c r="L702" t="s">
        <v>870</v>
      </c>
      <c r="M702" t="s">
        <v>871</v>
      </c>
      <c r="N702">
        <v>1</v>
      </c>
      <c r="O702" t="s">
        <v>47</v>
      </c>
      <c r="P702">
        <v>4</v>
      </c>
      <c r="Q702" t="s">
        <v>207</v>
      </c>
      <c r="R702" t="s">
        <v>440</v>
      </c>
      <c r="S702" t="s">
        <v>139</v>
      </c>
      <c r="T702" t="s">
        <v>51</v>
      </c>
      <c r="U702" t="s">
        <v>879</v>
      </c>
      <c r="V702">
        <v>0.6</v>
      </c>
      <c r="W702" s="1">
        <v>0</v>
      </c>
      <c r="X702">
        <v>1</v>
      </c>
      <c r="Y702">
        <v>0.95</v>
      </c>
      <c r="Z702">
        <v>4</v>
      </c>
      <c r="AA702">
        <v>0.23749999999999999</v>
      </c>
      <c r="AB702" s="2">
        <v>0</v>
      </c>
      <c r="AC702" s="1">
        <v>0</v>
      </c>
      <c r="AD702" s="7">
        <v>43495</v>
      </c>
      <c r="AE702" s="7">
        <v>43495</v>
      </c>
      <c r="AF702">
        <v>0</v>
      </c>
      <c r="AG702" t="s">
        <v>53</v>
      </c>
      <c r="AH702" s="2">
        <v>0</v>
      </c>
      <c r="AI702" s="1">
        <v>0</v>
      </c>
      <c r="AJ702" s="1">
        <v>0</v>
      </c>
      <c r="AK702" s="6" t="str">
        <f>+IF(Tabla1[[#This Row],[REQUEST_TY]]="SR MANTENIMIENTO CORRECTIVO", "EMERGENCIA", "OTROS")</f>
        <v>EMERGENCIA</v>
      </c>
      <c r="AL702" s="6" t="str">
        <f>+_xlfn.IFS(Tabla1[[#This Row],[Veces obj]]&lt;=1,"0-1",Tabla1[[#This Row],[Veces obj]]&lt;=2,"1-2",Tabla1[[#This Row],[Veces obj]]&lt;=3,"2-3",TRUE,"&gt;3")</f>
        <v>0-1</v>
      </c>
      <c r="AM702" s="6" t="str">
        <f>+_xlfn.IFS(MONTH(Tabla1[[#This Row],[MES]])&lt;=3,"Q1",MONTH(Tabla1[[#This Row],[MES]])&lt;=6,"Q2",MONTH(Tabla1[[#This Row],[MES]])&lt;=9,"Q3",TRUE,"Q4")</f>
        <v>Q1</v>
      </c>
      <c r="AN702" t="str">
        <f>+IFERROR(VLOOKUP(Tabla1[[#This Row],[CUENTA]],CTAS[],2,0),"OTROS")</f>
        <v>OTROS</v>
      </c>
      <c r="AP702" t="str">
        <f>+IFERROR(VLOOKUP(Tabla1[[#This Row],[EMPLEADO]],IS[],3,0),"OTROS")</f>
        <v>OTROS</v>
      </c>
      <c r="AQ702" t="str">
        <f>+IFERROR(VLOOKUP(Tabla1[[#This Row],[EMPLEADO]],IS[[NÓMINA]:[INGENIERO]],2,0),"OTROS")</f>
        <v>OTROS</v>
      </c>
    </row>
    <row r="703" spans="1:43" x14ac:dyDescent="0.25">
      <c r="A703" t="s">
        <v>4444</v>
      </c>
      <c r="B703">
        <v>1</v>
      </c>
      <c r="C703" t="s">
        <v>7216</v>
      </c>
      <c r="D703" t="s">
        <v>38</v>
      </c>
      <c r="E703" t="s">
        <v>7217</v>
      </c>
      <c r="F703" t="s">
        <v>7218</v>
      </c>
      <c r="G703" s="17" t="s">
        <v>7219</v>
      </c>
      <c r="H703" t="s">
        <v>471</v>
      </c>
      <c r="I703" t="s">
        <v>43</v>
      </c>
      <c r="J703" t="s">
        <v>8</v>
      </c>
      <c r="K703" t="s">
        <v>7220</v>
      </c>
      <c r="L703" t="s">
        <v>7221</v>
      </c>
      <c r="M703" t="s">
        <v>256</v>
      </c>
      <c r="N703">
        <v>0</v>
      </c>
      <c r="O703" t="s">
        <v>47</v>
      </c>
      <c r="P703">
        <v>285</v>
      </c>
      <c r="Q703" t="s">
        <v>48</v>
      </c>
      <c r="R703" t="s">
        <v>138</v>
      </c>
      <c r="S703" t="s">
        <v>139</v>
      </c>
      <c r="T703" t="s">
        <v>51</v>
      </c>
      <c r="U703" t="s">
        <v>353</v>
      </c>
      <c r="V703">
        <v>1.1499999999999999</v>
      </c>
      <c r="W703" s="1">
        <v>1808.95</v>
      </c>
      <c r="X703">
        <v>1</v>
      </c>
      <c r="Y703">
        <v>0.95</v>
      </c>
      <c r="Z703">
        <v>4</v>
      </c>
      <c r="AA703">
        <v>0.23749999999999999</v>
      </c>
      <c r="AB703" s="2">
        <v>0</v>
      </c>
      <c r="AC703" s="1">
        <v>0</v>
      </c>
      <c r="AD703" s="7">
        <v>43523</v>
      </c>
      <c r="AE703" s="7">
        <v>43523</v>
      </c>
      <c r="AF703">
        <v>0</v>
      </c>
      <c r="AG703" t="s">
        <v>53</v>
      </c>
      <c r="AH703" s="2">
        <v>0</v>
      </c>
      <c r="AI703" s="1">
        <v>0</v>
      </c>
      <c r="AJ703" s="1">
        <v>0</v>
      </c>
      <c r="AK703" s="6" t="str">
        <f>+IF(Tabla1[[#This Row],[REQUEST_TY]]="SR MANTENIMIENTO CORRECTIVO", "EMERGENCIA", "OTROS")</f>
        <v>EMERGENCIA</v>
      </c>
      <c r="AL703" s="6" t="str">
        <f>+_xlfn.IFS(Tabla1[[#This Row],[Veces obj]]&lt;=1,"0-1",Tabla1[[#This Row],[Veces obj]]&lt;=2,"1-2",Tabla1[[#This Row],[Veces obj]]&lt;=3,"2-3",TRUE,"&gt;3")</f>
        <v>0-1</v>
      </c>
      <c r="AM703" s="6" t="str">
        <f>+_xlfn.IFS(MONTH(Tabla1[[#This Row],[MES]])&lt;=3,"Q1",MONTH(Tabla1[[#This Row],[MES]])&lt;=6,"Q2",MONTH(Tabla1[[#This Row],[MES]])&lt;=9,"Q3",TRUE,"Q4")</f>
        <v>Q1</v>
      </c>
      <c r="AN703" t="str">
        <f>+IFERROR(VLOOKUP(Tabla1[[#This Row],[CUENTA]],CTAS[],2,0),"OTROS")</f>
        <v>OTROS</v>
      </c>
      <c r="AP703" t="str">
        <f>+IFERROR(VLOOKUP(Tabla1[[#This Row],[EMPLEADO]],IS[],3,0),"OTROS")</f>
        <v>OTROS</v>
      </c>
      <c r="AQ703" t="str">
        <f>+IFERROR(VLOOKUP(Tabla1[[#This Row],[EMPLEADO]],IS[[NÓMINA]:[INGENIERO]],2,0),"OTROS")</f>
        <v>OTROS</v>
      </c>
    </row>
    <row r="704" spans="1:43" x14ac:dyDescent="0.25">
      <c r="A704" t="s">
        <v>4444</v>
      </c>
      <c r="B704">
        <v>1</v>
      </c>
      <c r="C704" t="s">
        <v>7059</v>
      </c>
      <c r="D704" t="s">
        <v>38</v>
      </c>
      <c r="E704" t="s">
        <v>5605</v>
      </c>
      <c r="F704" t="s">
        <v>7060</v>
      </c>
      <c r="G704" s="17" t="s">
        <v>7061</v>
      </c>
      <c r="H704" t="s">
        <v>453</v>
      </c>
      <c r="I704" t="s">
        <v>43</v>
      </c>
      <c r="J704" t="s">
        <v>8</v>
      </c>
      <c r="K704" t="s">
        <v>1296</v>
      </c>
      <c r="L704" t="s">
        <v>7062</v>
      </c>
      <c r="M704" t="s">
        <v>1761</v>
      </c>
      <c r="N704">
        <v>0</v>
      </c>
      <c r="O704" t="s">
        <v>47</v>
      </c>
      <c r="P704">
        <v>396</v>
      </c>
      <c r="Q704" t="s">
        <v>48</v>
      </c>
      <c r="R704" t="s">
        <v>153</v>
      </c>
      <c r="S704" t="s">
        <v>50</v>
      </c>
      <c r="T704" t="s">
        <v>51</v>
      </c>
      <c r="U704" t="s">
        <v>52</v>
      </c>
      <c r="V704">
        <v>1.05</v>
      </c>
      <c r="W704" s="1">
        <v>750.75000000000011</v>
      </c>
      <c r="X704">
        <v>1</v>
      </c>
      <c r="Y704">
        <v>1.19</v>
      </c>
      <c r="Z704">
        <v>5</v>
      </c>
      <c r="AA704">
        <v>0.23799999999999999</v>
      </c>
      <c r="AB704" s="2">
        <v>0</v>
      </c>
      <c r="AC704" s="1">
        <v>0</v>
      </c>
      <c r="AD704" s="7">
        <v>43521</v>
      </c>
      <c r="AE704" s="7">
        <v>43521</v>
      </c>
      <c r="AF704">
        <v>0</v>
      </c>
      <c r="AG704" t="s">
        <v>53</v>
      </c>
      <c r="AH704" s="2">
        <v>0</v>
      </c>
      <c r="AI704" s="1">
        <v>0</v>
      </c>
      <c r="AJ704" s="1">
        <v>0</v>
      </c>
      <c r="AK704" s="6" t="str">
        <f>+IF(Tabla1[[#This Row],[REQUEST_TY]]="SR MANTENIMIENTO CORRECTIVO", "EMERGENCIA", "OTROS")</f>
        <v>EMERGENCIA</v>
      </c>
      <c r="AL704" s="6" t="str">
        <f>+_xlfn.IFS(Tabla1[[#This Row],[Veces obj]]&lt;=1,"0-1",Tabla1[[#This Row],[Veces obj]]&lt;=2,"1-2",Tabla1[[#This Row],[Veces obj]]&lt;=3,"2-3",TRUE,"&gt;3")</f>
        <v>0-1</v>
      </c>
      <c r="AM704" s="6" t="str">
        <f>+_xlfn.IFS(MONTH(Tabla1[[#This Row],[MES]])&lt;=3,"Q1",MONTH(Tabla1[[#This Row],[MES]])&lt;=6,"Q2",MONTH(Tabla1[[#This Row],[MES]])&lt;=9,"Q3",TRUE,"Q4")</f>
        <v>Q1</v>
      </c>
      <c r="AN704" t="str">
        <f>+IFERROR(VLOOKUP(Tabla1[[#This Row],[CUENTA]],CTAS[],2,0),"OTROS")</f>
        <v>OTROS</v>
      </c>
      <c r="AP704" t="str">
        <f>+IFERROR(VLOOKUP(Tabla1[[#This Row],[EMPLEADO]],IS[],3,0),"OTROS")</f>
        <v>OTROS</v>
      </c>
      <c r="AQ704" t="str">
        <f>+IFERROR(VLOOKUP(Tabla1[[#This Row],[EMPLEADO]],IS[[NÓMINA]:[INGENIERO]],2,0),"OTROS")</f>
        <v>OTROS</v>
      </c>
    </row>
    <row r="705" spans="1:43" x14ac:dyDescent="0.25">
      <c r="A705" t="s">
        <v>36</v>
      </c>
      <c r="B705">
        <v>1</v>
      </c>
      <c r="C705" t="s">
        <v>1513</v>
      </c>
      <c r="D705" t="s">
        <v>38</v>
      </c>
      <c r="E705" t="s">
        <v>133</v>
      </c>
      <c r="F705" t="s">
        <v>1514</v>
      </c>
      <c r="G705" s="17" t="s">
        <v>878</v>
      </c>
      <c r="H705" t="s">
        <v>646</v>
      </c>
      <c r="I705" t="s">
        <v>43</v>
      </c>
      <c r="J705" t="s">
        <v>8</v>
      </c>
      <c r="K705" t="s">
        <v>59</v>
      </c>
      <c r="L705" t="s">
        <v>357</v>
      </c>
      <c r="M705" t="s">
        <v>358</v>
      </c>
      <c r="N705">
        <v>0</v>
      </c>
      <c r="O705" t="s">
        <v>47</v>
      </c>
      <c r="P705">
        <v>6</v>
      </c>
      <c r="Q705" t="s">
        <v>207</v>
      </c>
      <c r="R705" t="s">
        <v>138</v>
      </c>
      <c r="S705" t="s">
        <v>139</v>
      </c>
      <c r="T705" t="s">
        <v>51</v>
      </c>
      <c r="U705" t="s">
        <v>879</v>
      </c>
      <c r="V705">
        <v>0.6</v>
      </c>
      <c r="W705" s="1">
        <v>943.80000000000007</v>
      </c>
      <c r="X705">
        <v>1</v>
      </c>
      <c r="Y705">
        <v>0.96</v>
      </c>
      <c r="Z705">
        <v>4</v>
      </c>
      <c r="AA705">
        <v>0.24</v>
      </c>
      <c r="AB705" s="2">
        <v>0</v>
      </c>
      <c r="AC705" s="1">
        <v>0</v>
      </c>
      <c r="AD705" s="7">
        <v>43486</v>
      </c>
      <c r="AE705" s="7">
        <v>43486</v>
      </c>
      <c r="AF705">
        <v>0</v>
      </c>
      <c r="AG705" t="s">
        <v>53</v>
      </c>
      <c r="AH705" s="2">
        <v>0</v>
      </c>
      <c r="AI705" s="1">
        <v>0</v>
      </c>
      <c r="AJ705" s="1">
        <v>0</v>
      </c>
      <c r="AK705" s="6" t="str">
        <f>+IF(Tabla1[[#This Row],[REQUEST_TY]]="SR MANTENIMIENTO CORRECTIVO", "EMERGENCIA", "OTROS")</f>
        <v>EMERGENCIA</v>
      </c>
      <c r="AL705" s="6" t="str">
        <f>+_xlfn.IFS(Tabla1[[#This Row],[Veces obj]]&lt;=1,"0-1",Tabla1[[#This Row],[Veces obj]]&lt;=2,"1-2",Tabla1[[#This Row],[Veces obj]]&lt;=3,"2-3",TRUE,"&gt;3")</f>
        <v>0-1</v>
      </c>
      <c r="AM705" s="6" t="str">
        <f>+_xlfn.IFS(MONTH(Tabla1[[#This Row],[MES]])&lt;=3,"Q1",MONTH(Tabla1[[#This Row],[MES]])&lt;=6,"Q2",MONTH(Tabla1[[#This Row],[MES]])&lt;=9,"Q3",TRUE,"Q4")</f>
        <v>Q1</v>
      </c>
      <c r="AN705" t="str">
        <f>+IFERROR(VLOOKUP(Tabla1[[#This Row],[CUENTA]],CTAS[],2,0),"OTROS")</f>
        <v>OTROS</v>
      </c>
      <c r="AP705" t="str">
        <f>+IFERROR(VLOOKUP(Tabla1[[#This Row],[EMPLEADO]],IS[],3,0),"OTROS")</f>
        <v>OTROS</v>
      </c>
      <c r="AQ705" t="str">
        <f>+IFERROR(VLOOKUP(Tabla1[[#This Row],[EMPLEADO]],IS[[NÓMINA]:[INGENIERO]],2,0),"OTROS")</f>
        <v>OTROS</v>
      </c>
    </row>
    <row r="706" spans="1:43" x14ac:dyDescent="0.25">
      <c r="A706" t="s">
        <v>4444</v>
      </c>
      <c r="B706">
        <v>1</v>
      </c>
      <c r="C706" t="s">
        <v>6597</v>
      </c>
      <c r="D706" t="s">
        <v>38</v>
      </c>
      <c r="E706" t="s">
        <v>2297</v>
      </c>
      <c r="F706" t="s">
        <v>6598</v>
      </c>
      <c r="G706" s="17" t="s">
        <v>6599</v>
      </c>
      <c r="H706" t="s">
        <v>484</v>
      </c>
      <c r="I706" t="s">
        <v>43</v>
      </c>
      <c r="J706" t="s">
        <v>8</v>
      </c>
      <c r="K706" t="s">
        <v>2300</v>
      </c>
      <c r="L706" t="s">
        <v>4065</v>
      </c>
      <c r="M706" t="s">
        <v>94</v>
      </c>
      <c r="N706">
        <v>1</v>
      </c>
      <c r="O706" t="s">
        <v>47</v>
      </c>
      <c r="P706">
        <v>181</v>
      </c>
      <c r="Q706" t="s">
        <v>48</v>
      </c>
      <c r="R706" t="s">
        <v>74</v>
      </c>
      <c r="S706" t="s">
        <v>50</v>
      </c>
      <c r="T706" t="s">
        <v>51</v>
      </c>
      <c r="U706" t="s">
        <v>52</v>
      </c>
      <c r="V706">
        <v>1.05</v>
      </c>
      <c r="W706" s="1">
        <v>0</v>
      </c>
      <c r="X706">
        <v>1</v>
      </c>
      <c r="Y706">
        <v>1.2</v>
      </c>
      <c r="Z706">
        <v>5</v>
      </c>
      <c r="AA706">
        <v>0.24</v>
      </c>
      <c r="AB706" s="2">
        <v>0</v>
      </c>
      <c r="AC706" s="1">
        <v>0</v>
      </c>
      <c r="AD706" s="7">
        <v>43515</v>
      </c>
      <c r="AE706" s="7">
        <v>43516</v>
      </c>
      <c r="AF706">
        <v>1</v>
      </c>
      <c r="AG706" t="s">
        <v>53</v>
      </c>
      <c r="AH706" s="2">
        <v>0</v>
      </c>
      <c r="AI706" s="1">
        <v>0</v>
      </c>
      <c r="AJ706" s="1">
        <v>0</v>
      </c>
      <c r="AK706" s="6" t="str">
        <f>+IF(Tabla1[[#This Row],[REQUEST_TY]]="SR MANTENIMIENTO CORRECTIVO", "EMERGENCIA", "OTROS")</f>
        <v>EMERGENCIA</v>
      </c>
      <c r="AL706" s="6" t="str">
        <f>+_xlfn.IFS(Tabla1[[#This Row],[Veces obj]]&lt;=1,"0-1",Tabla1[[#This Row],[Veces obj]]&lt;=2,"1-2",Tabla1[[#This Row],[Veces obj]]&lt;=3,"2-3",TRUE,"&gt;3")</f>
        <v>0-1</v>
      </c>
      <c r="AM706" s="6" t="str">
        <f>+_xlfn.IFS(MONTH(Tabla1[[#This Row],[MES]])&lt;=3,"Q1",MONTH(Tabla1[[#This Row],[MES]])&lt;=6,"Q2",MONTH(Tabla1[[#This Row],[MES]])&lt;=9,"Q3",TRUE,"Q4")</f>
        <v>Q1</v>
      </c>
      <c r="AN706" t="str">
        <f>+IFERROR(VLOOKUP(Tabla1[[#This Row],[CUENTA]],CTAS[],2,0),"OTROS")</f>
        <v>OTROS</v>
      </c>
      <c r="AP706" t="str">
        <f>+IFERROR(VLOOKUP(Tabla1[[#This Row],[EMPLEADO]],IS[],3,0),"OTROS")</f>
        <v>OTROS</v>
      </c>
      <c r="AQ706" t="str">
        <f>+IFERROR(VLOOKUP(Tabla1[[#This Row],[EMPLEADO]],IS[[NÓMINA]:[INGENIERO]],2,0),"OTROS")</f>
        <v>OTROS</v>
      </c>
    </row>
    <row r="707" spans="1:43" x14ac:dyDescent="0.25">
      <c r="A707" t="s">
        <v>36</v>
      </c>
      <c r="B707">
        <v>1</v>
      </c>
      <c r="C707" t="s">
        <v>1515</v>
      </c>
      <c r="D707" t="s">
        <v>38</v>
      </c>
      <c r="E707" t="s">
        <v>373</v>
      </c>
      <c r="F707" t="s">
        <v>1516</v>
      </c>
      <c r="G707" s="17" t="s">
        <v>1517</v>
      </c>
      <c r="H707" t="s">
        <v>308</v>
      </c>
      <c r="I707" t="s">
        <v>43</v>
      </c>
      <c r="J707" t="s">
        <v>8</v>
      </c>
      <c r="K707" t="s">
        <v>495</v>
      </c>
      <c r="L707" t="s">
        <v>496</v>
      </c>
      <c r="M707" t="s">
        <v>46</v>
      </c>
      <c r="N707">
        <v>0</v>
      </c>
      <c r="O707" t="s">
        <v>47</v>
      </c>
      <c r="P707">
        <v>321</v>
      </c>
      <c r="Q707" t="s">
        <v>48</v>
      </c>
      <c r="R707" t="s">
        <v>153</v>
      </c>
      <c r="S707" t="s">
        <v>50</v>
      </c>
      <c r="T707" t="s">
        <v>51</v>
      </c>
      <c r="U707" t="s">
        <v>52</v>
      </c>
      <c r="V707">
        <v>1.05</v>
      </c>
      <c r="W707" s="1">
        <v>750.75000000000011</v>
      </c>
      <c r="X707">
        <v>1</v>
      </c>
      <c r="Y707">
        <v>1.21</v>
      </c>
      <c r="Z707">
        <v>5</v>
      </c>
      <c r="AA707">
        <v>0.24199999999999999</v>
      </c>
      <c r="AB707" s="2">
        <v>0</v>
      </c>
      <c r="AC707" s="1">
        <v>0</v>
      </c>
      <c r="AD707" s="7">
        <v>43487</v>
      </c>
      <c r="AE707" s="7">
        <v>43487</v>
      </c>
      <c r="AF707">
        <v>0</v>
      </c>
      <c r="AG707" t="s">
        <v>53</v>
      </c>
      <c r="AH707" s="2">
        <v>0</v>
      </c>
      <c r="AI707" s="1">
        <v>0</v>
      </c>
      <c r="AJ707" s="1">
        <v>0</v>
      </c>
      <c r="AK707" s="6" t="str">
        <f>+IF(Tabla1[[#This Row],[REQUEST_TY]]="SR MANTENIMIENTO CORRECTIVO", "EMERGENCIA", "OTROS")</f>
        <v>EMERGENCIA</v>
      </c>
      <c r="AL707" s="6" t="str">
        <f>+_xlfn.IFS(Tabla1[[#This Row],[Veces obj]]&lt;=1,"0-1",Tabla1[[#This Row],[Veces obj]]&lt;=2,"1-2",Tabla1[[#This Row],[Veces obj]]&lt;=3,"2-3",TRUE,"&gt;3")</f>
        <v>0-1</v>
      </c>
      <c r="AM707" s="6" t="str">
        <f>+_xlfn.IFS(MONTH(Tabla1[[#This Row],[MES]])&lt;=3,"Q1",MONTH(Tabla1[[#This Row],[MES]])&lt;=6,"Q2",MONTH(Tabla1[[#This Row],[MES]])&lt;=9,"Q3",TRUE,"Q4")</f>
        <v>Q1</v>
      </c>
      <c r="AN707" t="str">
        <f>+IFERROR(VLOOKUP(Tabla1[[#This Row],[CUENTA]],CTAS[],2,0),"OTROS")</f>
        <v>OTROS</v>
      </c>
      <c r="AP707" t="str">
        <f>+IFERROR(VLOOKUP(Tabla1[[#This Row],[EMPLEADO]],IS[],3,0),"OTROS")</f>
        <v>OTROS</v>
      </c>
      <c r="AQ707" t="str">
        <f>+IFERROR(VLOOKUP(Tabla1[[#This Row],[EMPLEADO]],IS[[NÓMINA]:[INGENIERO]],2,0),"OTROS")</f>
        <v>OTROS</v>
      </c>
    </row>
    <row r="708" spans="1:43" x14ac:dyDescent="0.25">
      <c r="A708" t="s">
        <v>36</v>
      </c>
      <c r="B708">
        <v>1</v>
      </c>
      <c r="C708" t="s">
        <v>3179</v>
      </c>
      <c r="D708" t="s">
        <v>38</v>
      </c>
      <c r="E708" t="s">
        <v>39</v>
      </c>
      <c r="F708" t="s">
        <v>3180</v>
      </c>
      <c r="G708" s="17" t="s">
        <v>3181</v>
      </c>
      <c r="H708" t="s">
        <v>574</v>
      </c>
      <c r="I708" t="s">
        <v>43</v>
      </c>
      <c r="J708" t="s">
        <v>8</v>
      </c>
      <c r="K708" t="s">
        <v>44</v>
      </c>
      <c r="L708" t="s">
        <v>3182</v>
      </c>
      <c r="M708" t="s">
        <v>1761</v>
      </c>
      <c r="N708">
        <v>1</v>
      </c>
      <c r="O708" t="s">
        <v>47</v>
      </c>
      <c r="P708">
        <v>2603</v>
      </c>
      <c r="Q708" t="s">
        <v>48</v>
      </c>
      <c r="R708" t="s">
        <v>49</v>
      </c>
      <c r="S708" t="s">
        <v>50</v>
      </c>
      <c r="T708" t="s">
        <v>51</v>
      </c>
      <c r="U708" t="s">
        <v>52</v>
      </c>
      <c r="V708">
        <v>1.05</v>
      </c>
      <c r="W708" s="1">
        <v>0</v>
      </c>
      <c r="X708">
        <v>1</v>
      </c>
      <c r="Y708">
        <v>4.07</v>
      </c>
      <c r="Z708">
        <v>5</v>
      </c>
      <c r="AA708">
        <v>0.81400000000000006</v>
      </c>
      <c r="AB708" s="2">
        <v>0</v>
      </c>
      <c r="AC708" s="1">
        <v>0</v>
      </c>
      <c r="AD708" s="7">
        <v>43482</v>
      </c>
      <c r="AE708" s="7">
        <v>43482</v>
      </c>
      <c r="AF708">
        <v>0</v>
      </c>
      <c r="AG708" t="s">
        <v>53</v>
      </c>
      <c r="AH708" s="2">
        <v>0</v>
      </c>
      <c r="AI708" s="1">
        <v>0</v>
      </c>
      <c r="AJ708" s="1">
        <v>0</v>
      </c>
      <c r="AK708" s="6" t="str">
        <f>+IF(Tabla1[[#This Row],[REQUEST_TY]]="SR MANTENIMIENTO CORRECTIVO", "EMERGENCIA", "OTROS")</f>
        <v>EMERGENCIA</v>
      </c>
      <c r="AL708" s="6" t="str">
        <f>+_xlfn.IFS(Tabla1[[#This Row],[Veces obj]]&lt;=1,"0-1",Tabla1[[#This Row],[Veces obj]]&lt;=2,"1-2",Tabla1[[#This Row],[Veces obj]]&lt;=3,"2-3",TRUE,"&gt;3")</f>
        <v>0-1</v>
      </c>
      <c r="AM708" s="6" t="str">
        <f>+_xlfn.IFS(MONTH(Tabla1[[#This Row],[MES]])&lt;=3,"Q1",MONTH(Tabla1[[#This Row],[MES]])&lt;=6,"Q2",MONTH(Tabla1[[#This Row],[MES]])&lt;=9,"Q3",TRUE,"Q4")</f>
        <v>Q1</v>
      </c>
      <c r="AN708" t="str">
        <f>+IFERROR(VLOOKUP(Tabla1[[#This Row],[CUENTA]],CTAS[],2,0),"OTROS")</f>
        <v>OTROS</v>
      </c>
      <c r="AP708" t="str">
        <f>+IFERROR(VLOOKUP(Tabla1[[#This Row],[EMPLEADO]],IS[],3,0),"OTROS")</f>
        <v>OTROS</v>
      </c>
      <c r="AQ708" t="str">
        <f>+IFERROR(VLOOKUP(Tabla1[[#This Row],[EMPLEADO]],IS[[NÓMINA]:[INGENIERO]],2,0),"OTROS")</f>
        <v>OTROS</v>
      </c>
    </row>
    <row r="709" spans="1:43" x14ac:dyDescent="0.25">
      <c r="A709" t="s">
        <v>4444</v>
      </c>
      <c r="B709">
        <v>1</v>
      </c>
      <c r="C709" t="s">
        <v>6325</v>
      </c>
      <c r="D709" t="s">
        <v>38</v>
      </c>
      <c r="E709" t="s">
        <v>133</v>
      </c>
      <c r="F709" t="s">
        <v>6326</v>
      </c>
      <c r="G709" s="17" t="s">
        <v>2958</v>
      </c>
      <c r="H709" t="s">
        <v>220</v>
      </c>
      <c r="I709" t="s">
        <v>43</v>
      </c>
      <c r="J709" t="s">
        <v>8</v>
      </c>
      <c r="K709" t="s">
        <v>59</v>
      </c>
      <c r="L709" t="s">
        <v>2959</v>
      </c>
      <c r="M709" t="s">
        <v>736</v>
      </c>
      <c r="N709">
        <v>0</v>
      </c>
      <c r="O709" t="s">
        <v>47</v>
      </c>
      <c r="P709">
        <v>19</v>
      </c>
      <c r="Q709" t="s">
        <v>62</v>
      </c>
      <c r="R709" t="s">
        <v>138</v>
      </c>
      <c r="S709" t="s">
        <v>139</v>
      </c>
      <c r="T709" t="s">
        <v>51</v>
      </c>
      <c r="U709" t="s">
        <v>262</v>
      </c>
      <c r="V709">
        <v>1.05</v>
      </c>
      <c r="W709" s="1">
        <v>1651.6500000000003</v>
      </c>
      <c r="X709">
        <v>1</v>
      </c>
      <c r="Y709">
        <v>0.97</v>
      </c>
      <c r="Z709">
        <v>4</v>
      </c>
      <c r="AA709">
        <v>0.24249999999999999</v>
      </c>
      <c r="AB709" s="2">
        <v>0</v>
      </c>
      <c r="AC709" s="1">
        <v>0</v>
      </c>
      <c r="AD709" s="7">
        <v>43514</v>
      </c>
      <c r="AE709" s="7">
        <v>43514</v>
      </c>
      <c r="AF709">
        <v>0</v>
      </c>
      <c r="AG709" t="s">
        <v>53</v>
      </c>
      <c r="AH709" s="2">
        <v>0</v>
      </c>
      <c r="AI709" s="1">
        <v>0</v>
      </c>
      <c r="AJ709" s="1">
        <v>0</v>
      </c>
      <c r="AK709" s="6" t="str">
        <f>+IF(Tabla1[[#This Row],[REQUEST_TY]]="SR MANTENIMIENTO CORRECTIVO", "EMERGENCIA", "OTROS")</f>
        <v>EMERGENCIA</v>
      </c>
      <c r="AL709" s="6" t="str">
        <f>+_xlfn.IFS(Tabla1[[#This Row],[Veces obj]]&lt;=1,"0-1",Tabla1[[#This Row],[Veces obj]]&lt;=2,"1-2",Tabla1[[#This Row],[Veces obj]]&lt;=3,"2-3",TRUE,"&gt;3")</f>
        <v>0-1</v>
      </c>
      <c r="AM709" s="6" t="str">
        <f>+_xlfn.IFS(MONTH(Tabla1[[#This Row],[MES]])&lt;=3,"Q1",MONTH(Tabla1[[#This Row],[MES]])&lt;=6,"Q2",MONTH(Tabla1[[#This Row],[MES]])&lt;=9,"Q3",TRUE,"Q4")</f>
        <v>Q1</v>
      </c>
      <c r="AN709" t="str">
        <f>+IFERROR(VLOOKUP(Tabla1[[#This Row],[CUENTA]],CTAS[],2,0),"OTROS")</f>
        <v>OTROS</v>
      </c>
      <c r="AP709" t="str">
        <f>+IFERROR(VLOOKUP(Tabla1[[#This Row],[EMPLEADO]],IS[],3,0),"OTROS")</f>
        <v>OTROS</v>
      </c>
      <c r="AQ709" t="str">
        <f>+IFERROR(VLOOKUP(Tabla1[[#This Row],[EMPLEADO]],IS[[NÓMINA]:[INGENIERO]],2,0),"OTROS")</f>
        <v>OTROS</v>
      </c>
    </row>
    <row r="710" spans="1:43" x14ac:dyDescent="0.25">
      <c r="A710" t="s">
        <v>4444</v>
      </c>
      <c r="B710">
        <v>1</v>
      </c>
      <c r="C710" t="s">
        <v>7130</v>
      </c>
      <c r="D710" t="s">
        <v>38</v>
      </c>
      <c r="E710" t="s">
        <v>133</v>
      </c>
      <c r="F710" t="s">
        <v>7131</v>
      </c>
      <c r="G710" s="17" t="s">
        <v>2332</v>
      </c>
      <c r="H710" t="s">
        <v>1063</v>
      </c>
      <c r="I710" t="s">
        <v>43</v>
      </c>
      <c r="J710" t="s">
        <v>8</v>
      </c>
      <c r="K710" t="s">
        <v>59</v>
      </c>
      <c r="L710" t="s">
        <v>2333</v>
      </c>
      <c r="M710" t="s">
        <v>387</v>
      </c>
      <c r="N710">
        <v>0</v>
      </c>
      <c r="O710" t="s">
        <v>47</v>
      </c>
      <c r="P710">
        <v>33</v>
      </c>
      <c r="Q710" t="s">
        <v>82</v>
      </c>
      <c r="R710" t="s">
        <v>138</v>
      </c>
      <c r="S710" t="s">
        <v>139</v>
      </c>
      <c r="T710" t="s">
        <v>51</v>
      </c>
      <c r="U710" t="s">
        <v>140</v>
      </c>
      <c r="V710">
        <v>1.1000000000000001</v>
      </c>
      <c r="W710" s="1">
        <v>1730.3000000000004</v>
      </c>
      <c r="X710">
        <v>1</v>
      </c>
      <c r="Y710">
        <v>0.97</v>
      </c>
      <c r="Z710">
        <v>4</v>
      </c>
      <c r="AA710">
        <v>0.24249999999999999</v>
      </c>
      <c r="AB710" s="2">
        <v>0</v>
      </c>
      <c r="AC710" s="1">
        <v>0</v>
      </c>
      <c r="AD710" s="7">
        <v>43522</v>
      </c>
      <c r="AE710" s="7">
        <v>43522</v>
      </c>
      <c r="AF710">
        <v>0</v>
      </c>
      <c r="AG710" t="s">
        <v>53</v>
      </c>
      <c r="AH710" s="2">
        <v>0</v>
      </c>
      <c r="AI710" s="1">
        <v>0</v>
      </c>
      <c r="AJ710" s="1">
        <v>0</v>
      </c>
      <c r="AK710" s="6" t="str">
        <f>+IF(Tabla1[[#This Row],[REQUEST_TY]]="SR MANTENIMIENTO CORRECTIVO", "EMERGENCIA", "OTROS")</f>
        <v>EMERGENCIA</v>
      </c>
      <c r="AL710" s="6" t="str">
        <f>+_xlfn.IFS(Tabla1[[#This Row],[Veces obj]]&lt;=1,"0-1",Tabla1[[#This Row],[Veces obj]]&lt;=2,"1-2",Tabla1[[#This Row],[Veces obj]]&lt;=3,"2-3",TRUE,"&gt;3")</f>
        <v>0-1</v>
      </c>
      <c r="AM710" s="6" t="str">
        <f>+_xlfn.IFS(MONTH(Tabla1[[#This Row],[MES]])&lt;=3,"Q1",MONTH(Tabla1[[#This Row],[MES]])&lt;=6,"Q2",MONTH(Tabla1[[#This Row],[MES]])&lt;=9,"Q3",TRUE,"Q4")</f>
        <v>Q1</v>
      </c>
      <c r="AN710" t="str">
        <f>+IFERROR(VLOOKUP(Tabla1[[#This Row],[CUENTA]],CTAS[],2,0),"OTROS")</f>
        <v>OTROS</v>
      </c>
      <c r="AP710" t="str">
        <f>+IFERROR(VLOOKUP(Tabla1[[#This Row],[EMPLEADO]],IS[],3,0),"OTROS")</f>
        <v>OTROS</v>
      </c>
      <c r="AQ710" t="str">
        <f>+IFERROR(VLOOKUP(Tabla1[[#This Row],[EMPLEADO]],IS[[NÓMINA]:[INGENIERO]],2,0),"OTROS")</f>
        <v>OTROS</v>
      </c>
    </row>
    <row r="711" spans="1:43" x14ac:dyDescent="0.25">
      <c r="A711" t="s">
        <v>36</v>
      </c>
      <c r="B711">
        <v>1</v>
      </c>
      <c r="C711" t="s">
        <v>1518</v>
      </c>
      <c r="D711" t="s">
        <v>38</v>
      </c>
      <c r="E711" t="s">
        <v>558</v>
      </c>
      <c r="F711" t="s">
        <v>1519</v>
      </c>
      <c r="G711" s="17" t="s">
        <v>1520</v>
      </c>
      <c r="H711" t="s">
        <v>1211</v>
      </c>
      <c r="I711" t="s">
        <v>43</v>
      </c>
      <c r="J711" t="s">
        <v>8</v>
      </c>
      <c r="K711" t="s">
        <v>1521</v>
      </c>
      <c r="L711" t="s">
        <v>1522</v>
      </c>
      <c r="M711" t="s">
        <v>1523</v>
      </c>
      <c r="N711">
        <v>0</v>
      </c>
      <c r="O711" t="s">
        <v>47</v>
      </c>
      <c r="P711">
        <v>48</v>
      </c>
      <c r="Q711" t="s">
        <v>82</v>
      </c>
      <c r="R711" t="s">
        <v>95</v>
      </c>
      <c r="S711" t="s">
        <v>64</v>
      </c>
      <c r="T711" t="s">
        <v>51</v>
      </c>
      <c r="U711" t="s">
        <v>83</v>
      </c>
      <c r="V711">
        <v>1.05</v>
      </c>
      <c r="W711" s="1">
        <v>1433.25</v>
      </c>
      <c r="X711">
        <v>1</v>
      </c>
      <c r="Y711">
        <v>1.22</v>
      </c>
      <c r="Z711">
        <v>5</v>
      </c>
      <c r="AA711">
        <v>0.24399999999999999</v>
      </c>
      <c r="AB711" s="2">
        <v>0</v>
      </c>
      <c r="AC711" s="1">
        <v>0</v>
      </c>
      <c r="AD711" s="7">
        <v>43467</v>
      </c>
      <c r="AE711" s="7">
        <v>43467</v>
      </c>
      <c r="AF711">
        <v>0</v>
      </c>
      <c r="AG711" t="s">
        <v>53</v>
      </c>
      <c r="AH711" s="2">
        <v>0</v>
      </c>
      <c r="AI711" s="1">
        <v>0</v>
      </c>
      <c r="AJ711" s="1">
        <v>0</v>
      </c>
      <c r="AK711" s="6" t="str">
        <f>+IF(Tabla1[[#This Row],[REQUEST_TY]]="SR MANTENIMIENTO CORRECTIVO", "EMERGENCIA", "OTROS")</f>
        <v>EMERGENCIA</v>
      </c>
      <c r="AL711" s="6" t="str">
        <f>+_xlfn.IFS(Tabla1[[#This Row],[Veces obj]]&lt;=1,"0-1",Tabla1[[#This Row],[Veces obj]]&lt;=2,"1-2",Tabla1[[#This Row],[Veces obj]]&lt;=3,"2-3",TRUE,"&gt;3")</f>
        <v>0-1</v>
      </c>
      <c r="AM711" s="6" t="str">
        <f>+_xlfn.IFS(MONTH(Tabla1[[#This Row],[MES]])&lt;=3,"Q1",MONTH(Tabla1[[#This Row],[MES]])&lt;=6,"Q2",MONTH(Tabla1[[#This Row],[MES]])&lt;=9,"Q3",TRUE,"Q4")</f>
        <v>Q1</v>
      </c>
      <c r="AN711" t="str">
        <f>+IFERROR(VLOOKUP(Tabla1[[#This Row],[CUENTA]],CTAS[],2,0),"OTROS")</f>
        <v>OTROS</v>
      </c>
      <c r="AP711" t="str">
        <f>+IFERROR(VLOOKUP(Tabla1[[#This Row],[EMPLEADO]],IS[],3,0),"OTROS")</f>
        <v>OTROS</v>
      </c>
      <c r="AQ711" t="str">
        <f>+IFERROR(VLOOKUP(Tabla1[[#This Row],[EMPLEADO]],IS[[NÓMINA]:[INGENIERO]],2,0),"OTROS")</f>
        <v>OTROS</v>
      </c>
    </row>
    <row r="712" spans="1:43" x14ac:dyDescent="0.25">
      <c r="A712" t="s">
        <v>36</v>
      </c>
      <c r="B712">
        <v>1</v>
      </c>
      <c r="C712" t="s">
        <v>1524</v>
      </c>
      <c r="D712" t="s">
        <v>38</v>
      </c>
      <c r="E712" t="s">
        <v>39</v>
      </c>
      <c r="F712" t="s">
        <v>1525</v>
      </c>
      <c r="G712" s="17" t="s">
        <v>1526</v>
      </c>
      <c r="H712" t="s">
        <v>1211</v>
      </c>
      <c r="I712" t="s">
        <v>43</v>
      </c>
      <c r="J712" t="s">
        <v>8</v>
      </c>
      <c r="K712" t="s">
        <v>117</v>
      </c>
      <c r="L712" t="s">
        <v>1527</v>
      </c>
      <c r="M712" t="s">
        <v>1213</v>
      </c>
      <c r="N712">
        <v>0</v>
      </c>
      <c r="O712" t="s">
        <v>47</v>
      </c>
      <c r="P712">
        <v>499</v>
      </c>
      <c r="Q712" t="s">
        <v>48</v>
      </c>
      <c r="R712" t="s">
        <v>49</v>
      </c>
      <c r="S712" t="s">
        <v>50</v>
      </c>
      <c r="T712" t="s">
        <v>51</v>
      </c>
      <c r="U712" t="s">
        <v>52</v>
      </c>
      <c r="V712">
        <v>1.05</v>
      </c>
      <c r="W712" s="1">
        <v>750.75000000000011</v>
      </c>
      <c r="X712">
        <v>1</v>
      </c>
      <c r="Y712">
        <v>1.22</v>
      </c>
      <c r="Z712">
        <v>5</v>
      </c>
      <c r="AA712">
        <v>0.24399999999999999</v>
      </c>
      <c r="AB712" s="2">
        <v>0</v>
      </c>
      <c r="AC712" s="1">
        <v>0</v>
      </c>
      <c r="AD712" s="7">
        <v>43483</v>
      </c>
      <c r="AE712" s="7">
        <v>43485</v>
      </c>
      <c r="AF712">
        <v>0</v>
      </c>
      <c r="AG712" t="s">
        <v>53</v>
      </c>
      <c r="AH712" s="2">
        <v>0</v>
      </c>
      <c r="AI712" s="1">
        <v>0</v>
      </c>
      <c r="AJ712" s="1">
        <v>0</v>
      </c>
      <c r="AK712" s="6" t="str">
        <f>+IF(Tabla1[[#This Row],[REQUEST_TY]]="SR MANTENIMIENTO CORRECTIVO", "EMERGENCIA", "OTROS")</f>
        <v>EMERGENCIA</v>
      </c>
      <c r="AL712" s="6" t="str">
        <f>+_xlfn.IFS(Tabla1[[#This Row],[Veces obj]]&lt;=1,"0-1",Tabla1[[#This Row],[Veces obj]]&lt;=2,"1-2",Tabla1[[#This Row],[Veces obj]]&lt;=3,"2-3",TRUE,"&gt;3")</f>
        <v>0-1</v>
      </c>
      <c r="AM712" s="6" t="str">
        <f>+_xlfn.IFS(MONTH(Tabla1[[#This Row],[MES]])&lt;=3,"Q1",MONTH(Tabla1[[#This Row],[MES]])&lt;=6,"Q2",MONTH(Tabla1[[#This Row],[MES]])&lt;=9,"Q3",TRUE,"Q4")</f>
        <v>Q1</v>
      </c>
      <c r="AN712" t="str">
        <f>+IFERROR(VLOOKUP(Tabla1[[#This Row],[CUENTA]],CTAS[],2,0),"OTROS")</f>
        <v>OTROS</v>
      </c>
      <c r="AP712" t="str">
        <f>+IFERROR(VLOOKUP(Tabla1[[#This Row],[EMPLEADO]],IS[],3,0),"OTROS")</f>
        <v>OTROS</v>
      </c>
      <c r="AQ712" t="str">
        <f>+IFERROR(VLOOKUP(Tabla1[[#This Row],[EMPLEADO]],IS[[NÓMINA]:[INGENIERO]],2,0),"OTROS")</f>
        <v>OTROS</v>
      </c>
    </row>
    <row r="713" spans="1:43" x14ac:dyDescent="0.25">
      <c r="A713" t="s">
        <v>4444</v>
      </c>
      <c r="B713">
        <v>1</v>
      </c>
      <c r="C713" t="s">
        <v>6519</v>
      </c>
      <c r="D713" t="s">
        <v>3370</v>
      </c>
      <c r="E713" t="s">
        <v>507</v>
      </c>
      <c r="F713" t="s">
        <v>6520</v>
      </c>
      <c r="G713" s="17" t="s">
        <v>6521</v>
      </c>
      <c r="H713" t="s">
        <v>266</v>
      </c>
      <c r="I713" t="s">
        <v>43</v>
      </c>
      <c r="J713" t="s">
        <v>8</v>
      </c>
      <c r="K713" t="s">
        <v>151</v>
      </c>
      <c r="L713" t="s">
        <v>185</v>
      </c>
      <c r="M713" t="s">
        <v>73</v>
      </c>
      <c r="N713">
        <v>0</v>
      </c>
      <c r="O713" t="s">
        <v>47</v>
      </c>
      <c r="P713" t="s">
        <v>822</v>
      </c>
      <c r="Q713" t="s">
        <v>48</v>
      </c>
      <c r="R713" t="s">
        <v>242</v>
      </c>
      <c r="S713" t="s">
        <v>64</v>
      </c>
      <c r="T713" t="s">
        <v>51</v>
      </c>
      <c r="U713" t="s">
        <v>96</v>
      </c>
      <c r="V713">
        <v>1</v>
      </c>
      <c r="W713" s="1">
        <v>2047.5</v>
      </c>
      <c r="X713">
        <v>0</v>
      </c>
      <c r="Y713">
        <v>5</v>
      </c>
      <c r="Z713">
        <v>5</v>
      </c>
      <c r="AA713">
        <v>1</v>
      </c>
      <c r="AB713" s="2">
        <v>0</v>
      </c>
      <c r="AC713" s="1">
        <v>0</v>
      </c>
      <c r="AD713" s="7">
        <v>43515</v>
      </c>
      <c r="AE713" s="7">
        <v>43516</v>
      </c>
      <c r="AF713">
        <v>1</v>
      </c>
      <c r="AG713" t="s">
        <v>53</v>
      </c>
      <c r="AH713" s="2">
        <v>0</v>
      </c>
      <c r="AI713" s="1">
        <v>0</v>
      </c>
      <c r="AJ713" s="1">
        <v>0</v>
      </c>
      <c r="AK713" s="6" t="str">
        <f>+IF(Tabla1[[#This Row],[REQUEST_TY]]="SR MANTENIMIENTO CORRECTIVO", "EMERGENCIA", "OTROS")</f>
        <v>OTROS</v>
      </c>
      <c r="AL713" s="6" t="str">
        <f>+_xlfn.IFS(Tabla1[[#This Row],[Veces obj]]&lt;=1,"0-1",Tabla1[[#This Row],[Veces obj]]&lt;=2,"1-2",Tabla1[[#This Row],[Veces obj]]&lt;=3,"2-3",TRUE,"&gt;3")</f>
        <v>0-1</v>
      </c>
      <c r="AM713" s="6" t="str">
        <f>+_xlfn.IFS(MONTH(Tabla1[[#This Row],[MES]])&lt;=3,"Q1",MONTH(Tabla1[[#This Row],[MES]])&lt;=6,"Q2",MONTH(Tabla1[[#This Row],[MES]])&lt;=9,"Q3",TRUE,"Q4")</f>
        <v>Q1</v>
      </c>
      <c r="AN713" t="str">
        <f>+IFERROR(VLOOKUP(Tabla1[[#This Row],[CUENTA]],CTAS[],2,0),"OTROS")</f>
        <v>HONEYWELL</v>
      </c>
      <c r="AO713">
        <v>1</v>
      </c>
      <c r="AP713" t="str">
        <f>+IFERROR(VLOOKUP(Tabla1[[#This Row],[EMPLEADO]],IS[],3,0),"OTROS")</f>
        <v>JUAREZ</v>
      </c>
      <c r="AQ713" t="str">
        <f>+IFERROR(VLOOKUP(Tabla1[[#This Row],[EMPLEADO]],IS[[NÓMINA]:[INGENIERO]],2,0),"OTROS")</f>
        <v>CESAR MAR</v>
      </c>
    </row>
    <row r="714" spans="1:43" x14ac:dyDescent="0.25">
      <c r="A714" t="s">
        <v>4444</v>
      </c>
      <c r="B714">
        <v>1</v>
      </c>
      <c r="C714" t="s">
        <v>4790</v>
      </c>
      <c r="D714" t="s">
        <v>38</v>
      </c>
      <c r="E714" t="s">
        <v>76</v>
      </c>
      <c r="F714" t="s">
        <v>4791</v>
      </c>
      <c r="G714" s="17" t="s">
        <v>4106</v>
      </c>
      <c r="H714" t="s">
        <v>1572</v>
      </c>
      <c r="I714" t="s">
        <v>43</v>
      </c>
      <c r="J714" t="s">
        <v>8</v>
      </c>
      <c r="K714" t="s">
        <v>102</v>
      </c>
      <c r="L714" t="s">
        <v>3190</v>
      </c>
      <c r="M714" t="s">
        <v>1868</v>
      </c>
      <c r="N714">
        <v>0</v>
      </c>
      <c r="O714" t="s">
        <v>47</v>
      </c>
      <c r="P714">
        <v>11</v>
      </c>
      <c r="Q714" t="s">
        <v>194</v>
      </c>
      <c r="R714" t="s">
        <v>63</v>
      </c>
      <c r="S714" t="s">
        <v>64</v>
      </c>
      <c r="T714" t="s">
        <v>51</v>
      </c>
      <c r="U714" t="s">
        <v>195</v>
      </c>
      <c r="V714">
        <v>0.6</v>
      </c>
      <c r="W714" s="1">
        <v>819</v>
      </c>
      <c r="X714">
        <v>1</v>
      </c>
      <c r="Y714">
        <v>1.22</v>
      </c>
      <c r="Z714">
        <v>5</v>
      </c>
      <c r="AA714">
        <v>0.24399999999999999</v>
      </c>
      <c r="AB714" s="2">
        <v>0</v>
      </c>
      <c r="AC714" s="1">
        <v>0</v>
      </c>
      <c r="AD714" s="7">
        <v>43502</v>
      </c>
      <c r="AE714" s="7">
        <v>43503</v>
      </c>
      <c r="AF714">
        <v>1</v>
      </c>
      <c r="AG714" t="s">
        <v>53</v>
      </c>
      <c r="AH714" s="2">
        <v>0</v>
      </c>
      <c r="AI714" s="1">
        <v>0</v>
      </c>
      <c r="AJ714" s="1">
        <v>0</v>
      </c>
      <c r="AK714" s="6" t="str">
        <f>+IF(Tabla1[[#This Row],[REQUEST_TY]]="SR MANTENIMIENTO CORRECTIVO", "EMERGENCIA", "OTROS")</f>
        <v>EMERGENCIA</v>
      </c>
      <c r="AL714" s="6" t="str">
        <f>+_xlfn.IFS(Tabla1[[#This Row],[Veces obj]]&lt;=1,"0-1",Tabla1[[#This Row],[Veces obj]]&lt;=2,"1-2",Tabla1[[#This Row],[Veces obj]]&lt;=3,"2-3",TRUE,"&gt;3")</f>
        <v>0-1</v>
      </c>
      <c r="AM714" s="6" t="str">
        <f>+_xlfn.IFS(MONTH(Tabla1[[#This Row],[MES]])&lt;=3,"Q1",MONTH(Tabla1[[#This Row],[MES]])&lt;=6,"Q2",MONTH(Tabla1[[#This Row],[MES]])&lt;=9,"Q3",TRUE,"Q4")</f>
        <v>Q1</v>
      </c>
      <c r="AN714" t="str">
        <f>+IFERROR(VLOOKUP(Tabla1[[#This Row],[CUENTA]],CTAS[],2,0),"OTROS")</f>
        <v>OTROS</v>
      </c>
      <c r="AP714" t="str">
        <f>+IFERROR(VLOOKUP(Tabla1[[#This Row],[EMPLEADO]],IS[],3,0),"OTROS")</f>
        <v>OTROS</v>
      </c>
      <c r="AQ714" t="str">
        <f>+IFERROR(VLOOKUP(Tabla1[[#This Row],[EMPLEADO]],IS[[NÓMINA]:[INGENIERO]],2,0),"OTROS")</f>
        <v>OTROS</v>
      </c>
    </row>
    <row r="715" spans="1:43" x14ac:dyDescent="0.25">
      <c r="A715" t="s">
        <v>4444</v>
      </c>
      <c r="B715">
        <v>1</v>
      </c>
      <c r="C715" t="s">
        <v>6937</v>
      </c>
      <c r="D715" t="s">
        <v>38</v>
      </c>
      <c r="E715" t="s">
        <v>39</v>
      </c>
      <c r="F715" t="s">
        <v>6938</v>
      </c>
      <c r="G715" s="17" t="s">
        <v>6939</v>
      </c>
      <c r="H715" t="s">
        <v>42</v>
      </c>
      <c r="I715" t="s">
        <v>43</v>
      </c>
      <c r="J715" t="s">
        <v>8</v>
      </c>
      <c r="K715" t="s">
        <v>798</v>
      </c>
      <c r="L715" t="s">
        <v>3147</v>
      </c>
      <c r="M715" t="s">
        <v>794</v>
      </c>
      <c r="N715">
        <v>1</v>
      </c>
      <c r="O715" t="s">
        <v>47</v>
      </c>
      <c r="P715">
        <v>2640</v>
      </c>
      <c r="Q715" t="s">
        <v>48</v>
      </c>
      <c r="R715" t="s">
        <v>49</v>
      </c>
      <c r="S715" t="s">
        <v>50</v>
      </c>
      <c r="T715" t="s">
        <v>51</v>
      </c>
      <c r="U715" t="s">
        <v>52</v>
      </c>
      <c r="V715">
        <v>1.05</v>
      </c>
      <c r="W715" s="1">
        <v>0</v>
      </c>
      <c r="X715">
        <v>1</v>
      </c>
      <c r="Y715">
        <v>1.22</v>
      </c>
      <c r="Z715">
        <v>5</v>
      </c>
      <c r="AA715">
        <v>0.24399999999999999</v>
      </c>
      <c r="AB715" s="2">
        <v>0</v>
      </c>
      <c r="AC715" s="1">
        <v>0</v>
      </c>
      <c r="AD715" s="7">
        <v>43518</v>
      </c>
      <c r="AE715" s="7">
        <v>43518</v>
      </c>
      <c r="AF715">
        <v>0</v>
      </c>
      <c r="AG715" t="s">
        <v>53</v>
      </c>
      <c r="AH715" s="2">
        <v>0</v>
      </c>
      <c r="AI715" s="1">
        <v>0</v>
      </c>
      <c r="AJ715" s="1">
        <v>0</v>
      </c>
      <c r="AK715" s="6" t="str">
        <f>+IF(Tabla1[[#This Row],[REQUEST_TY]]="SR MANTENIMIENTO CORRECTIVO", "EMERGENCIA", "OTROS")</f>
        <v>EMERGENCIA</v>
      </c>
      <c r="AL715" s="6" t="str">
        <f>+_xlfn.IFS(Tabla1[[#This Row],[Veces obj]]&lt;=1,"0-1",Tabla1[[#This Row],[Veces obj]]&lt;=2,"1-2",Tabla1[[#This Row],[Veces obj]]&lt;=3,"2-3",TRUE,"&gt;3")</f>
        <v>0-1</v>
      </c>
      <c r="AM715" s="6" t="str">
        <f>+_xlfn.IFS(MONTH(Tabla1[[#This Row],[MES]])&lt;=3,"Q1",MONTH(Tabla1[[#This Row],[MES]])&lt;=6,"Q2",MONTH(Tabla1[[#This Row],[MES]])&lt;=9,"Q3",TRUE,"Q4")</f>
        <v>Q1</v>
      </c>
      <c r="AN715" t="str">
        <f>+IFERROR(VLOOKUP(Tabla1[[#This Row],[CUENTA]],CTAS[],2,0),"OTROS")</f>
        <v>OTROS</v>
      </c>
      <c r="AP715" t="str">
        <f>+IFERROR(VLOOKUP(Tabla1[[#This Row],[EMPLEADO]],IS[],3,0),"OTROS")</f>
        <v>OTROS</v>
      </c>
      <c r="AQ715" t="str">
        <f>+IFERROR(VLOOKUP(Tabla1[[#This Row],[EMPLEADO]],IS[[NÓMINA]:[INGENIERO]],2,0),"OTROS")</f>
        <v>OTROS</v>
      </c>
    </row>
    <row r="716" spans="1:43" x14ac:dyDescent="0.25">
      <c r="A716" t="s">
        <v>36</v>
      </c>
      <c r="B716">
        <v>1</v>
      </c>
      <c r="C716" t="s">
        <v>1530</v>
      </c>
      <c r="D716" t="s">
        <v>38</v>
      </c>
      <c r="E716" t="s">
        <v>133</v>
      </c>
      <c r="F716" t="s">
        <v>1531</v>
      </c>
      <c r="G716" s="17" t="s">
        <v>1221</v>
      </c>
      <c r="H716" t="s">
        <v>213</v>
      </c>
      <c r="I716" t="s">
        <v>43</v>
      </c>
      <c r="J716" t="s">
        <v>8</v>
      </c>
      <c r="K716" t="s">
        <v>59</v>
      </c>
      <c r="L716" t="s">
        <v>1075</v>
      </c>
      <c r="M716" t="s">
        <v>215</v>
      </c>
      <c r="N716">
        <v>0</v>
      </c>
      <c r="O716" t="s">
        <v>47</v>
      </c>
      <c r="P716">
        <v>3</v>
      </c>
      <c r="Q716" t="s">
        <v>388</v>
      </c>
      <c r="R716" t="s">
        <v>138</v>
      </c>
      <c r="S716" t="s">
        <v>139</v>
      </c>
      <c r="T716" t="s">
        <v>51</v>
      </c>
      <c r="U716" t="s">
        <v>872</v>
      </c>
      <c r="V716">
        <v>0</v>
      </c>
      <c r="W716" s="1">
        <v>0</v>
      </c>
      <c r="X716">
        <v>1</v>
      </c>
      <c r="Y716">
        <v>0.98</v>
      </c>
      <c r="Z716">
        <v>4</v>
      </c>
      <c r="AA716">
        <v>0.245</v>
      </c>
      <c r="AB716" s="2">
        <v>0</v>
      </c>
      <c r="AC716" s="1">
        <v>0</v>
      </c>
      <c r="AD716" s="7">
        <v>43482</v>
      </c>
      <c r="AE716" s="7">
        <v>43483</v>
      </c>
      <c r="AF716">
        <v>1</v>
      </c>
      <c r="AG716" t="s">
        <v>53</v>
      </c>
      <c r="AH716" s="2">
        <v>0</v>
      </c>
      <c r="AI716" s="1">
        <v>0</v>
      </c>
      <c r="AJ716" s="1">
        <v>0</v>
      </c>
      <c r="AK716" s="6" t="str">
        <f>+IF(Tabla1[[#This Row],[REQUEST_TY]]="SR MANTENIMIENTO CORRECTIVO", "EMERGENCIA", "OTROS")</f>
        <v>EMERGENCIA</v>
      </c>
      <c r="AL716" s="6" t="str">
        <f>+_xlfn.IFS(Tabla1[[#This Row],[Veces obj]]&lt;=1,"0-1",Tabla1[[#This Row],[Veces obj]]&lt;=2,"1-2",Tabla1[[#This Row],[Veces obj]]&lt;=3,"2-3",TRUE,"&gt;3")</f>
        <v>0-1</v>
      </c>
      <c r="AM716" s="6" t="str">
        <f>+_xlfn.IFS(MONTH(Tabla1[[#This Row],[MES]])&lt;=3,"Q1",MONTH(Tabla1[[#This Row],[MES]])&lt;=6,"Q2",MONTH(Tabla1[[#This Row],[MES]])&lt;=9,"Q3",TRUE,"Q4")</f>
        <v>Q1</v>
      </c>
      <c r="AN716" t="str">
        <f>+IFERROR(VLOOKUP(Tabla1[[#This Row],[CUENTA]],CTAS[],2,0),"OTROS")</f>
        <v>OTROS</v>
      </c>
      <c r="AP716" t="str">
        <f>+IFERROR(VLOOKUP(Tabla1[[#This Row],[EMPLEADO]],IS[],3,0),"OTROS")</f>
        <v>OTROS</v>
      </c>
      <c r="AQ716" t="str">
        <f>+IFERROR(VLOOKUP(Tabla1[[#This Row],[EMPLEADO]],IS[[NÓMINA]:[INGENIERO]],2,0),"OTROS")</f>
        <v>OTROS</v>
      </c>
    </row>
    <row r="717" spans="1:43" x14ac:dyDescent="0.25">
      <c r="A717" t="s">
        <v>4444</v>
      </c>
      <c r="B717">
        <v>1</v>
      </c>
      <c r="C717" t="s">
        <v>7027</v>
      </c>
      <c r="D717" t="s">
        <v>38</v>
      </c>
      <c r="E717" t="s">
        <v>133</v>
      </c>
      <c r="F717" t="s">
        <v>7028</v>
      </c>
      <c r="G717" s="17" t="s">
        <v>2020</v>
      </c>
      <c r="H717" t="s">
        <v>136</v>
      </c>
      <c r="I717" t="s">
        <v>43</v>
      </c>
      <c r="J717" t="s">
        <v>8</v>
      </c>
      <c r="K717" t="s">
        <v>59</v>
      </c>
      <c r="L717" t="s">
        <v>1206</v>
      </c>
      <c r="M717" t="s">
        <v>61</v>
      </c>
      <c r="N717">
        <v>0</v>
      </c>
      <c r="O717" t="s">
        <v>47</v>
      </c>
      <c r="P717">
        <v>19</v>
      </c>
      <c r="Q717" t="s">
        <v>62</v>
      </c>
      <c r="R717" t="s">
        <v>138</v>
      </c>
      <c r="S717" t="s">
        <v>139</v>
      </c>
      <c r="T717" t="s">
        <v>51</v>
      </c>
      <c r="U717" t="s">
        <v>262</v>
      </c>
      <c r="V717">
        <v>1.05</v>
      </c>
      <c r="W717" s="1">
        <v>1651.6500000000003</v>
      </c>
      <c r="X717">
        <v>1</v>
      </c>
      <c r="Y717">
        <v>0.98</v>
      </c>
      <c r="Z717">
        <v>4</v>
      </c>
      <c r="AA717">
        <v>0.245</v>
      </c>
      <c r="AB717" s="2">
        <v>0</v>
      </c>
      <c r="AC717" s="1">
        <v>0</v>
      </c>
      <c r="AD717" s="7">
        <v>43521</v>
      </c>
      <c r="AE717" s="7">
        <v>43521</v>
      </c>
      <c r="AF717">
        <v>0</v>
      </c>
      <c r="AG717" t="s">
        <v>53</v>
      </c>
      <c r="AH717" s="2">
        <v>0</v>
      </c>
      <c r="AI717" s="1">
        <v>0</v>
      </c>
      <c r="AJ717" s="1">
        <v>0</v>
      </c>
      <c r="AK717" s="6" t="str">
        <f>+IF(Tabla1[[#This Row],[REQUEST_TY]]="SR MANTENIMIENTO CORRECTIVO", "EMERGENCIA", "OTROS")</f>
        <v>EMERGENCIA</v>
      </c>
      <c r="AL717" s="6" t="str">
        <f>+_xlfn.IFS(Tabla1[[#This Row],[Veces obj]]&lt;=1,"0-1",Tabla1[[#This Row],[Veces obj]]&lt;=2,"1-2",Tabla1[[#This Row],[Veces obj]]&lt;=3,"2-3",TRUE,"&gt;3")</f>
        <v>0-1</v>
      </c>
      <c r="AM717" s="6" t="str">
        <f>+_xlfn.IFS(MONTH(Tabla1[[#This Row],[MES]])&lt;=3,"Q1",MONTH(Tabla1[[#This Row],[MES]])&lt;=6,"Q2",MONTH(Tabla1[[#This Row],[MES]])&lt;=9,"Q3",TRUE,"Q4")</f>
        <v>Q1</v>
      </c>
      <c r="AN717" t="str">
        <f>+IFERROR(VLOOKUP(Tabla1[[#This Row],[CUENTA]],CTAS[],2,0),"OTROS")</f>
        <v>OTROS</v>
      </c>
      <c r="AP717" t="str">
        <f>+IFERROR(VLOOKUP(Tabla1[[#This Row],[EMPLEADO]],IS[],3,0),"OTROS")</f>
        <v>OTROS</v>
      </c>
      <c r="AQ717" t="str">
        <f>+IFERROR(VLOOKUP(Tabla1[[#This Row],[EMPLEADO]],IS[[NÓMINA]:[INGENIERO]],2,0),"OTROS")</f>
        <v>OTROS</v>
      </c>
    </row>
    <row r="718" spans="1:43" x14ac:dyDescent="0.25">
      <c r="A718" t="s">
        <v>36</v>
      </c>
      <c r="B718">
        <v>1</v>
      </c>
      <c r="C718" t="s">
        <v>1532</v>
      </c>
      <c r="D718" t="s">
        <v>38</v>
      </c>
      <c r="E718" t="s">
        <v>720</v>
      </c>
      <c r="F718" t="s">
        <v>1533</v>
      </c>
      <c r="G718" s="17" t="s">
        <v>1534</v>
      </c>
      <c r="H718" t="s">
        <v>691</v>
      </c>
      <c r="I718" t="s">
        <v>43</v>
      </c>
      <c r="J718" t="s">
        <v>8</v>
      </c>
      <c r="K718" t="s">
        <v>59</v>
      </c>
      <c r="L718" t="s">
        <v>1535</v>
      </c>
      <c r="M718" t="s">
        <v>1536</v>
      </c>
      <c r="N718">
        <v>0</v>
      </c>
      <c r="O718" t="s">
        <v>47</v>
      </c>
      <c r="P718">
        <v>141</v>
      </c>
      <c r="Q718" t="s">
        <v>48</v>
      </c>
      <c r="R718" t="s">
        <v>242</v>
      </c>
      <c r="S718" t="s">
        <v>64</v>
      </c>
      <c r="T718" t="s">
        <v>208</v>
      </c>
      <c r="U718" t="s">
        <v>96</v>
      </c>
      <c r="V718">
        <v>1.1000000000000001</v>
      </c>
      <c r="W718" s="1">
        <v>1501.5000000000002</v>
      </c>
      <c r="X718">
        <v>1</v>
      </c>
      <c r="Y718">
        <v>2.21</v>
      </c>
      <c r="Z718">
        <v>9</v>
      </c>
      <c r="AA718">
        <v>0.24555555555555555</v>
      </c>
      <c r="AB718" s="2">
        <v>0</v>
      </c>
      <c r="AC718" s="1">
        <v>0</v>
      </c>
      <c r="AD718" s="7">
        <v>43474</v>
      </c>
      <c r="AE718" s="7">
        <v>43475</v>
      </c>
      <c r="AF718">
        <v>1</v>
      </c>
      <c r="AG718" t="s">
        <v>53</v>
      </c>
      <c r="AH718" s="2">
        <v>0</v>
      </c>
      <c r="AI718" s="1">
        <v>0</v>
      </c>
      <c r="AJ718" s="1">
        <v>0</v>
      </c>
      <c r="AK718" s="6" t="str">
        <f>+IF(Tabla1[[#This Row],[REQUEST_TY]]="SR MANTENIMIENTO CORRECTIVO", "EMERGENCIA", "OTROS")</f>
        <v>EMERGENCIA</v>
      </c>
      <c r="AL718" s="6" t="str">
        <f>+_xlfn.IFS(Tabla1[[#This Row],[Veces obj]]&lt;=1,"0-1",Tabla1[[#This Row],[Veces obj]]&lt;=2,"1-2",Tabla1[[#This Row],[Veces obj]]&lt;=3,"2-3",TRUE,"&gt;3")</f>
        <v>0-1</v>
      </c>
      <c r="AM718" s="6" t="str">
        <f>+_xlfn.IFS(MONTH(Tabla1[[#This Row],[MES]])&lt;=3,"Q1",MONTH(Tabla1[[#This Row],[MES]])&lt;=6,"Q2",MONTH(Tabla1[[#This Row],[MES]])&lt;=9,"Q3",TRUE,"Q4")</f>
        <v>Q1</v>
      </c>
      <c r="AN718" t="str">
        <f>+IFERROR(VLOOKUP(Tabla1[[#This Row],[CUENTA]],CTAS[],2,0),"OTROS")</f>
        <v>OTROS</v>
      </c>
      <c r="AP718" t="str">
        <f>+IFERROR(VLOOKUP(Tabla1[[#This Row],[EMPLEADO]],IS[],3,0),"OTROS")</f>
        <v>OTROS</v>
      </c>
      <c r="AQ718" t="str">
        <f>+IFERROR(VLOOKUP(Tabla1[[#This Row],[EMPLEADO]],IS[[NÓMINA]:[INGENIERO]],2,0),"OTROS")</f>
        <v>OTROS</v>
      </c>
    </row>
    <row r="719" spans="1:43" x14ac:dyDescent="0.25">
      <c r="A719" t="s">
        <v>4444</v>
      </c>
      <c r="B719">
        <v>1</v>
      </c>
      <c r="C719" t="s">
        <v>6522</v>
      </c>
      <c r="D719" t="s">
        <v>3370</v>
      </c>
      <c r="E719" t="s">
        <v>3627</v>
      </c>
      <c r="F719" t="s">
        <v>6523</v>
      </c>
      <c r="G719" s="17" t="s">
        <v>6524</v>
      </c>
      <c r="H719" t="s">
        <v>266</v>
      </c>
      <c r="I719" t="s">
        <v>43</v>
      </c>
      <c r="J719" t="s">
        <v>8</v>
      </c>
      <c r="K719" t="s">
        <v>151</v>
      </c>
      <c r="L719" t="s">
        <v>185</v>
      </c>
      <c r="M719" t="s">
        <v>73</v>
      </c>
      <c r="N719">
        <v>0</v>
      </c>
      <c r="O719" t="s">
        <v>47</v>
      </c>
      <c r="P719" t="s">
        <v>822</v>
      </c>
      <c r="Q719" t="s">
        <v>48</v>
      </c>
      <c r="R719" t="s">
        <v>153</v>
      </c>
      <c r="S719" t="s">
        <v>50</v>
      </c>
      <c r="T719" t="s">
        <v>51</v>
      </c>
      <c r="U719" t="s">
        <v>52</v>
      </c>
      <c r="V719">
        <v>1</v>
      </c>
      <c r="W719" s="1">
        <v>1072.5000000000002</v>
      </c>
      <c r="X719">
        <v>0</v>
      </c>
      <c r="Y719">
        <v>5</v>
      </c>
      <c r="Z719">
        <v>5</v>
      </c>
      <c r="AA719">
        <v>1</v>
      </c>
      <c r="AB719" s="2">
        <v>0</v>
      </c>
      <c r="AC719" s="1">
        <v>0</v>
      </c>
      <c r="AD719" s="7">
        <v>43516</v>
      </c>
      <c r="AE719" s="7">
        <v>43517</v>
      </c>
      <c r="AF719">
        <v>1</v>
      </c>
      <c r="AG719" t="s">
        <v>53</v>
      </c>
      <c r="AH719" s="2">
        <v>0</v>
      </c>
      <c r="AI719" s="1">
        <v>0</v>
      </c>
      <c r="AJ719" s="1">
        <v>0</v>
      </c>
      <c r="AK719" s="6" t="str">
        <f>+IF(Tabla1[[#This Row],[REQUEST_TY]]="SR MANTENIMIENTO CORRECTIVO", "EMERGENCIA", "OTROS")</f>
        <v>OTROS</v>
      </c>
      <c r="AL719" s="6" t="str">
        <f>+_xlfn.IFS(Tabla1[[#This Row],[Veces obj]]&lt;=1,"0-1",Tabla1[[#This Row],[Veces obj]]&lt;=2,"1-2",Tabla1[[#This Row],[Veces obj]]&lt;=3,"2-3",TRUE,"&gt;3")</f>
        <v>0-1</v>
      </c>
      <c r="AM719" s="6" t="str">
        <f>+_xlfn.IFS(MONTH(Tabla1[[#This Row],[MES]])&lt;=3,"Q1",MONTH(Tabla1[[#This Row],[MES]])&lt;=6,"Q2",MONTH(Tabla1[[#This Row],[MES]])&lt;=9,"Q3",TRUE,"Q4")</f>
        <v>Q1</v>
      </c>
      <c r="AN719" t="str">
        <f>+IFERROR(VLOOKUP(Tabla1[[#This Row],[CUENTA]],CTAS[],2,0),"OTROS")</f>
        <v>HONEYWELL</v>
      </c>
      <c r="AO719">
        <v>1</v>
      </c>
      <c r="AP719" t="str">
        <f>+IFERROR(VLOOKUP(Tabla1[[#This Row],[EMPLEADO]],IS[],3,0),"OTROS")</f>
        <v>JUAREZ</v>
      </c>
      <c r="AQ719" t="str">
        <f>+IFERROR(VLOOKUP(Tabla1[[#This Row],[EMPLEADO]],IS[[NÓMINA]:[INGENIERO]],2,0),"OTROS")</f>
        <v>CESAR MAR</v>
      </c>
    </row>
    <row r="720" spans="1:43" x14ac:dyDescent="0.25">
      <c r="A720" t="s">
        <v>4444</v>
      </c>
      <c r="B720">
        <v>1</v>
      </c>
      <c r="C720" t="s">
        <v>6525</v>
      </c>
      <c r="D720" t="s">
        <v>3370</v>
      </c>
      <c r="E720" t="s">
        <v>3627</v>
      </c>
      <c r="F720" t="s">
        <v>6526</v>
      </c>
      <c r="G720" s="17" t="s">
        <v>6527</v>
      </c>
      <c r="H720" t="s">
        <v>266</v>
      </c>
      <c r="I720" t="s">
        <v>43</v>
      </c>
      <c r="J720" t="s">
        <v>8</v>
      </c>
      <c r="K720" t="s">
        <v>151</v>
      </c>
      <c r="L720" t="s">
        <v>185</v>
      </c>
      <c r="M720" t="s">
        <v>73</v>
      </c>
      <c r="N720">
        <v>0</v>
      </c>
      <c r="O720" t="s">
        <v>47</v>
      </c>
      <c r="P720" t="s">
        <v>822</v>
      </c>
      <c r="Q720" t="s">
        <v>48</v>
      </c>
      <c r="R720" t="s">
        <v>153</v>
      </c>
      <c r="S720" t="s">
        <v>50</v>
      </c>
      <c r="T720" t="s">
        <v>51</v>
      </c>
      <c r="U720" t="s">
        <v>52</v>
      </c>
      <c r="V720">
        <v>1</v>
      </c>
      <c r="W720" s="1">
        <v>1072.5000000000002</v>
      </c>
      <c r="X720">
        <v>0</v>
      </c>
      <c r="Y720">
        <v>5</v>
      </c>
      <c r="Z720">
        <v>5</v>
      </c>
      <c r="AA720">
        <v>1</v>
      </c>
      <c r="AB720" s="2">
        <v>0</v>
      </c>
      <c r="AC720" s="1">
        <v>0</v>
      </c>
      <c r="AD720" s="7">
        <v>43517</v>
      </c>
      <c r="AE720" s="7">
        <v>43517</v>
      </c>
      <c r="AF720">
        <v>0</v>
      </c>
      <c r="AG720" t="s">
        <v>53</v>
      </c>
      <c r="AH720" s="2">
        <v>0</v>
      </c>
      <c r="AI720" s="1">
        <v>0</v>
      </c>
      <c r="AJ720" s="1">
        <v>0</v>
      </c>
      <c r="AK720" s="6" t="str">
        <f>+IF(Tabla1[[#This Row],[REQUEST_TY]]="SR MANTENIMIENTO CORRECTIVO", "EMERGENCIA", "OTROS")</f>
        <v>OTROS</v>
      </c>
      <c r="AL720" s="6" t="str">
        <f>+_xlfn.IFS(Tabla1[[#This Row],[Veces obj]]&lt;=1,"0-1",Tabla1[[#This Row],[Veces obj]]&lt;=2,"1-2",Tabla1[[#This Row],[Veces obj]]&lt;=3,"2-3",TRUE,"&gt;3")</f>
        <v>0-1</v>
      </c>
      <c r="AM720" s="6" t="str">
        <f>+_xlfn.IFS(MONTH(Tabla1[[#This Row],[MES]])&lt;=3,"Q1",MONTH(Tabla1[[#This Row],[MES]])&lt;=6,"Q2",MONTH(Tabla1[[#This Row],[MES]])&lt;=9,"Q3",TRUE,"Q4")</f>
        <v>Q1</v>
      </c>
      <c r="AN720" t="str">
        <f>+IFERROR(VLOOKUP(Tabla1[[#This Row],[CUENTA]],CTAS[],2,0),"OTROS")</f>
        <v>HONEYWELL</v>
      </c>
      <c r="AO720">
        <v>1</v>
      </c>
      <c r="AP720" t="str">
        <f>+IFERROR(VLOOKUP(Tabla1[[#This Row],[EMPLEADO]],IS[],3,0),"OTROS")</f>
        <v>JUAREZ</v>
      </c>
      <c r="AQ720" t="str">
        <f>+IFERROR(VLOOKUP(Tabla1[[#This Row],[EMPLEADO]],IS[[NÓMINA]:[INGENIERO]],2,0),"OTROS")</f>
        <v>CESAR MAR</v>
      </c>
    </row>
    <row r="721" spans="1:43" x14ac:dyDescent="0.25">
      <c r="A721" t="s">
        <v>36</v>
      </c>
      <c r="B721">
        <v>1</v>
      </c>
      <c r="C721" t="s">
        <v>1548</v>
      </c>
      <c r="D721" t="s">
        <v>38</v>
      </c>
      <c r="E721" t="s">
        <v>275</v>
      </c>
      <c r="F721" t="s">
        <v>1549</v>
      </c>
      <c r="G721" s="17" t="s">
        <v>1441</v>
      </c>
      <c r="H721" t="s">
        <v>568</v>
      </c>
      <c r="I721" t="s">
        <v>43</v>
      </c>
      <c r="J721" t="s">
        <v>8</v>
      </c>
      <c r="K721" t="s">
        <v>71</v>
      </c>
      <c r="L721" t="s">
        <v>1442</v>
      </c>
      <c r="M721" t="s">
        <v>932</v>
      </c>
      <c r="N721">
        <v>0</v>
      </c>
      <c r="O721" t="s">
        <v>47</v>
      </c>
      <c r="P721">
        <v>3</v>
      </c>
      <c r="Q721" t="s">
        <v>388</v>
      </c>
      <c r="R721" t="s">
        <v>95</v>
      </c>
      <c r="S721" t="s">
        <v>64</v>
      </c>
      <c r="T721" t="s">
        <v>51</v>
      </c>
      <c r="U721" t="s">
        <v>389</v>
      </c>
      <c r="V721">
        <v>0</v>
      </c>
      <c r="W721" s="1">
        <v>0</v>
      </c>
      <c r="X721">
        <v>1</v>
      </c>
      <c r="Y721">
        <v>1.23</v>
      </c>
      <c r="Z721">
        <v>5</v>
      </c>
      <c r="AA721">
        <v>0.246</v>
      </c>
      <c r="AB721" s="2">
        <v>0</v>
      </c>
      <c r="AC721" s="1">
        <v>0</v>
      </c>
      <c r="AD721" s="7">
        <v>43475</v>
      </c>
      <c r="AE721" s="7">
        <v>43475</v>
      </c>
      <c r="AF721">
        <v>0</v>
      </c>
      <c r="AG721" t="s">
        <v>53</v>
      </c>
      <c r="AH721" s="2">
        <v>0</v>
      </c>
      <c r="AI721" s="1">
        <v>0</v>
      </c>
      <c r="AJ721" s="1">
        <v>0</v>
      </c>
      <c r="AK721" s="6" t="str">
        <f>+IF(Tabla1[[#This Row],[REQUEST_TY]]="SR MANTENIMIENTO CORRECTIVO", "EMERGENCIA", "OTROS")</f>
        <v>EMERGENCIA</v>
      </c>
      <c r="AL721" s="6" t="str">
        <f>+_xlfn.IFS(Tabla1[[#This Row],[Veces obj]]&lt;=1,"0-1",Tabla1[[#This Row],[Veces obj]]&lt;=2,"1-2",Tabla1[[#This Row],[Veces obj]]&lt;=3,"2-3",TRUE,"&gt;3")</f>
        <v>0-1</v>
      </c>
      <c r="AM721" s="6" t="str">
        <f>+_xlfn.IFS(MONTH(Tabla1[[#This Row],[MES]])&lt;=3,"Q1",MONTH(Tabla1[[#This Row],[MES]])&lt;=6,"Q2",MONTH(Tabla1[[#This Row],[MES]])&lt;=9,"Q3",TRUE,"Q4")</f>
        <v>Q1</v>
      </c>
      <c r="AN721" t="str">
        <f>+IFERROR(VLOOKUP(Tabla1[[#This Row],[CUENTA]],CTAS[],2,0),"OTROS")</f>
        <v>OTROS</v>
      </c>
      <c r="AP721" t="str">
        <f>+IFERROR(VLOOKUP(Tabla1[[#This Row],[EMPLEADO]],IS[],3,0),"OTROS")</f>
        <v>OTROS</v>
      </c>
      <c r="AQ721" t="str">
        <f>+IFERROR(VLOOKUP(Tabla1[[#This Row],[EMPLEADO]],IS[[NÓMINA]:[INGENIERO]],2,0),"OTROS")</f>
        <v>OTROS</v>
      </c>
    </row>
    <row r="722" spans="1:43" x14ac:dyDescent="0.25">
      <c r="A722" t="s">
        <v>36</v>
      </c>
      <c r="B722">
        <v>1</v>
      </c>
      <c r="C722" t="s">
        <v>1550</v>
      </c>
      <c r="D722" t="s">
        <v>38</v>
      </c>
      <c r="E722" t="s">
        <v>1551</v>
      </c>
      <c r="F722" t="s">
        <v>1552</v>
      </c>
      <c r="G722" s="17" t="s">
        <v>1553</v>
      </c>
      <c r="H722" t="s">
        <v>1052</v>
      </c>
      <c r="I722" t="s">
        <v>43</v>
      </c>
      <c r="J722" t="s">
        <v>8</v>
      </c>
      <c r="K722" t="s">
        <v>1554</v>
      </c>
      <c r="L722" t="s">
        <v>1555</v>
      </c>
      <c r="M722" t="s">
        <v>1501</v>
      </c>
      <c r="N722">
        <v>0</v>
      </c>
      <c r="O722" t="s">
        <v>47</v>
      </c>
      <c r="P722">
        <v>2610</v>
      </c>
      <c r="Q722" t="s">
        <v>48</v>
      </c>
      <c r="R722" t="s">
        <v>74</v>
      </c>
      <c r="S722" t="s">
        <v>50</v>
      </c>
      <c r="T722" t="s">
        <v>51</v>
      </c>
      <c r="U722" t="s">
        <v>52</v>
      </c>
      <c r="V722">
        <v>1.05</v>
      </c>
      <c r="W722" s="1">
        <v>750.75000000000011</v>
      </c>
      <c r="X722">
        <v>1</v>
      </c>
      <c r="Y722">
        <v>1.23</v>
      </c>
      <c r="Z722">
        <v>5</v>
      </c>
      <c r="AA722">
        <v>0.246</v>
      </c>
      <c r="AB722" s="2">
        <v>0</v>
      </c>
      <c r="AC722" s="1">
        <v>0</v>
      </c>
      <c r="AD722" s="7">
        <v>43488</v>
      </c>
      <c r="AE722" s="7">
        <v>43489</v>
      </c>
      <c r="AF722">
        <v>1</v>
      </c>
      <c r="AG722" t="s">
        <v>53</v>
      </c>
      <c r="AH722" s="2">
        <v>0</v>
      </c>
      <c r="AI722" s="1">
        <v>0</v>
      </c>
      <c r="AJ722" s="1">
        <v>0</v>
      </c>
      <c r="AK722" s="6" t="str">
        <f>+IF(Tabla1[[#This Row],[REQUEST_TY]]="SR MANTENIMIENTO CORRECTIVO", "EMERGENCIA", "OTROS")</f>
        <v>EMERGENCIA</v>
      </c>
      <c r="AL722" s="6" t="str">
        <f>+_xlfn.IFS(Tabla1[[#This Row],[Veces obj]]&lt;=1,"0-1",Tabla1[[#This Row],[Veces obj]]&lt;=2,"1-2",Tabla1[[#This Row],[Veces obj]]&lt;=3,"2-3",TRUE,"&gt;3")</f>
        <v>0-1</v>
      </c>
      <c r="AM722" s="6" t="str">
        <f>+_xlfn.IFS(MONTH(Tabla1[[#This Row],[MES]])&lt;=3,"Q1",MONTH(Tabla1[[#This Row],[MES]])&lt;=6,"Q2",MONTH(Tabla1[[#This Row],[MES]])&lt;=9,"Q3",TRUE,"Q4")</f>
        <v>Q1</v>
      </c>
      <c r="AN722" t="str">
        <f>+IFERROR(VLOOKUP(Tabla1[[#This Row],[CUENTA]],CTAS[],2,0),"OTROS")</f>
        <v>OTROS</v>
      </c>
      <c r="AP722" t="str">
        <f>+IFERROR(VLOOKUP(Tabla1[[#This Row],[EMPLEADO]],IS[],3,0),"OTROS")</f>
        <v>OTROS</v>
      </c>
      <c r="AQ722" t="str">
        <f>+IFERROR(VLOOKUP(Tabla1[[#This Row],[EMPLEADO]],IS[[NÓMINA]:[INGENIERO]],2,0),"OTROS")</f>
        <v>OTROS</v>
      </c>
    </row>
    <row r="723" spans="1:43" x14ac:dyDescent="0.25">
      <c r="A723" t="s">
        <v>4444</v>
      </c>
      <c r="B723">
        <v>1</v>
      </c>
      <c r="C723" t="s">
        <v>4827</v>
      </c>
      <c r="D723" t="s">
        <v>38</v>
      </c>
      <c r="E723" t="s">
        <v>3742</v>
      </c>
      <c r="F723" t="s">
        <v>4828</v>
      </c>
      <c r="G723" s="17" t="s">
        <v>4829</v>
      </c>
      <c r="H723" t="s">
        <v>586</v>
      </c>
      <c r="I723" t="s">
        <v>43</v>
      </c>
      <c r="J723" t="s">
        <v>8</v>
      </c>
      <c r="K723" t="s">
        <v>3745</v>
      </c>
      <c r="L723" t="s">
        <v>4830</v>
      </c>
      <c r="M723" t="s">
        <v>959</v>
      </c>
      <c r="N723">
        <v>0</v>
      </c>
      <c r="O723" t="s">
        <v>47</v>
      </c>
      <c r="P723">
        <v>71</v>
      </c>
      <c r="Q723" t="s">
        <v>48</v>
      </c>
      <c r="R723" t="s">
        <v>49</v>
      </c>
      <c r="S723" t="s">
        <v>50</v>
      </c>
      <c r="T723" t="s">
        <v>51</v>
      </c>
      <c r="U723" t="s">
        <v>52</v>
      </c>
      <c r="V723">
        <v>1.05</v>
      </c>
      <c r="W723" s="1">
        <v>750.75000000000011</v>
      </c>
      <c r="X723">
        <v>1</v>
      </c>
      <c r="Y723">
        <v>1.23</v>
      </c>
      <c r="Z723">
        <v>5</v>
      </c>
      <c r="AA723">
        <v>0.246</v>
      </c>
      <c r="AB723" s="2">
        <v>0</v>
      </c>
      <c r="AC723" s="1">
        <v>0</v>
      </c>
      <c r="AD723" s="7">
        <v>43497</v>
      </c>
      <c r="AE723" s="7">
        <v>43497</v>
      </c>
      <c r="AF723">
        <v>0</v>
      </c>
      <c r="AG723" t="s">
        <v>53</v>
      </c>
      <c r="AH723" s="2">
        <v>0</v>
      </c>
      <c r="AI723" s="1">
        <v>0</v>
      </c>
      <c r="AJ723" s="1">
        <v>0</v>
      </c>
      <c r="AK723" s="6" t="str">
        <f>+IF(Tabla1[[#This Row],[REQUEST_TY]]="SR MANTENIMIENTO CORRECTIVO", "EMERGENCIA", "OTROS")</f>
        <v>EMERGENCIA</v>
      </c>
      <c r="AL723" s="6" t="str">
        <f>+_xlfn.IFS(Tabla1[[#This Row],[Veces obj]]&lt;=1,"0-1",Tabla1[[#This Row],[Veces obj]]&lt;=2,"1-2",Tabla1[[#This Row],[Veces obj]]&lt;=3,"2-3",TRUE,"&gt;3")</f>
        <v>0-1</v>
      </c>
      <c r="AM723" s="6" t="str">
        <f>+_xlfn.IFS(MONTH(Tabla1[[#This Row],[MES]])&lt;=3,"Q1",MONTH(Tabla1[[#This Row],[MES]])&lt;=6,"Q2",MONTH(Tabla1[[#This Row],[MES]])&lt;=9,"Q3",TRUE,"Q4")</f>
        <v>Q1</v>
      </c>
      <c r="AN723" t="str">
        <f>+IFERROR(VLOOKUP(Tabla1[[#This Row],[CUENTA]],CTAS[],2,0),"OTROS")</f>
        <v>OTROS</v>
      </c>
      <c r="AP723" t="str">
        <f>+IFERROR(VLOOKUP(Tabla1[[#This Row],[EMPLEADO]],IS[],3,0),"OTROS")</f>
        <v>OTROS</v>
      </c>
      <c r="AQ723" t="str">
        <f>+IFERROR(VLOOKUP(Tabla1[[#This Row],[EMPLEADO]],IS[[NÓMINA]:[INGENIERO]],2,0),"OTROS")</f>
        <v>OTROS</v>
      </c>
    </row>
    <row r="724" spans="1:43" x14ac:dyDescent="0.25">
      <c r="A724" t="s">
        <v>4444</v>
      </c>
      <c r="B724">
        <v>1</v>
      </c>
      <c r="C724" t="s">
        <v>5718</v>
      </c>
      <c r="D724" t="s">
        <v>38</v>
      </c>
      <c r="E724" t="s">
        <v>85</v>
      </c>
      <c r="F724" t="s">
        <v>5719</v>
      </c>
      <c r="G724" s="17" t="s">
        <v>5720</v>
      </c>
      <c r="H724" t="s">
        <v>691</v>
      </c>
      <c r="I724" t="s">
        <v>43</v>
      </c>
      <c r="J724" t="s">
        <v>8</v>
      </c>
      <c r="K724" t="s">
        <v>370</v>
      </c>
      <c r="L724" t="s">
        <v>3061</v>
      </c>
      <c r="M724" t="s">
        <v>640</v>
      </c>
      <c r="N724">
        <v>0</v>
      </c>
      <c r="O724" t="s">
        <v>47</v>
      </c>
      <c r="P724">
        <v>139</v>
      </c>
      <c r="Q724" t="s">
        <v>48</v>
      </c>
      <c r="R724" t="s">
        <v>49</v>
      </c>
      <c r="S724" t="s">
        <v>50</v>
      </c>
      <c r="T724" t="s">
        <v>51</v>
      </c>
      <c r="U724" t="s">
        <v>52</v>
      </c>
      <c r="V724">
        <v>1.05</v>
      </c>
      <c r="W724" s="1">
        <v>750.75000000000011</v>
      </c>
      <c r="X724">
        <v>1</v>
      </c>
      <c r="Y724">
        <v>1.23</v>
      </c>
      <c r="Z724">
        <v>5</v>
      </c>
      <c r="AA724">
        <v>0.246</v>
      </c>
      <c r="AB724" s="2">
        <v>0</v>
      </c>
      <c r="AC724" s="1">
        <v>0</v>
      </c>
      <c r="AD724" s="7">
        <v>43507</v>
      </c>
      <c r="AE724" s="7">
        <v>43507</v>
      </c>
      <c r="AF724">
        <v>0</v>
      </c>
      <c r="AG724" t="s">
        <v>53</v>
      </c>
      <c r="AH724" s="2">
        <v>0</v>
      </c>
      <c r="AI724" s="1">
        <v>0</v>
      </c>
      <c r="AJ724" s="1">
        <v>0</v>
      </c>
      <c r="AK724" s="6" t="str">
        <f>+IF(Tabla1[[#This Row],[REQUEST_TY]]="SR MANTENIMIENTO CORRECTIVO", "EMERGENCIA", "OTROS")</f>
        <v>EMERGENCIA</v>
      </c>
      <c r="AL724" s="6" t="str">
        <f>+_xlfn.IFS(Tabla1[[#This Row],[Veces obj]]&lt;=1,"0-1",Tabla1[[#This Row],[Veces obj]]&lt;=2,"1-2",Tabla1[[#This Row],[Veces obj]]&lt;=3,"2-3",TRUE,"&gt;3")</f>
        <v>0-1</v>
      </c>
      <c r="AM724" s="6" t="str">
        <f>+_xlfn.IFS(MONTH(Tabla1[[#This Row],[MES]])&lt;=3,"Q1",MONTH(Tabla1[[#This Row],[MES]])&lt;=6,"Q2",MONTH(Tabla1[[#This Row],[MES]])&lt;=9,"Q3",TRUE,"Q4")</f>
        <v>Q1</v>
      </c>
      <c r="AN724" t="str">
        <f>+IFERROR(VLOOKUP(Tabla1[[#This Row],[CUENTA]],CTAS[],2,0),"OTROS")</f>
        <v>OTROS</v>
      </c>
      <c r="AP724" t="str">
        <f>+IFERROR(VLOOKUP(Tabla1[[#This Row],[EMPLEADO]],IS[],3,0),"OTROS")</f>
        <v>OTROS</v>
      </c>
      <c r="AQ724" t="str">
        <f>+IFERROR(VLOOKUP(Tabla1[[#This Row],[EMPLEADO]],IS[[NÓMINA]:[INGENIERO]],2,0),"OTROS")</f>
        <v>OTROS</v>
      </c>
    </row>
    <row r="725" spans="1:43" x14ac:dyDescent="0.25">
      <c r="A725" t="s">
        <v>4444</v>
      </c>
      <c r="B725">
        <v>1</v>
      </c>
      <c r="C725" t="s">
        <v>6536</v>
      </c>
      <c r="D725" t="s">
        <v>3370</v>
      </c>
      <c r="E725" t="s">
        <v>507</v>
      </c>
      <c r="F725" t="s">
        <v>6537</v>
      </c>
      <c r="G725" s="17" t="s">
        <v>6538</v>
      </c>
      <c r="H725" t="s">
        <v>266</v>
      </c>
      <c r="I725" t="s">
        <v>43</v>
      </c>
      <c r="J725" t="s">
        <v>8</v>
      </c>
      <c r="K725" t="s">
        <v>151</v>
      </c>
      <c r="L725" t="s">
        <v>185</v>
      </c>
      <c r="M725" t="s">
        <v>73</v>
      </c>
      <c r="N725">
        <v>0</v>
      </c>
      <c r="O725" t="s">
        <v>47</v>
      </c>
      <c r="P725" t="s">
        <v>822</v>
      </c>
      <c r="Q725" t="s">
        <v>48</v>
      </c>
      <c r="R725" t="s">
        <v>242</v>
      </c>
      <c r="S725" t="s">
        <v>64</v>
      </c>
      <c r="T725" t="s">
        <v>51</v>
      </c>
      <c r="U725" t="s">
        <v>96</v>
      </c>
      <c r="V725">
        <v>1</v>
      </c>
      <c r="W725" s="1">
        <v>2047.5</v>
      </c>
      <c r="X725">
        <v>0</v>
      </c>
      <c r="Y725">
        <v>5</v>
      </c>
      <c r="Z725">
        <v>5</v>
      </c>
      <c r="AA725">
        <v>1</v>
      </c>
      <c r="AB725" s="2">
        <v>0</v>
      </c>
      <c r="AC725" s="1">
        <v>0</v>
      </c>
      <c r="AD725" s="7">
        <v>43515</v>
      </c>
      <c r="AE725" s="7">
        <v>43517</v>
      </c>
      <c r="AF725">
        <v>2</v>
      </c>
      <c r="AG725" t="s">
        <v>1680</v>
      </c>
      <c r="AH725" s="2">
        <v>0</v>
      </c>
      <c r="AI725" s="1">
        <v>0</v>
      </c>
      <c r="AJ725" s="1">
        <v>0</v>
      </c>
      <c r="AK725" s="6" t="str">
        <f>+IF(Tabla1[[#This Row],[REQUEST_TY]]="SR MANTENIMIENTO CORRECTIVO", "EMERGENCIA", "OTROS")</f>
        <v>OTROS</v>
      </c>
      <c r="AL725" s="6" t="str">
        <f>+_xlfn.IFS(Tabla1[[#This Row],[Veces obj]]&lt;=1,"0-1",Tabla1[[#This Row],[Veces obj]]&lt;=2,"1-2",Tabla1[[#This Row],[Veces obj]]&lt;=3,"2-3",TRUE,"&gt;3")</f>
        <v>0-1</v>
      </c>
      <c r="AM725" s="6" t="str">
        <f>+_xlfn.IFS(MONTH(Tabla1[[#This Row],[MES]])&lt;=3,"Q1",MONTH(Tabla1[[#This Row],[MES]])&lt;=6,"Q2",MONTH(Tabla1[[#This Row],[MES]])&lt;=9,"Q3",TRUE,"Q4")</f>
        <v>Q1</v>
      </c>
      <c r="AN725" t="str">
        <f>+IFERROR(VLOOKUP(Tabla1[[#This Row],[CUENTA]],CTAS[],2,0),"OTROS")</f>
        <v>HONEYWELL</v>
      </c>
      <c r="AO725">
        <v>1</v>
      </c>
      <c r="AP725" t="str">
        <f>+IFERROR(VLOOKUP(Tabla1[[#This Row],[EMPLEADO]],IS[],3,0),"OTROS")</f>
        <v>JUAREZ</v>
      </c>
      <c r="AQ725" t="str">
        <f>+IFERROR(VLOOKUP(Tabla1[[#This Row],[EMPLEADO]],IS[[NÓMINA]:[INGENIERO]],2,0),"OTROS")</f>
        <v>CESAR MAR</v>
      </c>
    </row>
    <row r="726" spans="1:43" x14ac:dyDescent="0.25">
      <c r="A726" t="s">
        <v>36</v>
      </c>
      <c r="B726">
        <v>1</v>
      </c>
      <c r="C726" t="s">
        <v>1561</v>
      </c>
      <c r="D726" t="s">
        <v>38</v>
      </c>
      <c r="E726" t="s">
        <v>604</v>
      </c>
      <c r="F726" t="s">
        <v>1562</v>
      </c>
      <c r="G726" s="17" t="s">
        <v>1488</v>
      </c>
      <c r="H726" t="s">
        <v>213</v>
      </c>
      <c r="I726" t="s">
        <v>43</v>
      </c>
      <c r="J726" t="s">
        <v>8</v>
      </c>
      <c r="K726" t="s">
        <v>853</v>
      </c>
      <c r="L726" t="s">
        <v>854</v>
      </c>
      <c r="M726" t="s">
        <v>640</v>
      </c>
      <c r="N726">
        <v>0</v>
      </c>
      <c r="O726" t="s">
        <v>47</v>
      </c>
      <c r="P726">
        <v>277</v>
      </c>
      <c r="Q726" t="s">
        <v>48</v>
      </c>
      <c r="R726" t="s">
        <v>63</v>
      </c>
      <c r="S726" t="s">
        <v>64</v>
      </c>
      <c r="T726" t="s">
        <v>51</v>
      </c>
      <c r="U726" t="s">
        <v>96</v>
      </c>
      <c r="V726">
        <v>1.1000000000000001</v>
      </c>
      <c r="W726" s="1">
        <v>1501.5000000000002</v>
      </c>
      <c r="X726">
        <v>1</v>
      </c>
      <c r="Y726">
        <v>1.24</v>
      </c>
      <c r="Z726">
        <v>5</v>
      </c>
      <c r="AA726">
        <v>0.248</v>
      </c>
      <c r="AB726" s="2">
        <v>0</v>
      </c>
      <c r="AC726" s="1">
        <v>0</v>
      </c>
      <c r="AD726" s="7">
        <v>43479</v>
      </c>
      <c r="AE726" s="7">
        <v>43479</v>
      </c>
      <c r="AF726">
        <v>0</v>
      </c>
      <c r="AG726" t="s">
        <v>53</v>
      </c>
      <c r="AH726" s="2">
        <v>0</v>
      </c>
      <c r="AI726" s="1">
        <v>0</v>
      </c>
      <c r="AJ726" s="1">
        <v>0</v>
      </c>
      <c r="AK726" s="6" t="str">
        <f>+IF(Tabla1[[#This Row],[REQUEST_TY]]="SR MANTENIMIENTO CORRECTIVO", "EMERGENCIA", "OTROS")</f>
        <v>EMERGENCIA</v>
      </c>
      <c r="AL726" s="6" t="str">
        <f>+_xlfn.IFS(Tabla1[[#This Row],[Veces obj]]&lt;=1,"0-1",Tabla1[[#This Row],[Veces obj]]&lt;=2,"1-2",Tabla1[[#This Row],[Veces obj]]&lt;=3,"2-3",TRUE,"&gt;3")</f>
        <v>0-1</v>
      </c>
      <c r="AM726" s="6" t="str">
        <f>+_xlfn.IFS(MONTH(Tabla1[[#This Row],[MES]])&lt;=3,"Q1",MONTH(Tabla1[[#This Row],[MES]])&lt;=6,"Q2",MONTH(Tabla1[[#This Row],[MES]])&lt;=9,"Q3",TRUE,"Q4")</f>
        <v>Q1</v>
      </c>
      <c r="AN726" t="str">
        <f>+IFERROR(VLOOKUP(Tabla1[[#This Row],[CUENTA]],CTAS[],2,0),"OTROS")</f>
        <v>OTROS</v>
      </c>
      <c r="AP726" t="str">
        <f>+IFERROR(VLOOKUP(Tabla1[[#This Row],[EMPLEADO]],IS[],3,0),"OTROS")</f>
        <v>OTROS</v>
      </c>
      <c r="AQ726" t="str">
        <f>+IFERROR(VLOOKUP(Tabla1[[#This Row],[EMPLEADO]],IS[[NÓMINA]:[INGENIERO]],2,0),"OTROS")</f>
        <v>OTROS</v>
      </c>
    </row>
    <row r="727" spans="1:43" x14ac:dyDescent="0.25">
      <c r="A727" t="s">
        <v>36</v>
      </c>
      <c r="B727">
        <v>1</v>
      </c>
      <c r="C727" t="s">
        <v>3420</v>
      </c>
      <c r="D727" t="s">
        <v>3346</v>
      </c>
      <c r="E727" t="s">
        <v>558</v>
      </c>
      <c r="F727" t="s">
        <v>3421</v>
      </c>
      <c r="G727" s="17" t="s">
        <v>2133</v>
      </c>
      <c r="H727" t="s">
        <v>42</v>
      </c>
      <c r="I727" t="s">
        <v>43</v>
      </c>
      <c r="J727" t="s">
        <v>8</v>
      </c>
      <c r="K727" t="s">
        <v>44</v>
      </c>
      <c r="L727" t="s">
        <v>2134</v>
      </c>
      <c r="M727" t="s">
        <v>131</v>
      </c>
      <c r="N727">
        <v>1</v>
      </c>
      <c r="O727" t="s">
        <v>47</v>
      </c>
      <c r="P727" t="s">
        <v>822</v>
      </c>
      <c r="Q727" t="s">
        <v>48</v>
      </c>
      <c r="R727" t="s">
        <v>95</v>
      </c>
      <c r="S727" t="s">
        <v>64</v>
      </c>
      <c r="T727" t="s">
        <v>51</v>
      </c>
      <c r="U727" t="s">
        <v>96</v>
      </c>
      <c r="V727">
        <v>1</v>
      </c>
      <c r="W727" s="1">
        <v>0</v>
      </c>
      <c r="X727">
        <v>0</v>
      </c>
      <c r="Y727">
        <v>5</v>
      </c>
      <c r="Z727">
        <v>5</v>
      </c>
      <c r="AA727">
        <v>1</v>
      </c>
      <c r="AB727" s="2">
        <v>0</v>
      </c>
      <c r="AC727" s="1">
        <v>0</v>
      </c>
      <c r="AD727" s="7">
        <v>43472</v>
      </c>
      <c r="AE727" s="7">
        <v>43473</v>
      </c>
      <c r="AF727">
        <v>1</v>
      </c>
      <c r="AG727" t="s">
        <v>53</v>
      </c>
      <c r="AH727" s="2">
        <v>0</v>
      </c>
      <c r="AI727" s="1">
        <v>0</v>
      </c>
      <c r="AJ727" s="1">
        <v>0</v>
      </c>
      <c r="AK727" s="6" t="str">
        <f>+IF(Tabla1[[#This Row],[REQUEST_TY]]="SR MANTENIMIENTO CORRECTIVO", "EMERGENCIA", "OTROS")</f>
        <v>OTROS</v>
      </c>
      <c r="AL727" s="6" t="str">
        <f>+_xlfn.IFS(Tabla1[[#This Row],[Veces obj]]&lt;=1,"0-1",Tabla1[[#This Row],[Veces obj]]&lt;=2,"1-2",Tabla1[[#This Row],[Veces obj]]&lt;=3,"2-3",TRUE,"&gt;3")</f>
        <v>0-1</v>
      </c>
      <c r="AM727" s="6" t="str">
        <f>+_xlfn.IFS(MONTH(Tabla1[[#This Row],[MES]])&lt;=3,"Q1",MONTH(Tabla1[[#This Row],[MES]])&lt;=6,"Q2",MONTH(Tabla1[[#This Row],[MES]])&lt;=9,"Q3",TRUE,"Q4")</f>
        <v>Q1</v>
      </c>
      <c r="AN727" t="str">
        <f>+IFERROR(VLOOKUP(Tabla1[[#This Row],[CUENTA]],CTAS[],2,0),"OTROS")</f>
        <v>OTROS</v>
      </c>
      <c r="AP727" t="str">
        <f>+IFERROR(VLOOKUP(Tabla1[[#This Row],[EMPLEADO]],IS[],3,0),"OTROS")</f>
        <v>OTROS</v>
      </c>
      <c r="AQ727" t="str">
        <f>+IFERROR(VLOOKUP(Tabla1[[#This Row],[EMPLEADO]],IS[[NÓMINA]:[INGENIERO]],2,0),"OTROS")</f>
        <v>OTROS</v>
      </c>
    </row>
    <row r="728" spans="1:43" x14ac:dyDescent="0.25">
      <c r="A728" t="s">
        <v>36</v>
      </c>
      <c r="B728">
        <v>1</v>
      </c>
      <c r="C728" t="s">
        <v>1569</v>
      </c>
      <c r="D728" t="s">
        <v>38</v>
      </c>
      <c r="E728" t="s">
        <v>725</v>
      </c>
      <c r="F728" t="s">
        <v>1570</v>
      </c>
      <c r="G728" s="17" t="s">
        <v>1571</v>
      </c>
      <c r="H728" t="s">
        <v>1572</v>
      </c>
      <c r="I728" t="s">
        <v>43</v>
      </c>
      <c r="J728" t="s">
        <v>8</v>
      </c>
      <c r="K728" t="s">
        <v>102</v>
      </c>
      <c r="L728" t="s">
        <v>1573</v>
      </c>
      <c r="M728" t="s">
        <v>1574</v>
      </c>
      <c r="N728">
        <v>0</v>
      </c>
      <c r="O728" t="s">
        <v>47</v>
      </c>
      <c r="P728">
        <v>19</v>
      </c>
      <c r="Q728" t="s">
        <v>62</v>
      </c>
      <c r="R728" t="s">
        <v>223</v>
      </c>
      <c r="S728" t="s">
        <v>139</v>
      </c>
      <c r="T728" t="s">
        <v>51</v>
      </c>
      <c r="U728" t="s">
        <v>262</v>
      </c>
      <c r="V728">
        <v>1.05</v>
      </c>
      <c r="W728" s="1">
        <v>1651.6500000000003</v>
      </c>
      <c r="X728">
        <v>1</v>
      </c>
      <c r="Y728">
        <v>1</v>
      </c>
      <c r="Z728">
        <v>4</v>
      </c>
      <c r="AA728">
        <v>0.25</v>
      </c>
      <c r="AB728" s="2">
        <v>0</v>
      </c>
      <c r="AC728" s="1">
        <v>0</v>
      </c>
      <c r="AD728" s="7">
        <v>43475</v>
      </c>
      <c r="AE728" s="7">
        <v>43475</v>
      </c>
      <c r="AF728">
        <v>0</v>
      </c>
      <c r="AG728" t="s">
        <v>53</v>
      </c>
      <c r="AH728" s="2">
        <v>0</v>
      </c>
      <c r="AI728" s="1">
        <v>0</v>
      </c>
      <c r="AJ728" s="1">
        <v>0</v>
      </c>
      <c r="AK728" s="6" t="str">
        <f>+IF(Tabla1[[#This Row],[REQUEST_TY]]="SR MANTENIMIENTO CORRECTIVO", "EMERGENCIA", "OTROS")</f>
        <v>EMERGENCIA</v>
      </c>
      <c r="AL728" s="6" t="str">
        <f>+_xlfn.IFS(Tabla1[[#This Row],[Veces obj]]&lt;=1,"0-1",Tabla1[[#This Row],[Veces obj]]&lt;=2,"1-2",Tabla1[[#This Row],[Veces obj]]&lt;=3,"2-3",TRUE,"&gt;3")</f>
        <v>0-1</v>
      </c>
      <c r="AM728" s="6" t="str">
        <f>+_xlfn.IFS(MONTH(Tabla1[[#This Row],[MES]])&lt;=3,"Q1",MONTH(Tabla1[[#This Row],[MES]])&lt;=6,"Q2",MONTH(Tabla1[[#This Row],[MES]])&lt;=9,"Q3",TRUE,"Q4")</f>
        <v>Q1</v>
      </c>
      <c r="AN728" t="str">
        <f>+IFERROR(VLOOKUP(Tabla1[[#This Row],[CUENTA]],CTAS[],2,0),"OTROS")</f>
        <v>OTROS</v>
      </c>
      <c r="AP728" t="str">
        <f>+IFERROR(VLOOKUP(Tabla1[[#This Row],[EMPLEADO]],IS[],3,0),"OTROS")</f>
        <v>OTROS</v>
      </c>
      <c r="AQ728" t="str">
        <f>+IFERROR(VLOOKUP(Tabla1[[#This Row],[EMPLEADO]],IS[[NÓMINA]:[INGENIERO]],2,0),"OTROS")</f>
        <v>OTROS</v>
      </c>
    </row>
    <row r="729" spans="1:43" x14ac:dyDescent="0.25">
      <c r="A729" t="s">
        <v>36</v>
      </c>
      <c r="B729">
        <v>1</v>
      </c>
      <c r="C729" t="s">
        <v>1575</v>
      </c>
      <c r="D729" t="s">
        <v>38</v>
      </c>
      <c r="E729" t="s">
        <v>133</v>
      </c>
      <c r="F729" t="s">
        <v>1576</v>
      </c>
      <c r="G729" s="17" t="s">
        <v>878</v>
      </c>
      <c r="H729" t="s">
        <v>646</v>
      </c>
      <c r="I729" t="s">
        <v>43</v>
      </c>
      <c r="J729" t="s">
        <v>8</v>
      </c>
      <c r="K729" t="s">
        <v>59</v>
      </c>
      <c r="L729" t="s">
        <v>357</v>
      </c>
      <c r="M729" t="s">
        <v>358</v>
      </c>
      <c r="N729">
        <v>0</v>
      </c>
      <c r="O729" t="s">
        <v>47</v>
      </c>
      <c r="P729">
        <v>10</v>
      </c>
      <c r="Q729" t="s">
        <v>194</v>
      </c>
      <c r="R729" t="s">
        <v>138</v>
      </c>
      <c r="S729" t="s">
        <v>139</v>
      </c>
      <c r="T729" t="s">
        <v>51</v>
      </c>
      <c r="U729" t="s">
        <v>224</v>
      </c>
      <c r="V729">
        <v>0.8</v>
      </c>
      <c r="W729" s="1">
        <v>1258.4000000000003</v>
      </c>
      <c r="X729">
        <v>1</v>
      </c>
      <c r="Y729">
        <v>1</v>
      </c>
      <c r="Z729">
        <v>4</v>
      </c>
      <c r="AA729">
        <v>0.25</v>
      </c>
      <c r="AB729" s="2">
        <v>0</v>
      </c>
      <c r="AC729" s="1">
        <v>0</v>
      </c>
      <c r="AD729" s="7">
        <v>43479</v>
      </c>
      <c r="AE729" s="7">
        <v>43479</v>
      </c>
      <c r="AF729">
        <v>0</v>
      </c>
      <c r="AG729" t="s">
        <v>53</v>
      </c>
      <c r="AH729" s="2">
        <v>0</v>
      </c>
      <c r="AI729" s="1">
        <v>0</v>
      </c>
      <c r="AJ729" s="1">
        <v>0</v>
      </c>
      <c r="AK729" s="6" t="str">
        <f>+IF(Tabla1[[#This Row],[REQUEST_TY]]="SR MANTENIMIENTO CORRECTIVO", "EMERGENCIA", "OTROS")</f>
        <v>EMERGENCIA</v>
      </c>
      <c r="AL729" s="6" t="str">
        <f>+_xlfn.IFS(Tabla1[[#This Row],[Veces obj]]&lt;=1,"0-1",Tabla1[[#This Row],[Veces obj]]&lt;=2,"1-2",Tabla1[[#This Row],[Veces obj]]&lt;=3,"2-3",TRUE,"&gt;3")</f>
        <v>0-1</v>
      </c>
      <c r="AM729" s="6" t="str">
        <f>+_xlfn.IFS(MONTH(Tabla1[[#This Row],[MES]])&lt;=3,"Q1",MONTH(Tabla1[[#This Row],[MES]])&lt;=6,"Q2",MONTH(Tabla1[[#This Row],[MES]])&lt;=9,"Q3",TRUE,"Q4")</f>
        <v>Q1</v>
      </c>
      <c r="AN729" t="str">
        <f>+IFERROR(VLOOKUP(Tabla1[[#This Row],[CUENTA]],CTAS[],2,0),"OTROS")</f>
        <v>OTROS</v>
      </c>
      <c r="AP729" t="str">
        <f>+IFERROR(VLOOKUP(Tabla1[[#This Row],[EMPLEADO]],IS[],3,0),"OTROS")</f>
        <v>OTROS</v>
      </c>
      <c r="AQ729" t="str">
        <f>+IFERROR(VLOOKUP(Tabla1[[#This Row],[EMPLEADO]],IS[[NÓMINA]:[INGENIERO]],2,0),"OTROS")</f>
        <v>OTROS</v>
      </c>
    </row>
    <row r="730" spans="1:43" x14ac:dyDescent="0.25">
      <c r="A730" t="s">
        <v>4444</v>
      </c>
      <c r="B730">
        <v>1</v>
      </c>
      <c r="C730" t="s">
        <v>6545</v>
      </c>
      <c r="D730" t="s">
        <v>3370</v>
      </c>
      <c r="E730" t="s">
        <v>3627</v>
      </c>
      <c r="F730" t="s">
        <v>6546</v>
      </c>
      <c r="G730" s="17" t="s">
        <v>6547</v>
      </c>
      <c r="H730" t="s">
        <v>266</v>
      </c>
      <c r="I730" t="s">
        <v>43</v>
      </c>
      <c r="J730" t="s">
        <v>8</v>
      </c>
      <c r="K730" t="s">
        <v>151</v>
      </c>
      <c r="L730" t="s">
        <v>185</v>
      </c>
      <c r="M730" t="s">
        <v>73</v>
      </c>
      <c r="N730">
        <v>0</v>
      </c>
      <c r="O730" t="s">
        <v>47</v>
      </c>
      <c r="P730" t="s">
        <v>822</v>
      </c>
      <c r="Q730" t="s">
        <v>48</v>
      </c>
      <c r="R730" t="s">
        <v>153</v>
      </c>
      <c r="S730" t="s">
        <v>50</v>
      </c>
      <c r="T730" t="s">
        <v>51</v>
      </c>
      <c r="U730" t="s">
        <v>52</v>
      </c>
      <c r="V730">
        <v>1</v>
      </c>
      <c r="W730" s="1">
        <v>1072.5000000000002</v>
      </c>
      <c r="X730">
        <v>0</v>
      </c>
      <c r="Y730">
        <v>5</v>
      </c>
      <c r="Z730">
        <v>5</v>
      </c>
      <c r="AA730">
        <v>1</v>
      </c>
      <c r="AB730" s="2">
        <v>0</v>
      </c>
      <c r="AC730" s="1">
        <v>0</v>
      </c>
      <c r="AD730" s="7">
        <v>43515</v>
      </c>
      <c r="AE730" s="7">
        <v>43518</v>
      </c>
      <c r="AF730">
        <v>3</v>
      </c>
      <c r="AG730" t="s">
        <v>1680</v>
      </c>
      <c r="AH730" s="2">
        <v>0</v>
      </c>
      <c r="AI730" s="1">
        <v>0</v>
      </c>
      <c r="AJ730" s="1">
        <v>0</v>
      </c>
      <c r="AK730" s="6" t="str">
        <f>+IF(Tabla1[[#This Row],[REQUEST_TY]]="SR MANTENIMIENTO CORRECTIVO", "EMERGENCIA", "OTROS")</f>
        <v>OTROS</v>
      </c>
      <c r="AL730" s="6" t="str">
        <f>+_xlfn.IFS(Tabla1[[#This Row],[Veces obj]]&lt;=1,"0-1",Tabla1[[#This Row],[Veces obj]]&lt;=2,"1-2",Tabla1[[#This Row],[Veces obj]]&lt;=3,"2-3",TRUE,"&gt;3")</f>
        <v>0-1</v>
      </c>
      <c r="AM730" s="6" t="str">
        <f>+_xlfn.IFS(MONTH(Tabla1[[#This Row],[MES]])&lt;=3,"Q1",MONTH(Tabla1[[#This Row],[MES]])&lt;=6,"Q2",MONTH(Tabla1[[#This Row],[MES]])&lt;=9,"Q3",TRUE,"Q4")</f>
        <v>Q1</v>
      </c>
      <c r="AN730" t="str">
        <f>+IFERROR(VLOOKUP(Tabla1[[#This Row],[CUENTA]],CTAS[],2,0),"OTROS")</f>
        <v>HONEYWELL</v>
      </c>
      <c r="AO730">
        <v>1</v>
      </c>
      <c r="AP730" t="str">
        <f>+IFERROR(VLOOKUP(Tabla1[[#This Row],[EMPLEADO]],IS[],3,0),"OTROS")</f>
        <v>JUAREZ</v>
      </c>
      <c r="AQ730" t="str">
        <f>+IFERROR(VLOOKUP(Tabla1[[#This Row],[EMPLEADO]],IS[[NÓMINA]:[INGENIERO]],2,0),"OTROS")</f>
        <v>CESAR MAR</v>
      </c>
    </row>
    <row r="731" spans="1:43" x14ac:dyDescent="0.25">
      <c r="A731" t="s">
        <v>36</v>
      </c>
      <c r="B731">
        <v>1</v>
      </c>
      <c r="C731" t="s">
        <v>1580</v>
      </c>
      <c r="D731" t="s">
        <v>38</v>
      </c>
      <c r="E731" t="s">
        <v>133</v>
      </c>
      <c r="F731" t="s">
        <v>1581</v>
      </c>
      <c r="G731" s="17" t="s">
        <v>1582</v>
      </c>
      <c r="H731" t="s">
        <v>1211</v>
      </c>
      <c r="I731" t="s">
        <v>43</v>
      </c>
      <c r="J731" t="s">
        <v>8</v>
      </c>
      <c r="K731" t="s">
        <v>59</v>
      </c>
      <c r="L731" t="s">
        <v>1583</v>
      </c>
      <c r="M731" t="s">
        <v>1213</v>
      </c>
      <c r="N731">
        <v>0</v>
      </c>
      <c r="O731" t="s">
        <v>47</v>
      </c>
      <c r="P731">
        <v>59</v>
      </c>
      <c r="Q731" t="s">
        <v>82</v>
      </c>
      <c r="R731" t="s">
        <v>138</v>
      </c>
      <c r="S731" t="s">
        <v>139</v>
      </c>
      <c r="T731" t="s">
        <v>51</v>
      </c>
      <c r="U731" t="s">
        <v>140</v>
      </c>
      <c r="V731">
        <v>1.1000000000000001</v>
      </c>
      <c r="W731" s="1">
        <v>1730.3000000000004</v>
      </c>
      <c r="X731">
        <v>1</v>
      </c>
      <c r="Y731">
        <v>1</v>
      </c>
      <c r="Z731">
        <v>4</v>
      </c>
      <c r="AA731">
        <v>0.25</v>
      </c>
      <c r="AB731" s="2">
        <v>0</v>
      </c>
      <c r="AC731" s="1">
        <v>0</v>
      </c>
      <c r="AD731" s="7">
        <v>43483</v>
      </c>
      <c r="AE731" s="7">
        <v>43486</v>
      </c>
      <c r="AF731">
        <v>1</v>
      </c>
      <c r="AG731" t="s">
        <v>53</v>
      </c>
      <c r="AH731" s="2">
        <v>0</v>
      </c>
      <c r="AI731" s="1">
        <v>0</v>
      </c>
      <c r="AJ731" s="1">
        <v>0</v>
      </c>
      <c r="AK731" s="6" t="str">
        <f>+IF(Tabla1[[#This Row],[REQUEST_TY]]="SR MANTENIMIENTO CORRECTIVO", "EMERGENCIA", "OTROS")</f>
        <v>EMERGENCIA</v>
      </c>
      <c r="AL731" s="6" t="str">
        <f>+_xlfn.IFS(Tabla1[[#This Row],[Veces obj]]&lt;=1,"0-1",Tabla1[[#This Row],[Veces obj]]&lt;=2,"1-2",Tabla1[[#This Row],[Veces obj]]&lt;=3,"2-3",TRUE,"&gt;3")</f>
        <v>0-1</v>
      </c>
      <c r="AM731" s="6" t="str">
        <f>+_xlfn.IFS(MONTH(Tabla1[[#This Row],[MES]])&lt;=3,"Q1",MONTH(Tabla1[[#This Row],[MES]])&lt;=6,"Q2",MONTH(Tabla1[[#This Row],[MES]])&lt;=9,"Q3",TRUE,"Q4")</f>
        <v>Q1</v>
      </c>
      <c r="AN731" t="str">
        <f>+IFERROR(VLOOKUP(Tabla1[[#This Row],[CUENTA]],CTAS[],2,0),"OTROS")</f>
        <v>OTROS</v>
      </c>
      <c r="AP731" t="str">
        <f>+IFERROR(VLOOKUP(Tabla1[[#This Row],[EMPLEADO]],IS[],3,0),"OTROS")</f>
        <v>OTROS</v>
      </c>
      <c r="AQ731" t="str">
        <f>+IFERROR(VLOOKUP(Tabla1[[#This Row],[EMPLEADO]],IS[[NÓMINA]:[INGENIERO]],2,0),"OTROS")</f>
        <v>OTROS</v>
      </c>
    </row>
    <row r="732" spans="1:43" x14ac:dyDescent="0.25">
      <c r="A732" t="s">
        <v>36</v>
      </c>
      <c r="B732">
        <v>1</v>
      </c>
      <c r="C732" t="s">
        <v>1584</v>
      </c>
      <c r="D732" t="s">
        <v>38</v>
      </c>
      <c r="E732" t="s">
        <v>98</v>
      </c>
      <c r="F732" t="s">
        <v>1585</v>
      </c>
      <c r="G732" s="17" t="s">
        <v>1586</v>
      </c>
      <c r="H732" t="s">
        <v>471</v>
      </c>
      <c r="I732" t="s">
        <v>43</v>
      </c>
      <c r="J732" t="s">
        <v>8</v>
      </c>
      <c r="K732" t="s">
        <v>102</v>
      </c>
      <c r="L732" t="s">
        <v>718</v>
      </c>
      <c r="M732" t="s">
        <v>46</v>
      </c>
      <c r="N732">
        <v>0</v>
      </c>
      <c r="O732" t="s">
        <v>47</v>
      </c>
      <c r="P732">
        <v>23</v>
      </c>
      <c r="Q732" t="s">
        <v>62</v>
      </c>
      <c r="R732" t="s">
        <v>63</v>
      </c>
      <c r="S732" t="s">
        <v>64</v>
      </c>
      <c r="T732" t="s">
        <v>51</v>
      </c>
      <c r="U732" t="s">
        <v>65</v>
      </c>
      <c r="V732">
        <v>0.8</v>
      </c>
      <c r="W732" s="1">
        <v>1092</v>
      </c>
      <c r="X732">
        <v>1</v>
      </c>
      <c r="Y732">
        <v>1.25</v>
      </c>
      <c r="Z732">
        <v>5</v>
      </c>
      <c r="AA732">
        <v>0.25</v>
      </c>
      <c r="AB732" s="2">
        <v>0</v>
      </c>
      <c r="AC732" s="1">
        <v>0</v>
      </c>
      <c r="AD732" s="7">
        <v>43490</v>
      </c>
      <c r="AE732" s="7">
        <v>43493</v>
      </c>
      <c r="AF732">
        <v>1</v>
      </c>
      <c r="AG732" t="s">
        <v>53</v>
      </c>
      <c r="AH732" s="2">
        <v>0</v>
      </c>
      <c r="AI732" s="1">
        <v>0</v>
      </c>
      <c r="AJ732" s="1">
        <v>0</v>
      </c>
      <c r="AK732" s="6" t="str">
        <f>+IF(Tabla1[[#This Row],[REQUEST_TY]]="SR MANTENIMIENTO CORRECTIVO", "EMERGENCIA", "OTROS")</f>
        <v>EMERGENCIA</v>
      </c>
      <c r="AL732" s="6" t="str">
        <f>+_xlfn.IFS(Tabla1[[#This Row],[Veces obj]]&lt;=1,"0-1",Tabla1[[#This Row],[Veces obj]]&lt;=2,"1-2",Tabla1[[#This Row],[Veces obj]]&lt;=3,"2-3",TRUE,"&gt;3")</f>
        <v>0-1</v>
      </c>
      <c r="AM732" s="6" t="str">
        <f>+_xlfn.IFS(MONTH(Tabla1[[#This Row],[MES]])&lt;=3,"Q1",MONTH(Tabla1[[#This Row],[MES]])&lt;=6,"Q2",MONTH(Tabla1[[#This Row],[MES]])&lt;=9,"Q3",TRUE,"Q4")</f>
        <v>Q1</v>
      </c>
      <c r="AN732" t="str">
        <f>+IFERROR(VLOOKUP(Tabla1[[#This Row],[CUENTA]],CTAS[],2,0),"OTROS")</f>
        <v>OTROS</v>
      </c>
      <c r="AP732" t="str">
        <f>+IFERROR(VLOOKUP(Tabla1[[#This Row],[EMPLEADO]],IS[],3,0),"OTROS")</f>
        <v>OTROS</v>
      </c>
      <c r="AQ732" t="str">
        <f>+IFERROR(VLOOKUP(Tabla1[[#This Row],[EMPLEADO]],IS[[NÓMINA]:[INGENIERO]],2,0),"OTROS")</f>
        <v>OTROS</v>
      </c>
    </row>
    <row r="733" spans="1:43" x14ac:dyDescent="0.25">
      <c r="A733" t="s">
        <v>36</v>
      </c>
      <c r="B733">
        <v>1</v>
      </c>
      <c r="C733" t="s">
        <v>1587</v>
      </c>
      <c r="D733" t="s">
        <v>38</v>
      </c>
      <c r="E733" t="s">
        <v>76</v>
      </c>
      <c r="F733" t="s">
        <v>1588</v>
      </c>
      <c r="G733" s="17" t="s">
        <v>1589</v>
      </c>
      <c r="H733" t="s">
        <v>1052</v>
      </c>
      <c r="I733" t="s">
        <v>43</v>
      </c>
      <c r="J733" t="s">
        <v>8</v>
      </c>
      <c r="K733" t="s">
        <v>102</v>
      </c>
      <c r="L733" t="s">
        <v>1590</v>
      </c>
      <c r="M733" t="s">
        <v>222</v>
      </c>
      <c r="N733">
        <v>0</v>
      </c>
      <c r="O733" t="s">
        <v>47</v>
      </c>
      <c r="P733">
        <v>10</v>
      </c>
      <c r="Q733" t="s">
        <v>194</v>
      </c>
      <c r="R733" t="s">
        <v>63</v>
      </c>
      <c r="S733" t="s">
        <v>64</v>
      </c>
      <c r="T733" t="s">
        <v>51</v>
      </c>
      <c r="U733" t="s">
        <v>195</v>
      </c>
      <c r="V733">
        <v>0.6</v>
      </c>
      <c r="W733" s="1">
        <v>819</v>
      </c>
      <c r="X733">
        <v>1</v>
      </c>
      <c r="Y733">
        <v>1.25</v>
      </c>
      <c r="Z733">
        <v>5</v>
      </c>
      <c r="AA733">
        <v>0.25</v>
      </c>
      <c r="AB733" s="2">
        <v>0</v>
      </c>
      <c r="AC733" s="1">
        <v>0</v>
      </c>
      <c r="AD733" s="7">
        <v>43493</v>
      </c>
      <c r="AE733" s="7">
        <v>43494</v>
      </c>
      <c r="AF733">
        <v>1</v>
      </c>
      <c r="AG733" t="s">
        <v>53</v>
      </c>
      <c r="AH733" s="2">
        <v>0</v>
      </c>
      <c r="AI733" s="1">
        <v>0</v>
      </c>
      <c r="AJ733" s="1">
        <v>0</v>
      </c>
      <c r="AK733" s="6" t="str">
        <f>+IF(Tabla1[[#This Row],[REQUEST_TY]]="SR MANTENIMIENTO CORRECTIVO", "EMERGENCIA", "OTROS")</f>
        <v>EMERGENCIA</v>
      </c>
      <c r="AL733" s="6" t="str">
        <f>+_xlfn.IFS(Tabla1[[#This Row],[Veces obj]]&lt;=1,"0-1",Tabla1[[#This Row],[Veces obj]]&lt;=2,"1-2",Tabla1[[#This Row],[Veces obj]]&lt;=3,"2-3",TRUE,"&gt;3")</f>
        <v>0-1</v>
      </c>
      <c r="AM733" s="6" t="str">
        <f>+_xlfn.IFS(MONTH(Tabla1[[#This Row],[MES]])&lt;=3,"Q1",MONTH(Tabla1[[#This Row],[MES]])&lt;=6,"Q2",MONTH(Tabla1[[#This Row],[MES]])&lt;=9,"Q3",TRUE,"Q4")</f>
        <v>Q1</v>
      </c>
      <c r="AN733" t="str">
        <f>+IFERROR(VLOOKUP(Tabla1[[#This Row],[CUENTA]],CTAS[],2,0),"OTROS")</f>
        <v>OTROS</v>
      </c>
      <c r="AP733" t="str">
        <f>+IFERROR(VLOOKUP(Tabla1[[#This Row],[EMPLEADO]],IS[],3,0),"OTROS")</f>
        <v>OTROS</v>
      </c>
      <c r="AQ733" t="str">
        <f>+IFERROR(VLOOKUP(Tabla1[[#This Row],[EMPLEADO]],IS[[NÓMINA]:[INGENIERO]],2,0),"OTROS")</f>
        <v>OTROS</v>
      </c>
    </row>
    <row r="734" spans="1:43" x14ac:dyDescent="0.25">
      <c r="A734" t="s">
        <v>36</v>
      </c>
      <c r="B734">
        <v>1</v>
      </c>
      <c r="C734" t="s">
        <v>1591</v>
      </c>
      <c r="D734" t="s">
        <v>38</v>
      </c>
      <c r="E734" t="s">
        <v>113</v>
      </c>
      <c r="F734" t="s">
        <v>1592</v>
      </c>
      <c r="G734" s="17" t="s">
        <v>1593</v>
      </c>
      <c r="H734" t="s">
        <v>253</v>
      </c>
      <c r="I734" t="s">
        <v>43</v>
      </c>
      <c r="J734" t="s">
        <v>8</v>
      </c>
      <c r="K734" t="s">
        <v>125</v>
      </c>
      <c r="L734" t="s">
        <v>1594</v>
      </c>
      <c r="M734" t="s">
        <v>358</v>
      </c>
      <c r="N734">
        <v>0</v>
      </c>
      <c r="O734" t="s">
        <v>47</v>
      </c>
      <c r="P734">
        <v>404</v>
      </c>
      <c r="Q734" t="s">
        <v>48</v>
      </c>
      <c r="R734" t="s">
        <v>49</v>
      </c>
      <c r="S734" t="s">
        <v>50</v>
      </c>
      <c r="T734" t="s">
        <v>51</v>
      </c>
      <c r="U734" t="s">
        <v>52</v>
      </c>
      <c r="V734">
        <v>1.05</v>
      </c>
      <c r="W734" s="1">
        <v>750.75000000000011</v>
      </c>
      <c r="X734">
        <v>1</v>
      </c>
      <c r="Y734">
        <v>1.25</v>
      </c>
      <c r="Z734">
        <v>5</v>
      </c>
      <c r="AA734">
        <v>0.25</v>
      </c>
      <c r="AB734" s="2">
        <v>0</v>
      </c>
      <c r="AC734" s="1">
        <v>0</v>
      </c>
      <c r="AD734" s="7">
        <v>43494</v>
      </c>
      <c r="AE734" s="7">
        <v>43494</v>
      </c>
      <c r="AF734">
        <v>0</v>
      </c>
      <c r="AG734" t="s">
        <v>53</v>
      </c>
      <c r="AH734" s="2">
        <v>0</v>
      </c>
      <c r="AI734" s="1">
        <v>0</v>
      </c>
      <c r="AJ734" s="1">
        <v>0</v>
      </c>
      <c r="AK734" s="6" t="str">
        <f>+IF(Tabla1[[#This Row],[REQUEST_TY]]="SR MANTENIMIENTO CORRECTIVO", "EMERGENCIA", "OTROS")</f>
        <v>EMERGENCIA</v>
      </c>
      <c r="AL734" s="6" t="str">
        <f>+_xlfn.IFS(Tabla1[[#This Row],[Veces obj]]&lt;=1,"0-1",Tabla1[[#This Row],[Veces obj]]&lt;=2,"1-2",Tabla1[[#This Row],[Veces obj]]&lt;=3,"2-3",TRUE,"&gt;3")</f>
        <v>0-1</v>
      </c>
      <c r="AM734" s="6" t="str">
        <f>+_xlfn.IFS(MONTH(Tabla1[[#This Row],[MES]])&lt;=3,"Q1",MONTH(Tabla1[[#This Row],[MES]])&lt;=6,"Q2",MONTH(Tabla1[[#This Row],[MES]])&lt;=9,"Q3",TRUE,"Q4")</f>
        <v>Q1</v>
      </c>
      <c r="AN734" t="str">
        <f>+IFERROR(VLOOKUP(Tabla1[[#This Row],[CUENTA]],CTAS[],2,0),"OTROS")</f>
        <v>OTROS</v>
      </c>
      <c r="AP734" t="str">
        <f>+IFERROR(VLOOKUP(Tabla1[[#This Row],[EMPLEADO]],IS[],3,0),"OTROS")</f>
        <v>OTROS</v>
      </c>
      <c r="AQ734" t="str">
        <f>+IFERROR(VLOOKUP(Tabla1[[#This Row],[EMPLEADO]],IS[[NÓMINA]:[INGENIERO]],2,0),"OTROS")</f>
        <v>OTROS</v>
      </c>
    </row>
    <row r="735" spans="1:43" x14ac:dyDescent="0.25">
      <c r="A735" t="s">
        <v>36</v>
      </c>
      <c r="B735">
        <v>1</v>
      </c>
      <c r="C735" t="s">
        <v>1595</v>
      </c>
      <c r="D735" t="s">
        <v>38</v>
      </c>
      <c r="E735" t="s">
        <v>332</v>
      </c>
      <c r="F735" t="s">
        <v>1596</v>
      </c>
      <c r="G735" s="17" t="s">
        <v>1597</v>
      </c>
      <c r="H735" t="s">
        <v>58</v>
      </c>
      <c r="I735" t="s">
        <v>43</v>
      </c>
      <c r="J735" t="s">
        <v>8</v>
      </c>
      <c r="K735" t="s">
        <v>59</v>
      </c>
      <c r="L735" t="s">
        <v>1598</v>
      </c>
      <c r="M735" t="s">
        <v>222</v>
      </c>
      <c r="N735">
        <v>0</v>
      </c>
      <c r="O735" t="s">
        <v>47</v>
      </c>
      <c r="P735">
        <v>98</v>
      </c>
      <c r="Q735" t="s">
        <v>48</v>
      </c>
      <c r="R735" t="s">
        <v>317</v>
      </c>
      <c r="S735" t="s">
        <v>318</v>
      </c>
      <c r="T735" t="s">
        <v>51</v>
      </c>
      <c r="U735" t="s">
        <v>353</v>
      </c>
      <c r="V735">
        <v>1.1499999999999999</v>
      </c>
      <c r="W735" s="1">
        <v>1808.95</v>
      </c>
      <c r="X735">
        <v>1</v>
      </c>
      <c r="Y735">
        <v>1</v>
      </c>
      <c r="Z735">
        <v>4</v>
      </c>
      <c r="AA735">
        <v>0.25</v>
      </c>
      <c r="AB735" s="2">
        <v>0</v>
      </c>
      <c r="AC735" s="1">
        <v>0</v>
      </c>
      <c r="AD735" s="7">
        <v>43495</v>
      </c>
      <c r="AE735" s="7">
        <v>43495</v>
      </c>
      <c r="AF735">
        <v>0</v>
      </c>
      <c r="AG735" t="s">
        <v>53</v>
      </c>
      <c r="AH735" s="2">
        <v>0</v>
      </c>
      <c r="AI735" s="1">
        <v>0</v>
      </c>
      <c r="AJ735" s="1">
        <v>0</v>
      </c>
      <c r="AK735" s="6" t="str">
        <f>+IF(Tabla1[[#This Row],[REQUEST_TY]]="SR MANTENIMIENTO CORRECTIVO", "EMERGENCIA", "OTROS")</f>
        <v>EMERGENCIA</v>
      </c>
      <c r="AL735" s="6" t="str">
        <f>+_xlfn.IFS(Tabla1[[#This Row],[Veces obj]]&lt;=1,"0-1",Tabla1[[#This Row],[Veces obj]]&lt;=2,"1-2",Tabla1[[#This Row],[Veces obj]]&lt;=3,"2-3",TRUE,"&gt;3")</f>
        <v>0-1</v>
      </c>
      <c r="AM735" s="6" t="str">
        <f>+_xlfn.IFS(MONTH(Tabla1[[#This Row],[MES]])&lt;=3,"Q1",MONTH(Tabla1[[#This Row],[MES]])&lt;=6,"Q2",MONTH(Tabla1[[#This Row],[MES]])&lt;=9,"Q3",TRUE,"Q4")</f>
        <v>Q1</v>
      </c>
      <c r="AN735" t="str">
        <f>+IFERROR(VLOOKUP(Tabla1[[#This Row],[CUENTA]],CTAS[],2,0),"OTROS")</f>
        <v>OTROS</v>
      </c>
      <c r="AP735" t="str">
        <f>+IFERROR(VLOOKUP(Tabla1[[#This Row],[EMPLEADO]],IS[],3,0),"OTROS")</f>
        <v>OTROS</v>
      </c>
      <c r="AQ735" t="str">
        <f>+IFERROR(VLOOKUP(Tabla1[[#This Row],[EMPLEADO]],IS[[NÓMINA]:[INGENIERO]],2,0),"OTROS")</f>
        <v>OTROS</v>
      </c>
    </row>
    <row r="736" spans="1:43" x14ac:dyDescent="0.25">
      <c r="A736" t="s">
        <v>4444</v>
      </c>
      <c r="B736">
        <v>1</v>
      </c>
      <c r="C736" t="s">
        <v>4749</v>
      </c>
      <c r="D736" t="s">
        <v>38</v>
      </c>
      <c r="E736" t="s">
        <v>98</v>
      </c>
      <c r="F736" t="s">
        <v>4750</v>
      </c>
      <c r="G736" s="17" t="s">
        <v>2941</v>
      </c>
      <c r="H736" t="s">
        <v>707</v>
      </c>
      <c r="I736" t="s">
        <v>43</v>
      </c>
      <c r="J736" t="s">
        <v>8</v>
      </c>
      <c r="K736" t="s">
        <v>102</v>
      </c>
      <c r="L736" t="s">
        <v>1994</v>
      </c>
      <c r="M736" t="s">
        <v>1659</v>
      </c>
      <c r="N736">
        <v>0</v>
      </c>
      <c r="O736" t="s">
        <v>105</v>
      </c>
      <c r="P736">
        <v>7</v>
      </c>
      <c r="Q736" t="s">
        <v>194</v>
      </c>
      <c r="R736" t="s">
        <v>63</v>
      </c>
      <c r="S736" t="s">
        <v>64</v>
      </c>
      <c r="T736" t="s">
        <v>51</v>
      </c>
      <c r="U736" t="s">
        <v>195</v>
      </c>
      <c r="V736">
        <v>0.6</v>
      </c>
      <c r="W736" s="1">
        <v>393</v>
      </c>
      <c r="X736">
        <v>1</v>
      </c>
      <c r="Y736">
        <v>1.25</v>
      </c>
      <c r="Z736">
        <v>5</v>
      </c>
      <c r="AA736">
        <v>0.25</v>
      </c>
      <c r="AB736" s="2">
        <v>0</v>
      </c>
      <c r="AC736" s="1">
        <v>0</v>
      </c>
      <c r="AD736" s="7">
        <v>43497</v>
      </c>
      <c r="AE736" s="7">
        <v>43497</v>
      </c>
      <c r="AF736">
        <v>0</v>
      </c>
      <c r="AG736" t="s">
        <v>53</v>
      </c>
      <c r="AH736" s="2">
        <v>0</v>
      </c>
      <c r="AI736" s="1">
        <v>0</v>
      </c>
      <c r="AJ736" s="1">
        <v>0</v>
      </c>
      <c r="AK736" s="6" t="str">
        <f>+IF(Tabla1[[#This Row],[REQUEST_TY]]="SR MANTENIMIENTO CORRECTIVO", "EMERGENCIA", "OTROS")</f>
        <v>EMERGENCIA</v>
      </c>
      <c r="AL736" s="6" t="str">
        <f>+_xlfn.IFS(Tabla1[[#This Row],[Veces obj]]&lt;=1,"0-1",Tabla1[[#This Row],[Veces obj]]&lt;=2,"1-2",Tabla1[[#This Row],[Veces obj]]&lt;=3,"2-3",TRUE,"&gt;3")</f>
        <v>0-1</v>
      </c>
      <c r="AM736" s="6" t="str">
        <f>+_xlfn.IFS(MONTH(Tabla1[[#This Row],[MES]])&lt;=3,"Q1",MONTH(Tabla1[[#This Row],[MES]])&lt;=6,"Q2",MONTH(Tabla1[[#This Row],[MES]])&lt;=9,"Q3",TRUE,"Q4")</f>
        <v>Q1</v>
      </c>
      <c r="AN736" t="str">
        <f>+IFERROR(VLOOKUP(Tabla1[[#This Row],[CUENTA]],CTAS[],2,0),"OTROS")</f>
        <v>OTROS</v>
      </c>
      <c r="AP736" t="str">
        <f>+IFERROR(VLOOKUP(Tabla1[[#This Row],[EMPLEADO]],IS[],3,0),"OTROS")</f>
        <v>OTROS</v>
      </c>
      <c r="AQ736" t="str">
        <f>+IFERROR(VLOOKUP(Tabla1[[#This Row],[EMPLEADO]],IS[[NÓMINA]:[INGENIERO]],2,0),"OTROS")</f>
        <v>OTROS</v>
      </c>
    </row>
    <row r="737" spans="1:43" x14ac:dyDescent="0.25">
      <c r="A737" t="s">
        <v>36</v>
      </c>
      <c r="B737">
        <v>1</v>
      </c>
      <c r="C737" t="s">
        <v>3968</v>
      </c>
      <c r="D737" t="s">
        <v>38</v>
      </c>
      <c r="E737" t="s">
        <v>2827</v>
      </c>
      <c r="F737" t="s">
        <v>3969</v>
      </c>
      <c r="G737" s="17" t="s">
        <v>3970</v>
      </c>
      <c r="H737" t="s">
        <v>266</v>
      </c>
      <c r="I737" t="s">
        <v>43</v>
      </c>
      <c r="J737" t="s">
        <v>8</v>
      </c>
      <c r="K737" t="s">
        <v>404</v>
      </c>
      <c r="L737" t="s">
        <v>405</v>
      </c>
      <c r="M737" t="s">
        <v>94</v>
      </c>
      <c r="N737">
        <v>0</v>
      </c>
      <c r="O737" t="s">
        <v>47</v>
      </c>
      <c r="P737">
        <v>108</v>
      </c>
      <c r="Q737" t="s">
        <v>48</v>
      </c>
      <c r="R737" t="s">
        <v>138</v>
      </c>
      <c r="S737" t="s">
        <v>139</v>
      </c>
      <c r="T737" t="s">
        <v>51</v>
      </c>
      <c r="U737" t="s">
        <v>353</v>
      </c>
      <c r="V737">
        <v>1.1499999999999999</v>
      </c>
      <c r="W737" s="1">
        <v>1808.95</v>
      </c>
      <c r="X737">
        <v>1</v>
      </c>
      <c r="Y737">
        <v>4.28</v>
      </c>
      <c r="Z737">
        <v>4</v>
      </c>
      <c r="AA737">
        <v>1.07</v>
      </c>
      <c r="AB737" s="2">
        <v>1.7500000000000016E-2</v>
      </c>
      <c r="AC737" s="1">
        <v>-27.527500000000028</v>
      </c>
      <c r="AD737" s="7">
        <v>43480</v>
      </c>
      <c r="AE737" s="7">
        <v>43481</v>
      </c>
      <c r="AF737">
        <v>1</v>
      </c>
      <c r="AG737" t="s">
        <v>53</v>
      </c>
      <c r="AH737" s="2">
        <v>0</v>
      </c>
      <c r="AI737" s="1">
        <v>0</v>
      </c>
      <c r="AJ737" s="1">
        <v>0</v>
      </c>
      <c r="AK737" s="6" t="str">
        <f>+IF(Tabla1[[#This Row],[REQUEST_TY]]="SR MANTENIMIENTO CORRECTIVO", "EMERGENCIA", "OTROS")</f>
        <v>EMERGENCIA</v>
      </c>
      <c r="AL737" s="6" t="str">
        <f>+_xlfn.IFS(Tabla1[[#This Row],[Veces obj]]&lt;=1,"0-1",Tabla1[[#This Row],[Veces obj]]&lt;=2,"1-2",Tabla1[[#This Row],[Veces obj]]&lt;=3,"2-3",TRUE,"&gt;3")</f>
        <v>1-2</v>
      </c>
      <c r="AM737" s="6" t="str">
        <f>+_xlfn.IFS(MONTH(Tabla1[[#This Row],[MES]])&lt;=3,"Q1",MONTH(Tabla1[[#This Row],[MES]])&lt;=6,"Q2",MONTH(Tabla1[[#This Row],[MES]])&lt;=9,"Q3",TRUE,"Q4")</f>
        <v>Q1</v>
      </c>
      <c r="AN737" t="str">
        <f>+IFERROR(VLOOKUP(Tabla1[[#This Row],[CUENTA]],CTAS[],2,0),"OTROS")</f>
        <v>OTROS</v>
      </c>
      <c r="AO737">
        <v>1</v>
      </c>
      <c r="AP737" t="str">
        <f>+IFERROR(VLOOKUP(Tabla1[[#This Row],[EMPLEADO]],IS[],3,0),"OTROS")</f>
        <v>JUAREZ</v>
      </c>
      <c r="AQ737" t="str">
        <f>+IFERROR(VLOOKUP(Tabla1[[#This Row],[EMPLEADO]],IS[[NÓMINA]:[INGENIERO]],2,0),"OTROS")</f>
        <v>CESAR MAR</v>
      </c>
    </row>
    <row r="738" spans="1:43" x14ac:dyDescent="0.25">
      <c r="A738" t="s">
        <v>4444</v>
      </c>
      <c r="B738">
        <v>1</v>
      </c>
      <c r="C738" t="s">
        <v>5604</v>
      </c>
      <c r="D738" t="s">
        <v>38</v>
      </c>
      <c r="E738" t="s">
        <v>5605</v>
      </c>
      <c r="F738" t="s">
        <v>5606</v>
      </c>
      <c r="G738" s="17" t="s">
        <v>5607</v>
      </c>
      <c r="H738" t="s">
        <v>453</v>
      </c>
      <c r="I738" t="s">
        <v>43</v>
      </c>
      <c r="J738" t="s">
        <v>8</v>
      </c>
      <c r="K738" t="s">
        <v>1296</v>
      </c>
      <c r="L738" t="s">
        <v>5608</v>
      </c>
      <c r="M738" t="s">
        <v>1198</v>
      </c>
      <c r="N738">
        <v>0</v>
      </c>
      <c r="O738" t="s">
        <v>47</v>
      </c>
      <c r="P738">
        <v>249</v>
      </c>
      <c r="Q738" t="s">
        <v>48</v>
      </c>
      <c r="R738" t="s">
        <v>153</v>
      </c>
      <c r="S738" t="s">
        <v>50</v>
      </c>
      <c r="T738" t="s">
        <v>51</v>
      </c>
      <c r="U738" t="s">
        <v>52</v>
      </c>
      <c r="V738">
        <v>1.05</v>
      </c>
      <c r="W738" s="1">
        <v>750.75000000000011</v>
      </c>
      <c r="X738">
        <v>1</v>
      </c>
      <c r="Y738">
        <v>1.25</v>
      </c>
      <c r="Z738">
        <v>5</v>
      </c>
      <c r="AA738">
        <v>0.25</v>
      </c>
      <c r="AB738" s="2">
        <v>0</v>
      </c>
      <c r="AC738" s="1">
        <v>0</v>
      </c>
      <c r="AD738" s="7">
        <v>43507</v>
      </c>
      <c r="AE738" s="7">
        <v>43507</v>
      </c>
      <c r="AF738">
        <v>0</v>
      </c>
      <c r="AG738" t="s">
        <v>53</v>
      </c>
      <c r="AH738" s="2">
        <v>0</v>
      </c>
      <c r="AI738" s="1">
        <v>0</v>
      </c>
      <c r="AJ738" s="1">
        <v>0</v>
      </c>
      <c r="AK738" s="6" t="str">
        <f>+IF(Tabla1[[#This Row],[REQUEST_TY]]="SR MANTENIMIENTO CORRECTIVO", "EMERGENCIA", "OTROS")</f>
        <v>EMERGENCIA</v>
      </c>
      <c r="AL738" s="6" t="str">
        <f>+_xlfn.IFS(Tabla1[[#This Row],[Veces obj]]&lt;=1,"0-1",Tabla1[[#This Row],[Veces obj]]&lt;=2,"1-2",Tabla1[[#This Row],[Veces obj]]&lt;=3,"2-3",TRUE,"&gt;3")</f>
        <v>0-1</v>
      </c>
      <c r="AM738" s="6" t="str">
        <f>+_xlfn.IFS(MONTH(Tabla1[[#This Row],[MES]])&lt;=3,"Q1",MONTH(Tabla1[[#This Row],[MES]])&lt;=6,"Q2",MONTH(Tabla1[[#This Row],[MES]])&lt;=9,"Q3",TRUE,"Q4")</f>
        <v>Q1</v>
      </c>
      <c r="AN738" t="str">
        <f>+IFERROR(VLOOKUP(Tabla1[[#This Row],[CUENTA]],CTAS[],2,0),"OTROS")</f>
        <v>OTROS</v>
      </c>
      <c r="AP738" t="str">
        <f>+IFERROR(VLOOKUP(Tabla1[[#This Row],[EMPLEADO]],IS[],3,0),"OTROS")</f>
        <v>OTROS</v>
      </c>
      <c r="AQ738" t="str">
        <f>+IFERROR(VLOOKUP(Tabla1[[#This Row],[EMPLEADO]],IS[[NÓMINA]:[INGENIERO]],2,0),"OTROS")</f>
        <v>OTROS</v>
      </c>
    </row>
    <row r="739" spans="1:43" x14ac:dyDescent="0.25">
      <c r="A739" t="s">
        <v>4444</v>
      </c>
      <c r="B739">
        <v>1</v>
      </c>
      <c r="C739" t="s">
        <v>5953</v>
      </c>
      <c r="D739" t="s">
        <v>38</v>
      </c>
      <c r="E739" t="s">
        <v>76</v>
      </c>
      <c r="F739" t="s">
        <v>5954</v>
      </c>
      <c r="G739" s="17" t="s">
        <v>4980</v>
      </c>
      <c r="H739" t="s">
        <v>58</v>
      </c>
      <c r="I739" t="s">
        <v>43</v>
      </c>
      <c r="J739" t="s">
        <v>8</v>
      </c>
      <c r="K739" t="s">
        <v>59</v>
      </c>
      <c r="L739" t="s">
        <v>504</v>
      </c>
      <c r="M739" t="s">
        <v>505</v>
      </c>
      <c r="N739">
        <v>0</v>
      </c>
      <c r="O739" t="s">
        <v>47</v>
      </c>
      <c r="P739">
        <v>8</v>
      </c>
      <c r="Q739" t="s">
        <v>194</v>
      </c>
      <c r="R739" t="s">
        <v>63</v>
      </c>
      <c r="S739" t="s">
        <v>64</v>
      </c>
      <c r="T739" t="s">
        <v>51</v>
      </c>
      <c r="U739" t="s">
        <v>195</v>
      </c>
      <c r="V739">
        <v>0.6</v>
      </c>
      <c r="W739" s="1">
        <v>819</v>
      </c>
      <c r="X739">
        <v>1</v>
      </c>
      <c r="Y739">
        <v>1.25</v>
      </c>
      <c r="Z739">
        <v>5</v>
      </c>
      <c r="AA739">
        <v>0.25</v>
      </c>
      <c r="AB739" s="2">
        <v>0</v>
      </c>
      <c r="AC739" s="1">
        <v>0</v>
      </c>
      <c r="AD739" s="7">
        <v>43509</v>
      </c>
      <c r="AE739" s="7">
        <v>43509</v>
      </c>
      <c r="AF739">
        <v>0</v>
      </c>
      <c r="AG739" t="s">
        <v>53</v>
      </c>
      <c r="AH739" s="2">
        <v>0</v>
      </c>
      <c r="AI739" s="1">
        <v>0</v>
      </c>
      <c r="AJ739" s="1">
        <v>0</v>
      </c>
      <c r="AK739" s="6" t="str">
        <f>+IF(Tabla1[[#This Row],[REQUEST_TY]]="SR MANTENIMIENTO CORRECTIVO", "EMERGENCIA", "OTROS")</f>
        <v>EMERGENCIA</v>
      </c>
      <c r="AL739" s="6" t="str">
        <f>+_xlfn.IFS(Tabla1[[#This Row],[Veces obj]]&lt;=1,"0-1",Tabla1[[#This Row],[Veces obj]]&lt;=2,"1-2",Tabla1[[#This Row],[Veces obj]]&lt;=3,"2-3",TRUE,"&gt;3")</f>
        <v>0-1</v>
      </c>
      <c r="AM739" s="6" t="str">
        <f>+_xlfn.IFS(MONTH(Tabla1[[#This Row],[MES]])&lt;=3,"Q1",MONTH(Tabla1[[#This Row],[MES]])&lt;=6,"Q2",MONTH(Tabla1[[#This Row],[MES]])&lt;=9,"Q3",TRUE,"Q4")</f>
        <v>Q1</v>
      </c>
      <c r="AN739" t="str">
        <f>+IFERROR(VLOOKUP(Tabla1[[#This Row],[CUENTA]],CTAS[],2,0),"OTROS")</f>
        <v>OTROS</v>
      </c>
      <c r="AP739" t="str">
        <f>+IFERROR(VLOOKUP(Tabla1[[#This Row],[EMPLEADO]],IS[],3,0),"OTROS")</f>
        <v>OTROS</v>
      </c>
      <c r="AQ739" t="str">
        <f>+IFERROR(VLOOKUP(Tabla1[[#This Row],[EMPLEADO]],IS[[NÓMINA]:[INGENIERO]],2,0),"OTROS")</f>
        <v>OTROS</v>
      </c>
    </row>
    <row r="740" spans="1:43" x14ac:dyDescent="0.25">
      <c r="A740" t="s">
        <v>4444</v>
      </c>
      <c r="B740">
        <v>1</v>
      </c>
      <c r="C740" t="s">
        <v>5998</v>
      </c>
      <c r="D740" t="s">
        <v>38</v>
      </c>
      <c r="E740" t="s">
        <v>300</v>
      </c>
      <c r="F740" t="s">
        <v>5999</v>
      </c>
      <c r="G740" s="17" t="s">
        <v>2352</v>
      </c>
      <c r="H740" t="s">
        <v>58</v>
      </c>
      <c r="I740" t="s">
        <v>43</v>
      </c>
      <c r="J740" t="s">
        <v>8</v>
      </c>
      <c r="K740" t="s">
        <v>102</v>
      </c>
      <c r="L740" t="s">
        <v>1621</v>
      </c>
      <c r="M740" t="s">
        <v>736</v>
      </c>
      <c r="N740">
        <v>0</v>
      </c>
      <c r="O740" t="s">
        <v>47</v>
      </c>
      <c r="P740">
        <v>27</v>
      </c>
      <c r="Q740" t="s">
        <v>62</v>
      </c>
      <c r="R740" t="s">
        <v>223</v>
      </c>
      <c r="S740" t="s">
        <v>139</v>
      </c>
      <c r="T740" t="s">
        <v>51</v>
      </c>
      <c r="U740" t="s">
        <v>262</v>
      </c>
      <c r="V740">
        <v>1.05</v>
      </c>
      <c r="W740" s="1">
        <v>1651.6500000000003</v>
      </c>
      <c r="X740">
        <v>1</v>
      </c>
      <c r="Y740">
        <v>1</v>
      </c>
      <c r="Z740">
        <v>4</v>
      </c>
      <c r="AA740">
        <v>0.25</v>
      </c>
      <c r="AB740" s="2">
        <v>0</v>
      </c>
      <c r="AC740" s="1">
        <v>0</v>
      </c>
      <c r="AD740" s="7">
        <v>43515</v>
      </c>
      <c r="AE740" s="7">
        <v>43515</v>
      </c>
      <c r="AF740">
        <v>0</v>
      </c>
      <c r="AG740" t="s">
        <v>53</v>
      </c>
      <c r="AH740" s="2">
        <v>0</v>
      </c>
      <c r="AI740" s="1">
        <v>0</v>
      </c>
      <c r="AJ740" s="1">
        <v>0</v>
      </c>
      <c r="AK740" s="6" t="str">
        <f>+IF(Tabla1[[#This Row],[REQUEST_TY]]="SR MANTENIMIENTO CORRECTIVO", "EMERGENCIA", "OTROS")</f>
        <v>EMERGENCIA</v>
      </c>
      <c r="AL740" s="6" t="str">
        <f>+_xlfn.IFS(Tabla1[[#This Row],[Veces obj]]&lt;=1,"0-1",Tabla1[[#This Row],[Veces obj]]&lt;=2,"1-2",Tabla1[[#This Row],[Veces obj]]&lt;=3,"2-3",TRUE,"&gt;3")</f>
        <v>0-1</v>
      </c>
      <c r="AM740" s="6" t="str">
        <f>+_xlfn.IFS(MONTH(Tabla1[[#This Row],[MES]])&lt;=3,"Q1",MONTH(Tabla1[[#This Row],[MES]])&lt;=6,"Q2",MONTH(Tabla1[[#This Row],[MES]])&lt;=9,"Q3",TRUE,"Q4")</f>
        <v>Q1</v>
      </c>
      <c r="AN740" t="str">
        <f>+IFERROR(VLOOKUP(Tabla1[[#This Row],[CUENTA]],CTAS[],2,0),"OTROS")</f>
        <v>OTROS</v>
      </c>
      <c r="AP740" t="str">
        <f>+IFERROR(VLOOKUP(Tabla1[[#This Row],[EMPLEADO]],IS[],3,0),"OTROS")</f>
        <v>OTROS</v>
      </c>
      <c r="AQ740" t="str">
        <f>+IFERROR(VLOOKUP(Tabla1[[#This Row],[EMPLEADO]],IS[[NÓMINA]:[INGENIERO]],2,0),"OTROS")</f>
        <v>OTROS</v>
      </c>
    </row>
    <row r="741" spans="1:43" x14ac:dyDescent="0.25">
      <c r="A741" t="s">
        <v>4444</v>
      </c>
      <c r="B741">
        <v>1</v>
      </c>
      <c r="C741" t="s">
        <v>6214</v>
      </c>
      <c r="D741" t="s">
        <v>38</v>
      </c>
      <c r="E741" t="s">
        <v>535</v>
      </c>
      <c r="F741" t="s">
        <v>6215</v>
      </c>
      <c r="G741" s="17" t="s">
        <v>6216</v>
      </c>
      <c r="H741" t="s">
        <v>220</v>
      </c>
      <c r="I741" t="s">
        <v>43</v>
      </c>
      <c r="J741" t="s">
        <v>8</v>
      </c>
      <c r="K741" t="s">
        <v>117</v>
      </c>
      <c r="L741" t="s">
        <v>6217</v>
      </c>
      <c r="M741" t="s">
        <v>1725</v>
      </c>
      <c r="N741">
        <v>0</v>
      </c>
      <c r="O741" t="s">
        <v>47</v>
      </c>
      <c r="P741">
        <v>2632</v>
      </c>
      <c r="Q741" t="s">
        <v>48</v>
      </c>
      <c r="R741" t="s">
        <v>49</v>
      </c>
      <c r="S741" t="s">
        <v>50</v>
      </c>
      <c r="T741" t="s">
        <v>51</v>
      </c>
      <c r="U741" t="s">
        <v>52</v>
      </c>
      <c r="V741">
        <v>1.05</v>
      </c>
      <c r="W741" s="1">
        <v>750.75000000000011</v>
      </c>
      <c r="X741">
        <v>1</v>
      </c>
      <c r="Y741">
        <v>1.25</v>
      </c>
      <c r="Z741">
        <v>5</v>
      </c>
      <c r="AA741">
        <v>0.25</v>
      </c>
      <c r="AB741" s="2">
        <v>0</v>
      </c>
      <c r="AC741" s="1">
        <v>0</v>
      </c>
      <c r="AD741" s="7">
        <v>43511</v>
      </c>
      <c r="AE741" s="7">
        <v>43511</v>
      </c>
      <c r="AF741">
        <v>0</v>
      </c>
      <c r="AG741" t="s">
        <v>53</v>
      </c>
      <c r="AH741" s="2">
        <v>0</v>
      </c>
      <c r="AI741" s="1">
        <v>0</v>
      </c>
      <c r="AJ741" s="1">
        <v>0</v>
      </c>
      <c r="AK741" s="6" t="str">
        <f>+IF(Tabla1[[#This Row],[REQUEST_TY]]="SR MANTENIMIENTO CORRECTIVO", "EMERGENCIA", "OTROS")</f>
        <v>EMERGENCIA</v>
      </c>
      <c r="AL741" s="6" t="str">
        <f>+_xlfn.IFS(Tabla1[[#This Row],[Veces obj]]&lt;=1,"0-1",Tabla1[[#This Row],[Veces obj]]&lt;=2,"1-2",Tabla1[[#This Row],[Veces obj]]&lt;=3,"2-3",TRUE,"&gt;3")</f>
        <v>0-1</v>
      </c>
      <c r="AM741" s="6" t="str">
        <f>+_xlfn.IFS(MONTH(Tabla1[[#This Row],[MES]])&lt;=3,"Q1",MONTH(Tabla1[[#This Row],[MES]])&lt;=6,"Q2",MONTH(Tabla1[[#This Row],[MES]])&lt;=9,"Q3",TRUE,"Q4")</f>
        <v>Q1</v>
      </c>
      <c r="AN741" t="str">
        <f>+IFERROR(VLOOKUP(Tabla1[[#This Row],[CUENTA]],CTAS[],2,0),"OTROS")</f>
        <v>OTROS</v>
      </c>
      <c r="AP741" t="str">
        <f>+IFERROR(VLOOKUP(Tabla1[[#This Row],[EMPLEADO]],IS[],3,0),"OTROS")</f>
        <v>OTROS</v>
      </c>
      <c r="AQ741" t="str">
        <f>+IFERROR(VLOOKUP(Tabla1[[#This Row],[EMPLEADO]],IS[[NÓMINA]:[INGENIERO]],2,0),"OTROS")</f>
        <v>OTROS</v>
      </c>
    </row>
    <row r="742" spans="1:43" x14ac:dyDescent="0.25">
      <c r="A742" t="s">
        <v>4444</v>
      </c>
      <c r="B742">
        <v>1</v>
      </c>
      <c r="C742" t="s">
        <v>6368</v>
      </c>
      <c r="D742" t="s">
        <v>38</v>
      </c>
      <c r="E742" t="s">
        <v>76</v>
      </c>
      <c r="F742" t="s">
        <v>6369</v>
      </c>
      <c r="G742" s="17" t="s">
        <v>2690</v>
      </c>
      <c r="H742" t="s">
        <v>471</v>
      </c>
      <c r="I742" t="s">
        <v>43</v>
      </c>
      <c r="J742" t="s">
        <v>8</v>
      </c>
      <c r="K742" t="s">
        <v>59</v>
      </c>
      <c r="L742" t="s">
        <v>2692</v>
      </c>
      <c r="M742" t="s">
        <v>46</v>
      </c>
      <c r="N742">
        <v>0</v>
      </c>
      <c r="O742" t="s">
        <v>47</v>
      </c>
      <c r="P742">
        <v>11</v>
      </c>
      <c r="Q742" t="s">
        <v>194</v>
      </c>
      <c r="R742" t="s">
        <v>63</v>
      </c>
      <c r="S742" t="s">
        <v>64</v>
      </c>
      <c r="T742" t="s">
        <v>51</v>
      </c>
      <c r="U742" t="s">
        <v>195</v>
      </c>
      <c r="V742">
        <v>0.6</v>
      </c>
      <c r="W742" s="1">
        <v>819</v>
      </c>
      <c r="X742">
        <v>1</v>
      </c>
      <c r="Y742">
        <v>1.25</v>
      </c>
      <c r="Z742">
        <v>5</v>
      </c>
      <c r="AA742">
        <v>0.25</v>
      </c>
      <c r="AB742" s="2">
        <v>0</v>
      </c>
      <c r="AC742" s="1">
        <v>0</v>
      </c>
      <c r="AD742" s="7">
        <v>43514</v>
      </c>
      <c r="AE742" s="7">
        <v>43515</v>
      </c>
      <c r="AF742">
        <v>1</v>
      </c>
      <c r="AG742" t="s">
        <v>53</v>
      </c>
      <c r="AH742" s="2">
        <v>0</v>
      </c>
      <c r="AI742" s="1">
        <v>0</v>
      </c>
      <c r="AJ742" s="1">
        <v>0</v>
      </c>
      <c r="AK742" s="6" t="str">
        <f>+IF(Tabla1[[#This Row],[REQUEST_TY]]="SR MANTENIMIENTO CORRECTIVO", "EMERGENCIA", "OTROS")</f>
        <v>EMERGENCIA</v>
      </c>
      <c r="AL742" s="6" t="str">
        <f>+_xlfn.IFS(Tabla1[[#This Row],[Veces obj]]&lt;=1,"0-1",Tabla1[[#This Row],[Veces obj]]&lt;=2,"1-2",Tabla1[[#This Row],[Veces obj]]&lt;=3,"2-3",TRUE,"&gt;3")</f>
        <v>0-1</v>
      </c>
      <c r="AM742" s="6" t="str">
        <f>+_xlfn.IFS(MONTH(Tabla1[[#This Row],[MES]])&lt;=3,"Q1",MONTH(Tabla1[[#This Row],[MES]])&lt;=6,"Q2",MONTH(Tabla1[[#This Row],[MES]])&lt;=9,"Q3",TRUE,"Q4")</f>
        <v>Q1</v>
      </c>
      <c r="AN742" t="str">
        <f>+IFERROR(VLOOKUP(Tabla1[[#This Row],[CUENTA]],CTAS[],2,0),"OTROS")</f>
        <v>OTROS</v>
      </c>
      <c r="AP742" t="str">
        <f>+IFERROR(VLOOKUP(Tabla1[[#This Row],[EMPLEADO]],IS[],3,0),"OTROS")</f>
        <v>OTROS</v>
      </c>
      <c r="AQ742" t="str">
        <f>+IFERROR(VLOOKUP(Tabla1[[#This Row],[EMPLEADO]],IS[[NÓMINA]:[INGENIERO]],2,0),"OTROS")</f>
        <v>OTROS</v>
      </c>
    </row>
    <row r="743" spans="1:43" x14ac:dyDescent="0.25">
      <c r="A743" t="s">
        <v>4444</v>
      </c>
      <c r="B743">
        <v>1</v>
      </c>
      <c r="C743" t="s">
        <v>6370</v>
      </c>
      <c r="D743" t="s">
        <v>38</v>
      </c>
      <c r="E743" t="s">
        <v>747</v>
      </c>
      <c r="F743" t="s">
        <v>6371</v>
      </c>
      <c r="G743" s="17" t="s">
        <v>2407</v>
      </c>
      <c r="H743" t="s">
        <v>527</v>
      </c>
      <c r="I743" t="s">
        <v>43</v>
      </c>
      <c r="J743" t="s">
        <v>8</v>
      </c>
      <c r="K743" t="s">
        <v>528</v>
      </c>
      <c r="L743" t="s">
        <v>529</v>
      </c>
      <c r="M743" t="s">
        <v>530</v>
      </c>
      <c r="N743">
        <v>1</v>
      </c>
      <c r="O743" t="s">
        <v>47</v>
      </c>
      <c r="P743">
        <v>47</v>
      </c>
      <c r="Q743" t="s">
        <v>82</v>
      </c>
      <c r="R743" t="s">
        <v>95</v>
      </c>
      <c r="S743" t="s">
        <v>64</v>
      </c>
      <c r="T743" t="s">
        <v>51</v>
      </c>
      <c r="U743" t="s">
        <v>83</v>
      </c>
      <c r="V743">
        <v>1.05</v>
      </c>
      <c r="W743" s="1">
        <v>0</v>
      </c>
      <c r="X743">
        <v>1</v>
      </c>
      <c r="Y743">
        <v>1.25</v>
      </c>
      <c r="Z743">
        <v>5</v>
      </c>
      <c r="AA743">
        <v>0.25</v>
      </c>
      <c r="AB743" s="2">
        <v>0</v>
      </c>
      <c r="AC743" s="1">
        <v>0</v>
      </c>
      <c r="AD743" s="7">
        <v>43515</v>
      </c>
      <c r="AE743" s="7">
        <v>43515</v>
      </c>
      <c r="AF743">
        <v>0</v>
      </c>
      <c r="AG743" t="s">
        <v>53</v>
      </c>
      <c r="AH743" s="2">
        <v>0</v>
      </c>
      <c r="AI743" s="1">
        <v>0</v>
      </c>
      <c r="AJ743" s="1">
        <v>0</v>
      </c>
      <c r="AK743" s="6" t="str">
        <f>+IF(Tabla1[[#This Row],[REQUEST_TY]]="SR MANTENIMIENTO CORRECTIVO", "EMERGENCIA", "OTROS")</f>
        <v>EMERGENCIA</v>
      </c>
      <c r="AL743" s="6" t="str">
        <f>+_xlfn.IFS(Tabla1[[#This Row],[Veces obj]]&lt;=1,"0-1",Tabla1[[#This Row],[Veces obj]]&lt;=2,"1-2",Tabla1[[#This Row],[Veces obj]]&lt;=3,"2-3",TRUE,"&gt;3")</f>
        <v>0-1</v>
      </c>
      <c r="AM743" s="6" t="str">
        <f>+_xlfn.IFS(MONTH(Tabla1[[#This Row],[MES]])&lt;=3,"Q1",MONTH(Tabla1[[#This Row],[MES]])&lt;=6,"Q2",MONTH(Tabla1[[#This Row],[MES]])&lt;=9,"Q3",TRUE,"Q4")</f>
        <v>Q1</v>
      </c>
      <c r="AN743" t="str">
        <f>+IFERROR(VLOOKUP(Tabla1[[#This Row],[CUENTA]],CTAS[],2,0),"OTROS")</f>
        <v>OTROS</v>
      </c>
      <c r="AP743" t="str">
        <f>+IFERROR(VLOOKUP(Tabla1[[#This Row],[EMPLEADO]],IS[],3,0),"OTROS")</f>
        <v>OTROS</v>
      </c>
      <c r="AQ743" t="str">
        <f>+IFERROR(VLOOKUP(Tabla1[[#This Row],[EMPLEADO]],IS[[NÓMINA]:[INGENIERO]],2,0),"OTROS")</f>
        <v>OTROS</v>
      </c>
    </row>
    <row r="744" spans="1:43" x14ac:dyDescent="0.25">
      <c r="A744" t="s">
        <v>4444</v>
      </c>
      <c r="B744">
        <v>1</v>
      </c>
      <c r="C744" t="s">
        <v>7210</v>
      </c>
      <c r="D744" t="s">
        <v>38</v>
      </c>
      <c r="E744" t="s">
        <v>76</v>
      </c>
      <c r="F744" t="s">
        <v>7211</v>
      </c>
      <c r="G744" s="17" t="s">
        <v>1611</v>
      </c>
      <c r="H744" t="s">
        <v>691</v>
      </c>
      <c r="I744" t="s">
        <v>43</v>
      </c>
      <c r="J744" t="s">
        <v>8</v>
      </c>
      <c r="K744" t="s">
        <v>102</v>
      </c>
      <c r="L744" t="s">
        <v>753</v>
      </c>
      <c r="M744" t="s">
        <v>215</v>
      </c>
      <c r="N744">
        <v>0</v>
      </c>
      <c r="O744" t="s">
        <v>47</v>
      </c>
      <c r="P744">
        <v>49</v>
      </c>
      <c r="Q744" t="s">
        <v>82</v>
      </c>
      <c r="R744" t="s">
        <v>63</v>
      </c>
      <c r="S744" t="s">
        <v>64</v>
      </c>
      <c r="T744" t="s">
        <v>51</v>
      </c>
      <c r="U744" t="s">
        <v>83</v>
      </c>
      <c r="V744">
        <v>1.05</v>
      </c>
      <c r="W744" s="1">
        <v>1433.25</v>
      </c>
      <c r="X744">
        <v>1</v>
      </c>
      <c r="Y744">
        <v>1.25</v>
      </c>
      <c r="Z744">
        <v>5</v>
      </c>
      <c r="AA744">
        <v>0.25</v>
      </c>
      <c r="AB744" s="2">
        <v>0</v>
      </c>
      <c r="AC744" s="1">
        <v>0</v>
      </c>
      <c r="AD744" s="7">
        <v>43523</v>
      </c>
      <c r="AE744" s="7">
        <v>43523</v>
      </c>
      <c r="AF744">
        <v>0</v>
      </c>
      <c r="AG744" t="s">
        <v>53</v>
      </c>
      <c r="AH744" s="2">
        <v>0</v>
      </c>
      <c r="AI744" s="1">
        <v>0</v>
      </c>
      <c r="AJ744" s="1">
        <v>0</v>
      </c>
      <c r="AK744" s="6" t="str">
        <f>+IF(Tabla1[[#This Row],[REQUEST_TY]]="SR MANTENIMIENTO CORRECTIVO", "EMERGENCIA", "OTROS")</f>
        <v>EMERGENCIA</v>
      </c>
      <c r="AL744" s="6" t="str">
        <f>+_xlfn.IFS(Tabla1[[#This Row],[Veces obj]]&lt;=1,"0-1",Tabla1[[#This Row],[Veces obj]]&lt;=2,"1-2",Tabla1[[#This Row],[Veces obj]]&lt;=3,"2-3",TRUE,"&gt;3")</f>
        <v>0-1</v>
      </c>
      <c r="AM744" s="6" t="str">
        <f>+_xlfn.IFS(MONTH(Tabla1[[#This Row],[MES]])&lt;=3,"Q1",MONTH(Tabla1[[#This Row],[MES]])&lt;=6,"Q2",MONTH(Tabla1[[#This Row],[MES]])&lt;=9,"Q3",TRUE,"Q4")</f>
        <v>Q1</v>
      </c>
      <c r="AN744" t="str">
        <f>+IFERROR(VLOOKUP(Tabla1[[#This Row],[CUENTA]],CTAS[],2,0),"OTROS")</f>
        <v>OTROS</v>
      </c>
      <c r="AP744" t="str">
        <f>+IFERROR(VLOOKUP(Tabla1[[#This Row],[EMPLEADO]],IS[],3,0),"OTROS")</f>
        <v>OTROS</v>
      </c>
      <c r="AQ744" t="str">
        <f>+IFERROR(VLOOKUP(Tabla1[[#This Row],[EMPLEADO]],IS[[NÓMINA]:[INGENIERO]],2,0),"OTROS")</f>
        <v>OTROS</v>
      </c>
    </row>
    <row r="745" spans="1:43" x14ac:dyDescent="0.25">
      <c r="A745" t="s">
        <v>4444</v>
      </c>
      <c r="B745">
        <v>1</v>
      </c>
      <c r="C745" t="s">
        <v>7283</v>
      </c>
      <c r="D745" t="s">
        <v>38</v>
      </c>
      <c r="E745" t="s">
        <v>725</v>
      </c>
      <c r="F745" t="s">
        <v>7284</v>
      </c>
      <c r="G745" s="17" t="s">
        <v>6856</v>
      </c>
      <c r="H745" t="s">
        <v>471</v>
      </c>
      <c r="I745" t="s">
        <v>43</v>
      </c>
      <c r="J745" t="s">
        <v>8</v>
      </c>
      <c r="K745" t="s">
        <v>102</v>
      </c>
      <c r="L745" t="s">
        <v>6857</v>
      </c>
      <c r="M745" t="s">
        <v>256</v>
      </c>
      <c r="N745">
        <v>0</v>
      </c>
      <c r="O745" t="s">
        <v>47</v>
      </c>
      <c r="P745">
        <v>7</v>
      </c>
      <c r="Q745" t="s">
        <v>194</v>
      </c>
      <c r="R745" t="s">
        <v>223</v>
      </c>
      <c r="S745" t="s">
        <v>139</v>
      </c>
      <c r="T745" t="s">
        <v>51</v>
      </c>
      <c r="U745" t="s">
        <v>224</v>
      </c>
      <c r="V745">
        <v>0.8</v>
      </c>
      <c r="W745" s="1">
        <v>1258.4000000000003</v>
      </c>
      <c r="X745">
        <v>1</v>
      </c>
      <c r="Y745">
        <v>1</v>
      </c>
      <c r="Z745">
        <v>4</v>
      </c>
      <c r="AA745">
        <v>0.25</v>
      </c>
      <c r="AB745" s="2">
        <v>0</v>
      </c>
      <c r="AC745" s="1">
        <v>0</v>
      </c>
      <c r="AD745" s="7">
        <v>43524</v>
      </c>
      <c r="AE745" s="7">
        <v>43524</v>
      </c>
      <c r="AF745">
        <v>0</v>
      </c>
      <c r="AG745" t="s">
        <v>53</v>
      </c>
      <c r="AH745" s="2">
        <v>0</v>
      </c>
      <c r="AI745" s="1">
        <v>0</v>
      </c>
      <c r="AJ745" s="1">
        <v>0</v>
      </c>
      <c r="AK745" s="6" t="str">
        <f>+IF(Tabla1[[#This Row],[REQUEST_TY]]="SR MANTENIMIENTO CORRECTIVO", "EMERGENCIA", "OTROS")</f>
        <v>EMERGENCIA</v>
      </c>
      <c r="AL745" s="6" t="str">
        <f>+_xlfn.IFS(Tabla1[[#This Row],[Veces obj]]&lt;=1,"0-1",Tabla1[[#This Row],[Veces obj]]&lt;=2,"1-2",Tabla1[[#This Row],[Veces obj]]&lt;=3,"2-3",TRUE,"&gt;3")</f>
        <v>0-1</v>
      </c>
      <c r="AM745" s="6" t="str">
        <f>+_xlfn.IFS(MONTH(Tabla1[[#This Row],[MES]])&lt;=3,"Q1",MONTH(Tabla1[[#This Row],[MES]])&lt;=6,"Q2",MONTH(Tabla1[[#This Row],[MES]])&lt;=9,"Q3",TRUE,"Q4")</f>
        <v>Q1</v>
      </c>
      <c r="AN745" t="str">
        <f>+IFERROR(VLOOKUP(Tabla1[[#This Row],[CUENTA]],CTAS[],2,0),"OTROS")</f>
        <v>OTROS</v>
      </c>
      <c r="AP745" t="str">
        <f>+IFERROR(VLOOKUP(Tabla1[[#This Row],[EMPLEADO]],IS[],3,0),"OTROS")</f>
        <v>OTROS</v>
      </c>
      <c r="AQ745" t="str">
        <f>+IFERROR(VLOOKUP(Tabla1[[#This Row],[EMPLEADO]],IS[[NÓMINA]:[INGENIERO]],2,0),"OTROS")</f>
        <v>OTROS</v>
      </c>
    </row>
    <row r="746" spans="1:43" x14ac:dyDescent="0.25">
      <c r="A746" t="s">
        <v>36</v>
      </c>
      <c r="B746">
        <v>1</v>
      </c>
      <c r="C746" t="s">
        <v>4021</v>
      </c>
      <c r="D746" t="s">
        <v>38</v>
      </c>
      <c r="E746" t="s">
        <v>599</v>
      </c>
      <c r="F746" t="s">
        <v>4022</v>
      </c>
      <c r="G746" s="17" t="s">
        <v>4023</v>
      </c>
      <c r="H746" t="s">
        <v>266</v>
      </c>
      <c r="I746" t="s">
        <v>43</v>
      </c>
      <c r="J746" t="s">
        <v>8</v>
      </c>
      <c r="K746" t="s">
        <v>1881</v>
      </c>
      <c r="L746" t="s">
        <v>1882</v>
      </c>
      <c r="M746" t="s">
        <v>73</v>
      </c>
      <c r="N746">
        <v>0</v>
      </c>
      <c r="O746" t="s">
        <v>47</v>
      </c>
      <c r="P746">
        <v>28</v>
      </c>
      <c r="Q746" t="s">
        <v>62</v>
      </c>
      <c r="R746" t="s">
        <v>242</v>
      </c>
      <c r="S746" t="s">
        <v>64</v>
      </c>
      <c r="T746" t="s">
        <v>51</v>
      </c>
      <c r="U746" t="s">
        <v>65</v>
      </c>
      <c r="V746">
        <v>0.8</v>
      </c>
      <c r="W746" s="1">
        <v>1092</v>
      </c>
      <c r="X746">
        <v>1</v>
      </c>
      <c r="Y746">
        <v>5.6</v>
      </c>
      <c r="Z746">
        <v>5</v>
      </c>
      <c r="AA746">
        <v>1.1199999999999999</v>
      </c>
      <c r="AB746" s="2">
        <v>2.9999999999999971E-2</v>
      </c>
      <c r="AC746" s="1">
        <v>-40.94999999999996</v>
      </c>
      <c r="AD746" s="7">
        <v>43479</v>
      </c>
      <c r="AE746" s="7">
        <v>43479</v>
      </c>
      <c r="AF746">
        <v>0</v>
      </c>
      <c r="AG746" t="s">
        <v>53</v>
      </c>
      <c r="AH746" s="2">
        <v>0</v>
      </c>
      <c r="AI746" s="1">
        <v>0</v>
      </c>
      <c r="AJ746" s="1">
        <v>0</v>
      </c>
      <c r="AK746" s="6" t="str">
        <f>+IF(Tabla1[[#This Row],[REQUEST_TY]]="SR MANTENIMIENTO CORRECTIVO", "EMERGENCIA", "OTROS")</f>
        <v>EMERGENCIA</v>
      </c>
      <c r="AL746" s="6" t="str">
        <f>+_xlfn.IFS(Tabla1[[#This Row],[Veces obj]]&lt;=1,"0-1",Tabla1[[#This Row],[Veces obj]]&lt;=2,"1-2",Tabla1[[#This Row],[Veces obj]]&lt;=3,"2-3",TRUE,"&gt;3")</f>
        <v>1-2</v>
      </c>
      <c r="AM746" s="6" t="str">
        <f>+_xlfn.IFS(MONTH(Tabla1[[#This Row],[MES]])&lt;=3,"Q1",MONTH(Tabla1[[#This Row],[MES]])&lt;=6,"Q2",MONTH(Tabla1[[#This Row],[MES]])&lt;=9,"Q3",TRUE,"Q4")</f>
        <v>Q1</v>
      </c>
      <c r="AN746" t="str">
        <f>+IFERROR(VLOOKUP(Tabla1[[#This Row],[CUENTA]],CTAS[],2,0),"OTROS")</f>
        <v>OTROS</v>
      </c>
      <c r="AO746">
        <v>1</v>
      </c>
      <c r="AP746" t="str">
        <f>+IFERROR(VLOOKUP(Tabla1[[#This Row],[EMPLEADO]],IS[],3,0),"OTROS")</f>
        <v>JUAREZ</v>
      </c>
      <c r="AQ746" t="str">
        <f>+IFERROR(VLOOKUP(Tabla1[[#This Row],[EMPLEADO]],IS[[NÓMINA]:[INGENIERO]],2,0),"OTROS")</f>
        <v>CESAR MAR</v>
      </c>
    </row>
    <row r="747" spans="1:43" x14ac:dyDescent="0.25">
      <c r="A747" t="s">
        <v>36</v>
      </c>
      <c r="B747">
        <v>1</v>
      </c>
      <c r="C747" t="s">
        <v>1605</v>
      </c>
      <c r="D747" t="s">
        <v>38</v>
      </c>
      <c r="E747" t="s">
        <v>332</v>
      </c>
      <c r="F747" t="s">
        <v>1606</v>
      </c>
      <c r="G747" s="17" t="s">
        <v>1607</v>
      </c>
      <c r="H747" t="s">
        <v>646</v>
      </c>
      <c r="I747" t="s">
        <v>43</v>
      </c>
      <c r="J747" t="s">
        <v>8</v>
      </c>
      <c r="K747" t="s">
        <v>102</v>
      </c>
      <c r="L747" t="s">
        <v>1608</v>
      </c>
      <c r="M747" t="s">
        <v>358</v>
      </c>
      <c r="N747">
        <v>0</v>
      </c>
      <c r="O747" t="s">
        <v>47</v>
      </c>
      <c r="P747">
        <v>33</v>
      </c>
      <c r="Q747" t="s">
        <v>82</v>
      </c>
      <c r="R747" t="s">
        <v>317</v>
      </c>
      <c r="S747" t="s">
        <v>318</v>
      </c>
      <c r="T747" t="s">
        <v>51</v>
      </c>
      <c r="U747" t="s">
        <v>140</v>
      </c>
      <c r="V747">
        <v>1.1000000000000001</v>
      </c>
      <c r="W747" s="1">
        <v>1730.3000000000004</v>
      </c>
      <c r="X747">
        <v>1</v>
      </c>
      <c r="Y747">
        <v>1.01</v>
      </c>
      <c r="Z747">
        <v>4</v>
      </c>
      <c r="AA747">
        <v>0.2525</v>
      </c>
      <c r="AB747" s="2">
        <v>0</v>
      </c>
      <c r="AC747" s="1">
        <v>0</v>
      </c>
      <c r="AD747" s="7">
        <v>43486</v>
      </c>
      <c r="AE747" s="7">
        <v>43487</v>
      </c>
      <c r="AF747">
        <v>1</v>
      </c>
      <c r="AG747" t="s">
        <v>53</v>
      </c>
      <c r="AH747" s="2">
        <v>0</v>
      </c>
      <c r="AI747" s="1">
        <v>0</v>
      </c>
      <c r="AJ747" s="1">
        <v>0</v>
      </c>
      <c r="AK747" s="6" t="str">
        <f>+IF(Tabla1[[#This Row],[REQUEST_TY]]="SR MANTENIMIENTO CORRECTIVO", "EMERGENCIA", "OTROS")</f>
        <v>EMERGENCIA</v>
      </c>
      <c r="AL747" s="6" t="str">
        <f>+_xlfn.IFS(Tabla1[[#This Row],[Veces obj]]&lt;=1,"0-1",Tabla1[[#This Row],[Veces obj]]&lt;=2,"1-2",Tabla1[[#This Row],[Veces obj]]&lt;=3,"2-3",TRUE,"&gt;3")</f>
        <v>0-1</v>
      </c>
      <c r="AM747" s="6" t="str">
        <f>+_xlfn.IFS(MONTH(Tabla1[[#This Row],[MES]])&lt;=3,"Q1",MONTH(Tabla1[[#This Row],[MES]])&lt;=6,"Q2",MONTH(Tabla1[[#This Row],[MES]])&lt;=9,"Q3",TRUE,"Q4")</f>
        <v>Q1</v>
      </c>
      <c r="AN747" t="str">
        <f>+IFERROR(VLOOKUP(Tabla1[[#This Row],[CUENTA]],CTAS[],2,0),"OTROS")</f>
        <v>OTROS</v>
      </c>
      <c r="AP747" t="str">
        <f>+IFERROR(VLOOKUP(Tabla1[[#This Row],[EMPLEADO]],IS[],3,0),"OTROS")</f>
        <v>OTROS</v>
      </c>
      <c r="AQ747" t="str">
        <f>+IFERROR(VLOOKUP(Tabla1[[#This Row],[EMPLEADO]],IS[[NÓMINA]:[INGENIERO]],2,0),"OTROS")</f>
        <v>OTROS</v>
      </c>
    </row>
    <row r="748" spans="1:43" x14ac:dyDescent="0.25">
      <c r="A748" t="s">
        <v>36</v>
      </c>
      <c r="B748">
        <v>1</v>
      </c>
      <c r="C748" t="s">
        <v>4112</v>
      </c>
      <c r="D748" t="s">
        <v>38</v>
      </c>
      <c r="E748" t="s">
        <v>725</v>
      </c>
      <c r="F748" t="s">
        <v>4113</v>
      </c>
      <c r="G748" s="17" t="s">
        <v>4114</v>
      </c>
      <c r="H748" t="s">
        <v>266</v>
      </c>
      <c r="I748" t="s">
        <v>43</v>
      </c>
      <c r="J748" t="s">
        <v>8</v>
      </c>
      <c r="K748" t="s">
        <v>59</v>
      </c>
      <c r="L748" t="s">
        <v>3244</v>
      </c>
      <c r="M748" t="s">
        <v>94</v>
      </c>
      <c r="N748">
        <v>0</v>
      </c>
      <c r="O748" t="s">
        <v>47</v>
      </c>
      <c r="P748">
        <v>19</v>
      </c>
      <c r="Q748" t="s">
        <v>62</v>
      </c>
      <c r="R748" t="s">
        <v>223</v>
      </c>
      <c r="S748" t="s">
        <v>139</v>
      </c>
      <c r="T748" t="s">
        <v>51</v>
      </c>
      <c r="U748" t="s">
        <v>262</v>
      </c>
      <c r="V748">
        <v>1.05</v>
      </c>
      <c r="W748" s="1">
        <v>1651.6500000000003</v>
      </c>
      <c r="X748">
        <v>1</v>
      </c>
      <c r="Y748">
        <v>5.2</v>
      </c>
      <c r="Z748">
        <v>4</v>
      </c>
      <c r="AA748">
        <v>1.3</v>
      </c>
      <c r="AB748" s="2">
        <v>7.5000000000000011E-2</v>
      </c>
      <c r="AC748" s="1">
        <v>-117.97500000000004</v>
      </c>
      <c r="AD748" s="7">
        <v>43475</v>
      </c>
      <c r="AE748" s="7">
        <v>43475</v>
      </c>
      <c r="AF748">
        <v>0</v>
      </c>
      <c r="AG748" t="s">
        <v>53</v>
      </c>
      <c r="AH748" s="2">
        <v>0</v>
      </c>
      <c r="AI748" s="1">
        <v>0</v>
      </c>
      <c r="AJ748" s="1">
        <v>0</v>
      </c>
      <c r="AK748" s="6" t="str">
        <f>+IF(Tabla1[[#This Row],[REQUEST_TY]]="SR MANTENIMIENTO CORRECTIVO", "EMERGENCIA", "OTROS")</f>
        <v>EMERGENCIA</v>
      </c>
      <c r="AL748" s="6" t="str">
        <f>+_xlfn.IFS(Tabla1[[#This Row],[Veces obj]]&lt;=1,"0-1",Tabla1[[#This Row],[Veces obj]]&lt;=2,"1-2",Tabla1[[#This Row],[Veces obj]]&lt;=3,"2-3",TRUE,"&gt;3")</f>
        <v>1-2</v>
      </c>
      <c r="AM748" s="6" t="str">
        <f>+_xlfn.IFS(MONTH(Tabla1[[#This Row],[MES]])&lt;=3,"Q1",MONTH(Tabla1[[#This Row],[MES]])&lt;=6,"Q2",MONTH(Tabla1[[#This Row],[MES]])&lt;=9,"Q3",TRUE,"Q4")</f>
        <v>Q1</v>
      </c>
      <c r="AN748" t="str">
        <f>+IFERROR(VLOOKUP(Tabla1[[#This Row],[CUENTA]],CTAS[],2,0),"OTROS")</f>
        <v>OTROS</v>
      </c>
      <c r="AO748">
        <v>1</v>
      </c>
      <c r="AP748" t="str">
        <f>+IFERROR(VLOOKUP(Tabla1[[#This Row],[EMPLEADO]],IS[],3,0),"OTROS")</f>
        <v>JUAREZ</v>
      </c>
      <c r="AQ748" t="str">
        <f>+IFERROR(VLOOKUP(Tabla1[[#This Row],[EMPLEADO]],IS[[NÓMINA]:[INGENIERO]],2,0),"OTROS")</f>
        <v>CESAR MAR</v>
      </c>
    </row>
    <row r="749" spans="1:43" x14ac:dyDescent="0.25">
      <c r="A749" t="s">
        <v>36</v>
      </c>
      <c r="B749">
        <v>1</v>
      </c>
      <c r="C749" t="s">
        <v>1609</v>
      </c>
      <c r="D749" t="s">
        <v>38</v>
      </c>
      <c r="E749" t="s">
        <v>76</v>
      </c>
      <c r="F749" t="s">
        <v>1610</v>
      </c>
      <c r="G749" s="17" t="s">
        <v>1611</v>
      </c>
      <c r="H749" t="s">
        <v>213</v>
      </c>
      <c r="I749" t="s">
        <v>43</v>
      </c>
      <c r="J749" t="s">
        <v>8</v>
      </c>
      <c r="K749" t="s">
        <v>102</v>
      </c>
      <c r="L749" t="s">
        <v>753</v>
      </c>
      <c r="M749" t="s">
        <v>215</v>
      </c>
      <c r="N749">
        <v>0</v>
      </c>
      <c r="O749" t="s">
        <v>47</v>
      </c>
      <c r="P749">
        <v>1</v>
      </c>
      <c r="Q749" t="s">
        <v>388</v>
      </c>
      <c r="R749" t="s">
        <v>63</v>
      </c>
      <c r="S749" t="s">
        <v>64</v>
      </c>
      <c r="T749" t="s">
        <v>51</v>
      </c>
      <c r="U749" t="s">
        <v>389</v>
      </c>
      <c r="V749">
        <v>0</v>
      </c>
      <c r="W749" s="1">
        <v>0</v>
      </c>
      <c r="X749">
        <v>1</v>
      </c>
      <c r="Y749">
        <v>1.27</v>
      </c>
      <c r="Z749">
        <v>5</v>
      </c>
      <c r="AA749">
        <v>0.254</v>
      </c>
      <c r="AB749" s="2">
        <v>0</v>
      </c>
      <c r="AC749" s="1">
        <v>0</v>
      </c>
      <c r="AD749" s="7">
        <v>43476</v>
      </c>
      <c r="AE749" s="7">
        <v>43479</v>
      </c>
      <c r="AF749">
        <v>1</v>
      </c>
      <c r="AG749" t="s">
        <v>53</v>
      </c>
      <c r="AH749" s="2">
        <v>0</v>
      </c>
      <c r="AI749" s="1">
        <v>0</v>
      </c>
      <c r="AJ749" s="1">
        <v>0</v>
      </c>
      <c r="AK749" s="6" t="str">
        <f>+IF(Tabla1[[#This Row],[REQUEST_TY]]="SR MANTENIMIENTO CORRECTIVO", "EMERGENCIA", "OTROS")</f>
        <v>EMERGENCIA</v>
      </c>
      <c r="AL749" s="6" t="str">
        <f>+_xlfn.IFS(Tabla1[[#This Row],[Veces obj]]&lt;=1,"0-1",Tabla1[[#This Row],[Veces obj]]&lt;=2,"1-2",Tabla1[[#This Row],[Veces obj]]&lt;=3,"2-3",TRUE,"&gt;3")</f>
        <v>0-1</v>
      </c>
      <c r="AM749" s="6" t="str">
        <f>+_xlfn.IFS(MONTH(Tabla1[[#This Row],[MES]])&lt;=3,"Q1",MONTH(Tabla1[[#This Row],[MES]])&lt;=6,"Q2",MONTH(Tabla1[[#This Row],[MES]])&lt;=9,"Q3",TRUE,"Q4")</f>
        <v>Q1</v>
      </c>
      <c r="AN749" t="str">
        <f>+IFERROR(VLOOKUP(Tabla1[[#This Row],[CUENTA]],CTAS[],2,0),"OTROS")</f>
        <v>OTROS</v>
      </c>
      <c r="AP749" t="str">
        <f>+IFERROR(VLOOKUP(Tabla1[[#This Row],[EMPLEADO]],IS[],3,0),"OTROS")</f>
        <v>OTROS</v>
      </c>
      <c r="AQ749" t="str">
        <f>+IFERROR(VLOOKUP(Tabla1[[#This Row],[EMPLEADO]],IS[[NÓMINA]:[INGENIERO]],2,0),"OTROS")</f>
        <v>OTROS</v>
      </c>
    </row>
    <row r="750" spans="1:43" x14ac:dyDescent="0.25">
      <c r="A750" t="s">
        <v>36</v>
      </c>
      <c r="B750">
        <v>1</v>
      </c>
      <c r="C750" t="s">
        <v>4363</v>
      </c>
      <c r="D750" t="s">
        <v>38</v>
      </c>
      <c r="E750" t="s">
        <v>113</v>
      </c>
      <c r="F750" t="s">
        <v>4364</v>
      </c>
      <c r="G750" s="17" t="s">
        <v>4365</v>
      </c>
      <c r="H750" t="s">
        <v>266</v>
      </c>
      <c r="I750" t="s">
        <v>43</v>
      </c>
      <c r="J750" t="s">
        <v>8</v>
      </c>
      <c r="K750" t="s">
        <v>125</v>
      </c>
      <c r="L750" t="s">
        <v>4366</v>
      </c>
      <c r="M750" t="s">
        <v>73</v>
      </c>
      <c r="N750">
        <v>0</v>
      </c>
      <c r="O750" t="s">
        <v>47</v>
      </c>
      <c r="P750">
        <v>92</v>
      </c>
      <c r="Q750" t="s">
        <v>48</v>
      </c>
      <c r="R750" t="s">
        <v>49</v>
      </c>
      <c r="S750" t="s">
        <v>50</v>
      </c>
      <c r="T750" t="s">
        <v>51</v>
      </c>
      <c r="U750" t="s">
        <v>52</v>
      </c>
      <c r="V750">
        <v>1.05</v>
      </c>
      <c r="W750" s="1">
        <v>750.75000000000011</v>
      </c>
      <c r="X750">
        <v>1</v>
      </c>
      <c r="Y750">
        <v>11.88</v>
      </c>
      <c r="Z750">
        <v>5</v>
      </c>
      <c r="AA750">
        <v>2.3760000000000003</v>
      </c>
      <c r="AB750" s="2">
        <v>0.34400000000000008</v>
      </c>
      <c r="AC750" s="1">
        <v>-245.96000000000009</v>
      </c>
      <c r="AD750" s="7">
        <v>43462</v>
      </c>
      <c r="AE750" s="7">
        <v>43467</v>
      </c>
      <c r="AF750">
        <v>2</v>
      </c>
      <c r="AG750" t="s">
        <v>1680</v>
      </c>
      <c r="AH750" s="2">
        <v>0.25</v>
      </c>
      <c r="AI750" s="1">
        <v>-178.75000000000003</v>
      </c>
      <c r="AJ750" s="1">
        <v>0</v>
      </c>
      <c r="AK750" s="6" t="str">
        <f>+IF(Tabla1[[#This Row],[REQUEST_TY]]="SR MANTENIMIENTO CORRECTIVO", "EMERGENCIA", "OTROS")</f>
        <v>EMERGENCIA</v>
      </c>
      <c r="AL750" s="6" t="str">
        <f>+_xlfn.IFS(Tabla1[[#This Row],[Veces obj]]&lt;=1,"0-1",Tabla1[[#This Row],[Veces obj]]&lt;=2,"1-2",Tabla1[[#This Row],[Veces obj]]&lt;=3,"2-3",TRUE,"&gt;3")</f>
        <v>2-3</v>
      </c>
      <c r="AM750" s="6" t="str">
        <f>+_xlfn.IFS(MONTH(Tabla1[[#This Row],[MES]])&lt;=3,"Q1",MONTH(Tabla1[[#This Row],[MES]])&lt;=6,"Q2",MONTH(Tabla1[[#This Row],[MES]])&lt;=9,"Q3",TRUE,"Q4")</f>
        <v>Q1</v>
      </c>
      <c r="AN750" t="str">
        <f>+IFERROR(VLOOKUP(Tabla1[[#This Row],[CUENTA]],CTAS[],2,0),"OTROS")</f>
        <v>OTROS</v>
      </c>
      <c r="AO750">
        <v>1</v>
      </c>
      <c r="AP750" t="str">
        <f>+IFERROR(VLOOKUP(Tabla1[[#This Row],[EMPLEADO]],IS[],3,0),"OTROS")</f>
        <v>JUAREZ</v>
      </c>
      <c r="AQ750" t="str">
        <f>+IFERROR(VLOOKUP(Tabla1[[#This Row],[EMPLEADO]],IS[[NÓMINA]:[INGENIERO]],2,0),"OTROS")</f>
        <v>CESAR MAR</v>
      </c>
    </row>
    <row r="751" spans="1:43" x14ac:dyDescent="0.25">
      <c r="A751" t="s">
        <v>4444</v>
      </c>
      <c r="B751">
        <v>1</v>
      </c>
      <c r="C751" t="s">
        <v>6600</v>
      </c>
      <c r="D751" t="s">
        <v>38</v>
      </c>
      <c r="E751" t="s">
        <v>113</v>
      </c>
      <c r="F751" t="s">
        <v>6601</v>
      </c>
      <c r="G751" s="17" t="s">
        <v>6602</v>
      </c>
      <c r="H751" t="s">
        <v>915</v>
      </c>
      <c r="I751" t="s">
        <v>43</v>
      </c>
      <c r="J751" t="s">
        <v>8</v>
      </c>
      <c r="K751" t="s">
        <v>144</v>
      </c>
      <c r="L751" t="s">
        <v>616</v>
      </c>
      <c r="M751" t="s">
        <v>46</v>
      </c>
      <c r="N751">
        <v>0</v>
      </c>
      <c r="O751" t="s">
        <v>47</v>
      </c>
      <c r="P751">
        <v>2637</v>
      </c>
      <c r="Q751" t="s">
        <v>48</v>
      </c>
      <c r="R751" t="s">
        <v>49</v>
      </c>
      <c r="S751" t="s">
        <v>50</v>
      </c>
      <c r="T751" t="s">
        <v>51</v>
      </c>
      <c r="U751" t="s">
        <v>52</v>
      </c>
      <c r="V751">
        <v>1.05</v>
      </c>
      <c r="W751" s="1">
        <v>750.75000000000011</v>
      </c>
      <c r="X751">
        <v>1</v>
      </c>
      <c r="Y751">
        <v>1.27</v>
      </c>
      <c r="Z751">
        <v>5</v>
      </c>
      <c r="AA751">
        <v>0.254</v>
      </c>
      <c r="AB751" s="2">
        <v>0</v>
      </c>
      <c r="AC751" s="1">
        <v>0</v>
      </c>
      <c r="AD751" s="7">
        <v>43515</v>
      </c>
      <c r="AE751" s="7">
        <v>43515</v>
      </c>
      <c r="AF751">
        <v>0</v>
      </c>
      <c r="AG751" t="s">
        <v>53</v>
      </c>
      <c r="AH751" s="2">
        <v>0</v>
      </c>
      <c r="AI751" s="1">
        <v>0</v>
      </c>
      <c r="AJ751" s="1">
        <v>0</v>
      </c>
      <c r="AK751" s="6" t="str">
        <f>+IF(Tabla1[[#This Row],[REQUEST_TY]]="SR MANTENIMIENTO CORRECTIVO", "EMERGENCIA", "OTROS")</f>
        <v>EMERGENCIA</v>
      </c>
      <c r="AL751" s="6" t="str">
        <f>+_xlfn.IFS(Tabla1[[#This Row],[Veces obj]]&lt;=1,"0-1",Tabla1[[#This Row],[Veces obj]]&lt;=2,"1-2",Tabla1[[#This Row],[Veces obj]]&lt;=3,"2-3",TRUE,"&gt;3")</f>
        <v>0-1</v>
      </c>
      <c r="AM751" s="6" t="str">
        <f>+_xlfn.IFS(MONTH(Tabla1[[#This Row],[MES]])&lt;=3,"Q1",MONTH(Tabla1[[#This Row],[MES]])&lt;=6,"Q2",MONTH(Tabla1[[#This Row],[MES]])&lt;=9,"Q3",TRUE,"Q4")</f>
        <v>Q1</v>
      </c>
      <c r="AN751" t="str">
        <f>+IFERROR(VLOOKUP(Tabla1[[#This Row],[CUENTA]],CTAS[],2,0),"OTROS")</f>
        <v>OTROS</v>
      </c>
      <c r="AP751" t="str">
        <f>+IFERROR(VLOOKUP(Tabla1[[#This Row],[EMPLEADO]],IS[],3,0),"OTROS")</f>
        <v>OTROS</v>
      </c>
      <c r="AQ751" t="str">
        <f>+IFERROR(VLOOKUP(Tabla1[[#This Row],[EMPLEADO]],IS[[NÓMINA]:[INGENIERO]],2,0),"OTROS")</f>
        <v>OTROS</v>
      </c>
    </row>
    <row r="752" spans="1:43" x14ac:dyDescent="0.25">
      <c r="A752" t="s">
        <v>36</v>
      </c>
      <c r="B752">
        <v>1</v>
      </c>
      <c r="C752" t="s">
        <v>1612</v>
      </c>
      <c r="D752" t="s">
        <v>38</v>
      </c>
      <c r="E752" t="s">
        <v>725</v>
      </c>
      <c r="F752" t="s">
        <v>1613</v>
      </c>
      <c r="G752" s="17" t="s">
        <v>1614</v>
      </c>
      <c r="H752" t="s">
        <v>79</v>
      </c>
      <c r="I752" t="s">
        <v>43</v>
      </c>
      <c r="J752" t="s">
        <v>8</v>
      </c>
      <c r="K752" t="s">
        <v>59</v>
      </c>
      <c r="L752" t="s">
        <v>1430</v>
      </c>
      <c r="M752" t="s">
        <v>1615</v>
      </c>
      <c r="N752">
        <v>0</v>
      </c>
      <c r="O752" t="s">
        <v>47</v>
      </c>
      <c r="P752">
        <v>18</v>
      </c>
      <c r="Q752" t="s">
        <v>62</v>
      </c>
      <c r="R752" t="s">
        <v>223</v>
      </c>
      <c r="S752" t="s">
        <v>139</v>
      </c>
      <c r="T752" t="s">
        <v>51</v>
      </c>
      <c r="U752" t="s">
        <v>262</v>
      </c>
      <c r="V752">
        <v>1.05</v>
      </c>
      <c r="W752" s="1">
        <v>1651.6500000000003</v>
      </c>
      <c r="X752">
        <v>1</v>
      </c>
      <c r="Y752">
        <v>1.02</v>
      </c>
      <c r="Z752">
        <v>4</v>
      </c>
      <c r="AA752">
        <v>0.255</v>
      </c>
      <c r="AB752" s="2">
        <v>0</v>
      </c>
      <c r="AC752" s="1">
        <v>0</v>
      </c>
      <c r="AD752" s="7">
        <v>43470</v>
      </c>
      <c r="AE752" s="7">
        <v>43472</v>
      </c>
      <c r="AF752">
        <v>0</v>
      </c>
      <c r="AG752" t="s">
        <v>53</v>
      </c>
      <c r="AH752" s="2">
        <v>0</v>
      </c>
      <c r="AI752" s="1">
        <v>0</v>
      </c>
      <c r="AJ752" s="1">
        <v>0</v>
      </c>
      <c r="AK752" s="6" t="str">
        <f>+IF(Tabla1[[#This Row],[REQUEST_TY]]="SR MANTENIMIENTO CORRECTIVO", "EMERGENCIA", "OTROS")</f>
        <v>EMERGENCIA</v>
      </c>
      <c r="AL752" s="6" t="str">
        <f>+_xlfn.IFS(Tabla1[[#This Row],[Veces obj]]&lt;=1,"0-1",Tabla1[[#This Row],[Veces obj]]&lt;=2,"1-2",Tabla1[[#This Row],[Veces obj]]&lt;=3,"2-3",TRUE,"&gt;3")</f>
        <v>0-1</v>
      </c>
      <c r="AM752" s="6" t="str">
        <f>+_xlfn.IFS(MONTH(Tabla1[[#This Row],[MES]])&lt;=3,"Q1",MONTH(Tabla1[[#This Row],[MES]])&lt;=6,"Q2",MONTH(Tabla1[[#This Row],[MES]])&lt;=9,"Q3",TRUE,"Q4")</f>
        <v>Q1</v>
      </c>
      <c r="AN752" t="str">
        <f>+IFERROR(VLOOKUP(Tabla1[[#This Row],[CUENTA]],CTAS[],2,0),"OTROS")</f>
        <v>OTROS</v>
      </c>
      <c r="AP752" t="str">
        <f>+IFERROR(VLOOKUP(Tabla1[[#This Row],[EMPLEADO]],IS[],3,0),"OTROS")</f>
        <v>OTROS</v>
      </c>
      <c r="AQ752" t="str">
        <f>+IFERROR(VLOOKUP(Tabla1[[#This Row],[EMPLEADO]],IS[[NÓMINA]:[INGENIERO]],2,0),"OTROS")</f>
        <v>OTROS</v>
      </c>
    </row>
    <row r="753" spans="1:43" x14ac:dyDescent="0.25">
      <c r="A753" t="s">
        <v>36</v>
      </c>
      <c r="B753">
        <v>1</v>
      </c>
      <c r="C753" t="s">
        <v>1616</v>
      </c>
      <c r="D753" t="s">
        <v>38</v>
      </c>
      <c r="E753" t="s">
        <v>332</v>
      </c>
      <c r="F753" t="s">
        <v>1617</v>
      </c>
      <c r="G753" s="17" t="s">
        <v>1454</v>
      </c>
      <c r="H753" t="s">
        <v>213</v>
      </c>
      <c r="I753" t="s">
        <v>43</v>
      </c>
      <c r="J753" t="s">
        <v>8</v>
      </c>
      <c r="K753" t="s">
        <v>102</v>
      </c>
      <c r="L753" t="s">
        <v>1455</v>
      </c>
      <c r="M753" t="s">
        <v>215</v>
      </c>
      <c r="N753">
        <v>0</v>
      </c>
      <c r="O753" t="s">
        <v>47</v>
      </c>
      <c r="P753">
        <v>3</v>
      </c>
      <c r="Q753" t="s">
        <v>388</v>
      </c>
      <c r="R753" t="s">
        <v>317</v>
      </c>
      <c r="S753" t="s">
        <v>318</v>
      </c>
      <c r="T753" t="s">
        <v>51</v>
      </c>
      <c r="U753" t="s">
        <v>872</v>
      </c>
      <c r="V753">
        <v>0</v>
      </c>
      <c r="W753" s="1">
        <v>0</v>
      </c>
      <c r="X753">
        <v>1</v>
      </c>
      <c r="Y753">
        <v>1.02</v>
      </c>
      <c r="Z753">
        <v>4</v>
      </c>
      <c r="AA753">
        <v>0.255</v>
      </c>
      <c r="AB753" s="2">
        <v>0</v>
      </c>
      <c r="AC753" s="1">
        <v>0</v>
      </c>
      <c r="AD753" s="7">
        <v>43473</v>
      </c>
      <c r="AE753" s="7">
        <v>43473</v>
      </c>
      <c r="AF753">
        <v>0</v>
      </c>
      <c r="AG753" t="s">
        <v>53</v>
      </c>
      <c r="AH753" s="2">
        <v>0</v>
      </c>
      <c r="AI753" s="1">
        <v>0</v>
      </c>
      <c r="AJ753" s="1">
        <v>0</v>
      </c>
      <c r="AK753" s="6" t="str">
        <f>+IF(Tabla1[[#This Row],[REQUEST_TY]]="SR MANTENIMIENTO CORRECTIVO", "EMERGENCIA", "OTROS")</f>
        <v>EMERGENCIA</v>
      </c>
      <c r="AL753" s="6" t="str">
        <f>+_xlfn.IFS(Tabla1[[#This Row],[Veces obj]]&lt;=1,"0-1",Tabla1[[#This Row],[Veces obj]]&lt;=2,"1-2",Tabla1[[#This Row],[Veces obj]]&lt;=3,"2-3",TRUE,"&gt;3")</f>
        <v>0-1</v>
      </c>
      <c r="AM753" s="6" t="str">
        <f>+_xlfn.IFS(MONTH(Tabla1[[#This Row],[MES]])&lt;=3,"Q1",MONTH(Tabla1[[#This Row],[MES]])&lt;=6,"Q2",MONTH(Tabla1[[#This Row],[MES]])&lt;=9,"Q3",TRUE,"Q4")</f>
        <v>Q1</v>
      </c>
      <c r="AN753" t="str">
        <f>+IFERROR(VLOOKUP(Tabla1[[#This Row],[CUENTA]],CTAS[],2,0),"OTROS")</f>
        <v>OTROS</v>
      </c>
      <c r="AP753" t="str">
        <f>+IFERROR(VLOOKUP(Tabla1[[#This Row],[EMPLEADO]],IS[],3,0),"OTROS")</f>
        <v>OTROS</v>
      </c>
      <c r="AQ753" t="str">
        <f>+IFERROR(VLOOKUP(Tabla1[[#This Row],[EMPLEADO]],IS[[NÓMINA]:[INGENIERO]],2,0),"OTROS")</f>
        <v>OTROS</v>
      </c>
    </row>
    <row r="754" spans="1:43" x14ac:dyDescent="0.25">
      <c r="A754" t="s">
        <v>4444</v>
      </c>
      <c r="B754">
        <v>1</v>
      </c>
      <c r="C754" t="s">
        <v>6203</v>
      </c>
      <c r="D754" t="s">
        <v>38</v>
      </c>
      <c r="E754" t="s">
        <v>258</v>
      </c>
      <c r="F754" t="s">
        <v>6204</v>
      </c>
      <c r="G754" s="17" t="s">
        <v>3141</v>
      </c>
      <c r="H754" t="s">
        <v>106</v>
      </c>
      <c r="I754" t="s">
        <v>43</v>
      </c>
      <c r="J754" t="s">
        <v>8</v>
      </c>
      <c r="K754" t="s">
        <v>59</v>
      </c>
      <c r="L754" t="s">
        <v>130</v>
      </c>
      <c r="M754" t="s">
        <v>131</v>
      </c>
      <c r="N754">
        <v>0</v>
      </c>
      <c r="O754" t="s">
        <v>47</v>
      </c>
      <c r="P754">
        <v>13</v>
      </c>
      <c r="Q754" t="s">
        <v>194</v>
      </c>
      <c r="R754" t="s">
        <v>138</v>
      </c>
      <c r="S754" t="s">
        <v>139</v>
      </c>
      <c r="T754" t="s">
        <v>51</v>
      </c>
      <c r="U754" t="s">
        <v>224</v>
      </c>
      <c r="V754">
        <v>0.8</v>
      </c>
      <c r="W754" s="1">
        <v>1258.4000000000003</v>
      </c>
      <c r="X754">
        <v>1</v>
      </c>
      <c r="Y754">
        <v>1.02</v>
      </c>
      <c r="Z754">
        <v>4</v>
      </c>
      <c r="AA754">
        <v>0.255</v>
      </c>
      <c r="AB754" s="2">
        <v>0</v>
      </c>
      <c r="AC754" s="1">
        <v>0</v>
      </c>
      <c r="AD754" s="7">
        <v>43511</v>
      </c>
      <c r="AE754" s="7">
        <v>43511</v>
      </c>
      <c r="AF754">
        <v>0</v>
      </c>
      <c r="AG754" t="s">
        <v>53</v>
      </c>
      <c r="AH754" s="2">
        <v>0</v>
      </c>
      <c r="AI754" s="1">
        <v>0</v>
      </c>
      <c r="AJ754" s="1">
        <v>0</v>
      </c>
      <c r="AK754" s="6" t="str">
        <f>+IF(Tabla1[[#This Row],[REQUEST_TY]]="SR MANTENIMIENTO CORRECTIVO", "EMERGENCIA", "OTROS")</f>
        <v>EMERGENCIA</v>
      </c>
      <c r="AL754" s="6" t="str">
        <f>+_xlfn.IFS(Tabla1[[#This Row],[Veces obj]]&lt;=1,"0-1",Tabla1[[#This Row],[Veces obj]]&lt;=2,"1-2",Tabla1[[#This Row],[Veces obj]]&lt;=3,"2-3",TRUE,"&gt;3")</f>
        <v>0-1</v>
      </c>
      <c r="AM754" s="6" t="str">
        <f>+_xlfn.IFS(MONTH(Tabla1[[#This Row],[MES]])&lt;=3,"Q1",MONTH(Tabla1[[#This Row],[MES]])&lt;=6,"Q2",MONTH(Tabla1[[#This Row],[MES]])&lt;=9,"Q3",TRUE,"Q4")</f>
        <v>Q1</v>
      </c>
      <c r="AN754" t="str">
        <f>+IFERROR(VLOOKUP(Tabla1[[#This Row],[CUENTA]],CTAS[],2,0),"OTROS")</f>
        <v>OTROS</v>
      </c>
      <c r="AP754" t="str">
        <f>+IFERROR(VLOOKUP(Tabla1[[#This Row],[EMPLEADO]],IS[],3,0),"OTROS")</f>
        <v>OTROS</v>
      </c>
      <c r="AQ754" t="str">
        <f>+IFERROR(VLOOKUP(Tabla1[[#This Row],[EMPLEADO]],IS[[NÓMINA]:[INGENIERO]],2,0),"OTROS")</f>
        <v>OTROS</v>
      </c>
    </row>
    <row r="755" spans="1:43" x14ac:dyDescent="0.25">
      <c r="A755" t="s">
        <v>36</v>
      </c>
      <c r="B755">
        <v>1</v>
      </c>
      <c r="C755" t="s">
        <v>1618</v>
      </c>
      <c r="D755" t="s">
        <v>38</v>
      </c>
      <c r="E755" t="s">
        <v>76</v>
      </c>
      <c r="F755" t="s">
        <v>1619</v>
      </c>
      <c r="G755" s="17" t="s">
        <v>1620</v>
      </c>
      <c r="H755" t="s">
        <v>1052</v>
      </c>
      <c r="I755" t="s">
        <v>43</v>
      </c>
      <c r="J755" t="s">
        <v>8</v>
      </c>
      <c r="K755" t="s">
        <v>102</v>
      </c>
      <c r="L755" t="s">
        <v>1621</v>
      </c>
      <c r="M755" t="s">
        <v>736</v>
      </c>
      <c r="N755">
        <v>0</v>
      </c>
      <c r="O755" t="s">
        <v>47</v>
      </c>
      <c r="P755">
        <v>10</v>
      </c>
      <c r="Q755" t="s">
        <v>194</v>
      </c>
      <c r="R755" t="s">
        <v>63</v>
      </c>
      <c r="S755" t="s">
        <v>64</v>
      </c>
      <c r="T755" t="s">
        <v>51</v>
      </c>
      <c r="U755" t="s">
        <v>195</v>
      </c>
      <c r="V755">
        <v>0.6</v>
      </c>
      <c r="W755" s="1">
        <v>819</v>
      </c>
      <c r="X755">
        <v>1</v>
      </c>
      <c r="Y755">
        <v>1.28</v>
      </c>
      <c r="Z755">
        <v>5</v>
      </c>
      <c r="AA755">
        <v>0.25600000000000001</v>
      </c>
      <c r="AB755" s="2">
        <v>0</v>
      </c>
      <c r="AC755" s="1">
        <v>0</v>
      </c>
      <c r="AD755" s="7">
        <v>43493</v>
      </c>
      <c r="AE755" s="7">
        <v>43493</v>
      </c>
      <c r="AF755">
        <v>0</v>
      </c>
      <c r="AG755" t="s">
        <v>53</v>
      </c>
      <c r="AH755" s="2">
        <v>0</v>
      </c>
      <c r="AI755" s="1">
        <v>0</v>
      </c>
      <c r="AJ755" s="1">
        <v>0</v>
      </c>
      <c r="AK755" s="6" t="str">
        <f>+IF(Tabla1[[#This Row],[REQUEST_TY]]="SR MANTENIMIENTO CORRECTIVO", "EMERGENCIA", "OTROS")</f>
        <v>EMERGENCIA</v>
      </c>
      <c r="AL755" s="6" t="str">
        <f>+_xlfn.IFS(Tabla1[[#This Row],[Veces obj]]&lt;=1,"0-1",Tabla1[[#This Row],[Veces obj]]&lt;=2,"1-2",Tabla1[[#This Row],[Veces obj]]&lt;=3,"2-3",TRUE,"&gt;3")</f>
        <v>0-1</v>
      </c>
      <c r="AM755" s="6" t="str">
        <f>+_xlfn.IFS(MONTH(Tabla1[[#This Row],[MES]])&lt;=3,"Q1",MONTH(Tabla1[[#This Row],[MES]])&lt;=6,"Q2",MONTH(Tabla1[[#This Row],[MES]])&lt;=9,"Q3",TRUE,"Q4")</f>
        <v>Q1</v>
      </c>
      <c r="AN755" t="str">
        <f>+IFERROR(VLOOKUP(Tabla1[[#This Row],[CUENTA]],CTAS[],2,0),"OTROS")</f>
        <v>OTROS</v>
      </c>
      <c r="AP755" t="str">
        <f>+IFERROR(VLOOKUP(Tabla1[[#This Row],[EMPLEADO]],IS[],3,0),"OTROS")</f>
        <v>OTROS</v>
      </c>
      <c r="AQ755" t="str">
        <f>+IFERROR(VLOOKUP(Tabla1[[#This Row],[EMPLEADO]],IS[[NÓMINA]:[INGENIERO]],2,0),"OTROS")</f>
        <v>OTROS</v>
      </c>
    </row>
    <row r="756" spans="1:43" x14ac:dyDescent="0.25">
      <c r="A756" t="s">
        <v>4444</v>
      </c>
      <c r="B756">
        <v>1</v>
      </c>
      <c r="C756" t="s">
        <v>5425</v>
      </c>
      <c r="D756" t="s">
        <v>38</v>
      </c>
      <c r="E756" t="s">
        <v>39</v>
      </c>
      <c r="F756" t="s">
        <v>5426</v>
      </c>
      <c r="G756" s="17" t="s">
        <v>5427</v>
      </c>
      <c r="H756" t="s">
        <v>409</v>
      </c>
      <c r="I756" t="s">
        <v>43</v>
      </c>
      <c r="J756" t="s">
        <v>8</v>
      </c>
      <c r="K756" t="s">
        <v>117</v>
      </c>
      <c r="L756" t="s">
        <v>5428</v>
      </c>
      <c r="M756" t="s">
        <v>2809</v>
      </c>
      <c r="N756">
        <v>0</v>
      </c>
      <c r="O756" t="s">
        <v>47</v>
      </c>
      <c r="P756">
        <v>53</v>
      </c>
      <c r="Q756" t="s">
        <v>82</v>
      </c>
      <c r="R756" t="s">
        <v>49</v>
      </c>
      <c r="S756" t="s">
        <v>50</v>
      </c>
      <c r="T756" t="s">
        <v>51</v>
      </c>
      <c r="U756" t="s">
        <v>120</v>
      </c>
      <c r="V756">
        <v>0.8</v>
      </c>
      <c r="W756" s="1">
        <v>572.00000000000011</v>
      </c>
      <c r="X756">
        <v>1</v>
      </c>
      <c r="Y756">
        <v>1.28</v>
      </c>
      <c r="Z756">
        <v>5</v>
      </c>
      <c r="AA756">
        <v>0.25600000000000001</v>
      </c>
      <c r="AB756" s="2">
        <v>0</v>
      </c>
      <c r="AC756" s="1">
        <v>0</v>
      </c>
      <c r="AD756" s="7">
        <v>43508</v>
      </c>
      <c r="AE756" s="7">
        <v>43508</v>
      </c>
      <c r="AF756">
        <v>0</v>
      </c>
      <c r="AG756" t="s">
        <v>53</v>
      </c>
      <c r="AH756" s="2">
        <v>0</v>
      </c>
      <c r="AI756" s="1">
        <v>0</v>
      </c>
      <c r="AJ756" s="1">
        <v>0</v>
      </c>
      <c r="AK756" s="6" t="str">
        <f>+IF(Tabla1[[#This Row],[REQUEST_TY]]="SR MANTENIMIENTO CORRECTIVO", "EMERGENCIA", "OTROS")</f>
        <v>EMERGENCIA</v>
      </c>
      <c r="AL756" s="6" t="str">
        <f>+_xlfn.IFS(Tabla1[[#This Row],[Veces obj]]&lt;=1,"0-1",Tabla1[[#This Row],[Veces obj]]&lt;=2,"1-2",Tabla1[[#This Row],[Veces obj]]&lt;=3,"2-3",TRUE,"&gt;3")</f>
        <v>0-1</v>
      </c>
      <c r="AM756" s="6" t="str">
        <f>+_xlfn.IFS(MONTH(Tabla1[[#This Row],[MES]])&lt;=3,"Q1",MONTH(Tabla1[[#This Row],[MES]])&lt;=6,"Q2",MONTH(Tabla1[[#This Row],[MES]])&lt;=9,"Q3",TRUE,"Q4")</f>
        <v>Q1</v>
      </c>
      <c r="AN756" t="str">
        <f>+IFERROR(VLOOKUP(Tabla1[[#This Row],[CUENTA]],CTAS[],2,0),"OTROS")</f>
        <v>OTROS</v>
      </c>
      <c r="AP756" t="str">
        <f>+IFERROR(VLOOKUP(Tabla1[[#This Row],[EMPLEADO]],IS[],3,0),"OTROS")</f>
        <v>OTROS</v>
      </c>
      <c r="AQ756" t="str">
        <f>+IFERROR(VLOOKUP(Tabla1[[#This Row],[EMPLEADO]],IS[[NÓMINA]:[INGENIERO]],2,0),"OTROS")</f>
        <v>OTROS</v>
      </c>
    </row>
    <row r="757" spans="1:43" x14ac:dyDescent="0.25">
      <c r="A757" t="s">
        <v>4444</v>
      </c>
      <c r="B757">
        <v>1</v>
      </c>
      <c r="C757" t="s">
        <v>5915</v>
      </c>
      <c r="D757" t="s">
        <v>38</v>
      </c>
      <c r="E757" t="s">
        <v>993</v>
      </c>
      <c r="F757" t="s">
        <v>5916</v>
      </c>
      <c r="G757" s="17" t="s">
        <v>5168</v>
      </c>
      <c r="H757" t="s">
        <v>568</v>
      </c>
      <c r="I757" t="s">
        <v>43</v>
      </c>
      <c r="J757" t="s">
        <v>8</v>
      </c>
      <c r="K757" t="s">
        <v>71</v>
      </c>
      <c r="L757" t="s">
        <v>569</v>
      </c>
      <c r="M757" t="s">
        <v>570</v>
      </c>
      <c r="N757">
        <v>0</v>
      </c>
      <c r="O757" t="s">
        <v>47</v>
      </c>
      <c r="P757">
        <v>7</v>
      </c>
      <c r="Q757" t="s">
        <v>194</v>
      </c>
      <c r="R757" t="s">
        <v>235</v>
      </c>
      <c r="S757" t="s">
        <v>50</v>
      </c>
      <c r="T757" t="s">
        <v>51</v>
      </c>
      <c r="U757" t="s">
        <v>444</v>
      </c>
      <c r="V757">
        <v>0</v>
      </c>
      <c r="W757" s="1">
        <v>0</v>
      </c>
      <c r="X757">
        <v>1</v>
      </c>
      <c r="Y757">
        <v>1.28</v>
      </c>
      <c r="Z757">
        <v>5</v>
      </c>
      <c r="AA757">
        <v>0.25600000000000001</v>
      </c>
      <c r="AB757" s="2">
        <v>0</v>
      </c>
      <c r="AC757" s="1">
        <v>0</v>
      </c>
      <c r="AD757" s="7">
        <v>43509</v>
      </c>
      <c r="AE757" s="7">
        <v>43509</v>
      </c>
      <c r="AF757">
        <v>0</v>
      </c>
      <c r="AG757" t="s">
        <v>53</v>
      </c>
      <c r="AH757" s="2">
        <v>0</v>
      </c>
      <c r="AI757" s="1">
        <v>0</v>
      </c>
      <c r="AJ757" s="1">
        <v>0</v>
      </c>
      <c r="AK757" s="6" t="str">
        <f>+IF(Tabla1[[#This Row],[REQUEST_TY]]="SR MANTENIMIENTO CORRECTIVO", "EMERGENCIA", "OTROS")</f>
        <v>EMERGENCIA</v>
      </c>
      <c r="AL757" s="6" t="str">
        <f>+_xlfn.IFS(Tabla1[[#This Row],[Veces obj]]&lt;=1,"0-1",Tabla1[[#This Row],[Veces obj]]&lt;=2,"1-2",Tabla1[[#This Row],[Veces obj]]&lt;=3,"2-3",TRUE,"&gt;3")</f>
        <v>0-1</v>
      </c>
      <c r="AM757" s="6" t="str">
        <f>+_xlfn.IFS(MONTH(Tabla1[[#This Row],[MES]])&lt;=3,"Q1",MONTH(Tabla1[[#This Row],[MES]])&lt;=6,"Q2",MONTH(Tabla1[[#This Row],[MES]])&lt;=9,"Q3",TRUE,"Q4")</f>
        <v>Q1</v>
      </c>
      <c r="AN757" t="str">
        <f>+IFERROR(VLOOKUP(Tabla1[[#This Row],[CUENTA]],CTAS[],2,0),"OTROS")</f>
        <v>OTROS</v>
      </c>
      <c r="AP757" t="str">
        <f>+IFERROR(VLOOKUP(Tabla1[[#This Row],[EMPLEADO]],IS[],3,0),"OTROS")</f>
        <v>OTROS</v>
      </c>
      <c r="AQ757" t="str">
        <f>+IFERROR(VLOOKUP(Tabla1[[#This Row],[EMPLEADO]],IS[[NÓMINA]:[INGENIERO]],2,0),"OTROS")</f>
        <v>OTROS</v>
      </c>
    </row>
    <row r="758" spans="1:43" x14ac:dyDescent="0.25">
      <c r="A758" t="s">
        <v>36</v>
      </c>
      <c r="B758">
        <v>1</v>
      </c>
      <c r="C758" t="s">
        <v>3422</v>
      </c>
      <c r="D758" t="s">
        <v>3346</v>
      </c>
      <c r="E758" t="s">
        <v>39</v>
      </c>
      <c r="F758" t="s">
        <v>3423</v>
      </c>
      <c r="G758" s="17" t="s">
        <v>3424</v>
      </c>
      <c r="H758" t="s">
        <v>101</v>
      </c>
      <c r="I758" t="s">
        <v>43</v>
      </c>
      <c r="J758" t="s">
        <v>8</v>
      </c>
      <c r="K758" t="s">
        <v>44</v>
      </c>
      <c r="L758" t="s">
        <v>3425</v>
      </c>
      <c r="M758" t="s">
        <v>518</v>
      </c>
      <c r="N758">
        <v>1</v>
      </c>
      <c r="O758" t="s">
        <v>105</v>
      </c>
      <c r="P758" t="s">
        <v>822</v>
      </c>
      <c r="Q758" t="s">
        <v>48</v>
      </c>
      <c r="R758" t="s">
        <v>49</v>
      </c>
      <c r="S758" t="s">
        <v>50</v>
      </c>
      <c r="T758" t="s">
        <v>51</v>
      </c>
      <c r="U758" t="s">
        <v>52</v>
      </c>
      <c r="V758">
        <v>1</v>
      </c>
      <c r="W758" s="1">
        <v>0</v>
      </c>
      <c r="X758">
        <v>0</v>
      </c>
      <c r="Y758">
        <v>5</v>
      </c>
      <c r="Z758">
        <v>5</v>
      </c>
      <c r="AA758">
        <v>1</v>
      </c>
      <c r="AB758" s="2">
        <v>0</v>
      </c>
      <c r="AC758" s="1">
        <v>0</v>
      </c>
      <c r="AD758" s="7">
        <v>43472</v>
      </c>
      <c r="AE758" s="7">
        <v>43473</v>
      </c>
      <c r="AF758">
        <v>1</v>
      </c>
      <c r="AG758" t="s">
        <v>53</v>
      </c>
      <c r="AH758" s="2">
        <v>0</v>
      </c>
      <c r="AI758" s="1">
        <v>0</v>
      </c>
      <c r="AJ758" s="1">
        <v>0</v>
      </c>
      <c r="AK758" s="6" t="str">
        <f>+IF(Tabla1[[#This Row],[REQUEST_TY]]="SR MANTENIMIENTO CORRECTIVO", "EMERGENCIA", "OTROS")</f>
        <v>OTROS</v>
      </c>
      <c r="AL758" s="6" t="str">
        <f>+_xlfn.IFS(Tabla1[[#This Row],[Veces obj]]&lt;=1,"0-1",Tabla1[[#This Row],[Veces obj]]&lt;=2,"1-2",Tabla1[[#This Row],[Veces obj]]&lt;=3,"2-3",TRUE,"&gt;3")</f>
        <v>0-1</v>
      </c>
      <c r="AM758" s="6" t="str">
        <f>+_xlfn.IFS(MONTH(Tabla1[[#This Row],[MES]])&lt;=3,"Q1",MONTH(Tabla1[[#This Row],[MES]])&lt;=6,"Q2",MONTH(Tabla1[[#This Row],[MES]])&lt;=9,"Q3",TRUE,"Q4")</f>
        <v>Q1</v>
      </c>
      <c r="AN758" t="str">
        <f>+IFERROR(VLOOKUP(Tabla1[[#This Row],[CUENTA]],CTAS[],2,0),"OTROS")</f>
        <v>OTROS</v>
      </c>
      <c r="AP758" t="str">
        <f>+IFERROR(VLOOKUP(Tabla1[[#This Row],[EMPLEADO]],IS[],3,0),"OTROS")</f>
        <v>OTROS</v>
      </c>
      <c r="AQ758" t="str">
        <f>+IFERROR(VLOOKUP(Tabla1[[#This Row],[EMPLEADO]],IS[[NÓMINA]:[INGENIERO]],2,0),"OTROS")</f>
        <v>OTROS</v>
      </c>
    </row>
    <row r="759" spans="1:43" x14ac:dyDescent="0.25">
      <c r="A759" t="s">
        <v>4444</v>
      </c>
      <c r="B759">
        <v>1</v>
      </c>
      <c r="C759" t="s">
        <v>7048</v>
      </c>
      <c r="D759" t="s">
        <v>38</v>
      </c>
      <c r="E759" t="s">
        <v>394</v>
      </c>
      <c r="F759" t="s">
        <v>7049</v>
      </c>
      <c r="G759" s="17" t="s">
        <v>1114</v>
      </c>
      <c r="H759" t="s">
        <v>568</v>
      </c>
      <c r="I759" t="s">
        <v>43</v>
      </c>
      <c r="J759" t="s">
        <v>8</v>
      </c>
      <c r="K759" t="s">
        <v>1115</v>
      </c>
      <c r="L759" t="s">
        <v>1116</v>
      </c>
      <c r="M759" t="s">
        <v>714</v>
      </c>
      <c r="N759">
        <v>0</v>
      </c>
      <c r="O759" t="s">
        <v>47</v>
      </c>
      <c r="P759">
        <v>4</v>
      </c>
      <c r="Q759" t="s">
        <v>207</v>
      </c>
      <c r="R759" t="s">
        <v>63</v>
      </c>
      <c r="S759" t="s">
        <v>64</v>
      </c>
      <c r="T759" t="s">
        <v>51</v>
      </c>
      <c r="U759" t="s">
        <v>209</v>
      </c>
      <c r="V759">
        <v>0</v>
      </c>
      <c r="W759" s="1">
        <v>0</v>
      </c>
      <c r="X759">
        <v>1</v>
      </c>
      <c r="Y759">
        <v>1.28</v>
      </c>
      <c r="Z759">
        <v>5</v>
      </c>
      <c r="AA759">
        <v>0.25600000000000001</v>
      </c>
      <c r="AB759" s="2">
        <v>0</v>
      </c>
      <c r="AC759" s="1">
        <v>0</v>
      </c>
      <c r="AD759" s="7">
        <v>43521</v>
      </c>
      <c r="AE759" s="7">
        <v>43521</v>
      </c>
      <c r="AF759">
        <v>0</v>
      </c>
      <c r="AG759" t="s">
        <v>53</v>
      </c>
      <c r="AH759" s="2">
        <v>0</v>
      </c>
      <c r="AI759" s="1">
        <v>0</v>
      </c>
      <c r="AJ759" s="1">
        <v>0</v>
      </c>
      <c r="AK759" s="6" t="str">
        <f>+IF(Tabla1[[#This Row],[REQUEST_TY]]="SR MANTENIMIENTO CORRECTIVO", "EMERGENCIA", "OTROS")</f>
        <v>EMERGENCIA</v>
      </c>
      <c r="AL759" s="6" t="str">
        <f>+_xlfn.IFS(Tabla1[[#This Row],[Veces obj]]&lt;=1,"0-1",Tabla1[[#This Row],[Veces obj]]&lt;=2,"1-2",Tabla1[[#This Row],[Veces obj]]&lt;=3,"2-3",TRUE,"&gt;3")</f>
        <v>0-1</v>
      </c>
      <c r="AM759" s="6" t="str">
        <f>+_xlfn.IFS(MONTH(Tabla1[[#This Row],[MES]])&lt;=3,"Q1",MONTH(Tabla1[[#This Row],[MES]])&lt;=6,"Q2",MONTH(Tabla1[[#This Row],[MES]])&lt;=9,"Q3",TRUE,"Q4")</f>
        <v>Q1</v>
      </c>
      <c r="AN759" t="str">
        <f>+IFERROR(VLOOKUP(Tabla1[[#This Row],[CUENTA]],CTAS[],2,0),"OTROS")</f>
        <v>OTROS</v>
      </c>
      <c r="AP759" t="str">
        <f>+IFERROR(VLOOKUP(Tabla1[[#This Row],[EMPLEADO]],IS[],3,0),"OTROS")</f>
        <v>OTROS</v>
      </c>
      <c r="AQ759" t="str">
        <f>+IFERROR(VLOOKUP(Tabla1[[#This Row],[EMPLEADO]],IS[[NÓMINA]:[INGENIERO]],2,0),"OTROS")</f>
        <v>OTROS</v>
      </c>
    </row>
    <row r="760" spans="1:43" x14ac:dyDescent="0.25">
      <c r="A760" t="s">
        <v>36</v>
      </c>
      <c r="B760">
        <v>1</v>
      </c>
      <c r="C760" t="s">
        <v>1622</v>
      </c>
      <c r="D760" t="s">
        <v>38</v>
      </c>
      <c r="E760" t="s">
        <v>312</v>
      </c>
      <c r="F760" t="s">
        <v>1623</v>
      </c>
      <c r="G760" s="17" t="s">
        <v>1624</v>
      </c>
      <c r="H760" t="s">
        <v>213</v>
      </c>
      <c r="I760" t="s">
        <v>43</v>
      </c>
      <c r="J760" t="s">
        <v>8</v>
      </c>
      <c r="K760" t="s">
        <v>117</v>
      </c>
      <c r="L760" t="s">
        <v>1625</v>
      </c>
      <c r="M760" t="s">
        <v>215</v>
      </c>
      <c r="N760">
        <v>0</v>
      </c>
      <c r="O760" t="s">
        <v>47</v>
      </c>
      <c r="P760">
        <v>185</v>
      </c>
      <c r="Q760" t="s">
        <v>48</v>
      </c>
      <c r="R760" t="s">
        <v>317</v>
      </c>
      <c r="S760" t="s">
        <v>318</v>
      </c>
      <c r="T760" t="s">
        <v>51</v>
      </c>
      <c r="U760" t="s">
        <v>353</v>
      </c>
      <c r="V760">
        <v>1.1499999999999999</v>
      </c>
      <c r="W760" s="1">
        <v>1808.95</v>
      </c>
      <c r="X760">
        <v>1</v>
      </c>
      <c r="Y760">
        <v>1.03</v>
      </c>
      <c r="Z760">
        <v>4</v>
      </c>
      <c r="AA760">
        <v>0.25750000000000001</v>
      </c>
      <c r="AB760" s="2">
        <v>0</v>
      </c>
      <c r="AC760" s="1">
        <v>0</v>
      </c>
      <c r="AD760" s="7">
        <v>43468</v>
      </c>
      <c r="AE760" s="7">
        <v>43468</v>
      </c>
      <c r="AF760">
        <v>0</v>
      </c>
      <c r="AG760" t="s">
        <v>53</v>
      </c>
      <c r="AH760" s="2">
        <v>0</v>
      </c>
      <c r="AI760" s="1">
        <v>0</v>
      </c>
      <c r="AJ760" s="1">
        <v>0</v>
      </c>
      <c r="AK760" s="6" t="str">
        <f>+IF(Tabla1[[#This Row],[REQUEST_TY]]="SR MANTENIMIENTO CORRECTIVO", "EMERGENCIA", "OTROS")</f>
        <v>EMERGENCIA</v>
      </c>
      <c r="AL760" s="6" t="str">
        <f>+_xlfn.IFS(Tabla1[[#This Row],[Veces obj]]&lt;=1,"0-1",Tabla1[[#This Row],[Veces obj]]&lt;=2,"1-2",Tabla1[[#This Row],[Veces obj]]&lt;=3,"2-3",TRUE,"&gt;3")</f>
        <v>0-1</v>
      </c>
      <c r="AM760" s="6" t="str">
        <f>+_xlfn.IFS(MONTH(Tabla1[[#This Row],[MES]])&lt;=3,"Q1",MONTH(Tabla1[[#This Row],[MES]])&lt;=6,"Q2",MONTH(Tabla1[[#This Row],[MES]])&lt;=9,"Q3",TRUE,"Q4")</f>
        <v>Q1</v>
      </c>
      <c r="AN760" t="str">
        <f>+IFERROR(VLOOKUP(Tabla1[[#This Row],[CUENTA]],CTAS[],2,0),"OTROS")</f>
        <v>OTROS</v>
      </c>
      <c r="AP760" t="str">
        <f>+IFERROR(VLOOKUP(Tabla1[[#This Row],[EMPLEADO]],IS[],3,0),"OTROS")</f>
        <v>OTROS</v>
      </c>
      <c r="AQ760" t="str">
        <f>+IFERROR(VLOOKUP(Tabla1[[#This Row],[EMPLEADO]],IS[[NÓMINA]:[INGENIERO]],2,0),"OTROS")</f>
        <v>OTROS</v>
      </c>
    </row>
    <row r="761" spans="1:43" x14ac:dyDescent="0.25">
      <c r="A761" t="s">
        <v>36</v>
      </c>
      <c r="B761">
        <v>1</v>
      </c>
      <c r="C761" t="s">
        <v>1626</v>
      </c>
      <c r="D761" t="s">
        <v>38</v>
      </c>
      <c r="E761" t="s">
        <v>725</v>
      </c>
      <c r="F761" t="s">
        <v>1627</v>
      </c>
      <c r="G761" s="17" t="s">
        <v>914</v>
      </c>
      <c r="H761" t="s">
        <v>471</v>
      </c>
      <c r="I761" t="s">
        <v>43</v>
      </c>
      <c r="J761" t="s">
        <v>8</v>
      </c>
      <c r="K761" t="s">
        <v>59</v>
      </c>
      <c r="L761" t="s">
        <v>916</v>
      </c>
      <c r="M761" t="s">
        <v>316</v>
      </c>
      <c r="N761">
        <v>0</v>
      </c>
      <c r="O761" t="s">
        <v>47</v>
      </c>
      <c r="P761">
        <v>43</v>
      </c>
      <c r="Q761" t="s">
        <v>82</v>
      </c>
      <c r="R761" t="s">
        <v>223</v>
      </c>
      <c r="S761" t="s">
        <v>139</v>
      </c>
      <c r="T761" t="s">
        <v>51</v>
      </c>
      <c r="U761" t="s">
        <v>140</v>
      </c>
      <c r="V761">
        <v>1.1000000000000001</v>
      </c>
      <c r="W761" s="1">
        <v>1730.3000000000004</v>
      </c>
      <c r="X761">
        <v>1</v>
      </c>
      <c r="Y761">
        <v>1.03</v>
      </c>
      <c r="Z761">
        <v>4</v>
      </c>
      <c r="AA761">
        <v>0.25750000000000001</v>
      </c>
      <c r="AB761" s="2">
        <v>0</v>
      </c>
      <c r="AC761" s="1">
        <v>0</v>
      </c>
      <c r="AD761" s="7">
        <v>43490</v>
      </c>
      <c r="AE761" s="7">
        <v>43490</v>
      </c>
      <c r="AF761">
        <v>0</v>
      </c>
      <c r="AG761" t="s">
        <v>53</v>
      </c>
      <c r="AH761" s="2">
        <v>0</v>
      </c>
      <c r="AI761" s="1">
        <v>0</v>
      </c>
      <c r="AJ761" s="1">
        <v>0</v>
      </c>
      <c r="AK761" s="6" t="str">
        <f>+IF(Tabla1[[#This Row],[REQUEST_TY]]="SR MANTENIMIENTO CORRECTIVO", "EMERGENCIA", "OTROS")</f>
        <v>EMERGENCIA</v>
      </c>
      <c r="AL761" s="6" t="str">
        <f>+_xlfn.IFS(Tabla1[[#This Row],[Veces obj]]&lt;=1,"0-1",Tabla1[[#This Row],[Veces obj]]&lt;=2,"1-2",Tabla1[[#This Row],[Veces obj]]&lt;=3,"2-3",TRUE,"&gt;3")</f>
        <v>0-1</v>
      </c>
      <c r="AM761" s="6" t="str">
        <f>+_xlfn.IFS(MONTH(Tabla1[[#This Row],[MES]])&lt;=3,"Q1",MONTH(Tabla1[[#This Row],[MES]])&lt;=6,"Q2",MONTH(Tabla1[[#This Row],[MES]])&lt;=9,"Q3",TRUE,"Q4")</f>
        <v>Q1</v>
      </c>
      <c r="AN761" t="str">
        <f>+IFERROR(VLOOKUP(Tabla1[[#This Row],[CUENTA]],CTAS[],2,0),"OTROS")</f>
        <v>OTROS</v>
      </c>
      <c r="AP761" t="str">
        <f>+IFERROR(VLOOKUP(Tabla1[[#This Row],[EMPLEADO]],IS[],3,0),"OTROS")</f>
        <v>OTROS</v>
      </c>
      <c r="AQ761" t="str">
        <f>+IFERROR(VLOOKUP(Tabla1[[#This Row],[EMPLEADO]],IS[[NÓMINA]:[INGENIERO]],2,0),"OTROS")</f>
        <v>OTROS</v>
      </c>
    </row>
    <row r="762" spans="1:43" x14ac:dyDescent="0.25">
      <c r="A762" t="s">
        <v>4444</v>
      </c>
      <c r="B762">
        <v>1</v>
      </c>
      <c r="C762" t="s">
        <v>5747</v>
      </c>
      <c r="D762" t="s">
        <v>38</v>
      </c>
      <c r="E762" t="s">
        <v>258</v>
      </c>
      <c r="F762" t="s">
        <v>5748</v>
      </c>
      <c r="G762" s="17" t="s">
        <v>4426</v>
      </c>
      <c r="H762" t="s">
        <v>136</v>
      </c>
      <c r="I762" t="s">
        <v>43</v>
      </c>
      <c r="J762" t="s">
        <v>8</v>
      </c>
      <c r="K762" t="s">
        <v>102</v>
      </c>
      <c r="L762" t="s">
        <v>1621</v>
      </c>
      <c r="M762" t="s">
        <v>736</v>
      </c>
      <c r="N762">
        <v>0</v>
      </c>
      <c r="O762" t="s">
        <v>47</v>
      </c>
      <c r="P762">
        <v>12</v>
      </c>
      <c r="Q762" t="s">
        <v>194</v>
      </c>
      <c r="R762" t="s">
        <v>138</v>
      </c>
      <c r="S762" t="s">
        <v>139</v>
      </c>
      <c r="T762" t="s">
        <v>51</v>
      </c>
      <c r="U762" t="s">
        <v>224</v>
      </c>
      <c r="V762">
        <v>0.8</v>
      </c>
      <c r="W762" s="1">
        <v>1258.4000000000003</v>
      </c>
      <c r="X762">
        <v>1</v>
      </c>
      <c r="Y762">
        <v>1.03</v>
      </c>
      <c r="Z762">
        <v>4</v>
      </c>
      <c r="AA762">
        <v>0.25750000000000001</v>
      </c>
      <c r="AB762" s="2">
        <v>0</v>
      </c>
      <c r="AC762" s="1">
        <v>0</v>
      </c>
      <c r="AD762" s="7">
        <v>43516</v>
      </c>
      <c r="AE762" s="7">
        <v>43516</v>
      </c>
      <c r="AF762">
        <v>0</v>
      </c>
      <c r="AG762" t="s">
        <v>53</v>
      </c>
      <c r="AH762" s="2">
        <v>0</v>
      </c>
      <c r="AI762" s="1">
        <v>0</v>
      </c>
      <c r="AJ762" s="1">
        <v>0</v>
      </c>
      <c r="AK762" s="6" t="str">
        <f>+IF(Tabla1[[#This Row],[REQUEST_TY]]="SR MANTENIMIENTO CORRECTIVO", "EMERGENCIA", "OTROS")</f>
        <v>EMERGENCIA</v>
      </c>
      <c r="AL762" s="6" t="str">
        <f>+_xlfn.IFS(Tabla1[[#This Row],[Veces obj]]&lt;=1,"0-1",Tabla1[[#This Row],[Veces obj]]&lt;=2,"1-2",Tabla1[[#This Row],[Veces obj]]&lt;=3,"2-3",TRUE,"&gt;3")</f>
        <v>0-1</v>
      </c>
      <c r="AM762" s="6" t="str">
        <f>+_xlfn.IFS(MONTH(Tabla1[[#This Row],[MES]])&lt;=3,"Q1",MONTH(Tabla1[[#This Row],[MES]])&lt;=6,"Q2",MONTH(Tabla1[[#This Row],[MES]])&lt;=9,"Q3",TRUE,"Q4")</f>
        <v>Q1</v>
      </c>
      <c r="AN762" t="str">
        <f>+IFERROR(VLOOKUP(Tabla1[[#This Row],[CUENTA]],CTAS[],2,0),"OTROS")</f>
        <v>OTROS</v>
      </c>
      <c r="AP762" t="str">
        <f>+IFERROR(VLOOKUP(Tabla1[[#This Row],[EMPLEADO]],IS[],3,0),"OTROS")</f>
        <v>OTROS</v>
      </c>
      <c r="AQ762" t="str">
        <f>+IFERROR(VLOOKUP(Tabla1[[#This Row],[EMPLEADO]],IS[[NÓMINA]:[INGENIERO]],2,0),"OTROS")</f>
        <v>OTROS</v>
      </c>
    </row>
    <row r="763" spans="1:43" x14ac:dyDescent="0.25">
      <c r="A763" t="s">
        <v>36</v>
      </c>
      <c r="B763">
        <v>1</v>
      </c>
      <c r="C763" t="s">
        <v>293</v>
      </c>
      <c r="D763" t="s">
        <v>38</v>
      </c>
      <c r="E763" t="s">
        <v>294</v>
      </c>
      <c r="F763" t="s">
        <v>295</v>
      </c>
      <c r="G763" s="17" t="s">
        <v>296</v>
      </c>
      <c r="H763" t="s">
        <v>297</v>
      </c>
      <c r="I763" t="s">
        <v>43</v>
      </c>
      <c r="J763" t="s">
        <v>8</v>
      </c>
      <c r="K763" t="s">
        <v>71</v>
      </c>
      <c r="L763" t="s">
        <v>298</v>
      </c>
      <c r="M763" t="s">
        <v>94</v>
      </c>
      <c r="N763">
        <v>0</v>
      </c>
      <c r="O763" t="s">
        <v>47</v>
      </c>
      <c r="P763">
        <v>109</v>
      </c>
      <c r="Q763" t="s">
        <v>48</v>
      </c>
      <c r="R763" t="s">
        <v>95</v>
      </c>
      <c r="S763" t="s">
        <v>64</v>
      </c>
      <c r="T763" t="s">
        <v>51</v>
      </c>
      <c r="U763" t="s">
        <v>96</v>
      </c>
      <c r="V763">
        <v>1.1000000000000001</v>
      </c>
      <c r="W763" s="1">
        <v>1501.5000000000002</v>
      </c>
      <c r="X763">
        <v>1</v>
      </c>
      <c r="Y763">
        <v>0</v>
      </c>
      <c r="Z763">
        <v>5</v>
      </c>
      <c r="AA763">
        <v>0</v>
      </c>
      <c r="AB763" s="2">
        <v>0</v>
      </c>
      <c r="AC763" s="1">
        <v>0</v>
      </c>
      <c r="AD763" s="7">
        <v>43483</v>
      </c>
      <c r="AE763" s="7">
        <v>43485</v>
      </c>
      <c r="AF763">
        <v>0</v>
      </c>
      <c r="AG763" t="s">
        <v>53</v>
      </c>
      <c r="AH763" s="2">
        <v>0</v>
      </c>
      <c r="AI763" s="1">
        <v>0</v>
      </c>
      <c r="AJ763" s="1">
        <v>0</v>
      </c>
      <c r="AK763" s="6" t="str">
        <f>+IF(Tabla1[[#This Row],[REQUEST_TY]]="SR MANTENIMIENTO CORRECTIVO", "EMERGENCIA", "OTROS")</f>
        <v>EMERGENCIA</v>
      </c>
      <c r="AL763" s="6" t="str">
        <f>+_xlfn.IFS(Tabla1[[#This Row],[Veces obj]]&lt;=1,"0-1",Tabla1[[#This Row],[Veces obj]]&lt;=2,"1-2",Tabla1[[#This Row],[Veces obj]]&lt;=3,"2-3",TRUE,"&gt;3")</f>
        <v>0-1</v>
      </c>
      <c r="AM763" s="6" t="str">
        <f>+_xlfn.IFS(MONTH(Tabla1[[#This Row],[MES]])&lt;=3,"Q1",MONTH(Tabla1[[#This Row],[MES]])&lt;=6,"Q2",MONTH(Tabla1[[#This Row],[MES]])&lt;=9,"Q3",TRUE,"Q4")</f>
        <v>Q1</v>
      </c>
      <c r="AN763" t="str">
        <f>+IFERROR(VLOOKUP(Tabla1[[#This Row],[CUENTA]],CTAS[],2,0),"OTROS")</f>
        <v>OTROS</v>
      </c>
      <c r="AO763">
        <v>1</v>
      </c>
      <c r="AP763" t="str">
        <f>+IFERROR(VLOOKUP(Tabla1[[#This Row],[EMPLEADO]],IS[],3,0),"OTROS")</f>
        <v>JUAREZ</v>
      </c>
      <c r="AQ763" t="str">
        <f>+IFERROR(VLOOKUP(Tabla1[[#This Row],[EMPLEADO]],IS[[NÓMINA]:[INGENIERO]],2,0),"OTROS")</f>
        <v>ALFREDO TORRES</v>
      </c>
    </row>
    <row r="764" spans="1:43" x14ac:dyDescent="0.25">
      <c r="A764" t="s">
        <v>4444</v>
      </c>
      <c r="B764">
        <v>1</v>
      </c>
      <c r="C764" t="s">
        <v>5943</v>
      </c>
      <c r="D764" t="s">
        <v>38</v>
      </c>
      <c r="E764" t="s">
        <v>5944</v>
      </c>
      <c r="F764" t="s">
        <v>5945</v>
      </c>
      <c r="G764" s="17" t="s">
        <v>5946</v>
      </c>
      <c r="H764" t="s">
        <v>70</v>
      </c>
      <c r="I764" t="s">
        <v>43</v>
      </c>
      <c r="J764" t="s">
        <v>8</v>
      </c>
      <c r="K764" t="s">
        <v>92</v>
      </c>
      <c r="L764" t="s">
        <v>93</v>
      </c>
      <c r="M764" t="s">
        <v>94</v>
      </c>
      <c r="N764">
        <v>1</v>
      </c>
      <c r="O764" t="s">
        <v>47</v>
      </c>
      <c r="P764">
        <v>113</v>
      </c>
      <c r="Q764" t="s">
        <v>48</v>
      </c>
      <c r="R764" t="s">
        <v>49</v>
      </c>
      <c r="S764" t="s">
        <v>50</v>
      </c>
      <c r="T764" t="s">
        <v>51</v>
      </c>
      <c r="U764" t="s">
        <v>52</v>
      </c>
      <c r="V764">
        <v>1.05</v>
      </c>
      <c r="W764" s="1">
        <v>0</v>
      </c>
      <c r="X764">
        <v>1</v>
      </c>
      <c r="Y764">
        <v>1.3</v>
      </c>
      <c r="Z764">
        <v>5</v>
      </c>
      <c r="AA764">
        <v>0.26</v>
      </c>
      <c r="AB764" s="2">
        <v>0</v>
      </c>
      <c r="AC764" s="1">
        <v>0</v>
      </c>
      <c r="AD764" s="7">
        <v>43509</v>
      </c>
      <c r="AE764" s="7">
        <v>43509</v>
      </c>
      <c r="AF764">
        <v>0</v>
      </c>
      <c r="AG764" t="s">
        <v>53</v>
      </c>
      <c r="AH764" s="2">
        <v>0</v>
      </c>
      <c r="AI764" s="1">
        <v>0</v>
      </c>
      <c r="AJ764" s="1">
        <v>0</v>
      </c>
      <c r="AK764" s="6" t="str">
        <f>+IF(Tabla1[[#This Row],[REQUEST_TY]]="SR MANTENIMIENTO CORRECTIVO", "EMERGENCIA", "OTROS")</f>
        <v>EMERGENCIA</v>
      </c>
      <c r="AL764" s="6" t="str">
        <f>+_xlfn.IFS(Tabla1[[#This Row],[Veces obj]]&lt;=1,"0-1",Tabla1[[#This Row],[Veces obj]]&lt;=2,"1-2",Tabla1[[#This Row],[Veces obj]]&lt;=3,"2-3",TRUE,"&gt;3")</f>
        <v>0-1</v>
      </c>
      <c r="AM764" s="6" t="str">
        <f>+_xlfn.IFS(MONTH(Tabla1[[#This Row],[MES]])&lt;=3,"Q1",MONTH(Tabla1[[#This Row],[MES]])&lt;=6,"Q2",MONTH(Tabla1[[#This Row],[MES]])&lt;=9,"Q3",TRUE,"Q4")</f>
        <v>Q1</v>
      </c>
      <c r="AN764" t="str">
        <f>+IFERROR(VLOOKUP(Tabla1[[#This Row],[CUENTA]],CTAS[],2,0),"OTROS")</f>
        <v>OTROS</v>
      </c>
      <c r="AP764" t="str">
        <f>+IFERROR(VLOOKUP(Tabla1[[#This Row],[EMPLEADO]],IS[],3,0),"OTROS")</f>
        <v>OTROS</v>
      </c>
      <c r="AQ764" t="str">
        <f>+IFERROR(VLOOKUP(Tabla1[[#This Row],[EMPLEADO]],IS[[NÓMINA]:[INGENIERO]],2,0),"OTROS")</f>
        <v>OTROS</v>
      </c>
    </row>
    <row r="765" spans="1:43" x14ac:dyDescent="0.25">
      <c r="A765" t="s">
        <v>36</v>
      </c>
      <c r="B765">
        <v>1</v>
      </c>
      <c r="C765" t="s">
        <v>364</v>
      </c>
      <c r="D765" t="s">
        <v>38</v>
      </c>
      <c r="E765" t="s">
        <v>275</v>
      </c>
      <c r="F765" t="s">
        <v>365</v>
      </c>
      <c r="G765" s="17" t="s">
        <v>366</v>
      </c>
      <c r="H765" t="s">
        <v>297</v>
      </c>
      <c r="I765" t="s">
        <v>43</v>
      </c>
      <c r="J765" t="s">
        <v>8</v>
      </c>
      <c r="K765" t="s">
        <v>151</v>
      </c>
      <c r="L765" t="s">
        <v>152</v>
      </c>
      <c r="M765" t="s">
        <v>73</v>
      </c>
      <c r="N765">
        <v>0</v>
      </c>
      <c r="O765" t="s">
        <v>47</v>
      </c>
      <c r="P765">
        <v>290</v>
      </c>
      <c r="Q765" t="s">
        <v>48</v>
      </c>
      <c r="R765" t="s">
        <v>95</v>
      </c>
      <c r="S765" t="s">
        <v>64</v>
      </c>
      <c r="T765" t="s">
        <v>51</v>
      </c>
      <c r="U765" t="s">
        <v>96</v>
      </c>
      <c r="V765">
        <v>1.1000000000000001</v>
      </c>
      <c r="W765" s="1">
        <v>1501.5000000000002</v>
      </c>
      <c r="X765">
        <v>1</v>
      </c>
      <c r="Y765">
        <v>0</v>
      </c>
      <c r="Z765">
        <v>5</v>
      </c>
      <c r="AA765">
        <v>0</v>
      </c>
      <c r="AB765" s="2">
        <v>0</v>
      </c>
      <c r="AC765" s="1">
        <v>0</v>
      </c>
      <c r="AD765" s="7">
        <v>43493</v>
      </c>
      <c r="AE765" s="7">
        <v>43493</v>
      </c>
      <c r="AF765">
        <v>0</v>
      </c>
      <c r="AG765" t="s">
        <v>53</v>
      </c>
      <c r="AH765" s="2">
        <v>0</v>
      </c>
      <c r="AI765" s="1">
        <v>0</v>
      </c>
      <c r="AJ765" s="1">
        <v>0</v>
      </c>
      <c r="AK765" s="6" t="str">
        <f>+IF(Tabla1[[#This Row],[REQUEST_TY]]="SR MANTENIMIENTO CORRECTIVO", "EMERGENCIA", "OTROS")</f>
        <v>EMERGENCIA</v>
      </c>
      <c r="AL765" s="6" t="str">
        <f>+_xlfn.IFS(Tabla1[[#This Row],[Veces obj]]&lt;=1,"0-1",Tabla1[[#This Row],[Veces obj]]&lt;=2,"1-2",Tabla1[[#This Row],[Veces obj]]&lt;=3,"2-3",TRUE,"&gt;3")</f>
        <v>0-1</v>
      </c>
      <c r="AM765" s="6" t="str">
        <f>+_xlfn.IFS(MONTH(Tabla1[[#This Row],[MES]])&lt;=3,"Q1",MONTH(Tabla1[[#This Row],[MES]])&lt;=6,"Q2",MONTH(Tabla1[[#This Row],[MES]])&lt;=9,"Q3",TRUE,"Q4")</f>
        <v>Q1</v>
      </c>
      <c r="AN765" t="str">
        <f>+IFERROR(VLOOKUP(Tabla1[[#This Row],[CUENTA]],CTAS[],2,0),"OTROS")</f>
        <v>HONEYWELL</v>
      </c>
      <c r="AO765">
        <v>1</v>
      </c>
      <c r="AP765" t="str">
        <f>+IFERROR(VLOOKUP(Tabla1[[#This Row],[EMPLEADO]],IS[],3,0),"OTROS")</f>
        <v>JUAREZ</v>
      </c>
      <c r="AQ765" t="str">
        <f>+IFERROR(VLOOKUP(Tabla1[[#This Row],[EMPLEADO]],IS[[NÓMINA]:[INGENIERO]],2,0),"OTROS")</f>
        <v>ALFREDO TORRES</v>
      </c>
    </row>
    <row r="766" spans="1:43" x14ac:dyDescent="0.25">
      <c r="A766" t="s">
        <v>4444</v>
      </c>
      <c r="B766">
        <v>1</v>
      </c>
      <c r="C766" t="s">
        <v>7294</v>
      </c>
      <c r="D766" t="s">
        <v>38</v>
      </c>
      <c r="E766" t="s">
        <v>373</v>
      </c>
      <c r="F766" t="s">
        <v>7295</v>
      </c>
      <c r="G766" s="17" t="s">
        <v>7296</v>
      </c>
      <c r="H766" t="s">
        <v>691</v>
      </c>
      <c r="I766" t="s">
        <v>43</v>
      </c>
      <c r="J766" t="s">
        <v>8</v>
      </c>
      <c r="K766" t="s">
        <v>102</v>
      </c>
      <c r="L766" t="s">
        <v>1363</v>
      </c>
      <c r="M766" t="s">
        <v>215</v>
      </c>
      <c r="N766">
        <v>0</v>
      </c>
      <c r="O766" t="s">
        <v>47</v>
      </c>
      <c r="P766">
        <v>71</v>
      </c>
      <c r="Q766" t="s">
        <v>48</v>
      </c>
      <c r="R766" t="s">
        <v>153</v>
      </c>
      <c r="S766" t="s">
        <v>50</v>
      </c>
      <c r="T766" t="s">
        <v>51</v>
      </c>
      <c r="U766" t="s">
        <v>52</v>
      </c>
      <c r="V766">
        <v>1.05</v>
      </c>
      <c r="W766" s="1">
        <v>750.75000000000011</v>
      </c>
      <c r="X766">
        <v>1</v>
      </c>
      <c r="Y766">
        <v>1.3</v>
      </c>
      <c r="Z766">
        <v>5</v>
      </c>
      <c r="AA766">
        <v>0.26</v>
      </c>
      <c r="AB766" s="2">
        <v>0</v>
      </c>
      <c r="AC766" s="1">
        <v>0</v>
      </c>
      <c r="AD766" s="7">
        <v>43524</v>
      </c>
      <c r="AE766" s="7">
        <v>43524</v>
      </c>
      <c r="AF766">
        <v>0</v>
      </c>
      <c r="AG766" t="s">
        <v>53</v>
      </c>
      <c r="AH766" s="2">
        <v>0</v>
      </c>
      <c r="AI766" s="1">
        <v>0</v>
      </c>
      <c r="AJ766" s="1">
        <v>0</v>
      </c>
      <c r="AK766" s="6" t="str">
        <f>+IF(Tabla1[[#This Row],[REQUEST_TY]]="SR MANTENIMIENTO CORRECTIVO", "EMERGENCIA", "OTROS")</f>
        <v>EMERGENCIA</v>
      </c>
      <c r="AL766" s="6" t="str">
        <f>+_xlfn.IFS(Tabla1[[#This Row],[Veces obj]]&lt;=1,"0-1",Tabla1[[#This Row],[Veces obj]]&lt;=2,"1-2",Tabla1[[#This Row],[Veces obj]]&lt;=3,"2-3",TRUE,"&gt;3")</f>
        <v>0-1</v>
      </c>
      <c r="AM766" s="6" t="str">
        <f>+_xlfn.IFS(MONTH(Tabla1[[#This Row],[MES]])&lt;=3,"Q1",MONTH(Tabla1[[#This Row],[MES]])&lt;=6,"Q2",MONTH(Tabla1[[#This Row],[MES]])&lt;=9,"Q3",TRUE,"Q4")</f>
        <v>Q1</v>
      </c>
      <c r="AN766" t="str">
        <f>+IFERROR(VLOOKUP(Tabla1[[#This Row],[CUENTA]],CTAS[],2,0),"OTROS")</f>
        <v>OTROS</v>
      </c>
      <c r="AP766" t="str">
        <f>+IFERROR(VLOOKUP(Tabla1[[#This Row],[EMPLEADO]],IS[],3,0),"OTROS")</f>
        <v>OTROS</v>
      </c>
      <c r="AQ766" t="str">
        <f>+IFERROR(VLOOKUP(Tabla1[[#This Row],[EMPLEADO]],IS[[NÓMINA]:[INGENIERO]],2,0),"OTROS")</f>
        <v>OTROS</v>
      </c>
    </row>
    <row r="767" spans="1:43" x14ac:dyDescent="0.25">
      <c r="A767" t="s">
        <v>36</v>
      </c>
      <c r="B767">
        <v>1</v>
      </c>
      <c r="C767" t="s">
        <v>1628</v>
      </c>
      <c r="D767" t="s">
        <v>38</v>
      </c>
      <c r="E767" t="s">
        <v>535</v>
      </c>
      <c r="F767" t="s">
        <v>1629</v>
      </c>
      <c r="G767" s="17" t="s">
        <v>1630</v>
      </c>
      <c r="H767" t="s">
        <v>679</v>
      </c>
      <c r="I767" t="s">
        <v>43</v>
      </c>
      <c r="J767" t="s">
        <v>8</v>
      </c>
      <c r="K767" t="s">
        <v>117</v>
      </c>
      <c r="L767" t="s">
        <v>1631</v>
      </c>
      <c r="M767" t="s">
        <v>794</v>
      </c>
      <c r="N767">
        <v>0</v>
      </c>
      <c r="O767" t="s">
        <v>47</v>
      </c>
      <c r="P767">
        <v>241</v>
      </c>
      <c r="Q767" t="s">
        <v>48</v>
      </c>
      <c r="R767" t="s">
        <v>49</v>
      </c>
      <c r="S767" t="s">
        <v>50</v>
      </c>
      <c r="T767" t="s">
        <v>51</v>
      </c>
      <c r="U767" t="s">
        <v>52</v>
      </c>
      <c r="V767">
        <v>1.05</v>
      </c>
      <c r="W767" s="1">
        <v>750.75000000000011</v>
      </c>
      <c r="X767">
        <v>1</v>
      </c>
      <c r="Y767">
        <v>1.31</v>
      </c>
      <c r="Z767">
        <v>5</v>
      </c>
      <c r="AA767">
        <v>0.26200000000000001</v>
      </c>
      <c r="AB767" s="2">
        <v>0</v>
      </c>
      <c r="AC767" s="1">
        <v>0</v>
      </c>
      <c r="AD767" s="7">
        <v>43490</v>
      </c>
      <c r="AE767" s="7">
        <v>43490</v>
      </c>
      <c r="AF767">
        <v>0</v>
      </c>
      <c r="AG767" t="s">
        <v>53</v>
      </c>
      <c r="AH767" s="2">
        <v>0</v>
      </c>
      <c r="AI767" s="1">
        <v>0</v>
      </c>
      <c r="AJ767" s="1">
        <v>0</v>
      </c>
      <c r="AK767" s="6" t="str">
        <f>+IF(Tabla1[[#This Row],[REQUEST_TY]]="SR MANTENIMIENTO CORRECTIVO", "EMERGENCIA", "OTROS")</f>
        <v>EMERGENCIA</v>
      </c>
      <c r="AL767" s="6" t="str">
        <f>+_xlfn.IFS(Tabla1[[#This Row],[Veces obj]]&lt;=1,"0-1",Tabla1[[#This Row],[Veces obj]]&lt;=2,"1-2",Tabla1[[#This Row],[Veces obj]]&lt;=3,"2-3",TRUE,"&gt;3")</f>
        <v>0-1</v>
      </c>
      <c r="AM767" s="6" t="str">
        <f>+_xlfn.IFS(MONTH(Tabla1[[#This Row],[MES]])&lt;=3,"Q1",MONTH(Tabla1[[#This Row],[MES]])&lt;=6,"Q2",MONTH(Tabla1[[#This Row],[MES]])&lt;=9,"Q3",TRUE,"Q4")</f>
        <v>Q1</v>
      </c>
      <c r="AN767" t="str">
        <f>+IFERROR(VLOOKUP(Tabla1[[#This Row],[CUENTA]],CTAS[],2,0),"OTROS")</f>
        <v>OTROS</v>
      </c>
      <c r="AP767" t="str">
        <f>+IFERROR(VLOOKUP(Tabla1[[#This Row],[EMPLEADO]],IS[],3,0),"OTROS")</f>
        <v>OTROS</v>
      </c>
      <c r="AQ767" t="str">
        <f>+IFERROR(VLOOKUP(Tabla1[[#This Row],[EMPLEADO]],IS[[NÓMINA]:[INGENIERO]],2,0),"OTROS")</f>
        <v>OTROS</v>
      </c>
    </row>
    <row r="768" spans="1:43" x14ac:dyDescent="0.25">
      <c r="A768" t="s">
        <v>36</v>
      </c>
      <c r="B768">
        <v>1</v>
      </c>
      <c r="C768" t="s">
        <v>1632</v>
      </c>
      <c r="D768" t="s">
        <v>38</v>
      </c>
      <c r="E768" t="s">
        <v>217</v>
      </c>
      <c r="F768" t="s">
        <v>1633</v>
      </c>
      <c r="G768" s="17" t="s">
        <v>779</v>
      </c>
      <c r="H768" t="s">
        <v>471</v>
      </c>
      <c r="I768" t="s">
        <v>43</v>
      </c>
      <c r="J768" t="s">
        <v>8</v>
      </c>
      <c r="K768" t="s">
        <v>59</v>
      </c>
      <c r="L768" t="s">
        <v>780</v>
      </c>
      <c r="M768" t="s">
        <v>310</v>
      </c>
      <c r="N768">
        <v>0</v>
      </c>
      <c r="O768" t="s">
        <v>47</v>
      </c>
      <c r="P768">
        <v>18</v>
      </c>
      <c r="Q768" t="s">
        <v>62</v>
      </c>
      <c r="R768" t="s">
        <v>223</v>
      </c>
      <c r="S768" t="s">
        <v>139</v>
      </c>
      <c r="T768" t="s">
        <v>51</v>
      </c>
      <c r="U768" t="s">
        <v>262</v>
      </c>
      <c r="V768">
        <v>1.05</v>
      </c>
      <c r="W768" s="1">
        <v>1651.6500000000003</v>
      </c>
      <c r="X768">
        <v>1</v>
      </c>
      <c r="Y768">
        <v>1.05</v>
      </c>
      <c r="Z768">
        <v>4</v>
      </c>
      <c r="AA768">
        <v>0.26250000000000001</v>
      </c>
      <c r="AB768" s="2">
        <v>0</v>
      </c>
      <c r="AC768" s="1">
        <v>0</v>
      </c>
      <c r="AD768" s="7">
        <v>43473</v>
      </c>
      <c r="AE768" s="7">
        <v>43473</v>
      </c>
      <c r="AF768">
        <v>0</v>
      </c>
      <c r="AG768" t="s">
        <v>53</v>
      </c>
      <c r="AH768" s="2">
        <v>0</v>
      </c>
      <c r="AI768" s="1">
        <v>0</v>
      </c>
      <c r="AJ768" s="1">
        <v>0</v>
      </c>
      <c r="AK768" s="6" t="str">
        <f>+IF(Tabla1[[#This Row],[REQUEST_TY]]="SR MANTENIMIENTO CORRECTIVO", "EMERGENCIA", "OTROS")</f>
        <v>EMERGENCIA</v>
      </c>
      <c r="AL768" s="6" t="str">
        <f>+_xlfn.IFS(Tabla1[[#This Row],[Veces obj]]&lt;=1,"0-1",Tabla1[[#This Row],[Veces obj]]&lt;=2,"1-2",Tabla1[[#This Row],[Veces obj]]&lt;=3,"2-3",TRUE,"&gt;3")</f>
        <v>0-1</v>
      </c>
      <c r="AM768" s="6" t="str">
        <f>+_xlfn.IFS(MONTH(Tabla1[[#This Row],[MES]])&lt;=3,"Q1",MONTH(Tabla1[[#This Row],[MES]])&lt;=6,"Q2",MONTH(Tabla1[[#This Row],[MES]])&lt;=9,"Q3",TRUE,"Q4")</f>
        <v>Q1</v>
      </c>
      <c r="AN768" t="str">
        <f>+IFERROR(VLOOKUP(Tabla1[[#This Row],[CUENTA]],CTAS[],2,0),"OTROS")</f>
        <v>OTROS</v>
      </c>
      <c r="AP768" t="str">
        <f>+IFERROR(VLOOKUP(Tabla1[[#This Row],[EMPLEADO]],IS[],3,0),"OTROS")</f>
        <v>OTROS</v>
      </c>
      <c r="AQ768" t="str">
        <f>+IFERROR(VLOOKUP(Tabla1[[#This Row],[EMPLEADO]],IS[[NÓMINA]:[INGENIERO]],2,0),"OTROS")</f>
        <v>OTROS</v>
      </c>
    </row>
    <row r="769" spans="1:43" x14ac:dyDescent="0.25">
      <c r="A769" t="s">
        <v>36</v>
      </c>
      <c r="B769">
        <v>1</v>
      </c>
      <c r="C769" t="s">
        <v>400</v>
      </c>
      <c r="D769" t="s">
        <v>38</v>
      </c>
      <c r="E769" t="s">
        <v>401</v>
      </c>
      <c r="F769" t="s">
        <v>402</v>
      </c>
      <c r="G769" s="17" t="s">
        <v>403</v>
      </c>
      <c r="H769" t="s">
        <v>297</v>
      </c>
      <c r="I769" t="s">
        <v>43</v>
      </c>
      <c r="J769" t="s">
        <v>8</v>
      </c>
      <c r="K769" t="s">
        <v>404</v>
      </c>
      <c r="L769" t="s">
        <v>405</v>
      </c>
      <c r="M769" t="s">
        <v>94</v>
      </c>
      <c r="N769">
        <v>0</v>
      </c>
      <c r="O769" t="s">
        <v>47</v>
      </c>
      <c r="P769">
        <v>54</v>
      </c>
      <c r="Q769" t="s">
        <v>82</v>
      </c>
      <c r="R769" t="s">
        <v>153</v>
      </c>
      <c r="S769" t="s">
        <v>50</v>
      </c>
      <c r="T769" t="s">
        <v>51</v>
      </c>
      <c r="U769" t="s">
        <v>120</v>
      </c>
      <c r="V769">
        <v>0.8</v>
      </c>
      <c r="W769" s="1">
        <v>572.00000000000011</v>
      </c>
      <c r="X769">
        <v>1</v>
      </c>
      <c r="Y769">
        <v>0</v>
      </c>
      <c r="Z769">
        <v>5</v>
      </c>
      <c r="AA769">
        <v>0</v>
      </c>
      <c r="AB769" s="2">
        <v>0</v>
      </c>
      <c r="AC769" s="1">
        <v>0</v>
      </c>
      <c r="AD769" s="7">
        <v>43495</v>
      </c>
      <c r="AE769" s="7">
        <v>43495</v>
      </c>
      <c r="AF769">
        <v>0</v>
      </c>
      <c r="AG769" t="s">
        <v>53</v>
      </c>
      <c r="AH769" s="2">
        <v>0</v>
      </c>
      <c r="AI769" s="1">
        <v>0</v>
      </c>
      <c r="AJ769" s="1">
        <v>0</v>
      </c>
      <c r="AK769" s="6" t="str">
        <f>+IF(Tabla1[[#This Row],[REQUEST_TY]]="SR MANTENIMIENTO CORRECTIVO", "EMERGENCIA", "OTROS")</f>
        <v>EMERGENCIA</v>
      </c>
      <c r="AL769" s="6" t="str">
        <f>+_xlfn.IFS(Tabla1[[#This Row],[Veces obj]]&lt;=1,"0-1",Tabla1[[#This Row],[Veces obj]]&lt;=2,"1-2",Tabla1[[#This Row],[Veces obj]]&lt;=3,"2-3",TRUE,"&gt;3")</f>
        <v>0-1</v>
      </c>
      <c r="AM769" s="6" t="str">
        <f>+_xlfn.IFS(MONTH(Tabla1[[#This Row],[MES]])&lt;=3,"Q1",MONTH(Tabla1[[#This Row],[MES]])&lt;=6,"Q2",MONTH(Tabla1[[#This Row],[MES]])&lt;=9,"Q3",TRUE,"Q4")</f>
        <v>Q1</v>
      </c>
      <c r="AN769" t="str">
        <f>+IFERROR(VLOOKUP(Tabla1[[#This Row],[CUENTA]],CTAS[],2,0),"OTROS")</f>
        <v>OTROS</v>
      </c>
      <c r="AO769">
        <v>1</v>
      </c>
      <c r="AP769" t="str">
        <f>+IFERROR(VLOOKUP(Tabla1[[#This Row],[EMPLEADO]],IS[],3,0),"OTROS")</f>
        <v>JUAREZ</v>
      </c>
      <c r="AQ769" t="str">
        <f>+IFERROR(VLOOKUP(Tabla1[[#This Row],[EMPLEADO]],IS[[NÓMINA]:[INGENIERO]],2,0),"OTROS")</f>
        <v>ALFREDO TORRES</v>
      </c>
    </row>
    <row r="770" spans="1:43" x14ac:dyDescent="0.25">
      <c r="A770" t="s">
        <v>36</v>
      </c>
      <c r="B770">
        <v>1</v>
      </c>
      <c r="C770" t="s">
        <v>1638</v>
      </c>
      <c r="D770" t="s">
        <v>38</v>
      </c>
      <c r="E770" t="s">
        <v>348</v>
      </c>
      <c r="F770" t="s">
        <v>1639</v>
      </c>
      <c r="G770" s="17" t="s">
        <v>1640</v>
      </c>
      <c r="H770" t="s">
        <v>136</v>
      </c>
      <c r="I770" t="s">
        <v>43</v>
      </c>
      <c r="J770" t="s">
        <v>8</v>
      </c>
      <c r="K770" t="s">
        <v>59</v>
      </c>
      <c r="L770" t="s">
        <v>1641</v>
      </c>
      <c r="M770" t="s">
        <v>1642</v>
      </c>
      <c r="N770">
        <v>0</v>
      </c>
      <c r="O770" t="s">
        <v>47</v>
      </c>
      <c r="P770">
        <v>144</v>
      </c>
      <c r="Q770" t="s">
        <v>48</v>
      </c>
      <c r="R770" t="s">
        <v>223</v>
      </c>
      <c r="S770" t="s">
        <v>139</v>
      </c>
      <c r="T770" t="s">
        <v>51</v>
      </c>
      <c r="U770" t="s">
        <v>353</v>
      </c>
      <c r="V770">
        <v>1.1499999999999999</v>
      </c>
      <c r="W770" s="1">
        <v>1808.95</v>
      </c>
      <c r="X770">
        <v>1</v>
      </c>
      <c r="Y770">
        <v>1.05</v>
      </c>
      <c r="Z770">
        <v>4</v>
      </c>
      <c r="AA770">
        <v>0.26250000000000001</v>
      </c>
      <c r="AB770" s="2">
        <v>0</v>
      </c>
      <c r="AC770" s="1">
        <v>0</v>
      </c>
      <c r="AD770" s="7">
        <v>43487</v>
      </c>
      <c r="AE770" s="7">
        <v>43487</v>
      </c>
      <c r="AF770">
        <v>0</v>
      </c>
      <c r="AG770" t="s">
        <v>53</v>
      </c>
      <c r="AH770" s="2">
        <v>0</v>
      </c>
      <c r="AI770" s="1">
        <v>0</v>
      </c>
      <c r="AJ770" s="1">
        <v>0</v>
      </c>
      <c r="AK770" s="6" t="str">
        <f>+IF(Tabla1[[#This Row],[REQUEST_TY]]="SR MANTENIMIENTO CORRECTIVO", "EMERGENCIA", "OTROS")</f>
        <v>EMERGENCIA</v>
      </c>
      <c r="AL770" s="6" t="str">
        <f>+_xlfn.IFS(Tabla1[[#This Row],[Veces obj]]&lt;=1,"0-1",Tabla1[[#This Row],[Veces obj]]&lt;=2,"1-2",Tabla1[[#This Row],[Veces obj]]&lt;=3,"2-3",TRUE,"&gt;3")</f>
        <v>0-1</v>
      </c>
      <c r="AM770" s="6" t="str">
        <f>+_xlfn.IFS(MONTH(Tabla1[[#This Row],[MES]])&lt;=3,"Q1",MONTH(Tabla1[[#This Row],[MES]])&lt;=6,"Q2",MONTH(Tabla1[[#This Row],[MES]])&lt;=9,"Q3",TRUE,"Q4")</f>
        <v>Q1</v>
      </c>
      <c r="AN770" t="str">
        <f>+IFERROR(VLOOKUP(Tabla1[[#This Row],[CUENTA]],CTAS[],2,0),"OTROS")</f>
        <v>OTROS</v>
      </c>
      <c r="AP770" t="str">
        <f>+IFERROR(VLOOKUP(Tabla1[[#This Row],[EMPLEADO]],IS[],3,0),"OTROS")</f>
        <v>OTROS</v>
      </c>
      <c r="AQ770" t="str">
        <f>+IFERROR(VLOOKUP(Tabla1[[#This Row],[EMPLEADO]],IS[[NÓMINA]:[INGENIERO]],2,0),"OTROS")</f>
        <v>OTROS</v>
      </c>
    </row>
    <row r="771" spans="1:43" x14ac:dyDescent="0.25">
      <c r="A771" t="s">
        <v>36</v>
      </c>
      <c r="B771">
        <v>1</v>
      </c>
      <c r="C771" t="s">
        <v>1643</v>
      </c>
      <c r="D771" t="s">
        <v>38</v>
      </c>
      <c r="E771" t="s">
        <v>217</v>
      </c>
      <c r="F771" t="s">
        <v>1644</v>
      </c>
      <c r="G771" s="17" t="s">
        <v>1645</v>
      </c>
      <c r="H771" t="s">
        <v>213</v>
      </c>
      <c r="I771" t="s">
        <v>43</v>
      </c>
      <c r="J771" t="s">
        <v>8</v>
      </c>
      <c r="K771" t="s">
        <v>59</v>
      </c>
      <c r="L771" t="s">
        <v>1075</v>
      </c>
      <c r="M771" t="s">
        <v>215</v>
      </c>
      <c r="N771">
        <v>0</v>
      </c>
      <c r="O771" t="s">
        <v>47</v>
      </c>
      <c r="P771">
        <v>399</v>
      </c>
      <c r="Q771" t="s">
        <v>48</v>
      </c>
      <c r="R771" t="s">
        <v>223</v>
      </c>
      <c r="S771" t="s">
        <v>139</v>
      </c>
      <c r="T771" t="s">
        <v>51</v>
      </c>
      <c r="U771" t="s">
        <v>353</v>
      </c>
      <c r="V771">
        <v>1.1499999999999999</v>
      </c>
      <c r="W771" s="1">
        <v>1808.95</v>
      </c>
      <c r="X771">
        <v>1</v>
      </c>
      <c r="Y771">
        <v>1.05</v>
      </c>
      <c r="Z771">
        <v>4</v>
      </c>
      <c r="AA771">
        <v>0.26250000000000001</v>
      </c>
      <c r="AB771" s="2">
        <v>0</v>
      </c>
      <c r="AC771" s="1">
        <v>0</v>
      </c>
      <c r="AD771" s="7">
        <v>43488</v>
      </c>
      <c r="AE771" s="7">
        <v>43489</v>
      </c>
      <c r="AF771">
        <v>1</v>
      </c>
      <c r="AG771" t="s">
        <v>53</v>
      </c>
      <c r="AH771" s="2">
        <v>0</v>
      </c>
      <c r="AI771" s="1">
        <v>0</v>
      </c>
      <c r="AJ771" s="1">
        <v>0</v>
      </c>
      <c r="AK771" s="6" t="str">
        <f>+IF(Tabla1[[#This Row],[REQUEST_TY]]="SR MANTENIMIENTO CORRECTIVO", "EMERGENCIA", "OTROS")</f>
        <v>EMERGENCIA</v>
      </c>
      <c r="AL771" s="6" t="str">
        <f>+_xlfn.IFS(Tabla1[[#This Row],[Veces obj]]&lt;=1,"0-1",Tabla1[[#This Row],[Veces obj]]&lt;=2,"1-2",Tabla1[[#This Row],[Veces obj]]&lt;=3,"2-3",TRUE,"&gt;3")</f>
        <v>0-1</v>
      </c>
      <c r="AM771" s="6" t="str">
        <f>+_xlfn.IFS(MONTH(Tabla1[[#This Row],[MES]])&lt;=3,"Q1",MONTH(Tabla1[[#This Row],[MES]])&lt;=6,"Q2",MONTH(Tabla1[[#This Row],[MES]])&lt;=9,"Q3",TRUE,"Q4")</f>
        <v>Q1</v>
      </c>
      <c r="AN771" t="str">
        <f>+IFERROR(VLOOKUP(Tabla1[[#This Row],[CUENTA]],CTAS[],2,0),"OTROS")</f>
        <v>OTROS</v>
      </c>
      <c r="AP771" t="str">
        <f>+IFERROR(VLOOKUP(Tabla1[[#This Row],[EMPLEADO]],IS[],3,0),"OTROS")</f>
        <v>OTROS</v>
      </c>
      <c r="AQ771" t="str">
        <f>+IFERROR(VLOOKUP(Tabla1[[#This Row],[EMPLEADO]],IS[[NÓMINA]:[INGENIERO]],2,0),"OTROS")</f>
        <v>OTROS</v>
      </c>
    </row>
    <row r="772" spans="1:43" x14ac:dyDescent="0.25">
      <c r="A772" t="s">
        <v>4444</v>
      </c>
      <c r="B772">
        <v>1</v>
      </c>
      <c r="C772" t="s">
        <v>5077</v>
      </c>
      <c r="D772" t="s">
        <v>38</v>
      </c>
      <c r="E772" t="s">
        <v>332</v>
      </c>
      <c r="F772" t="s">
        <v>5078</v>
      </c>
      <c r="G772" s="17" t="s">
        <v>5079</v>
      </c>
      <c r="H772" t="s">
        <v>213</v>
      </c>
      <c r="I772" t="s">
        <v>43</v>
      </c>
      <c r="J772" t="s">
        <v>8</v>
      </c>
      <c r="K772" t="s">
        <v>102</v>
      </c>
      <c r="L772" t="s">
        <v>753</v>
      </c>
      <c r="M772" t="s">
        <v>215</v>
      </c>
      <c r="N772">
        <v>0</v>
      </c>
      <c r="O772" t="s">
        <v>47</v>
      </c>
      <c r="P772">
        <v>192</v>
      </c>
      <c r="Q772" t="s">
        <v>48</v>
      </c>
      <c r="R772" t="s">
        <v>317</v>
      </c>
      <c r="S772" t="s">
        <v>318</v>
      </c>
      <c r="T772" t="s">
        <v>51</v>
      </c>
      <c r="U772" t="s">
        <v>353</v>
      </c>
      <c r="V772">
        <v>1.1499999999999999</v>
      </c>
      <c r="W772" s="1">
        <v>1808.95</v>
      </c>
      <c r="X772">
        <v>1</v>
      </c>
      <c r="Y772">
        <v>1.05</v>
      </c>
      <c r="Z772">
        <v>4</v>
      </c>
      <c r="AA772">
        <v>0.26250000000000001</v>
      </c>
      <c r="AB772" s="2">
        <v>0</v>
      </c>
      <c r="AC772" s="1">
        <v>0</v>
      </c>
      <c r="AD772" s="7">
        <v>43501</v>
      </c>
      <c r="AE772" s="7">
        <v>43502</v>
      </c>
      <c r="AF772">
        <v>1</v>
      </c>
      <c r="AG772" t="s">
        <v>53</v>
      </c>
      <c r="AH772" s="2">
        <v>0</v>
      </c>
      <c r="AI772" s="1">
        <v>0</v>
      </c>
      <c r="AJ772" s="1">
        <v>0</v>
      </c>
      <c r="AK772" s="6" t="str">
        <f>+IF(Tabla1[[#This Row],[REQUEST_TY]]="SR MANTENIMIENTO CORRECTIVO", "EMERGENCIA", "OTROS")</f>
        <v>EMERGENCIA</v>
      </c>
      <c r="AL772" s="6" t="str">
        <f>+_xlfn.IFS(Tabla1[[#This Row],[Veces obj]]&lt;=1,"0-1",Tabla1[[#This Row],[Veces obj]]&lt;=2,"1-2",Tabla1[[#This Row],[Veces obj]]&lt;=3,"2-3",TRUE,"&gt;3")</f>
        <v>0-1</v>
      </c>
      <c r="AM772" s="6" t="str">
        <f>+_xlfn.IFS(MONTH(Tabla1[[#This Row],[MES]])&lt;=3,"Q1",MONTH(Tabla1[[#This Row],[MES]])&lt;=6,"Q2",MONTH(Tabla1[[#This Row],[MES]])&lt;=9,"Q3",TRUE,"Q4")</f>
        <v>Q1</v>
      </c>
      <c r="AN772" t="str">
        <f>+IFERROR(VLOOKUP(Tabla1[[#This Row],[CUENTA]],CTAS[],2,0),"OTROS")</f>
        <v>OTROS</v>
      </c>
      <c r="AP772" t="str">
        <f>+IFERROR(VLOOKUP(Tabla1[[#This Row],[EMPLEADO]],IS[],3,0),"OTROS")</f>
        <v>OTROS</v>
      </c>
      <c r="AQ772" t="str">
        <f>+IFERROR(VLOOKUP(Tabla1[[#This Row],[EMPLEADO]],IS[[NÓMINA]:[INGENIERO]],2,0),"OTROS")</f>
        <v>OTROS</v>
      </c>
    </row>
    <row r="773" spans="1:43" x14ac:dyDescent="0.25">
      <c r="A773" t="s">
        <v>36</v>
      </c>
      <c r="B773">
        <v>1</v>
      </c>
      <c r="C773" t="s">
        <v>1646</v>
      </c>
      <c r="D773" t="s">
        <v>38</v>
      </c>
      <c r="E773" t="s">
        <v>98</v>
      </c>
      <c r="F773" t="s">
        <v>1647</v>
      </c>
      <c r="G773" s="17" t="s">
        <v>752</v>
      </c>
      <c r="H773" t="s">
        <v>213</v>
      </c>
      <c r="I773" t="s">
        <v>43</v>
      </c>
      <c r="J773" t="s">
        <v>8</v>
      </c>
      <c r="K773" t="s">
        <v>102</v>
      </c>
      <c r="L773" t="s">
        <v>753</v>
      </c>
      <c r="M773" t="s">
        <v>215</v>
      </c>
      <c r="N773">
        <v>0</v>
      </c>
      <c r="O773" t="s">
        <v>47</v>
      </c>
      <c r="P773">
        <v>1</v>
      </c>
      <c r="Q773" t="s">
        <v>388</v>
      </c>
      <c r="R773" t="s">
        <v>63</v>
      </c>
      <c r="S773" t="s">
        <v>64</v>
      </c>
      <c r="T773" t="s">
        <v>51</v>
      </c>
      <c r="U773" t="s">
        <v>389</v>
      </c>
      <c r="V773">
        <v>0</v>
      </c>
      <c r="W773" s="1">
        <v>0</v>
      </c>
      <c r="X773">
        <v>1</v>
      </c>
      <c r="Y773">
        <v>1.32</v>
      </c>
      <c r="Z773">
        <v>5</v>
      </c>
      <c r="AA773">
        <v>0.26400000000000001</v>
      </c>
      <c r="AB773" s="2">
        <v>0</v>
      </c>
      <c r="AC773" s="1">
        <v>0</v>
      </c>
      <c r="AD773" s="7">
        <v>43474</v>
      </c>
      <c r="AE773" s="7">
        <v>43475</v>
      </c>
      <c r="AF773">
        <v>1</v>
      </c>
      <c r="AG773" t="s">
        <v>53</v>
      </c>
      <c r="AH773" s="2">
        <v>0</v>
      </c>
      <c r="AI773" s="1">
        <v>0</v>
      </c>
      <c r="AJ773" s="1">
        <v>0</v>
      </c>
      <c r="AK773" s="6" t="str">
        <f>+IF(Tabla1[[#This Row],[REQUEST_TY]]="SR MANTENIMIENTO CORRECTIVO", "EMERGENCIA", "OTROS")</f>
        <v>EMERGENCIA</v>
      </c>
      <c r="AL773" s="6" t="str">
        <f>+_xlfn.IFS(Tabla1[[#This Row],[Veces obj]]&lt;=1,"0-1",Tabla1[[#This Row],[Veces obj]]&lt;=2,"1-2",Tabla1[[#This Row],[Veces obj]]&lt;=3,"2-3",TRUE,"&gt;3")</f>
        <v>0-1</v>
      </c>
      <c r="AM773" s="6" t="str">
        <f>+_xlfn.IFS(MONTH(Tabla1[[#This Row],[MES]])&lt;=3,"Q1",MONTH(Tabla1[[#This Row],[MES]])&lt;=6,"Q2",MONTH(Tabla1[[#This Row],[MES]])&lt;=9,"Q3",TRUE,"Q4")</f>
        <v>Q1</v>
      </c>
      <c r="AN773" t="str">
        <f>+IFERROR(VLOOKUP(Tabla1[[#This Row],[CUENTA]],CTAS[],2,0),"OTROS")</f>
        <v>OTROS</v>
      </c>
      <c r="AP773" t="str">
        <f>+IFERROR(VLOOKUP(Tabla1[[#This Row],[EMPLEADO]],IS[],3,0),"OTROS")</f>
        <v>OTROS</v>
      </c>
      <c r="AQ773" t="str">
        <f>+IFERROR(VLOOKUP(Tabla1[[#This Row],[EMPLEADO]],IS[[NÓMINA]:[INGENIERO]],2,0),"OTROS")</f>
        <v>OTROS</v>
      </c>
    </row>
    <row r="774" spans="1:43" x14ac:dyDescent="0.25">
      <c r="A774" t="s">
        <v>4444</v>
      </c>
      <c r="B774">
        <v>1</v>
      </c>
      <c r="C774" t="s">
        <v>5405</v>
      </c>
      <c r="D774" t="s">
        <v>38</v>
      </c>
      <c r="E774" t="s">
        <v>604</v>
      </c>
      <c r="F774" t="s">
        <v>5406</v>
      </c>
      <c r="G774" s="17" t="s">
        <v>5407</v>
      </c>
      <c r="H774" t="s">
        <v>740</v>
      </c>
      <c r="I774" t="s">
        <v>43</v>
      </c>
      <c r="J774" t="s">
        <v>8</v>
      </c>
      <c r="K774" t="s">
        <v>741</v>
      </c>
      <c r="L774" t="s">
        <v>742</v>
      </c>
      <c r="M774" t="s">
        <v>743</v>
      </c>
      <c r="N774">
        <v>0</v>
      </c>
      <c r="O774" t="s">
        <v>47</v>
      </c>
      <c r="P774">
        <v>381</v>
      </c>
      <c r="Q774" t="s">
        <v>48</v>
      </c>
      <c r="R774" t="s">
        <v>63</v>
      </c>
      <c r="S774" t="s">
        <v>64</v>
      </c>
      <c r="T774" t="s">
        <v>51</v>
      </c>
      <c r="U774" t="s">
        <v>96</v>
      </c>
      <c r="V774">
        <v>1.1000000000000001</v>
      </c>
      <c r="W774" s="1">
        <v>1501.5000000000002</v>
      </c>
      <c r="X774">
        <v>1</v>
      </c>
      <c r="Y774">
        <v>1.32</v>
      </c>
      <c r="Z774">
        <v>5</v>
      </c>
      <c r="AA774">
        <v>0.26400000000000001</v>
      </c>
      <c r="AB774" s="2">
        <v>0</v>
      </c>
      <c r="AC774" s="1">
        <v>0</v>
      </c>
      <c r="AD774" s="7">
        <v>43507</v>
      </c>
      <c r="AE774" s="7">
        <v>43507</v>
      </c>
      <c r="AF774">
        <v>0</v>
      </c>
      <c r="AG774" t="s">
        <v>53</v>
      </c>
      <c r="AH774" s="2">
        <v>0</v>
      </c>
      <c r="AI774" s="1">
        <v>0</v>
      </c>
      <c r="AJ774" s="1">
        <v>0</v>
      </c>
      <c r="AK774" s="6" t="str">
        <f>+IF(Tabla1[[#This Row],[REQUEST_TY]]="SR MANTENIMIENTO CORRECTIVO", "EMERGENCIA", "OTROS")</f>
        <v>EMERGENCIA</v>
      </c>
      <c r="AL774" s="6" t="str">
        <f>+_xlfn.IFS(Tabla1[[#This Row],[Veces obj]]&lt;=1,"0-1",Tabla1[[#This Row],[Veces obj]]&lt;=2,"1-2",Tabla1[[#This Row],[Veces obj]]&lt;=3,"2-3",TRUE,"&gt;3")</f>
        <v>0-1</v>
      </c>
      <c r="AM774" s="6" t="str">
        <f>+_xlfn.IFS(MONTH(Tabla1[[#This Row],[MES]])&lt;=3,"Q1",MONTH(Tabla1[[#This Row],[MES]])&lt;=6,"Q2",MONTH(Tabla1[[#This Row],[MES]])&lt;=9,"Q3",TRUE,"Q4")</f>
        <v>Q1</v>
      </c>
      <c r="AN774" t="str">
        <f>+IFERROR(VLOOKUP(Tabla1[[#This Row],[CUENTA]],CTAS[],2,0),"OTROS")</f>
        <v>OTROS</v>
      </c>
      <c r="AP774" t="str">
        <f>+IFERROR(VLOOKUP(Tabla1[[#This Row],[EMPLEADO]],IS[],3,0),"OTROS")</f>
        <v>OTROS</v>
      </c>
      <c r="AQ774" t="str">
        <f>+IFERROR(VLOOKUP(Tabla1[[#This Row],[EMPLEADO]],IS[[NÓMINA]:[INGENIERO]],2,0),"OTROS")</f>
        <v>OTROS</v>
      </c>
    </row>
    <row r="775" spans="1:43" x14ac:dyDescent="0.25">
      <c r="A775" t="s">
        <v>4444</v>
      </c>
      <c r="B775">
        <v>1</v>
      </c>
      <c r="C775" t="s">
        <v>5784</v>
      </c>
      <c r="D775" t="s">
        <v>38</v>
      </c>
      <c r="E775" t="s">
        <v>720</v>
      </c>
      <c r="F775" t="s">
        <v>5785</v>
      </c>
      <c r="G775" s="17" t="s">
        <v>5786</v>
      </c>
      <c r="H775" t="s">
        <v>1052</v>
      </c>
      <c r="I775" t="s">
        <v>43</v>
      </c>
      <c r="J775" t="s">
        <v>8</v>
      </c>
      <c r="K775" t="s">
        <v>59</v>
      </c>
      <c r="L775" t="s">
        <v>60</v>
      </c>
      <c r="M775" t="s">
        <v>61</v>
      </c>
      <c r="N775">
        <v>0</v>
      </c>
      <c r="O775" t="s">
        <v>47</v>
      </c>
      <c r="P775">
        <v>68</v>
      </c>
      <c r="Q775" t="s">
        <v>48</v>
      </c>
      <c r="R775" t="s">
        <v>242</v>
      </c>
      <c r="S775" t="s">
        <v>64</v>
      </c>
      <c r="T775" t="s">
        <v>51</v>
      </c>
      <c r="U775" t="s">
        <v>96</v>
      </c>
      <c r="V775">
        <v>1.1000000000000001</v>
      </c>
      <c r="W775" s="1">
        <v>1501.5000000000002</v>
      </c>
      <c r="X775">
        <v>1</v>
      </c>
      <c r="Y775">
        <v>1.32</v>
      </c>
      <c r="Z775">
        <v>5</v>
      </c>
      <c r="AA775">
        <v>0.26400000000000001</v>
      </c>
      <c r="AB775" s="2">
        <v>0</v>
      </c>
      <c r="AC775" s="1">
        <v>0</v>
      </c>
      <c r="AD775" s="7">
        <v>43508</v>
      </c>
      <c r="AE775" s="7">
        <v>43508</v>
      </c>
      <c r="AF775">
        <v>0</v>
      </c>
      <c r="AG775" t="s">
        <v>53</v>
      </c>
      <c r="AH775" s="2">
        <v>0</v>
      </c>
      <c r="AI775" s="1">
        <v>0</v>
      </c>
      <c r="AJ775" s="1">
        <v>0</v>
      </c>
      <c r="AK775" s="6" t="str">
        <f>+IF(Tabla1[[#This Row],[REQUEST_TY]]="SR MANTENIMIENTO CORRECTIVO", "EMERGENCIA", "OTROS")</f>
        <v>EMERGENCIA</v>
      </c>
      <c r="AL775" s="6" t="str">
        <f>+_xlfn.IFS(Tabla1[[#This Row],[Veces obj]]&lt;=1,"0-1",Tabla1[[#This Row],[Veces obj]]&lt;=2,"1-2",Tabla1[[#This Row],[Veces obj]]&lt;=3,"2-3",TRUE,"&gt;3")</f>
        <v>0-1</v>
      </c>
      <c r="AM775" s="6" t="str">
        <f>+_xlfn.IFS(MONTH(Tabla1[[#This Row],[MES]])&lt;=3,"Q1",MONTH(Tabla1[[#This Row],[MES]])&lt;=6,"Q2",MONTH(Tabla1[[#This Row],[MES]])&lt;=9,"Q3",TRUE,"Q4")</f>
        <v>Q1</v>
      </c>
      <c r="AN775" t="str">
        <f>+IFERROR(VLOOKUP(Tabla1[[#This Row],[CUENTA]],CTAS[],2,0),"OTROS")</f>
        <v>OTROS</v>
      </c>
      <c r="AP775" t="str">
        <f>+IFERROR(VLOOKUP(Tabla1[[#This Row],[EMPLEADO]],IS[],3,0),"OTROS")</f>
        <v>OTROS</v>
      </c>
      <c r="AQ775" t="str">
        <f>+IFERROR(VLOOKUP(Tabla1[[#This Row],[EMPLEADO]],IS[[NÓMINA]:[INGENIERO]],2,0),"OTROS")</f>
        <v>OTROS</v>
      </c>
    </row>
    <row r="776" spans="1:43" x14ac:dyDescent="0.25">
      <c r="A776" t="s">
        <v>36</v>
      </c>
      <c r="B776">
        <v>1</v>
      </c>
      <c r="C776" t="s">
        <v>1648</v>
      </c>
      <c r="D776" t="s">
        <v>38</v>
      </c>
      <c r="E776" t="s">
        <v>98</v>
      </c>
      <c r="F776" t="s">
        <v>1649</v>
      </c>
      <c r="G776" s="17" t="s">
        <v>1650</v>
      </c>
      <c r="H776" t="s">
        <v>308</v>
      </c>
      <c r="I776" t="s">
        <v>43</v>
      </c>
      <c r="J776" t="s">
        <v>8</v>
      </c>
      <c r="K776" t="s">
        <v>102</v>
      </c>
      <c r="L776" t="s">
        <v>1651</v>
      </c>
      <c r="M776" t="s">
        <v>46</v>
      </c>
      <c r="N776">
        <v>0</v>
      </c>
      <c r="O776" t="s">
        <v>47</v>
      </c>
      <c r="P776">
        <v>6</v>
      </c>
      <c r="Q776" t="s">
        <v>207</v>
      </c>
      <c r="R776" t="s">
        <v>63</v>
      </c>
      <c r="S776" t="s">
        <v>64</v>
      </c>
      <c r="T776" t="s">
        <v>51</v>
      </c>
      <c r="U776" t="s">
        <v>209</v>
      </c>
      <c r="V776">
        <v>0</v>
      </c>
      <c r="W776" s="1">
        <v>0</v>
      </c>
      <c r="X776">
        <v>1</v>
      </c>
      <c r="Y776">
        <v>1.33</v>
      </c>
      <c r="Z776">
        <v>5</v>
      </c>
      <c r="AA776">
        <v>0.26600000000000001</v>
      </c>
      <c r="AB776" s="2">
        <v>0</v>
      </c>
      <c r="AC776" s="1">
        <v>0</v>
      </c>
      <c r="AD776" s="7">
        <v>43481</v>
      </c>
      <c r="AE776" s="7">
        <v>43481</v>
      </c>
      <c r="AF776">
        <v>0</v>
      </c>
      <c r="AG776" t="s">
        <v>53</v>
      </c>
      <c r="AH776" s="2">
        <v>0</v>
      </c>
      <c r="AI776" s="1">
        <v>0</v>
      </c>
      <c r="AJ776" s="1">
        <v>0</v>
      </c>
      <c r="AK776" s="6" t="str">
        <f>+IF(Tabla1[[#This Row],[REQUEST_TY]]="SR MANTENIMIENTO CORRECTIVO", "EMERGENCIA", "OTROS")</f>
        <v>EMERGENCIA</v>
      </c>
      <c r="AL776" s="6" t="str">
        <f>+_xlfn.IFS(Tabla1[[#This Row],[Veces obj]]&lt;=1,"0-1",Tabla1[[#This Row],[Veces obj]]&lt;=2,"1-2",Tabla1[[#This Row],[Veces obj]]&lt;=3,"2-3",TRUE,"&gt;3")</f>
        <v>0-1</v>
      </c>
      <c r="AM776" s="6" t="str">
        <f>+_xlfn.IFS(MONTH(Tabla1[[#This Row],[MES]])&lt;=3,"Q1",MONTH(Tabla1[[#This Row],[MES]])&lt;=6,"Q2",MONTH(Tabla1[[#This Row],[MES]])&lt;=9,"Q3",TRUE,"Q4")</f>
        <v>Q1</v>
      </c>
      <c r="AN776" t="str">
        <f>+IFERROR(VLOOKUP(Tabla1[[#This Row],[CUENTA]],CTAS[],2,0),"OTROS")</f>
        <v>OTROS</v>
      </c>
      <c r="AP776" t="str">
        <f>+IFERROR(VLOOKUP(Tabla1[[#This Row],[EMPLEADO]],IS[],3,0),"OTROS")</f>
        <v>OTROS</v>
      </c>
      <c r="AQ776" t="str">
        <f>+IFERROR(VLOOKUP(Tabla1[[#This Row],[EMPLEADO]],IS[[NÓMINA]:[INGENIERO]],2,0),"OTROS")</f>
        <v>OTROS</v>
      </c>
    </row>
    <row r="777" spans="1:43" x14ac:dyDescent="0.25">
      <c r="A777" t="s">
        <v>36</v>
      </c>
      <c r="B777">
        <v>1</v>
      </c>
      <c r="C777" t="s">
        <v>1652</v>
      </c>
      <c r="D777" t="s">
        <v>38</v>
      </c>
      <c r="E777" t="s">
        <v>814</v>
      </c>
      <c r="F777" t="s">
        <v>1653</v>
      </c>
      <c r="G777" s="17" t="s">
        <v>1654</v>
      </c>
      <c r="H777" t="s">
        <v>253</v>
      </c>
      <c r="I777" t="s">
        <v>43</v>
      </c>
      <c r="J777" t="s">
        <v>8</v>
      </c>
      <c r="K777" t="s">
        <v>151</v>
      </c>
      <c r="L777" t="s">
        <v>634</v>
      </c>
      <c r="M777" t="s">
        <v>473</v>
      </c>
      <c r="N777">
        <v>0</v>
      </c>
      <c r="O777" t="s">
        <v>47</v>
      </c>
      <c r="P777">
        <v>189</v>
      </c>
      <c r="Q777" t="s">
        <v>48</v>
      </c>
      <c r="R777" t="s">
        <v>95</v>
      </c>
      <c r="S777" t="s">
        <v>64</v>
      </c>
      <c r="T777" t="s">
        <v>51</v>
      </c>
      <c r="U777" t="s">
        <v>96</v>
      </c>
      <c r="V777">
        <v>1.1000000000000001</v>
      </c>
      <c r="W777" s="1">
        <v>1501.5000000000002</v>
      </c>
      <c r="X777">
        <v>1</v>
      </c>
      <c r="Y777">
        <v>1.33</v>
      </c>
      <c r="Z777">
        <v>5</v>
      </c>
      <c r="AA777">
        <v>0.26600000000000001</v>
      </c>
      <c r="AB777" s="2">
        <v>0</v>
      </c>
      <c r="AC777" s="1">
        <v>0</v>
      </c>
      <c r="AD777" s="7">
        <v>43489</v>
      </c>
      <c r="AE777" s="7">
        <v>43489</v>
      </c>
      <c r="AF777">
        <v>0</v>
      </c>
      <c r="AG777" t="s">
        <v>53</v>
      </c>
      <c r="AH777" s="2">
        <v>0</v>
      </c>
      <c r="AI777" s="1">
        <v>0</v>
      </c>
      <c r="AJ777" s="1">
        <v>0</v>
      </c>
      <c r="AK777" s="6" t="str">
        <f>+IF(Tabla1[[#This Row],[REQUEST_TY]]="SR MANTENIMIENTO CORRECTIVO", "EMERGENCIA", "OTROS")</f>
        <v>EMERGENCIA</v>
      </c>
      <c r="AL777" s="6" t="str">
        <f>+_xlfn.IFS(Tabla1[[#This Row],[Veces obj]]&lt;=1,"0-1",Tabla1[[#This Row],[Veces obj]]&lt;=2,"1-2",Tabla1[[#This Row],[Veces obj]]&lt;=3,"2-3",TRUE,"&gt;3")</f>
        <v>0-1</v>
      </c>
      <c r="AM777" s="6" t="str">
        <f>+_xlfn.IFS(MONTH(Tabla1[[#This Row],[MES]])&lt;=3,"Q1",MONTH(Tabla1[[#This Row],[MES]])&lt;=6,"Q2",MONTH(Tabla1[[#This Row],[MES]])&lt;=9,"Q3",TRUE,"Q4")</f>
        <v>Q1</v>
      </c>
      <c r="AN777" t="str">
        <f>+IFERROR(VLOOKUP(Tabla1[[#This Row],[CUENTA]],CTAS[],2,0),"OTROS")</f>
        <v>HONEYWELL</v>
      </c>
      <c r="AP777" t="str">
        <f>+IFERROR(VLOOKUP(Tabla1[[#This Row],[EMPLEADO]],IS[],3,0),"OTROS")</f>
        <v>OTROS</v>
      </c>
      <c r="AQ777" t="str">
        <f>+IFERROR(VLOOKUP(Tabla1[[#This Row],[EMPLEADO]],IS[[NÓMINA]:[INGENIERO]],2,0),"OTROS")</f>
        <v>OTROS</v>
      </c>
    </row>
    <row r="778" spans="1:43" x14ac:dyDescent="0.25">
      <c r="A778" t="s">
        <v>36</v>
      </c>
      <c r="B778">
        <v>1</v>
      </c>
      <c r="C778" t="s">
        <v>1655</v>
      </c>
      <c r="D778" t="s">
        <v>38</v>
      </c>
      <c r="E778" t="s">
        <v>98</v>
      </c>
      <c r="F778" t="s">
        <v>1656</v>
      </c>
      <c r="G778" s="17" t="s">
        <v>1657</v>
      </c>
      <c r="H778" t="s">
        <v>246</v>
      </c>
      <c r="I778" t="s">
        <v>43</v>
      </c>
      <c r="J778" t="s">
        <v>8</v>
      </c>
      <c r="K778" t="s">
        <v>102</v>
      </c>
      <c r="L778" t="s">
        <v>1658</v>
      </c>
      <c r="M778" t="s">
        <v>1659</v>
      </c>
      <c r="N778">
        <v>0</v>
      </c>
      <c r="O778" t="s">
        <v>105</v>
      </c>
      <c r="P778">
        <v>48</v>
      </c>
      <c r="Q778" t="s">
        <v>82</v>
      </c>
      <c r="R778" t="s">
        <v>63</v>
      </c>
      <c r="S778" t="s">
        <v>64</v>
      </c>
      <c r="T778" t="s">
        <v>51</v>
      </c>
      <c r="U778" t="s">
        <v>83</v>
      </c>
      <c r="V778">
        <v>1.05</v>
      </c>
      <c r="W778" s="1">
        <v>687.75</v>
      </c>
      <c r="X778">
        <v>1</v>
      </c>
      <c r="Y778">
        <v>1.33</v>
      </c>
      <c r="Z778">
        <v>5</v>
      </c>
      <c r="AA778">
        <v>0.26600000000000001</v>
      </c>
      <c r="AB778" s="2">
        <v>0</v>
      </c>
      <c r="AC778" s="1">
        <v>0</v>
      </c>
      <c r="AD778" s="7">
        <v>43494</v>
      </c>
      <c r="AE778" s="7">
        <v>43494</v>
      </c>
      <c r="AF778">
        <v>0</v>
      </c>
      <c r="AG778" t="s">
        <v>53</v>
      </c>
      <c r="AH778" s="2">
        <v>0</v>
      </c>
      <c r="AI778" s="1">
        <v>0</v>
      </c>
      <c r="AJ778" s="1">
        <v>0</v>
      </c>
      <c r="AK778" s="6" t="str">
        <f>+IF(Tabla1[[#This Row],[REQUEST_TY]]="SR MANTENIMIENTO CORRECTIVO", "EMERGENCIA", "OTROS")</f>
        <v>EMERGENCIA</v>
      </c>
      <c r="AL778" s="6" t="str">
        <f>+_xlfn.IFS(Tabla1[[#This Row],[Veces obj]]&lt;=1,"0-1",Tabla1[[#This Row],[Veces obj]]&lt;=2,"1-2",Tabla1[[#This Row],[Veces obj]]&lt;=3,"2-3",TRUE,"&gt;3")</f>
        <v>0-1</v>
      </c>
      <c r="AM778" s="6" t="str">
        <f>+_xlfn.IFS(MONTH(Tabla1[[#This Row],[MES]])&lt;=3,"Q1",MONTH(Tabla1[[#This Row],[MES]])&lt;=6,"Q2",MONTH(Tabla1[[#This Row],[MES]])&lt;=9,"Q3",TRUE,"Q4")</f>
        <v>Q1</v>
      </c>
      <c r="AN778" t="str">
        <f>+IFERROR(VLOOKUP(Tabla1[[#This Row],[CUENTA]],CTAS[],2,0),"OTROS")</f>
        <v>OTROS</v>
      </c>
      <c r="AP778" t="str">
        <f>+IFERROR(VLOOKUP(Tabla1[[#This Row],[EMPLEADO]],IS[],3,0),"OTROS")</f>
        <v>OTROS</v>
      </c>
      <c r="AQ778" t="str">
        <f>+IFERROR(VLOOKUP(Tabla1[[#This Row],[EMPLEADO]],IS[[NÓMINA]:[INGENIERO]],2,0),"OTROS")</f>
        <v>OTROS</v>
      </c>
    </row>
    <row r="779" spans="1:43" x14ac:dyDescent="0.25">
      <c r="A779" t="s">
        <v>36</v>
      </c>
      <c r="B779">
        <v>1</v>
      </c>
      <c r="C779" t="s">
        <v>416</v>
      </c>
      <c r="D779" t="s">
        <v>38</v>
      </c>
      <c r="E779" t="s">
        <v>89</v>
      </c>
      <c r="F779" t="s">
        <v>417</v>
      </c>
      <c r="G779" s="17" t="s">
        <v>418</v>
      </c>
      <c r="H779" t="s">
        <v>297</v>
      </c>
      <c r="I779" t="s">
        <v>43</v>
      </c>
      <c r="J779" t="s">
        <v>8</v>
      </c>
      <c r="K779" t="s">
        <v>92</v>
      </c>
      <c r="L779" t="s">
        <v>419</v>
      </c>
      <c r="M779" t="s">
        <v>119</v>
      </c>
      <c r="N779">
        <v>0</v>
      </c>
      <c r="O779" t="s">
        <v>47</v>
      </c>
      <c r="P779">
        <v>27</v>
      </c>
      <c r="Q779" t="s">
        <v>62</v>
      </c>
      <c r="R779" t="s">
        <v>95</v>
      </c>
      <c r="S779" t="s">
        <v>64</v>
      </c>
      <c r="T779" t="s">
        <v>51</v>
      </c>
      <c r="U779" t="s">
        <v>65</v>
      </c>
      <c r="V779">
        <v>0.8</v>
      </c>
      <c r="W779" s="1">
        <v>1092</v>
      </c>
      <c r="X779">
        <v>1</v>
      </c>
      <c r="Y779">
        <v>0</v>
      </c>
      <c r="Z779">
        <v>5</v>
      </c>
      <c r="AA779">
        <v>0</v>
      </c>
      <c r="AB779" s="2">
        <v>0</v>
      </c>
      <c r="AC779" s="1">
        <v>0</v>
      </c>
      <c r="AD779" s="7">
        <v>43495</v>
      </c>
      <c r="AE779" s="7">
        <v>43496</v>
      </c>
      <c r="AF779">
        <v>1</v>
      </c>
      <c r="AG779" t="s">
        <v>53</v>
      </c>
      <c r="AH779" s="2">
        <v>0</v>
      </c>
      <c r="AI779" s="1">
        <v>0</v>
      </c>
      <c r="AJ779" s="1">
        <v>0</v>
      </c>
      <c r="AK779" s="6" t="str">
        <f>+IF(Tabla1[[#This Row],[REQUEST_TY]]="SR MANTENIMIENTO CORRECTIVO", "EMERGENCIA", "OTROS")</f>
        <v>EMERGENCIA</v>
      </c>
      <c r="AL779" s="6" t="str">
        <f>+_xlfn.IFS(Tabla1[[#This Row],[Veces obj]]&lt;=1,"0-1",Tabla1[[#This Row],[Veces obj]]&lt;=2,"1-2",Tabla1[[#This Row],[Veces obj]]&lt;=3,"2-3",TRUE,"&gt;3")</f>
        <v>0-1</v>
      </c>
      <c r="AM779" s="6" t="str">
        <f>+_xlfn.IFS(MONTH(Tabla1[[#This Row],[MES]])&lt;=3,"Q1",MONTH(Tabla1[[#This Row],[MES]])&lt;=6,"Q2",MONTH(Tabla1[[#This Row],[MES]])&lt;=9,"Q3",TRUE,"Q4")</f>
        <v>Q1</v>
      </c>
      <c r="AN779" t="str">
        <f>+IFERROR(VLOOKUP(Tabla1[[#This Row],[CUENTA]],CTAS[],2,0),"OTROS")</f>
        <v>OTROS</v>
      </c>
      <c r="AO779">
        <v>1</v>
      </c>
      <c r="AP779" t="str">
        <f>+IFERROR(VLOOKUP(Tabla1[[#This Row],[EMPLEADO]],IS[],3,0),"OTROS")</f>
        <v>JUAREZ</v>
      </c>
      <c r="AQ779" t="str">
        <f>+IFERROR(VLOOKUP(Tabla1[[#This Row],[EMPLEADO]],IS[[NÓMINA]:[INGENIERO]],2,0),"OTROS")</f>
        <v>ALFREDO TORRES</v>
      </c>
    </row>
    <row r="780" spans="1:43" x14ac:dyDescent="0.25">
      <c r="A780" t="s">
        <v>4444</v>
      </c>
      <c r="B780">
        <v>1</v>
      </c>
      <c r="C780" t="s">
        <v>4759</v>
      </c>
      <c r="D780" t="s">
        <v>38</v>
      </c>
      <c r="E780" t="s">
        <v>39</v>
      </c>
      <c r="F780" t="s">
        <v>4760</v>
      </c>
      <c r="G780" s="17" t="s">
        <v>2986</v>
      </c>
      <c r="H780" t="s">
        <v>58</v>
      </c>
      <c r="I780" t="s">
        <v>43</v>
      </c>
      <c r="J780" t="s">
        <v>8</v>
      </c>
      <c r="K780" t="s">
        <v>117</v>
      </c>
      <c r="L780" t="s">
        <v>2987</v>
      </c>
      <c r="M780" t="s">
        <v>505</v>
      </c>
      <c r="N780">
        <v>0</v>
      </c>
      <c r="O780" t="s">
        <v>47</v>
      </c>
      <c r="P780">
        <v>3</v>
      </c>
      <c r="Q780" t="s">
        <v>388</v>
      </c>
      <c r="R780" t="s">
        <v>49</v>
      </c>
      <c r="S780" t="s">
        <v>50</v>
      </c>
      <c r="T780" t="s">
        <v>51</v>
      </c>
      <c r="U780" t="s">
        <v>641</v>
      </c>
      <c r="V780">
        <v>0</v>
      </c>
      <c r="W780" s="1">
        <v>0</v>
      </c>
      <c r="X780">
        <v>1</v>
      </c>
      <c r="Y780">
        <v>1.33</v>
      </c>
      <c r="Z780">
        <v>5</v>
      </c>
      <c r="AA780">
        <v>0.26600000000000001</v>
      </c>
      <c r="AB780" s="2">
        <v>0</v>
      </c>
      <c r="AC780" s="1">
        <v>0</v>
      </c>
      <c r="AD780" s="7">
        <v>43497</v>
      </c>
      <c r="AE780" s="7">
        <v>43497</v>
      </c>
      <c r="AF780">
        <v>0</v>
      </c>
      <c r="AG780" t="s">
        <v>53</v>
      </c>
      <c r="AH780" s="2">
        <v>0</v>
      </c>
      <c r="AI780" s="1">
        <v>0</v>
      </c>
      <c r="AJ780" s="1">
        <v>0</v>
      </c>
      <c r="AK780" s="6" t="str">
        <f>+IF(Tabla1[[#This Row],[REQUEST_TY]]="SR MANTENIMIENTO CORRECTIVO", "EMERGENCIA", "OTROS")</f>
        <v>EMERGENCIA</v>
      </c>
      <c r="AL780" s="6" t="str">
        <f>+_xlfn.IFS(Tabla1[[#This Row],[Veces obj]]&lt;=1,"0-1",Tabla1[[#This Row],[Veces obj]]&lt;=2,"1-2",Tabla1[[#This Row],[Veces obj]]&lt;=3,"2-3",TRUE,"&gt;3")</f>
        <v>0-1</v>
      </c>
      <c r="AM780" s="6" t="str">
        <f>+_xlfn.IFS(MONTH(Tabla1[[#This Row],[MES]])&lt;=3,"Q1",MONTH(Tabla1[[#This Row],[MES]])&lt;=6,"Q2",MONTH(Tabla1[[#This Row],[MES]])&lt;=9,"Q3",TRUE,"Q4")</f>
        <v>Q1</v>
      </c>
      <c r="AN780" t="str">
        <f>+IFERROR(VLOOKUP(Tabla1[[#This Row],[CUENTA]],CTAS[],2,0),"OTROS")</f>
        <v>OTROS</v>
      </c>
      <c r="AP780" t="str">
        <f>+IFERROR(VLOOKUP(Tabla1[[#This Row],[EMPLEADO]],IS[],3,0),"OTROS")</f>
        <v>OTROS</v>
      </c>
      <c r="AQ780" t="str">
        <f>+IFERROR(VLOOKUP(Tabla1[[#This Row],[EMPLEADO]],IS[[NÓMINA]:[INGENIERO]],2,0),"OTROS")</f>
        <v>OTROS</v>
      </c>
    </row>
    <row r="781" spans="1:43" x14ac:dyDescent="0.25">
      <c r="A781" t="s">
        <v>4444</v>
      </c>
      <c r="B781">
        <v>1</v>
      </c>
      <c r="C781" t="s">
        <v>5445</v>
      </c>
      <c r="D781" t="s">
        <v>38</v>
      </c>
      <c r="E781" t="s">
        <v>373</v>
      </c>
      <c r="F781" t="s">
        <v>5446</v>
      </c>
      <c r="G781" s="17" t="s">
        <v>5447</v>
      </c>
      <c r="H781" t="s">
        <v>471</v>
      </c>
      <c r="I781" t="s">
        <v>43</v>
      </c>
      <c r="J781" t="s">
        <v>8</v>
      </c>
      <c r="K781" t="s">
        <v>102</v>
      </c>
      <c r="L781" t="s">
        <v>718</v>
      </c>
      <c r="M781" t="s">
        <v>46</v>
      </c>
      <c r="N781">
        <v>0</v>
      </c>
      <c r="O781" t="s">
        <v>47</v>
      </c>
      <c r="P781">
        <v>199</v>
      </c>
      <c r="Q781" t="s">
        <v>48</v>
      </c>
      <c r="R781" t="s">
        <v>153</v>
      </c>
      <c r="S781" t="s">
        <v>50</v>
      </c>
      <c r="T781" t="s">
        <v>51</v>
      </c>
      <c r="U781" t="s">
        <v>52</v>
      </c>
      <c r="V781">
        <v>1.05</v>
      </c>
      <c r="W781" s="1">
        <v>750.75000000000011</v>
      </c>
      <c r="X781">
        <v>1</v>
      </c>
      <c r="Y781">
        <v>1.33</v>
      </c>
      <c r="Z781">
        <v>5</v>
      </c>
      <c r="AA781">
        <v>0.26600000000000001</v>
      </c>
      <c r="AB781" s="2">
        <v>0</v>
      </c>
      <c r="AC781" s="1">
        <v>0</v>
      </c>
      <c r="AD781" s="7">
        <v>43508</v>
      </c>
      <c r="AE781" s="7">
        <v>43508</v>
      </c>
      <c r="AF781">
        <v>0</v>
      </c>
      <c r="AG781" t="s">
        <v>53</v>
      </c>
      <c r="AH781" s="2">
        <v>0</v>
      </c>
      <c r="AI781" s="1">
        <v>0</v>
      </c>
      <c r="AJ781" s="1">
        <v>0</v>
      </c>
      <c r="AK781" s="6" t="str">
        <f>+IF(Tabla1[[#This Row],[REQUEST_TY]]="SR MANTENIMIENTO CORRECTIVO", "EMERGENCIA", "OTROS")</f>
        <v>EMERGENCIA</v>
      </c>
      <c r="AL781" s="6" t="str">
        <f>+_xlfn.IFS(Tabla1[[#This Row],[Veces obj]]&lt;=1,"0-1",Tabla1[[#This Row],[Veces obj]]&lt;=2,"1-2",Tabla1[[#This Row],[Veces obj]]&lt;=3,"2-3",TRUE,"&gt;3")</f>
        <v>0-1</v>
      </c>
      <c r="AM781" s="6" t="str">
        <f>+_xlfn.IFS(MONTH(Tabla1[[#This Row],[MES]])&lt;=3,"Q1",MONTH(Tabla1[[#This Row],[MES]])&lt;=6,"Q2",MONTH(Tabla1[[#This Row],[MES]])&lt;=9,"Q3",TRUE,"Q4")</f>
        <v>Q1</v>
      </c>
      <c r="AN781" t="str">
        <f>+IFERROR(VLOOKUP(Tabla1[[#This Row],[CUENTA]],CTAS[],2,0),"OTROS")</f>
        <v>OTROS</v>
      </c>
      <c r="AP781" t="str">
        <f>+IFERROR(VLOOKUP(Tabla1[[#This Row],[EMPLEADO]],IS[],3,0),"OTROS")</f>
        <v>OTROS</v>
      </c>
      <c r="AQ781" t="str">
        <f>+IFERROR(VLOOKUP(Tabla1[[#This Row],[EMPLEADO]],IS[[NÓMINA]:[INGENIERO]],2,0),"OTROS")</f>
        <v>OTROS</v>
      </c>
    </row>
    <row r="782" spans="1:43" x14ac:dyDescent="0.25">
      <c r="A782" t="s">
        <v>4444</v>
      </c>
      <c r="B782">
        <v>1</v>
      </c>
      <c r="C782" t="s">
        <v>5864</v>
      </c>
      <c r="D782" t="s">
        <v>38</v>
      </c>
      <c r="E782" t="s">
        <v>636</v>
      </c>
      <c r="F782" t="s">
        <v>5865</v>
      </c>
      <c r="G782" s="17" t="s">
        <v>5866</v>
      </c>
      <c r="H782" t="s">
        <v>308</v>
      </c>
      <c r="I782" t="s">
        <v>43</v>
      </c>
      <c r="J782" t="s">
        <v>8</v>
      </c>
      <c r="K782" t="s">
        <v>495</v>
      </c>
      <c r="L782" t="s">
        <v>496</v>
      </c>
      <c r="M782" t="s">
        <v>46</v>
      </c>
      <c r="N782">
        <v>0</v>
      </c>
      <c r="O782" t="s">
        <v>47</v>
      </c>
      <c r="P782">
        <v>2631</v>
      </c>
      <c r="Q782" t="s">
        <v>48</v>
      </c>
      <c r="R782" t="s">
        <v>153</v>
      </c>
      <c r="S782" t="s">
        <v>50</v>
      </c>
      <c r="T782" t="s">
        <v>51</v>
      </c>
      <c r="U782" t="s">
        <v>52</v>
      </c>
      <c r="V782">
        <v>1.05</v>
      </c>
      <c r="W782" s="1">
        <v>750.75000000000011</v>
      </c>
      <c r="X782">
        <v>1</v>
      </c>
      <c r="Y782">
        <v>1.33</v>
      </c>
      <c r="Z782">
        <v>5</v>
      </c>
      <c r="AA782">
        <v>0.26600000000000001</v>
      </c>
      <c r="AB782" s="2">
        <v>0</v>
      </c>
      <c r="AC782" s="1">
        <v>0</v>
      </c>
      <c r="AD782" s="7">
        <v>43511</v>
      </c>
      <c r="AE782" s="7">
        <v>43511</v>
      </c>
      <c r="AF782">
        <v>0</v>
      </c>
      <c r="AG782" t="s">
        <v>53</v>
      </c>
      <c r="AH782" s="2">
        <v>0</v>
      </c>
      <c r="AI782" s="1">
        <v>0</v>
      </c>
      <c r="AJ782" s="1">
        <v>0</v>
      </c>
      <c r="AK782" s="6" t="str">
        <f>+IF(Tabla1[[#This Row],[REQUEST_TY]]="SR MANTENIMIENTO CORRECTIVO", "EMERGENCIA", "OTROS")</f>
        <v>EMERGENCIA</v>
      </c>
      <c r="AL782" s="6" t="str">
        <f>+_xlfn.IFS(Tabla1[[#This Row],[Veces obj]]&lt;=1,"0-1",Tabla1[[#This Row],[Veces obj]]&lt;=2,"1-2",Tabla1[[#This Row],[Veces obj]]&lt;=3,"2-3",TRUE,"&gt;3")</f>
        <v>0-1</v>
      </c>
      <c r="AM782" s="6" t="str">
        <f>+_xlfn.IFS(MONTH(Tabla1[[#This Row],[MES]])&lt;=3,"Q1",MONTH(Tabla1[[#This Row],[MES]])&lt;=6,"Q2",MONTH(Tabla1[[#This Row],[MES]])&lt;=9,"Q3",TRUE,"Q4")</f>
        <v>Q1</v>
      </c>
      <c r="AN782" t="str">
        <f>+IFERROR(VLOOKUP(Tabla1[[#This Row],[CUENTA]],CTAS[],2,0),"OTROS")</f>
        <v>OTROS</v>
      </c>
      <c r="AP782" t="str">
        <f>+IFERROR(VLOOKUP(Tabla1[[#This Row],[EMPLEADO]],IS[],3,0),"OTROS")</f>
        <v>OTROS</v>
      </c>
      <c r="AQ782" t="str">
        <f>+IFERROR(VLOOKUP(Tabla1[[#This Row],[EMPLEADO]],IS[[NÓMINA]:[INGENIERO]],2,0),"OTROS")</f>
        <v>OTROS</v>
      </c>
    </row>
    <row r="783" spans="1:43" x14ac:dyDescent="0.25">
      <c r="A783" t="s">
        <v>4444</v>
      </c>
      <c r="B783">
        <v>1</v>
      </c>
      <c r="C783" t="s">
        <v>6513</v>
      </c>
      <c r="D783" t="s">
        <v>38</v>
      </c>
      <c r="E783" t="s">
        <v>85</v>
      </c>
      <c r="F783" t="s">
        <v>6514</v>
      </c>
      <c r="G783" s="17" t="s">
        <v>6515</v>
      </c>
      <c r="H783" t="s">
        <v>308</v>
      </c>
      <c r="I783" t="s">
        <v>43</v>
      </c>
      <c r="J783" t="s">
        <v>8</v>
      </c>
      <c r="K783" t="s">
        <v>495</v>
      </c>
      <c r="L783" t="s">
        <v>496</v>
      </c>
      <c r="M783" t="s">
        <v>46</v>
      </c>
      <c r="N783">
        <v>0</v>
      </c>
      <c r="O783" t="s">
        <v>47</v>
      </c>
      <c r="P783">
        <v>272</v>
      </c>
      <c r="Q783" t="s">
        <v>48</v>
      </c>
      <c r="R783" t="s">
        <v>49</v>
      </c>
      <c r="S783" t="s">
        <v>50</v>
      </c>
      <c r="T783" t="s">
        <v>51</v>
      </c>
      <c r="U783" t="s">
        <v>52</v>
      </c>
      <c r="V783">
        <v>1.05</v>
      </c>
      <c r="W783" s="1">
        <v>750.75000000000011</v>
      </c>
      <c r="X783">
        <v>1</v>
      </c>
      <c r="Y783">
        <v>1.33</v>
      </c>
      <c r="Z783">
        <v>5</v>
      </c>
      <c r="AA783">
        <v>0.26600000000000001</v>
      </c>
      <c r="AB783" s="2">
        <v>0</v>
      </c>
      <c r="AC783" s="1">
        <v>0</v>
      </c>
      <c r="AD783" s="7">
        <v>43517</v>
      </c>
      <c r="AE783" s="7">
        <v>43518</v>
      </c>
      <c r="AF783">
        <v>1</v>
      </c>
      <c r="AG783" t="s">
        <v>53</v>
      </c>
      <c r="AH783" s="2">
        <v>0</v>
      </c>
      <c r="AI783" s="1">
        <v>0</v>
      </c>
      <c r="AJ783" s="1">
        <v>0</v>
      </c>
      <c r="AK783" s="6" t="str">
        <f>+IF(Tabla1[[#This Row],[REQUEST_TY]]="SR MANTENIMIENTO CORRECTIVO", "EMERGENCIA", "OTROS")</f>
        <v>EMERGENCIA</v>
      </c>
      <c r="AL783" s="6" t="str">
        <f>+_xlfn.IFS(Tabla1[[#This Row],[Veces obj]]&lt;=1,"0-1",Tabla1[[#This Row],[Veces obj]]&lt;=2,"1-2",Tabla1[[#This Row],[Veces obj]]&lt;=3,"2-3",TRUE,"&gt;3")</f>
        <v>0-1</v>
      </c>
      <c r="AM783" s="6" t="str">
        <f>+_xlfn.IFS(MONTH(Tabla1[[#This Row],[MES]])&lt;=3,"Q1",MONTH(Tabla1[[#This Row],[MES]])&lt;=6,"Q2",MONTH(Tabla1[[#This Row],[MES]])&lt;=9,"Q3",TRUE,"Q4")</f>
        <v>Q1</v>
      </c>
      <c r="AN783" t="str">
        <f>+IFERROR(VLOOKUP(Tabla1[[#This Row],[CUENTA]],CTAS[],2,0),"OTROS")</f>
        <v>OTROS</v>
      </c>
      <c r="AP783" t="str">
        <f>+IFERROR(VLOOKUP(Tabla1[[#This Row],[EMPLEADO]],IS[],3,0),"OTROS")</f>
        <v>OTROS</v>
      </c>
      <c r="AQ783" t="str">
        <f>+IFERROR(VLOOKUP(Tabla1[[#This Row],[EMPLEADO]],IS[[NÓMINA]:[INGENIERO]],2,0),"OTROS")</f>
        <v>OTROS</v>
      </c>
    </row>
    <row r="784" spans="1:43" x14ac:dyDescent="0.25">
      <c r="A784" t="s">
        <v>4444</v>
      </c>
      <c r="B784">
        <v>1</v>
      </c>
      <c r="C784" t="s">
        <v>6565</v>
      </c>
      <c r="D784" t="s">
        <v>38</v>
      </c>
      <c r="E784" t="s">
        <v>226</v>
      </c>
      <c r="F784" t="s">
        <v>6566</v>
      </c>
      <c r="G784" s="17" t="s">
        <v>6567</v>
      </c>
      <c r="H784" t="s">
        <v>691</v>
      </c>
      <c r="I784" t="s">
        <v>43</v>
      </c>
      <c r="J784" t="s">
        <v>8</v>
      </c>
      <c r="K784" t="s">
        <v>144</v>
      </c>
      <c r="L784" t="s">
        <v>639</v>
      </c>
      <c r="M784" t="s">
        <v>640</v>
      </c>
      <c r="N784">
        <v>0</v>
      </c>
      <c r="O784" t="s">
        <v>47</v>
      </c>
      <c r="P784">
        <v>63</v>
      </c>
      <c r="Q784" t="s">
        <v>48</v>
      </c>
      <c r="R784" t="s">
        <v>153</v>
      </c>
      <c r="S784" t="s">
        <v>50</v>
      </c>
      <c r="T784" t="s">
        <v>51</v>
      </c>
      <c r="U784" t="s">
        <v>52</v>
      </c>
      <c r="V784">
        <v>1.05</v>
      </c>
      <c r="W784" s="1">
        <v>750.75000000000011</v>
      </c>
      <c r="X784">
        <v>1</v>
      </c>
      <c r="Y784">
        <v>1.33</v>
      </c>
      <c r="Z784">
        <v>5</v>
      </c>
      <c r="AA784">
        <v>0.26600000000000001</v>
      </c>
      <c r="AB784" s="2">
        <v>0</v>
      </c>
      <c r="AC784" s="1">
        <v>0</v>
      </c>
      <c r="AD784" s="7">
        <v>43517</v>
      </c>
      <c r="AE784" s="7">
        <v>43518</v>
      </c>
      <c r="AF784">
        <v>1</v>
      </c>
      <c r="AG784" t="s">
        <v>53</v>
      </c>
      <c r="AH784" s="2">
        <v>0</v>
      </c>
      <c r="AI784" s="1">
        <v>0</v>
      </c>
      <c r="AJ784" s="1">
        <v>0</v>
      </c>
      <c r="AK784" s="6" t="str">
        <f>+IF(Tabla1[[#This Row],[REQUEST_TY]]="SR MANTENIMIENTO CORRECTIVO", "EMERGENCIA", "OTROS")</f>
        <v>EMERGENCIA</v>
      </c>
      <c r="AL784" s="6" t="str">
        <f>+_xlfn.IFS(Tabla1[[#This Row],[Veces obj]]&lt;=1,"0-1",Tabla1[[#This Row],[Veces obj]]&lt;=2,"1-2",Tabla1[[#This Row],[Veces obj]]&lt;=3,"2-3",TRUE,"&gt;3")</f>
        <v>0-1</v>
      </c>
      <c r="AM784" s="6" t="str">
        <f>+_xlfn.IFS(MONTH(Tabla1[[#This Row],[MES]])&lt;=3,"Q1",MONTH(Tabla1[[#This Row],[MES]])&lt;=6,"Q2",MONTH(Tabla1[[#This Row],[MES]])&lt;=9,"Q3",TRUE,"Q4")</f>
        <v>Q1</v>
      </c>
      <c r="AN784" t="str">
        <f>+IFERROR(VLOOKUP(Tabla1[[#This Row],[CUENTA]],CTAS[],2,0),"OTROS")</f>
        <v>OTROS</v>
      </c>
      <c r="AP784" t="str">
        <f>+IFERROR(VLOOKUP(Tabla1[[#This Row],[EMPLEADO]],IS[],3,0),"OTROS")</f>
        <v>OTROS</v>
      </c>
      <c r="AQ784" t="str">
        <f>+IFERROR(VLOOKUP(Tabla1[[#This Row],[EMPLEADO]],IS[[NÓMINA]:[INGENIERO]],2,0),"OTROS")</f>
        <v>OTROS</v>
      </c>
    </row>
    <row r="785" spans="1:43" x14ac:dyDescent="0.25">
      <c r="A785" t="s">
        <v>4444</v>
      </c>
      <c r="B785">
        <v>1</v>
      </c>
      <c r="C785" t="s">
        <v>5192</v>
      </c>
      <c r="D785" t="s">
        <v>38</v>
      </c>
      <c r="E785" t="s">
        <v>4548</v>
      </c>
      <c r="F785" t="s">
        <v>5193</v>
      </c>
      <c r="G785" s="17" t="s">
        <v>4859</v>
      </c>
      <c r="H785" t="s">
        <v>297</v>
      </c>
      <c r="I785" t="s">
        <v>43</v>
      </c>
      <c r="J785" t="s">
        <v>8</v>
      </c>
      <c r="K785" t="s">
        <v>254</v>
      </c>
      <c r="L785" t="s">
        <v>1092</v>
      </c>
      <c r="M785" t="s">
        <v>73</v>
      </c>
      <c r="N785">
        <v>0</v>
      </c>
      <c r="O785" t="s">
        <v>47</v>
      </c>
      <c r="P785">
        <v>5</v>
      </c>
      <c r="Q785" t="s">
        <v>207</v>
      </c>
      <c r="R785" t="s">
        <v>49</v>
      </c>
      <c r="S785" t="s">
        <v>50</v>
      </c>
      <c r="T785" t="s">
        <v>51</v>
      </c>
      <c r="U785" t="s">
        <v>486</v>
      </c>
      <c r="V785">
        <v>0</v>
      </c>
      <c r="W785" s="1">
        <v>0</v>
      </c>
      <c r="X785">
        <v>1</v>
      </c>
      <c r="Y785">
        <v>0</v>
      </c>
      <c r="Z785">
        <v>5</v>
      </c>
      <c r="AA785">
        <v>0</v>
      </c>
      <c r="AB785" s="2">
        <v>0</v>
      </c>
      <c r="AC785" s="1">
        <v>0</v>
      </c>
      <c r="AD785" s="7">
        <v>43503</v>
      </c>
      <c r="AE785" s="7">
        <v>43503</v>
      </c>
      <c r="AF785">
        <v>0</v>
      </c>
      <c r="AG785" t="s">
        <v>53</v>
      </c>
      <c r="AH785" s="2">
        <v>0</v>
      </c>
      <c r="AI785" s="1">
        <v>0</v>
      </c>
      <c r="AJ785" s="1">
        <v>0</v>
      </c>
      <c r="AK785" s="6" t="str">
        <f>+IF(Tabla1[[#This Row],[REQUEST_TY]]="SR MANTENIMIENTO CORRECTIVO", "EMERGENCIA", "OTROS")</f>
        <v>EMERGENCIA</v>
      </c>
      <c r="AL785" s="6" t="str">
        <f>+_xlfn.IFS(Tabla1[[#This Row],[Veces obj]]&lt;=1,"0-1",Tabla1[[#This Row],[Veces obj]]&lt;=2,"1-2",Tabla1[[#This Row],[Veces obj]]&lt;=3,"2-3",TRUE,"&gt;3")</f>
        <v>0-1</v>
      </c>
      <c r="AM785" s="6" t="str">
        <f>+_xlfn.IFS(MONTH(Tabla1[[#This Row],[MES]])&lt;=3,"Q1",MONTH(Tabla1[[#This Row],[MES]])&lt;=6,"Q2",MONTH(Tabla1[[#This Row],[MES]])&lt;=9,"Q3",TRUE,"Q4")</f>
        <v>Q1</v>
      </c>
      <c r="AN785" t="str">
        <f>+IFERROR(VLOOKUP(Tabla1[[#This Row],[CUENTA]],CTAS[],2,0),"OTROS")</f>
        <v>OTROS</v>
      </c>
      <c r="AO785">
        <v>1</v>
      </c>
      <c r="AP785" t="str">
        <f>+IFERROR(VLOOKUP(Tabla1[[#This Row],[EMPLEADO]],IS[],3,0),"OTROS")</f>
        <v>JUAREZ</v>
      </c>
      <c r="AQ785" t="str">
        <f>+IFERROR(VLOOKUP(Tabla1[[#This Row],[EMPLEADO]],IS[[NÓMINA]:[INGENIERO]],2,0),"OTROS")</f>
        <v>ALFREDO TORRES</v>
      </c>
    </row>
    <row r="786" spans="1:43" x14ac:dyDescent="0.25">
      <c r="A786" t="s">
        <v>36</v>
      </c>
      <c r="B786">
        <v>1</v>
      </c>
      <c r="C786" t="s">
        <v>1663</v>
      </c>
      <c r="D786" t="s">
        <v>38</v>
      </c>
      <c r="E786" t="s">
        <v>1664</v>
      </c>
      <c r="F786" t="s">
        <v>1665</v>
      </c>
      <c r="G786" s="17" t="s">
        <v>1666</v>
      </c>
      <c r="H786" t="s">
        <v>220</v>
      </c>
      <c r="I786" t="s">
        <v>43</v>
      </c>
      <c r="J786" t="s">
        <v>8</v>
      </c>
      <c r="K786" t="s">
        <v>1667</v>
      </c>
      <c r="L786" t="s">
        <v>1668</v>
      </c>
      <c r="M786" t="s">
        <v>556</v>
      </c>
      <c r="N786">
        <v>0</v>
      </c>
      <c r="O786" t="s">
        <v>47</v>
      </c>
      <c r="P786">
        <v>2611</v>
      </c>
      <c r="Q786" t="s">
        <v>48</v>
      </c>
      <c r="R786" t="s">
        <v>49</v>
      </c>
      <c r="S786" t="s">
        <v>50</v>
      </c>
      <c r="T786" t="s">
        <v>208</v>
      </c>
      <c r="U786" t="s">
        <v>52</v>
      </c>
      <c r="V786">
        <v>1.05</v>
      </c>
      <c r="W786" s="1">
        <v>750.75000000000011</v>
      </c>
      <c r="X786">
        <v>1</v>
      </c>
      <c r="Y786">
        <v>2.4</v>
      </c>
      <c r="Z786">
        <v>9</v>
      </c>
      <c r="AA786">
        <v>0.26666666666666666</v>
      </c>
      <c r="AB786" s="2">
        <v>0</v>
      </c>
      <c r="AC786" s="1">
        <v>0</v>
      </c>
      <c r="AD786" s="7">
        <v>43490</v>
      </c>
      <c r="AE786" s="7">
        <v>43490</v>
      </c>
      <c r="AF786">
        <v>0</v>
      </c>
      <c r="AG786" t="s">
        <v>53</v>
      </c>
      <c r="AH786" s="2">
        <v>0</v>
      </c>
      <c r="AI786" s="1">
        <v>0</v>
      </c>
      <c r="AJ786" s="1">
        <v>0</v>
      </c>
      <c r="AK786" s="6" t="str">
        <f>+IF(Tabla1[[#This Row],[REQUEST_TY]]="SR MANTENIMIENTO CORRECTIVO", "EMERGENCIA", "OTROS")</f>
        <v>EMERGENCIA</v>
      </c>
      <c r="AL786" s="6" t="str">
        <f>+_xlfn.IFS(Tabla1[[#This Row],[Veces obj]]&lt;=1,"0-1",Tabla1[[#This Row],[Veces obj]]&lt;=2,"1-2",Tabla1[[#This Row],[Veces obj]]&lt;=3,"2-3",TRUE,"&gt;3")</f>
        <v>0-1</v>
      </c>
      <c r="AM786" s="6" t="str">
        <f>+_xlfn.IFS(MONTH(Tabla1[[#This Row],[MES]])&lt;=3,"Q1",MONTH(Tabla1[[#This Row],[MES]])&lt;=6,"Q2",MONTH(Tabla1[[#This Row],[MES]])&lt;=9,"Q3",TRUE,"Q4")</f>
        <v>Q1</v>
      </c>
      <c r="AN786" t="str">
        <f>+IFERROR(VLOOKUP(Tabla1[[#This Row],[CUENTA]],CTAS[],2,0),"OTROS")</f>
        <v>OTROS</v>
      </c>
      <c r="AP786" t="str">
        <f>+IFERROR(VLOOKUP(Tabla1[[#This Row],[EMPLEADO]],IS[],3,0),"OTROS")</f>
        <v>OTROS</v>
      </c>
      <c r="AQ786" t="str">
        <f>+IFERROR(VLOOKUP(Tabla1[[#This Row],[EMPLEADO]],IS[[NÓMINA]:[INGENIERO]],2,0),"OTROS")</f>
        <v>OTROS</v>
      </c>
    </row>
    <row r="787" spans="1:43" x14ac:dyDescent="0.25">
      <c r="A787" t="s">
        <v>36</v>
      </c>
      <c r="B787">
        <v>1</v>
      </c>
      <c r="C787" t="s">
        <v>1669</v>
      </c>
      <c r="D787" t="s">
        <v>38</v>
      </c>
      <c r="E787" t="s">
        <v>190</v>
      </c>
      <c r="F787" t="s">
        <v>1670</v>
      </c>
      <c r="G787" s="17" t="s">
        <v>1671</v>
      </c>
      <c r="H787" t="s">
        <v>220</v>
      </c>
      <c r="I787" t="s">
        <v>43</v>
      </c>
      <c r="J787" t="s">
        <v>8</v>
      </c>
      <c r="K787" t="s">
        <v>544</v>
      </c>
      <c r="L787" t="s">
        <v>1672</v>
      </c>
      <c r="M787" t="s">
        <v>545</v>
      </c>
      <c r="N787">
        <v>0</v>
      </c>
      <c r="O787" t="s">
        <v>47</v>
      </c>
      <c r="P787">
        <v>379</v>
      </c>
      <c r="Q787" t="s">
        <v>48</v>
      </c>
      <c r="R787" t="s">
        <v>63</v>
      </c>
      <c r="S787" t="s">
        <v>64</v>
      </c>
      <c r="T787" t="s">
        <v>208</v>
      </c>
      <c r="U787" t="s">
        <v>96</v>
      </c>
      <c r="V787">
        <v>1.1000000000000001</v>
      </c>
      <c r="W787" s="1">
        <v>1501.5000000000002</v>
      </c>
      <c r="X787">
        <v>1</v>
      </c>
      <c r="Y787">
        <v>2.4</v>
      </c>
      <c r="Z787">
        <v>9</v>
      </c>
      <c r="AA787">
        <v>0.26666666666666666</v>
      </c>
      <c r="AB787" s="2">
        <v>0</v>
      </c>
      <c r="AC787" s="1">
        <v>0</v>
      </c>
      <c r="AD787" s="7">
        <v>43493</v>
      </c>
      <c r="AE787" s="7">
        <v>43493</v>
      </c>
      <c r="AF787">
        <v>0</v>
      </c>
      <c r="AG787" t="s">
        <v>53</v>
      </c>
      <c r="AH787" s="2">
        <v>0</v>
      </c>
      <c r="AI787" s="1">
        <v>0</v>
      </c>
      <c r="AJ787" s="1">
        <v>0</v>
      </c>
      <c r="AK787" s="6" t="str">
        <f>+IF(Tabla1[[#This Row],[REQUEST_TY]]="SR MANTENIMIENTO CORRECTIVO", "EMERGENCIA", "OTROS")</f>
        <v>EMERGENCIA</v>
      </c>
      <c r="AL787" s="6" t="str">
        <f>+_xlfn.IFS(Tabla1[[#This Row],[Veces obj]]&lt;=1,"0-1",Tabla1[[#This Row],[Veces obj]]&lt;=2,"1-2",Tabla1[[#This Row],[Veces obj]]&lt;=3,"2-3",TRUE,"&gt;3")</f>
        <v>0-1</v>
      </c>
      <c r="AM787" s="6" t="str">
        <f>+_xlfn.IFS(MONTH(Tabla1[[#This Row],[MES]])&lt;=3,"Q1",MONTH(Tabla1[[#This Row],[MES]])&lt;=6,"Q2",MONTH(Tabla1[[#This Row],[MES]])&lt;=9,"Q3",TRUE,"Q4")</f>
        <v>Q1</v>
      </c>
      <c r="AN787" t="str">
        <f>+IFERROR(VLOOKUP(Tabla1[[#This Row],[CUENTA]],CTAS[],2,0),"OTROS")</f>
        <v>OTROS</v>
      </c>
      <c r="AP787" t="str">
        <f>+IFERROR(VLOOKUP(Tabla1[[#This Row],[EMPLEADO]],IS[],3,0),"OTROS")</f>
        <v>OTROS</v>
      </c>
      <c r="AQ787" t="str">
        <f>+IFERROR(VLOOKUP(Tabla1[[#This Row],[EMPLEADO]],IS[[NÓMINA]:[INGENIERO]],2,0),"OTROS")</f>
        <v>OTROS</v>
      </c>
    </row>
    <row r="788" spans="1:43" x14ac:dyDescent="0.25">
      <c r="A788" t="s">
        <v>36</v>
      </c>
      <c r="B788">
        <v>1</v>
      </c>
      <c r="C788" t="s">
        <v>1673</v>
      </c>
      <c r="D788" t="s">
        <v>38</v>
      </c>
      <c r="E788" t="s">
        <v>725</v>
      </c>
      <c r="F788" t="s">
        <v>1674</v>
      </c>
      <c r="G788" s="17" t="s">
        <v>1675</v>
      </c>
      <c r="H788" t="s">
        <v>868</v>
      </c>
      <c r="I788" t="s">
        <v>43</v>
      </c>
      <c r="J788" t="s">
        <v>8</v>
      </c>
      <c r="K788" t="s">
        <v>59</v>
      </c>
      <c r="L788" t="s">
        <v>1676</v>
      </c>
      <c r="M788" t="s">
        <v>1410</v>
      </c>
      <c r="N788">
        <v>1</v>
      </c>
      <c r="O788" t="s">
        <v>47</v>
      </c>
      <c r="P788">
        <v>70</v>
      </c>
      <c r="Q788" t="s">
        <v>48</v>
      </c>
      <c r="R788" t="s">
        <v>223</v>
      </c>
      <c r="S788" t="s">
        <v>139</v>
      </c>
      <c r="T788" t="s">
        <v>51</v>
      </c>
      <c r="U788" t="s">
        <v>353</v>
      </c>
      <c r="V788">
        <v>1.1499999999999999</v>
      </c>
      <c r="W788" s="1">
        <v>0</v>
      </c>
      <c r="X788">
        <v>1</v>
      </c>
      <c r="Y788">
        <v>1.07</v>
      </c>
      <c r="Z788">
        <v>4</v>
      </c>
      <c r="AA788">
        <v>0.26750000000000002</v>
      </c>
      <c r="AB788" s="2">
        <v>0</v>
      </c>
      <c r="AC788" s="1">
        <v>0</v>
      </c>
      <c r="AD788" s="7">
        <v>43481</v>
      </c>
      <c r="AE788" s="7">
        <v>43481</v>
      </c>
      <c r="AF788">
        <v>0</v>
      </c>
      <c r="AG788" t="s">
        <v>53</v>
      </c>
      <c r="AH788" s="2">
        <v>0</v>
      </c>
      <c r="AI788" s="1">
        <v>0</v>
      </c>
      <c r="AJ788" s="1">
        <v>0</v>
      </c>
      <c r="AK788" s="6" t="str">
        <f>+IF(Tabla1[[#This Row],[REQUEST_TY]]="SR MANTENIMIENTO CORRECTIVO", "EMERGENCIA", "OTROS")</f>
        <v>EMERGENCIA</v>
      </c>
      <c r="AL788" s="6" t="str">
        <f>+_xlfn.IFS(Tabla1[[#This Row],[Veces obj]]&lt;=1,"0-1",Tabla1[[#This Row],[Veces obj]]&lt;=2,"1-2",Tabla1[[#This Row],[Veces obj]]&lt;=3,"2-3",TRUE,"&gt;3")</f>
        <v>0-1</v>
      </c>
      <c r="AM788" s="6" t="str">
        <f>+_xlfn.IFS(MONTH(Tabla1[[#This Row],[MES]])&lt;=3,"Q1",MONTH(Tabla1[[#This Row],[MES]])&lt;=6,"Q2",MONTH(Tabla1[[#This Row],[MES]])&lt;=9,"Q3",TRUE,"Q4")</f>
        <v>Q1</v>
      </c>
      <c r="AN788" t="str">
        <f>+IFERROR(VLOOKUP(Tabla1[[#This Row],[CUENTA]],CTAS[],2,0),"OTROS")</f>
        <v>OTROS</v>
      </c>
      <c r="AP788" t="str">
        <f>+IFERROR(VLOOKUP(Tabla1[[#This Row],[EMPLEADO]],IS[],3,0),"OTROS")</f>
        <v>OTROS</v>
      </c>
      <c r="AQ788" t="str">
        <f>+IFERROR(VLOOKUP(Tabla1[[#This Row],[EMPLEADO]],IS[[NÓMINA]:[INGENIERO]],2,0),"OTROS")</f>
        <v>OTROS</v>
      </c>
    </row>
    <row r="789" spans="1:43" x14ac:dyDescent="0.25">
      <c r="A789" t="s">
        <v>36</v>
      </c>
      <c r="B789">
        <v>1</v>
      </c>
      <c r="C789" t="s">
        <v>1677</v>
      </c>
      <c r="D789" t="s">
        <v>38</v>
      </c>
      <c r="E789" t="s">
        <v>258</v>
      </c>
      <c r="F789" t="s">
        <v>1678</v>
      </c>
      <c r="G789" s="17" t="s">
        <v>1679</v>
      </c>
      <c r="H789" t="s">
        <v>246</v>
      </c>
      <c r="I789" t="s">
        <v>43</v>
      </c>
      <c r="J789" t="s">
        <v>8</v>
      </c>
      <c r="K789" t="s">
        <v>102</v>
      </c>
      <c r="L789" t="s">
        <v>1154</v>
      </c>
      <c r="M789" t="s">
        <v>1155</v>
      </c>
      <c r="N789">
        <v>0</v>
      </c>
      <c r="O789" t="s">
        <v>105</v>
      </c>
      <c r="P789">
        <v>31</v>
      </c>
      <c r="Q789" t="s">
        <v>82</v>
      </c>
      <c r="R789" t="s">
        <v>138</v>
      </c>
      <c r="S789" t="s">
        <v>139</v>
      </c>
      <c r="T789" t="s">
        <v>51</v>
      </c>
      <c r="U789" t="s">
        <v>140</v>
      </c>
      <c r="V789">
        <v>1.1000000000000001</v>
      </c>
      <c r="W789" s="1">
        <v>883.30000000000007</v>
      </c>
      <c r="X789">
        <v>1</v>
      </c>
      <c r="Y789">
        <v>1.08</v>
      </c>
      <c r="Z789">
        <v>4</v>
      </c>
      <c r="AA789">
        <v>0.27</v>
      </c>
      <c r="AB789" s="2">
        <v>0</v>
      </c>
      <c r="AC789" s="1">
        <v>0</v>
      </c>
      <c r="AD789" s="7">
        <v>43462</v>
      </c>
      <c r="AE789" s="7">
        <v>43467</v>
      </c>
      <c r="AF789">
        <v>2</v>
      </c>
      <c r="AG789" t="s">
        <v>1680</v>
      </c>
      <c r="AH789" s="2">
        <v>0.25</v>
      </c>
      <c r="AI789" s="1">
        <v>-200.75</v>
      </c>
      <c r="AJ789" s="1">
        <v>0</v>
      </c>
      <c r="AK789" s="6" t="str">
        <f>+IF(Tabla1[[#This Row],[REQUEST_TY]]="SR MANTENIMIENTO CORRECTIVO", "EMERGENCIA", "OTROS")</f>
        <v>EMERGENCIA</v>
      </c>
      <c r="AL789" s="6" t="str">
        <f>+_xlfn.IFS(Tabla1[[#This Row],[Veces obj]]&lt;=1,"0-1",Tabla1[[#This Row],[Veces obj]]&lt;=2,"1-2",Tabla1[[#This Row],[Veces obj]]&lt;=3,"2-3",TRUE,"&gt;3")</f>
        <v>0-1</v>
      </c>
      <c r="AM789" s="6" t="str">
        <f>+_xlfn.IFS(MONTH(Tabla1[[#This Row],[MES]])&lt;=3,"Q1",MONTH(Tabla1[[#This Row],[MES]])&lt;=6,"Q2",MONTH(Tabla1[[#This Row],[MES]])&lt;=9,"Q3",TRUE,"Q4")</f>
        <v>Q1</v>
      </c>
      <c r="AN789" t="str">
        <f>+IFERROR(VLOOKUP(Tabla1[[#This Row],[CUENTA]],CTAS[],2,0),"OTROS")</f>
        <v>OTROS</v>
      </c>
      <c r="AP789" t="str">
        <f>+IFERROR(VLOOKUP(Tabla1[[#This Row],[EMPLEADO]],IS[],3,0),"OTROS")</f>
        <v>OTROS</v>
      </c>
      <c r="AQ789" t="str">
        <f>+IFERROR(VLOOKUP(Tabla1[[#This Row],[EMPLEADO]],IS[[NÓMINA]:[INGENIERO]],2,0),"OTROS")</f>
        <v>OTROS</v>
      </c>
    </row>
    <row r="790" spans="1:43" x14ac:dyDescent="0.25">
      <c r="A790" t="s">
        <v>36</v>
      </c>
      <c r="B790">
        <v>1</v>
      </c>
      <c r="C790" t="s">
        <v>1681</v>
      </c>
      <c r="D790" t="s">
        <v>38</v>
      </c>
      <c r="E790" t="s">
        <v>98</v>
      </c>
      <c r="F790" t="s">
        <v>1209</v>
      </c>
      <c r="G790" s="17" t="s">
        <v>1682</v>
      </c>
      <c r="H790" t="s">
        <v>707</v>
      </c>
      <c r="I790" t="s">
        <v>43</v>
      </c>
      <c r="J790" t="s">
        <v>8</v>
      </c>
      <c r="K790" t="s">
        <v>102</v>
      </c>
      <c r="L790" t="s">
        <v>728</v>
      </c>
      <c r="M790" t="s">
        <v>709</v>
      </c>
      <c r="N790">
        <v>0</v>
      </c>
      <c r="O790" t="s">
        <v>105</v>
      </c>
      <c r="P790">
        <v>138</v>
      </c>
      <c r="Q790" t="s">
        <v>48</v>
      </c>
      <c r="R790" t="s">
        <v>63</v>
      </c>
      <c r="S790" t="s">
        <v>64</v>
      </c>
      <c r="T790" t="s">
        <v>51</v>
      </c>
      <c r="U790" t="s">
        <v>96</v>
      </c>
      <c r="V790">
        <v>1.1000000000000001</v>
      </c>
      <c r="W790" s="1">
        <v>720.50000000000011</v>
      </c>
      <c r="X790">
        <v>1</v>
      </c>
      <c r="Y790">
        <v>1.35</v>
      </c>
      <c r="Z790">
        <v>5</v>
      </c>
      <c r="AA790">
        <v>0.27</v>
      </c>
      <c r="AB790" s="2">
        <v>0</v>
      </c>
      <c r="AC790" s="1">
        <v>0</v>
      </c>
      <c r="AD790" s="7">
        <v>43473</v>
      </c>
      <c r="AE790" s="7">
        <v>43473</v>
      </c>
      <c r="AF790">
        <v>0</v>
      </c>
      <c r="AG790" t="s">
        <v>53</v>
      </c>
      <c r="AH790" s="2">
        <v>0</v>
      </c>
      <c r="AI790" s="1">
        <v>0</v>
      </c>
      <c r="AJ790" s="1">
        <v>0</v>
      </c>
      <c r="AK790" s="6" t="str">
        <f>+IF(Tabla1[[#This Row],[REQUEST_TY]]="SR MANTENIMIENTO CORRECTIVO", "EMERGENCIA", "OTROS")</f>
        <v>EMERGENCIA</v>
      </c>
      <c r="AL790" s="6" t="str">
        <f>+_xlfn.IFS(Tabla1[[#This Row],[Veces obj]]&lt;=1,"0-1",Tabla1[[#This Row],[Veces obj]]&lt;=2,"1-2",Tabla1[[#This Row],[Veces obj]]&lt;=3,"2-3",TRUE,"&gt;3")</f>
        <v>0-1</v>
      </c>
      <c r="AM790" s="6" t="str">
        <f>+_xlfn.IFS(MONTH(Tabla1[[#This Row],[MES]])&lt;=3,"Q1",MONTH(Tabla1[[#This Row],[MES]])&lt;=6,"Q2",MONTH(Tabla1[[#This Row],[MES]])&lt;=9,"Q3",TRUE,"Q4")</f>
        <v>Q1</v>
      </c>
      <c r="AN790" t="str">
        <f>+IFERROR(VLOOKUP(Tabla1[[#This Row],[CUENTA]],CTAS[],2,0),"OTROS")</f>
        <v>OTROS</v>
      </c>
      <c r="AP790" t="str">
        <f>+IFERROR(VLOOKUP(Tabla1[[#This Row],[EMPLEADO]],IS[],3,0),"OTROS")</f>
        <v>OTROS</v>
      </c>
      <c r="AQ790" t="str">
        <f>+IFERROR(VLOOKUP(Tabla1[[#This Row],[EMPLEADO]],IS[[NÓMINA]:[INGENIERO]],2,0),"OTROS")</f>
        <v>OTROS</v>
      </c>
    </row>
    <row r="791" spans="1:43" x14ac:dyDescent="0.25">
      <c r="A791" t="s">
        <v>36</v>
      </c>
      <c r="B791">
        <v>1</v>
      </c>
      <c r="C791" t="s">
        <v>1683</v>
      </c>
      <c r="D791" t="s">
        <v>38</v>
      </c>
      <c r="E791" t="s">
        <v>535</v>
      </c>
      <c r="F791" t="s">
        <v>1684</v>
      </c>
      <c r="G791" s="17" t="s">
        <v>1685</v>
      </c>
      <c r="H791" t="s">
        <v>213</v>
      </c>
      <c r="I791" t="s">
        <v>43</v>
      </c>
      <c r="J791" t="s">
        <v>8</v>
      </c>
      <c r="K791" t="s">
        <v>538</v>
      </c>
      <c r="L791" t="s">
        <v>1686</v>
      </c>
      <c r="M791" t="s">
        <v>640</v>
      </c>
      <c r="N791">
        <v>0</v>
      </c>
      <c r="O791" t="s">
        <v>47</v>
      </c>
      <c r="P791">
        <v>89</v>
      </c>
      <c r="Q791" t="s">
        <v>48</v>
      </c>
      <c r="R791" t="s">
        <v>49</v>
      </c>
      <c r="S791" t="s">
        <v>50</v>
      </c>
      <c r="T791" t="s">
        <v>51</v>
      </c>
      <c r="U791" t="s">
        <v>52</v>
      </c>
      <c r="V791">
        <v>1.05</v>
      </c>
      <c r="W791" s="1">
        <v>750.75000000000011</v>
      </c>
      <c r="X791">
        <v>1</v>
      </c>
      <c r="Y791">
        <v>1.35</v>
      </c>
      <c r="Z791">
        <v>5</v>
      </c>
      <c r="AA791">
        <v>0.27</v>
      </c>
      <c r="AB791" s="2">
        <v>0</v>
      </c>
      <c r="AC791" s="1">
        <v>0</v>
      </c>
      <c r="AD791" s="7">
        <v>43493</v>
      </c>
      <c r="AE791" s="7">
        <v>43493</v>
      </c>
      <c r="AF791">
        <v>0</v>
      </c>
      <c r="AG791" t="s">
        <v>53</v>
      </c>
      <c r="AH791" s="2">
        <v>0</v>
      </c>
      <c r="AI791" s="1">
        <v>0</v>
      </c>
      <c r="AJ791" s="1">
        <v>0</v>
      </c>
      <c r="AK791" s="6" t="str">
        <f>+IF(Tabla1[[#This Row],[REQUEST_TY]]="SR MANTENIMIENTO CORRECTIVO", "EMERGENCIA", "OTROS")</f>
        <v>EMERGENCIA</v>
      </c>
      <c r="AL791" s="6" t="str">
        <f>+_xlfn.IFS(Tabla1[[#This Row],[Veces obj]]&lt;=1,"0-1",Tabla1[[#This Row],[Veces obj]]&lt;=2,"1-2",Tabla1[[#This Row],[Veces obj]]&lt;=3,"2-3",TRUE,"&gt;3")</f>
        <v>0-1</v>
      </c>
      <c r="AM791" s="6" t="str">
        <f>+_xlfn.IFS(MONTH(Tabla1[[#This Row],[MES]])&lt;=3,"Q1",MONTH(Tabla1[[#This Row],[MES]])&lt;=6,"Q2",MONTH(Tabla1[[#This Row],[MES]])&lt;=9,"Q3",TRUE,"Q4")</f>
        <v>Q1</v>
      </c>
      <c r="AN791" t="str">
        <f>+IFERROR(VLOOKUP(Tabla1[[#This Row],[CUENTA]],CTAS[],2,0),"OTROS")</f>
        <v>OTROS</v>
      </c>
      <c r="AP791" t="str">
        <f>+IFERROR(VLOOKUP(Tabla1[[#This Row],[EMPLEADO]],IS[],3,0),"OTROS")</f>
        <v>OTROS</v>
      </c>
      <c r="AQ791" t="str">
        <f>+IFERROR(VLOOKUP(Tabla1[[#This Row],[EMPLEADO]],IS[[NÓMINA]:[INGENIERO]],2,0),"OTROS")</f>
        <v>OTROS</v>
      </c>
    </row>
    <row r="792" spans="1:43" x14ac:dyDescent="0.25">
      <c r="A792" t="s">
        <v>4444</v>
      </c>
      <c r="B792">
        <v>1</v>
      </c>
      <c r="C792" t="s">
        <v>5136</v>
      </c>
      <c r="D792" t="s">
        <v>38</v>
      </c>
      <c r="E792" t="s">
        <v>332</v>
      </c>
      <c r="F792" t="s">
        <v>5137</v>
      </c>
      <c r="G792" s="17" t="s">
        <v>5138</v>
      </c>
      <c r="H792" t="s">
        <v>213</v>
      </c>
      <c r="I792" t="s">
        <v>43</v>
      </c>
      <c r="J792" t="s">
        <v>8</v>
      </c>
      <c r="K792" t="s">
        <v>59</v>
      </c>
      <c r="L792" t="s">
        <v>1075</v>
      </c>
      <c r="M792" t="s">
        <v>215</v>
      </c>
      <c r="N792">
        <v>0</v>
      </c>
      <c r="O792" t="s">
        <v>47</v>
      </c>
      <c r="P792">
        <v>78</v>
      </c>
      <c r="Q792" t="s">
        <v>48</v>
      </c>
      <c r="R792" t="s">
        <v>317</v>
      </c>
      <c r="S792" t="s">
        <v>318</v>
      </c>
      <c r="T792" t="s">
        <v>51</v>
      </c>
      <c r="U792" t="s">
        <v>353</v>
      </c>
      <c r="V792">
        <v>1.1499999999999999</v>
      </c>
      <c r="W792" s="1">
        <v>1808.95</v>
      </c>
      <c r="X792">
        <v>1</v>
      </c>
      <c r="Y792">
        <v>1.08</v>
      </c>
      <c r="Z792">
        <v>4</v>
      </c>
      <c r="AA792">
        <v>0.27</v>
      </c>
      <c r="AB792" s="2">
        <v>0</v>
      </c>
      <c r="AC792" s="1">
        <v>0</v>
      </c>
      <c r="AD792" s="7">
        <v>43502</v>
      </c>
      <c r="AE792" s="7">
        <v>43502</v>
      </c>
      <c r="AF792">
        <v>0</v>
      </c>
      <c r="AG792" t="s">
        <v>53</v>
      </c>
      <c r="AH792" s="2">
        <v>0</v>
      </c>
      <c r="AI792" s="1">
        <v>0</v>
      </c>
      <c r="AJ792" s="1">
        <v>0</v>
      </c>
      <c r="AK792" s="6" t="str">
        <f>+IF(Tabla1[[#This Row],[REQUEST_TY]]="SR MANTENIMIENTO CORRECTIVO", "EMERGENCIA", "OTROS")</f>
        <v>EMERGENCIA</v>
      </c>
      <c r="AL792" s="6" t="str">
        <f>+_xlfn.IFS(Tabla1[[#This Row],[Veces obj]]&lt;=1,"0-1",Tabla1[[#This Row],[Veces obj]]&lt;=2,"1-2",Tabla1[[#This Row],[Veces obj]]&lt;=3,"2-3",TRUE,"&gt;3")</f>
        <v>0-1</v>
      </c>
      <c r="AM792" s="6" t="str">
        <f>+_xlfn.IFS(MONTH(Tabla1[[#This Row],[MES]])&lt;=3,"Q1",MONTH(Tabla1[[#This Row],[MES]])&lt;=6,"Q2",MONTH(Tabla1[[#This Row],[MES]])&lt;=9,"Q3",TRUE,"Q4")</f>
        <v>Q1</v>
      </c>
      <c r="AN792" t="str">
        <f>+IFERROR(VLOOKUP(Tabla1[[#This Row],[CUENTA]],CTAS[],2,0),"OTROS")</f>
        <v>OTROS</v>
      </c>
      <c r="AP792" t="str">
        <f>+IFERROR(VLOOKUP(Tabla1[[#This Row],[EMPLEADO]],IS[],3,0),"OTROS")</f>
        <v>OTROS</v>
      </c>
      <c r="AQ792" t="str">
        <f>+IFERROR(VLOOKUP(Tabla1[[#This Row],[EMPLEADO]],IS[[NÓMINA]:[INGENIERO]],2,0),"OTROS")</f>
        <v>OTROS</v>
      </c>
    </row>
    <row r="793" spans="1:43" x14ac:dyDescent="0.25">
      <c r="A793" t="s">
        <v>4444</v>
      </c>
      <c r="B793">
        <v>1</v>
      </c>
      <c r="C793" t="s">
        <v>6184</v>
      </c>
      <c r="D793" t="s">
        <v>38</v>
      </c>
      <c r="E793" t="s">
        <v>133</v>
      </c>
      <c r="F793" t="s">
        <v>6185</v>
      </c>
      <c r="G793" s="17" t="s">
        <v>3075</v>
      </c>
      <c r="H793" t="s">
        <v>213</v>
      </c>
      <c r="I793" t="s">
        <v>43</v>
      </c>
      <c r="J793" t="s">
        <v>8</v>
      </c>
      <c r="K793" t="s">
        <v>59</v>
      </c>
      <c r="L793" t="s">
        <v>2783</v>
      </c>
      <c r="M793" t="s">
        <v>640</v>
      </c>
      <c r="N793">
        <v>0</v>
      </c>
      <c r="O793" t="s">
        <v>47</v>
      </c>
      <c r="P793">
        <v>29</v>
      </c>
      <c r="Q793" t="s">
        <v>62</v>
      </c>
      <c r="R793" t="s">
        <v>138</v>
      </c>
      <c r="S793" t="s">
        <v>139</v>
      </c>
      <c r="T793" t="s">
        <v>51</v>
      </c>
      <c r="U793" t="s">
        <v>262</v>
      </c>
      <c r="V793">
        <v>1.05</v>
      </c>
      <c r="W793" s="1">
        <v>1651.6500000000003</v>
      </c>
      <c r="X793">
        <v>1</v>
      </c>
      <c r="Y793">
        <v>1.08</v>
      </c>
      <c r="Z793">
        <v>4</v>
      </c>
      <c r="AA793">
        <v>0.27</v>
      </c>
      <c r="AB793" s="2">
        <v>0</v>
      </c>
      <c r="AC793" s="1">
        <v>0</v>
      </c>
      <c r="AD793" s="7">
        <v>43517</v>
      </c>
      <c r="AE793" s="7">
        <v>43517</v>
      </c>
      <c r="AF793">
        <v>0</v>
      </c>
      <c r="AG793" t="s">
        <v>53</v>
      </c>
      <c r="AH793" s="2">
        <v>0</v>
      </c>
      <c r="AI793" s="1">
        <v>0</v>
      </c>
      <c r="AJ793" s="1">
        <v>0</v>
      </c>
      <c r="AK793" s="6" t="str">
        <f>+IF(Tabla1[[#This Row],[REQUEST_TY]]="SR MANTENIMIENTO CORRECTIVO", "EMERGENCIA", "OTROS")</f>
        <v>EMERGENCIA</v>
      </c>
      <c r="AL793" s="6" t="str">
        <f>+_xlfn.IFS(Tabla1[[#This Row],[Veces obj]]&lt;=1,"0-1",Tabla1[[#This Row],[Veces obj]]&lt;=2,"1-2",Tabla1[[#This Row],[Veces obj]]&lt;=3,"2-3",TRUE,"&gt;3")</f>
        <v>0-1</v>
      </c>
      <c r="AM793" s="6" t="str">
        <f>+_xlfn.IFS(MONTH(Tabla1[[#This Row],[MES]])&lt;=3,"Q1",MONTH(Tabla1[[#This Row],[MES]])&lt;=6,"Q2",MONTH(Tabla1[[#This Row],[MES]])&lt;=9,"Q3",TRUE,"Q4")</f>
        <v>Q1</v>
      </c>
      <c r="AN793" t="str">
        <f>+IFERROR(VLOOKUP(Tabla1[[#This Row],[CUENTA]],CTAS[],2,0),"OTROS")</f>
        <v>OTROS</v>
      </c>
      <c r="AP793" t="str">
        <f>+IFERROR(VLOOKUP(Tabla1[[#This Row],[EMPLEADO]],IS[],3,0),"OTROS")</f>
        <v>OTROS</v>
      </c>
      <c r="AQ793" t="str">
        <f>+IFERROR(VLOOKUP(Tabla1[[#This Row],[EMPLEADO]],IS[[NÓMINA]:[INGENIERO]],2,0),"OTROS")</f>
        <v>OTROS</v>
      </c>
    </row>
    <row r="794" spans="1:43" x14ac:dyDescent="0.25">
      <c r="A794" t="s">
        <v>4444</v>
      </c>
      <c r="B794">
        <v>1</v>
      </c>
      <c r="C794" t="s">
        <v>6924</v>
      </c>
      <c r="D794" t="s">
        <v>38</v>
      </c>
      <c r="E794" t="s">
        <v>1049</v>
      </c>
      <c r="F794" t="s">
        <v>6925</v>
      </c>
      <c r="G794" s="17" t="s">
        <v>5160</v>
      </c>
      <c r="H794" t="s">
        <v>915</v>
      </c>
      <c r="I794" t="s">
        <v>43</v>
      </c>
      <c r="J794" t="s">
        <v>8</v>
      </c>
      <c r="K794" t="s">
        <v>4289</v>
      </c>
      <c r="L794" t="s">
        <v>4290</v>
      </c>
      <c r="M794" t="s">
        <v>310</v>
      </c>
      <c r="N794">
        <v>0</v>
      </c>
      <c r="O794" t="s">
        <v>47</v>
      </c>
      <c r="P794">
        <v>16</v>
      </c>
      <c r="Q794" t="s">
        <v>62</v>
      </c>
      <c r="R794" t="s">
        <v>223</v>
      </c>
      <c r="S794" t="s">
        <v>139</v>
      </c>
      <c r="T794" t="s">
        <v>51</v>
      </c>
      <c r="U794" t="s">
        <v>262</v>
      </c>
      <c r="V794">
        <v>1.05</v>
      </c>
      <c r="W794" s="1">
        <v>1651.6500000000003</v>
      </c>
      <c r="X794">
        <v>1</v>
      </c>
      <c r="Y794">
        <v>1.08</v>
      </c>
      <c r="Z794">
        <v>4</v>
      </c>
      <c r="AA794">
        <v>0.27</v>
      </c>
      <c r="AB794" s="2">
        <v>0</v>
      </c>
      <c r="AC794" s="1">
        <v>0</v>
      </c>
      <c r="AD794" s="7">
        <v>43518</v>
      </c>
      <c r="AE794" s="7">
        <v>43518</v>
      </c>
      <c r="AF794">
        <v>0</v>
      </c>
      <c r="AG794" t="s">
        <v>53</v>
      </c>
      <c r="AH794" s="2">
        <v>0</v>
      </c>
      <c r="AI794" s="1">
        <v>0</v>
      </c>
      <c r="AJ794" s="1">
        <v>0</v>
      </c>
      <c r="AK794" s="6" t="str">
        <f>+IF(Tabla1[[#This Row],[REQUEST_TY]]="SR MANTENIMIENTO CORRECTIVO", "EMERGENCIA", "OTROS")</f>
        <v>EMERGENCIA</v>
      </c>
      <c r="AL794" s="6" t="str">
        <f>+_xlfn.IFS(Tabla1[[#This Row],[Veces obj]]&lt;=1,"0-1",Tabla1[[#This Row],[Veces obj]]&lt;=2,"1-2",Tabla1[[#This Row],[Veces obj]]&lt;=3,"2-3",TRUE,"&gt;3")</f>
        <v>0-1</v>
      </c>
      <c r="AM794" s="6" t="str">
        <f>+_xlfn.IFS(MONTH(Tabla1[[#This Row],[MES]])&lt;=3,"Q1",MONTH(Tabla1[[#This Row],[MES]])&lt;=6,"Q2",MONTH(Tabla1[[#This Row],[MES]])&lt;=9,"Q3",TRUE,"Q4")</f>
        <v>Q1</v>
      </c>
      <c r="AN794" t="str">
        <f>+IFERROR(VLOOKUP(Tabla1[[#This Row],[CUENTA]],CTAS[],2,0),"OTROS")</f>
        <v>OTROS</v>
      </c>
      <c r="AP794" t="str">
        <f>+IFERROR(VLOOKUP(Tabla1[[#This Row],[EMPLEADO]],IS[],3,0),"OTROS")</f>
        <v>OTROS</v>
      </c>
      <c r="AQ794" t="str">
        <f>+IFERROR(VLOOKUP(Tabla1[[#This Row],[EMPLEADO]],IS[[NÓMINA]:[INGENIERO]],2,0),"OTROS")</f>
        <v>OTROS</v>
      </c>
    </row>
    <row r="795" spans="1:43" x14ac:dyDescent="0.25">
      <c r="A795" t="s">
        <v>36</v>
      </c>
      <c r="B795">
        <v>1</v>
      </c>
      <c r="C795" t="s">
        <v>1687</v>
      </c>
      <c r="D795" t="s">
        <v>38</v>
      </c>
      <c r="E795" t="s">
        <v>39</v>
      </c>
      <c r="F795" t="s">
        <v>1688</v>
      </c>
      <c r="G795" s="17" t="s">
        <v>1689</v>
      </c>
      <c r="H795" t="s">
        <v>136</v>
      </c>
      <c r="I795" t="s">
        <v>43</v>
      </c>
      <c r="J795" t="s">
        <v>8</v>
      </c>
      <c r="K795" t="s">
        <v>1690</v>
      </c>
      <c r="L795" t="s">
        <v>1691</v>
      </c>
      <c r="M795" t="s">
        <v>1692</v>
      </c>
      <c r="N795">
        <v>0</v>
      </c>
      <c r="O795" t="s">
        <v>47</v>
      </c>
      <c r="P795">
        <v>2603</v>
      </c>
      <c r="Q795" t="s">
        <v>48</v>
      </c>
      <c r="R795" t="s">
        <v>49</v>
      </c>
      <c r="S795" t="s">
        <v>50</v>
      </c>
      <c r="T795" t="s">
        <v>208</v>
      </c>
      <c r="U795" t="s">
        <v>52</v>
      </c>
      <c r="V795">
        <v>1.05</v>
      </c>
      <c r="W795" s="1">
        <v>750.75000000000011</v>
      </c>
      <c r="X795">
        <v>1</v>
      </c>
      <c r="Y795">
        <v>2.4500000000000002</v>
      </c>
      <c r="Z795">
        <v>9</v>
      </c>
      <c r="AA795">
        <v>0.27222222222222225</v>
      </c>
      <c r="AB795" s="2">
        <v>0</v>
      </c>
      <c r="AC795" s="1">
        <v>0</v>
      </c>
      <c r="AD795" s="7">
        <v>43481</v>
      </c>
      <c r="AE795" s="7">
        <v>43481</v>
      </c>
      <c r="AF795">
        <v>0</v>
      </c>
      <c r="AG795" t="s">
        <v>53</v>
      </c>
      <c r="AH795" s="2">
        <v>0</v>
      </c>
      <c r="AI795" s="1">
        <v>0</v>
      </c>
      <c r="AJ795" s="1">
        <v>0</v>
      </c>
      <c r="AK795" s="6" t="str">
        <f>+IF(Tabla1[[#This Row],[REQUEST_TY]]="SR MANTENIMIENTO CORRECTIVO", "EMERGENCIA", "OTROS")</f>
        <v>EMERGENCIA</v>
      </c>
      <c r="AL795" s="6" t="str">
        <f>+_xlfn.IFS(Tabla1[[#This Row],[Veces obj]]&lt;=1,"0-1",Tabla1[[#This Row],[Veces obj]]&lt;=2,"1-2",Tabla1[[#This Row],[Veces obj]]&lt;=3,"2-3",TRUE,"&gt;3")</f>
        <v>0-1</v>
      </c>
      <c r="AM795" s="6" t="str">
        <f>+_xlfn.IFS(MONTH(Tabla1[[#This Row],[MES]])&lt;=3,"Q1",MONTH(Tabla1[[#This Row],[MES]])&lt;=6,"Q2",MONTH(Tabla1[[#This Row],[MES]])&lt;=9,"Q3",TRUE,"Q4")</f>
        <v>Q1</v>
      </c>
      <c r="AN795" t="str">
        <f>+IFERROR(VLOOKUP(Tabla1[[#This Row],[CUENTA]],CTAS[],2,0),"OTROS")</f>
        <v>OTROS</v>
      </c>
      <c r="AP795" t="str">
        <f>+IFERROR(VLOOKUP(Tabla1[[#This Row],[EMPLEADO]],IS[],3,0),"OTROS")</f>
        <v>OTROS</v>
      </c>
      <c r="AQ795" t="str">
        <f>+IFERROR(VLOOKUP(Tabla1[[#This Row],[EMPLEADO]],IS[[NÓMINA]:[INGENIERO]],2,0),"OTROS")</f>
        <v>OTROS</v>
      </c>
    </row>
    <row r="796" spans="1:43" x14ac:dyDescent="0.25">
      <c r="A796" t="s">
        <v>36</v>
      </c>
      <c r="B796">
        <v>1</v>
      </c>
      <c r="C796" t="s">
        <v>1693</v>
      </c>
      <c r="D796" t="s">
        <v>38</v>
      </c>
      <c r="E796" t="s">
        <v>89</v>
      </c>
      <c r="F796" t="s">
        <v>1694</v>
      </c>
      <c r="G796" s="17" t="s">
        <v>418</v>
      </c>
      <c r="H796" t="s">
        <v>70</v>
      </c>
      <c r="I796" t="s">
        <v>43</v>
      </c>
      <c r="J796" t="s">
        <v>8</v>
      </c>
      <c r="K796" t="s">
        <v>92</v>
      </c>
      <c r="L796" t="s">
        <v>419</v>
      </c>
      <c r="M796" t="s">
        <v>119</v>
      </c>
      <c r="N796">
        <v>0</v>
      </c>
      <c r="O796" t="s">
        <v>47</v>
      </c>
      <c r="P796">
        <v>21</v>
      </c>
      <c r="Q796" t="s">
        <v>62</v>
      </c>
      <c r="R796" t="s">
        <v>95</v>
      </c>
      <c r="S796" t="s">
        <v>64</v>
      </c>
      <c r="T796" t="s">
        <v>51</v>
      </c>
      <c r="U796" t="s">
        <v>65</v>
      </c>
      <c r="V796">
        <v>0.8</v>
      </c>
      <c r="W796" s="1">
        <v>1092</v>
      </c>
      <c r="X796">
        <v>1</v>
      </c>
      <c r="Y796">
        <v>1.37</v>
      </c>
      <c r="Z796">
        <v>5</v>
      </c>
      <c r="AA796">
        <v>0.27400000000000002</v>
      </c>
      <c r="AB796" s="2">
        <v>0</v>
      </c>
      <c r="AC796" s="1">
        <v>0</v>
      </c>
      <c r="AD796" s="7">
        <v>43472</v>
      </c>
      <c r="AE796" s="7">
        <v>43473</v>
      </c>
      <c r="AF796">
        <v>1</v>
      </c>
      <c r="AG796" t="s">
        <v>53</v>
      </c>
      <c r="AH796" s="2">
        <v>0</v>
      </c>
      <c r="AI796" s="1">
        <v>0</v>
      </c>
      <c r="AJ796" s="1">
        <v>0</v>
      </c>
      <c r="AK796" s="6" t="str">
        <f>+IF(Tabla1[[#This Row],[REQUEST_TY]]="SR MANTENIMIENTO CORRECTIVO", "EMERGENCIA", "OTROS")</f>
        <v>EMERGENCIA</v>
      </c>
      <c r="AL796" s="6" t="str">
        <f>+_xlfn.IFS(Tabla1[[#This Row],[Veces obj]]&lt;=1,"0-1",Tabla1[[#This Row],[Veces obj]]&lt;=2,"1-2",Tabla1[[#This Row],[Veces obj]]&lt;=3,"2-3",TRUE,"&gt;3")</f>
        <v>0-1</v>
      </c>
      <c r="AM796" s="6" t="str">
        <f>+_xlfn.IFS(MONTH(Tabla1[[#This Row],[MES]])&lt;=3,"Q1",MONTH(Tabla1[[#This Row],[MES]])&lt;=6,"Q2",MONTH(Tabla1[[#This Row],[MES]])&lt;=9,"Q3",TRUE,"Q4")</f>
        <v>Q1</v>
      </c>
      <c r="AN796" t="str">
        <f>+IFERROR(VLOOKUP(Tabla1[[#This Row],[CUENTA]],CTAS[],2,0),"OTROS")</f>
        <v>OTROS</v>
      </c>
      <c r="AP796" t="str">
        <f>+IFERROR(VLOOKUP(Tabla1[[#This Row],[EMPLEADO]],IS[],3,0),"OTROS")</f>
        <v>OTROS</v>
      </c>
      <c r="AQ796" t="str">
        <f>+IFERROR(VLOOKUP(Tabla1[[#This Row],[EMPLEADO]],IS[[NÓMINA]:[INGENIERO]],2,0),"OTROS")</f>
        <v>OTROS</v>
      </c>
    </row>
    <row r="797" spans="1:43" x14ac:dyDescent="0.25">
      <c r="A797" t="s">
        <v>4444</v>
      </c>
      <c r="B797">
        <v>1</v>
      </c>
      <c r="C797" t="s">
        <v>5678</v>
      </c>
      <c r="D797" t="s">
        <v>818</v>
      </c>
      <c r="E797" t="s">
        <v>39</v>
      </c>
      <c r="F797" t="s">
        <v>5679</v>
      </c>
      <c r="G797" s="17" t="s">
        <v>5680</v>
      </c>
      <c r="H797" t="s">
        <v>220</v>
      </c>
      <c r="I797" t="s">
        <v>43</v>
      </c>
      <c r="J797" t="s">
        <v>8</v>
      </c>
      <c r="K797" t="s">
        <v>5681</v>
      </c>
      <c r="L797" t="s">
        <v>5682</v>
      </c>
      <c r="M797" t="s">
        <v>248</v>
      </c>
      <c r="N797">
        <v>0</v>
      </c>
      <c r="O797" t="s">
        <v>47</v>
      </c>
      <c r="P797" t="s">
        <v>822</v>
      </c>
      <c r="Q797" t="s">
        <v>48</v>
      </c>
      <c r="R797" t="s">
        <v>49</v>
      </c>
      <c r="S797" t="s">
        <v>50</v>
      </c>
      <c r="T797" t="s">
        <v>51</v>
      </c>
      <c r="U797" t="s">
        <v>52</v>
      </c>
      <c r="V797">
        <v>1</v>
      </c>
      <c r="W797" s="1">
        <v>715.00000000000011</v>
      </c>
      <c r="X797">
        <v>1</v>
      </c>
      <c r="Y797">
        <v>1.37</v>
      </c>
      <c r="Z797">
        <v>5</v>
      </c>
      <c r="AA797">
        <v>0.27400000000000002</v>
      </c>
      <c r="AB797" s="2">
        <v>0</v>
      </c>
      <c r="AC797" s="1">
        <v>0</v>
      </c>
      <c r="AD797" s="7">
        <v>43507</v>
      </c>
      <c r="AE797" s="7">
        <v>43507</v>
      </c>
      <c r="AF797">
        <v>0</v>
      </c>
      <c r="AG797" t="s">
        <v>53</v>
      </c>
      <c r="AH797" s="2">
        <v>0</v>
      </c>
      <c r="AI797" s="1">
        <v>0</v>
      </c>
      <c r="AJ797" s="1">
        <v>0</v>
      </c>
      <c r="AK797" s="6" t="str">
        <f>+IF(Tabla1[[#This Row],[REQUEST_TY]]="SR MANTENIMIENTO CORRECTIVO", "EMERGENCIA", "OTROS")</f>
        <v>OTROS</v>
      </c>
      <c r="AL797" s="6" t="str">
        <f>+_xlfn.IFS(Tabla1[[#This Row],[Veces obj]]&lt;=1,"0-1",Tabla1[[#This Row],[Veces obj]]&lt;=2,"1-2",Tabla1[[#This Row],[Veces obj]]&lt;=3,"2-3",TRUE,"&gt;3")</f>
        <v>0-1</v>
      </c>
      <c r="AM797" s="6" t="str">
        <f>+_xlfn.IFS(MONTH(Tabla1[[#This Row],[MES]])&lt;=3,"Q1",MONTH(Tabla1[[#This Row],[MES]])&lt;=6,"Q2",MONTH(Tabla1[[#This Row],[MES]])&lt;=9,"Q3",TRUE,"Q4")</f>
        <v>Q1</v>
      </c>
      <c r="AN797" t="str">
        <f>+IFERROR(VLOOKUP(Tabla1[[#This Row],[CUENTA]],CTAS[],2,0),"OTROS")</f>
        <v>OTROS</v>
      </c>
      <c r="AP797" t="str">
        <f>+IFERROR(VLOOKUP(Tabla1[[#This Row],[EMPLEADO]],IS[],3,0),"OTROS")</f>
        <v>OTROS</v>
      </c>
      <c r="AQ797" t="str">
        <f>+IFERROR(VLOOKUP(Tabla1[[#This Row],[EMPLEADO]],IS[[NÓMINA]:[INGENIERO]],2,0),"OTROS")</f>
        <v>OTROS</v>
      </c>
    </row>
    <row r="798" spans="1:43" x14ac:dyDescent="0.25">
      <c r="A798" t="s">
        <v>4444</v>
      </c>
      <c r="B798">
        <v>1</v>
      </c>
      <c r="C798" t="s">
        <v>6785</v>
      </c>
      <c r="D798" t="s">
        <v>38</v>
      </c>
      <c r="E798" t="s">
        <v>76</v>
      </c>
      <c r="F798" t="s">
        <v>6786</v>
      </c>
      <c r="G798" s="17" t="s">
        <v>6344</v>
      </c>
      <c r="H798" t="s">
        <v>646</v>
      </c>
      <c r="I798" t="s">
        <v>43</v>
      </c>
      <c r="J798" t="s">
        <v>8</v>
      </c>
      <c r="K798" t="s">
        <v>102</v>
      </c>
      <c r="L798" t="s">
        <v>1608</v>
      </c>
      <c r="M798" t="s">
        <v>358</v>
      </c>
      <c r="N798">
        <v>0</v>
      </c>
      <c r="O798" t="s">
        <v>47</v>
      </c>
      <c r="P798">
        <v>4</v>
      </c>
      <c r="Q798" t="s">
        <v>207</v>
      </c>
      <c r="R798" t="s">
        <v>63</v>
      </c>
      <c r="S798" t="s">
        <v>64</v>
      </c>
      <c r="T798" t="s">
        <v>51</v>
      </c>
      <c r="U798" t="s">
        <v>209</v>
      </c>
      <c r="V798">
        <v>0</v>
      </c>
      <c r="W798" s="1">
        <v>0</v>
      </c>
      <c r="X798">
        <v>1</v>
      </c>
      <c r="Y798">
        <v>1.37</v>
      </c>
      <c r="Z798">
        <v>5</v>
      </c>
      <c r="AA798">
        <v>0.27400000000000002</v>
      </c>
      <c r="AB798" s="2">
        <v>0</v>
      </c>
      <c r="AC798" s="1">
        <v>0</v>
      </c>
      <c r="AD798" s="7">
        <v>43517</v>
      </c>
      <c r="AE798" s="7">
        <v>43517</v>
      </c>
      <c r="AF798">
        <v>0</v>
      </c>
      <c r="AG798" t="s">
        <v>53</v>
      </c>
      <c r="AH798" s="2">
        <v>0</v>
      </c>
      <c r="AI798" s="1">
        <v>0</v>
      </c>
      <c r="AJ798" s="1">
        <v>0</v>
      </c>
      <c r="AK798" s="6" t="str">
        <f>+IF(Tabla1[[#This Row],[REQUEST_TY]]="SR MANTENIMIENTO CORRECTIVO", "EMERGENCIA", "OTROS")</f>
        <v>EMERGENCIA</v>
      </c>
      <c r="AL798" s="6" t="str">
        <f>+_xlfn.IFS(Tabla1[[#This Row],[Veces obj]]&lt;=1,"0-1",Tabla1[[#This Row],[Veces obj]]&lt;=2,"1-2",Tabla1[[#This Row],[Veces obj]]&lt;=3,"2-3",TRUE,"&gt;3")</f>
        <v>0-1</v>
      </c>
      <c r="AM798" s="6" t="str">
        <f>+_xlfn.IFS(MONTH(Tabla1[[#This Row],[MES]])&lt;=3,"Q1",MONTH(Tabla1[[#This Row],[MES]])&lt;=6,"Q2",MONTH(Tabla1[[#This Row],[MES]])&lt;=9,"Q3",TRUE,"Q4")</f>
        <v>Q1</v>
      </c>
      <c r="AN798" t="str">
        <f>+IFERROR(VLOOKUP(Tabla1[[#This Row],[CUENTA]],CTAS[],2,0),"OTROS")</f>
        <v>OTROS</v>
      </c>
      <c r="AP798" t="str">
        <f>+IFERROR(VLOOKUP(Tabla1[[#This Row],[EMPLEADO]],IS[],3,0),"OTROS")</f>
        <v>OTROS</v>
      </c>
      <c r="AQ798" t="str">
        <f>+IFERROR(VLOOKUP(Tabla1[[#This Row],[EMPLEADO]],IS[[NÓMINA]:[INGENIERO]],2,0),"OTROS")</f>
        <v>OTROS</v>
      </c>
    </row>
    <row r="799" spans="1:43" x14ac:dyDescent="0.25">
      <c r="A799" t="s">
        <v>36</v>
      </c>
      <c r="B799">
        <v>1</v>
      </c>
      <c r="C799" t="s">
        <v>1695</v>
      </c>
      <c r="D799" t="s">
        <v>38</v>
      </c>
      <c r="E799" t="s">
        <v>332</v>
      </c>
      <c r="F799" t="s">
        <v>1696</v>
      </c>
      <c r="G799" s="17" t="s">
        <v>1697</v>
      </c>
      <c r="H799" t="s">
        <v>586</v>
      </c>
      <c r="I799" t="s">
        <v>43</v>
      </c>
      <c r="J799" t="s">
        <v>8</v>
      </c>
      <c r="K799" t="s">
        <v>59</v>
      </c>
      <c r="L799" t="s">
        <v>1225</v>
      </c>
      <c r="M799" t="s">
        <v>1226</v>
      </c>
      <c r="N799">
        <v>0</v>
      </c>
      <c r="O799" t="s">
        <v>47</v>
      </c>
      <c r="P799">
        <v>227</v>
      </c>
      <c r="Q799" t="s">
        <v>48</v>
      </c>
      <c r="R799" t="s">
        <v>317</v>
      </c>
      <c r="S799" t="s">
        <v>318</v>
      </c>
      <c r="T799" t="s">
        <v>51</v>
      </c>
      <c r="U799" t="s">
        <v>353</v>
      </c>
      <c r="V799">
        <v>1.1499999999999999</v>
      </c>
      <c r="W799" s="1">
        <v>1808.95</v>
      </c>
      <c r="X799">
        <v>1</v>
      </c>
      <c r="Y799">
        <v>1.1000000000000001</v>
      </c>
      <c r="Z799">
        <v>4</v>
      </c>
      <c r="AA799">
        <v>0.27500000000000002</v>
      </c>
      <c r="AB799" s="2">
        <v>0</v>
      </c>
      <c r="AC799" s="1">
        <v>0</v>
      </c>
      <c r="AD799" s="7">
        <v>43483</v>
      </c>
      <c r="AE799" s="7">
        <v>43486</v>
      </c>
      <c r="AF799">
        <v>1</v>
      </c>
      <c r="AG799" t="s">
        <v>53</v>
      </c>
      <c r="AH799" s="2">
        <v>0</v>
      </c>
      <c r="AI799" s="1">
        <v>0</v>
      </c>
      <c r="AJ799" s="1">
        <v>0</v>
      </c>
      <c r="AK799" s="6" t="str">
        <f>+IF(Tabla1[[#This Row],[REQUEST_TY]]="SR MANTENIMIENTO CORRECTIVO", "EMERGENCIA", "OTROS")</f>
        <v>EMERGENCIA</v>
      </c>
      <c r="AL799" s="6" t="str">
        <f>+_xlfn.IFS(Tabla1[[#This Row],[Veces obj]]&lt;=1,"0-1",Tabla1[[#This Row],[Veces obj]]&lt;=2,"1-2",Tabla1[[#This Row],[Veces obj]]&lt;=3,"2-3",TRUE,"&gt;3")</f>
        <v>0-1</v>
      </c>
      <c r="AM799" s="6" t="str">
        <f>+_xlfn.IFS(MONTH(Tabla1[[#This Row],[MES]])&lt;=3,"Q1",MONTH(Tabla1[[#This Row],[MES]])&lt;=6,"Q2",MONTH(Tabla1[[#This Row],[MES]])&lt;=9,"Q3",TRUE,"Q4")</f>
        <v>Q1</v>
      </c>
      <c r="AN799" t="str">
        <f>+IFERROR(VLOOKUP(Tabla1[[#This Row],[CUENTA]],CTAS[],2,0),"OTROS")</f>
        <v>OTROS</v>
      </c>
      <c r="AP799" t="str">
        <f>+IFERROR(VLOOKUP(Tabla1[[#This Row],[EMPLEADO]],IS[],3,0),"OTROS")</f>
        <v>OTROS</v>
      </c>
      <c r="AQ799" t="str">
        <f>+IFERROR(VLOOKUP(Tabla1[[#This Row],[EMPLEADO]],IS[[NÓMINA]:[INGENIERO]],2,0),"OTROS")</f>
        <v>OTROS</v>
      </c>
    </row>
    <row r="800" spans="1:43" x14ac:dyDescent="0.25">
      <c r="A800" t="s">
        <v>36</v>
      </c>
      <c r="B800">
        <v>1</v>
      </c>
      <c r="C800" t="s">
        <v>1698</v>
      </c>
      <c r="D800" t="s">
        <v>38</v>
      </c>
      <c r="E800" t="s">
        <v>725</v>
      </c>
      <c r="F800" t="s">
        <v>1699</v>
      </c>
      <c r="G800" s="17" t="s">
        <v>1700</v>
      </c>
      <c r="H800" t="s">
        <v>213</v>
      </c>
      <c r="I800" t="s">
        <v>43</v>
      </c>
      <c r="J800" t="s">
        <v>8</v>
      </c>
      <c r="K800" t="s">
        <v>102</v>
      </c>
      <c r="L800" t="s">
        <v>1142</v>
      </c>
      <c r="M800" t="s">
        <v>640</v>
      </c>
      <c r="N800">
        <v>0</v>
      </c>
      <c r="O800" t="s">
        <v>47</v>
      </c>
      <c r="P800">
        <v>161</v>
      </c>
      <c r="Q800" t="s">
        <v>48</v>
      </c>
      <c r="R800" t="s">
        <v>223</v>
      </c>
      <c r="S800" t="s">
        <v>139</v>
      </c>
      <c r="T800" t="s">
        <v>51</v>
      </c>
      <c r="U800" t="s">
        <v>353</v>
      </c>
      <c r="V800">
        <v>1.1499999999999999</v>
      </c>
      <c r="W800" s="1">
        <v>1808.95</v>
      </c>
      <c r="X800">
        <v>1</v>
      </c>
      <c r="Y800">
        <v>1.1000000000000001</v>
      </c>
      <c r="Z800">
        <v>4</v>
      </c>
      <c r="AA800">
        <v>0.27500000000000002</v>
      </c>
      <c r="AB800" s="2">
        <v>0</v>
      </c>
      <c r="AC800" s="1">
        <v>0</v>
      </c>
      <c r="AD800" s="7">
        <v>43487</v>
      </c>
      <c r="AE800" s="7">
        <v>43488</v>
      </c>
      <c r="AF800">
        <v>1</v>
      </c>
      <c r="AG800" t="s">
        <v>53</v>
      </c>
      <c r="AH800" s="2">
        <v>0</v>
      </c>
      <c r="AI800" s="1">
        <v>0</v>
      </c>
      <c r="AJ800" s="1">
        <v>0</v>
      </c>
      <c r="AK800" s="6" t="str">
        <f>+IF(Tabla1[[#This Row],[REQUEST_TY]]="SR MANTENIMIENTO CORRECTIVO", "EMERGENCIA", "OTROS")</f>
        <v>EMERGENCIA</v>
      </c>
      <c r="AL800" s="6" t="str">
        <f>+_xlfn.IFS(Tabla1[[#This Row],[Veces obj]]&lt;=1,"0-1",Tabla1[[#This Row],[Veces obj]]&lt;=2,"1-2",Tabla1[[#This Row],[Veces obj]]&lt;=3,"2-3",TRUE,"&gt;3")</f>
        <v>0-1</v>
      </c>
      <c r="AM800" s="6" t="str">
        <f>+_xlfn.IFS(MONTH(Tabla1[[#This Row],[MES]])&lt;=3,"Q1",MONTH(Tabla1[[#This Row],[MES]])&lt;=6,"Q2",MONTH(Tabla1[[#This Row],[MES]])&lt;=9,"Q3",TRUE,"Q4")</f>
        <v>Q1</v>
      </c>
      <c r="AN800" t="str">
        <f>+IFERROR(VLOOKUP(Tabla1[[#This Row],[CUENTA]],CTAS[],2,0),"OTROS")</f>
        <v>OTROS</v>
      </c>
      <c r="AP800" t="str">
        <f>+IFERROR(VLOOKUP(Tabla1[[#This Row],[EMPLEADO]],IS[],3,0),"OTROS")</f>
        <v>OTROS</v>
      </c>
      <c r="AQ800" t="str">
        <f>+IFERROR(VLOOKUP(Tabla1[[#This Row],[EMPLEADO]],IS[[NÓMINA]:[INGENIERO]],2,0),"OTROS")</f>
        <v>OTROS</v>
      </c>
    </row>
    <row r="801" spans="1:43" x14ac:dyDescent="0.25">
      <c r="A801" t="s">
        <v>4444</v>
      </c>
      <c r="B801">
        <v>1</v>
      </c>
      <c r="C801" t="s">
        <v>5110</v>
      </c>
      <c r="D801" t="s">
        <v>38</v>
      </c>
      <c r="E801" t="s">
        <v>133</v>
      </c>
      <c r="F801" t="s">
        <v>5111</v>
      </c>
      <c r="G801" s="17" t="s">
        <v>3343</v>
      </c>
      <c r="H801" t="s">
        <v>220</v>
      </c>
      <c r="I801" t="s">
        <v>43</v>
      </c>
      <c r="J801" t="s">
        <v>8</v>
      </c>
      <c r="K801" t="s">
        <v>59</v>
      </c>
      <c r="L801" t="s">
        <v>3344</v>
      </c>
      <c r="M801" t="s">
        <v>736</v>
      </c>
      <c r="N801">
        <v>0</v>
      </c>
      <c r="O801" t="s">
        <v>47</v>
      </c>
      <c r="P801">
        <v>45</v>
      </c>
      <c r="Q801" t="s">
        <v>82</v>
      </c>
      <c r="R801" t="s">
        <v>138</v>
      </c>
      <c r="S801" t="s">
        <v>139</v>
      </c>
      <c r="T801" t="s">
        <v>51</v>
      </c>
      <c r="U801" t="s">
        <v>140</v>
      </c>
      <c r="V801">
        <v>1.1000000000000001</v>
      </c>
      <c r="W801" s="1">
        <v>1730.3000000000004</v>
      </c>
      <c r="X801">
        <v>1</v>
      </c>
      <c r="Y801">
        <v>1.1000000000000001</v>
      </c>
      <c r="Z801">
        <v>4</v>
      </c>
      <c r="AA801">
        <v>0.27500000000000002</v>
      </c>
      <c r="AB801" s="2">
        <v>0</v>
      </c>
      <c r="AC801" s="1">
        <v>0</v>
      </c>
      <c r="AD801" s="7">
        <v>43502</v>
      </c>
      <c r="AE801" s="7">
        <v>43502</v>
      </c>
      <c r="AF801">
        <v>0</v>
      </c>
      <c r="AG801" t="s">
        <v>53</v>
      </c>
      <c r="AH801" s="2">
        <v>0</v>
      </c>
      <c r="AI801" s="1">
        <v>0</v>
      </c>
      <c r="AJ801" s="1">
        <v>0</v>
      </c>
      <c r="AK801" s="6" t="str">
        <f>+IF(Tabla1[[#This Row],[REQUEST_TY]]="SR MANTENIMIENTO CORRECTIVO", "EMERGENCIA", "OTROS")</f>
        <v>EMERGENCIA</v>
      </c>
      <c r="AL801" s="6" t="str">
        <f>+_xlfn.IFS(Tabla1[[#This Row],[Veces obj]]&lt;=1,"0-1",Tabla1[[#This Row],[Veces obj]]&lt;=2,"1-2",Tabla1[[#This Row],[Veces obj]]&lt;=3,"2-3",TRUE,"&gt;3")</f>
        <v>0-1</v>
      </c>
      <c r="AM801" s="6" t="str">
        <f>+_xlfn.IFS(MONTH(Tabla1[[#This Row],[MES]])&lt;=3,"Q1",MONTH(Tabla1[[#This Row],[MES]])&lt;=6,"Q2",MONTH(Tabla1[[#This Row],[MES]])&lt;=9,"Q3",TRUE,"Q4")</f>
        <v>Q1</v>
      </c>
      <c r="AN801" t="str">
        <f>+IFERROR(VLOOKUP(Tabla1[[#This Row],[CUENTA]],CTAS[],2,0),"OTROS")</f>
        <v>OTROS</v>
      </c>
      <c r="AP801" t="str">
        <f>+IFERROR(VLOOKUP(Tabla1[[#This Row],[EMPLEADO]],IS[],3,0),"OTROS")</f>
        <v>OTROS</v>
      </c>
      <c r="AQ801" t="str">
        <f>+IFERROR(VLOOKUP(Tabla1[[#This Row],[EMPLEADO]],IS[[NÓMINA]:[INGENIERO]],2,0),"OTROS")</f>
        <v>OTROS</v>
      </c>
    </row>
    <row r="802" spans="1:43" x14ac:dyDescent="0.25">
      <c r="A802" t="s">
        <v>4444</v>
      </c>
      <c r="B802">
        <v>1</v>
      </c>
      <c r="C802" t="s">
        <v>5207</v>
      </c>
      <c r="D802" t="s">
        <v>38</v>
      </c>
      <c r="E802" t="s">
        <v>332</v>
      </c>
      <c r="F802" t="s">
        <v>5208</v>
      </c>
      <c r="G802" s="17" t="s">
        <v>334</v>
      </c>
      <c r="H802" t="s">
        <v>70</v>
      </c>
      <c r="I802" t="s">
        <v>43</v>
      </c>
      <c r="J802" t="s">
        <v>8</v>
      </c>
      <c r="K802" t="s">
        <v>234</v>
      </c>
      <c r="L802" t="s">
        <v>93</v>
      </c>
      <c r="M802" t="s">
        <v>94</v>
      </c>
      <c r="N802">
        <v>1</v>
      </c>
      <c r="O802" t="s">
        <v>47</v>
      </c>
      <c r="P802">
        <v>14</v>
      </c>
      <c r="Q802" t="s">
        <v>194</v>
      </c>
      <c r="R802" t="s">
        <v>317</v>
      </c>
      <c r="S802" t="s">
        <v>318</v>
      </c>
      <c r="T802" t="s">
        <v>51</v>
      </c>
      <c r="U802" t="s">
        <v>224</v>
      </c>
      <c r="V802">
        <v>0.8</v>
      </c>
      <c r="W802" s="1">
        <v>0</v>
      </c>
      <c r="X802">
        <v>1</v>
      </c>
      <c r="Y802">
        <v>1.1000000000000001</v>
      </c>
      <c r="Z802">
        <v>4</v>
      </c>
      <c r="AA802">
        <v>0.27500000000000002</v>
      </c>
      <c r="AB802" s="2">
        <v>0</v>
      </c>
      <c r="AC802" s="1">
        <v>0</v>
      </c>
      <c r="AD802" s="7">
        <v>43502</v>
      </c>
      <c r="AE802" s="7">
        <v>43502</v>
      </c>
      <c r="AF802">
        <v>0</v>
      </c>
      <c r="AG802" t="s">
        <v>53</v>
      </c>
      <c r="AH802" s="2">
        <v>0</v>
      </c>
      <c r="AI802" s="1">
        <v>0</v>
      </c>
      <c r="AJ802" s="1">
        <v>0</v>
      </c>
      <c r="AK802" s="6" t="str">
        <f>+IF(Tabla1[[#This Row],[REQUEST_TY]]="SR MANTENIMIENTO CORRECTIVO", "EMERGENCIA", "OTROS")</f>
        <v>EMERGENCIA</v>
      </c>
      <c r="AL802" s="6" t="str">
        <f>+_xlfn.IFS(Tabla1[[#This Row],[Veces obj]]&lt;=1,"0-1",Tabla1[[#This Row],[Veces obj]]&lt;=2,"1-2",Tabla1[[#This Row],[Veces obj]]&lt;=3,"2-3",TRUE,"&gt;3")</f>
        <v>0-1</v>
      </c>
      <c r="AM802" s="6" t="str">
        <f>+_xlfn.IFS(MONTH(Tabla1[[#This Row],[MES]])&lt;=3,"Q1",MONTH(Tabla1[[#This Row],[MES]])&lt;=6,"Q2",MONTH(Tabla1[[#This Row],[MES]])&lt;=9,"Q3",TRUE,"Q4")</f>
        <v>Q1</v>
      </c>
      <c r="AN802" t="str">
        <f>+IFERROR(VLOOKUP(Tabla1[[#This Row],[CUENTA]],CTAS[],2,0),"OTROS")</f>
        <v>OTROS</v>
      </c>
      <c r="AP802" t="str">
        <f>+IFERROR(VLOOKUP(Tabla1[[#This Row],[EMPLEADO]],IS[],3,0),"OTROS")</f>
        <v>OTROS</v>
      </c>
      <c r="AQ802" t="str">
        <f>+IFERROR(VLOOKUP(Tabla1[[#This Row],[EMPLEADO]],IS[[NÓMINA]:[INGENIERO]],2,0),"OTROS")</f>
        <v>OTROS</v>
      </c>
    </row>
    <row r="803" spans="1:43" x14ac:dyDescent="0.25">
      <c r="A803" t="s">
        <v>4444</v>
      </c>
      <c r="B803">
        <v>1</v>
      </c>
      <c r="C803" t="s">
        <v>6282</v>
      </c>
      <c r="D803" t="s">
        <v>38</v>
      </c>
      <c r="E803" t="s">
        <v>133</v>
      </c>
      <c r="F803" t="s">
        <v>6283</v>
      </c>
      <c r="G803" s="17" t="s">
        <v>1836</v>
      </c>
      <c r="H803" t="s">
        <v>58</v>
      </c>
      <c r="I803" t="s">
        <v>43</v>
      </c>
      <c r="J803" t="s">
        <v>8</v>
      </c>
      <c r="K803" t="s">
        <v>59</v>
      </c>
      <c r="L803" t="s">
        <v>1598</v>
      </c>
      <c r="M803" t="s">
        <v>222</v>
      </c>
      <c r="N803">
        <v>0</v>
      </c>
      <c r="O803" t="s">
        <v>47</v>
      </c>
      <c r="P803">
        <v>10</v>
      </c>
      <c r="Q803" t="s">
        <v>194</v>
      </c>
      <c r="R803" t="s">
        <v>138</v>
      </c>
      <c r="S803" t="s">
        <v>139</v>
      </c>
      <c r="T803" t="s">
        <v>51</v>
      </c>
      <c r="U803" t="s">
        <v>224</v>
      </c>
      <c r="V803">
        <v>0.8</v>
      </c>
      <c r="W803" s="1">
        <v>1258.4000000000003</v>
      </c>
      <c r="X803">
        <v>1</v>
      </c>
      <c r="Y803">
        <v>1.1000000000000001</v>
      </c>
      <c r="Z803">
        <v>4</v>
      </c>
      <c r="AA803">
        <v>0.27500000000000002</v>
      </c>
      <c r="AB803" s="2">
        <v>0</v>
      </c>
      <c r="AC803" s="1">
        <v>0</v>
      </c>
      <c r="AD803" s="7">
        <v>43511</v>
      </c>
      <c r="AE803" s="7">
        <v>43514</v>
      </c>
      <c r="AF803">
        <v>1</v>
      </c>
      <c r="AG803" t="s">
        <v>53</v>
      </c>
      <c r="AH803" s="2">
        <v>0</v>
      </c>
      <c r="AI803" s="1">
        <v>0</v>
      </c>
      <c r="AJ803" s="1">
        <v>0</v>
      </c>
      <c r="AK803" s="6" t="str">
        <f>+IF(Tabla1[[#This Row],[REQUEST_TY]]="SR MANTENIMIENTO CORRECTIVO", "EMERGENCIA", "OTROS")</f>
        <v>EMERGENCIA</v>
      </c>
      <c r="AL803" s="6" t="str">
        <f>+_xlfn.IFS(Tabla1[[#This Row],[Veces obj]]&lt;=1,"0-1",Tabla1[[#This Row],[Veces obj]]&lt;=2,"1-2",Tabla1[[#This Row],[Veces obj]]&lt;=3,"2-3",TRUE,"&gt;3")</f>
        <v>0-1</v>
      </c>
      <c r="AM803" s="6" t="str">
        <f>+_xlfn.IFS(MONTH(Tabla1[[#This Row],[MES]])&lt;=3,"Q1",MONTH(Tabla1[[#This Row],[MES]])&lt;=6,"Q2",MONTH(Tabla1[[#This Row],[MES]])&lt;=9,"Q3",TRUE,"Q4")</f>
        <v>Q1</v>
      </c>
      <c r="AN803" t="str">
        <f>+IFERROR(VLOOKUP(Tabla1[[#This Row],[CUENTA]],CTAS[],2,0),"OTROS")</f>
        <v>OTROS</v>
      </c>
      <c r="AP803" t="str">
        <f>+IFERROR(VLOOKUP(Tabla1[[#This Row],[EMPLEADO]],IS[],3,0),"OTROS")</f>
        <v>OTROS</v>
      </c>
      <c r="AQ803" t="str">
        <f>+IFERROR(VLOOKUP(Tabla1[[#This Row],[EMPLEADO]],IS[[NÓMINA]:[INGENIERO]],2,0),"OTROS")</f>
        <v>OTROS</v>
      </c>
    </row>
    <row r="804" spans="1:43" x14ac:dyDescent="0.25">
      <c r="A804" t="s">
        <v>36</v>
      </c>
      <c r="B804">
        <v>1</v>
      </c>
      <c r="C804" t="s">
        <v>1701</v>
      </c>
      <c r="D804" t="s">
        <v>38</v>
      </c>
      <c r="E804" t="s">
        <v>76</v>
      </c>
      <c r="F804" t="s">
        <v>1702</v>
      </c>
      <c r="G804" s="17" t="s">
        <v>1620</v>
      </c>
      <c r="H804" t="s">
        <v>58</v>
      </c>
      <c r="I804" t="s">
        <v>43</v>
      </c>
      <c r="J804" t="s">
        <v>8</v>
      </c>
      <c r="K804" t="s">
        <v>102</v>
      </c>
      <c r="L804" t="s">
        <v>1621</v>
      </c>
      <c r="M804" t="s">
        <v>736</v>
      </c>
      <c r="N804">
        <v>0</v>
      </c>
      <c r="O804" t="s">
        <v>47</v>
      </c>
      <c r="P804">
        <v>57</v>
      </c>
      <c r="Q804" t="s">
        <v>82</v>
      </c>
      <c r="R804" t="s">
        <v>63</v>
      </c>
      <c r="S804" t="s">
        <v>64</v>
      </c>
      <c r="T804" t="s">
        <v>51</v>
      </c>
      <c r="U804" t="s">
        <v>83</v>
      </c>
      <c r="V804">
        <v>1.05</v>
      </c>
      <c r="W804" s="1">
        <v>1433.25</v>
      </c>
      <c r="X804">
        <v>1</v>
      </c>
      <c r="Y804">
        <v>1.38</v>
      </c>
      <c r="Z804">
        <v>5</v>
      </c>
      <c r="AA804">
        <v>0.27599999999999997</v>
      </c>
      <c r="AB804" s="2">
        <v>0</v>
      </c>
      <c r="AC804" s="1">
        <v>0</v>
      </c>
      <c r="AD804" s="7">
        <v>43482</v>
      </c>
      <c r="AE804" s="7">
        <v>43483</v>
      </c>
      <c r="AF804">
        <v>1</v>
      </c>
      <c r="AG804" t="s">
        <v>53</v>
      </c>
      <c r="AH804" s="2">
        <v>0</v>
      </c>
      <c r="AI804" s="1">
        <v>0</v>
      </c>
      <c r="AJ804" s="1">
        <v>0</v>
      </c>
      <c r="AK804" s="6" t="str">
        <f>+IF(Tabla1[[#This Row],[REQUEST_TY]]="SR MANTENIMIENTO CORRECTIVO", "EMERGENCIA", "OTROS")</f>
        <v>EMERGENCIA</v>
      </c>
      <c r="AL804" s="6" t="str">
        <f>+_xlfn.IFS(Tabla1[[#This Row],[Veces obj]]&lt;=1,"0-1",Tabla1[[#This Row],[Veces obj]]&lt;=2,"1-2",Tabla1[[#This Row],[Veces obj]]&lt;=3,"2-3",TRUE,"&gt;3")</f>
        <v>0-1</v>
      </c>
      <c r="AM804" s="6" t="str">
        <f>+_xlfn.IFS(MONTH(Tabla1[[#This Row],[MES]])&lt;=3,"Q1",MONTH(Tabla1[[#This Row],[MES]])&lt;=6,"Q2",MONTH(Tabla1[[#This Row],[MES]])&lt;=9,"Q3",TRUE,"Q4")</f>
        <v>Q1</v>
      </c>
      <c r="AN804" t="str">
        <f>+IFERROR(VLOOKUP(Tabla1[[#This Row],[CUENTA]],CTAS[],2,0),"OTROS")</f>
        <v>OTROS</v>
      </c>
      <c r="AP804" t="str">
        <f>+IFERROR(VLOOKUP(Tabla1[[#This Row],[EMPLEADO]],IS[],3,0),"OTROS")</f>
        <v>OTROS</v>
      </c>
      <c r="AQ804" t="str">
        <f>+IFERROR(VLOOKUP(Tabla1[[#This Row],[EMPLEADO]],IS[[NÓMINA]:[INGENIERO]],2,0),"OTROS")</f>
        <v>OTROS</v>
      </c>
    </row>
    <row r="805" spans="1:43" x14ac:dyDescent="0.25">
      <c r="A805" t="s">
        <v>36</v>
      </c>
      <c r="B805">
        <v>1</v>
      </c>
      <c r="C805" t="s">
        <v>1703</v>
      </c>
      <c r="D805" t="s">
        <v>38</v>
      </c>
      <c r="E805" t="s">
        <v>76</v>
      </c>
      <c r="F805" t="s">
        <v>1704</v>
      </c>
      <c r="G805" s="17" t="s">
        <v>1705</v>
      </c>
      <c r="H805" t="s">
        <v>1572</v>
      </c>
      <c r="I805" t="s">
        <v>43</v>
      </c>
      <c r="J805" t="s">
        <v>8</v>
      </c>
      <c r="K805" t="s">
        <v>59</v>
      </c>
      <c r="L805" t="s">
        <v>1706</v>
      </c>
      <c r="M805" t="s">
        <v>1707</v>
      </c>
      <c r="N805">
        <v>0</v>
      </c>
      <c r="O805" t="s">
        <v>47</v>
      </c>
      <c r="P805">
        <v>43</v>
      </c>
      <c r="Q805" t="s">
        <v>82</v>
      </c>
      <c r="R805" t="s">
        <v>63</v>
      </c>
      <c r="S805" t="s">
        <v>64</v>
      </c>
      <c r="T805" t="s">
        <v>51</v>
      </c>
      <c r="U805" t="s">
        <v>83</v>
      </c>
      <c r="V805">
        <v>1.05</v>
      </c>
      <c r="W805" s="1">
        <v>1433.25</v>
      </c>
      <c r="X805">
        <v>1</v>
      </c>
      <c r="Y805">
        <v>1.38</v>
      </c>
      <c r="Z805">
        <v>5</v>
      </c>
      <c r="AA805">
        <v>0.27599999999999997</v>
      </c>
      <c r="AB805" s="2">
        <v>0</v>
      </c>
      <c r="AC805" s="1">
        <v>0</v>
      </c>
      <c r="AD805" s="7">
        <v>43488</v>
      </c>
      <c r="AE805" s="7">
        <v>43488</v>
      </c>
      <c r="AF805">
        <v>0</v>
      </c>
      <c r="AG805" t="s">
        <v>53</v>
      </c>
      <c r="AH805" s="2">
        <v>0</v>
      </c>
      <c r="AI805" s="1">
        <v>0</v>
      </c>
      <c r="AJ805" s="1">
        <v>0</v>
      </c>
      <c r="AK805" s="6" t="str">
        <f>+IF(Tabla1[[#This Row],[REQUEST_TY]]="SR MANTENIMIENTO CORRECTIVO", "EMERGENCIA", "OTROS")</f>
        <v>EMERGENCIA</v>
      </c>
      <c r="AL805" s="6" t="str">
        <f>+_xlfn.IFS(Tabla1[[#This Row],[Veces obj]]&lt;=1,"0-1",Tabla1[[#This Row],[Veces obj]]&lt;=2,"1-2",Tabla1[[#This Row],[Veces obj]]&lt;=3,"2-3",TRUE,"&gt;3")</f>
        <v>0-1</v>
      </c>
      <c r="AM805" s="6" t="str">
        <f>+_xlfn.IFS(MONTH(Tabla1[[#This Row],[MES]])&lt;=3,"Q1",MONTH(Tabla1[[#This Row],[MES]])&lt;=6,"Q2",MONTH(Tabla1[[#This Row],[MES]])&lt;=9,"Q3",TRUE,"Q4")</f>
        <v>Q1</v>
      </c>
      <c r="AN805" t="str">
        <f>+IFERROR(VLOOKUP(Tabla1[[#This Row],[CUENTA]],CTAS[],2,0),"OTROS")</f>
        <v>OTROS</v>
      </c>
      <c r="AP805" t="str">
        <f>+IFERROR(VLOOKUP(Tabla1[[#This Row],[EMPLEADO]],IS[],3,0),"OTROS")</f>
        <v>OTROS</v>
      </c>
      <c r="AQ805" t="str">
        <f>+IFERROR(VLOOKUP(Tabla1[[#This Row],[EMPLEADO]],IS[[NÓMINA]:[INGENIERO]],2,0),"OTROS")</f>
        <v>OTROS</v>
      </c>
    </row>
    <row r="806" spans="1:43" x14ac:dyDescent="0.25">
      <c r="A806" t="s">
        <v>4444</v>
      </c>
      <c r="B806">
        <v>1</v>
      </c>
      <c r="C806" t="s">
        <v>4712</v>
      </c>
      <c r="D806" t="s">
        <v>38</v>
      </c>
      <c r="E806" t="s">
        <v>4713</v>
      </c>
      <c r="F806" t="s">
        <v>4714</v>
      </c>
      <c r="G806" s="17" t="s">
        <v>4715</v>
      </c>
      <c r="H806" t="s">
        <v>136</v>
      </c>
      <c r="I806" t="s">
        <v>43</v>
      </c>
      <c r="J806" t="s">
        <v>8</v>
      </c>
      <c r="K806" t="s">
        <v>4716</v>
      </c>
      <c r="L806" t="s">
        <v>4717</v>
      </c>
      <c r="M806" t="s">
        <v>736</v>
      </c>
      <c r="N806">
        <v>0</v>
      </c>
      <c r="O806" t="s">
        <v>47</v>
      </c>
      <c r="P806">
        <v>2618</v>
      </c>
      <c r="Q806" t="s">
        <v>48</v>
      </c>
      <c r="R806" t="s">
        <v>4718</v>
      </c>
      <c r="S806" t="s">
        <v>64</v>
      </c>
      <c r="T806" t="s">
        <v>51</v>
      </c>
      <c r="U806" t="s">
        <v>96</v>
      </c>
      <c r="V806">
        <v>1.1000000000000001</v>
      </c>
      <c r="W806" s="1">
        <v>1501.5000000000002</v>
      </c>
      <c r="X806">
        <v>1</v>
      </c>
      <c r="Y806">
        <v>1.38</v>
      </c>
      <c r="Z806">
        <v>5</v>
      </c>
      <c r="AA806">
        <v>0.27599999999999997</v>
      </c>
      <c r="AB806" s="2">
        <v>0</v>
      </c>
      <c r="AC806" s="1">
        <v>0</v>
      </c>
      <c r="AD806" s="7">
        <v>43522</v>
      </c>
      <c r="AE806" s="7">
        <v>43522</v>
      </c>
      <c r="AF806">
        <v>0</v>
      </c>
      <c r="AG806" t="s">
        <v>53</v>
      </c>
      <c r="AH806" s="2">
        <v>0</v>
      </c>
      <c r="AI806" s="1">
        <v>0</v>
      </c>
      <c r="AJ806" s="1">
        <v>0</v>
      </c>
      <c r="AK806" s="6" t="str">
        <f>+IF(Tabla1[[#This Row],[REQUEST_TY]]="SR MANTENIMIENTO CORRECTIVO", "EMERGENCIA", "OTROS")</f>
        <v>EMERGENCIA</v>
      </c>
      <c r="AL806" s="6" t="str">
        <f>+_xlfn.IFS(Tabla1[[#This Row],[Veces obj]]&lt;=1,"0-1",Tabla1[[#This Row],[Veces obj]]&lt;=2,"1-2",Tabla1[[#This Row],[Veces obj]]&lt;=3,"2-3",TRUE,"&gt;3")</f>
        <v>0-1</v>
      </c>
      <c r="AM806" s="6" t="str">
        <f>+_xlfn.IFS(MONTH(Tabla1[[#This Row],[MES]])&lt;=3,"Q1",MONTH(Tabla1[[#This Row],[MES]])&lt;=6,"Q2",MONTH(Tabla1[[#This Row],[MES]])&lt;=9,"Q3",TRUE,"Q4")</f>
        <v>Q1</v>
      </c>
      <c r="AN806" t="str">
        <f>+IFERROR(VLOOKUP(Tabla1[[#This Row],[CUENTA]],CTAS[],2,0),"OTROS")</f>
        <v>OTROS</v>
      </c>
      <c r="AP806" t="str">
        <f>+IFERROR(VLOOKUP(Tabla1[[#This Row],[EMPLEADO]],IS[],3,0),"OTROS")</f>
        <v>OTROS</v>
      </c>
      <c r="AQ806" t="str">
        <f>+IFERROR(VLOOKUP(Tabla1[[#This Row],[EMPLEADO]],IS[[NÓMINA]:[INGENIERO]],2,0),"OTROS")</f>
        <v>OTROS</v>
      </c>
    </row>
    <row r="807" spans="1:43" x14ac:dyDescent="0.25">
      <c r="A807" t="s">
        <v>4444</v>
      </c>
      <c r="B807">
        <v>1</v>
      </c>
      <c r="C807" t="s">
        <v>5220</v>
      </c>
      <c r="D807" t="s">
        <v>38</v>
      </c>
      <c r="E807" t="s">
        <v>3627</v>
      </c>
      <c r="F807" t="s">
        <v>5221</v>
      </c>
      <c r="G807" s="17" t="s">
        <v>5222</v>
      </c>
      <c r="H807" t="s">
        <v>297</v>
      </c>
      <c r="I807" t="s">
        <v>43</v>
      </c>
      <c r="J807" t="s">
        <v>8</v>
      </c>
      <c r="K807" t="s">
        <v>254</v>
      </c>
      <c r="L807" t="s">
        <v>1092</v>
      </c>
      <c r="M807" t="s">
        <v>73</v>
      </c>
      <c r="N807">
        <v>0</v>
      </c>
      <c r="O807" t="s">
        <v>47</v>
      </c>
      <c r="P807">
        <v>70</v>
      </c>
      <c r="Q807" t="s">
        <v>48</v>
      </c>
      <c r="R807" t="s">
        <v>49</v>
      </c>
      <c r="S807" t="s">
        <v>50</v>
      </c>
      <c r="T807" t="s">
        <v>51</v>
      </c>
      <c r="U807" t="s">
        <v>52</v>
      </c>
      <c r="V807">
        <v>1.05</v>
      </c>
      <c r="W807" s="1">
        <v>750.75000000000011</v>
      </c>
      <c r="X807">
        <v>1</v>
      </c>
      <c r="Y807">
        <v>0</v>
      </c>
      <c r="Z807">
        <v>5</v>
      </c>
      <c r="AA807">
        <v>0</v>
      </c>
      <c r="AB807" s="2">
        <v>0</v>
      </c>
      <c r="AC807" s="1">
        <v>0</v>
      </c>
      <c r="AD807" s="7">
        <v>43502</v>
      </c>
      <c r="AE807" s="7">
        <v>43503</v>
      </c>
      <c r="AF807">
        <v>1</v>
      </c>
      <c r="AG807" t="s">
        <v>53</v>
      </c>
      <c r="AH807" s="2">
        <v>0</v>
      </c>
      <c r="AI807" s="1">
        <v>0</v>
      </c>
      <c r="AJ807" s="1">
        <v>0</v>
      </c>
      <c r="AK807" s="6" t="str">
        <f>+IF(Tabla1[[#This Row],[REQUEST_TY]]="SR MANTENIMIENTO CORRECTIVO", "EMERGENCIA", "OTROS")</f>
        <v>EMERGENCIA</v>
      </c>
      <c r="AL807" s="6" t="str">
        <f>+_xlfn.IFS(Tabla1[[#This Row],[Veces obj]]&lt;=1,"0-1",Tabla1[[#This Row],[Veces obj]]&lt;=2,"1-2",Tabla1[[#This Row],[Veces obj]]&lt;=3,"2-3",TRUE,"&gt;3")</f>
        <v>0-1</v>
      </c>
      <c r="AM807" s="6" t="str">
        <f>+_xlfn.IFS(MONTH(Tabla1[[#This Row],[MES]])&lt;=3,"Q1",MONTH(Tabla1[[#This Row],[MES]])&lt;=6,"Q2",MONTH(Tabla1[[#This Row],[MES]])&lt;=9,"Q3",TRUE,"Q4")</f>
        <v>Q1</v>
      </c>
      <c r="AN807" t="str">
        <f>+IFERROR(VLOOKUP(Tabla1[[#This Row],[CUENTA]],CTAS[],2,0),"OTROS")</f>
        <v>OTROS</v>
      </c>
      <c r="AO807">
        <v>1</v>
      </c>
      <c r="AP807" t="str">
        <f>+IFERROR(VLOOKUP(Tabla1[[#This Row],[EMPLEADO]],IS[],3,0),"OTROS")</f>
        <v>JUAREZ</v>
      </c>
      <c r="AQ807" t="str">
        <f>+IFERROR(VLOOKUP(Tabla1[[#This Row],[EMPLEADO]],IS[[NÓMINA]:[INGENIERO]],2,0),"OTROS")</f>
        <v>ALFREDO TORRES</v>
      </c>
    </row>
    <row r="808" spans="1:43" x14ac:dyDescent="0.25">
      <c r="A808" t="s">
        <v>4444</v>
      </c>
      <c r="B808">
        <v>1</v>
      </c>
      <c r="C808" t="s">
        <v>5388</v>
      </c>
      <c r="D808" t="s">
        <v>38</v>
      </c>
      <c r="E808" t="s">
        <v>373</v>
      </c>
      <c r="F808" t="s">
        <v>5389</v>
      </c>
      <c r="G808" s="17" t="s">
        <v>5390</v>
      </c>
      <c r="H808" t="s">
        <v>1052</v>
      </c>
      <c r="I808" t="s">
        <v>43</v>
      </c>
      <c r="J808" t="s">
        <v>8</v>
      </c>
      <c r="K808" t="s">
        <v>102</v>
      </c>
      <c r="L808" t="s">
        <v>2051</v>
      </c>
      <c r="M808" t="s">
        <v>61</v>
      </c>
      <c r="N808">
        <v>0</v>
      </c>
      <c r="O808" t="s">
        <v>47</v>
      </c>
      <c r="P808">
        <v>203</v>
      </c>
      <c r="Q808" t="s">
        <v>48</v>
      </c>
      <c r="R808" t="s">
        <v>153</v>
      </c>
      <c r="S808" t="s">
        <v>50</v>
      </c>
      <c r="T808" t="s">
        <v>51</v>
      </c>
      <c r="U808" t="s">
        <v>52</v>
      </c>
      <c r="V808">
        <v>1.05</v>
      </c>
      <c r="W808" s="1">
        <v>750.75000000000011</v>
      </c>
      <c r="X808">
        <v>1</v>
      </c>
      <c r="Y808">
        <v>1.38</v>
      </c>
      <c r="Z808">
        <v>5</v>
      </c>
      <c r="AA808">
        <v>0.27599999999999997</v>
      </c>
      <c r="AB808" s="2">
        <v>0</v>
      </c>
      <c r="AC808" s="1">
        <v>0</v>
      </c>
      <c r="AD808" s="7">
        <v>43503</v>
      </c>
      <c r="AE808" s="7">
        <v>43503</v>
      </c>
      <c r="AF808">
        <v>0</v>
      </c>
      <c r="AG808" t="s">
        <v>53</v>
      </c>
      <c r="AH808" s="2">
        <v>0</v>
      </c>
      <c r="AI808" s="1">
        <v>0</v>
      </c>
      <c r="AJ808" s="1">
        <v>0</v>
      </c>
      <c r="AK808" s="6" t="str">
        <f>+IF(Tabla1[[#This Row],[REQUEST_TY]]="SR MANTENIMIENTO CORRECTIVO", "EMERGENCIA", "OTROS")</f>
        <v>EMERGENCIA</v>
      </c>
      <c r="AL808" s="6" t="str">
        <f>+_xlfn.IFS(Tabla1[[#This Row],[Veces obj]]&lt;=1,"0-1",Tabla1[[#This Row],[Veces obj]]&lt;=2,"1-2",Tabla1[[#This Row],[Veces obj]]&lt;=3,"2-3",TRUE,"&gt;3")</f>
        <v>0-1</v>
      </c>
      <c r="AM808" s="6" t="str">
        <f>+_xlfn.IFS(MONTH(Tabla1[[#This Row],[MES]])&lt;=3,"Q1",MONTH(Tabla1[[#This Row],[MES]])&lt;=6,"Q2",MONTH(Tabla1[[#This Row],[MES]])&lt;=9,"Q3",TRUE,"Q4")</f>
        <v>Q1</v>
      </c>
      <c r="AN808" t="str">
        <f>+IFERROR(VLOOKUP(Tabla1[[#This Row],[CUENTA]],CTAS[],2,0),"OTROS")</f>
        <v>OTROS</v>
      </c>
      <c r="AP808" t="str">
        <f>+IFERROR(VLOOKUP(Tabla1[[#This Row],[EMPLEADO]],IS[],3,0),"OTROS")</f>
        <v>OTROS</v>
      </c>
      <c r="AQ808" t="str">
        <f>+IFERROR(VLOOKUP(Tabla1[[#This Row],[EMPLEADO]],IS[[NÓMINA]:[INGENIERO]],2,0),"OTROS")</f>
        <v>OTROS</v>
      </c>
    </row>
    <row r="809" spans="1:43" x14ac:dyDescent="0.25">
      <c r="A809" t="s">
        <v>4444</v>
      </c>
      <c r="B809">
        <v>1</v>
      </c>
      <c r="C809" t="s">
        <v>5880</v>
      </c>
      <c r="D809" t="s">
        <v>38</v>
      </c>
      <c r="E809" t="s">
        <v>160</v>
      </c>
      <c r="F809" t="s">
        <v>5881</v>
      </c>
      <c r="G809" s="17" t="s">
        <v>701</v>
      </c>
      <c r="H809" t="s">
        <v>297</v>
      </c>
      <c r="I809" t="s">
        <v>43</v>
      </c>
      <c r="J809" t="s">
        <v>8</v>
      </c>
      <c r="K809" t="s">
        <v>240</v>
      </c>
      <c r="L809" t="s">
        <v>241</v>
      </c>
      <c r="M809" t="s">
        <v>94</v>
      </c>
      <c r="N809">
        <v>0</v>
      </c>
      <c r="O809" t="s">
        <v>47</v>
      </c>
      <c r="P809">
        <v>28</v>
      </c>
      <c r="Q809" t="s">
        <v>62</v>
      </c>
      <c r="R809" t="s">
        <v>49</v>
      </c>
      <c r="S809" t="s">
        <v>50</v>
      </c>
      <c r="T809" t="s">
        <v>51</v>
      </c>
      <c r="U809" t="s">
        <v>154</v>
      </c>
      <c r="V809">
        <v>0.6</v>
      </c>
      <c r="W809" s="1">
        <v>429.00000000000006</v>
      </c>
      <c r="X809">
        <v>1</v>
      </c>
      <c r="Y809">
        <v>0</v>
      </c>
      <c r="Z809">
        <v>5</v>
      </c>
      <c r="AA809">
        <v>0</v>
      </c>
      <c r="AB809" s="2">
        <v>0</v>
      </c>
      <c r="AC809" s="1">
        <v>0</v>
      </c>
      <c r="AD809" s="7">
        <v>43509</v>
      </c>
      <c r="AE809" s="7">
        <v>43509</v>
      </c>
      <c r="AF809">
        <v>0</v>
      </c>
      <c r="AG809" t="s">
        <v>53</v>
      </c>
      <c r="AH809" s="2">
        <v>0</v>
      </c>
      <c r="AI809" s="1">
        <v>0</v>
      </c>
      <c r="AJ809" s="1">
        <v>0</v>
      </c>
      <c r="AK809" s="6" t="str">
        <f>+IF(Tabla1[[#This Row],[REQUEST_TY]]="SR MANTENIMIENTO CORRECTIVO", "EMERGENCIA", "OTROS")</f>
        <v>EMERGENCIA</v>
      </c>
      <c r="AL809" s="6" t="str">
        <f>+_xlfn.IFS(Tabla1[[#This Row],[Veces obj]]&lt;=1,"0-1",Tabla1[[#This Row],[Veces obj]]&lt;=2,"1-2",Tabla1[[#This Row],[Veces obj]]&lt;=3,"2-3",TRUE,"&gt;3")</f>
        <v>0-1</v>
      </c>
      <c r="AM809" s="6" t="str">
        <f>+_xlfn.IFS(MONTH(Tabla1[[#This Row],[MES]])&lt;=3,"Q1",MONTH(Tabla1[[#This Row],[MES]])&lt;=6,"Q2",MONTH(Tabla1[[#This Row],[MES]])&lt;=9,"Q3",TRUE,"Q4")</f>
        <v>Q1</v>
      </c>
      <c r="AN809" t="str">
        <f>+IFERROR(VLOOKUP(Tabla1[[#This Row],[CUENTA]],CTAS[],2,0),"OTROS")</f>
        <v>OTROS</v>
      </c>
      <c r="AO809">
        <v>1</v>
      </c>
      <c r="AP809" t="str">
        <f>+IFERROR(VLOOKUP(Tabla1[[#This Row],[EMPLEADO]],IS[],3,0),"OTROS")</f>
        <v>JUAREZ</v>
      </c>
      <c r="AQ809" t="str">
        <f>+IFERROR(VLOOKUP(Tabla1[[#This Row],[EMPLEADO]],IS[[NÓMINA]:[INGENIERO]],2,0),"OTROS")</f>
        <v>ALFREDO TORRES</v>
      </c>
    </row>
    <row r="810" spans="1:43" x14ac:dyDescent="0.25">
      <c r="A810" t="s">
        <v>36</v>
      </c>
      <c r="B810">
        <v>1</v>
      </c>
      <c r="C810" t="s">
        <v>3426</v>
      </c>
      <c r="D810" t="s">
        <v>3346</v>
      </c>
      <c r="E810" t="s">
        <v>558</v>
      </c>
      <c r="F810" t="s">
        <v>3427</v>
      </c>
      <c r="G810" s="17" t="s">
        <v>3428</v>
      </c>
      <c r="H810" t="s">
        <v>42</v>
      </c>
      <c r="I810" t="s">
        <v>43</v>
      </c>
      <c r="J810" t="s">
        <v>8</v>
      </c>
      <c r="K810" t="s">
        <v>2237</v>
      </c>
      <c r="L810" t="s">
        <v>3429</v>
      </c>
      <c r="M810" t="s">
        <v>794</v>
      </c>
      <c r="N810">
        <v>1</v>
      </c>
      <c r="O810" t="s">
        <v>47</v>
      </c>
      <c r="P810" t="s">
        <v>822</v>
      </c>
      <c r="Q810" t="s">
        <v>48</v>
      </c>
      <c r="R810" t="s">
        <v>95</v>
      </c>
      <c r="S810" t="s">
        <v>64</v>
      </c>
      <c r="T810" t="s">
        <v>51</v>
      </c>
      <c r="U810" t="s">
        <v>96</v>
      </c>
      <c r="V810">
        <v>1</v>
      </c>
      <c r="W810" s="1">
        <v>0</v>
      </c>
      <c r="X810">
        <v>0</v>
      </c>
      <c r="Y810">
        <v>5</v>
      </c>
      <c r="Z810">
        <v>5</v>
      </c>
      <c r="AA810">
        <v>1</v>
      </c>
      <c r="AB810" s="2">
        <v>0</v>
      </c>
      <c r="AC810" s="1">
        <v>0</v>
      </c>
      <c r="AD810" s="7">
        <v>43472</v>
      </c>
      <c r="AE810" s="7">
        <v>43473</v>
      </c>
      <c r="AF810">
        <v>1</v>
      </c>
      <c r="AG810" t="s">
        <v>53</v>
      </c>
      <c r="AH810" s="2">
        <v>0</v>
      </c>
      <c r="AI810" s="1">
        <v>0</v>
      </c>
      <c r="AJ810" s="1">
        <v>0</v>
      </c>
      <c r="AK810" s="6" t="str">
        <f>+IF(Tabla1[[#This Row],[REQUEST_TY]]="SR MANTENIMIENTO CORRECTIVO", "EMERGENCIA", "OTROS")</f>
        <v>OTROS</v>
      </c>
      <c r="AL810" s="6" t="str">
        <f>+_xlfn.IFS(Tabla1[[#This Row],[Veces obj]]&lt;=1,"0-1",Tabla1[[#This Row],[Veces obj]]&lt;=2,"1-2",Tabla1[[#This Row],[Veces obj]]&lt;=3,"2-3",TRUE,"&gt;3")</f>
        <v>0-1</v>
      </c>
      <c r="AM810" s="6" t="str">
        <f>+_xlfn.IFS(MONTH(Tabla1[[#This Row],[MES]])&lt;=3,"Q1",MONTH(Tabla1[[#This Row],[MES]])&lt;=6,"Q2",MONTH(Tabla1[[#This Row],[MES]])&lt;=9,"Q3",TRUE,"Q4")</f>
        <v>Q1</v>
      </c>
      <c r="AN810" t="str">
        <f>+IFERROR(VLOOKUP(Tabla1[[#This Row],[CUENTA]],CTAS[],2,0),"OTROS")</f>
        <v>OTROS</v>
      </c>
      <c r="AP810" t="str">
        <f>+IFERROR(VLOOKUP(Tabla1[[#This Row],[EMPLEADO]],IS[],3,0),"OTROS")</f>
        <v>OTROS</v>
      </c>
      <c r="AQ810" t="str">
        <f>+IFERROR(VLOOKUP(Tabla1[[#This Row],[EMPLEADO]],IS[[NÓMINA]:[INGENIERO]],2,0),"OTROS")</f>
        <v>OTROS</v>
      </c>
    </row>
    <row r="811" spans="1:43" x14ac:dyDescent="0.25">
      <c r="A811" t="s">
        <v>36</v>
      </c>
      <c r="B811">
        <v>1</v>
      </c>
      <c r="C811" t="s">
        <v>1708</v>
      </c>
      <c r="D811" t="s">
        <v>38</v>
      </c>
      <c r="E811" t="s">
        <v>348</v>
      </c>
      <c r="F811" t="s">
        <v>1709</v>
      </c>
      <c r="G811" s="17" t="s">
        <v>1710</v>
      </c>
      <c r="H811" t="s">
        <v>213</v>
      </c>
      <c r="I811" t="s">
        <v>43</v>
      </c>
      <c r="J811" t="s">
        <v>8</v>
      </c>
      <c r="K811" t="s">
        <v>102</v>
      </c>
      <c r="L811" t="s">
        <v>1292</v>
      </c>
      <c r="M811" t="s">
        <v>215</v>
      </c>
      <c r="N811">
        <v>0</v>
      </c>
      <c r="O811" t="s">
        <v>47</v>
      </c>
      <c r="P811">
        <v>8</v>
      </c>
      <c r="Q811" t="s">
        <v>194</v>
      </c>
      <c r="R811" t="s">
        <v>223</v>
      </c>
      <c r="S811" t="s">
        <v>139</v>
      </c>
      <c r="T811" t="s">
        <v>51</v>
      </c>
      <c r="U811" t="s">
        <v>224</v>
      </c>
      <c r="V811">
        <v>0.8</v>
      </c>
      <c r="W811" s="1">
        <v>1258.4000000000003</v>
      </c>
      <c r="X811">
        <v>1</v>
      </c>
      <c r="Y811">
        <v>1.1100000000000001</v>
      </c>
      <c r="Z811">
        <v>4</v>
      </c>
      <c r="AA811">
        <v>0.27750000000000002</v>
      </c>
      <c r="AB811" s="2">
        <v>0</v>
      </c>
      <c r="AC811" s="1">
        <v>0</v>
      </c>
      <c r="AD811" s="7">
        <v>43487</v>
      </c>
      <c r="AE811" s="7">
        <v>43487</v>
      </c>
      <c r="AF811">
        <v>0</v>
      </c>
      <c r="AG811" t="s">
        <v>53</v>
      </c>
      <c r="AH811" s="2">
        <v>0</v>
      </c>
      <c r="AI811" s="1">
        <v>0</v>
      </c>
      <c r="AJ811" s="1">
        <v>0</v>
      </c>
      <c r="AK811" s="6" t="str">
        <f>+IF(Tabla1[[#This Row],[REQUEST_TY]]="SR MANTENIMIENTO CORRECTIVO", "EMERGENCIA", "OTROS")</f>
        <v>EMERGENCIA</v>
      </c>
      <c r="AL811" s="6" t="str">
        <f>+_xlfn.IFS(Tabla1[[#This Row],[Veces obj]]&lt;=1,"0-1",Tabla1[[#This Row],[Veces obj]]&lt;=2,"1-2",Tabla1[[#This Row],[Veces obj]]&lt;=3,"2-3",TRUE,"&gt;3")</f>
        <v>0-1</v>
      </c>
      <c r="AM811" s="6" t="str">
        <f>+_xlfn.IFS(MONTH(Tabla1[[#This Row],[MES]])&lt;=3,"Q1",MONTH(Tabla1[[#This Row],[MES]])&lt;=6,"Q2",MONTH(Tabla1[[#This Row],[MES]])&lt;=9,"Q3",TRUE,"Q4")</f>
        <v>Q1</v>
      </c>
      <c r="AN811" t="str">
        <f>+IFERROR(VLOOKUP(Tabla1[[#This Row],[CUENTA]],CTAS[],2,0),"OTROS")</f>
        <v>OTROS</v>
      </c>
      <c r="AP811" t="str">
        <f>+IFERROR(VLOOKUP(Tabla1[[#This Row],[EMPLEADO]],IS[],3,0),"OTROS")</f>
        <v>OTROS</v>
      </c>
      <c r="AQ811" t="str">
        <f>+IFERROR(VLOOKUP(Tabla1[[#This Row],[EMPLEADO]],IS[[NÓMINA]:[INGENIERO]],2,0),"OTROS")</f>
        <v>OTROS</v>
      </c>
    </row>
    <row r="812" spans="1:43" x14ac:dyDescent="0.25">
      <c r="A812" t="s">
        <v>4444</v>
      </c>
      <c r="B812">
        <v>1</v>
      </c>
      <c r="C812" t="s">
        <v>6482</v>
      </c>
      <c r="D812" t="s">
        <v>38</v>
      </c>
      <c r="E812" t="s">
        <v>39</v>
      </c>
      <c r="F812" t="s">
        <v>6483</v>
      </c>
      <c r="G812" s="17" t="s">
        <v>6484</v>
      </c>
      <c r="H812" t="s">
        <v>740</v>
      </c>
      <c r="I812" t="s">
        <v>43</v>
      </c>
      <c r="J812" t="s">
        <v>8</v>
      </c>
      <c r="K812" t="s">
        <v>6485</v>
      </c>
      <c r="L812" t="s">
        <v>6486</v>
      </c>
      <c r="M812" t="s">
        <v>951</v>
      </c>
      <c r="N812">
        <v>0</v>
      </c>
      <c r="O812" t="s">
        <v>47</v>
      </c>
      <c r="P812">
        <v>2636</v>
      </c>
      <c r="Q812" t="s">
        <v>48</v>
      </c>
      <c r="R812" t="s">
        <v>49</v>
      </c>
      <c r="S812" t="s">
        <v>50</v>
      </c>
      <c r="T812" t="s">
        <v>208</v>
      </c>
      <c r="U812" t="s">
        <v>52</v>
      </c>
      <c r="V812">
        <v>1.05</v>
      </c>
      <c r="W812" s="1">
        <v>750.75000000000011</v>
      </c>
      <c r="X812">
        <v>1</v>
      </c>
      <c r="Y812">
        <v>2.5</v>
      </c>
      <c r="Z812">
        <v>9</v>
      </c>
      <c r="AA812">
        <v>0.27777777777777779</v>
      </c>
      <c r="AB812" s="2">
        <v>0</v>
      </c>
      <c r="AC812" s="1">
        <v>0</v>
      </c>
      <c r="AD812" s="7">
        <v>43515</v>
      </c>
      <c r="AE812" s="7">
        <v>43515</v>
      </c>
      <c r="AF812">
        <v>0</v>
      </c>
      <c r="AG812" t="s">
        <v>53</v>
      </c>
      <c r="AH812" s="2">
        <v>0</v>
      </c>
      <c r="AI812" s="1">
        <v>0</v>
      </c>
      <c r="AJ812" s="1">
        <v>0</v>
      </c>
      <c r="AK812" s="6" t="str">
        <f>+IF(Tabla1[[#This Row],[REQUEST_TY]]="SR MANTENIMIENTO CORRECTIVO", "EMERGENCIA", "OTROS")</f>
        <v>EMERGENCIA</v>
      </c>
      <c r="AL812" s="6" t="str">
        <f>+_xlfn.IFS(Tabla1[[#This Row],[Veces obj]]&lt;=1,"0-1",Tabla1[[#This Row],[Veces obj]]&lt;=2,"1-2",Tabla1[[#This Row],[Veces obj]]&lt;=3,"2-3",TRUE,"&gt;3")</f>
        <v>0-1</v>
      </c>
      <c r="AM812" s="6" t="str">
        <f>+_xlfn.IFS(MONTH(Tabla1[[#This Row],[MES]])&lt;=3,"Q1",MONTH(Tabla1[[#This Row],[MES]])&lt;=6,"Q2",MONTH(Tabla1[[#This Row],[MES]])&lt;=9,"Q3",TRUE,"Q4")</f>
        <v>Q1</v>
      </c>
      <c r="AN812" t="str">
        <f>+IFERROR(VLOOKUP(Tabla1[[#This Row],[CUENTA]],CTAS[],2,0),"OTROS")</f>
        <v>OTROS</v>
      </c>
      <c r="AP812" t="str">
        <f>+IFERROR(VLOOKUP(Tabla1[[#This Row],[EMPLEADO]],IS[],3,0),"OTROS")</f>
        <v>OTROS</v>
      </c>
      <c r="AQ812" t="str">
        <f>+IFERROR(VLOOKUP(Tabla1[[#This Row],[EMPLEADO]],IS[[NÓMINA]:[INGENIERO]],2,0),"OTROS")</f>
        <v>OTROS</v>
      </c>
    </row>
    <row r="813" spans="1:43" x14ac:dyDescent="0.25">
      <c r="A813" t="s">
        <v>36</v>
      </c>
      <c r="B813">
        <v>1</v>
      </c>
      <c r="C813" t="s">
        <v>1711</v>
      </c>
      <c r="D813" t="s">
        <v>38</v>
      </c>
      <c r="E813" t="s">
        <v>599</v>
      </c>
      <c r="F813" t="s">
        <v>1712</v>
      </c>
      <c r="G813" s="17" t="s">
        <v>1713</v>
      </c>
      <c r="H813" t="s">
        <v>527</v>
      </c>
      <c r="I813" t="s">
        <v>43</v>
      </c>
      <c r="J813" t="s">
        <v>8</v>
      </c>
      <c r="K813" t="s">
        <v>528</v>
      </c>
      <c r="L813" t="s">
        <v>602</v>
      </c>
      <c r="M813" t="s">
        <v>530</v>
      </c>
      <c r="N813">
        <v>1</v>
      </c>
      <c r="O813" t="s">
        <v>47</v>
      </c>
      <c r="P813">
        <v>337</v>
      </c>
      <c r="Q813" t="s">
        <v>48</v>
      </c>
      <c r="R813" t="s">
        <v>242</v>
      </c>
      <c r="S813" t="s">
        <v>64</v>
      </c>
      <c r="T813" t="s">
        <v>51</v>
      </c>
      <c r="U813" t="s">
        <v>96</v>
      </c>
      <c r="V813">
        <v>1.1000000000000001</v>
      </c>
      <c r="W813" s="1">
        <v>0</v>
      </c>
      <c r="X813">
        <v>1</v>
      </c>
      <c r="Y813">
        <v>1.39</v>
      </c>
      <c r="Z813">
        <v>5</v>
      </c>
      <c r="AA813">
        <v>0.27799999999999997</v>
      </c>
      <c r="AB813" s="2">
        <v>0</v>
      </c>
      <c r="AC813" s="1">
        <v>0</v>
      </c>
      <c r="AD813" s="7">
        <v>43488</v>
      </c>
      <c r="AE813" s="7">
        <v>43488</v>
      </c>
      <c r="AF813">
        <v>0</v>
      </c>
      <c r="AG813" t="s">
        <v>53</v>
      </c>
      <c r="AH813" s="2">
        <v>0</v>
      </c>
      <c r="AI813" s="1">
        <v>0</v>
      </c>
      <c r="AJ813" s="1">
        <v>0</v>
      </c>
      <c r="AK813" s="6" t="str">
        <f>+IF(Tabla1[[#This Row],[REQUEST_TY]]="SR MANTENIMIENTO CORRECTIVO", "EMERGENCIA", "OTROS")</f>
        <v>EMERGENCIA</v>
      </c>
      <c r="AL813" s="6" t="str">
        <f>+_xlfn.IFS(Tabla1[[#This Row],[Veces obj]]&lt;=1,"0-1",Tabla1[[#This Row],[Veces obj]]&lt;=2,"1-2",Tabla1[[#This Row],[Veces obj]]&lt;=3,"2-3",TRUE,"&gt;3")</f>
        <v>0-1</v>
      </c>
      <c r="AM813" s="6" t="str">
        <f>+_xlfn.IFS(MONTH(Tabla1[[#This Row],[MES]])&lt;=3,"Q1",MONTH(Tabla1[[#This Row],[MES]])&lt;=6,"Q2",MONTH(Tabla1[[#This Row],[MES]])&lt;=9,"Q3",TRUE,"Q4")</f>
        <v>Q1</v>
      </c>
      <c r="AN813" t="str">
        <f>+IFERROR(VLOOKUP(Tabla1[[#This Row],[CUENTA]],CTAS[],2,0),"OTROS")</f>
        <v>OTROS</v>
      </c>
      <c r="AP813" t="str">
        <f>+IFERROR(VLOOKUP(Tabla1[[#This Row],[EMPLEADO]],IS[],3,0),"OTROS")</f>
        <v>OTROS</v>
      </c>
      <c r="AQ813" t="str">
        <f>+IFERROR(VLOOKUP(Tabla1[[#This Row],[EMPLEADO]],IS[[NÓMINA]:[INGENIERO]],2,0),"OTROS")</f>
        <v>OTROS</v>
      </c>
    </row>
    <row r="814" spans="1:43" x14ac:dyDescent="0.25">
      <c r="A814" t="s">
        <v>4444</v>
      </c>
      <c r="B814">
        <v>1</v>
      </c>
      <c r="C814" t="s">
        <v>6232</v>
      </c>
      <c r="D814" t="s">
        <v>38</v>
      </c>
      <c r="E814" t="s">
        <v>76</v>
      </c>
      <c r="F814" t="s">
        <v>6233</v>
      </c>
      <c r="G814" s="17" t="s">
        <v>1101</v>
      </c>
      <c r="H814" t="s">
        <v>297</v>
      </c>
      <c r="I814" t="s">
        <v>43</v>
      </c>
      <c r="J814" t="s">
        <v>8</v>
      </c>
      <c r="K814" t="s">
        <v>59</v>
      </c>
      <c r="L814" t="s">
        <v>1102</v>
      </c>
      <c r="M814" t="s">
        <v>73</v>
      </c>
      <c r="N814">
        <v>0</v>
      </c>
      <c r="O814" t="s">
        <v>47</v>
      </c>
      <c r="P814">
        <v>23</v>
      </c>
      <c r="Q814" t="s">
        <v>62</v>
      </c>
      <c r="R814" t="s">
        <v>63</v>
      </c>
      <c r="S814" t="s">
        <v>64</v>
      </c>
      <c r="T814" t="s">
        <v>51</v>
      </c>
      <c r="U814" t="s">
        <v>65</v>
      </c>
      <c r="V814">
        <v>0.8</v>
      </c>
      <c r="W814" s="1">
        <v>1092</v>
      </c>
      <c r="X814">
        <v>1</v>
      </c>
      <c r="Y814">
        <v>0</v>
      </c>
      <c r="Z814">
        <v>5</v>
      </c>
      <c r="AA814">
        <v>0</v>
      </c>
      <c r="AB814" s="2">
        <v>0</v>
      </c>
      <c r="AC814" s="1">
        <v>0</v>
      </c>
      <c r="AD814" s="7">
        <v>43511</v>
      </c>
      <c r="AE814" s="7">
        <v>43511</v>
      </c>
      <c r="AF814">
        <v>0</v>
      </c>
      <c r="AG814" t="s">
        <v>53</v>
      </c>
      <c r="AH814" s="2">
        <v>0</v>
      </c>
      <c r="AI814" s="1">
        <v>0</v>
      </c>
      <c r="AJ814" s="1">
        <v>0</v>
      </c>
      <c r="AK814" s="6" t="str">
        <f>+IF(Tabla1[[#This Row],[REQUEST_TY]]="SR MANTENIMIENTO CORRECTIVO", "EMERGENCIA", "OTROS")</f>
        <v>EMERGENCIA</v>
      </c>
      <c r="AL814" s="6" t="str">
        <f>+_xlfn.IFS(Tabla1[[#This Row],[Veces obj]]&lt;=1,"0-1",Tabla1[[#This Row],[Veces obj]]&lt;=2,"1-2",Tabla1[[#This Row],[Veces obj]]&lt;=3,"2-3",TRUE,"&gt;3")</f>
        <v>0-1</v>
      </c>
      <c r="AM814" s="6" t="str">
        <f>+_xlfn.IFS(MONTH(Tabla1[[#This Row],[MES]])&lt;=3,"Q1",MONTH(Tabla1[[#This Row],[MES]])&lt;=6,"Q2",MONTH(Tabla1[[#This Row],[MES]])&lt;=9,"Q3",TRUE,"Q4")</f>
        <v>Q1</v>
      </c>
      <c r="AN814" t="str">
        <f>+IFERROR(VLOOKUP(Tabla1[[#This Row],[CUENTA]],CTAS[],2,0),"OTROS")</f>
        <v>OTROS</v>
      </c>
      <c r="AO814">
        <v>1</v>
      </c>
      <c r="AP814" t="str">
        <f>+IFERROR(VLOOKUP(Tabla1[[#This Row],[EMPLEADO]],IS[],3,0),"OTROS")</f>
        <v>JUAREZ</v>
      </c>
      <c r="AQ814" t="str">
        <f>+IFERROR(VLOOKUP(Tabla1[[#This Row],[EMPLEADO]],IS[[NÓMINA]:[INGENIERO]],2,0),"OTROS")</f>
        <v>ALFREDO TORRES</v>
      </c>
    </row>
    <row r="815" spans="1:43" x14ac:dyDescent="0.25">
      <c r="A815" t="s">
        <v>4444</v>
      </c>
      <c r="B815">
        <v>1</v>
      </c>
      <c r="C815" t="s">
        <v>5782</v>
      </c>
      <c r="D815" t="s">
        <v>38</v>
      </c>
      <c r="E815" t="s">
        <v>275</v>
      </c>
      <c r="F815" t="s">
        <v>5783</v>
      </c>
      <c r="G815" s="17" t="s">
        <v>1441</v>
      </c>
      <c r="H815" t="s">
        <v>568</v>
      </c>
      <c r="I815" t="s">
        <v>43</v>
      </c>
      <c r="J815" t="s">
        <v>8</v>
      </c>
      <c r="K815" t="s">
        <v>71</v>
      </c>
      <c r="L815" t="s">
        <v>1442</v>
      </c>
      <c r="M815" t="s">
        <v>932</v>
      </c>
      <c r="N815">
        <v>0</v>
      </c>
      <c r="O815" t="s">
        <v>47</v>
      </c>
      <c r="P815">
        <v>6</v>
      </c>
      <c r="Q815" t="s">
        <v>207</v>
      </c>
      <c r="R815" t="s">
        <v>95</v>
      </c>
      <c r="S815" t="s">
        <v>64</v>
      </c>
      <c r="T815" t="s">
        <v>51</v>
      </c>
      <c r="U815" t="s">
        <v>209</v>
      </c>
      <c r="V815">
        <v>0</v>
      </c>
      <c r="W815" s="1">
        <v>0</v>
      </c>
      <c r="X815">
        <v>1</v>
      </c>
      <c r="Y815">
        <v>1.39</v>
      </c>
      <c r="Z815">
        <v>5</v>
      </c>
      <c r="AA815">
        <v>0.27799999999999997</v>
      </c>
      <c r="AB815" s="2">
        <v>0</v>
      </c>
      <c r="AC815" s="1">
        <v>0</v>
      </c>
      <c r="AD815" s="7">
        <v>43508</v>
      </c>
      <c r="AE815" s="7">
        <v>43509</v>
      </c>
      <c r="AF815">
        <v>1</v>
      </c>
      <c r="AG815" t="s">
        <v>53</v>
      </c>
      <c r="AH815" s="2">
        <v>0</v>
      </c>
      <c r="AI815" s="1">
        <v>0</v>
      </c>
      <c r="AJ815" s="1">
        <v>0</v>
      </c>
      <c r="AK815" s="6" t="str">
        <f>+IF(Tabla1[[#This Row],[REQUEST_TY]]="SR MANTENIMIENTO CORRECTIVO", "EMERGENCIA", "OTROS")</f>
        <v>EMERGENCIA</v>
      </c>
      <c r="AL815" s="6" t="str">
        <f>+_xlfn.IFS(Tabla1[[#This Row],[Veces obj]]&lt;=1,"0-1",Tabla1[[#This Row],[Veces obj]]&lt;=2,"1-2",Tabla1[[#This Row],[Veces obj]]&lt;=3,"2-3",TRUE,"&gt;3")</f>
        <v>0-1</v>
      </c>
      <c r="AM815" s="6" t="str">
        <f>+_xlfn.IFS(MONTH(Tabla1[[#This Row],[MES]])&lt;=3,"Q1",MONTH(Tabla1[[#This Row],[MES]])&lt;=6,"Q2",MONTH(Tabla1[[#This Row],[MES]])&lt;=9,"Q3",TRUE,"Q4")</f>
        <v>Q1</v>
      </c>
      <c r="AN815" t="str">
        <f>+IFERROR(VLOOKUP(Tabla1[[#This Row],[CUENTA]],CTAS[],2,0),"OTROS")</f>
        <v>OTROS</v>
      </c>
      <c r="AP815" t="str">
        <f>+IFERROR(VLOOKUP(Tabla1[[#This Row],[EMPLEADO]],IS[],3,0),"OTROS")</f>
        <v>OTROS</v>
      </c>
      <c r="AQ815" t="str">
        <f>+IFERROR(VLOOKUP(Tabla1[[#This Row],[EMPLEADO]],IS[[NÓMINA]:[INGENIERO]],2,0),"OTROS")</f>
        <v>OTROS</v>
      </c>
    </row>
    <row r="816" spans="1:43" x14ac:dyDescent="0.25">
      <c r="A816" t="s">
        <v>36</v>
      </c>
      <c r="B816">
        <v>1</v>
      </c>
      <c r="C816" t="s">
        <v>1714</v>
      </c>
      <c r="D816" t="s">
        <v>38</v>
      </c>
      <c r="E816" t="s">
        <v>275</v>
      </c>
      <c r="F816" t="s">
        <v>1715</v>
      </c>
      <c r="G816" s="17" t="s">
        <v>1441</v>
      </c>
      <c r="H816" t="s">
        <v>568</v>
      </c>
      <c r="I816" t="s">
        <v>43</v>
      </c>
      <c r="J816" t="s">
        <v>8</v>
      </c>
      <c r="K816" t="s">
        <v>71</v>
      </c>
      <c r="L816" t="s">
        <v>1442</v>
      </c>
      <c r="M816" t="s">
        <v>932</v>
      </c>
      <c r="N816">
        <v>0</v>
      </c>
      <c r="O816" t="s">
        <v>47</v>
      </c>
      <c r="P816">
        <v>20</v>
      </c>
      <c r="Q816" t="s">
        <v>62</v>
      </c>
      <c r="R816" t="s">
        <v>95</v>
      </c>
      <c r="S816" t="s">
        <v>64</v>
      </c>
      <c r="T816" t="s">
        <v>51</v>
      </c>
      <c r="U816" t="s">
        <v>65</v>
      </c>
      <c r="V816">
        <v>0.8</v>
      </c>
      <c r="W816" s="1">
        <v>1092</v>
      </c>
      <c r="X816">
        <v>1</v>
      </c>
      <c r="Y816">
        <v>1.4</v>
      </c>
      <c r="Z816">
        <v>5</v>
      </c>
      <c r="AA816">
        <v>0.27999999999999997</v>
      </c>
      <c r="AB816" s="2">
        <v>0</v>
      </c>
      <c r="AC816" s="1">
        <v>0</v>
      </c>
      <c r="AD816" s="7">
        <v>43468</v>
      </c>
      <c r="AE816" s="7">
        <v>43468</v>
      </c>
      <c r="AF816">
        <v>0</v>
      </c>
      <c r="AG816" t="s">
        <v>53</v>
      </c>
      <c r="AH816" s="2">
        <v>0</v>
      </c>
      <c r="AI816" s="1">
        <v>0</v>
      </c>
      <c r="AJ816" s="1">
        <v>0</v>
      </c>
      <c r="AK816" s="6" t="str">
        <f>+IF(Tabla1[[#This Row],[REQUEST_TY]]="SR MANTENIMIENTO CORRECTIVO", "EMERGENCIA", "OTROS")</f>
        <v>EMERGENCIA</v>
      </c>
      <c r="AL816" s="6" t="str">
        <f>+_xlfn.IFS(Tabla1[[#This Row],[Veces obj]]&lt;=1,"0-1",Tabla1[[#This Row],[Veces obj]]&lt;=2,"1-2",Tabla1[[#This Row],[Veces obj]]&lt;=3,"2-3",TRUE,"&gt;3")</f>
        <v>0-1</v>
      </c>
      <c r="AM816" s="6" t="str">
        <f>+_xlfn.IFS(MONTH(Tabla1[[#This Row],[MES]])&lt;=3,"Q1",MONTH(Tabla1[[#This Row],[MES]])&lt;=6,"Q2",MONTH(Tabla1[[#This Row],[MES]])&lt;=9,"Q3",TRUE,"Q4")</f>
        <v>Q1</v>
      </c>
      <c r="AN816" t="str">
        <f>+IFERROR(VLOOKUP(Tabla1[[#This Row],[CUENTA]],CTAS[],2,0),"OTROS")</f>
        <v>OTROS</v>
      </c>
      <c r="AP816" t="str">
        <f>+IFERROR(VLOOKUP(Tabla1[[#This Row],[EMPLEADO]],IS[],3,0),"OTROS")</f>
        <v>OTROS</v>
      </c>
      <c r="AQ816" t="str">
        <f>+IFERROR(VLOOKUP(Tabla1[[#This Row],[EMPLEADO]],IS[[NÓMINA]:[INGENIERO]],2,0),"OTROS")</f>
        <v>OTROS</v>
      </c>
    </row>
    <row r="817" spans="1:43" x14ac:dyDescent="0.25">
      <c r="A817" t="s">
        <v>4444</v>
      </c>
      <c r="B817">
        <v>1</v>
      </c>
      <c r="C817" t="s">
        <v>6733</v>
      </c>
      <c r="D817" t="s">
        <v>38</v>
      </c>
      <c r="E817" t="s">
        <v>226</v>
      </c>
      <c r="F817" t="s">
        <v>6734</v>
      </c>
      <c r="G817" s="17" t="s">
        <v>6735</v>
      </c>
      <c r="H817" t="s">
        <v>297</v>
      </c>
      <c r="I817" t="s">
        <v>43</v>
      </c>
      <c r="J817" t="s">
        <v>8</v>
      </c>
      <c r="K817" t="s">
        <v>169</v>
      </c>
      <c r="L817" t="s">
        <v>1245</v>
      </c>
      <c r="M817" t="s">
        <v>73</v>
      </c>
      <c r="N817">
        <v>0</v>
      </c>
      <c r="O817" t="s">
        <v>47</v>
      </c>
      <c r="P817">
        <v>139</v>
      </c>
      <c r="Q817" t="s">
        <v>48</v>
      </c>
      <c r="R817" t="s">
        <v>153</v>
      </c>
      <c r="S817" t="s">
        <v>50</v>
      </c>
      <c r="T817" t="s">
        <v>51</v>
      </c>
      <c r="U817" t="s">
        <v>52</v>
      </c>
      <c r="V817">
        <v>1.05</v>
      </c>
      <c r="W817" s="1">
        <v>750.75000000000011</v>
      </c>
      <c r="X817">
        <v>1</v>
      </c>
      <c r="Y817">
        <v>0</v>
      </c>
      <c r="Z817">
        <v>5</v>
      </c>
      <c r="AA817">
        <v>0</v>
      </c>
      <c r="AB817" s="2">
        <v>0</v>
      </c>
      <c r="AC817" s="1">
        <v>0</v>
      </c>
      <c r="AD817" s="7">
        <v>43516</v>
      </c>
      <c r="AE817" s="7">
        <v>43516</v>
      </c>
      <c r="AF817">
        <v>0</v>
      </c>
      <c r="AG817" t="s">
        <v>53</v>
      </c>
      <c r="AH817" s="2">
        <v>0</v>
      </c>
      <c r="AI817" s="1">
        <v>0</v>
      </c>
      <c r="AJ817" s="1">
        <v>0</v>
      </c>
      <c r="AK817" s="6" t="str">
        <f>+IF(Tabla1[[#This Row],[REQUEST_TY]]="SR MANTENIMIENTO CORRECTIVO", "EMERGENCIA", "OTROS")</f>
        <v>EMERGENCIA</v>
      </c>
      <c r="AL817" s="6" t="str">
        <f>+_xlfn.IFS(Tabla1[[#This Row],[Veces obj]]&lt;=1,"0-1",Tabla1[[#This Row],[Veces obj]]&lt;=2,"1-2",Tabla1[[#This Row],[Veces obj]]&lt;=3,"2-3",TRUE,"&gt;3")</f>
        <v>0-1</v>
      </c>
      <c r="AM817" s="6" t="str">
        <f>+_xlfn.IFS(MONTH(Tabla1[[#This Row],[MES]])&lt;=3,"Q1",MONTH(Tabla1[[#This Row],[MES]])&lt;=6,"Q2",MONTH(Tabla1[[#This Row],[MES]])&lt;=9,"Q3",TRUE,"Q4")</f>
        <v>Q1</v>
      </c>
      <c r="AN817" t="str">
        <f>+IFERROR(VLOOKUP(Tabla1[[#This Row],[CUENTA]],CTAS[],2,0),"OTROS")</f>
        <v>OTROS</v>
      </c>
      <c r="AO817">
        <v>1</v>
      </c>
      <c r="AP817" t="str">
        <f>+IFERROR(VLOOKUP(Tabla1[[#This Row],[EMPLEADO]],IS[],3,0),"OTROS")</f>
        <v>JUAREZ</v>
      </c>
      <c r="AQ817" t="str">
        <f>+IFERROR(VLOOKUP(Tabla1[[#This Row],[EMPLEADO]],IS[[NÓMINA]:[INGENIERO]],2,0),"OTROS")</f>
        <v>ALFREDO TORRES</v>
      </c>
    </row>
    <row r="818" spans="1:43" x14ac:dyDescent="0.25">
      <c r="A818" t="s">
        <v>4444</v>
      </c>
      <c r="B818">
        <v>1</v>
      </c>
      <c r="C818" t="s">
        <v>7127</v>
      </c>
      <c r="D818" t="s">
        <v>38</v>
      </c>
      <c r="E818" t="s">
        <v>172</v>
      </c>
      <c r="F818" t="s">
        <v>7128</v>
      </c>
      <c r="G818" s="17" t="s">
        <v>7129</v>
      </c>
      <c r="H818" t="s">
        <v>297</v>
      </c>
      <c r="I818" t="s">
        <v>43</v>
      </c>
      <c r="J818" t="s">
        <v>8</v>
      </c>
      <c r="K818" t="s">
        <v>169</v>
      </c>
      <c r="L818" t="s">
        <v>836</v>
      </c>
      <c r="M818" t="s">
        <v>73</v>
      </c>
      <c r="N818">
        <v>0</v>
      </c>
      <c r="O818" t="s">
        <v>47</v>
      </c>
      <c r="P818">
        <v>216</v>
      </c>
      <c r="Q818" t="s">
        <v>48</v>
      </c>
      <c r="R818" t="s">
        <v>74</v>
      </c>
      <c r="S818" t="s">
        <v>50</v>
      </c>
      <c r="T818" t="s">
        <v>51</v>
      </c>
      <c r="U818" t="s">
        <v>52</v>
      </c>
      <c r="V818">
        <v>1.05</v>
      </c>
      <c r="W818" s="1">
        <v>750.75000000000011</v>
      </c>
      <c r="X818">
        <v>1</v>
      </c>
      <c r="Y818">
        <v>0</v>
      </c>
      <c r="Z818">
        <v>5</v>
      </c>
      <c r="AA818">
        <v>0</v>
      </c>
      <c r="AB818" s="2">
        <v>0</v>
      </c>
      <c r="AC818" s="1">
        <v>0</v>
      </c>
      <c r="AD818" s="7">
        <v>43522</v>
      </c>
      <c r="AE818" s="7">
        <v>43522</v>
      </c>
      <c r="AF818">
        <v>0</v>
      </c>
      <c r="AG818" t="s">
        <v>53</v>
      </c>
      <c r="AH818" s="2">
        <v>0</v>
      </c>
      <c r="AI818" s="1">
        <v>0</v>
      </c>
      <c r="AJ818" s="1">
        <v>0</v>
      </c>
      <c r="AK818" s="6" t="str">
        <f>+IF(Tabla1[[#This Row],[REQUEST_TY]]="SR MANTENIMIENTO CORRECTIVO", "EMERGENCIA", "OTROS")</f>
        <v>EMERGENCIA</v>
      </c>
      <c r="AL818" s="6" t="str">
        <f>+_xlfn.IFS(Tabla1[[#This Row],[Veces obj]]&lt;=1,"0-1",Tabla1[[#This Row],[Veces obj]]&lt;=2,"1-2",Tabla1[[#This Row],[Veces obj]]&lt;=3,"2-3",TRUE,"&gt;3")</f>
        <v>0-1</v>
      </c>
      <c r="AM818" s="6" t="str">
        <f>+_xlfn.IFS(MONTH(Tabla1[[#This Row],[MES]])&lt;=3,"Q1",MONTH(Tabla1[[#This Row],[MES]])&lt;=6,"Q2",MONTH(Tabla1[[#This Row],[MES]])&lt;=9,"Q3",TRUE,"Q4")</f>
        <v>Q1</v>
      </c>
      <c r="AN818" t="str">
        <f>+IFERROR(VLOOKUP(Tabla1[[#This Row],[CUENTA]],CTAS[],2,0),"OTROS")</f>
        <v>OTROS</v>
      </c>
      <c r="AO818">
        <v>1</v>
      </c>
      <c r="AP818" t="str">
        <f>+IFERROR(VLOOKUP(Tabla1[[#This Row],[EMPLEADO]],IS[],3,0),"OTROS")</f>
        <v>JUAREZ</v>
      </c>
      <c r="AQ818" t="str">
        <f>+IFERROR(VLOOKUP(Tabla1[[#This Row],[EMPLEADO]],IS[[NÓMINA]:[INGENIERO]],2,0),"OTROS")</f>
        <v>ALFREDO TORRES</v>
      </c>
    </row>
    <row r="819" spans="1:43" x14ac:dyDescent="0.25">
      <c r="A819" t="s">
        <v>36</v>
      </c>
      <c r="B819">
        <v>1</v>
      </c>
      <c r="C819" t="s">
        <v>1721</v>
      </c>
      <c r="D819" t="s">
        <v>38</v>
      </c>
      <c r="E819" t="s">
        <v>1077</v>
      </c>
      <c r="F819" t="s">
        <v>1722</v>
      </c>
      <c r="G819" s="17" t="s">
        <v>1723</v>
      </c>
      <c r="H819" t="s">
        <v>136</v>
      </c>
      <c r="I819" t="s">
        <v>43</v>
      </c>
      <c r="J819" t="s">
        <v>8</v>
      </c>
      <c r="K819" t="s">
        <v>1541</v>
      </c>
      <c r="L819" t="s">
        <v>1724</v>
      </c>
      <c r="M819" t="s">
        <v>1725</v>
      </c>
      <c r="N819">
        <v>0</v>
      </c>
      <c r="O819" t="s">
        <v>47</v>
      </c>
      <c r="P819">
        <v>98</v>
      </c>
      <c r="Q819" t="s">
        <v>48</v>
      </c>
      <c r="R819" t="s">
        <v>63</v>
      </c>
      <c r="S819" t="s">
        <v>64</v>
      </c>
      <c r="T819" t="s">
        <v>51</v>
      </c>
      <c r="U819" t="s">
        <v>96</v>
      </c>
      <c r="V819">
        <v>1.1000000000000001</v>
      </c>
      <c r="W819" s="1">
        <v>1501.5000000000002</v>
      </c>
      <c r="X819">
        <v>1</v>
      </c>
      <c r="Y819">
        <v>1.4</v>
      </c>
      <c r="Z819">
        <v>5</v>
      </c>
      <c r="AA819">
        <v>0.27999999999999997</v>
      </c>
      <c r="AB819" s="2">
        <v>0</v>
      </c>
      <c r="AC819" s="1">
        <v>0</v>
      </c>
      <c r="AD819" s="7">
        <v>43480</v>
      </c>
      <c r="AE819" s="7">
        <v>43481</v>
      </c>
      <c r="AF819">
        <v>1</v>
      </c>
      <c r="AG819" t="s">
        <v>53</v>
      </c>
      <c r="AH819" s="2">
        <v>0</v>
      </c>
      <c r="AI819" s="1">
        <v>0</v>
      </c>
      <c r="AJ819" s="1">
        <v>0</v>
      </c>
      <c r="AK819" s="6" t="str">
        <f>+IF(Tabla1[[#This Row],[REQUEST_TY]]="SR MANTENIMIENTO CORRECTIVO", "EMERGENCIA", "OTROS")</f>
        <v>EMERGENCIA</v>
      </c>
      <c r="AL819" s="6" t="str">
        <f>+_xlfn.IFS(Tabla1[[#This Row],[Veces obj]]&lt;=1,"0-1",Tabla1[[#This Row],[Veces obj]]&lt;=2,"1-2",Tabla1[[#This Row],[Veces obj]]&lt;=3,"2-3",TRUE,"&gt;3")</f>
        <v>0-1</v>
      </c>
      <c r="AM819" s="6" t="str">
        <f>+_xlfn.IFS(MONTH(Tabla1[[#This Row],[MES]])&lt;=3,"Q1",MONTH(Tabla1[[#This Row],[MES]])&lt;=6,"Q2",MONTH(Tabla1[[#This Row],[MES]])&lt;=9,"Q3",TRUE,"Q4")</f>
        <v>Q1</v>
      </c>
      <c r="AN819" t="str">
        <f>+IFERROR(VLOOKUP(Tabla1[[#This Row],[CUENTA]],CTAS[],2,0),"OTROS")</f>
        <v>OTROS</v>
      </c>
      <c r="AP819" t="str">
        <f>+IFERROR(VLOOKUP(Tabla1[[#This Row],[EMPLEADO]],IS[],3,0),"OTROS")</f>
        <v>OTROS</v>
      </c>
      <c r="AQ819" t="str">
        <f>+IFERROR(VLOOKUP(Tabla1[[#This Row],[EMPLEADO]],IS[[NÓMINA]:[INGENIERO]],2,0),"OTROS")</f>
        <v>OTROS</v>
      </c>
    </row>
    <row r="820" spans="1:43" x14ac:dyDescent="0.25">
      <c r="A820" t="s">
        <v>36</v>
      </c>
      <c r="B820">
        <v>1</v>
      </c>
      <c r="C820" t="s">
        <v>1726</v>
      </c>
      <c r="D820" t="s">
        <v>38</v>
      </c>
      <c r="E820" t="s">
        <v>558</v>
      </c>
      <c r="F820" t="s">
        <v>1727</v>
      </c>
      <c r="G820" s="17" t="s">
        <v>1728</v>
      </c>
      <c r="H820" t="s">
        <v>42</v>
      </c>
      <c r="I820" t="s">
        <v>43</v>
      </c>
      <c r="J820" t="s">
        <v>8</v>
      </c>
      <c r="K820" t="s">
        <v>798</v>
      </c>
      <c r="L820" t="s">
        <v>1729</v>
      </c>
      <c r="M820" t="s">
        <v>131</v>
      </c>
      <c r="N820">
        <v>1</v>
      </c>
      <c r="O820" t="s">
        <v>47</v>
      </c>
      <c r="P820">
        <v>34</v>
      </c>
      <c r="Q820" t="s">
        <v>82</v>
      </c>
      <c r="R820" t="s">
        <v>95</v>
      </c>
      <c r="S820" t="s">
        <v>64</v>
      </c>
      <c r="T820" t="s">
        <v>51</v>
      </c>
      <c r="U820" t="s">
        <v>83</v>
      </c>
      <c r="V820">
        <v>1.05</v>
      </c>
      <c r="W820" s="1">
        <v>0</v>
      </c>
      <c r="X820">
        <v>1</v>
      </c>
      <c r="Y820">
        <v>1.4</v>
      </c>
      <c r="Z820">
        <v>5</v>
      </c>
      <c r="AA820">
        <v>0.27999999999999997</v>
      </c>
      <c r="AB820" s="2">
        <v>0</v>
      </c>
      <c r="AC820" s="1">
        <v>0</v>
      </c>
      <c r="AD820" s="7">
        <v>43487</v>
      </c>
      <c r="AE820" s="7">
        <v>43487</v>
      </c>
      <c r="AF820">
        <v>0</v>
      </c>
      <c r="AG820" t="s">
        <v>53</v>
      </c>
      <c r="AH820" s="2">
        <v>0</v>
      </c>
      <c r="AI820" s="1">
        <v>0</v>
      </c>
      <c r="AJ820" s="1">
        <v>0</v>
      </c>
      <c r="AK820" s="6" t="str">
        <f>+IF(Tabla1[[#This Row],[REQUEST_TY]]="SR MANTENIMIENTO CORRECTIVO", "EMERGENCIA", "OTROS")</f>
        <v>EMERGENCIA</v>
      </c>
      <c r="AL820" s="6" t="str">
        <f>+_xlfn.IFS(Tabla1[[#This Row],[Veces obj]]&lt;=1,"0-1",Tabla1[[#This Row],[Veces obj]]&lt;=2,"1-2",Tabla1[[#This Row],[Veces obj]]&lt;=3,"2-3",TRUE,"&gt;3")</f>
        <v>0-1</v>
      </c>
      <c r="AM820" s="6" t="str">
        <f>+_xlfn.IFS(MONTH(Tabla1[[#This Row],[MES]])&lt;=3,"Q1",MONTH(Tabla1[[#This Row],[MES]])&lt;=6,"Q2",MONTH(Tabla1[[#This Row],[MES]])&lt;=9,"Q3",TRUE,"Q4")</f>
        <v>Q1</v>
      </c>
      <c r="AN820" t="str">
        <f>+IFERROR(VLOOKUP(Tabla1[[#This Row],[CUENTA]],CTAS[],2,0),"OTROS")</f>
        <v>OTROS</v>
      </c>
      <c r="AP820" t="str">
        <f>+IFERROR(VLOOKUP(Tabla1[[#This Row],[EMPLEADO]],IS[],3,0),"OTROS")</f>
        <v>OTROS</v>
      </c>
      <c r="AQ820" t="str">
        <f>+IFERROR(VLOOKUP(Tabla1[[#This Row],[EMPLEADO]],IS[[NÓMINA]:[INGENIERO]],2,0),"OTROS")</f>
        <v>OTROS</v>
      </c>
    </row>
    <row r="821" spans="1:43" x14ac:dyDescent="0.25">
      <c r="A821" t="s">
        <v>36</v>
      </c>
      <c r="B821">
        <v>1</v>
      </c>
      <c r="C821" t="s">
        <v>1730</v>
      </c>
      <c r="D821" t="s">
        <v>38</v>
      </c>
      <c r="E821" t="s">
        <v>39</v>
      </c>
      <c r="F821" t="s">
        <v>1731</v>
      </c>
      <c r="G821" s="17" t="s">
        <v>1732</v>
      </c>
      <c r="H821" t="s">
        <v>568</v>
      </c>
      <c r="I821" t="s">
        <v>43</v>
      </c>
      <c r="J821" t="s">
        <v>8</v>
      </c>
      <c r="K821" t="s">
        <v>117</v>
      </c>
      <c r="L821" t="s">
        <v>1733</v>
      </c>
      <c r="M821" t="s">
        <v>570</v>
      </c>
      <c r="N821">
        <v>0</v>
      </c>
      <c r="O821" t="s">
        <v>47</v>
      </c>
      <c r="P821">
        <v>217</v>
      </c>
      <c r="Q821" t="s">
        <v>48</v>
      </c>
      <c r="R821" t="s">
        <v>49</v>
      </c>
      <c r="S821" t="s">
        <v>50</v>
      </c>
      <c r="T821" t="s">
        <v>51</v>
      </c>
      <c r="U821" t="s">
        <v>52</v>
      </c>
      <c r="V821">
        <v>1.05</v>
      </c>
      <c r="W821" s="1">
        <v>750.75000000000011</v>
      </c>
      <c r="X821">
        <v>1</v>
      </c>
      <c r="Y821">
        <v>1.4</v>
      </c>
      <c r="Z821">
        <v>5</v>
      </c>
      <c r="AA821">
        <v>0.27999999999999997</v>
      </c>
      <c r="AB821" s="2">
        <v>0</v>
      </c>
      <c r="AC821" s="1">
        <v>0</v>
      </c>
      <c r="AD821" s="7">
        <v>43494</v>
      </c>
      <c r="AE821" s="7">
        <v>43494</v>
      </c>
      <c r="AF821">
        <v>0</v>
      </c>
      <c r="AG821" t="s">
        <v>53</v>
      </c>
      <c r="AH821" s="2">
        <v>0</v>
      </c>
      <c r="AI821" s="1">
        <v>0</v>
      </c>
      <c r="AJ821" s="1">
        <v>0</v>
      </c>
      <c r="AK821" s="6" t="str">
        <f>+IF(Tabla1[[#This Row],[REQUEST_TY]]="SR MANTENIMIENTO CORRECTIVO", "EMERGENCIA", "OTROS")</f>
        <v>EMERGENCIA</v>
      </c>
      <c r="AL821" s="6" t="str">
        <f>+_xlfn.IFS(Tabla1[[#This Row],[Veces obj]]&lt;=1,"0-1",Tabla1[[#This Row],[Veces obj]]&lt;=2,"1-2",Tabla1[[#This Row],[Veces obj]]&lt;=3,"2-3",TRUE,"&gt;3")</f>
        <v>0-1</v>
      </c>
      <c r="AM821" s="6" t="str">
        <f>+_xlfn.IFS(MONTH(Tabla1[[#This Row],[MES]])&lt;=3,"Q1",MONTH(Tabla1[[#This Row],[MES]])&lt;=6,"Q2",MONTH(Tabla1[[#This Row],[MES]])&lt;=9,"Q3",TRUE,"Q4")</f>
        <v>Q1</v>
      </c>
      <c r="AN821" t="str">
        <f>+IFERROR(VLOOKUP(Tabla1[[#This Row],[CUENTA]],CTAS[],2,0),"OTROS")</f>
        <v>OTROS</v>
      </c>
      <c r="AP821" t="str">
        <f>+IFERROR(VLOOKUP(Tabla1[[#This Row],[EMPLEADO]],IS[],3,0),"OTROS")</f>
        <v>OTROS</v>
      </c>
      <c r="AQ821" t="str">
        <f>+IFERROR(VLOOKUP(Tabla1[[#This Row],[EMPLEADO]],IS[[NÓMINA]:[INGENIERO]],2,0),"OTROS")</f>
        <v>OTROS</v>
      </c>
    </row>
    <row r="822" spans="1:43" x14ac:dyDescent="0.25">
      <c r="A822" t="s">
        <v>4444</v>
      </c>
      <c r="B822">
        <v>1</v>
      </c>
      <c r="C822" t="s">
        <v>4654</v>
      </c>
      <c r="D822" t="s">
        <v>38</v>
      </c>
      <c r="E822" t="s">
        <v>464</v>
      </c>
      <c r="F822" t="s">
        <v>4655</v>
      </c>
      <c r="G822" s="17" t="s">
        <v>4656</v>
      </c>
      <c r="H822" t="s">
        <v>4657</v>
      </c>
      <c r="I822" t="s">
        <v>43</v>
      </c>
      <c r="J822" t="s">
        <v>8</v>
      </c>
      <c r="K822" t="s">
        <v>151</v>
      </c>
      <c r="L822" t="s">
        <v>1420</v>
      </c>
      <c r="M822" t="s">
        <v>1421</v>
      </c>
      <c r="N822">
        <v>0</v>
      </c>
      <c r="O822" t="s">
        <v>47</v>
      </c>
      <c r="P822">
        <v>161</v>
      </c>
      <c r="Q822" t="s">
        <v>48</v>
      </c>
      <c r="R822" t="s">
        <v>242</v>
      </c>
      <c r="S822" t="s">
        <v>64</v>
      </c>
      <c r="T822" t="s">
        <v>51</v>
      </c>
      <c r="U822" t="s">
        <v>96</v>
      </c>
      <c r="V822">
        <v>1.1000000000000001</v>
      </c>
      <c r="W822" s="1">
        <v>1501.5000000000002</v>
      </c>
      <c r="X822">
        <v>1</v>
      </c>
      <c r="Y822">
        <v>1.4</v>
      </c>
      <c r="Z822">
        <v>5</v>
      </c>
      <c r="AA822">
        <v>0.27999999999999997</v>
      </c>
      <c r="AB822" s="2">
        <v>0</v>
      </c>
      <c r="AC822" s="1">
        <v>0</v>
      </c>
      <c r="AD822" s="7">
        <v>43497</v>
      </c>
      <c r="AE822" s="7">
        <v>43497</v>
      </c>
      <c r="AF822">
        <v>0</v>
      </c>
      <c r="AG822" t="s">
        <v>53</v>
      </c>
      <c r="AH822" s="2">
        <v>0</v>
      </c>
      <c r="AI822" s="1">
        <v>0</v>
      </c>
      <c r="AJ822" s="1">
        <v>0</v>
      </c>
      <c r="AK822" s="6" t="str">
        <f>+IF(Tabla1[[#This Row],[REQUEST_TY]]="SR MANTENIMIENTO CORRECTIVO", "EMERGENCIA", "OTROS")</f>
        <v>EMERGENCIA</v>
      </c>
      <c r="AL822" s="6" t="str">
        <f>+_xlfn.IFS(Tabla1[[#This Row],[Veces obj]]&lt;=1,"0-1",Tabla1[[#This Row],[Veces obj]]&lt;=2,"1-2",Tabla1[[#This Row],[Veces obj]]&lt;=3,"2-3",TRUE,"&gt;3")</f>
        <v>0-1</v>
      </c>
      <c r="AM822" s="6" t="str">
        <f>+_xlfn.IFS(MONTH(Tabla1[[#This Row],[MES]])&lt;=3,"Q1",MONTH(Tabla1[[#This Row],[MES]])&lt;=6,"Q2",MONTH(Tabla1[[#This Row],[MES]])&lt;=9,"Q3",TRUE,"Q4")</f>
        <v>Q1</v>
      </c>
      <c r="AN822" t="str">
        <f>+IFERROR(VLOOKUP(Tabla1[[#This Row],[CUENTA]],CTAS[],2,0),"OTROS")</f>
        <v>HONEYWELL</v>
      </c>
      <c r="AP822" t="str">
        <f>+IFERROR(VLOOKUP(Tabla1[[#This Row],[EMPLEADO]],IS[],3,0),"OTROS")</f>
        <v>OTROS</v>
      </c>
      <c r="AQ822" t="str">
        <f>+IFERROR(VLOOKUP(Tabla1[[#This Row],[EMPLEADO]],IS[[NÓMINA]:[INGENIERO]],2,0),"OTROS")</f>
        <v>OTROS</v>
      </c>
    </row>
    <row r="823" spans="1:43" x14ac:dyDescent="0.25">
      <c r="A823" t="s">
        <v>4444</v>
      </c>
      <c r="B823">
        <v>1</v>
      </c>
      <c r="C823" t="s">
        <v>5894</v>
      </c>
      <c r="D823" t="s">
        <v>38</v>
      </c>
      <c r="E823" t="s">
        <v>5895</v>
      </c>
      <c r="F823" t="s">
        <v>5896</v>
      </c>
      <c r="G823" s="17" t="s">
        <v>5897</v>
      </c>
      <c r="H823" t="s">
        <v>79</v>
      </c>
      <c r="I823" t="s">
        <v>43</v>
      </c>
      <c r="J823" t="s">
        <v>8</v>
      </c>
      <c r="K823" t="s">
        <v>1480</v>
      </c>
      <c r="L823" t="s">
        <v>1481</v>
      </c>
      <c r="M823" t="s">
        <v>1482</v>
      </c>
      <c r="N823">
        <v>0</v>
      </c>
      <c r="O823" t="s">
        <v>47</v>
      </c>
      <c r="P823">
        <v>1090</v>
      </c>
      <c r="Q823" t="s">
        <v>48</v>
      </c>
      <c r="R823" t="s">
        <v>235</v>
      </c>
      <c r="S823" t="s">
        <v>50</v>
      </c>
      <c r="T823" t="s">
        <v>51</v>
      </c>
      <c r="U823" t="s">
        <v>52</v>
      </c>
      <c r="V823">
        <v>1.05</v>
      </c>
      <c r="W823" s="1">
        <v>750.75000000000011</v>
      </c>
      <c r="X823">
        <v>1</v>
      </c>
      <c r="Y823">
        <v>1.4</v>
      </c>
      <c r="Z823">
        <v>5</v>
      </c>
      <c r="AA823">
        <v>0.27999999999999997</v>
      </c>
      <c r="AB823" s="2">
        <v>0</v>
      </c>
      <c r="AC823" s="1">
        <v>0</v>
      </c>
      <c r="AD823" s="7">
        <v>43509</v>
      </c>
      <c r="AE823" s="7">
        <v>43509</v>
      </c>
      <c r="AF823">
        <v>0</v>
      </c>
      <c r="AG823" t="s">
        <v>53</v>
      </c>
      <c r="AH823" s="2">
        <v>0</v>
      </c>
      <c r="AI823" s="1">
        <v>0</v>
      </c>
      <c r="AJ823" s="1">
        <v>0</v>
      </c>
      <c r="AK823" s="6" t="str">
        <f>+IF(Tabla1[[#This Row],[REQUEST_TY]]="SR MANTENIMIENTO CORRECTIVO", "EMERGENCIA", "OTROS")</f>
        <v>EMERGENCIA</v>
      </c>
      <c r="AL823" s="6" t="str">
        <f>+_xlfn.IFS(Tabla1[[#This Row],[Veces obj]]&lt;=1,"0-1",Tabla1[[#This Row],[Veces obj]]&lt;=2,"1-2",Tabla1[[#This Row],[Veces obj]]&lt;=3,"2-3",TRUE,"&gt;3")</f>
        <v>0-1</v>
      </c>
      <c r="AM823" s="6" t="str">
        <f>+_xlfn.IFS(MONTH(Tabla1[[#This Row],[MES]])&lt;=3,"Q1",MONTH(Tabla1[[#This Row],[MES]])&lt;=6,"Q2",MONTH(Tabla1[[#This Row],[MES]])&lt;=9,"Q3",TRUE,"Q4")</f>
        <v>Q1</v>
      </c>
      <c r="AN823" t="str">
        <f>+IFERROR(VLOOKUP(Tabla1[[#This Row],[CUENTA]],CTAS[],2,0),"OTROS")</f>
        <v>OTROS</v>
      </c>
      <c r="AP823" t="str">
        <f>+IFERROR(VLOOKUP(Tabla1[[#This Row],[EMPLEADO]],IS[],3,0),"OTROS")</f>
        <v>OTROS</v>
      </c>
      <c r="AQ823" t="str">
        <f>+IFERROR(VLOOKUP(Tabla1[[#This Row],[EMPLEADO]],IS[[NÓMINA]:[INGENIERO]],2,0),"OTROS")</f>
        <v>OTROS</v>
      </c>
    </row>
    <row r="824" spans="1:43" x14ac:dyDescent="0.25">
      <c r="A824" t="s">
        <v>36</v>
      </c>
      <c r="B824">
        <v>1</v>
      </c>
      <c r="C824" t="s">
        <v>1734</v>
      </c>
      <c r="D824" t="s">
        <v>38</v>
      </c>
      <c r="E824" t="s">
        <v>258</v>
      </c>
      <c r="F824" t="s">
        <v>1735</v>
      </c>
      <c r="G824" s="17" t="s">
        <v>1736</v>
      </c>
      <c r="H824" t="s">
        <v>136</v>
      </c>
      <c r="I824" t="s">
        <v>43</v>
      </c>
      <c r="J824" t="s">
        <v>8</v>
      </c>
      <c r="K824" t="s">
        <v>1737</v>
      </c>
      <c r="L824" t="s">
        <v>1738</v>
      </c>
      <c r="M824" t="s">
        <v>736</v>
      </c>
      <c r="N824">
        <v>0</v>
      </c>
      <c r="O824" t="s">
        <v>47</v>
      </c>
      <c r="P824">
        <v>5</v>
      </c>
      <c r="Q824" t="s">
        <v>207</v>
      </c>
      <c r="R824" t="s">
        <v>138</v>
      </c>
      <c r="S824" t="s">
        <v>139</v>
      </c>
      <c r="T824" t="s">
        <v>51</v>
      </c>
      <c r="U824" t="s">
        <v>879</v>
      </c>
      <c r="V824">
        <v>0.6</v>
      </c>
      <c r="W824" s="1">
        <v>943.80000000000007</v>
      </c>
      <c r="X824">
        <v>1</v>
      </c>
      <c r="Y824">
        <v>1.1200000000000001</v>
      </c>
      <c r="Z824">
        <v>4</v>
      </c>
      <c r="AA824">
        <v>0.28000000000000003</v>
      </c>
      <c r="AB824" s="2">
        <v>0</v>
      </c>
      <c r="AC824" s="1">
        <v>0</v>
      </c>
      <c r="AD824" s="7">
        <v>43480</v>
      </c>
      <c r="AE824" s="7">
        <v>43480</v>
      </c>
      <c r="AF824">
        <v>0</v>
      </c>
      <c r="AG824" t="s">
        <v>53</v>
      </c>
      <c r="AH824" s="2">
        <v>0</v>
      </c>
      <c r="AI824" s="1">
        <v>0</v>
      </c>
      <c r="AJ824" s="1">
        <v>0</v>
      </c>
      <c r="AK824" s="6" t="str">
        <f>+IF(Tabla1[[#This Row],[REQUEST_TY]]="SR MANTENIMIENTO CORRECTIVO", "EMERGENCIA", "OTROS")</f>
        <v>EMERGENCIA</v>
      </c>
      <c r="AL824" s="6" t="str">
        <f>+_xlfn.IFS(Tabla1[[#This Row],[Veces obj]]&lt;=1,"0-1",Tabla1[[#This Row],[Veces obj]]&lt;=2,"1-2",Tabla1[[#This Row],[Veces obj]]&lt;=3,"2-3",TRUE,"&gt;3")</f>
        <v>0-1</v>
      </c>
      <c r="AM824" s="6" t="str">
        <f>+_xlfn.IFS(MONTH(Tabla1[[#This Row],[MES]])&lt;=3,"Q1",MONTH(Tabla1[[#This Row],[MES]])&lt;=6,"Q2",MONTH(Tabla1[[#This Row],[MES]])&lt;=9,"Q3",TRUE,"Q4")</f>
        <v>Q1</v>
      </c>
      <c r="AN824" t="str">
        <f>+IFERROR(VLOOKUP(Tabla1[[#This Row],[CUENTA]],CTAS[],2,0),"OTROS")</f>
        <v>OTROS</v>
      </c>
      <c r="AP824" t="str">
        <f>+IFERROR(VLOOKUP(Tabla1[[#This Row],[EMPLEADO]],IS[],3,0),"OTROS")</f>
        <v>OTROS</v>
      </c>
      <c r="AQ824" t="str">
        <f>+IFERROR(VLOOKUP(Tabla1[[#This Row],[EMPLEADO]],IS[[NÓMINA]:[INGENIERO]],2,0),"OTROS")</f>
        <v>OTROS</v>
      </c>
    </row>
    <row r="825" spans="1:43" x14ac:dyDescent="0.25">
      <c r="A825" t="s">
        <v>36</v>
      </c>
      <c r="B825">
        <v>1</v>
      </c>
      <c r="C825" t="s">
        <v>1739</v>
      </c>
      <c r="D825" t="s">
        <v>38</v>
      </c>
      <c r="E825" t="s">
        <v>113</v>
      </c>
      <c r="F825" t="s">
        <v>1740</v>
      </c>
      <c r="G825" s="17" t="s">
        <v>1741</v>
      </c>
      <c r="H825" t="s">
        <v>308</v>
      </c>
      <c r="I825" t="s">
        <v>43</v>
      </c>
      <c r="J825" t="s">
        <v>8</v>
      </c>
      <c r="K825" t="s">
        <v>144</v>
      </c>
      <c r="L825" t="s">
        <v>616</v>
      </c>
      <c r="M825" t="s">
        <v>46</v>
      </c>
      <c r="N825">
        <v>0</v>
      </c>
      <c r="O825" t="s">
        <v>47</v>
      </c>
      <c r="P825">
        <v>907</v>
      </c>
      <c r="Q825" t="s">
        <v>48</v>
      </c>
      <c r="R825" t="s">
        <v>49</v>
      </c>
      <c r="S825" t="s">
        <v>50</v>
      </c>
      <c r="T825" t="s">
        <v>51</v>
      </c>
      <c r="U825" t="s">
        <v>52</v>
      </c>
      <c r="V825">
        <v>1.05</v>
      </c>
      <c r="W825" s="1">
        <v>750.75000000000011</v>
      </c>
      <c r="X825">
        <v>1</v>
      </c>
      <c r="Y825">
        <v>1.41</v>
      </c>
      <c r="Z825">
        <v>5</v>
      </c>
      <c r="AA825">
        <v>0.28199999999999997</v>
      </c>
      <c r="AB825" s="2">
        <v>0</v>
      </c>
      <c r="AC825" s="1">
        <v>0</v>
      </c>
      <c r="AD825" s="7">
        <v>43476</v>
      </c>
      <c r="AE825" s="7">
        <v>43476</v>
      </c>
      <c r="AF825">
        <v>0</v>
      </c>
      <c r="AG825" t="s">
        <v>53</v>
      </c>
      <c r="AH825" s="2">
        <v>0</v>
      </c>
      <c r="AI825" s="1">
        <v>0</v>
      </c>
      <c r="AJ825" s="1">
        <v>0</v>
      </c>
      <c r="AK825" s="6" t="str">
        <f>+IF(Tabla1[[#This Row],[REQUEST_TY]]="SR MANTENIMIENTO CORRECTIVO", "EMERGENCIA", "OTROS")</f>
        <v>EMERGENCIA</v>
      </c>
      <c r="AL825" s="6" t="str">
        <f>+_xlfn.IFS(Tabla1[[#This Row],[Veces obj]]&lt;=1,"0-1",Tabla1[[#This Row],[Veces obj]]&lt;=2,"1-2",Tabla1[[#This Row],[Veces obj]]&lt;=3,"2-3",TRUE,"&gt;3")</f>
        <v>0-1</v>
      </c>
      <c r="AM825" s="6" t="str">
        <f>+_xlfn.IFS(MONTH(Tabla1[[#This Row],[MES]])&lt;=3,"Q1",MONTH(Tabla1[[#This Row],[MES]])&lt;=6,"Q2",MONTH(Tabla1[[#This Row],[MES]])&lt;=9,"Q3",TRUE,"Q4")</f>
        <v>Q1</v>
      </c>
      <c r="AN825" t="str">
        <f>+IFERROR(VLOOKUP(Tabla1[[#This Row],[CUENTA]],CTAS[],2,0),"OTROS")</f>
        <v>OTROS</v>
      </c>
      <c r="AP825" t="str">
        <f>+IFERROR(VLOOKUP(Tabla1[[#This Row],[EMPLEADO]],IS[],3,0),"OTROS")</f>
        <v>OTROS</v>
      </c>
      <c r="AQ825" t="str">
        <f>+IFERROR(VLOOKUP(Tabla1[[#This Row],[EMPLEADO]],IS[[NÓMINA]:[INGENIERO]],2,0),"OTROS")</f>
        <v>OTROS</v>
      </c>
    </row>
    <row r="826" spans="1:43" x14ac:dyDescent="0.25">
      <c r="A826" t="s">
        <v>36</v>
      </c>
      <c r="B826">
        <v>1</v>
      </c>
      <c r="C826" t="s">
        <v>1742</v>
      </c>
      <c r="D826" t="s">
        <v>38</v>
      </c>
      <c r="E826" t="s">
        <v>98</v>
      </c>
      <c r="F826" t="s">
        <v>1743</v>
      </c>
      <c r="G826" s="17" t="s">
        <v>1744</v>
      </c>
      <c r="H826" t="s">
        <v>1052</v>
      </c>
      <c r="I826" t="s">
        <v>43</v>
      </c>
      <c r="J826" t="s">
        <v>8</v>
      </c>
      <c r="K826" t="s">
        <v>102</v>
      </c>
      <c r="L826" t="s">
        <v>1621</v>
      </c>
      <c r="M826" t="s">
        <v>736</v>
      </c>
      <c r="N826">
        <v>0</v>
      </c>
      <c r="O826" t="s">
        <v>47</v>
      </c>
      <c r="P826">
        <v>51</v>
      </c>
      <c r="Q826" t="s">
        <v>82</v>
      </c>
      <c r="R826" t="s">
        <v>63</v>
      </c>
      <c r="S826" t="s">
        <v>64</v>
      </c>
      <c r="T826" t="s">
        <v>51</v>
      </c>
      <c r="U826" t="s">
        <v>83</v>
      </c>
      <c r="V826">
        <v>1.05</v>
      </c>
      <c r="W826" s="1">
        <v>1433.25</v>
      </c>
      <c r="X826">
        <v>1</v>
      </c>
      <c r="Y826">
        <v>1.41</v>
      </c>
      <c r="Z826">
        <v>5</v>
      </c>
      <c r="AA826">
        <v>0.28199999999999997</v>
      </c>
      <c r="AB826" s="2">
        <v>0</v>
      </c>
      <c r="AC826" s="1">
        <v>0</v>
      </c>
      <c r="AD826" s="7">
        <v>43482</v>
      </c>
      <c r="AE826" s="7">
        <v>43482</v>
      </c>
      <c r="AF826">
        <v>0</v>
      </c>
      <c r="AG826" t="s">
        <v>53</v>
      </c>
      <c r="AH826" s="2">
        <v>0</v>
      </c>
      <c r="AI826" s="1">
        <v>0</v>
      </c>
      <c r="AJ826" s="1">
        <v>0</v>
      </c>
      <c r="AK826" s="6" t="str">
        <f>+IF(Tabla1[[#This Row],[REQUEST_TY]]="SR MANTENIMIENTO CORRECTIVO", "EMERGENCIA", "OTROS")</f>
        <v>EMERGENCIA</v>
      </c>
      <c r="AL826" s="6" t="str">
        <f>+_xlfn.IFS(Tabla1[[#This Row],[Veces obj]]&lt;=1,"0-1",Tabla1[[#This Row],[Veces obj]]&lt;=2,"1-2",Tabla1[[#This Row],[Veces obj]]&lt;=3,"2-3",TRUE,"&gt;3")</f>
        <v>0-1</v>
      </c>
      <c r="AM826" s="6" t="str">
        <f>+_xlfn.IFS(MONTH(Tabla1[[#This Row],[MES]])&lt;=3,"Q1",MONTH(Tabla1[[#This Row],[MES]])&lt;=6,"Q2",MONTH(Tabla1[[#This Row],[MES]])&lt;=9,"Q3",TRUE,"Q4")</f>
        <v>Q1</v>
      </c>
      <c r="AN826" t="str">
        <f>+IFERROR(VLOOKUP(Tabla1[[#This Row],[CUENTA]],CTAS[],2,0),"OTROS")</f>
        <v>OTROS</v>
      </c>
      <c r="AP826" t="str">
        <f>+IFERROR(VLOOKUP(Tabla1[[#This Row],[EMPLEADO]],IS[],3,0),"OTROS")</f>
        <v>OTROS</v>
      </c>
      <c r="AQ826" t="str">
        <f>+IFERROR(VLOOKUP(Tabla1[[#This Row],[EMPLEADO]],IS[[NÓMINA]:[INGENIERO]],2,0),"OTROS")</f>
        <v>OTROS</v>
      </c>
    </row>
    <row r="827" spans="1:43" x14ac:dyDescent="0.25">
      <c r="A827" t="s">
        <v>4444</v>
      </c>
      <c r="B827">
        <v>1</v>
      </c>
      <c r="C827" t="s">
        <v>4702</v>
      </c>
      <c r="D827" t="s">
        <v>38</v>
      </c>
      <c r="E827" t="s">
        <v>725</v>
      </c>
      <c r="F827" t="s">
        <v>4703</v>
      </c>
      <c r="G827" s="17" t="s">
        <v>3936</v>
      </c>
      <c r="H827" t="s">
        <v>58</v>
      </c>
      <c r="I827" t="s">
        <v>43</v>
      </c>
      <c r="J827" t="s">
        <v>8</v>
      </c>
      <c r="K827" t="s">
        <v>102</v>
      </c>
      <c r="L827" t="s">
        <v>1621</v>
      </c>
      <c r="M827" t="s">
        <v>736</v>
      </c>
      <c r="N827">
        <v>0</v>
      </c>
      <c r="O827" t="s">
        <v>47</v>
      </c>
      <c r="P827">
        <v>22</v>
      </c>
      <c r="Q827" t="s">
        <v>62</v>
      </c>
      <c r="R827" t="s">
        <v>223</v>
      </c>
      <c r="S827" t="s">
        <v>139</v>
      </c>
      <c r="T827" t="s">
        <v>51</v>
      </c>
      <c r="U827" t="s">
        <v>262</v>
      </c>
      <c r="V827">
        <v>1.05</v>
      </c>
      <c r="W827" s="1">
        <v>1651.6500000000003</v>
      </c>
      <c r="X827">
        <v>1</v>
      </c>
      <c r="Y827">
        <v>1.1299999999999999</v>
      </c>
      <c r="Z827">
        <v>4</v>
      </c>
      <c r="AA827">
        <v>0.28249999999999997</v>
      </c>
      <c r="AB827" s="2">
        <v>0</v>
      </c>
      <c r="AC827" s="1">
        <v>0</v>
      </c>
      <c r="AD827" s="7">
        <v>43496</v>
      </c>
      <c r="AE827" s="7">
        <v>43497</v>
      </c>
      <c r="AF827">
        <v>1</v>
      </c>
      <c r="AG827" t="s">
        <v>53</v>
      </c>
      <c r="AH827" s="2">
        <v>0</v>
      </c>
      <c r="AI827" s="1">
        <v>0</v>
      </c>
      <c r="AJ827" s="1">
        <v>0</v>
      </c>
      <c r="AK827" s="6" t="str">
        <f>+IF(Tabla1[[#This Row],[REQUEST_TY]]="SR MANTENIMIENTO CORRECTIVO", "EMERGENCIA", "OTROS")</f>
        <v>EMERGENCIA</v>
      </c>
      <c r="AL827" s="6" t="str">
        <f>+_xlfn.IFS(Tabla1[[#This Row],[Veces obj]]&lt;=1,"0-1",Tabla1[[#This Row],[Veces obj]]&lt;=2,"1-2",Tabla1[[#This Row],[Veces obj]]&lt;=3,"2-3",TRUE,"&gt;3")</f>
        <v>0-1</v>
      </c>
      <c r="AM827" s="6" t="str">
        <f>+_xlfn.IFS(MONTH(Tabla1[[#This Row],[MES]])&lt;=3,"Q1",MONTH(Tabla1[[#This Row],[MES]])&lt;=6,"Q2",MONTH(Tabla1[[#This Row],[MES]])&lt;=9,"Q3",TRUE,"Q4")</f>
        <v>Q1</v>
      </c>
      <c r="AN827" t="str">
        <f>+IFERROR(VLOOKUP(Tabla1[[#This Row],[CUENTA]],CTAS[],2,0),"OTROS")</f>
        <v>OTROS</v>
      </c>
      <c r="AP827" t="str">
        <f>+IFERROR(VLOOKUP(Tabla1[[#This Row],[EMPLEADO]],IS[],3,0),"OTROS")</f>
        <v>OTROS</v>
      </c>
      <c r="AQ827" t="str">
        <f>+IFERROR(VLOOKUP(Tabla1[[#This Row],[EMPLEADO]],IS[[NÓMINA]:[INGENIERO]],2,0),"OTROS")</f>
        <v>OTROS</v>
      </c>
    </row>
    <row r="828" spans="1:43" x14ac:dyDescent="0.25">
      <c r="A828" t="s">
        <v>4444</v>
      </c>
      <c r="B828">
        <v>1</v>
      </c>
      <c r="C828" t="s">
        <v>6025</v>
      </c>
      <c r="D828" t="s">
        <v>38</v>
      </c>
      <c r="E828" t="s">
        <v>133</v>
      </c>
      <c r="F828" t="s">
        <v>6026</v>
      </c>
      <c r="G828" s="17" t="s">
        <v>5250</v>
      </c>
      <c r="H828" t="s">
        <v>213</v>
      </c>
      <c r="I828" t="s">
        <v>43</v>
      </c>
      <c r="J828" t="s">
        <v>8</v>
      </c>
      <c r="K828" t="s">
        <v>59</v>
      </c>
      <c r="L828" t="s">
        <v>5247</v>
      </c>
      <c r="M828" t="s">
        <v>215</v>
      </c>
      <c r="N828">
        <v>0</v>
      </c>
      <c r="O828" t="s">
        <v>47</v>
      </c>
      <c r="P828">
        <v>8</v>
      </c>
      <c r="Q828" t="s">
        <v>194</v>
      </c>
      <c r="R828" t="s">
        <v>138</v>
      </c>
      <c r="S828" t="s">
        <v>139</v>
      </c>
      <c r="T828" t="s">
        <v>51</v>
      </c>
      <c r="U828" t="s">
        <v>224</v>
      </c>
      <c r="V828">
        <v>0.8</v>
      </c>
      <c r="W828" s="1">
        <v>1258.4000000000003</v>
      </c>
      <c r="X828">
        <v>1</v>
      </c>
      <c r="Y828">
        <v>1.1299999999999999</v>
      </c>
      <c r="Z828">
        <v>4</v>
      </c>
      <c r="AA828">
        <v>0.28249999999999997</v>
      </c>
      <c r="AB828" s="2">
        <v>0</v>
      </c>
      <c r="AC828" s="1">
        <v>0</v>
      </c>
      <c r="AD828" s="7">
        <v>43510</v>
      </c>
      <c r="AE828" s="7">
        <v>43510</v>
      </c>
      <c r="AF828">
        <v>0</v>
      </c>
      <c r="AG828" t="s">
        <v>53</v>
      </c>
      <c r="AH828" s="2">
        <v>0</v>
      </c>
      <c r="AI828" s="1">
        <v>0</v>
      </c>
      <c r="AJ828" s="1">
        <v>0</v>
      </c>
      <c r="AK828" s="6" t="str">
        <f>+IF(Tabla1[[#This Row],[REQUEST_TY]]="SR MANTENIMIENTO CORRECTIVO", "EMERGENCIA", "OTROS")</f>
        <v>EMERGENCIA</v>
      </c>
      <c r="AL828" s="6" t="str">
        <f>+_xlfn.IFS(Tabla1[[#This Row],[Veces obj]]&lt;=1,"0-1",Tabla1[[#This Row],[Veces obj]]&lt;=2,"1-2",Tabla1[[#This Row],[Veces obj]]&lt;=3,"2-3",TRUE,"&gt;3")</f>
        <v>0-1</v>
      </c>
      <c r="AM828" s="6" t="str">
        <f>+_xlfn.IFS(MONTH(Tabla1[[#This Row],[MES]])&lt;=3,"Q1",MONTH(Tabla1[[#This Row],[MES]])&lt;=6,"Q2",MONTH(Tabla1[[#This Row],[MES]])&lt;=9,"Q3",TRUE,"Q4")</f>
        <v>Q1</v>
      </c>
      <c r="AN828" t="str">
        <f>+IFERROR(VLOOKUP(Tabla1[[#This Row],[CUENTA]],CTAS[],2,0),"OTROS")</f>
        <v>OTROS</v>
      </c>
      <c r="AP828" t="str">
        <f>+IFERROR(VLOOKUP(Tabla1[[#This Row],[EMPLEADO]],IS[],3,0),"OTROS")</f>
        <v>OTROS</v>
      </c>
      <c r="AQ828" t="str">
        <f>+IFERROR(VLOOKUP(Tabla1[[#This Row],[EMPLEADO]],IS[[NÓMINA]:[INGENIERO]],2,0),"OTROS")</f>
        <v>OTROS</v>
      </c>
    </row>
    <row r="829" spans="1:43" x14ac:dyDescent="0.25">
      <c r="A829" t="s">
        <v>4444</v>
      </c>
      <c r="B829">
        <v>1</v>
      </c>
      <c r="C829" t="s">
        <v>7253</v>
      </c>
      <c r="D829" t="s">
        <v>38</v>
      </c>
      <c r="E829" t="s">
        <v>133</v>
      </c>
      <c r="F829" t="s">
        <v>7254</v>
      </c>
      <c r="G829" s="17" t="s">
        <v>2958</v>
      </c>
      <c r="H829" t="s">
        <v>136</v>
      </c>
      <c r="I829" t="s">
        <v>43</v>
      </c>
      <c r="J829" t="s">
        <v>8</v>
      </c>
      <c r="K829" t="s">
        <v>59</v>
      </c>
      <c r="L829" t="s">
        <v>2959</v>
      </c>
      <c r="M829" t="s">
        <v>736</v>
      </c>
      <c r="N829">
        <v>0</v>
      </c>
      <c r="O829" t="s">
        <v>47</v>
      </c>
      <c r="P829">
        <v>11</v>
      </c>
      <c r="Q829" t="s">
        <v>194</v>
      </c>
      <c r="R829" t="s">
        <v>138</v>
      </c>
      <c r="S829" t="s">
        <v>139</v>
      </c>
      <c r="T829" t="s">
        <v>51</v>
      </c>
      <c r="U829" t="s">
        <v>224</v>
      </c>
      <c r="V829">
        <v>0.8</v>
      </c>
      <c r="W829" s="1">
        <v>1258.4000000000003</v>
      </c>
      <c r="X829">
        <v>1</v>
      </c>
      <c r="Y829">
        <v>1.1299999999999999</v>
      </c>
      <c r="Z829">
        <v>4</v>
      </c>
      <c r="AA829">
        <v>0.28249999999999997</v>
      </c>
      <c r="AB829" s="2">
        <v>0</v>
      </c>
      <c r="AC829" s="1">
        <v>0</v>
      </c>
      <c r="AD829" s="7">
        <v>43523</v>
      </c>
      <c r="AE829" s="7">
        <v>43523</v>
      </c>
      <c r="AF829">
        <v>0</v>
      </c>
      <c r="AG829" t="s">
        <v>53</v>
      </c>
      <c r="AH829" s="2">
        <v>0</v>
      </c>
      <c r="AI829" s="1">
        <v>0</v>
      </c>
      <c r="AJ829" s="1">
        <v>0</v>
      </c>
      <c r="AK829" s="6" t="str">
        <f>+IF(Tabla1[[#This Row],[REQUEST_TY]]="SR MANTENIMIENTO CORRECTIVO", "EMERGENCIA", "OTROS")</f>
        <v>EMERGENCIA</v>
      </c>
      <c r="AL829" s="6" t="str">
        <f>+_xlfn.IFS(Tabla1[[#This Row],[Veces obj]]&lt;=1,"0-1",Tabla1[[#This Row],[Veces obj]]&lt;=2,"1-2",Tabla1[[#This Row],[Veces obj]]&lt;=3,"2-3",TRUE,"&gt;3")</f>
        <v>0-1</v>
      </c>
      <c r="AM829" s="6" t="str">
        <f>+_xlfn.IFS(MONTH(Tabla1[[#This Row],[MES]])&lt;=3,"Q1",MONTH(Tabla1[[#This Row],[MES]])&lt;=6,"Q2",MONTH(Tabla1[[#This Row],[MES]])&lt;=9,"Q3",TRUE,"Q4")</f>
        <v>Q1</v>
      </c>
      <c r="AN829" t="str">
        <f>+IFERROR(VLOOKUP(Tabla1[[#This Row],[CUENTA]],CTAS[],2,0),"OTROS")</f>
        <v>OTROS</v>
      </c>
      <c r="AP829" t="str">
        <f>+IFERROR(VLOOKUP(Tabla1[[#This Row],[EMPLEADO]],IS[],3,0),"OTROS")</f>
        <v>OTROS</v>
      </c>
      <c r="AQ829" t="str">
        <f>+IFERROR(VLOOKUP(Tabla1[[#This Row],[EMPLEADO]],IS[[NÓMINA]:[INGENIERO]],2,0),"OTROS")</f>
        <v>OTROS</v>
      </c>
    </row>
    <row r="830" spans="1:43" x14ac:dyDescent="0.25">
      <c r="A830" t="s">
        <v>36</v>
      </c>
      <c r="B830">
        <v>1</v>
      </c>
      <c r="C830" t="s">
        <v>1745</v>
      </c>
      <c r="D830" t="s">
        <v>38</v>
      </c>
      <c r="E830" t="s">
        <v>98</v>
      </c>
      <c r="F830" t="s">
        <v>1746</v>
      </c>
      <c r="G830" s="17" t="s">
        <v>1141</v>
      </c>
      <c r="H830" t="s">
        <v>213</v>
      </c>
      <c r="I830" t="s">
        <v>43</v>
      </c>
      <c r="J830" t="s">
        <v>8</v>
      </c>
      <c r="K830" t="s">
        <v>102</v>
      </c>
      <c r="L830" t="s">
        <v>1142</v>
      </c>
      <c r="M830" t="s">
        <v>640</v>
      </c>
      <c r="N830">
        <v>0</v>
      </c>
      <c r="O830" t="s">
        <v>47</v>
      </c>
      <c r="P830">
        <v>6</v>
      </c>
      <c r="Q830" t="s">
        <v>207</v>
      </c>
      <c r="R830" t="s">
        <v>63</v>
      </c>
      <c r="S830" t="s">
        <v>64</v>
      </c>
      <c r="T830" t="s">
        <v>51</v>
      </c>
      <c r="U830" t="s">
        <v>209</v>
      </c>
      <c r="V830">
        <v>0</v>
      </c>
      <c r="W830" s="1">
        <v>0</v>
      </c>
      <c r="X830">
        <v>1</v>
      </c>
      <c r="Y830">
        <v>1.42</v>
      </c>
      <c r="Z830">
        <v>5</v>
      </c>
      <c r="AA830">
        <v>0.28399999999999997</v>
      </c>
      <c r="AB830" s="2">
        <v>0</v>
      </c>
      <c r="AC830" s="1">
        <v>0</v>
      </c>
      <c r="AD830" s="7">
        <v>43473</v>
      </c>
      <c r="AE830" s="7">
        <v>43473</v>
      </c>
      <c r="AF830">
        <v>0</v>
      </c>
      <c r="AG830" t="s">
        <v>53</v>
      </c>
      <c r="AH830" s="2">
        <v>0</v>
      </c>
      <c r="AI830" s="1">
        <v>0</v>
      </c>
      <c r="AJ830" s="1">
        <v>0</v>
      </c>
      <c r="AK830" s="6" t="str">
        <f>+IF(Tabla1[[#This Row],[REQUEST_TY]]="SR MANTENIMIENTO CORRECTIVO", "EMERGENCIA", "OTROS")</f>
        <v>EMERGENCIA</v>
      </c>
      <c r="AL830" s="6" t="str">
        <f>+_xlfn.IFS(Tabla1[[#This Row],[Veces obj]]&lt;=1,"0-1",Tabla1[[#This Row],[Veces obj]]&lt;=2,"1-2",Tabla1[[#This Row],[Veces obj]]&lt;=3,"2-3",TRUE,"&gt;3")</f>
        <v>0-1</v>
      </c>
      <c r="AM830" s="6" t="str">
        <f>+_xlfn.IFS(MONTH(Tabla1[[#This Row],[MES]])&lt;=3,"Q1",MONTH(Tabla1[[#This Row],[MES]])&lt;=6,"Q2",MONTH(Tabla1[[#This Row],[MES]])&lt;=9,"Q3",TRUE,"Q4")</f>
        <v>Q1</v>
      </c>
      <c r="AN830" t="str">
        <f>+IFERROR(VLOOKUP(Tabla1[[#This Row],[CUENTA]],CTAS[],2,0),"OTROS")</f>
        <v>OTROS</v>
      </c>
      <c r="AP830" t="str">
        <f>+IFERROR(VLOOKUP(Tabla1[[#This Row],[EMPLEADO]],IS[],3,0),"OTROS")</f>
        <v>OTROS</v>
      </c>
      <c r="AQ830" t="str">
        <f>+IFERROR(VLOOKUP(Tabla1[[#This Row],[EMPLEADO]],IS[[NÓMINA]:[INGENIERO]],2,0),"OTROS")</f>
        <v>OTROS</v>
      </c>
    </row>
    <row r="831" spans="1:43" x14ac:dyDescent="0.25">
      <c r="A831" t="s">
        <v>36</v>
      </c>
      <c r="B831">
        <v>1</v>
      </c>
      <c r="C831" t="s">
        <v>1747</v>
      </c>
      <c r="D831" t="s">
        <v>38</v>
      </c>
      <c r="E831" t="s">
        <v>320</v>
      </c>
      <c r="F831" t="s">
        <v>1748</v>
      </c>
      <c r="G831" s="17" t="s">
        <v>1749</v>
      </c>
      <c r="H831" t="s">
        <v>1052</v>
      </c>
      <c r="I831" t="s">
        <v>43</v>
      </c>
      <c r="J831" t="s">
        <v>8</v>
      </c>
      <c r="K831" t="s">
        <v>1750</v>
      </c>
      <c r="L831" t="s">
        <v>1751</v>
      </c>
      <c r="M831" t="s">
        <v>61</v>
      </c>
      <c r="N831">
        <v>0</v>
      </c>
      <c r="O831" t="s">
        <v>47</v>
      </c>
      <c r="P831">
        <v>238</v>
      </c>
      <c r="Q831" t="s">
        <v>48</v>
      </c>
      <c r="R831" t="s">
        <v>49</v>
      </c>
      <c r="S831" t="s">
        <v>50</v>
      </c>
      <c r="T831" t="s">
        <v>51</v>
      </c>
      <c r="U831" t="s">
        <v>52</v>
      </c>
      <c r="V831">
        <v>1.05</v>
      </c>
      <c r="W831" s="1">
        <v>750.75000000000011</v>
      </c>
      <c r="X831">
        <v>1</v>
      </c>
      <c r="Y831">
        <v>1.42</v>
      </c>
      <c r="Z831">
        <v>5</v>
      </c>
      <c r="AA831">
        <v>0.28399999999999997</v>
      </c>
      <c r="AB831" s="2">
        <v>0</v>
      </c>
      <c r="AC831" s="1">
        <v>0</v>
      </c>
      <c r="AD831" s="7">
        <v>43479</v>
      </c>
      <c r="AE831" s="7">
        <v>43479</v>
      </c>
      <c r="AF831">
        <v>0</v>
      </c>
      <c r="AG831" t="s">
        <v>53</v>
      </c>
      <c r="AH831" s="2">
        <v>0</v>
      </c>
      <c r="AI831" s="1">
        <v>0</v>
      </c>
      <c r="AJ831" s="1">
        <v>0</v>
      </c>
      <c r="AK831" s="6" t="str">
        <f>+IF(Tabla1[[#This Row],[REQUEST_TY]]="SR MANTENIMIENTO CORRECTIVO", "EMERGENCIA", "OTROS")</f>
        <v>EMERGENCIA</v>
      </c>
      <c r="AL831" s="6" t="str">
        <f>+_xlfn.IFS(Tabla1[[#This Row],[Veces obj]]&lt;=1,"0-1",Tabla1[[#This Row],[Veces obj]]&lt;=2,"1-2",Tabla1[[#This Row],[Veces obj]]&lt;=3,"2-3",TRUE,"&gt;3")</f>
        <v>0-1</v>
      </c>
      <c r="AM831" s="6" t="str">
        <f>+_xlfn.IFS(MONTH(Tabla1[[#This Row],[MES]])&lt;=3,"Q1",MONTH(Tabla1[[#This Row],[MES]])&lt;=6,"Q2",MONTH(Tabla1[[#This Row],[MES]])&lt;=9,"Q3",TRUE,"Q4")</f>
        <v>Q1</v>
      </c>
      <c r="AN831" t="str">
        <f>+IFERROR(VLOOKUP(Tabla1[[#This Row],[CUENTA]],CTAS[],2,0),"OTROS")</f>
        <v>OTROS</v>
      </c>
      <c r="AP831" t="str">
        <f>+IFERROR(VLOOKUP(Tabla1[[#This Row],[EMPLEADO]],IS[],3,0),"OTROS")</f>
        <v>OTROS</v>
      </c>
      <c r="AQ831" t="str">
        <f>+IFERROR(VLOOKUP(Tabla1[[#This Row],[EMPLEADO]],IS[[NÓMINA]:[INGENIERO]],2,0),"OTROS")</f>
        <v>OTROS</v>
      </c>
    </row>
    <row r="832" spans="1:43" x14ac:dyDescent="0.25">
      <c r="A832" t="s">
        <v>36</v>
      </c>
      <c r="B832">
        <v>1</v>
      </c>
      <c r="C832" t="s">
        <v>1752</v>
      </c>
      <c r="D832" t="s">
        <v>38</v>
      </c>
      <c r="E832" t="s">
        <v>535</v>
      </c>
      <c r="F832" t="s">
        <v>1753</v>
      </c>
      <c r="G832" s="17" t="s">
        <v>1754</v>
      </c>
      <c r="H832" t="s">
        <v>868</v>
      </c>
      <c r="I832" t="s">
        <v>43</v>
      </c>
      <c r="J832" t="s">
        <v>8</v>
      </c>
      <c r="K832" t="s">
        <v>1755</v>
      </c>
      <c r="L832" t="s">
        <v>1756</v>
      </c>
      <c r="M832" t="s">
        <v>871</v>
      </c>
      <c r="N832">
        <v>1</v>
      </c>
      <c r="O832" t="s">
        <v>47</v>
      </c>
      <c r="P832">
        <v>53</v>
      </c>
      <c r="Q832" t="s">
        <v>82</v>
      </c>
      <c r="R832" t="s">
        <v>49</v>
      </c>
      <c r="S832" t="s">
        <v>50</v>
      </c>
      <c r="T832" t="s">
        <v>51</v>
      </c>
      <c r="U832" t="s">
        <v>120</v>
      </c>
      <c r="V832">
        <v>0.8</v>
      </c>
      <c r="W832" s="1">
        <v>0</v>
      </c>
      <c r="X832">
        <v>1</v>
      </c>
      <c r="Y832">
        <v>1.42</v>
      </c>
      <c r="Z832">
        <v>5</v>
      </c>
      <c r="AA832">
        <v>0.28399999999999997</v>
      </c>
      <c r="AB832" s="2">
        <v>0</v>
      </c>
      <c r="AC832" s="1">
        <v>0</v>
      </c>
      <c r="AD832" s="7">
        <v>43486</v>
      </c>
      <c r="AE832" s="7">
        <v>43486</v>
      </c>
      <c r="AF832">
        <v>0</v>
      </c>
      <c r="AG832" t="s">
        <v>53</v>
      </c>
      <c r="AH832" s="2">
        <v>0</v>
      </c>
      <c r="AI832" s="1">
        <v>0</v>
      </c>
      <c r="AJ832" s="1">
        <v>0</v>
      </c>
      <c r="AK832" s="6" t="str">
        <f>+IF(Tabla1[[#This Row],[REQUEST_TY]]="SR MANTENIMIENTO CORRECTIVO", "EMERGENCIA", "OTROS")</f>
        <v>EMERGENCIA</v>
      </c>
      <c r="AL832" s="6" t="str">
        <f>+_xlfn.IFS(Tabla1[[#This Row],[Veces obj]]&lt;=1,"0-1",Tabla1[[#This Row],[Veces obj]]&lt;=2,"1-2",Tabla1[[#This Row],[Veces obj]]&lt;=3,"2-3",TRUE,"&gt;3")</f>
        <v>0-1</v>
      </c>
      <c r="AM832" s="6" t="str">
        <f>+_xlfn.IFS(MONTH(Tabla1[[#This Row],[MES]])&lt;=3,"Q1",MONTH(Tabla1[[#This Row],[MES]])&lt;=6,"Q2",MONTH(Tabla1[[#This Row],[MES]])&lt;=9,"Q3",TRUE,"Q4")</f>
        <v>Q1</v>
      </c>
      <c r="AN832" t="str">
        <f>+IFERROR(VLOOKUP(Tabla1[[#This Row],[CUENTA]],CTAS[],2,0),"OTROS")</f>
        <v>OTROS</v>
      </c>
      <c r="AP832" t="str">
        <f>+IFERROR(VLOOKUP(Tabla1[[#This Row],[EMPLEADO]],IS[],3,0),"OTROS")</f>
        <v>OTROS</v>
      </c>
      <c r="AQ832" t="str">
        <f>+IFERROR(VLOOKUP(Tabla1[[#This Row],[EMPLEADO]],IS[[NÓMINA]:[INGENIERO]],2,0),"OTROS")</f>
        <v>OTROS</v>
      </c>
    </row>
    <row r="833" spans="1:43" x14ac:dyDescent="0.25">
      <c r="A833" t="s">
        <v>36</v>
      </c>
      <c r="B833">
        <v>1</v>
      </c>
      <c r="C833" t="s">
        <v>1757</v>
      </c>
      <c r="D833" t="s">
        <v>38</v>
      </c>
      <c r="E833" t="s">
        <v>113</v>
      </c>
      <c r="F833" t="s">
        <v>1758</v>
      </c>
      <c r="G833" s="17" t="s">
        <v>1759</v>
      </c>
      <c r="H833" t="s">
        <v>453</v>
      </c>
      <c r="I833" t="s">
        <v>43</v>
      </c>
      <c r="J833" t="s">
        <v>8</v>
      </c>
      <c r="K833" t="s">
        <v>144</v>
      </c>
      <c r="L833" t="s">
        <v>1760</v>
      </c>
      <c r="M833" t="s">
        <v>1761</v>
      </c>
      <c r="N833">
        <v>0</v>
      </c>
      <c r="O833" t="s">
        <v>47</v>
      </c>
      <c r="P833">
        <v>132</v>
      </c>
      <c r="Q833" t="s">
        <v>48</v>
      </c>
      <c r="R833" t="s">
        <v>49</v>
      </c>
      <c r="S833" t="s">
        <v>50</v>
      </c>
      <c r="T833" t="s">
        <v>51</v>
      </c>
      <c r="U833" t="s">
        <v>52</v>
      </c>
      <c r="V833">
        <v>1.05</v>
      </c>
      <c r="W833" s="1">
        <v>750.75000000000011</v>
      </c>
      <c r="X833">
        <v>1</v>
      </c>
      <c r="Y833">
        <v>1.42</v>
      </c>
      <c r="Z833">
        <v>5</v>
      </c>
      <c r="AA833">
        <v>0.28399999999999997</v>
      </c>
      <c r="AB833" s="2">
        <v>0</v>
      </c>
      <c r="AC833" s="1">
        <v>0</v>
      </c>
      <c r="AD833" s="7">
        <v>43495</v>
      </c>
      <c r="AE833" s="7">
        <v>43495</v>
      </c>
      <c r="AF833">
        <v>0</v>
      </c>
      <c r="AG833" t="s">
        <v>53</v>
      </c>
      <c r="AH833" s="2">
        <v>0</v>
      </c>
      <c r="AI833" s="1">
        <v>0</v>
      </c>
      <c r="AJ833" s="1">
        <v>0</v>
      </c>
      <c r="AK833" s="6" t="str">
        <f>+IF(Tabla1[[#This Row],[REQUEST_TY]]="SR MANTENIMIENTO CORRECTIVO", "EMERGENCIA", "OTROS")</f>
        <v>EMERGENCIA</v>
      </c>
      <c r="AL833" s="6" t="str">
        <f>+_xlfn.IFS(Tabla1[[#This Row],[Veces obj]]&lt;=1,"0-1",Tabla1[[#This Row],[Veces obj]]&lt;=2,"1-2",Tabla1[[#This Row],[Veces obj]]&lt;=3,"2-3",TRUE,"&gt;3")</f>
        <v>0-1</v>
      </c>
      <c r="AM833" s="6" t="str">
        <f>+_xlfn.IFS(MONTH(Tabla1[[#This Row],[MES]])&lt;=3,"Q1",MONTH(Tabla1[[#This Row],[MES]])&lt;=6,"Q2",MONTH(Tabla1[[#This Row],[MES]])&lt;=9,"Q3",TRUE,"Q4")</f>
        <v>Q1</v>
      </c>
      <c r="AN833" t="str">
        <f>+IFERROR(VLOOKUP(Tabla1[[#This Row],[CUENTA]],CTAS[],2,0),"OTROS")</f>
        <v>OTROS</v>
      </c>
      <c r="AP833" t="str">
        <f>+IFERROR(VLOOKUP(Tabla1[[#This Row],[EMPLEADO]],IS[],3,0),"OTROS")</f>
        <v>OTROS</v>
      </c>
      <c r="AQ833" t="str">
        <f>+IFERROR(VLOOKUP(Tabla1[[#This Row],[EMPLEADO]],IS[[NÓMINA]:[INGENIERO]],2,0),"OTROS")</f>
        <v>OTROS</v>
      </c>
    </row>
    <row r="834" spans="1:43" x14ac:dyDescent="0.25">
      <c r="A834" t="s">
        <v>36</v>
      </c>
      <c r="B834">
        <v>1</v>
      </c>
      <c r="C834" t="s">
        <v>3443</v>
      </c>
      <c r="D834" t="s">
        <v>3346</v>
      </c>
      <c r="E834" t="s">
        <v>39</v>
      </c>
      <c r="F834" t="s">
        <v>3444</v>
      </c>
      <c r="G834" s="17" t="s">
        <v>3445</v>
      </c>
      <c r="H834" t="s">
        <v>101</v>
      </c>
      <c r="I834" t="s">
        <v>43</v>
      </c>
      <c r="J834" t="s">
        <v>8</v>
      </c>
      <c r="K834" t="s">
        <v>1848</v>
      </c>
      <c r="L834" t="s">
        <v>3446</v>
      </c>
      <c r="M834" t="s">
        <v>273</v>
      </c>
      <c r="N834">
        <v>1</v>
      </c>
      <c r="O834" t="s">
        <v>105</v>
      </c>
      <c r="P834" t="s">
        <v>822</v>
      </c>
      <c r="Q834" t="s">
        <v>48</v>
      </c>
      <c r="R834" t="s">
        <v>49</v>
      </c>
      <c r="S834" t="s">
        <v>50</v>
      </c>
      <c r="T834" t="s">
        <v>51</v>
      </c>
      <c r="U834" t="s">
        <v>52</v>
      </c>
      <c r="V834">
        <v>1</v>
      </c>
      <c r="W834" s="1">
        <v>0</v>
      </c>
      <c r="X834">
        <v>0</v>
      </c>
      <c r="Y834">
        <v>5</v>
      </c>
      <c r="Z834">
        <v>5</v>
      </c>
      <c r="AA834">
        <v>1</v>
      </c>
      <c r="AB834" s="2">
        <v>0</v>
      </c>
      <c r="AC834" s="1">
        <v>0</v>
      </c>
      <c r="AD834" s="7">
        <v>43472</v>
      </c>
      <c r="AE834" s="7">
        <v>43473</v>
      </c>
      <c r="AF834">
        <v>1</v>
      </c>
      <c r="AG834" t="s">
        <v>53</v>
      </c>
      <c r="AH834" s="2">
        <v>0</v>
      </c>
      <c r="AI834" s="1">
        <v>0</v>
      </c>
      <c r="AJ834" s="1">
        <v>0</v>
      </c>
      <c r="AK834" s="6" t="str">
        <f>+IF(Tabla1[[#This Row],[REQUEST_TY]]="SR MANTENIMIENTO CORRECTIVO", "EMERGENCIA", "OTROS")</f>
        <v>OTROS</v>
      </c>
      <c r="AL834" s="6" t="str">
        <f>+_xlfn.IFS(Tabla1[[#This Row],[Veces obj]]&lt;=1,"0-1",Tabla1[[#This Row],[Veces obj]]&lt;=2,"1-2",Tabla1[[#This Row],[Veces obj]]&lt;=3,"2-3",TRUE,"&gt;3")</f>
        <v>0-1</v>
      </c>
      <c r="AM834" s="6" t="str">
        <f>+_xlfn.IFS(MONTH(Tabla1[[#This Row],[MES]])&lt;=3,"Q1",MONTH(Tabla1[[#This Row],[MES]])&lt;=6,"Q2",MONTH(Tabla1[[#This Row],[MES]])&lt;=9,"Q3",TRUE,"Q4")</f>
        <v>Q1</v>
      </c>
      <c r="AN834" t="str">
        <f>+IFERROR(VLOOKUP(Tabla1[[#This Row],[CUENTA]],CTAS[],2,0),"OTROS")</f>
        <v>OTROS</v>
      </c>
      <c r="AP834" t="str">
        <f>+IFERROR(VLOOKUP(Tabla1[[#This Row],[EMPLEADO]],IS[],3,0),"OTROS")</f>
        <v>OTROS</v>
      </c>
      <c r="AQ834" t="str">
        <f>+IFERROR(VLOOKUP(Tabla1[[#This Row],[EMPLEADO]],IS[[NÓMINA]:[INGENIERO]],2,0),"OTROS")</f>
        <v>OTROS</v>
      </c>
    </row>
    <row r="835" spans="1:43" x14ac:dyDescent="0.25">
      <c r="A835" t="s">
        <v>36</v>
      </c>
      <c r="B835">
        <v>1</v>
      </c>
      <c r="C835" t="s">
        <v>1762</v>
      </c>
      <c r="D835" t="s">
        <v>38</v>
      </c>
      <c r="E835" t="s">
        <v>725</v>
      </c>
      <c r="F835" t="s">
        <v>1763</v>
      </c>
      <c r="G835" s="17" t="s">
        <v>1764</v>
      </c>
      <c r="H835" t="s">
        <v>213</v>
      </c>
      <c r="I835" t="s">
        <v>43</v>
      </c>
      <c r="J835" t="s">
        <v>8</v>
      </c>
      <c r="K835" t="s">
        <v>102</v>
      </c>
      <c r="L835" t="s">
        <v>1142</v>
      </c>
      <c r="M835" t="s">
        <v>640</v>
      </c>
      <c r="N835">
        <v>0</v>
      </c>
      <c r="O835" t="s">
        <v>47</v>
      </c>
      <c r="P835">
        <v>115</v>
      </c>
      <c r="Q835" t="s">
        <v>48</v>
      </c>
      <c r="R835" t="s">
        <v>223</v>
      </c>
      <c r="S835" t="s">
        <v>139</v>
      </c>
      <c r="T835" t="s">
        <v>51</v>
      </c>
      <c r="U835" t="s">
        <v>353</v>
      </c>
      <c r="V835">
        <v>1.1499999999999999</v>
      </c>
      <c r="W835" s="1">
        <v>1808.95</v>
      </c>
      <c r="X835">
        <v>1</v>
      </c>
      <c r="Y835">
        <v>1.1399999999999999</v>
      </c>
      <c r="Z835">
        <v>4</v>
      </c>
      <c r="AA835">
        <v>0.28499999999999998</v>
      </c>
      <c r="AB835" s="2">
        <v>0</v>
      </c>
      <c r="AC835" s="1">
        <v>0</v>
      </c>
      <c r="AD835" s="7">
        <v>43486</v>
      </c>
      <c r="AE835" s="7">
        <v>43486</v>
      </c>
      <c r="AF835">
        <v>0</v>
      </c>
      <c r="AG835" t="s">
        <v>53</v>
      </c>
      <c r="AH835" s="2">
        <v>0</v>
      </c>
      <c r="AI835" s="1">
        <v>0</v>
      </c>
      <c r="AJ835" s="1">
        <v>0</v>
      </c>
      <c r="AK835" s="6" t="str">
        <f>+IF(Tabla1[[#This Row],[REQUEST_TY]]="SR MANTENIMIENTO CORRECTIVO", "EMERGENCIA", "OTROS")</f>
        <v>EMERGENCIA</v>
      </c>
      <c r="AL835" s="6" t="str">
        <f>+_xlfn.IFS(Tabla1[[#This Row],[Veces obj]]&lt;=1,"0-1",Tabla1[[#This Row],[Veces obj]]&lt;=2,"1-2",Tabla1[[#This Row],[Veces obj]]&lt;=3,"2-3",TRUE,"&gt;3")</f>
        <v>0-1</v>
      </c>
      <c r="AM835" s="6" t="str">
        <f>+_xlfn.IFS(MONTH(Tabla1[[#This Row],[MES]])&lt;=3,"Q1",MONTH(Tabla1[[#This Row],[MES]])&lt;=6,"Q2",MONTH(Tabla1[[#This Row],[MES]])&lt;=9,"Q3",TRUE,"Q4")</f>
        <v>Q1</v>
      </c>
      <c r="AN835" t="str">
        <f>+IFERROR(VLOOKUP(Tabla1[[#This Row],[CUENTA]],CTAS[],2,0),"OTROS")</f>
        <v>OTROS</v>
      </c>
      <c r="AP835" t="str">
        <f>+IFERROR(VLOOKUP(Tabla1[[#This Row],[EMPLEADO]],IS[],3,0),"OTROS")</f>
        <v>OTROS</v>
      </c>
      <c r="AQ835" t="str">
        <f>+IFERROR(VLOOKUP(Tabla1[[#This Row],[EMPLEADO]],IS[[NÓMINA]:[INGENIERO]],2,0),"OTROS")</f>
        <v>OTROS</v>
      </c>
    </row>
    <row r="836" spans="1:43" x14ac:dyDescent="0.25">
      <c r="A836" t="s">
        <v>36</v>
      </c>
      <c r="B836">
        <v>1</v>
      </c>
      <c r="C836" t="s">
        <v>3456</v>
      </c>
      <c r="D836" t="s">
        <v>3346</v>
      </c>
      <c r="E836" t="s">
        <v>558</v>
      </c>
      <c r="F836" t="s">
        <v>3457</v>
      </c>
      <c r="G836" s="17" t="s">
        <v>3458</v>
      </c>
      <c r="H836" t="s">
        <v>246</v>
      </c>
      <c r="I836" t="s">
        <v>43</v>
      </c>
      <c r="J836" t="s">
        <v>8</v>
      </c>
      <c r="K836" t="s">
        <v>44</v>
      </c>
      <c r="L836" t="s">
        <v>3459</v>
      </c>
      <c r="M836" t="s">
        <v>1510</v>
      </c>
      <c r="N836">
        <v>1</v>
      </c>
      <c r="O836" t="s">
        <v>105</v>
      </c>
      <c r="P836" t="s">
        <v>822</v>
      </c>
      <c r="Q836" t="s">
        <v>48</v>
      </c>
      <c r="R836" t="s">
        <v>95</v>
      </c>
      <c r="S836" t="s">
        <v>64</v>
      </c>
      <c r="T836" t="s">
        <v>51</v>
      </c>
      <c r="U836" t="s">
        <v>96</v>
      </c>
      <c r="V836">
        <v>1</v>
      </c>
      <c r="W836" s="1">
        <v>0</v>
      </c>
      <c r="X836">
        <v>0</v>
      </c>
      <c r="Y836">
        <v>5</v>
      </c>
      <c r="Z836">
        <v>5</v>
      </c>
      <c r="AA836">
        <v>1</v>
      </c>
      <c r="AB836" s="2">
        <v>0</v>
      </c>
      <c r="AC836" s="1">
        <v>0</v>
      </c>
      <c r="AD836" s="7">
        <v>43472</v>
      </c>
      <c r="AE836" s="7">
        <v>43473</v>
      </c>
      <c r="AF836">
        <v>1</v>
      </c>
      <c r="AG836" t="s">
        <v>53</v>
      </c>
      <c r="AH836" s="2">
        <v>0</v>
      </c>
      <c r="AI836" s="1">
        <v>0</v>
      </c>
      <c r="AJ836" s="1">
        <v>0</v>
      </c>
      <c r="AK836" s="6" t="str">
        <f>+IF(Tabla1[[#This Row],[REQUEST_TY]]="SR MANTENIMIENTO CORRECTIVO", "EMERGENCIA", "OTROS")</f>
        <v>OTROS</v>
      </c>
      <c r="AL836" s="6" t="str">
        <f>+_xlfn.IFS(Tabla1[[#This Row],[Veces obj]]&lt;=1,"0-1",Tabla1[[#This Row],[Veces obj]]&lt;=2,"1-2",Tabla1[[#This Row],[Veces obj]]&lt;=3,"2-3",TRUE,"&gt;3")</f>
        <v>0-1</v>
      </c>
      <c r="AM836" s="6" t="str">
        <f>+_xlfn.IFS(MONTH(Tabla1[[#This Row],[MES]])&lt;=3,"Q1",MONTH(Tabla1[[#This Row],[MES]])&lt;=6,"Q2",MONTH(Tabla1[[#This Row],[MES]])&lt;=9,"Q3",TRUE,"Q4")</f>
        <v>Q1</v>
      </c>
      <c r="AN836" t="str">
        <f>+IFERROR(VLOOKUP(Tabla1[[#This Row],[CUENTA]],CTAS[],2,0),"OTROS")</f>
        <v>OTROS</v>
      </c>
      <c r="AP836" t="str">
        <f>+IFERROR(VLOOKUP(Tabla1[[#This Row],[EMPLEADO]],IS[],3,0),"OTROS")</f>
        <v>OTROS</v>
      </c>
      <c r="AQ836" t="str">
        <f>+IFERROR(VLOOKUP(Tabla1[[#This Row],[EMPLEADO]],IS[[NÓMINA]:[INGENIERO]],2,0),"OTROS")</f>
        <v>OTROS</v>
      </c>
    </row>
    <row r="837" spans="1:43" x14ac:dyDescent="0.25">
      <c r="A837" t="s">
        <v>4444</v>
      </c>
      <c r="B837">
        <v>1</v>
      </c>
      <c r="C837" t="s">
        <v>6840</v>
      </c>
      <c r="D837" t="s">
        <v>38</v>
      </c>
      <c r="E837" t="s">
        <v>85</v>
      </c>
      <c r="F837" t="s">
        <v>6841</v>
      </c>
      <c r="G837" s="17" t="s">
        <v>6263</v>
      </c>
      <c r="H837" t="s">
        <v>253</v>
      </c>
      <c r="I837" t="s">
        <v>43</v>
      </c>
      <c r="J837" t="s">
        <v>8</v>
      </c>
      <c r="K837" t="s">
        <v>370</v>
      </c>
      <c r="L837" t="s">
        <v>6264</v>
      </c>
      <c r="M837" t="s">
        <v>649</v>
      </c>
      <c r="N837">
        <v>0</v>
      </c>
      <c r="O837" t="s">
        <v>47</v>
      </c>
      <c r="P837">
        <v>6</v>
      </c>
      <c r="Q837" t="s">
        <v>207</v>
      </c>
      <c r="R837" t="s">
        <v>49</v>
      </c>
      <c r="S837" t="s">
        <v>50</v>
      </c>
      <c r="T837" t="s">
        <v>51</v>
      </c>
      <c r="U837" t="s">
        <v>486</v>
      </c>
      <c r="V837">
        <v>0</v>
      </c>
      <c r="W837" s="1">
        <v>0</v>
      </c>
      <c r="X837">
        <v>1</v>
      </c>
      <c r="Y837">
        <v>1.43</v>
      </c>
      <c r="Z837">
        <v>5</v>
      </c>
      <c r="AA837">
        <v>0.28599999999999998</v>
      </c>
      <c r="AB837" s="2">
        <v>0</v>
      </c>
      <c r="AC837" s="1">
        <v>0</v>
      </c>
      <c r="AD837" s="7">
        <v>43517</v>
      </c>
      <c r="AE837" s="7">
        <v>43517</v>
      </c>
      <c r="AF837">
        <v>0</v>
      </c>
      <c r="AG837" t="s">
        <v>53</v>
      </c>
      <c r="AH837" s="2">
        <v>0</v>
      </c>
      <c r="AI837" s="1">
        <v>0</v>
      </c>
      <c r="AJ837" s="1">
        <v>0</v>
      </c>
      <c r="AK837" s="6" t="str">
        <f>+IF(Tabla1[[#This Row],[REQUEST_TY]]="SR MANTENIMIENTO CORRECTIVO", "EMERGENCIA", "OTROS")</f>
        <v>EMERGENCIA</v>
      </c>
      <c r="AL837" s="6" t="str">
        <f>+_xlfn.IFS(Tabla1[[#This Row],[Veces obj]]&lt;=1,"0-1",Tabla1[[#This Row],[Veces obj]]&lt;=2,"1-2",Tabla1[[#This Row],[Veces obj]]&lt;=3,"2-3",TRUE,"&gt;3")</f>
        <v>0-1</v>
      </c>
      <c r="AM837" s="6" t="str">
        <f>+_xlfn.IFS(MONTH(Tabla1[[#This Row],[MES]])&lt;=3,"Q1",MONTH(Tabla1[[#This Row],[MES]])&lt;=6,"Q2",MONTH(Tabla1[[#This Row],[MES]])&lt;=9,"Q3",TRUE,"Q4")</f>
        <v>Q1</v>
      </c>
      <c r="AN837" t="str">
        <f>+IFERROR(VLOOKUP(Tabla1[[#This Row],[CUENTA]],CTAS[],2,0),"OTROS")</f>
        <v>OTROS</v>
      </c>
      <c r="AP837" t="str">
        <f>+IFERROR(VLOOKUP(Tabla1[[#This Row],[EMPLEADO]],IS[],3,0),"OTROS")</f>
        <v>OTROS</v>
      </c>
      <c r="AQ837" t="str">
        <f>+IFERROR(VLOOKUP(Tabla1[[#This Row],[EMPLEADO]],IS[[NÓMINA]:[INGENIERO]],2,0),"OTROS")</f>
        <v>OTROS</v>
      </c>
    </row>
    <row r="838" spans="1:43" x14ac:dyDescent="0.25">
      <c r="A838" t="s">
        <v>36</v>
      </c>
      <c r="B838">
        <v>1</v>
      </c>
      <c r="C838" t="s">
        <v>1765</v>
      </c>
      <c r="D838" t="s">
        <v>38</v>
      </c>
      <c r="E838" t="s">
        <v>133</v>
      </c>
      <c r="F838" t="s">
        <v>1766</v>
      </c>
      <c r="G838" s="17" t="s">
        <v>1767</v>
      </c>
      <c r="H838" t="s">
        <v>915</v>
      </c>
      <c r="I838" t="s">
        <v>43</v>
      </c>
      <c r="J838" t="s">
        <v>8</v>
      </c>
      <c r="K838" t="s">
        <v>59</v>
      </c>
      <c r="L838" t="s">
        <v>1768</v>
      </c>
      <c r="M838" t="s">
        <v>310</v>
      </c>
      <c r="N838">
        <v>0</v>
      </c>
      <c r="O838" t="s">
        <v>47</v>
      </c>
      <c r="P838">
        <v>4</v>
      </c>
      <c r="Q838" t="s">
        <v>207</v>
      </c>
      <c r="R838" t="s">
        <v>138</v>
      </c>
      <c r="S838" t="s">
        <v>139</v>
      </c>
      <c r="T838" t="s">
        <v>51</v>
      </c>
      <c r="U838" t="s">
        <v>879</v>
      </c>
      <c r="V838">
        <v>0.6</v>
      </c>
      <c r="W838" s="1">
        <v>943.80000000000007</v>
      </c>
      <c r="X838">
        <v>1</v>
      </c>
      <c r="Y838">
        <v>1.1499999999999999</v>
      </c>
      <c r="Z838">
        <v>4</v>
      </c>
      <c r="AA838">
        <v>0.28749999999999998</v>
      </c>
      <c r="AB838" s="2">
        <v>0</v>
      </c>
      <c r="AC838" s="1">
        <v>0</v>
      </c>
      <c r="AD838" s="7">
        <v>43490</v>
      </c>
      <c r="AE838" s="7">
        <v>43490</v>
      </c>
      <c r="AF838">
        <v>0</v>
      </c>
      <c r="AG838" t="s">
        <v>53</v>
      </c>
      <c r="AH838" s="2">
        <v>0</v>
      </c>
      <c r="AI838" s="1">
        <v>0</v>
      </c>
      <c r="AJ838" s="1">
        <v>0</v>
      </c>
      <c r="AK838" s="6" t="str">
        <f>+IF(Tabla1[[#This Row],[REQUEST_TY]]="SR MANTENIMIENTO CORRECTIVO", "EMERGENCIA", "OTROS")</f>
        <v>EMERGENCIA</v>
      </c>
      <c r="AL838" s="6" t="str">
        <f>+_xlfn.IFS(Tabla1[[#This Row],[Veces obj]]&lt;=1,"0-1",Tabla1[[#This Row],[Veces obj]]&lt;=2,"1-2",Tabla1[[#This Row],[Veces obj]]&lt;=3,"2-3",TRUE,"&gt;3")</f>
        <v>0-1</v>
      </c>
      <c r="AM838" s="6" t="str">
        <f>+_xlfn.IFS(MONTH(Tabla1[[#This Row],[MES]])&lt;=3,"Q1",MONTH(Tabla1[[#This Row],[MES]])&lt;=6,"Q2",MONTH(Tabla1[[#This Row],[MES]])&lt;=9,"Q3",TRUE,"Q4")</f>
        <v>Q1</v>
      </c>
      <c r="AN838" t="str">
        <f>+IFERROR(VLOOKUP(Tabla1[[#This Row],[CUENTA]],CTAS[],2,0),"OTROS")</f>
        <v>OTROS</v>
      </c>
      <c r="AP838" t="str">
        <f>+IFERROR(VLOOKUP(Tabla1[[#This Row],[EMPLEADO]],IS[],3,0),"OTROS")</f>
        <v>OTROS</v>
      </c>
      <c r="AQ838" t="str">
        <f>+IFERROR(VLOOKUP(Tabla1[[#This Row],[EMPLEADO]],IS[[NÓMINA]:[INGENIERO]],2,0),"OTROS")</f>
        <v>OTROS</v>
      </c>
    </row>
    <row r="839" spans="1:43" x14ac:dyDescent="0.25">
      <c r="A839" t="s">
        <v>4444</v>
      </c>
      <c r="B839">
        <v>1</v>
      </c>
      <c r="C839" t="s">
        <v>5542</v>
      </c>
      <c r="D839" t="s">
        <v>38</v>
      </c>
      <c r="E839" t="s">
        <v>312</v>
      </c>
      <c r="F839" t="s">
        <v>5543</v>
      </c>
      <c r="G839" s="17" t="s">
        <v>5544</v>
      </c>
      <c r="H839" t="s">
        <v>58</v>
      </c>
      <c r="I839" t="s">
        <v>43</v>
      </c>
      <c r="J839" t="s">
        <v>8</v>
      </c>
      <c r="K839" t="s">
        <v>59</v>
      </c>
      <c r="L839" t="s">
        <v>137</v>
      </c>
      <c r="M839" t="s">
        <v>61</v>
      </c>
      <c r="N839">
        <v>0</v>
      </c>
      <c r="O839" t="s">
        <v>47</v>
      </c>
      <c r="P839">
        <v>105</v>
      </c>
      <c r="Q839" t="s">
        <v>48</v>
      </c>
      <c r="R839" t="s">
        <v>317</v>
      </c>
      <c r="S839" t="s">
        <v>318</v>
      </c>
      <c r="T839" t="s">
        <v>51</v>
      </c>
      <c r="U839" t="s">
        <v>353</v>
      </c>
      <c r="V839">
        <v>1.1499999999999999</v>
      </c>
      <c r="W839" s="1">
        <v>1808.95</v>
      </c>
      <c r="X839">
        <v>1</v>
      </c>
      <c r="Y839">
        <v>1.1499999999999999</v>
      </c>
      <c r="Z839">
        <v>4</v>
      </c>
      <c r="AA839">
        <v>0.28749999999999998</v>
      </c>
      <c r="AB839" s="2">
        <v>0</v>
      </c>
      <c r="AC839" s="1">
        <v>0</v>
      </c>
      <c r="AD839" s="7">
        <v>43507</v>
      </c>
      <c r="AE839" s="7">
        <v>43507</v>
      </c>
      <c r="AF839">
        <v>0</v>
      </c>
      <c r="AG839" t="s">
        <v>53</v>
      </c>
      <c r="AH839" s="2">
        <v>0</v>
      </c>
      <c r="AI839" s="1">
        <v>0</v>
      </c>
      <c r="AJ839" s="1">
        <v>0</v>
      </c>
      <c r="AK839" s="6" t="str">
        <f>+IF(Tabla1[[#This Row],[REQUEST_TY]]="SR MANTENIMIENTO CORRECTIVO", "EMERGENCIA", "OTROS")</f>
        <v>EMERGENCIA</v>
      </c>
      <c r="AL839" s="6" t="str">
        <f>+_xlfn.IFS(Tabla1[[#This Row],[Veces obj]]&lt;=1,"0-1",Tabla1[[#This Row],[Veces obj]]&lt;=2,"1-2",Tabla1[[#This Row],[Veces obj]]&lt;=3,"2-3",TRUE,"&gt;3")</f>
        <v>0-1</v>
      </c>
      <c r="AM839" s="6" t="str">
        <f>+_xlfn.IFS(MONTH(Tabla1[[#This Row],[MES]])&lt;=3,"Q1",MONTH(Tabla1[[#This Row],[MES]])&lt;=6,"Q2",MONTH(Tabla1[[#This Row],[MES]])&lt;=9,"Q3",TRUE,"Q4")</f>
        <v>Q1</v>
      </c>
      <c r="AN839" t="str">
        <f>+IFERROR(VLOOKUP(Tabla1[[#This Row],[CUENTA]],CTAS[],2,0),"OTROS")</f>
        <v>OTROS</v>
      </c>
      <c r="AP839" t="str">
        <f>+IFERROR(VLOOKUP(Tabla1[[#This Row],[EMPLEADO]],IS[],3,0),"OTROS")</f>
        <v>OTROS</v>
      </c>
      <c r="AQ839" t="str">
        <f>+IFERROR(VLOOKUP(Tabla1[[#This Row],[EMPLEADO]],IS[[NÓMINA]:[INGENIERO]],2,0),"OTROS")</f>
        <v>OTROS</v>
      </c>
    </row>
    <row r="840" spans="1:43" x14ac:dyDescent="0.25">
      <c r="A840" t="s">
        <v>4444</v>
      </c>
      <c r="B840">
        <v>1</v>
      </c>
      <c r="C840" t="s">
        <v>6824</v>
      </c>
      <c r="D840" t="s">
        <v>38</v>
      </c>
      <c r="E840" t="s">
        <v>558</v>
      </c>
      <c r="F840" t="s">
        <v>6823</v>
      </c>
      <c r="G840" s="17" t="s">
        <v>1520</v>
      </c>
      <c r="H840" t="s">
        <v>1211</v>
      </c>
      <c r="I840" t="s">
        <v>43</v>
      </c>
      <c r="J840" t="s">
        <v>8</v>
      </c>
      <c r="K840" t="s">
        <v>1521</v>
      </c>
      <c r="L840" t="s">
        <v>1522</v>
      </c>
      <c r="M840" t="s">
        <v>1523</v>
      </c>
      <c r="N840">
        <v>0</v>
      </c>
      <c r="O840" t="s">
        <v>47</v>
      </c>
      <c r="P840">
        <v>50</v>
      </c>
      <c r="Q840" t="s">
        <v>82</v>
      </c>
      <c r="R840" t="s">
        <v>95</v>
      </c>
      <c r="S840" t="s">
        <v>64</v>
      </c>
      <c r="T840" t="s">
        <v>51</v>
      </c>
      <c r="U840" t="s">
        <v>83</v>
      </c>
      <c r="V840">
        <v>1.05</v>
      </c>
      <c r="W840" s="1">
        <v>1433.25</v>
      </c>
      <c r="X840">
        <v>1</v>
      </c>
      <c r="Y840">
        <v>1.44</v>
      </c>
      <c r="Z840">
        <v>5</v>
      </c>
      <c r="AA840">
        <v>0.28799999999999998</v>
      </c>
      <c r="AB840" s="2">
        <v>0</v>
      </c>
      <c r="AC840" s="1">
        <v>0</v>
      </c>
      <c r="AD840" s="7">
        <v>43522</v>
      </c>
      <c r="AE840" s="7">
        <v>43522</v>
      </c>
      <c r="AF840">
        <v>0</v>
      </c>
      <c r="AG840" t="s">
        <v>53</v>
      </c>
      <c r="AH840" s="2">
        <v>0</v>
      </c>
      <c r="AI840" s="1">
        <v>0</v>
      </c>
      <c r="AJ840" s="1">
        <v>0</v>
      </c>
      <c r="AK840" s="6" t="str">
        <f>+IF(Tabla1[[#This Row],[REQUEST_TY]]="SR MANTENIMIENTO CORRECTIVO", "EMERGENCIA", "OTROS")</f>
        <v>EMERGENCIA</v>
      </c>
      <c r="AL840" s="6" t="str">
        <f>+_xlfn.IFS(Tabla1[[#This Row],[Veces obj]]&lt;=1,"0-1",Tabla1[[#This Row],[Veces obj]]&lt;=2,"1-2",Tabla1[[#This Row],[Veces obj]]&lt;=3,"2-3",TRUE,"&gt;3")</f>
        <v>0-1</v>
      </c>
      <c r="AM840" s="6" t="str">
        <f>+_xlfn.IFS(MONTH(Tabla1[[#This Row],[MES]])&lt;=3,"Q1",MONTH(Tabla1[[#This Row],[MES]])&lt;=6,"Q2",MONTH(Tabla1[[#This Row],[MES]])&lt;=9,"Q3",TRUE,"Q4")</f>
        <v>Q1</v>
      </c>
      <c r="AN840" t="str">
        <f>+IFERROR(VLOOKUP(Tabla1[[#This Row],[CUENTA]],CTAS[],2,0),"OTROS")</f>
        <v>OTROS</v>
      </c>
      <c r="AP840" t="str">
        <f>+IFERROR(VLOOKUP(Tabla1[[#This Row],[EMPLEADO]],IS[],3,0),"OTROS")</f>
        <v>OTROS</v>
      </c>
      <c r="AQ840" t="str">
        <f>+IFERROR(VLOOKUP(Tabla1[[#This Row],[EMPLEADO]],IS[[NÓMINA]:[INGENIERO]],2,0),"OTROS")</f>
        <v>OTROS</v>
      </c>
    </row>
    <row r="841" spans="1:43" x14ac:dyDescent="0.25">
      <c r="A841" t="s">
        <v>36</v>
      </c>
      <c r="B841">
        <v>1</v>
      </c>
      <c r="C841" t="s">
        <v>1769</v>
      </c>
      <c r="D841" t="s">
        <v>38</v>
      </c>
      <c r="E841" t="s">
        <v>524</v>
      </c>
      <c r="F841" t="s">
        <v>1140</v>
      </c>
      <c r="G841" s="17" t="s">
        <v>1770</v>
      </c>
      <c r="H841" t="s">
        <v>527</v>
      </c>
      <c r="I841" t="s">
        <v>43</v>
      </c>
      <c r="J841" t="s">
        <v>8</v>
      </c>
      <c r="K841" t="s">
        <v>528</v>
      </c>
      <c r="L841" t="s">
        <v>653</v>
      </c>
      <c r="M841" t="s">
        <v>654</v>
      </c>
      <c r="N841">
        <v>1</v>
      </c>
      <c r="O841" t="s">
        <v>47</v>
      </c>
      <c r="P841">
        <v>579</v>
      </c>
      <c r="Q841" t="s">
        <v>48</v>
      </c>
      <c r="R841" t="s">
        <v>153</v>
      </c>
      <c r="S841" t="s">
        <v>50</v>
      </c>
      <c r="T841" t="s">
        <v>51</v>
      </c>
      <c r="U841" t="s">
        <v>52</v>
      </c>
      <c r="V841">
        <v>1.05</v>
      </c>
      <c r="W841" s="1">
        <v>0</v>
      </c>
      <c r="X841">
        <v>1</v>
      </c>
      <c r="Y841">
        <v>1.45</v>
      </c>
      <c r="Z841">
        <v>5</v>
      </c>
      <c r="AA841">
        <v>0.28999999999999998</v>
      </c>
      <c r="AB841" s="2">
        <v>0</v>
      </c>
      <c r="AC841" s="1">
        <v>0</v>
      </c>
      <c r="AD841" s="7">
        <v>43468</v>
      </c>
      <c r="AE841" s="7">
        <v>43468</v>
      </c>
      <c r="AF841">
        <v>0</v>
      </c>
      <c r="AG841" t="s">
        <v>53</v>
      </c>
      <c r="AH841" s="2">
        <v>0</v>
      </c>
      <c r="AI841" s="1">
        <v>0</v>
      </c>
      <c r="AJ841" s="1">
        <v>0</v>
      </c>
      <c r="AK841" s="6" t="str">
        <f>+IF(Tabla1[[#This Row],[REQUEST_TY]]="SR MANTENIMIENTO CORRECTIVO", "EMERGENCIA", "OTROS")</f>
        <v>EMERGENCIA</v>
      </c>
      <c r="AL841" s="6" t="str">
        <f>+_xlfn.IFS(Tabla1[[#This Row],[Veces obj]]&lt;=1,"0-1",Tabla1[[#This Row],[Veces obj]]&lt;=2,"1-2",Tabla1[[#This Row],[Veces obj]]&lt;=3,"2-3",TRUE,"&gt;3")</f>
        <v>0-1</v>
      </c>
      <c r="AM841" s="6" t="str">
        <f>+_xlfn.IFS(MONTH(Tabla1[[#This Row],[MES]])&lt;=3,"Q1",MONTH(Tabla1[[#This Row],[MES]])&lt;=6,"Q2",MONTH(Tabla1[[#This Row],[MES]])&lt;=9,"Q3",TRUE,"Q4")</f>
        <v>Q1</v>
      </c>
      <c r="AN841" t="str">
        <f>+IFERROR(VLOOKUP(Tabla1[[#This Row],[CUENTA]],CTAS[],2,0),"OTROS")</f>
        <v>OTROS</v>
      </c>
      <c r="AP841" t="str">
        <f>+IFERROR(VLOOKUP(Tabla1[[#This Row],[EMPLEADO]],IS[],3,0),"OTROS")</f>
        <v>OTROS</v>
      </c>
      <c r="AQ841" t="str">
        <f>+IFERROR(VLOOKUP(Tabla1[[#This Row],[EMPLEADO]],IS[[NÓMINA]:[INGENIERO]],2,0),"OTROS")</f>
        <v>OTROS</v>
      </c>
    </row>
    <row r="842" spans="1:43" x14ac:dyDescent="0.25">
      <c r="A842" t="s">
        <v>36</v>
      </c>
      <c r="B842">
        <v>1</v>
      </c>
      <c r="C842" t="s">
        <v>1771</v>
      </c>
      <c r="D842" t="s">
        <v>38</v>
      </c>
      <c r="E842" t="s">
        <v>147</v>
      </c>
      <c r="F842" t="s">
        <v>1772</v>
      </c>
      <c r="G842" s="17" t="s">
        <v>1773</v>
      </c>
      <c r="H842" t="s">
        <v>484</v>
      </c>
      <c r="I842" t="s">
        <v>43</v>
      </c>
      <c r="J842" t="s">
        <v>8</v>
      </c>
      <c r="K842" t="s">
        <v>169</v>
      </c>
      <c r="L842" t="s">
        <v>510</v>
      </c>
      <c r="M842" t="s">
        <v>94</v>
      </c>
      <c r="N842">
        <v>1</v>
      </c>
      <c r="O842" t="s">
        <v>47</v>
      </c>
      <c r="P842">
        <v>164</v>
      </c>
      <c r="Q842" t="s">
        <v>48</v>
      </c>
      <c r="R842" t="s">
        <v>153</v>
      </c>
      <c r="S842" t="s">
        <v>50</v>
      </c>
      <c r="T842" t="s">
        <v>51</v>
      </c>
      <c r="U842" t="s">
        <v>52</v>
      </c>
      <c r="V842">
        <v>1.05</v>
      </c>
      <c r="W842" s="1">
        <v>0</v>
      </c>
      <c r="X842">
        <v>1</v>
      </c>
      <c r="Y842">
        <v>1.45</v>
      </c>
      <c r="Z842">
        <v>5</v>
      </c>
      <c r="AA842">
        <v>0.28999999999999998</v>
      </c>
      <c r="AB842" s="2">
        <v>0</v>
      </c>
      <c r="AC842" s="1">
        <v>0</v>
      </c>
      <c r="AD842" s="7">
        <v>43474</v>
      </c>
      <c r="AE842" s="7">
        <v>43474</v>
      </c>
      <c r="AF842">
        <v>0</v>
      </c>
      <c r="AG842" t="s">
        <v>53</v>
      </c>
      <c r="AH842" s="2">
        <v>0</v>
      </c>
      <c r="AI842" s="1">
        <v>0</v>
      </c>
      <c r="AJ842" s="1">
        <v>0</v>
      </c>
      <c r="AK842" s="6" t="str">
        <f>+IF(Tabla1[[#This Row],[REQUEST_TY]]="SR MANTENIMIENTO CORRECTIVO", "EMERGENCIA", "OTROS")</f>
        <v>EMERGENCIA</v>
      </c>
      <c r="AL842" s="6" t="str">
        <f>+_xlfn.IFS(Tabla1[[#This Row],[Veces obj]]&lt;=1,"0-1",Tabla1[[#This Row],[Veces obj]]&lt;=2,"1-2",Tabla1[[#This Row],[Veces obj]]&lt;=3,"2-3",TRUE,"&gt;3")</f>
        <v>0-1</v>
      </c>
      <c r="AM842" s="6" t="str">
        <f>+_xlfn.IFS(MONTH(Tabla1[[#This Row],[MES]])&lt;=3,"Q1",MONTH(Tabla1[[#This Row],[MES]])&lt;=6,"Q2",MONTH(Tabla1[[#This Row],[MES]])&lt;=9,"Q3",TRUE,"Q4")</f>
        <v>Q1</v>
      </c>
      <c r="AN842" t="str">
        <f>+IFERROR(VLOOKUP(Tabla1[[#This Row],[CUENTA]],CTAS[],2,0),"OTROS")</f>
        <v>OTROS</v>
      </c>
      <c r="AP842" t="str">
        <f>+IFERROR(VLOOKUP(Tabla1[[#This Row],[EMPLEADO]],IS[],3,0),"OTROS")</f>
        <v>OTROS</v>
      </c>
      <c r="AQ842" t="str">
        <f>+IFERROR(VLOOKUP(Tabla1[[#This Row],[EMPLEADO]],IS[[NÓMINA]:[INGENIERO]],2,0),"OTROS")</f>
        <v>OTROS</v>
      </c>
    </row>
    <row r="843" spans="1:43" x14ac:dyDescent="0.25">
      <c r="A843" t="s">
        <v>36</v>
      </c>
      <c r="B843">
        <v>1</v>
      </c>
      <c r="C843" t="s">
        <v>1774</v>
      </c>
      <c r="D843" t="s">
        <v>38</v>
      </c>
      <c r="E843" t="s">
        <v>39</v>
      </c>
      <c r="F843" t="s">
        <v>1775</v>
      </c>
      <c r="G843" s="17" t="s">
        <v>1776</v>
      </c>
      <c r="H843" t="s">
        <v>1130</v>
      </c>
      <c r="I843" t="s">
        <v>43</v>
      </c>
      <c r="J843" t="s">
        <v>8</v>
      </c>
      <c r="K843" t="s">
        <v>117</v>
      </c>
      <c r="L843" t="s">
        <v>1777</v>
      </c>
      <c r="M843" t="s">
        <v>1778</v>
      </c>
      <c r="N843">
        <v>0</v>
      </c>
      <c r="O843" t="s">
        <v>47</v>
      </c>
      <c r="P843">
        <v>3</v>
      </c>
      <c r="Q843" t="s">
        <v>388</v>
      </c>
      <c r="R843" t="s">
        <v>49</v>
      </c>
      <c r="S843" t="s">
        <v>50</v>
      </c>
      <c r="T843" t="s">
        <v>51</v>
      </c>
      <c r="U843" t="s">
        <v>641</v>
      </c>
      <c r="V843">
        <v>0</v>
      </c>
      <c r="W843" s="1">
        <v>0</v>
      </c>
      <c r="X843">
        <v>1</v>
      </c>
      <c r="Y843">
        <v>1.45</v>
      </c>
      <c r="Z843">
        <v>5</v>
      </c>
      <c r="AA843">
        <v>0.28999999999999998</v>
      </c>
      <c r="AB843" s="2">
        <v>0</v>
      </c>
      <c r="AC843" s="1">
        <v>0</v>
      </c>
      <c r="AD843" s="7">
        <v>43482</v>
      </c>
      <c r="AE843" s="7">
        <v>43483</v>
      </c>
      <c r="AF843">
        <v>1</v>
      </c>
      <c r="AG843" t="s">
        <v>53</v>
      </c>
      <c r="AH843" s="2">
        <v>0</v>
      </c>
      <c r="AI843" s="1">
        <v>0</v>
      </c>
      <c r="AJ843" s="1">
        <v>0</v>
      </c>
      <c r="AK843" s="6" t="str">
        <f>+IF(Tabla1[[#This Row],[REQUEST_TY]]="SR MANTENIMIENTO CORRECTIVO", "EMERGENCIA", "OTROS")</f>
        <v>EMERGENCIA</v>
      </c>
      <c r="AL843" s="6" t="str">
        <f>+_xlfn.IFS(Tabla1[[#This Row],[Veces obj]]&lt;=1,"0-1",Tabla1[[#This Row],[Veces obj]]&lt;=2,"1-2",Tabla1[[#This Row],[Veces obj]]&lt;=3,"2-3",TRUE,"&gt;3")</f>
        <v>0-1</v>
      </c>
      <c r="AM843" s="6" t="str">
        <f>+_xlfn.IFS(MONTH(Tabla1[[#This Row],[MES]])&lt;=3,"Q1",MONTH(Tabla1[[#This Row],[MES]])&lt;=6,"Q2",MONTH(Tabla1[[#This Row],[MES]])&lt;=9,"Q3",TRUE,"Q4")</f>
        <v>Q1</v>
      </c>
      <c r="AN843" t="str">
        <f>+IFERROR(VLOOKUP(Tabla1[[#This Row],[CUENTA]],CTAS[],2,0),"OTROS")</f>
        <v>OTROS</v>
      </c>
      <c r="AP843" t="str">
        <f>+IFERROR(VLOOKUP(Tabla1[[#This Row],[EMPLEADO]],IS[],3,0),"OTROS")</f>
        <v>OTROS</v>
      </c>
      <c r="AQ843" t="str">
        <f>+IFERROR(VLOOKUP(Tabla1[[#This Row],[EMPLEADO]],IS[[NÓMINA]:[INGENIERO]],2,0),"OTROS")</f>
        <v>OTROS</v>
      </c>
    </row>
    <row r="844" spans="1:43" x14ac:dyDescent="0.25">
      <c r="A844" t="s">
        <v>36</v>
      </c>
      <c r="B844">
        <v>1</v>
      </c>
      <c r="C844" t="s">
        <v>3466</v>
      </c>
      <c r="D844" t="s">
        <v>3346</v>
      </c>
      <c r="E844" t="s">
        <v>558</v>
      </c>
      <c r="F844" t="s">
        <v>3467</v>
      </c>
      <c r="G844" s="17" t="s">
        <v>3468</v>
      </c>
      <c r="H844" t="s">
        <v>42</v>
      </c>
      <c r="I844" t="s">
        <v>43</v>
      </c>
      <c r="J844" t="s">
        <v>8</v>
      </c>
      <c r="K844" t="s">
        <v>44</v>
      </c>
      <c r="L844" t="s">
        <v>2134</v>
      </c>
      <c r="M844" t="s">
        <v>131</v>
      </c>
      <c r="N844">
        <v>1</v>
      </c>
      <c r="O844" t="s">
        <v>47</v>
      </c>
      <c r="P844" t="s">
        <v>822</v>
      </c>
      <c r="Q844" t="s">
        <v>48</v>
      </c>
      <c r="R844" t="s">
        <v>95</v>
      </c>
      <c r="S844" t="s">
        <v>64</v>
      </c>
      <c r="T844" t="s">
        <v>51</v>
      </c>
      <c r="U844" t="s">
        <v>96</v>
      </c>
      <c r="V844">
        <v>1</v>
      </c>
      <c r="W844" s="1">
        <v>0</v>
      </c>
      <c r="X844">
        <v>0</v>
      </c>
      <c r="Y844">
        <v>5</v>
      </c>
      <c r="Z844">
        <v>5</v>
      </c>
      <c r="AA844">
        <v>1</v>
      </c>
      <c r="AB844" s="2">
        <v>0</v>
      </c>
      <c r="AC844" s="1">
        <v>0</v>
      </c>
      <c r="AD844" s="7">
        <v>43472</v>
      </c>
      <c r="AE844" s="7">
        <v>43473</v>
      </c>
      <c r="AF844">
        <v>1</v>
      </c>
      <c r="AG844" t="s">
        <v>53</v>
      </c>
      <c r="AH844" s="2">
        <v>0</v>
      </c>
      <c r="AI844" s="1">
        <v>0</v>
      </c>
      <c r="AJ844" s="1">
        <v>0</v>
      </c>
      <c r="AK844" s="6" t="str">
        <f>+IF(Tabla1[[#This Row],[REQUEST_TY]]="SR MANTENIMIENTO CORRECTIVO", "EMERGENCIA", "OTROS")</f>
        <v>OTROS</v>
      </c>
      <c r="AL844" s="6" t="str">
        <f>+_xlfn.IFS(Tabla1[[#This Row],[Veces obj]]&lt;=1,"0-1",Tabla1[[#This Row],[Veces obj]]&lt;=2,"1-2",Tabla1[[#This Row],[Veces obj]]&lt;=3,"2-3",TRUE,"&gt;3")</f>
        <v>0-1</v>
      </c>
      <c r="AM844" s="6" t="str">
        <f>+_xlfn.IFS(MONTH(Tabla1[[#This Row],[MES]])&lt;=3,"Q1",MONTH(Tabla1[[#This Row],[MES]])&lt;=6,"Q2",MONTH(Tabla1[[#This Row],[MES]])&lt;=9,"Q3",TRUE,"Q4")</f>
        <v>Q1</v>
      </c>
      <c r="AN844" t="str">
        <f>+IFERROR(VLOOKUP(Tabla1[[#This Row],[CUENTA]],CTAS[],2,0),"OTROS")</f>
        <v>OTROS</v>
      </c>
      <c r="AP844" t="str">
        <f>+IFERROR(VLOOKUP(Tabla1[[#This Row],[EMPLEADO]],IS[],3,0),"OTROS")</f>
        <v>OTROS</v>
      </c>
      <c r="AQ844" t="str">
        <f>+IFERROR(VLOOKUP(Tabla1[[#This Row],[EMPLEADO]],IS[[NÓMINA]:[INGENIERO]],2,0),"OTROS")</f>
        <v>OTROS</v>
      </c>
    </row>
    <row r="845" spans="1:43" x14ac:dyDescent="0.25">
      <c r="A845" t="s">
        <v>36</v>
      </c>
      <c r="B845">
        <v>1</v>
      </c>
      <c r="C845" t="s">
        <v>1783</v>
      </c>
      <c r="D845" t="s">
        <v>38</v>
      </c>
      <c r="E845" t="s">
        <v>1784</v>
      </c>
      <c r="F845" t="s">
        <v>1785</v>
      </c>
      <c r="G845" s="17" t="s">
        <v>1786</v>
      </c>
      <c r="H845" t="s">
        <v>136</v>
      </c>
      <c r="I845" t="s">
        <v>43</v>
      </c>
      <c r="J845" t="s">
        <v>8</v>
      </c>
      <c r="K845" t="s">
        <v>1787</v>
      </c>
      <c r="L845" t="s">
        <v>1788</v>
      </c>
      <c r="M845" t="s">
        <v>736</v>
      </c>
      <c r="N845">
        <v>0</v>
      </c>
      <c r="O845" t="s">
        <v>47</v>
      </c>
      <c r="P845">
        <v>95</v>
      </c>
      <c r="Q845" t="s">
        <v>48</v>
      </c>
      <c r="R845" t="s">
        <v>1789</v>
      </c>
      <c r="S845" t="s">
        <v>110</v>
      </c>
      <c r="T845" t="s">
        <v>51</v>
      </c>
      <c r="U845" t="s">
        <v>111</v>
      </c>
      <c r="V845">
        <v>1.2</v>
      </c>
      <c r="W845" s="1">
        <v>2574</v>
      </c>
      <c r="X845">
        <v>1</v>
      </c>
      <c r="Y845">
        <v>0.87</v>
      </c>
      <c r="Z845">
        <v>3</v>
      </c>
      <c r="AA845">
        <v>0.28999999999999998</v>
      </c>
      <c r="AB845" s="2">
        <v>0</v>
      </c>
      <c r="AC845" s="1">
        <v>0</v>
      </c>
      <c r="AD845" s="7">
        <v>43495</v>
      </c>
      <c r="AE845" s="7">
        <v>43496</v>
      </c>
      <c r="AF845">
        <v>1</v>
      </c>
      <c r="AG845" t="s">
        <v>53</v>
      </c>
      <c r="AH845" s="2">
        <v>0</v>
      </c>
      <c r="AI845" s="1">
        <v>0</v>
      </c>
      <c r="AJ845" s="1">
        <v>0</v>
      </c>
      <c r="AK845" s="6" t="str">
        <f>+IF(Tabla1[[#This Row],[REQUEST_TY]]="SR MANTENIMIENTO CORRECTIVO", "EMERGENCIA", "OTROS")</f>
        <v>EMERGENCIA</v>
      </c>
      <c r="AL845" s="6" t="str">
        <f>+_xlfn.IFS(Tabla1[[#This Row],[Veces obj]]&lt;=1,"0-1",Tabla1[[#This Row],[Veces obj]]&lt;=2,"1-2",Tabla1[[#This Row],[Veces obj]]&lt;=3,"2-3",TRUE,"&gt;3")</f>
        <v>0-1</v>
      </c>
      <c r="AM845" s="6" t="str">
        <f>+_xlfn.IFS(MONTH(Tabla1[[#This Row],[MES]])&lt;=3,"Q1",MONTH(Tabla1[[#This Row],[MES]])&lt;=6,"Q2",MONTH(Tabla1[[#This Row],[MES]])&lt;=9,"Q3",TRUE,"Q4")</f>
        <v>Q1</v>
      </c>
      <c r="AN845" t="str">
        <f>+IFERROR(VLOOKUP(Tabla1[[#This Row],[CUENTA]],CTAS[],2,0),"OTROS")</f>
        <v>OTROS</v>
      </c>
      <c r="AP845" t="str">
        <f>+IFERROR(VLOOKUP(Tabla1[[#This Row],[EMPLEADO]],IS[],3,0),"OTROS")</f>
        <v>OTROS</v>
      </c>
      <c r="AQ845" t="str">
        <f>+IFERROR(VLOOKUP(Tabla1[[#This Row],[EMPLEADO]],IS[[NÓMINA]:[INGENIERO]],2,0),"OTROS")</f>
        <v>OTROS</v>
      </c>
    </row>
    <row r="846" spans="1:43" x14ac:dyDescent="0.25">
      <c r="A846" t="s">
        <v>4444</v>
      </c>
      <c r="B846">
        <v>1</v>
      </c>
      <c r="C846" t="s">
        <v>4870</v>
      </c>
      <c r="D846" t="s">
        <v>38</v>
      </c>
      <c r="E846" t="s">
        <v>1208</v>
      </c>
      <c r="F846" t="s">
        <v>4871</v>
      </c>
      <c r="G846" s="17" t="s">
        <v>4872</v>
      </c>
      <c r="H846" t="s">
        <v>1052</v>
      </c>
      <c r="I846" t="s">
        <v>43</v>
      </c>
      <c r="J846" t="s">
        <v>8</v>
      </c>
      <c r="K846" t="s">
        <v>3104</v>
      </c>
      <c r="L846" t="s">
        <v>4873</v>
      </c>
      <c r="M846" t="s">
        <v>736</v>
      </c>
      <c r="N846">
        <v>0</v>
      </c>
      <c r="O846" t="s">
        <v>47</v>
      </c>
      <c r="P846">
        <v>2619</v>
      </c>
      <c r="Q846" t="s">
        <v>48</v>
      </c>
      <c r="R846" t="s">
        <v>153</v>
      </c>
      <c r="S846" t="s">
        <v>50</v>
      </c>
      <c r="T846" t="s">
        <v>51</v>
      </c>
      <c r="U846" t="s">
        <v>52</v>
      </c>
      <c r="V846">
        <v>1.05</v>
      </c>
      <c r="W846" s="1">
        <v>750.75000000000011</v>
      </c>
      <c r="X846">
        <v>1</v>
      </c>
      <c r="Y846">
        <v>1.45</v>
      </c>
      <c r="Z846">
        <v>5</v>
      </c>
      <c r="AA846">
        <v>0.28999999999999998</v>
      </c>
      <c r="AB846" s="2">
        <v>0</v>
      </c>
      <c r="AC846" s="1">
        <v>0</v>
      </c>
      <c r="AD846" s="7">
        <v>43501</v>
      </c>
      <c r="AE846" s="7">
        <v>43501</v>
      </c>
      <c r="AF846">
        <v>0</v>
      </c>
      <c r="AG846" t="s">
        <v>53</v>
      </c>
      <c r="AH846" s="2">
        <v>0</v>
      </c>
      <c r="AI846" s="1">
        <v>0</v>
      </c>
      <c r="AJ846" s="1">
        <v>0</v>
      </c>
      <c r="AK846" s="6" t="str">
        <f>+IF(Tabla1[[#This Row],[REQUEST_TY]]="SR MANTENIMIENTO CORRECTIVO", "EMERGENCIA", "OTROS")</f>
        <v>EMERGENCIA</v>
      </c>
      <c r="AL846" s="6" t="str">
        <f>+_xlfn.IFS(Tabla1[[#This Row],[Veces obj]]&lt;=1,"0-1",Tabla1[[#This Row],[Veces obj]]&lt;=2,"1-2",Tabla1[[#This Row],[Veces obj]]&lt;=3,"2-3",TRUE,"&gt;3")</f>
        <v>0-1</v>
      </c>
      <c r="AM846" s="6" t="str">
        <f>+_xlfn.IFS(MONTH(Tabla1[[#This Row],[MES]])&lt;=3,"Q1",MONTH(Tabla1[[#This Row],[MES]])&lt;=6,"Q2",MONTH(Tabla1[[#This Row],[MES]])&lt;=9,"Q3",TRUE,"Q4")</f>
        <v>Q1</v>
      </c>
      <c r="AN846" t="str">
        <f>+IFERROR(VLOOKUP(Tabla1[[#This Row],[CUENTA]],CTAS[],2,0),"OTROS")</f>
        <v>OTROS</v>
      </c>
      <c r="AP846" t="str">
        <f>+IFERROR(VLOOKUP(Tabla1[[#This Row],[EMPLEADO]],IS[],3,0),"OTROS")</f>
        <v>OTROS</v>
      </c>
      <c r="AQ846" t="str">
        <f>+IFERROR(VLOOKUP(Tabla1[[#This Row],[EMPLEADO]],IS[[NÓMINA]:[INGENIERO]],2,0),"OTROS")</f>
        <v>OTROS</v>
      </c>
    </row>
    <row r="847" spans="1:43" x14ac:dyDescent="0.25">
      <c r="A847" t="s">
        <v>4444</v>
      </c>
      <c r="B847">
        <v>1</v>
      </c>
      <c r="C847" t="s">
        <v>6280</v>
      </c>
      <c r="D847" t="s">
        <v>38</v>
      </c>
      <c r="E847" t="s">
        <v>39</v>
      </c>
      <c r="F847" t="s">
        <v>6281</v>
      </c>
      <c r="G847" s="17" t="s">
        <v>5197</v>
      </c>
      <c r="H847" t="s">
        <v>568</v>
      </c>
      <c r="I847" t="s">
        <v>43</v>
      </c>
      <c r="J847" t="s">
        <v>8</v>
      </c>
      <c r="K847" t="s">
        <v>199</v>
      </c>
      <c r="L847" t="s">
        <v>5198</v>
      </c>
      <c r="M847" t="s">
        <v>932</v>
      </c>
      <c r="N847">
        <v>0</v>
      </c>
      <c r="O847" t="s">
        <v>47</v>
      </c>
      <c r="P847">
        <v>9</v>
      </c>
      <c r="Q847" t="s">
        <v>194</v>
      </c>
      <c r="R847" t="s">
        <v>49</v>
      </c>
      <c r="S847" t="s">
        <v>50</v>
      </c>
      <c r="T847" t="s">
        <v>51</v>
      </c>
      <c r="U847" t="s">
        <v>444</v>
      </c>
      <c r="V847">
        <v>0</v>
      </c>
      <c r="W847" s="1">
        <v>0</v>
      </c>
      <c r="X847">
        <v>1</v>
      </c>
      <c r="Y847">
        <v>1.45</v>
      </c>
      <c r="Z847">
        <v>5</v>
      </c>
      <c r="AA847">
        <v>0.28999999999999998</v>
      </c>
      <c r="AB847" s="2">
        <v>0</v>
      </c>
      <c r="AC847" s="1">
        <v>0</v>
      </c>
      <c r="AD847" s="7">
        <v>43515</v>
      </c>
      <c r="AE847" s="7">
        <v>43515</v>
      </c>
      <c r="AF847">
        <v>0</v>
      </c>
      <c r="AG847" t="s">
        <v>53</v>
      </c>
      <c r="AH847" s="2">
        <v>0</v>
      </c>
      <c r="AI847" s="1">
        <v>0</v>
      </c>
      <c r="AJ847" s="1">
        <v>0</v>
      </c>
      <c r="AK847" s="6" t="str">
        <f>+IF(Tabla1[[#This Row],[REQUEST_TY]]="SR MANTENIMIENTO CORRECTIVO", "EMERGENCIA", "OTROS")</f>
        <v>EMERGENCIA</v>
      </c>
      <c r="AL847" s="6" t="str">
        <f>+_xlfn.IFS(Tabla1[[#This Row],[Veces obj]]&lt;=1,"0-1",Tabla1[[#This Row],[Veces obj]]&lt;=2,"1-2",Tabla1[[#This Row],[Veces obj]]&lt;=3,"2-3",TRUE,"&gt;3")</f>
        <v>0-1</v>
      </c>
      <c r="AM847" s="6" t="str">
        <f>+_xlfn.IFS(MONTH(Tabla1[[#This Row],[MES]])&lt;=3,"Q1",MONTH(Tabla1[[#This Row],[MES]])&lt;=6,"Q2",MONTH(Tabla1[[#This Row],[MES]])&lt;=9,"Q3",TRUE,"Q4")</f>
        <v>Q1</v>
      </c>
      <c r="AN847" t="str">
        <f>+IFERROR(VLOOKUP(Tabla1[[#This Row],[CUENTA]],CTAS[],2,0),"OTROS")</f>
        <v>OTROS</v>
      </c>
      <c r="AP847" t="str">
        <f>+IFERROR(VLOOKUP(Tabla1[[#This Row],[EMPLEADO]],IS[],3,0),"OTROS")</f>
        <v>OTROS</v>
      </c>
      <c r="AQ847" t="str">
        <f>+IFERROR(VLOOKUP(Tabla1[[#This Row],[EMPLEADO]],IS[[NÓMINA]:[INGENIERO]],2,0),"OTROS")</f>
        <v>OTROS</v>
      </c>
    </row>
    <row r="848" spans="1:43" x14ac:dyDescent="0.25">
      <c r="A848" t="s">
        <v>4444</v>
      </c>
      <c r="B848">
        <v>1</v>
      </c>
      <c r="C848" t="s">
        <v>7180</v>
      </c>
      <c r="D848" t="s">
        <v>38</v>
      </c>
      <c r="E848" t="s">
        <v>226</v>
      </c>
      <c r="F848" t="s">
        <v>7181</v>
      </c>
      <c r="G848" s="17" t="s">
        <v>7182</v>
      </c>
      <c r="H848" t="s">
        <v>297</v>
      </c>
      <c r="I848" t="s">
        <v>43</v>
      </c>
      <c r="J848" t="s">
        <v>8</v>
      </c>
      <c r="K848" t="s">
        <v>71</v>
      </c>
      <c r="L848" t="s">
        <v>1245</v>
      </c>
      <c r="M848" t="s">
        <v>73</v>
      </c>
      <c r="N848">
        <v>0</v>
      </c>
      <c r="O848" t="s">
        <v>47</v>
      </c>
      <c r="P848">
        <v>197</v>
      </c>
      <c r="Q848" t="s">
        <v>48</v>
      </c>
      <c r="R848" t="s">
        <v>153</v>
      </c>
      <c r="S848" t="s">
        <v>50</v>
      </c>
      <c r="T848" t="s">
        <v>51</v>
      </c>
      <c r="U848" t="s">
        <v>52</v>
      </c>
      <c r="V848">
        <v>1.05</v>
      </c>
      <c r="W848" s="1">
        <v>750.75000000000011</v>
      </c>
      <c r="X848">
        <v>1</v>
      </c>
      <c r="Y848">
        <v>0</v>
      </c>
      <c r="Z848">
        <v>5</v>
      </c>
      <c r="AA848">
        <v>0</v>
      </c>
      <c r="AB848" s="2">
        <v>0</v>
      </c>
      <c r="AC848" s="1">
        <v>0</v>
      </c>
      <c r="AD848" s="7">
        <v>43522</v>
      </c>
      <c r="AE848" s="7">
        <v>43523</v>
      </c>
      <c r="AF848">
        <v>1</v>
      </c>
      <c r="AG848" t="s">
        <v>53</v>
      </c>
      <c r="AH848" s="2">
        <v>0</v>
      </c>
      <c r="AI848" s="1">
        <v>0</v>
      </c>
      <c r="AJ848" s="1">
        <v>0</v>
      </c>
      <c r="AK848" s="6" t="str">
        <f>+IF(Tabla1[[#This Row],[REQUEST_TY]]="SR MANTENIMIENTO CORRECTIVO", "EMERGENCIA", "OTROS")</f>
        <v>EMERGENCIA</v>
      </c>
      <c r="AL848" s="6" t="str">
        <f>+_xlfn.IFS(Tabla1[[#This Row],[Veces obj]]&lt;=1,"0-1",Tabla1[[#This Row],[Veces obj]]&lt;=2,"1-2",Tabla1[[#This Row],[Veces obj]]&lt;=3,"2-3",TRUE,"&gt;3")</f>
        <v>0-1</v>
      </c>
      <c r="AM848" s="6" t="str">
        <f>+_xlfn.IFS(MONTH(Tabla1[[#This Row],[MES]])&lt;=3,"Q1",MONTH(Tabla1[[#This Row],[MES]])&lt;=6,"Q2",MONTH(Tabla1[[#This Row],[MES]])&lt;=9,"Q3",TRUE,"Q4")</f>
        <v>Q1</v>
      </c>
      <c r="AN848" t="str">
        <f>+IFERROR(VLOOKUP(Tabla1[[#This Row],[CUENTA]],CTAS[],2,0),"OTROS")</f>
        <v>OTROS</v>
      </c>
      <c r="AO848">
        <v>1</v>
      </c>
      <c r="AP848" t="str">
        <f>+IFERROR(VLOOKUP(Tabla1[[#This Row],[EMPLEADO]],IS[],3,0),"OTROS")</f>
        <v>JUAREZ</v>
      </c>
      <c r="AQ848" t="str">
        <f>+IFERROR(VLOOKUP(Tabla1[[#This Row],[EMPLEADO]],IS[[NÓMINA]:[INGENIERO]],2,0),"OTROS")</f>
        <v>ALFREDO TORRES</v>
      </c>
    </row>
    <row r="849" spans="1:43" x14ac:dyDescent="0.25">
      <c r="A849" t="s">
        <v>4444</v>
      </c>
      <c r="B849">
        <v>1</v>
      </c>
      <c r="C849" t="s">
        <v>7175</v>
      </c>
      <c r="D849" t="s">
        <v>38</v>
      </c>
      <c r="E849" t="s">
        <v>89</v>
      </c>
      <c r="F849" t="s">
        <v>7176</v>
      </c>
      <c r="G849" s="17" t="s">
        <v>288</v>
      </c>
      <c r="H849" t="s">
        <v>70</v>
      </c>
      <c r="I849" t="s">
        <v>43</v>
      </c>
      <c r="J849" t="s">
        <v>8</v>
      </c>
      <c r="K849" t="s">
        <v>92</v>
      </c>
      <c r="L849" t="s">
        <v>93</v>
      </c>
      <c r="M849" t="s">
        <v>94</v>
      </c>
      <c r="N849">
        <v>1</v>
      </c>
      <c r="O849" t="s">
        <v>47</v>
      </c>
      <c r="P849">
        <v>40</v>
      </c>
      <c r="Q849" t="s">
        <v>82</v>
      </c>
      <c r="R849" t="s">
        <v>95</v>
      </c>
      <c r="S849" t="s">
        <v>64</v>
      </c>
      <c r="T849" t="s">
        <v>51</v>
      </c>
      <c r="U849" t="s">
        <v>83</v>
      </c>
      <c r="V849">
        <v>1.05</v>
      </c>
      <c r="W849" s="1">
        <v>0</v>
      </c>
      <c r="X849">
        <v>1</v>
      </c>
      <c r="Y849">
        <v>1.45</v>
      </c>
      <c r="Z849">
        <v>5</v>
      </c>
      <c r="AA849">
        <v>0.28999999999999998</v>
      </c>
      <c r="AB849" s="2">
        <v>0</v>
      </c>
      <c r="AC849" s="1">
        <v>0</v>
      </c>
      <c r="AD849" s="7">
        <v>43522</v>
      </c>
      <c r="AE849" s="7">
        <v>43523</v>
      </c>
      <c r="AF849">
        <v>1</v>
      </c>
      <c r="AG849" t="s">
        <v>53</v>
      </c>
      <c r="AH849" s="2">
        <v>0</v>
      </c>
      <c r="AI849" s="1">
        <v>0</v>
      </c>
      <c r="AJ849" s="1">
        <v>0</v>
      </c>
      <c r="AK849" s="6" t="str">
        <f>+IF(Tabla1[[#This Row],[REQUEST_TY]]="SR MANTENIMIENTO CORRECTIVO", "EMERGENCIA", "OTROS")</f>
        <v>EMERGENCIA</v>
      </c>
      <c r="AL849" s="6" t="str">
        <f>+_xlfn.IFS(Tabla1[[#This Row],[Veces obj]]&lt;=1,"0-1",Tabla1[[#This Row],[Veces obj]]&lt;=2,"1-2",Tabla1[[#This Row],[Veces obj]]&lt;=3,"2-3",TRUE,"&gt;3")</f>
        <v>0-1</v>
      </c>
      <c r="AM849" s="6" t="str">
        <f>+_xlfn.IFS(MONTH(Tabla1[[#This Row],[MES]])&lt;=3,"Q1",MONTH(Tabla1[[#This Row],[MES]])&lt;=6,"Q2",MONTH(Tabla1[[#This Row],[MES]])&lt;=9,"Q3",TRUE,"Q4")</f>
        <v>Q1</v>
      </c>
      <c r="AN849" t="str">
        <f>+IFERROR(VLOOKUP(Tabla1[[#This Row],[CUENTA]],CTAS[],2,0),"OTROS")</f>
        <v>OTROS</v>
      </c>
      <c r="AP849" t="str">
        <f>+IFERROR(VLOOKUP(Tabla1[[#This Row],[EMPLEADO]],IS[],3,0),"OTROS")</f>
        <v>OTROS</v>
      </c>
      <c r="AQ849" t="str">
        <f>+IFERROR(VLOOKUP(Tabla1[[#This Row],[EMPLEADO]],IS[[NÓMINA]:[INGENIERO]],2,0),"OTROS")</f>
        <v>OTROS</v>
      </c>
    </row>
    <row r="850" spans="1:43" x14ac:dyDescent="0.25">
      <c r="A850" t="s">
        <v>36</v>
      </c>
      <c r="B850">
        <v>1</v>
      </c>
      <c r="C850" t="s">
        <v>1790</v>
      </c>
      <c r="D850" t="s">
        <v>38</v>
      </c>
      <c r="E850" t="s">
        <v>55</v>
      </c>
      <c r="F850" t="s">
        <v>1791</v>
      </c>
      <c r="G850" s="17" t="s">
        <v>1792</v>
      </c>
      <c r="H850" t="s">
        <v>246</v>
      </c>
      <c r="I850" t="s">
        <v>43</v>
      </c>
      <c r="J850" t="s">
        <v>8</v>
      </c>
      <c r="K850" t="s">
        <v>102</v>
      </c>
      <c r="L850" t="s">
        <v>1793</v>
      </c>
      <c r="M850" t="s">
        <v>1794</v>
      </c>
      <c r="N850">
        <v>0</v>
      </c>
      <c r="O850" t="s">
        <v>105</v>
      </c>
      <c r="P850">
        <v>27</v>
      </c>
      <c r="Q850" t="s">
        <v>62</v>
      </c>
      <c r="R850" t="s">
        <v>63</v>
      </c>
      <c r="S850" t="s">
        <v>64</v>
      </c>
      <c r="T850" t="s">
        <v>51</v>
      </c>
      <c r="U850" t="s">
        <v>65</v>
      </c>
      <c r="V850">
        <v>0.8</v>
      </c>
      <c r="W850" s="1">
        <v>524</v>
      </c>
      <c r="X850">
        <v>1</v>
      </c>
      <c r="Y850">
        <v>1.46</v>
      </c>
      <c r="Z850">
        <v>5</v>
      </c>
      <c r="AA850">
        <v>0.29199999999999998</v>
      </c>
      <c r="AB850" s="2">
        <v>0</v>
      </c>
      <c r="AC850" s="1">
        <v>0</v>
      </c>
      <c r="AD850" s="7">
        <v>43476</v>
      </c>
      <c r="AE850" s="7">
        <v>43476</v>
      </c>
      <c r="AF850">
        <v>0</v>
      </c>
      <c r="AG850" t="s">
        <v>53</v>
      </c>
      <c r="AH850" s="2">
        <v>0</v>
      </c>
      <c r="AI850" s="1">
        <v>0</v>
      </c>
      <c r="AJ850" s="1">
        <v>0</v>
      </c>
      <c r="AK850" s="6" t="str">
        <f>+IF(Tabla1[[#This Row],[REQUEST_TY]]="SR MANTENIMIENTO CORRECTIVO", "EMERGENCIA", "OTROS")</f>
        <v>EMERGENCIA</v>
      </c>
      <c r="AL850" s="6" t="str">
        <f>+_xlfn.IFS(Tabla1[[#This Row],[Veces obj]]&lt;=1,"0-1",Tabla1[[#This Row],[Veces obj]]&lt;=2,"1-2",Tabla1[[#This Row],[Veces obj]]&lt;=3,"2-3",TRUE,"&gt;3")</f>
        <v>0-1</v>
      </c>
      <c r="AM850" s="6" t="str">
        <f>+_xlfn.IFS(MONTH(Tabla1[[#This Row],[MES]])&lt;=3,"Q1",MONTH(Tabla1[[#This Row],[MES]])&lt;=6,"Q2",MONTH(Tabla1[[#This Row],[MES]])&lt;=9,"Q3",TRUE,"Q4")</f>
        <v>Q1</v>
      </c>
      <c r="AN850" t="str">
        <f>+IFERROR(VLOOKUP(Tabla1[[#This Row],[CUENTA]],CTAS[],2,0),"OTROS")</f>
        <v>OTROS</v>
      </c>
      <c r="AP850" t="str">
        <f>+IFERROR(VLOOKUP(Tabla1[[#This Row],[EMPLEADO]],IS[],3,0),"OTROS")</f>
        <v>OTROS</v>
      </c>
      <c r="AQ850" t="str">
        <f>+IFERROR(VLOOKUP(Tabla1[[#This Row],[EMPLEADO]],IS[[NÓMINA]:[INGENIERO]],2,0),"OTROS")</f>
        <v>OTROS</v>
      </c>
    </row>
    <row r="851" spans="1:43" x14ac:dyDescent="0.25">
      <c r="A851" t="s">
        <v>36</v>
      </c>
      <c r="B851">
        <v>1</v>
      </c>
      <c r="C851" t="s">
        <v>1795</v>
      </c>
      <c r="D851" t="s">
        <v>38</v>
      </c>
      <c r="E851" t="s">
        <v>133</v>
      </c>
      <c r="F851" t="s">
        <v>1796</v>
      </c>
      <c r="G851" s="17" t="s">
        <v>862</v>
      </c>
      <c r="H851" t="s">
        <v>646</v>
      </c>
      <c r="I851" t="s">
        <v>43</v>
      </c>
      <c r="J851" t="s">
        <v>8</v>
      </c>
      <c r="K851" t="s">
        <v>59</v>
      </c>
      <c r="L851" t="s">
        <v>863</v>
      </c>
      <c r="M851" t="s">
        <v>358</v>
      </c>
      <c r="N851">
        <v>0</v>
      </c>
      <c r="O851" t="s">
        <v>47</v>
      </c>
      <c r="P851">
        <v>6</v>
      </c>
      <c r="Q851" t="s">
        <v>207</v>
      </c>
      <c r="R851" t="s">
        <v>138</v>
      </c>
      <c r="S851" t="s">
        <v>139</v>
      </c>
      <c r="T851" t="s">
        <v>51</v>
      </c>
      <c r="U851" t="s">
        <v>879</v>
      </c>
      <c r="V851">
        <v>0.6</v>
      </c>
      <c r="W851" s="1">
        <v>943.80000000000007</v>
      </c>
      <c r="X851">
        <v>1</v>
      </c>
      <c r="Y851">
        <v>1.17</v>
      </c>
      <c r="Z851">
        <v>4</v>
      </c>
      <c r="AA851">
        <v>0.29249999999999998</v>
      </c>
      <c r="AB851" s="2">
        <v>0</v>
      </c>
      <c r="AC851" s="1">
        <v>0</v>
      </c>
      <c r="AD851" s="7">
        <v>43468</v>
      </c>
      <c r="AE851" s="7">
        <v>43469</v>
      </c>
      <c r="AF851">
        <v>1</v>
      </c>
      <c r="AG851" t="s">
        <v>53</v>
      </c>
      <c r="AH851" s="2">
        <v>0</v>
      </c>
      <c r="AI851" s="1">
        <v>0</v>
      </c>
      <c r="AJ851" s="1">
        <v>0</v>
      </c>
      <c r="AK851" s="6" t="str">
        <f>+IF(Tabla1[[#This Row],[REQUEST_TY]]="SR MANTENIMIENTO CORRECTIVO", "EMERGENCIA", "OTROS")</f>
        <v>EMERGENCIA</v>
      </c>
      <c r="AL851" s="6" t="str">
        <f>+_xlfn.IFS(Tabla1[[#This Row],[Veces obj]]&lt;=1,"0-1",Tabla1[[#This Row],[Veces obj]]&lt;=2,"1-2",Tabla1[[#This Row],[Veces obj]]&lt;=3,"2-3",TRUE,"&gt;3")</f>
        <v>0-1</v>
      </c>
      <c r="AM851" s="6" t="str">
        <f>+_xlfn.IFS(MONTH(Tabla1[[#This Row],[MES]])&lt;=3,"Q1",MONTH(Tabla1[[#This Row],[MES]])&lt;=6,"Q2",MONTH(Tabla1[[#This Row],[MES]])&lt;=9,"Q3",TRUE,"Q4")</f>
        <v>Q1</v>
      </c>
      <c r="AN851" t="str">
        <f>+IFERROR(VLOOKUP(Tabla1[[#This Row],[CUENTA]],CTAS[],2,0),"OTROS")</f>
        <v>OTROS</v>
      </c>
      <c r="AP851" t="str">
        <f>+IFERROR(VLOOKUP(Tabla1[[#This Row],[EMPLEADO]],IS[],3,0),"OTROS")</f>
        <v>OTROS</v>
      </c>
      <c r="AQ851" t="str">
        <f>+IFERROR(VLOOKUP(Tabla1[[#This Row],[EMPLEADO]],IS[[NÓMINA]:[INGENIERO]],2,0),"OTROS")</f>
        <v>OTROS</v>
      </c>
    </row>
    <row r="852" spans="1:43" x14ac:dyDescent="0.25">
      <c r="A852" t="s">
        <v>36</v>
      </c>
      <c r="B852">
        <v>1</v>
      </c>
      <c r="C852" t="s">
        <v>1797</v>
      </c>
      <c r="D852" t="s">
        <v>38</v>
      </c>
      <c r="E852" t="s">
        <v>133</v>
      </c>
      <c r="F852" t="s">
        <v>1798</v>
      </c>
      <c r="G852" s="17" t="s">
        <v>1799</v>
      </c>
      <c r="H852" t="s">
        <v>213</v>
      </c>
      <c r="I852" t="s">
        <v>43</v>
      </c>
      <c r="J852" t="s">
        <v>8</v>
      </c>
      <c r="K852" t="s">
        <v>1296</v>
      </c>
      <c r="L852" t="s">
        <v>1800</v>
      </c>
      <c r="M852" t="s">
        <v>1298</v>
      </c>
      <c r="N852">
        <v>0</v>
      </c>
      <c r="O852" t="s">
        <v>47</v>
      </c>
      <c r="P852">
        <v>35</v>
      </c>
      <c r="Q852" t="s">
        <v>82</v>
      </c>
      <c r="R852" t="s">
        <v>138</v>
      </c>
      <c r="S852" t="s">
        <v>139</v>
      </c>
      <c r="T852" t="s">
        <v>51</v>
      </c>
      <c r="U852" t="s">
        <v>140</v>
      </c>
      <c r="V852">
        <v>1.1000000000000001</v>
      </c>
      <c r="W852" s="1">
        <v>1730.3000000000004</v>
      </c>
      <c r="X852">
        <v>1</v>
      </c>
      <c r="Y852">
        <v>1.17</v>
      </c>
      <c r="Z852">
        <v>4</v>
      </c>
      <c r="AA852">
        <v>0.29249999999999998</v>
      </c>
      <c r="AB852" s="2">
        <v>0</v>
      </c>
      <c r="AC852" s="1">
        <v>0</v>
      </c>
      <c r="AD852" s="7">
        <v>43483</v>
      </c>
      <c r="AE852" s="7">
        <v>43485</v>
      </c>
      <c r="AF852">
        <v>0</v>
      </c>
      <c r="AG852" t="s">
        <v>53</v>
      </c>
      <c r="AH852" s="2">
        <v>0</v>
      </c>
      <c r="AI852" s="1">
        <v>0</v>
      </c>
      <c r="AJ852" s="1">
        <v>0</v>
      </c>
      <c r="AK852" s="6" t="str">
        <f>+IF(Tabla1[[#This Row],[REQUEST_TY]]="SR MANTENIMIENTO CORRECTIVO", "EMERGENCIA", "OTROS")</f>
        <v>EMERGENCIA</v>
      </c>
      <c r="AL852" s="6" t="str">
        <f>+_xlfn.IFS(Tabla1[[#This Row],[Veces obj]]&lt;=1,"0-1",Tabla1[[#This Row],[Veces obj]]&lt;=2,"1-2",Tabla1[[#This Row],[Veces obj]]&lt;=3,"2-3",TRUE,"&gt;3")</f>
        <v>0-1</v>
      </c>
      <c r="AM852" s="6" t="str">
        <f>+_xlfn.IFS(MONTH(Tabla1[[#This Row],[MES]])&lt;=3,"Q1",MONTH(Tabla1[[#This Row],[MES]])&lt;=6,"Q2",MONTH(Tabla1[[#This Row],[MES]])&lt;=9,"Q3",TRUE,"Q4")</f>
        <v>Q1</v>
      </c>
      <c r="AN852" t="str">
        <f>+IFERROR(VLOOKUP(Tabla1[[#This Row],[CUENTA]],CTAS[],2,0),"OTROS")</f>
        <v>OTROS</v>
      </c>
      <c r="AP852" t="str">
        <f>+IFERROR(VLOOKUP(Tabla1[[#This Row],[EMPLEADO]],IS[],3,0),"OTROS")</f>
        <v>OTROS</v>
      </c>
      <c r="AQ852" t="str">
        <f>+IFERROR(VLOOKUP(Tabla1[[#This Row],[EMPLEADO]],IS[[NÓMINA]:[INGENIERO]],2,0),"OTROS")</f>
        <v>OTROS</v>
      </c>
    </row>
    <row r="853" spans="1:43" x14ac:dyDescent="0.25">
      <c r="A853" t="s">
        <v>36</v>
      </c>
      <c r="B853">
        <v>1</v>
      </c>
      <c r="C853" t="s">
        <v>1801</v>
      </c>
      <c r="D853" t="s">
        <v>38</v>
      </c>
      <c r="E853" t="s">
        <v>1049</v>
      </c>
      <c r="F853" t="s">
        <v>1802</v>
      </c>
      <c r="G853" s="17" t="s">
        <v>1803</v>
      </c>
      <c r="H853" t="s">
        <v>213</v>
      </c>
      <c r="I853" t="s">
        <v>43</v>
      </c>
      <c r="J853" t="s">
        <v>8</v>
      </c>
      <c r="K853" t="s">
        <v>102</v>
      </c>
      <c r="L853" t="s">
        <v>753</v>
      </c>
      <c r="M853" t="s">
        <v>215</v>
      </c>
      <c r="N853">
        <v>0</v>
      </c>
      <c r="O853" t="s">
        <v>47</v>
      </c>
      <c r="P853">
        <v>147</v>
      </c>
      <c r="Q853" t="s">
        <v>48</v>
      </c>
      <c r="R853" t="s">
        <v>223</v>
      </c>
      <c r="S853" t="s">
        <v>139</v>
      </c>
      <c r="T853" t="s">
        <v>51</v>
      </c>
      <c r="U853" t="s">
        <v>353</v>
      </c>
      <c r="V853">
        <v>1.1499999999999999</v>
      </c>
      <c r="W853" s="1">
        <v>1808.95</v>
      </c>
      <c r="X853">
        <v>1</v>
      </c>
      <c r="Y853">
        <v>1.17</v>
      </c>
      <c r="Z853">
        <v>4</v>
      </c>
      <c r="AA853">
        <v>0.29249999999999998</v>
      </c>
      <c r="AB853" s="2">
        <v>0</v>
      </c>
      <c r="AC853" s="1">
        <v>0</v>
      </c>
      <c r="AD853" s="7">
        <v>43486</v>
      </c>
      <c r="AE853" s="7">
        <v>43487</v>
      </c>
      <c r="AF853">
        <v>1</v>
      </c>
      <c r="AG853" t="s">
        <v>53</v>
      </c>
      <c r="AH853" s="2">
        <v>0</v>
      </c>
      <c r="AI853" s="1">
        <v>0</v>
      </c>
      <c r="AJ853" s="1">
        <v>0</v>
      </c>
      <c r="AK853" s="6" t="str">
        <f>+IF(Tabla1[[#This Row],[REQUEST_TY]]="SR MANTENIMIENTO CORRECTIVO", "EMERGENCIA", "OTROS")</f>
        <v>EMERGENCIA</v>
      </c>
      <c r="AL853" s="6" t="str">
        <f>+_xlfn.IFS(Tabla1[[#This Row],[Veces obj]]&lt;=1,"0-1",Tabla1[[#This Row],[Veces obj]]&lt;=2,"1-2",Tabla1[[#This Row],[Veces obj]]&lt;=3,"2-3",TRUE,"&gt;3")</f>
        <v>0-1</v>
      </c>
      <c r="AM853" s="6" t="str">
        <f>+_xlfn.IFS(MONTH(Tabla1[[#This Row],[MES]])&lt;=3,"Q1",MONTH(Tabla1[[#This Row],[MES]])&lt;=6,"Q2",MONTH(Tabla1[[#This Row],[MES]])&lt;=9,"Q3",TRUE,"Q4")</f>
        <v>Q1</v>
      </c>
      <c r="AN853" t="str">
        <f>+IFERROR(VLOOKUP(Tabla1[[#This Row],[CUENTA]],CTAS[],2,0),"OTROS")</f>
        <v>OTROS</v>
      </c>
      <c r="AP853" t="str">
        <f>+IFERROR(VLOOKUP(Tabla1[[#This Row],[EMPLEADO]],IS[],3,0),"OTROS")</f>
        <v>OTROS</v>
      </c>
      <c r="AQ853" t="str">
        <f>+IFERROR(VLOOKUP(Tabla1[[#This Row],[EMPLEADO]],IS[[NÓMINA]:[INGENIERO]],2,0),"OTROS")</f>
        <v>OTROS</v>
      </c>
    </row>
    <row r="854" spans="1:43" x14ac:dyDescent="0.25">
      <c r="A854" t="s">
        <v>36</v>
      </c>
      <c r="B854">
        <v>1</v>
      </c>
      <c r="C854" t="s">
        <v>1804</v>
      </c>
      <c r="D854" t="s">
        <v>38</v>
      </c>
      <c r="E854" t="s">
        <v>332</v>
      </c>
      <c r="F854" t="s">
        <v>1805</v>
      </c>
      <c r="G854" s="17" t="s">
        <v>1806</v>
      </c>
      <c r="H854" t="s">
        <v>213</v>
      </c>
      <c r="I854" t="s">
        <v>43</v>
      </c>
      <c r="J854" t="s">
        <v>8</v>
      </c>
      <c r="K854" t="s">
        <v>59</v>
      </c>
      <c r="L854" t="s">
        <v>1807</v>
      </c>
      <c r="M854" t="s">
        <v>1808</v>
      </c>
      <c r="N854">
        <v>0</v>
      </c>
      <c r="O854" t="s">
        <v>47</v>
      </c>
      <c r="P854">
        <v>21</v>
      </c>
      <c r="Q854" t="s">
        <v>62</v>
      </c>
      <c r="R854" t="s">
        <v>317</v>
      </c>
      <c r="S854" t="s">
        <v>318</v>
      </c>
      <c r="T854" t="s">
        <v>51</v>
      </c>
      <c r="U854" t="s">
        <v>262</v>
      </c>
      <c r="V854">
        <v>1.05</v>
      </c>
      <c r="W854" s="1">
        <v>1651.6500000000003</v>
      </c>
      <c r="X854">
        <v>1</v>
      </c>
      <c r="Y854">
        <v>1.17</v>
      </c>
      <c r="Z854">
        <v>4</v>
      </c>
      <c r="AA854">
        <v>0.29249999999999998</v>
      </c>
      <c r="AB854" s="2">
        <v>0</v>
      </c>
      <c r="AC854" s="1">
        <v>0</v>
      </c>
      <c r="AD854" s="7">
        <v>43493</v>
      </c>
      <c r="AE854" s="7">
        <v>43493</v>
      </c>
      <c r="AF854">
        <v>0</v>
      </c>
      <c r="AG854" t="s">
        <v>53</v>
      </c>
      <c r="AH854" s="2">
        <v>0</v>
      </c>
      <c r="AI854" s="1">
        <v>0</v>
      </c>
      <c r="AJ854" s="1">
        <v>0</v>
      </c>
      <c r="AK854" s="6" t="str">
        <f>+IF(Tabla1[[#This Row],[REQUEST_TY]]="SR MANTENIMIENTO CORRECTIVO", "EMERGENCIA", "OTROS")</f>
        <v>EMERGENCIA</v>
      </c>
      <c r="AL854" s="6" t="str">
        <f>+_xlfn.IFS(Tabla1[[#This Row],[Veces obj]]&lt;=1,"0-1",Tabla1[[#This Row],[Veces obj]]&lt;=2,"1-2",Tabla1[[#This Row],[Veces obj]]&lt;=3,"2-3",TRUE,"&gt;3")</f>
        <v>0-1</v>
      </c>
      <c r="AM854" s="6" t="str">
        <f>+_xlfn.IFS(MONTH(Tabla1[[#This Row],[MES]])&lt;=3,"Q1",MONTH(Tabla1[[#This Row],[MES]])&lt;=6,"Q2",MONTH(Tabla1[[#This Row],[MES]])&lt;=9,"Q3",TRUE,"Q4")</f>
        <v>Q1</v>
      </c>
      <c r="AN854" t="str">
        <f>+IFERROR(VLOOKUP(Tabla1[[#This Row],[CUENTA]],CTAS[],2,0),"OTROS")</f>
        <v>OTROS</v>
      </c>
      <c r="AP854" t="str">
        <f>+IFERROR(VLOOKUP(Tabla1[[#This Row],[EMPLEADO]],IS[],3,0),"OTROS")</f>
        <v>OTROS</v>
      </c>
      <c r="AQ854" t="str">
        <f>+IFERROR(VLOOKUP(Tabla1[[#This Row],[EMPLEADO]],IS[[NÓMINA]:[INGENIERO]],2,0),"OTROS")</f>
        <v>OTROS</v>
      </c>
    </row>
    <row r="855" spans="1:43" x14ac:dyDescent="0.25">
      <c r="A855" t="s">
        <v>4444</v>
      </c>
      <c r="B855">
        <v>1</v>
      </c>
      <c r="C855" t="s">
        <v>4783</v>
      </c>
      <c r="D855" t="s">
        <v>38</v>
      </c>
      <c r="E855" t="s">
        <v>133</v>
      </c>
      <c r="F855" t="s">
        <v>4784</v>
      </c>
      <c r="G855" s="17" t="s">
        <v>2576</v>
      </c>
      <c r="H855" t="s">
        <v>868</v>
      </c>
      <c r="I855" t="s">
        <v>43</v>
      </c>
      <c r="J855" t="s">
        <v>8</v>
      </c>
      <c r="K855" t="s">
        <v>59</v>
      </c>
      <c r="L855" t="s">
        <v>2577</v>
      </c>
      <c r="M855" t="s">
        <v>2578</v>
      </c>
      <c r="N855">
        <v>1</v>
      </c>
      <c r="O855" t="s">
        <v>47</v>
      </c>
      <c r="P855">
        <v>10</v>
      </c>
      <c r="Q855" t="s">
        <v>194</v>
      </c>
      <c r="R855" t="s">
        <v>138</v>
      </c>
      <c r="S855" t="s">
        <v>139</v>
      </c>
      <c r="T855" t="s">
        <v>51</v>
      </c>
      <c r="U855" t="s">
        <v>224</v>
      </c>
      <c r="V855">
        <v>0.8</v>
      </c>
      <c r="W855" s="1">
        <v>0</v>
      </c>
      <c r="X855">
        <v>1</v>
      </c>
      <c r="Y855">
        <v>1.17</v>
      </c>
      <c r="Z855">
        <v>4</v>
      </c>
      <c r="AA855">
        <v>0.29249999999999998</v>
      </c>
      <c r="AB855" s="2">
        <v>0</v>
      </c>
      <c r="AC855" s="1">
        <v>0</v>
      </c>
      <c r="AD855" s="7">
        <v>43503</v>
      </c>
      <c r="AE855" s="7">
        <v>43503</v>
      </c>
      <c r="AF855">
        <v>0</v>
      </c>
      <c r="AG855" t="s">
        <v>53</v>
      </c>
      <c r="AH855" s="2">
        <v>0</v>
      </c>
      <c r="AI855" s="1">
        <v>0</v>
      </c>
      <c r="AJ855" s="1">
        <v>0</v>
      </c>
      <c r="AK855" s="6" t="str">
        <f>+IF(Tabla1[[#This Row],[REQUEST_TY]]="SR MANTENIMIENTO CORRECTIVO", "EMERGENCIA", "OTROS")</f>
        <v>EMERGENCIA</v>
      </c>
      <c r="AL855" s="6" t="str">
        <f>+_xlfn.IFS(Tabla1[[#This Row],[Veces obj]]&lt;=1,"0-1",Tabla1[[#This Row],[Veces obj]]&lt;=2,"1-2",Tabla1[[#This Row],[Veces obj]]&lt;=3,"2-3",TRUE,"&gt;3")</f>
        <v>0-1</v>
      </c>
      <c r="AM855" s="6" t="str">
        <f>+_xlfn.IFS(MONTH(Tabla1[[#This Row],[MES]])&lt;=3,"Q1",MONTH(Tabla1[[#This Row],[MES]])&lt;=6,"Q2",MONTH(Tabla1[[#This Row],[MES]])&lt;=9,"Q3",TRUE,"Q4")</f>
        <v>Q1</v>
      </c>
      <c r="AN855" t="str">
        <f>+IFERROR(VLOOKUP(Tabla1[[#This Row],[CUENTA]],CTAS[],2,0),"OTROS")</f>
        <v>OTROS</v>
      </c>
      <c r="AP855" t="str">
        <f>+IFERROR(VLOOKUP(Tabla1[[#This Row],[EMPLEADO]],IS[],3,0),"OTROS")</f>
        <v>OTROS</v>
      </c>
      <c r="AQ855" t="str">
        <f>+IFERROR(VLOOKUP(Tabla1[[#This Row],[EMPLEADO]],IS[[NÓMINA]:[INGENIERO]],2,0),"OTROS")</f>
        <v>OTROS</v>
      </c>
    </row>
    <row r="856" spans="1:43" x14ac:dyDescent="0.25">
      <c r="A856" t="s">
        <v>4444</v>
      </c>
      <c r="B856">
        <v>1</v>
      </c>
      <c r="C856" t="s">
        <v>7248</v>
      </c>
      <c r="D856" t="s">
        <v>38</v>
      </c>
      <c r="E856" t="s">
        <v>237</v>
      </c>
      <c r="F856" t="s">
        <v>7249</v>
      </c>
      <c r="G856" s="17" t="s">
        <v>7250</v>
      </c>
      <c r="H856" t="s">
        <v>297</v>
      </c>
      <c r="I856" t="s">
        <v>43</v>
      </c>
      <c r="J856" t="s">
        <v>8</v>
      </c>
      <c r="K856" t="s">
        <v>240</v>
      </c>
      <c r="L856" t="s">
        <v>241</v>
      </c>
      <c r="M856" t="s">
        <v>94</v>
      </c>
      <c r="N856">
        <v>0</v>
      </c>
      <c r="O856" t="s">
        <v>47</v>
      </c>
      <c r="P856">
        <v>98</v>
      </c>
      <c r="Q856" t="s">
        <v>48</v>
      </c>
      <c r="R856" t="s">
        <v>242</v>
      </c>
      <c r="S856" t="s">
        <v>64</v>
      </c>
      <c r="T856" t="s">
        <v>51</v>
      </c>
      <c r="U856" t="s">
        <v>96</v>
      </c>
      <c r="V856">
        <v>1.1000000000000001</v>
      </c>
      <c r="W856" s="1">
        <v>1501.5000000000002</v>
      </c>
      <c r="X856">
        <v>1</v>
      </c>
      <c r="Y856">
        <v>0</v>
      </c>
      <c r="Z856">
        <v>5</v>
      </c>
      <c r="AA856">
        <v>0</v>
      </c>
      <c r="AB856" s="2">
        <v>0</v>
      </c>
      <c r="AC856" s="1">
        <v>0</v>
      </c>
      <c r="AD856" s="7">
        <v>43523</v>
      </c>
      <c r="AE856" s="7">
        <v>43523</v>
      </c>
      <c r="AF856">
        <v>0</v>
      </c>
      <c r="AG856" t="s">
        <v>53</v>
      </c>
      <c r="AH856" s="2">
        <v>0</v>
      </c>
      <c r="AI856" s="1">
        <v>0</v>
      </c>
      <c r="AJ856" s="1">
        <v>0</v>
      </c>
      <c r="AK856" s="6" t="str">
        <f>+IF(Tabla1[[#This Row],[REQUEST_TY]]="SR MANTENIMIENTO CORRECTIVO", "EMERGENCIA", "OTROS")</f>
        <v>EMERGENCIA</v>
      </c>
      <c r="AL856" s="6" t="str">
        <f>+_xlfn.IFS(Tabla1[[#This Row],[Veces obj]]&lt;=1,"0-1",Tabla1[[#This Row],[Veces obj]]&lt;=2,"1-2",Tabla1[[#This Row],[Veces obj]]&lt;=3,"2-3",TRUE,"&gt;3")</f>
        <v>0-1</v>
      </c>
      <c r="AM856" s="6" t="str">
        <f>+_xlfn.IFS(MONTH(Tabla1[[#This Row],[MES]])&lt;=3,"Q1",MONTH(Tabla1[[#This Row],[MES]])&lt;=6,"Q2",MONTH(Tabla1[[#This Row],[MES]])&lt;=9,"Q3",TRUE,"Q4")</f>
        <v>Q1</v>
      </c>
      <c r="AN856" t="str">
        <f>+IFERROR(VLOOKUP(Tabla1[[#This Row],[CUENTA]],CTAS[],2,0),"OTROS")</f>
        <v>OTROS</v>
      </c>
      <c r="AO856">
        <v>1</v>
      </c>
      <c r="AP856" t="str">
        <f>+IFERROR(VLOOKUP(Tabla1[[#This Row],[EMPLEADO]],IS[],3,0),"OTROS")</f>
        <v>JUAREZ</v>
      </c>
      <c r="AQ856" t="str">
        <f>+IFERROR(VLOOKUP(Tabla1[[#This Row],[EMPLEADO]],IS[[NÓMINA]:[INGENIERO]],2,0),"OTROS")</f>
        <v>ALFREDO TORRES</v>
      </c>
    </row>
    <row r="857" spans="1:43" x14ac:dyDescent="0.25">
      <c r="A857" t="s">
        <v>36</v>
      </c>
      <c r="B857">
        <v>1</v>
      </c>
      <c r="C857" t="s">
        <v>1809</v>
      </c>
      <c r="D857" t="s">
        <v>38</v>
      </c>
      <c r="E857" t="s">
        <v>113</v>
      </c>
      <c r="F857" t="s">
        <v>1810</v>
      </c>
      <c r="G857" s="17" t="s">
        <v>1811</v>
      </c>
      <c r="H857" t="s">
        <v>484</v>
      </c>
      <c r="I857" t="s">
        <v>43</v>
      </c>
      <c r="J857" t="s">
        <v>8</v>
      </c>
      <c r="K857" t="s">
        <v>125</v>
      </c>
      <c r="L857" t="s">
        <v>1812</v>
      </c>
      <c r="M857" t="s">
        <v>73</v>
      </c>
      <c r="N857">
        <v>0</v>
      </c>
      <c r="O857" t="s">
        <v>47</v>
      </c>
      <c r="P857">
        <v>269</v>
      </c>
      <c r="Q857" t="s">
        <v>48</v>
      </c>
      <c r="R857" t="s">
        <v>49</v>
      </c>
      <c r="S857" t="s">
        <v>50</v>
      </c>
      <c r="T857" t="s">
        <v>51</v>
      </c>
      <c r="U857" t="s">
        <v>52</v>
      </c>
      <c r="V857">
        <v>1.05</v>
      </c>
      <c r="W857" s="1">
        <v>750.75000000000011</v>
      </c>
      <c r="X857">
        <v>1</v>
      </c>
      <c r="Y857">
        <v>1.47</v>
      </c>
      <c r="Z857">
        <v>5</v>
      </c>
      <c r="AA857">
        <v>0.29399999999999998</v>
      </c>
      <c r="AB857" s="2">
        <v>0</v>
      </c>
      <c r="AC857" s="1">
        <v>0</v>
      </c>
      <c r="AD857" s="7">
        <v>43472</v>
      </c>
      <c r="AE857" s="7">
        <v>43472</v>
      </c>
      <c r="AF857">
        <v>0</v>
      </c>
      <c r="AG857" t="s">
        <v>53</v>
      </c>
      <c r="AH857" s="2">
        <v>0</v>
      </c>
      <c r="AI857" s="1">
        <v>0</v>
      </c>
      <c r="AJ857" s="1">
        <v>0</v>
      </c>
      <c r="AK857" s="6" t="str">
        <f>+IF(Tabla1[[#This Row],[REQUEST_TY]]="SR MANTENIMIENTO CORRECTIVO", "EMERGENCIA", "OTROS")</f>
        <v>EMERGENCIA</v>
      </c>
      <c r="AL857" s="6" t="str">
        <f>+_xlfn.IFS(Tabla1[[#This Row],[Veces obj]]&lt;=1,"0-1",Tabla1[[#This Row],[Veces obj]]&lt;=2,"1-2",Tabla1[[#This Row],[Veces obj]]&lt;=3,"2-3",TRUE,"&gt;3")</f>
        <v>0-1</v>
      </c>
      <c r="AM857" s="6" t="str">
        <f>+_xlfn.IFS(MONTH(Tabla1[[#This Row],[MES]])&lt;=3,"Q1",MONTH(Tabla1[[#This Row],[MES]])&lt;=6,"Q2",MONTH(Tabla1[[#This Row],[MES]])&lt;=9,"Q3",TRUE,"Q4")</f>
        <v>Q1</v>
      </c>
      <c r="AN857" t="str">
        <f>+IFERROR(VLOOKUP(Tabla1[[#This Row],[CUENTA]],CTAS[],2,0),"OTROS")</f>
        <v>OTROS</v>
      </c>
      <c r="AP857" t="str">
        <f>+IFERROR(VLOOKUP(Tabla1[[#This Row],[EMPLEADO]],IS[],3,0),"OTROS")</f>
        <v>OTROS</v>
      </c>
      <c r="AQ857" t="str">
        <f>+IFERROR(VLOOKUP(Tabla1[[#This Row],[EMPLEADO]],IS[[NÓMINA]:[INGENIERO]],2,0),"OTROS")</f>
        <v>OTROS</v>
      </c>
    </row>
    <row r="858" spans="1:43" x14ac:dyDescent="0.25">
      <c r="A858" t="s">
        <v>36</v>
      </c>
      <c r="B858">
        <v>1</v>
      </c>
      <c r="C858" t="s">
        <v>1813</v>
      </c>
      <c r="D858" t="s">
        <v>38</v>
      </c>
      <c r="E858" t="s">
        <v>55</v>
      </c>
      <c r="F858" t="s">
        <v>1814</v>
      </c>
      <c r="G858" s="17" t="s">
        <v>1815</v>
      </c>
      <c r="H858" t="s">
        <v>271</v>
      </c>
      <c r="I858" t="s">
        <v>43</v>
      </c>
      <c r="J858" t="s">
        <v>8</v>
      </c>
      <c r="K858" t="s">
        <v>102</v>
      </c>
      <c r="L858" t="s">
        <v>1816</v>
      </c>
      <c r="M858" t="s">
        <v>1817</v>
      </c>
      <c r="N858">
        <v>0</v>
      </c>
      <c r="O858" t="s">
        <v>105</v>
      </c>
      <c r="P858">
        <v>2</v>
      </c>
      <c r="Q858" t="s">
        <v>388</v>
      </c>
      <c r="R858" t="s">
        <v>63</v>
      </c>
      <c r="S858" t="s">
        <v>64</v>
      </c>
      <c r="T858" t="s">
        <v>51</v>
      </c>
      <c r="U858" t="s">
        <v>389</v>
      </c>
      <c r="V858">
        <v>0</v>
      </c>
      <c r="W858" s="1">
        <v>0</v>
      </c>
      <c r="X858">
        <v>1</v>
      </c>
      <c r="Y858">
        <v>1.47</v>
      </c>
      <c r="Z858">
        <v>5</v>
      </c>
      <c r="AA858">
        <v>0.29399999999999998</v>
      </c>
      <c r="AB858" s="2">
        <v>0</v>
      </c>
      <c r="AC858" s="1">
        <v>0</v>
      </c>
      <c r="AD858" s="7">
        <v>43482</v>
      </c>
      <c r="AE858" s="7">
        <v>43482</v>
      </c>
      <c r="AF858">
        <v>0</v>
      </c>
      <c r="AG858" t="s">
        <v>53</v>
      </c>
      <c r="AH858" s="2">
        <v>0</v>
      </c>
      <c r="AI858" s="1">
        <v>0</v>
      </c>
      <c r="AJ858" s="1">
        <v>0</v>
      </c>
      <c r="AK858" s="6" t="str">
        <f>+IF(Tabla1[[#This Row],[REQUEST_TY]]="SR MANTENIMIENTO CORRECTIVO", "EMERGENCIA", "OTROS")</f>
        <v>EMERGENCIA</v>
      </c>
      <c r="AL858" s="6" t="str">
        <f>+_xlfn.IFS(Tabla1[[#This Row],[Veces obj]]&lt;=1,"0-1",Tabla1[[#This Row],[Veces obj]]&lt;=2,"1-2",Tabla1[[#This Row],[Veces obj]]&lt;=3,"2-3",TRUE,"&gt;3")</f>
        <v>0-1</v>
      </c>
      <c r="AM858" s="6" t="str">
        <f>+_xlfn.IFS(MONTH(Tabla1[[#This Row],[MES]])&lt;=3,"Q1",MONTH(Tabla1[[#This Row],[MES]])&lt;=6,"Q2",MONTH(Tabla1[[#This Row],[MES]])&lt;=9,"Q3",TRUE,"Q4")</f>
        <v>Q1</v>
      </c>
      <c r="AN858" t="str">
        <f>+IFERROR(VLOOKUP(Tabla1[[#This Row],[CUENTA]],CTAS[],2,0),"OTROS")</f>
        <v>OTROS</v>
      </c>
      <c r="AP858" t="str">
        <f>+IFERROR(VLOOKUP(Tabla1[[#This Row],[EMPLEADO]],IS[],3,0),"OTROS")</f>
        <v>OTROS</v>
      </c>
      <c r="AQ858" t="str">
        <f>+IFERROR(VLOOKUP(Tabla1[[#This Row],[EMPLEADO]],IS[[NÓMINA]:[INGENIERO]],2,0),"OTROS")</f>
        <v>OTROS</v>
      </c>
    </row>
    <row r="859" spans="1:43" x14ac:dyDescent="0.25">
      <c r="A859" t="s">
        <v>36</v>
      </c>
      <c r="B859">
        <v>1</v>
      </c>
      <c r="C859" t="s">
        <v>1818</v>
      </c>
      <c r="D859" t="s">
        <v>38</v>
      </c>
      <c r="E859" t="s">
        <v>258</v>
      </c>
      <c r="F859" t="s">
        <v>1819</v>
      </c>
      <c r="G859" s="17" t="s">
        <v>1820</v>
      </c>
      <c r="H859" t="s">
        <v>213</v>
      </c>
      <c r="I859" t="s">
        <v>43</v>
      </c>
      <c r="J859" t="s">
        <v>8</v>
      </c>
      <c r="K859" t="s">
        <v>102</v>
      </c>
      <c r="L859" t="s">
        <v>1142</v>
      </c>
      <c r="M859" t="s">
        <v>640</v>
      </c>
      <c r="N859">
        <v>0</v>
      </c>
      <c r="O859" t="s">
        <v>47</v>
      </c>
      <c r="P859">
        <v>6</v>
      </c>
      <c r="Q859" t="s">
        <v>207</v>
      </c>
      <c r="R859" t="s">
        <v>138</v>
      </c>
      <c r="S859" t="s">
        <v>139</v>
      </c>
      <c r="T859" t="s">
        <v>51</v>
      </c>
      <c r="U859" t="s">
        <v>879</v>
      </c>
      <c r="V859">
        <v>0.6</v>
      </c>
      <c r="W859" s="1">
        <v>943.80000000000007</v>
      </c>
      <c r="X859">
        <v>1</v>
      </c>
      <c r="Y859">
        <v>1.18</v>
      </c>
      <c r="Z859">
        <v>4</v>
      </c>
      <c r="AA859">
        <v>0.29499999999999998</v>
      </c>
      <c r="AB859" s="2">
        <v>0</v>
      </c>
      <c r="AC859" s="1">
        <v>0</v>
      </c>
      <c r="AD859" s="7">
        <v>43486</v>
      </c>
      <c r="AE859" s="7">
        <v>43486</v>
      </c>
      <c r="AF859">
        <v>0</v>
      </c>
      <c r="AG859" t="s">
        <v>53</v>
      </c>
      <c r="AH859" s="2">
        <v>0</v>
      </c>
      <c r="AI859" s="1">
        <v>0</v>
      </c>
      <c r="AJ859" s="1">
        <v>0</v>
      </c>
      <c r="AK859" s="6" t="str">
        <f>+IF(Tabla1[[#This Row],[REQUEST_TY]]="SR MANTENIMIENTO CORRECTIVO", "EMERGENCIA", "OTROS")</f>
        <v>EMERGENCIA</v>
      </c>
      <c r="AL859" s="6" t="str">
        <f>+_xlfn.IFS(Tabla1[[#This Row],[Veces obj]]&lt;=1,"0-1",Tabla1[[#This Row],[Veces obj]]&lt;=2,"1-2",Tabla1[[#This Row],[Veces obj]]&lt;=3,"2-3",TRUE,"&gt;3")</f>
        <v>0-1</v>
      </c>
      <c r="AM859" s="6" t="str">
        <f>+_xlfn.IFS(MONTH(Tabla1[[#This Row],[MES]])&lt;=3,"Q1",MONTH(Tabla1[[#This Row],[MES]])&lt;=6,"Q2",MONTH(Tabla1[[#This Row],[MES]])&lt;=9,"Q3",TRUE,"Q4")</f>
        <v>Q1</v>
      </c>
      <c r="AN859" t="str">
        <f>+IFERROR(VLOOKUP(Tabla1[[#This Row],[CUENTA]],CTAS[],2,0),"OTROS")</f>
        <v>OTROS</v>
      </c>
      <c r="AP859" t="str">
        <f>+IFERROR(VLOOKUP(Tabla1[[#This Row],[EMPLEADO]],IS[],3,0),"OTROS")</f>
        <v>OTROS</v>
      </c>
      <c r="AQ859" t="str">
        <f>+IFERROR(VLOOKUP(Tabla1[[#This Row],[EMPLEADO]],IS[[NÓMINA]:[INGENIERO]],2,0),"OTROS")</f>
        <v>OTROS</v>
      </c>
    </row>
    <row r="860" spans="1:43" x14ac:dyDescent="0.25">
      <c r="A860" t="s">
        <v>36</v>
      </c>
      <c r="B860">
        <v>1</v>
      </c>
      <c r="C860" t="s">
        <v>1821</v>
      </c>
      <c r="D860" t="s">
        <v>38</v>
      </c>
      <c r="E860" t="s">
        <v>76</v>
      </c>
      <c r="F860" t="s">
        <v>1822</v>
      </c>
      <c r="G860" s="17" t="s">
        <v>356</v>
      </c>
      <c r="H860" t="s">
        <v>646</v>
      </c>
      <c r="I860" t="s">
        <v>43</v>
      </c>
      <c r="J860" t="s">
        <v>8</v>
      </c>
      <c r="K860" t="s">
        <v>59</v>
      </c>
      <c r="L860" t="s">
        <v>357</v>
      </c>
      <c r="M860" t="s">
        <v>358</v>
      </c>
      <c r="N860">
        <v>0</v>
      </c>
      <c r="O860" t="s">
        <v>47</v>
      </c>
      <c r="P860">
        <v>100</v>
      </c>
      <c r="Q860" t="s">
        <v>48</v>
      </c>
      <c r="R860" t="s">
        <v>63</v>
      </c>
      <c r="S860" t="s">
        <v>64</v>
      </c>
      <c r="T860" t="s">
        <v>51</v>
      </c>
      <c r="U860" t="s">
        <v>96</v>
      </c>
      <c r="V860">
        <v>1.1000000000000001</v>
      </c>
      <c r="W860" s="1">
        <v>1501.5000000000002</v>
      </c>
      <c r="X860">
        <v>1</v>
      </c>
      <c r="Y860">
        <v>1.48</v>
      </c>
      <c r="Z860">
        <v>5</v>
      </c>
      <c r="AA860">
        <v>0.29599999999999999</v>
      </c>
      <c r="AB860" s="2">
        <v>0</v>
      </c>
      <c r="AC860" s="1">
        <v>0</v>
      </c>
      <c r="AD860" s="7">
        <v>43465</v>
      </c>
      <c r="AE860" s="7">
        <v>43467</v>
      </c>
      <c r="AF860">
        <v>1</v>
      </c>
      <c r="AG860" t="s">
        <v>53</v>
      </c>
      <c r="AH860" s="2">
        <v>0</v>
      </c>
      <c r="AI860" s="1">
        <v>0</v>
      </c>
      <c r="AJ860" s="1">
        <v>0</v>
      </c>
      <c r="AK860" s="6" t="str">
        <f>+IF(Tabla1[[#This Row],[REQUEST_TY]]="SR MANTENIMIENTO CORRECTIVO", "EMERGENCIA", "OTROS")</f>
        <v>EMERGENCIA</v>
      </c>
      <c r="AL860" s="6" t="str">
        <f>+_xlfn.IFS(Tabla1[[#This Row],[Veces obj]]&lt;=1,"0-1",Tabla1[[#This Row],[Veces obj]]&lt;=2,"1-2",Tabla1[[#This Row],[Veces obj]]&lt;=3,"2-3",TRUE,"&gt;3")</f>
        <v>0-1</v>
      </c>
      <c r="AM860" s="6" t="str">
        <f>+_xlfn.IFS(MONTH(Tabla1[[#This Row],[MES]])&lt;=3,"Q1",MONTH(Tabla1[[#This Row],[MES]])&lt;=6,"Q2",MONTH(Tabla1[[#This Row],[MES]])&lt;=9,"Q3",TRUE,"Q4")</f>
        <v>Q1</v>
      </c>
      <c r="AN860" t="str">
        <f>+IFERROR(VLOOKUP(Tabla1[[#This Row],[CUENTA]],CTAS[],2,0),"OTROS")</f>
        <v>OTROS</v>
      </c>
      <c r="AP860" t="str">
        <f>+IFERROR(VLOOKUP(Tabla1[[#This Row],[EMPLEADO]],IS[],3,0),"OTROS")</f>
        <v>OTROS</v>
      </c>
      <c r="AQ860" t="str">
        <f>+IFERROR(VLOOKUP(Tabla1[[#This Row],[EMPLEADO]],IS[[NÓMINA]:[INGENIERO]],2,0),"OTROS")</f>
        <v>OTROS</v>
      </c>
    </row>
    <row r="861" spans="1:43" x14ac:dyDescent="0.25">
      <c r="A861" t="s">
        <v>36</v>
      </c>
      <c r="B861">
        <v>1</v>
      </c>
      <c r="C861" t="s">
        <v>1823</v>
      </c>
      <c r="D861" t="s">
        <v>38</v>
      </c>
      <c r="E861" t="s">
        <v>430</v>
      </c>
      <c r="F861" t="s">
        <v>1824</v>
      </c>
      <c r="G861" s="17" t="s">
        <v>1825</v>
      </c>
      <c r="H861" t="s">
        <v>691</v>
      </c>
      <c r="I861" t="s">
        <v>43</v>
      </c>
      <c r="J861" t="s">
        <v>8</v>
      </c>
      <c r="K861" t="s">
        <v>59</v>
      </c>
      <c r="L861" t="s">
        <v>1826</v>
      </c>
      <c r="M861" t="s">
        <v>215</v>
      </c>
      <c r="N861">
        <v>0</v>
      </c>
      <c r="O861" t="s">
        <v>47</v>
      </c>
      <c r="P861">
        <v>212</v>
      </c>
      <c r="Q861" t="s">
        <v>48</v>
      </c>
      <c r="R861" t="s">
        <v>63</v>
      </c>
      <c r="S861" t="s">
        <v>64</v>
      </c>
      <c r="T861" t="s">
        <v>51</v>
      </c>
      <c r="U861" t="s">
        <v>96</v>
      </c>
      <c r="V861">
        <v>1.1000000000000001</v>
      </c>
      <c r="W861" s="1">
        <v>1501.5000000000002</v>
      </c>
      <c r="X861">
        <v>1</v>
      </c>
      <c r="Y861">
        <v>1.48</v>
      </c>
      <c r="Z861">
        <v>5</v>
      </c>
      <c r="AA861">
        <v>0.29599999999999999</v>
      </c>
      <c r="AB861" s="2">
        <v>0</v>
      </c>
      <c r="AC861" s="1">
        <v>0</v>
      </c>
      <c r="AD861" s="7">
        <v>43479</v>
      </c>
      <c r="AE861" s="7">
        <v>43479</v>
      </c>
      <c r="AF861">
        <v>0</v>
      </c>
      <c r="AG861" t="s">
        <v>53</v>
      </c>
      <c r="AH861" s="2">
        <v>0</v>
      </c>
      <c r="AI861" s="1">
        <v>0</v>
      </c>
      <c r="AJ861" s="1">
        <v>0</v>
      </c>
      <c r="AK861" s="6" t="str">
        <f>+IF(Tabla1[[#This Row],[REQUEST_TY]]="SR MANTENIMIENTO CORRECTIVO", "EMERGENCIA", "OTROS")</f>
        <v>EMERGENCIA</v>
      </c>
      <c r="AL861" s="6" t="str">
        <f>+_xlfn.IFS(Tabla1[[#This Row],[Veces obj]]&lt;=1,"0-1",Tabla1[[#This Row],[Veces obj]]&lt;=2,"1-2",Tabla1[[#This Row],[Veces obj]]&lt;=3,"2-3",TRUE,"&gt;3")</f>
        <v>0-1</v>
      </c>
      <c r="AM861" s="6" t="str">
        <f>+_xlfn.IFS(MONTH(Tabla1[[#This Row],[MES]])&lt;=3,"Q1",MONTH(Tabla1[[#This Row],[MES]])&lt;=6,"Q2",MONTH(Tabla1[[#This Row],[MES]])&lt;=9,"Q3",TRUE,"Q4")</f>
        <v>Q1</v>
      </c>
      <c r="AN861" t="str">
        <f>+IFERROR(VLOOKUP(Tabla1[[#This Row],[CUENTA]],CTAS[],2,0),"OTROS")</f>
        <v>OTROS</v>
      </c>
      <c r="AP861" t="str">
        <f>+IFERROR(VLOOKUP(Tabla1[[#This Row],[EMPLEADO]],IS[],3,0),"OTROS")</f>
        <v>OTROS</v>
      </c>
      <c r="AQ861" t="str">
        <f>+IFERROR(VLOOKUP(Tabla1[[#This Row],[EMPLEADO]],IS[[NÓMINA]:[INGENIERO]],2,0),"OTROS")</f>
        <v>OTROS</v>
      </c>
    </row>
    <row r="862" spans="1:43" x14ac:dyDescent="0.25">
      <c r="A862" t="s">
        <v>36</v>
      </c>
      <c r="B862">
        <v>1</v>
      </c>
      <c r="C862" t="s">
        <v>1827</v>
      </c>
      <c r="D862" t="s">
        <v>38</v>
      </c>
      <c r="E862" t="s">
        <v>98</v>
      </c>
      <c r="F862" t="s">
        <v>1828</v>
      </c>
      <c r="G862" s="17" t="s">
        <v>1829</v>
      </c>
      <c r="H862" t="s">
        <v>691</v>
      </c>
      <c r="I862" t="s">
        <v>43</v>
      </c>
      <c r="J862" t="s">
        <v>8</v>
      </c>
      <c r="K862" t="s">
        <v>102</v>
      </c>
      <c r="L862" t="s">
        <v>1830</v>
      </c>
      <c r="M862" t="s">
        <v>215</v>
      </c>
      <c r="N862">
        <v>0</v>
      </c>
      <c r="O862" t="s">
        <v>47</v>
      </c>
      <c r="P862">
        <v>29</v>
      </c>
      <c r="Q862" t="s">
        <v>62</v>
      </c>
      <c r="R862" t="s">
        <v>63</v>
      </c>
      <c r="S862" t="s">
        <v>64</v>
      </c>
      <c r="T862" t="s">
        <v>51</v>
      </c>
      <c r="U862" t="s">
        <v>65</v>
      </c>
      <c r="V862">
        <v>0.8</v>
      </c>
      <c r="W862" s="1">
        <v>1092</v>
      </c>
      <c r="X862">
        <v>1</v>
      </c>
      <c r="Y862">
        <v>1.48</v>
      </c>
      <c r="Z862">
        <v>5</v>
      </c>
      <c r="AA862">
        <v>0.29599999999999999</v>
      </c>
      <c r="AB862" s="2">
        <v>0</v>
      </c>
      <c r="AC862" s="1">
        <v>0</v>
      </c>
      <c r="AD862" s="7">
        <v>43489</v>
      </c>
      <c r="AE862" s="7">
        <v>43490</v>
      </c>
      <c r="AF862">
        <v>1</v>
      </c>
      <c r="AG862" t="s">
        <v>53</v>
      </c>
      <c r="AH862" s="2">
        <v>0</v>
      </c>
      <c r="AI862" s="1">
        <v>0</v>
      </c>
      <c r="AJ862" s="1">
        <v>0</v>
      </c>
      <c r="AK862" s="6" t="str">
        <f>+IF(Tabla1[[#This Row],[REQUEST_TY]]="SR MANTENIMIENTO CORRECTIVO", "EMERGENCIA", "OTROS")</f>
        <v>EMERGENCIA</v>
      </c>
      <c r="AL862" s="6" t="str">
        <f>+_xlfn.IFS(Tabla1[[#This Row],[Veces obj]]&lt;=1,"0-1",Tabla1[[#This Row],[Veces obj]]&lt;=2,"1-2",Tabla1[[#This Row],[Veces obj]]&lt;=3,"2-3",TRUE,"&gt;3")</f>
        <v>0-1</v>
      </c>
      <c r="AM862" s="6" t="str">
        <f>+_xlfn.IFS(MONTH(Tabla1[[#This Row],[MES]])&lt;=3,"Q1",MONTH(Tabla1[[#This Row],[MES]])&lt;=6,"Q2",MONTH(Tabla1[[#This Row],[MES]])&lt;=9,"Q3",TRUE,"Q4")</f>
        <v>Q1</v>
      </c>
      <c r="AN862" t="str">
        <f>+IFERROR(VLOOKUP(Tabla1[[#This Row],[CUENTA]],CTAS[],2,0),"OTROS")</f>
        <v>OTROS</v>
      </c>
      <c r="AP862" t="str">
        <f>+IFERROR(VLOOKUP(Tabla1[[#This Row],[EMPLEADO]],IS[],3,0),"OTROS")</f>
        <v>OTROS</v>
      </c>
      <c r="AQ862" t="str">
        <f>+IFERROR(VLOOKUP(Tabla1[[#This Row],[EMPLEADO]],IS[[NÓMINA]:[INGENIERO]],2,0),"OTROS")</f>
        <v>OTROS</v>
      </c>
    </row>
    <row r="863" spans="1:43" x14ac:dyDescent="0.25">
      <c r="A863" t="s">
        <v>4444</v>
      </c>
      <c r="B863">
        <v>1</v>
      </c>
      <c r="C863" t="s">
        <v>7255</v>
      </c>
      <c r="D863" t="s">
        <v>38</v>
      </c>
      <c r="E863" t="s">
        <v>113</v>
      </c>
      <c r="F863" t="s">
        <v>7256</v>
      </c>
      <c r="G863" s="17" t="s">
        <v>7257</v>
      </c>
      <c r="H863" t="s">
        <v>574</v>
      </c>
      <c r="I863" t="s">
        <v>43</v>
      </c>
      <c r="J863" t="s">
        <v>8</v>
      </c>
      <c r="K863" t="s">
        <v>125</v>
      </c>
      <c r="L863" t="s">
        <v>7258</v>
      </c>
      <c r="M863" t="s">
        <v>4324</v>
      </c>
      <c r="N863">
        <v>0</v>
      </c>
      <c r="O863" t="s">
        <v>47</v>
      </c>
      <c r="P863">
        <v>922</v>
      </c>
      <c r="Q863" t="s">
        <v>48</v>
      </c>
      <c r="R863" t="s">
        <v>49</v>
      </c>
      <c r="S863" t="s">
        <v>50</v>
      </c>
      <c r="T863" t="s">
        <v>51</v>
      </c>
      <c r="U863" t="s">
        <v>52</v>
      </c>
      <c r="V863">
        <v>1.05</v>
      </c>
      <c r="W863" s="1">
        <v>750.75000000000011</v>
      </c>
      <c r="X863">
        <v>1</v>
      </c>
      <c r="Y863">
        <v>1.48</v>
      </c>
      <c r="Z863">
        <v>5</v>
      </c>
      <c r="AA863">
        <v>0.29599999999999999</v>
      </c>
      <c r="AB863" s="2">
        <v>0</v>
      </c>
      <c r="AC863" s="1">
        <v>0</v>
      </c>
      <c r="AD863" s="7">
        <v>43523</v>
      </c>
      <c r="AE863" s="7">
        <v>43524</v>
      </c>
      <c r="AF863">
        <v>1</v>
      </c>
      <c r="AG863" t="s">
        <v>53</v>
      </c>
      <c r="AH863" s="2">
        <v>0</v>
      </c>
      <c r="AI863" s="1">
        <v>0</v>
      </c>
      <c r="AJ863" s="1">
        <v>0</v>
      </c>
      <c r="AK863" s="6" t="str">
        <f>+IF(Tabla1[[#This Row],[REQUEST_TY]]="SR MANTENIMIENTO CORRECTIVO", "EMERGENCIA", "OTROS")</f>
        <v>EMERGENCIA</v>
      </c>
      <c r="AL863" s="6" t="str">
        <f>+_xlfn.IFS(Tabla1[[#This Row],[Veces obj]]&lt;=1,"0-1",Tabla1[[#This Row],[Veces obj]]&lt;=2,"1-2",Tabla1[[#This Row],[Veces obj]]&lt;=3,"2-3",TRUE,"&gt;3")</f>
        <v>0-1</v>
      </c>
      <c r="AM863" s="6" t="str">
        <f>+_xlfn.IFS(MONTH(Tabla1[[#This Row],[MES]])&lt;=3,"Q1",MONTH(Tabla1[[#This Row],[MES]])&lt;=6,"Q2",MONTH(Tabla1[[#This Row],[MES]])&lt;=9,"Q3",TRUE,"Q4")</f>
        <v>Q1</v>
      </c>
      <c r="AN863" t="str">
        <f>+IFERROR(VLOOKUP(Tabla1[[#This Row],[CUENTA]],CTAS[],2,0),"OTROS")</f>
        <v>OTROS</v>
      </c>
      <c r="AP863" t="str">
        <f>+IFERROR(VLOOKUP(Tabla1[[#This Row],[EMPLEADO]],IS[],3,0),"OTROS")</f>
        <v>OTROS</v>
      </c>
      <c r="AQ863" t="str">
        <f>+IFERROR(VLOOKUP(Tabla1[[#This Row],[EMPLEADO]],IS[[NÓMINA]:[INGENIERO]],2,0),"OTROS")</f>
        <v>OTROS</v>
      </c>
    </row>
    <row r="864" spans="1:43" x14ac:dyDescent="0.25">
      <c r="A864" t="s">
        <v>4444</v>
      </c>
      <c r="B864">
        <v>1</v>
      </c>
      <c r="C864" t="s">
        <v>5275</v>
      </c>
      <c r="D864" t="s">
        <v>38</v>
      </c>
      <c r="E864" t="s">
        <v>217</v>
      </c>
      <c r="F864" t="s">
        <v>5276</v>
      </c>
      <c r="G864" s="17" t="s">
        <v>1167</v>
      </c>
      <c r="H864" t="s">
        <v>204</v>
      </c>
      <c r="I864" t="s">
        <v>43</v>
      </c>
      <c r="J864" t="s">
        <v>8</v>
      </c>
      <c r="K864" t="s">
        <v>59</v>
      </c>
      <c r="L864" t="s">
        <v>1168</v>
      </c>
      <c r="M864" t="s">
        <v>1169</v>
      </c>
      <c r="N864">
        <v>0</v>
      </c>
      <c r="O864" t="s">
        <v>47</v>
      </c>
      <c r="P864">
        <v>15</v>
      </c>
      <c r="Q864" t="s">
        <v>194</v>
      </c>
      <c r="R864" t="s">
        <v>223</v>
      </c>
      <c r="S864" t="s">
        <v>139</v>
      </c>
      <c r="T864" t="s">
        <v>208</v>
      </c>
      <c r="U864" t="s">
        <v>224</v>
      </c>
      <c r="V864">
        <v>0.8</v>
      </c>
      <c r="W864" s="1">
        <v>1258.4000000000003</v>
      </c>
      <c r="X864">
        <v>1</v>
      </c>
      <c r="Y864">
        <v>1.78</v>
      </c>
      <c r="Z864">
        <v>6</v>
      </c>
      <c r="AA864">
        <v>0.29666666666666669</v>
      </c>
      <c r="AB864" s="2">
        <v>0</v>
      </c>
      <c r="AC864" s="1">
        <v>0</v>
      </c>
      <c r="AD864" s="7">
        <v>43503</v>
      </c>
      <c r="AE864" s="7">
        <v>43503</v>
      </c>
      <c r="AF864">
        <v>0</v>
      </c>
      <c r="AG864" t="s">
        <v>53</v>
      </c>
      <c r="AH864" s="2">
        <v>0</v>
      </c>
      <c r="AI864" s="1">
        <v>0</v>
      </c>
      <c r="AJ864" s="1">
        <v>0</v>
      </c>
      <c r="AK864" s="6" t="str">
        <f>+IF(Tabla1[[#This Row],[REQUEST_TY]]="SR MANTENIMIENTO CORRECTIVO", "EMERGENCIA", "OTROS")</f>
        <v>EMERGENCIA</v>
      </c>
      <c r="AL864" s="6" t="str">
        <f>+_xlfn.IFS(Tabla1[[#This Row],[Veces obj]]&lt;=1,"0-1",Tabla1[[#This Row],[Veces obj]]&lt;=2,"1-2",Tabla1[[#This Row],[Veces obj]]&lt;=3,"2-3",TRUE,"&gt;3")</f>
        <v>0-1</v>
      </c>
      <c r="AM864" s="6" t="str">
        <f>+_xlfn.IFS(MONTH(Tabla1[[#This Row],[MES]])&lt;=3,"Q1",MONTH(Tabla1[[#This Row],[MES]])&lt;=6,"Q2",MONTH(Tabla1[[#This Row],[MES]])&lt;=9,"Q3",TRUE,"Q4")</f>
        <v>Q1</v>
      </c>
      <c r="AN864" t="str">
        <f>+IFERROR(VLOOKUP(Tabla1[[#This Row],[CUENTA]],CTAS[],2,0),"OTROS")</f>
        <v>OTROS</v>
      </c>
      <c r="AP864" t="str">
        <f>+IFERROR(VLOOKUP(Tabla1[[#This Row],[EMPLEADO]],IS[],3,0),"OTROS")</f>
        <v>OTROS</v>
      </c>
      <c r="AQ864" t="str">
        <f>+IFERROR(VLOOKUP(Tabla1[[#This Row],[EMPLEADO]],IS[[NÓMINA]:[INGENIERO]],2,0),"OTROS")</f>
        <v>OTROS</v>
      </c>
    </row>
    <row r="865" spans="1:43" x14ac:dyDescent="0.25">
      <c r="A865" t="s">
        <v>36</v>
      </c>
      <c r="B865">
        <v>1</v>
      </c>
      <c r="C865" t="s">
        <v>1831</v>
      </c>
      <c r="D865" t="s">
        <v>38</v>
      </c>
      <c r="E865" t="s">
        <v>76</v>
      </c>
      <c r="F865" t="s">
        <v>1832</v>
      </c>
      <c r="G865" s="17" t="s">
        <v>1833</v>
      </c>
      <c r="H865" t="s">
        <v>136</v>
      </c>
      <c r="I865" t="s">
        <v>43</v>
      </c>
      <c r="J865" t="s">
        <v>8</v>
      </c>
      <c r="K865" t="s">
        <v>59</v>
      </c>
      <c r="L865" t="s">
        <v>137</v>
      </c>
      <c r="M865" t="s">
        <v>61</v>
      </c>
      <c r="N865">
        <v>0</v>
      </c>
      <c r="O865" t="s">
        <v>47</v>
      </c>
      <c r="P865">
        <v>34</v>
      </c>
      <c r="Q865" t="s">
        <v>82</v>
      </c>
      <c r="R865" t="s">
        <v>63</v>
      </c>
      <c r="S865" t="s">
        <v>64</v>
      </c>
      <c r="T865" t="s">
        <v>51</v>
      </c>
      <c r="U865" t="s">
        <v>83</v>
      </c>
      <c r="V865">
        <v>1.05</v>
      </c>
      <c r="W865" s="1">
        <v>1433.25</v>
      </c>
      <c r="X865">
        <v>1</v>
      </c>
      <c r="Y865">
        <v>1.5</v>
      </c>
      <c r="Z865">
        <v>5</v>
      </c>
      <c r="AA865">
        <v>0.3</v>
      </c>
      <c r="AB865" s="2">
        <v>0</v>
      </c>
      <c r="AC865" s="1">
        <v>0</v>
      </c>
      <c r="AD865" s="7">
        <v>43472</v>
      </c>
      <c r="AE865" s="7">
        <v>43472</v>
      </c>
      <c r="AF865">
        <v>0</v>
      </c>
      <c r="AG865" t="s">
        <v>53</v>
      </c>
      <c r="AH865" s="2">
        <v>0</v>
      </c>
      <c r="AI865" s="1">
        <v>0</v>
      </c>
      <c r="AJ865" s="1">
        <v>0</v>
      </c>
      <c r="AK865" s="6" t="str">
        <f>+IF(Tabla1[[#This Row],[REQUEST_TY]]="SR MANTENIMIENTO CORRECTIVO", "EMERGENCIA", "OTROS")</f>
        <v>EMERGENCIA</v>
      </c>
      <c r="AL865" s="6" t="str">
        <f>+_xlfn.IFS(Tabla1[[#This Row],[Veces obj]]&lt;=1,"0-1",Tabla1[[#This Row],[Veces obj]]&lt;=2,"1-2",Tabla1[[#This Row],[Veces obj]]&lt;=3,"2-3",TRUE,"&gt;3")</f>
        <v>0-1</v>
      </c>
      <c r="AM865" s="6" t="str">
        <f>+_xlfn.IFS(MONTH(Tabla1[[#This Row],[MES]])&lt;=3,"Q1",MONTH(Tabla1[[#This Row],[MES]])&lt;=6,"Q2",MONTH(Tabla1[[#This Row],[MES]])&lt;=9,"Q3",TRUE,"Q4")</f>
        <v>Q1</v>
      </c>
      <c r="AN865" t="str">
        <f>+IFERROR(VLOOKUP(Tabla1[[#This Row],[CUENTA]],CTAS[],2,0),"OTROS")</f>
        <v>OTROS</v>
      </c>
      <c r="AP865" t="str">
        <f>+IFERROR(VLOOKUP(Tabla1[[#This Row],[EMPLEADO]],IS[],3,0),"OTROS")</f>
        <v>OTROS</v>
      </c>
      <c r="AQ865" t="str">
        <f>+IFERROR(VLOOKUP(Tabla1[[#This Row],[EMPLEADO]],IS[[NÓMINA]:[INGENIERO]],2,0),"OTROS")</f>
        <v>OTROS</v>
      </c>
    </row>
    <row r="866" spans="1:43" x14ac:dyDescent="0.25">
      <c r="A866" t="s">
        <v>36</v>
      </c>
      <c r="B866">
        <v>1</v>
      </c>
      <c r="C866" t="s">
        <v>1834</v>
      </c>
      <c r="D866" t="s">
        <v>38</v>
      </c>
      <c r="E866" t="s">
        <v>133</v>
      </c>
      <c r="F866" t="s">
        <v>1835</v>
      </c>
      <c r="G866" s="17" t="s">
        <v>1836</v>
      </c>
      <c r="H866" t="s">
        <v>136</v>
      </c>
      <c r="I866" t="s">
        <v>43</v>
      </c>
      <c r="J866" t="s">
        <v>8</v>
      </c>
      <c r="K866" t="s">
        <v>59</v>
      </c>
      <c r="L866" t="s">
        <v>1598</v>
      </c>
      <c r="M866" t="s">
        <v>222</v>
      </c>
      <c r="N866">
        <v>0</v>
      </c>
      <c r="O866" t="s">
        <v>47</v>
      </c>
      <c r="P866">
        <v>51</v>
      </c>
      <c r="Q866" t="s">
        <v>82</v>
      </c>
      <c r="R866" t="s">
        <v>138</v>
      </c>
      <c r="S866" t="s">
        <v>139</v>
      </c>
      <c r="T866" t="s">
        <v>51</v>
      </c>
      <c r="U866" t="s">
        <v>140</v>
      </c>
      <c r="V866">
        <v>1.1000000000000001</v>
      </c>
      <c r="W866" s="1">
        <v>1730.3000000000004</v>
      </c>
      <c r="X866">
        <v>1</v>
      </c>
      <c r="Y866">
        <v>1.2</v>
      </c>
      <c r="Z866">
        <v>4</v>
      </c>
      <c r="AA866">
        <v>0.3</v>
      </c>
      <c r="AB866" s="2">
        <v>0</v>
      </c>
      <c r="AC866" s="1">
        <v>0</v>
      </c>
      <c r="AD866" s="7">
        <v>43476</v>
      </c>
      <c r="AE866" s="7">
        <v>43476</v>
      </c>
      <c r="AF866">
        <v>0</v>
      </c>
      <c r="AG866" t="s">
        <v>53</v>
      </c>
      <c r="AH866" s="2">
        <v>0</v>
      </c>
      <c r="AI866" s="1">
        <v>0</v>
      </c>
      <c r="AJ866" s="1">
        <v>0</v>
      </c>
      <c r="AK866" s="6" t="str">
        <f>+IF(Tabla1[[#This Row],[REQUEST_TY]]="SR MANTENIMIENTO CORRECTIVO", "EMERGENCIA", "OTROS")</f>
        <v>EMERGENCIA</v>
      </c>
      <c r="AL866" s="6" t="str">
        <f>+_xlfn.IFS(Tabla1[[#This Row],[Veces obj]]&lt;=1,"0-1",Tabla1[[#This Row],[Veces obj]]&lt;=2,"1-2",Tabla1[[#This Row],[Veces obj]]&lt;=3,"2-3",TRUE,"&gt;3")</f>
        <v>0-1</v>
      </c>
      <c r="AM866" s="6" t="str">
        <f>+_xlfn.IFS(MONTH(Tabla1[[#This Row],[MES]])&lt;=3,"Q1",MONTH(Tabla1[[#This Row],[MES]])&lt;=6,"Q2",MONTH(Tabla1[[#This Row],[MES]])&lt;=9,"Q3",TRUE,"Q4")</f>
        <v>Q1</v>
      </c>
      <c r="AN866" t="str">
        <f>+IFERROR(VLOOKUP(Tabla1[[#This Row],[CUENTA]],CTAS[],2,0),"OTROS")</f>
        <v>OTROS</v>
      </c>
      <c r="AP866" t="str">
        <f>+IFERROR(VLOOKUP(Tabla1[[#This Row],[EMPLEADO]],IS[],3,0),"OTROS")</f>
        <v>OTROS</v>
      </c>
      <c r="AQ866" t="str">
        <f>+IFERROR(VLOOKUP(Tabla1[[#This Row],[EMPLEADO]],IS[[NÓMINA]:[INGENIERO]],2,0),"OTROS")</f>
        <v>OTROS</v>
      </c>
    </row>
    <row r="867" spans="1:43" x14ac:dyDescent="0.25">
      <c r="A867" t="s">
        <v>4444</v>
      </c>
      <c r="B867">
        <v>1</v>
      </c>
      <c r="C867" t="s">
        <v>5512</v>
      </c>
      <c r="D867" t="s">
        <v>38</v>
      </c>
      <c r="E867" t="s">
        <v>294</v>
      </c>
      <c r="F867" t="s">
        <v>5513</v>
      </c>
      <c r="G867" s="17" t="s">
        <v>835</v>
      </c>
      <c r="H867" t="s">
        <v>297</v>
      </c>
      <c r="I867" t="s">
        <v>43</v>
      </c>
      <c r="J867" t="s">
        <v>8</v>
      </c>
      <c r="K867" t="s">
        <v>71</v>
      </c>
      <c r="L867" t="s">
        <v>836</v>
      </c>
      <c r="M867" t="s">
        <v>94</v>
      </c>
      <c r="N867">
        <v>0</v>
      </c>
      <c r="O867" t="s">
        <v>47</v>
      </c>
      <c r="P867">
        <v>23</v>
      </c>
      <c r="Q867" t="s">
        <v>62</v>
      </c>
      <c r="R867" t="s">
        <v>95</v>
      </c>
      <c r="S867" t="s">
        <v>64</v>
      </c>
      <c r="T867" t="s">
        <v>51</v>
      </c>
      <c r="U867" t="s">
        <v>65</v>
      </c>
      <c r="V867">
        <v>0.8</v>
      </c>
      <c r="W867" s="1">
        <v>1092</v>
      </c>
      <c r="X867">
        <v>1</v>
      </c>
      <c r="Y867">
        <v>0.15</v>
      </c>
      <c r="Z867">
        <v>5</v>
      </c>
      <c r="AA867">
        <v>0.03</v>
      </c>
      <c r="AB867" s="2">
        <v>0</v>
      </c>
      <c r="AC867" s="1">
        <v>0</v>
      </c>
      <c r="AD867" s="7">
        <v>43504</v>
      </c>
      <c r="AE867" s="7">
        <v>43504</v>
      </c>
      <c r="AF867">
        <v>0</v>
      </c>
      <c r="AG867" t="s">
        <v>53</v>
      </c>
      <c r="AH867" s="2">
        <v>0</v>
      </c>
      <c r="AI867" s="1">
        <v>0</v>
      </c>
      <c r="AJ867" s="1">
        <v>0</v>
      </c>
      <c r="AK867" s="6" t="str">
        <f>+IF(Tabla1[[#This Row],[REQUEST_TY]]="SR MANTENIMIENTO CORRECTIVO", "EMERGENCIA", "OTROS")</f>
        <v>EMERGENCIA</v>
      </c>
      <c r="AL867" s="6" t="str">
        <f>+_xlfn.IFS(Tabla1[[#This Row],[Veces obj]]&lt;=1,"0-1",Tabla1[[#This Row],[Veces obj]]&lt;=2,"1-2",Tabla1[[#This Row],[Veces obj]]&lt;=3,"2-3",TRUE,"&gt;3")</f>
        <v>0-1</v>
      </c>
      <c r="AM867" s="6" t="str">
        <f>+_xlfn.IFS(MONTH(Tabla1[[#This Row],[MES]])&lt;=3,"Q1",MONTH(Tabla1[[#This Row],[MES]])&lt;=6,"Q2",MONTH(Tabla1[[#This Row],[MES]])&lt;=9,"Q3",TRUE,"Q4")</f>
        <v>Q1</v>
      </c>
      <c r="AN867" t="str">
        <f>+IFERROR(VLOOKUP(Tabla1[[#This Row],[CUENTA]],CTAS[],2,0),"OTROS")</f>
        <v>OTROS</v>
      </c>
      <c r="AO867">
        <v>1</v>
      </c>
      <c r="AP867" t="str">
        <f>+IFERROR(VLOOKUP(Tabla1[[#This Row],[EMPLEADO]],IS[],3,0),"OTROS")</f>
        <v>JUAREZ</v>
      </c>
      <c r="AQ867" t="str">
        <f>+IFERROR(VLOOKUP(Tabla1[[#This Row],[EMPLEADO]],IS[[NÓMINA]:[INGENIERO]],2,0),"OTROS")</f>
        <v>ALFREDO TORRES</v>
      </c>
    </row>
    <row r="868" spans="1:43" x14ac:dyDescent="0.25">
      <c r="A868" t="s">
        <v>36</v>
      </c>
      <c r="B868">
        <v>1</v>
      </c>
      <c r="C868" t="s">
        <v>1841</v>
      </c>
      <c r="D868" t="s">
        <v>38</v>
      </c>
      <c r="E868" t="s">
        <v>373</v>
      </c>
      <c r="F868" t="s">
        <v>1842</v>
      </c>
      <c r="G868" s="17" t="s">
        <v>1843</v>
      </c>
      <c r="H868" t="s">
        <v>308</v>
      </c>
      <c r="I868" t="s">
        <v>43</v>
      </c>
      <c r="J868" t="s">
        <v>8</v>
      </c>
      <c r="K868" t="s">
        <v>495</v>
      </c>
      <c r="L868" t="s">
        <v>496</v>
      </c>
      <c r="M868" t="s">
        <v>46</v>
      </c>
      <c r="N868">
        <v>0</v>
      </c>
      <c r="O868" t="s">
        <v>47</v>
      </c>
      <c r="P868">
        <v>2616</v>
      </c>
      <c r="Q868" t="s">
        <v>48</v>
      </c>
      <c r="R868" t="s">
        <v>153</v>
      </c>
      <c r="S868" t="s">
        <v>50</v>
      </c>
      <c r="T868" t="s">
        <v>51</v>
      </c>
      <c r="U868" t="s">
        <v>52</v>
      </c>
      <c r="V868">
        <v>1.05</v>
      </c>
      <c r="W868" s="1">
        <v>750.75000000000011</v>
      </c>
      <c r="X868">
        <v>1</v>
      </c>
      <c r="Y868">
        <v>1.5</v>
      </c>
      <c r="Z868">
        <v>5</v>
      </c>
      <c r="AA868">
        <v>0.3</v>
      </c>
      <c r="AB868" s="2">
        <v>0</v>
      </c>
      <c r="AC868" s="1">
        <v>0</v>
      </c>
      <c r="AD868" s="7">
        <v>43494</v>
      </c>
      <c r="AE868" s="7">
        <v>43494</v>
      </c>
      <c r="AF868">
        <v>0</v>
      </c>
      <c r="AG868" t="s">
        <v>53</v>
      </c>
      <c r="AH868" s="2">
        <v>0</v>
      </c>
      <c r="AI868" s="1">
        <v>0</v>
      </c>
      <c r="AJ868" s="1">
        <v>0</v>
      </c>
      <c r="AK868" s="6" t="str">
        <f>+IF(Tabla1[[#This Row],[REQUEST_TY]]="SR MANTENIMIENTO CORRECTIVO", "EMERGENCIA", "OTROS")</f>
        <v>EMERGENCIA</v>
      </c>
      <c r="AL868" s="6" t="str">
        <f>+_xlfn.IFS(Tabla1[[#This Row],[Veces obj]]&lt;=1,"0-1",Tabla1[[#This Row],[Veces obj]]&lt;=2,"1-2",Tabla1[[#This Row],[Veces obj]]&lt;=3,"2-3",TRUE,"&gt;3")</f>
        <v>0-1</v>
      </c>
      <c r="AM868" s="6" t="str">
        <f>+_xlfn.IFS(MONTH(Tabla1[[#This Row],[MES]])&lt;=3,"Q1",MONTH(Tabla1[[#This Row],[MES]])&lt;=6,"Q2",MONTH(Tabla1[[#This Row],[MES]])&lt;=9,"Q3",TRUE,"Q4")</f>
        <v>Q1</v>
      </c>
      <c r="AN868" t="str">
        <f>+IFERROR(VLOOKUP(Tabla1[[#This Row],[CUENTA]],CTAS[],2,0),"OTROS")</f>
        <v>OTROS</v>
      </c>
      <c r="AP868" t="str">
        <f>+IFERROR(VLOOKUP(Tabla1[[#This Row],[EMPLEADO]],IS[],3,0),"OTROS")</f>
        <v>OTROS</v>
      </c>
      <c r="AQ868" t="str">
        <f>+IFERROR(VLOOKUP(Tabla1[[#This Row],[EMPLEADO]],IS[[NÓMINA]:[INGENIERO]],2,0),"OTROS")</f>
        <v>OTROS</v>
      </c>
    </row>
    <row r="869" spans="1:43" x14ac:dyDescent="0.25">
      <c r="A869" t="s">
        <v>4444</v>
      </c>
      <c r="B869">
        <v>1</v>
      </c>
      <c r="C869" t="s">
        <v>4651</v>
      </c>
      <c r="D869" t="s">
        <v>38</v>
      </c>
      <c r="E869" t="s">
        <v>55</v>
      </c>
      <c r="F869" t="s">
        <v>4652</v>
      </c>
      <c r="G869" s="17" t="s">
        <v>4653</v>
      </c>
      <c r="H869" t="s">
        <v>1052</v>
      </c>
      <c r="I869" t="s">
        <v>43</v>
      </c>
      <c r="J869" t="s">
        <v>8</v>
      </c>
      <c r="K869" t="s">
        <v>59</v>
      </c>
      <c r="L869" t="s">
        <v>1641</v>
      </c>
      <c r="M869" t="s">
        <v>1642</v>
      </c>
      <c r="N869">
        <v>0</v>
      </c>
      <c r="O869" t="s">
        <v>47</v>
      </c>
      <c r="P869">
        <v>76</v>
      </c>
      <c r="Q869" t="s">
        <v>48</v>
      </c>
      <c r="R869" t="s">
        <v>63</v>
      </c>
      <c r="S869" t="s">
        <v>64</v>
      </c>
      <c r="T869" t="s">
        <v>51</v>
      </c>
      <c r="U869" t="s">
        <v>96</v>
      </c>
      <c r="V869">
        <v>1.1000000000000001</v>
      </c>
      <c r="W869" s="1">
        <v>1501.5000000000002</v>
      </c>
      <c r="X869">
        <v>1</v>
      </c>
      <c r="Y869">
        <v>1.5</v>
      </c>
      <c r="Z869">
        <v>5</v>
      </c>
      <c r="AA869">
        <v>0.3</v>
      </c>
      <c r="AB869" s="2">
        <v>0</v>
      </c>
      <c r="AC869" s="1">
        <v>0</v>
      </c>
      <c r="AD869" s="7">
        <v>43502</v>
      </c>
      <c r="AE869" s="7">
        <v>43502</v>
      </c>
      <c r="AF869">
        <v>0</v>
      </c>
      <c r="AG869" t="s">
        <v>53</v>
      </c>
      <c r="AH869" s="2">
        <v>0</v>
      </c>
      <c r="AI869" s="1">
        <v>0</v>
      </c>
      <c r="AJ869" s="1">
        <v>0</v>
      </c>
      <c r="AK869" s="6" t="str">
        <f>+IF(Tabla1[[#This Row],[REQUEST_TY]]="SR MANTENIMIENTO CORRECTIVO", "EMERGENCIA", "OTROS")</f>
        <v>EMERGENCIA</v>
      </c>
      <c r="AL869" s="6" t="str">
        <f>+_xlfn.IFS(Tabla1[[#This Row],[Veces obj]]&lt;=1,"0-1",Tabla1[[#This Row],[Veces obj]]&lt;=2,"1-2",Tabla1[[#This Row],[Veces obj]]&lt;=3,"2-3",TRUE,"&gt;3")</f>
        <v>0-1</v>
      </c>
      <c r="AM869" s="6" t="str">
        <f>+_xlfn.IFS(MONTH(Tabla1[[#This Row],[MES]])&lt;=3,"Q1",MONTH(Tabla1[[#This Row],[MES]])&lt;=6,"Q2",MONTH(Tabla1[[#This Row],[MES]])&lt;=9,"Q3",TRUE,"Q4")</f>
        <v>Q1</v>
      </c>
      <c r="AN869" t="str">
        <f>+IFERROR(VLOOKUP(Tabla1[[#This Row],[CUENTA]],CTAS[],2,0),"OTROS")</f>
        <v>OTROS</v>
      </c>
      <c r="AP869" t="str">
        <f>+IFERROR(VLOOKUP(Tabla1[[#This Row],[EMPLEADO]],IS[],3,0),"OTROS")</f>
        <v>OTROS</v>
      </c>
      <c r="AQ869" t="str">
        <f>+IFERROR(VLOOKUP(Tabla1[[#This Row],[EMPLEADO]],IS[[NÓMINA]:[INGENIERO]],2,0),"OTROS")</f>
        <v>OTROS</v>
      </c>
    </row>
    <row r="870" spans="1:43" x14ac:dyDescent="0.25">
      <c r="A870" t="s">
        <v>4444</v>
      </c>
      <c r="B870">
        <v>1</v>
      </c>
      <c r="C870" t="s">
        <v>5044</v>
      </c>
      <c r="D870" t="s">
        <v>38</v>
      </c>
      <c r="E870" t="s">
        <v>98</v>
      </c>
      <c r="F870" t="s">
        <v>5045</v>
      </c>
      <c r="G870" s="17" t="s">
        <v>1122</v>
      </c>
      <c r="H870" t="s">
        <v>915</v>
      </c>
      <c r="I870" t="s">
        <v>43</v>
      </c>
      <c r="J870" t="s">
        <v>8</v>
      </c>
      <c r="K870" t="s">
        <v>102</v>
      </c>
      <c r="L870" t="s">
        <v>1123</v>
      </c>
      <c r="M870" t="s">
        <v>310</v>
      </c>
      <c r="N870">
        <v>0</v>
      </c>
      <c r="O870" t="s">
        <v>47</v>
      </c>
      <c r="P870">
        <v>5</v>
      </c>
      <c r="Q870" t="s">
        <v>207</v>
      </c>
      <c r="R870" t="s">
        <v>63</v>
      </c>
      <c r="S870" t="s">
        <v>64</v>
      </c>
      <c r="T870" t="s">
        <v>51</v>
      </c>
      <c r="U870" t="s">
        <v>209</v>
      </c>
      <c r="V870">
        <v>0</v>
      </c>
      <c r="W870" s="1">
        <v>0</v>
      </c>
      <c r="X870">
        <v>1</v>
      </c>
      <c r="Y870">
        <v>1.5</v>
      </c>
      <c r="Z870">
        <v>5</v>
      </c>
      <c r="AA870">
        <v>0.3</v>
      </c>
      <c r="AB870" s="2">
        <v>0</v>
      </c>
      <c r="AC870" s="1">
        <v>0</v>
      </c>
      <c r="AD870" s="7">
        <v>43501</v>
      </c>
      <c r="AE870" s="7">
        <v>43502</v>
      </c>
      <c r="AF870">
        <v>1</v>
      </c>
      <c r="AG870" t="s">
        <v>53</v>
      </c>
      <c r="AH870" s="2">
        <v>0</v>
      </c>
      <c r="AI870" s="1">
        <v>0</v>
      </c>
      <c r="AJ870" s="1">
        <v>0</v>
      </c>
      <c r="AK870" s="6" t="str">
        <f>+IF(Tabla1[[#This Row],[REQUEST_TY]]="SR MANTENIMIENTO CORRECTIVO", "EMERGENCIA", "OTROS")</f>
        <v>EMERGENCIA</v>
      </c>
      <c r="AL870" s="6" t="str">
        <f>+_xlfn.IFS(Tabla1[[#This Row],[Veces obj]]&lt;=1,"0-1",Tabla1[[#This Row],[Veces obj]]&lt;=2,"1-2",Tabla1[[#This Row],[Veces obj]]&lt;=3,"2-3",TRUE,"&gt;3")</f>
        <v>0-1</v>
      </c>
      <c r="AM870" s="6" t="str">
        <f>+_xlfn.IFS(MONTH(Tabla1[[#This Row],[MES]])&lt;=3,"Q1",MONTH(Tabla1[[#This Row],[MES]])&lt;=6,"Q2",MONTH(Tabla1[[#This Row],[MES]])&lt;=9,"Q3",TRUE,"Q4")</f>
        <v>Q1</v>
      </c>
      <c r="AN870" t="str">
        <f>+IFERROR(VLOOKUP(Tabla1[[#This Row],[CUENTA]],CTAS[],2,0),"OTROS")</f>
        <v>OTROS</v>
      </c>
      <c r="AP870" t="str">
        <f>+IFERROR(VLOOKUP(Tabla1[[#This Row],[EMPLEADO]],IS[],3,0),"OTROS")</f>
        <v>OTROS</v>
      </c>
      <c r="AQ870" t="str">
        <f>+IFERROR(VLOOKUP(Tabla1[[#This Row],[EMPLEADO]],IS[[NÓMINA]:[INGENIERO]],2,0),"OTROS")</f>
        <v>OTROS</v>
      </c>
    </row>
    <row r="871" spans="1:43" x14ac:dyDescent="0.25">
      <c r="A871" t="s">
        <v>4444</v>
      </c>
      <c r="B871">
        <v>1</v>
      </c>
      <c r="C871" t="s">
        <v>6428</v>
      </c>
      <c r="D871" t="s">
        <v>38</v>
      </c>
      <c r="E871" t="s">
        <v>160</v>
      </c>
      <c r="F871" t="s">
        <v>6429</v>
      </c>
      <c r="G871" s="17" t="s">
        <v>6430</v>
      </c>
      <c r="H871" t="s">
        <v>297</v>
      </c>
      <c r="I871" t="s">
        <v>43</v>
      </c>
      <c r="J871" t="s">
        <v>8</v>
      </c>
      <c r="K871" t="s">
        <v>240</v>
      </c>
      <c r="L871" t="s">
        <v>241</v>
      </c>
      <c r="M871" t="s">
        <v>94</v>
      </c>
      <c r="N871">
        <v>0</v>
      </c>
      <c r="O871" t="s">
        <v>47</v>
      </c>
      <c r="P871">
        <v>270</v>
      </c>
      <c r="Q871" t="s">
        <v>48</v>
      </c>
      <c r="R871" t="s">
        <v>49</v>
      </c>
      <c r="S871" t="s">
        <v>50</v>
      </c>
      <c r="T871" t="s">
        <v>51</v>
      </c>
      <c r="U871" t="s">
        <v>52</v>
      </c>
      <c r="V871">
        <v>1.05</v>
      </c>
      <c r="W871" s="1">
        <v>750.75000000000011</v>
      </c>
      <c r="X871">
        <v>1</v>
      </c>
      <c r="Y871">
        <v>0.23</v>
      </c>
      <c r="Z871">
        <v>5</v>
      </c>
      <c r="AA871">
        <v>4.5999999999999999E-2</v>
      </c>
      <c r="AB871" s="2">
        <v>0</v>
      </c>
      <c r="AC871" s="1">
        <v>0</v>
      </c>
      <c r="AD871" s="7">
        <v>43514</v>
      </c>
      <c r="AE871" s="7">
        <v>43515</v>
      </c>
      <c r="AF871">
        <v>1</v>
      </c>
      <c r="AG871" t="s">
        <v>53</v>
      </c>
      <c r="AH871" s="2">
        <v>0</v>
      </c>
      <c r="AI871" s="1">
        <v>0</v>
      </c>
      <c r="AJ871" s="1">
        <v>0</v>
      </c>
      <c r="AK871" s="6" t="str">
        <f>+IF(Tabla1[[#This Row],[REQUEST_TY]]="SR MANTENIMIENTO CORRECTIVO", "EMERGENCIA", "OTROS")</f>
        <v>EMERGENCIA</v>
      </c>
      <c r="AL871" s="6" t="str">
        <f>+_xlfn.IFS(Tabla1[[#This Row],[Veces obj]]&lt;=1,"0-1",Tabla1[[#This Row],[Veces obj]]&lt;=2,"1-2",Tabla1[[#This Row],[Veces obj]]&lt;=3,"2-3",TRUE,"&gt;3")</f>
        <v>0-1</v>
      </c>
      <c r="AM871" s="6" t="str">
        <f>+_xlfn.IFS(MONTH(Tabla1[[#This Row],[MES]])&lt;=3,"Q1",MONTH(Tabla1[[#This Row],[MES]])&lt;=6,"Q2",MONTH(Tabla1[[#This Row],[MES]])&lt;=9,"Q3",TRUE,"Q4")</f>
        <v>Q1</v>
      </c>
      <c r="AN871" t="str">
        <f>+IFERROR(VLOOKUP(Tabla1[[#This Row],[CUENTA]],CTAS[],2,0),"OTROS")</f>
        <v>OTROS</v>
      </c>
      <c r="AO871">
        <v>1</v>
      </c>
      <c r="AP871" t="str">
        <f>+IFERROR(VLOOKUP(Tabla1[[#This Row],[EMPLEADO]],IS[],3,0),"OTROS")</f>
        <v>JUAREZ</v>
      </c>
      <c r="AQ871" t="str">
        <f>+IFERROR(VLOOKUP(Tabla1[[#This Row],[EMPLEADO]],IS[[NÓMINA]:[INGENIERO]],2,0),"OTROS")</f>
        <v>ALFREDO TORRES</v>
      </c>
    </row>
    <row r="872" spans="1:43" x14ac:dyDescent="0.25">
      <c r="A872" t="s">
        <v>4444</v>
      </c>
      <c r="B872">
        <v>1</v>
      </c>
      <c r="C872" t="s">
        <v>6210</v>
      </c>
      <c r="D872" t="s">
        <v>38</v>
      </c>
      <c r="E872" t="s">
        <v>39</v>
      </c>
      <c r="F872" t="s">
        <v>6211</v>
      </c>
      <c r="G872" s="17" t="s">
        <v>6212</v>
      </c>
      <c r="H872" t="s">
        <v>58</v>
      </c>
      <c r="I872" t="s">
        <v>43</v>
      </c>
      <c r="J872" t="s">
        <v>8</v>
      </c>
      <c r="K872" t="s">
        <v>117</v>
      </c>
      <c r="L872" t="s">
        <v>6213</v>
      </c>
      <c r="M872" t="s">
        <v>540</v>
      </c>
      <c r="N872">
        <v>0</v>
      </c>
      <c r="O872" t="s">
        <v>47</v>
      </c>
      <c r="P872">
        <v>162</v>
      </c>
      <c r="Q872" t="s">
        <v>48</v>
      </c>
      <c r="R872" t="s">
        <v>49</v>
      </c>
      <c r="S872" t="s">
        <v>50</v>
      </c>
      <c r="T872" t="s">
        <v>51</v>
      </c>
      <c r="U872" t="s">
        <v>52</v>
      </c>
      <c r="V872">
        <v>1.05</v>
      </c>
      <c r="W872" s="1">
        <v>750.75000000000011</v>
      </c>
      <c r="X872">
        <v>1</v>
      </c>
      <c r="Y872">
        <v>1.5</v>
      </c>
      <c r="Z872">
        <v>5</v>
      </c>
      <c r="AA872">
        <v>0.3</v>
      </c>
      <c r="AB872" s="2">
        <v>0</v>
      </c>
      <c r="AC872" s="1">
        <v>0</v>
      </c>
      <c r="AD872" s="7">
        <v>43511</v>
      </c>
      <c r="AE872" s="7">
        <v>43511</v>
      </c>
      <c r="AF872">
        <v>0</v>
      </c>
      <c r="AG872" t="s">
        <v>53</v>
      </c>
      <c r="AH872" s="2">
        <v>0</v>
      </c>
      <c r="AI872" s="1">
        <v>0</v>
      </c>
      <c r="AJ872" s="1">
        <v>0</v>
      </c>
      <c r="AK872" s="6" t="str">
        <f>+IF(Tabla1[[#This Row],[REQUEST_TY]]="SR MANTENIMIENTO CORRECTIVO", "EMERGENCIA", "OTROS")</f>
        <v>EMERGENCIA</v>
      </c>
      <c r="AL872" s="6" t="str">
        <f>+_xlfn.IFS(Tabla1[[#This Row],[Veces obj]]&lt;=1,"0-1",Tabla1[[#This Row],[Veces obj]]&lt;=2,"1-2",Tabla1[[#This Row],[Veces obj]]&lt;=3,"2-3",TRUE,"&gt;3")</f>
        <v>0-1</v>
      </c>
      <c r="AM872" s="6" t="str">
        <f>+_xlfn.IFS(MONTH(Tabla1[[#This Row],[MES]])&lt;=3,"Q1",MONTH(Tabla1[[#This Row],[MES]])&lt;=6,"Q2",MONTH(Tabla1[[#This Row],[MES]])&lt;=9,"Q3",TRUE,"Q4")</f>
        <v>Q1</v>
      </c>
      <c r="AN872" t="str">
        <f>+IFERROR(VLOOKUP(Tabla1[[#This Row],[CUENTA]],CTAS[],2,0),"OTROS")</f>
        <v>OTROS</v>
      </c>
      <c r="AP872" t="str">
        <f>+IFERROR(VLOOKUP(Tabla1[[#This Row],[EMPLEADO]],IS[],3,0),"OTROS")</f>
        <v>OTROS</v>
      </c>
      <c r="AQ872" t="str">
        <f>+IFERROR(VLOOKUP(Tabla1[[#This Row],[EMPLEADO]],IS[[NÓMINA]:[INGENIERO]],2,0),"OTROS")</f>
        <v>OTROS</v>
      </c>
    </row>
    <row r="873" spans="1:43" x14ac:dyDescent="0.25">
      <c r="A873" t="s">
        <v>4444</v>
      </c>
      <c r="B873">
        <v>1</v>
      </c>
      <c r="C873" t="s">
        <v>6349</v>
      </c>
      <c r="D873" t="s">
        <v>38</v>
      </c>
      <c r="E873" t="s">
        <v>725</v>
      </c>
      <c r="F873" t="s">
        <v>6350</v>
      </c>
      <c r="G873" s="17" t="s">
        <v>2666</v>
      </c>
      <c r="H873" t="s">
        <v>106</v>
      </c>
      <c r="I873" t="s">
        <v>43</v>
      </c>
      <c r="J873" t="s">
        <v>8</v>
      </c>
      <c r="K873" t="s">
        <v>102</v>
      </c>
      <c r="L873" t="s">
        <v>1651</v>
      </c>
      <c r="M873" t="s">
        <v>46</v>
      </c>
      <c r="N873">
        <v>0</v>
      </c>
      <c r="O873" t="s">
        <v>47</v>
      </c>
      <c r="P873">
        <v>35</v>
      </c>
      <c r="Q873" t="s">
        <v>82</v>
      </c>
      <c r="R873" t="s">
        <v>223</v>
      </c>
      <c r="S873" t="s">
        <v>139</v>
      </c>
      <c r="T873" t="s">
        <v>51</v>
      </c>
      <c r="U873" t="s">
        <v>140</v>
      </c>
      <c r="V873">
        <v>1.1000000000000001</v>
      </c>
      <c r="W873" s="1">
        <v>1730.3000000000004</v>
      </c>
      <c r="X873">
        <v>1</v>
      </c>
      <c r="Y873">
        <v>1.2</v>
      </c>
      <c r="Z873">
        <v>4</v>
      </c>
      <c r="AA873">
        <v>0.3</v>
      </c>
      <c r="AB873" s="2">
        <v>0</v>
      </c>
      <c r="AC873" s="1">
        <v>0</v>
      </c>
      <c r="AD873" s="7">
        <v>43514</v>
      </c>
      <c r="AE873" s="7">
        <v>43514</v>
      </c>
      <c r="AF873">
        <v>0</v>
      </c>
      <c r="AG873" t="s">
        <v>53</v>
      </c>
      <c r="AH873" s="2">
        <v>0</v>
      </c>
      <c r="AI873" s="1">
        <v>0</v>
      </c>
      <c r="AJ873" s="1">
        <v>0</v>
      </c>
      <c r="AK873" s="6" t="str">
        <f>+IF(Tabla1[[#This Row],[REQUEST_TY]]="SR MANTENIMIENTO CORRECTIVO", "EMERGENCIA", "OTROS")</f>
        <v>EMERGENCIA</v>
      </c>
      <c r="AL873" s="6" t="str">
        <f>+_xlfn.IFS(Tabla1[[#This Row],[Veces obj]]&lt;=1,"0-1",Tabla1[[#This Row],[Veces obj]]&lt;=2,"1-2",Tabla1[[#This Row],[Veces obj]]&lt;=3,"2-3",TRUE,"&gt;3")</f>
        <v>0-1</v>
      </c>
      <c r="AM873" s="6" t="str">
        <f>+_xlfn.IFS(MONTH(Tabla1[[#This Row],[MES]])&lt;=3,"Q1",MONTH(Tabla1[[#This Row],[MES]])&lt;=6,"Q2",MONTH(Tabla1[[#This Row],[MES]])&lt;=9,"Q3",TRUE,"Q4")</f>
        <v>Q1</v>
      </c>
      <c r="AN873" t="str">
        <f>+IFERROR(VLOOKUP(Tabla1[[#This Row],[CUENTA]],CTAS[],2,0),"OTROS")</f>
        <v>OTROS</v>
      </c>
      <c r="AP873" t="str">
        <f>+IFERROR(VLOOKUP(Tabla1[[#This Row],[EMPLEADO]],IS[],3,0),"OTROS")</f>
        <v>OTROS</v>
      </c>
      <c r="AQ873" t="str">
        <f>+IFERROR(VLOOKUP(Tabla1[[#This Row],[EMPLEADO]],IS[[NÓMINA]:[INGENIERO]],2,0),"OTROS")</f>
        <v>OTROS</v>
      </c>
    </row>
    <row r="874" spans="1:43" x14ac:dyDescent="0.25">
      <c r="A874" t="s">
        <v>4444</v>
      </c>
      <c r="B874">
        <v>1</v>
      </c>
      <c r="C874" t="s">
        <v>6668</v>
      </c>
      <c r="D874" t="s">
        <v>38</v>
      </c>
      <c r="E874" t="s">
        <v>294</v>
      </c>
      <c r="F874" t="s">
        <v>6669</v>
      </c>
      <c r="G874" s="17" t="s">
        <v>6670</v>
      </c>
      <c r="H874" t="s">
        <v>484</v>
      </c>
      <c r="I874" t="s">
        <v>43</v>
      </c>
      <c r="J874" t="s">
        <v>8</v>
      </c>
      <c r="K874" t="s">
        <v>2300</v>
      </c>
      <c r="L874" t="s">
        <v>2779</v>
      </c>
      <c r="M874" t="s">
        <v>94</v>
      </c>
      <c r="N874">
        <v>1</v>
      </c>
      <c r="O874" t="s">
        <v>47</v>
      </c>
      <c r="P874">
        <v>190</v>
      </c>
      <c r="Q874" t="s">
        <v>48</v>
      </c>
      <c r="R874" t="s">
        <v>95</v>
      </c>
      <c r="S874" t="s">
        <v>64</v>
      </c>
      <c r="T874" t="s">
        <v>51</v>
      </c>
      <c r="U874" t="s">
        <v>96</v>
      </c>
      <c r="V874">
        <v>1.1000000000000001</v>
      </c>
      <c r="W874" s="1">
        <v>0</v>
      </c>
      <c r="X874">
        <v>1</v>
      </c>
      <c r="Y874">
        <v>1.5</v>
      </c>
      <c r="Z874">
        <v>5</v>
      </c>
      <c r="AA874">
        <v>0.3</v>
      </c>
      <c r="AB874" s="2">
        <v>0</v>
      </c>
      <c r="AC874" s="1">
        <v>0</v>
      </c>
      <c r="AD874" s="7">
        <v>43516</v>
      </c>
      <c r="AE874" s="7">
        <v>43516</v>
      </c>
      <c r="AF874">
        <v>0</v>
      </c>
      <c r="AG874" t="s">
        <v>53</v>
      </c>
      <c r="AH874" s="2">
        <v>0</v>
      </c>
      <c r="AI874" s="1">
        <v>0</v>
      </c>
      <c r="AJ874" s="1">
        <v>0</v>
      </c>
      <c r="AK874" s="6" t="str">
        <f>+IF(Tabla1[[#This Row],[REQUEST_TY]]="SR MANTENIMIENTO CORRECTIVO", "EMERGENCIA", "OTROS")</f>
        <v>EMERGENCIA</v>
      </c>
      <c r="AL874" s="6" t="str">
        <f>+_xlfn.IFS(Tabla1[[#This Row],[Veces obj]]&lt;=1,"0-1",Tabla1[[#This Row],[Veces obj]]&lt;=2,"1-2",Tabla1[[#This Row],[Veces obj]]&lt;=3,"2-3",TRUE,"&gt;3")</f>
        <v>0-1</v>
      </c>
      <c r="AM874" s="6" t="str">
        <f>+_xlfn.IFS(MONTH(Tabla1[[#This Row],[MES]])&lt;=3,"Q1",MONTH(Tabla1[[#This Row],[MES]])&lt;=6,"Q2",MONTH(Tabla1[[#This Row],[MES]])&lt;=9,"Q3",TRUE,"Q4")</f>
        <v>Q1</v>
      </c>
      <c r="AN874" t="str">
        <f>+IFERROR(VLOOKUP(Tabla1[[#This Row],[CUENTA]],CTAS[],2,0),"OTROS")</f>
        <v>OTROS</v>
      </c>
      <c r="AP874" t="str">
        <f>+IFERROR(VLOOKUP(Tabla1[[#This Row],[EMPLEADO]],IS[],3,0),"OTROS")</f>
        <v>OTROS</v>
      </c>
      <c r="AQ874" t="str">
        <f>+IFERROR(VLOOKUP(Tabla1[[#This Row],[EMPLEADO]],IS[[NÓMINA]:[INGENIERO]],2,0),"OTROS")</f>
        <v>OTROS</v>
      </c>
    </row>
    <row r="875" spans="1:43" x14ac:dyDescent="0.25">
      <c r="A875" t="s">
        <v>4444</v>
      </c>
      <c r="B875">
        <v>1</v>
      </c>
      <c r="C875" t="s">
        <v>6764</v>
      </c>
      <c r="D875" t="s">
        <v>38</v>
      </c>
      <c r="E875" t="s">
        <v>250</v>
      </c>
      <c r="F875" t="s">
        <v>6765</v>
      </c>
      <c r="G875" s="17" t="s">
        <v>6766</v>
      </c>
      <c r="H875" t="s">
        <v>1572</v>
      </c>
      <c r="I875" t="s">
        <v>43</v>
      </c>
      <c r="J875" t="s">
        <v>8</v>
      </c>
      <c r="K875" t="s">
        <v>254</v>
      </c>
      <c r="L875" t="s">
        <v>6767</v>
      </c>
      <c r="M875" t="s">
        <v>1574</v>
      </c>
      <c r="N875">
        <v>0</v>
      </c>
      <c r="O875" t="s">
        <v>47</v>
      </c>
      <c r="P875">
        <v>2638</v>
      </c>
      <c r="Q875" t="s">
        <v>48</v>
      </c>
      <c r="R875" t="s">
        <v>49</v>
      </c>
      <c r="S875" t="s">
        <v>50</v>
      </c>
      <c r="T875" t="s">
        <v>51</v>
      </c>
      <c r="U875" t="s">
        <v>52</v>
      </c>
      <c r="V875">
        <v>1.05</v>
      </c>
      <c r="W875" s="1">
        <v>750.75000000000011</v>
      </c>
      <c r="X875">
        <v>1</v>
      </c>
      <c r="Y875">
        <v>1.5</v>
      </c>
      <c r="Z875">
        <v>5</v>
      </c>
      <c r="AA875">
        <v>0.3</v>
      </c>
      <c r="AB875" s="2">
        <v>0</v>
      </c>
      <c r="AC875" s="1">
        <v>0</v>
      </c>
      <c r="AD875" s="7">
        <v>43517</v>
      </c>
      <c r="AE875" s="7">
        <v>43517</v>
      </c>
      <c r="AF875">
        <v>0</v>
      </c>
      <c r="AG875" t="s">
        <v>53</v>
      </c>
      <c r="AH875" s="2">
        <v>0</v>
      </c>
      <c r="AI875" s="1">
        <v>0</v>
      </c>
      <c r="AJ875" s="1">
        <v>0</v>
      </c>
      <c r="AK875" s="6" t="str">
        <f>+IF(Tabla1[[#This Row],[REQUEST_TY]]="SR MANTENIMIENTO CORRECTIVO", "EMERGENCIA", "OTROS")</f>
        <v>EMERGENCIA</v>
      </c>
      <c r="AL875" s="6" t="str">
        <f>+_xlfn.IFS(Tabla1[[#This Row],[Veces obj]]&lt;=1,"0-1",Tabla1[[#This Row],[Veces obj]]&lt;=2,"1-2",Tabla1[[#This Row],[Veces obj]]&lt;=3,"2-3",TRUE,"&gt;3")</f>
        <v>0-1</v>
      </c>
      <c r="AM875" s="6" t="str">
        <f>+_xlfn.IFS(MONTH(Tabla1[[#This Row],[MES]])&lt;=3,"Q1",MONTH(Tabla1[[#This Row],[MES]])&lt;=6,"Q2",MONTH(Tabla1[[#This Row],[MES]])&lt;=9,"Q3",TRUE,"Q4")</f>
        <v>Q1</v>
      </c>
      <c r="AN875" t="str">
        <f>+IFERROR(VLOOKUP(Tabla1[[#This Row],[CUENTA]],CTAS[],2,0),"OTROS")</f>
        <v>OTROS</v>
      </c>
      <c r="AP875" t="str">
        <f>+IFERROR(VLOOKUP(Tabla1[[#This Row],[EMPLEADO]],IS[],3,0),"OTROS")</f>
        <v>OTROS</v>
      </c>
      <c r="AQ875" t="str">
        <f>+IFERROR(VLOOKUP(Tabla1[[#This Row],[EMPLEADO]],IS[[NÓMINA]:[INGENIERO]],2,0),"OTROS")</f>
        <v>OTROS</v>
      </c>
    </row>
    <row r="876" spans="1:43" x14ac:dyDescent="0.25">
      <c r="A876" t="s">
        <v>4444</v>
      </c>
      <c r="B876">
        <v>1</v>
      </c>
      <c r="C876" t="s">
        <v>6962</v>
      </c>
      <c r="D876" t="s">
        <v>38</v>
      </c>
      <c r="E876" t="s">
        <v>6963</v>
      </c>
      <c r="F876" t="s">
        <v>6964</v>
      </c>
      <c r="G876" s="17" t="s">
        <v>6965</v>
      </c>
      <c r="H876" t="s">
        <v>106</v>
      </c>
      <c r="I876" t="s">
        <v>43</v>
      </c>
      <c r="J876" t="s">
        <v>8</v>
      </c>
      <c r="K876" t="s">
        <v>199</v>
      </c>
      <c r="L876" t="s">
        <v>2857</v>
      </c>
      <c r="M876" t="s">
        <v>46</v>
      </c>
      <c r="N876">
        <v>0</v>
      </c>
      <c r="O876" t="s">
        <v>47</v>
      </c>
      <c r="P876">
        <v>428</v>
      </c>
      <c r="Q876" t="s">
        <v>48</v>
      </c>
      <c r="R876" t="s">
        <v>242</v>
      </c>
      <c r="S876" t="s">
        <v>64</v>
      </c>
      <c r="T876" t="s">
        <v>51</v>
      </c>
      <c r="U876" t="s">
        <v>96</v>
      </c>
      <c r="V876">
        <v>1.1000000000000001</v>
      </c>
      <c r="W876" s="1">
        <v>1501.5000000000002</v>
      </c>
      <c r="X876">
        <v>1</v>
      </c>
      <c r="Y876">
        <v>1.5</v>
      </c>
      <c r="Z876">
        <v>5</v>
      </c>
      <c r="AA876">
        <v>0.3</v>
      </c>
      <c r="AB876" s="2">
        <v>0</v>
      </c>
      <c r="AC876" s="1">
        <v>0</v>
      </c>
      <c r="AD876" s="7">
        <v>43523</v>
      </c>
      <c r="AE876" s="7">
        <v>43523</v>
      </c>
      <c r="AF876">
        <v>0</v>
      </c>
      <c r="AG876" t="s">
        <v>53</v>
      </c>
      <c r="AH876" s="2">
        <v>0</v>
      </c>
      <c r="AI876" s="1">
        <v>0</v>
      </c>
      <c r="AJ876" s="1">
        <v>0</v>
      </c>
      <c r="AK876" s="6" t="str">
        <f>+IF(Tabla1[[#This Row],[REQUEST_TY]]="SR MANTENIMIENTO CORRECTIVO", "EMERGENCIA", "OTROS")</f>
        <v>EMERGENCIA</v>
      </c>
      <c r="AL876" s="6" t="str">
        <f>+_xlfn.IFS(Tabla1[[#This Row],[Veces obj]]&lt;=1,"0-1",Tabla1[[#This Row],[Veces obj]]&lt;=2,"1-2",Tabla1[[#This Row],[Veces obj]]&lt;=3,"2-3",TRUE,"&gt;3")</f>
        <v>0-1</v>
      </c>
      <c r="AM876" s="6" t="str">
        <f>+_xlfn.IFS(MONTH(Tabla1[[#This Row],[MES]])&lt;=3,"Q1",MONTH(Tabla1[[#This Row],[MES]])&lt;=6,"Q2",MONTH(Tabla1[[#This Row],[MES]])&lt;=9,"Q3",TRUE,"Q4")</f>
        <v>Q1</v>
      </c>
      <c r="AN876" t="str">
        <f>+IFERROR(VLOOKUP(Tabla1[[#This Row],[CUENTA]],CTAS[],2,0),"OTROS")</f>
        <v>OTROS</v>
      </c>
      <c r="AP876" t="str">
        <f>+IFERROR(VLOOKUP(Tabla1[[#This Row],[EMPLEADO]],IS[],3,0),"OTROS")</f>
        <v>OTROS</v>
      </c>
      <c r="AQ876" t="str">
        <f>+IFERROR(VLOOKUP(Tabla1[[#This Row],[EMPLEADO]],IS[[NÓMINA]:[INGENIERO]],2,0),"OTROS")</f>
        <v>OTROS</v>
      </c>
    </row>
    <row r="877" spans="1:43" x14ac:dyDescent="0.25">
      <c r="A877" t="s">
        <v>4444</v>
      </c>
      <c r="B877">
        <v>1</v>
      </c>
      <c r="C877" t="s">
        <v>5794</v>
      </c>
      <c r="D877" t="s">
        <v>38</v>
      </c>
      <c r="E877" t="s">
        <v>89</v>
      </c>
      <c r="F877" t="s">
        <v>5795</v>
      </c>
      <c r="G877" s="17" t="s">
        <v>5796</v>
      </c>
      <c r="H877" t="s">
        <v>70</v>
      </c>
      <c r="I877" t="s">
        <v>43</v>
      </c>
      <c r="J877" t="s">
        <v>8</v>
      </c>
      <c r="K877" t="s">
        <v>92</v>
      </c>
      <c r="L877" t="s">
        <v>93</v>
      </c>
      <c r="M877" t="s">
        <v>94</v>
      </c>
      <c r="N877">
        <v>1</v>
      </c>
      <c r="O877" t="s">
        <v>47</v>
      </c>
      <c r="P877">
        <v>78</v>
      </c>
      <c r="Q877" t="s">
        <v>48</v>
      </c>
      <c r="R877" t="s">
        <v>95</v>
      </c>
      <c r="S877" t="s">
        <v>64</v>
      </c>
      <c r="T877" t="s">
        <v>51</v>
      </c>
      <c r="U877" t="s">
        <v>96</v>
      </c>
      <c r="V877">
        <v>1.1000000000000001</v>
      </c>
      <c r="W877" s="1">
        <v>0</v>
      </c>
      <c r="X877">
        <v>1</v>
      </c>
      <c r="Y877">
        <v>1.51</v>
      </c>
      <c r="Z877">
        <v>5</v>
      </c>
      <c r="AA877">
        <v>0.30199999999999999</v>
      </c>
      <c r="AB877" s="2">
        <v>0</v>
      </c>
      <c r="AC877" s="1">
        <v>0</v>
      </c>
      <c r="AD877" s="7">
        <v>43508</v>
      </c>
      <c r="AE877" s="7">
        <v>43509</v>
      </c>
      <c r="AF877">
        <v>1</v>
      </c>
      <c r="AG877" t="s">
        <v>53</v>
      </c>
      <c r="AH877" s="2">
        <v>0</v>
      </c>
      <c r="AI877" s="1">
        <v>0</v>
      </c>
      <c r="AJ877" s="1">
        <v>0</v>
      </c>
      <c r="AK877" s="6" t="str">
        <f>+IF(Tabla1[[#This Row],[REQUEST_TY]]="SR MANTENIMIENTO CORRECTIVO", "EMERGENCIA", "OTROS")</f>
        <v>EMERGENCIA</v>
      </c>
      <c r="AL877" s="6" t="str">
        <f>+_xlfn.IFS(Tabla1[[#This Row],[Veces obj]]&lt;=1,"0-1",Tabla1[[#This Row],[Veces obj]]&lt;=2,"1-2",Tabla1[[#This Row],[Veces obj]]&lt;=3,"2-3",TRUE,"&gt;3")</f>
        <v>0-1</v>
      </c>
      <c r="AM877" s="6" t="str">
        <f>+_xlfn.IFS(MONTH(Tabla1[[#This Row],[MES]])&lt;=3,"Q1",MONTH(Tabla1[[#This Row],[MES]])&lt;=6,"Q2",MONTH(Tabla1[[#This Row],[MES]])&lt;=9,"Q3",TRUE,"Q4")</f>
        <v>Q1</v>
      </c>
      <c r="AN877" t="str">
        <f>+IFERROR(VLOOKUP(Tabla1[[#This Row],[CUENTA]],CTAS[],2,0),"OTROS")</f>
        <v>OTROS</v>
      </c>
      <c r="AP877" t="str">
        <f>+IFERROR(VLOOKUP(Tabla1[[#This Row],[EMPLEADO]],IS[],3,0),"OTROS")</f>
        <v>OTROS</v>
      </c>
      <c r="AQ877" t="str">
        <f>+IFERROR(VLOOKUP(Tabla1[[#This Row],[EMPLEADO]],IS[[NÓMINA]:[INGENIERO]],2,0),"OTROS")</f>
        <v>OTROS</v>
      </c>
    </row>
    <row r="878" spans="1:43" x14ac:dyDescent="0.25">
      <c r="A878" t="s">
        <v>36</v>
      </c>
      <c r="B878">
        <v>1</v>
      </c>
      <c r="C878" t="s">
        <v>1844</v>
      </c>
      <c r="D878" t="s">
        <v>38</v>
      </c>
      <c r="E878" t="s">
        <v>113</v>
      </c>
      <c r="F878" t="s">
        <v>1845</v>
      </c>
      <c r="G878" s="17" t="s">
        <v>1381</v>
      </c>
      <c r="H878" t="s">
        <v>58</v>
      </c>
      <c r="I878" t="s">
        <v>43</v>
      </c>
      <c r="J878" t="s">
        <v>8</v>
      </c>
      <c r="K878" t="s">
        <v>1382</v>
      </c>
      <c r="L878" t="s">
        <v>1383</v>
      </c>
      <c r="M878" t="s">
        <v>545</v>
      </c>
      <c r="N878">
        <v>0</v>
      </c>
      <c r="O878" t="s">
        <v>47</v>
      </c>
      <c r="P878">
        <v>2594</v>
      </c>
      <c r="Q878" t="s">
        <v>48</v>
      </c>
      <c r="R878" t="s">
        <v>49</v>
      </c>
      <c r="S878" t="s">
        <v>50</v>
      </c>
      <c r="T878" t="s">
        <v>208</v>
      </c>
      <c r="U878" t="s">
        <v>52</v>
      </c>
      <c r="V878">
        <v>1.05</v>
      </c>
      <c r="W878" s="1">
        <v>750.75000000000011</v>
      </c>
      <c r="X878">
        <v>1</v>
      </c>
      <c r="Y878">
        <v>2.73</v>
      </c>
      <c r="Z878">
        <v>9</v>
      </c>
      <c r="AA878">
        <v>0.30333333333333334</v>
      </c>
      <c r="AB878" s="2">
        <v>0</v>
      </c>
      <c r="AC878" s="1">
        <v>0</v>
      </c>
      <c r="AD878" s="7">
        <v>43472</v>
      </c>
      <c r="AE878" s="7">
        <v>43472</v>
      </c>
      <c r="AF878">
        <v>0</v>
      </c>
      <c r="AG878" t="s">
        <v>53</v>
      </c>
      <c r="AH878" s="2">
        <v>0</v>
      </c>
      <c r="AI878" s="1">
        <v>0</v>
      </c>
      <c r="AJ878" s="1">
        <v>0</v>
      </c>
      <c r="AK878" s="6" t="str">
        <f>+IF(Tabla1[[#This Row],[REQUEST_TY]]="SR MANTENIMIENTO CORRECTIVO", "EMERGENCIA", "OTROS")</f>
        <v>EMERGENCIA</v>
      </c>
      <c r="AL878" s="6" t="str">
        <f>+_xlfn.IFS(Tabla1[[#This Row],[Veces obj]]&lt;=1,"0-1",Tabla1[[#This Row],[Veces obj]]&lt;=2,"1-2",Tabla1[[#This Row],[Veces obj]]&lt;=3,"2-3",TRUE,"&gt;3")</f>
        <v>0-1</v>
      </c>
      <c r="AM878" s="6" t="str">
        <f>+_xlfn.IFS(MONTH(Tabla1[[#This Row],[MES]])&lt;=3,"Q1",MONTH(Tabla1[[#This Row],[MES]])&lt;=6,"Q2",MONTH(Tabla1[[#This Row],[MES]])&lt;=9,"Q3",TRUE,"Q4")</f>
        <v>Q1</v>
      </c>
      <c r="AN878" t="str">
        <f>+IFERROR(VLOOKUP(Tabla1[[#This Row],[CUENTA]],CTAS[],2,0),"OTROS")</f>
        <v>OTROS</v>
      </c>
      <c r="AP878" t="str">
        <f>+IFERROR(VLOOKUP(Tabla1[[#This Row],[EMPLEADO]],IS[],3,0),"OTROS")</f>
        <v>OTROS</v>
      </c>
      <c r="AQ878" t="str">
        <f>+IFERROR(VLOOKUP(Tabla1[[#This Row],[EMPLEADO]],IS[[NÓMINA]:[INGENIERO]],2,0),"OTROS")</f>
        <v>OTROS</v>
      </c>
    </row>
    <row r="879" spans="1:43" x14ac:dyDescent="0.25">
      <c r="A879" t="s">
        <v>36</v>
      </c>
      <c r="B879">
        <v>1</v>
      </c>
      <c r="C879" t="s">
        <v>3479</v>
      </c>
      <c r="D879" t="s">
        <v>3346</v>
      </c>
      <c r="E879" t="s">
        <v>39</v>
      </c>
      <c r="F879" t="s">
        <v>3480</v>
      </c>
      <c r="G879" s="17" t="s">
        <v>3481</v>
      </c>
      <c r="H879" t="s">
        <v>271</v>
      </c>
      <c r="I879" t="s">
        <v>43</v>
      </c>
      <c r="J879" t="s">
        <v>8</v>
      </c>
      <c r="K879" t="s">
        <v>2237</v>
      </c>
      <c r="L879" t="s">
        <v>3482</v>
      </c>
      <c r="M879" t="s">
        <v>3483</v>
      </c>
      <c r="N879">
        <v>1</v>
      </c>
      <c r="O879" t="s">
        <v>105</v>
      </c>
      <c r="P879" t="s">
        <v>822</v>
      </c>
      <c r="Q879" t="s">
        <v>48</v>
      </c>
      <c r="R879" t="s">
        <v>49</v>
      </c>
      <c r="S879" t="s">
        <v>50</v>
      </c>
      <c r="T879" t="s">
        <v>51</v>
      </c>
      <c r="U879" t="s">
        <v>52</v>
      </c>
      <c r="V879">
        <v>1</v>
      </c>
      <c r="W879" s="1">
        <v>0</v>
      </c>
      <c r="X879">
        <v>0</v>
      </c>
      <c r="Y879">
        <v>5</v>
      </c>
      <c r="Z879">
        <v>5</v>
      </c>
      <c r="AA879">
        <v>1</v>
      </c>
      <c r="AB879" s="2">
        <v>0</v>
      </c>
      <c r="AC879" s="1">
        <v>0</v>
      </c>
      <c r="AD879" s="7">
        <v>43472</v>
      </c>
      <c r="AE879" s="7">
        <v>43473</v>
      </c>
      <c r="AF879">
        <v>1</v>
      </c>
      <c r="AG879" t="s">
        <v>53</v>
      </c>
      <c r="AH879" s="2">
        <v>0</v>
      </c>
      <c r="AI879" s="1">
        <v>0</v>
      </c>
      <c r="AJ879" s="1">
        <v>0</v>
      </c>
      <c r="AK879" s="6" t="str">
        <f>+IF(Tabla1[[#This Row],[REQUEST_TY]]="SR MANTENIMIENTO CORRECTIVO", "EMERGENCIA", "OTROS")</f>
        <v>OTROS</v>
      </c>
      <c r="AL879" s="6" t="str">
        <f>+_xlfn.IFS(Tabla1[[#This Row],[Veces obj]]&lt;=1,"0-1",Tabla1[[#This Row],[Veces obj]]&lt;=2,"1-2",Tabla1[[#This Row],[Veces obj]]&lt;=3,"2-3",TRUE,"&gt;3")</f>
        <v>0-1</v>
      </c>
      <c r="AM879" s="6" t="str">
        <f>+_xlfn.IFS(MONTH(Tabla1[[#This Row],[MES]])&lt;=3,"Q1",MONTH(Tabla1[[#This Row],[MES]])&lt;=6,"Q2",MONTH(Tabla1[[#This Row],[MES]])&lt;=9,"Q3",TRUE,"Q4")</f>
        <v>Q1</v>
      </c>
      <c r="AN879" t="str">
        <f>+IFERROR(VLOOKUP(Tabla1[[#This Row],[CUENTA]],CTAS[],2,0),"OTROS")</f>
        <v>OTROS</v>
      </c>
      <c r="AP879" t="str">
        <f>+IFERROR(VLOOKUP(Tabla1[[#This Row],[EMPLEADO]],IS[],3,0),"OTROS")</f>
        <v>OTROS</v>
      </c>
      <c r="AQ879" t="str">
        <f>+IFERROR(VLOOKUP(Tabla1[[#This Row],[EMPLEADO]],IS[[NÓMINA]:[INGENIERO]],2,0),"OTROS")</f>
        <v>OTROS</v>
      </c>
    </row>
    <row r="880" spans="1:43" x14ac:dyDescent="0.25">
      <c r="A880" t="s">
        <v>36</v>
      </c>
      <c r="B880">
        <v>1</v>
      </c>
      <c r="C880" t="s">
        <v>1851</v>
      </c>
      <c r="D880" t="s">
        <v>38</v>
      </c>
      <c r="E880" t="s">
        <v>39</v>
      </c>
      <c r="F880" t="s">
        <v>1852</v>
      </c>
      <c r="G880" s="17" t="s">
        <v>1853</v>
      </c>
      <c r="H880" t="s">
        <v>136</v>
      </c>
      <c r="I880" t="s">
        <v>43</v>
      </c>
      <c r="J880" t="s">
        <v>8</v>
      </c>
      <c r="K880" t="s">
        <v>117</v>
      </c>
      <c r="L880" t="s">
        <v>1854</v>
      </c>
      <c r="M880" t="s">
        <v>222</v>
      </c>
      <c r="N880">
        <v>0</v>
      </c>
      <c r="O880" t="s">
        <v>47</v>
      </c>
      <c r="P880">
        <v>342</v>
      </c>
      <c r="Q880" t="s">
        <v>48</v>
      </c>
      <c r="R880" t="s">
        <v>49</v>
      </c>
      <c r="S880" t="s">
        <v>50</v>
      </c>
      <c r="T880" t="s">
        <v>51</v>
      </c>
      <c r="U880" t="s">
        <v>52</v>
      </c>
      <c r="V880">
        <v>1.05</v>
      </c>
      <c r="W880" s="1">
        <v>750.75000000000011</v>
      </c>
      <c r="X880">
        <v>1</v>
      </c>
      <c r="Y880">
        <v>1.52</v>
      </c>
      <c r="Z880">
        <v>5</v>
      </c>
      <c r="AA880">
        <v>0.30399999999999999</v>
      </c>
      <c r="AB880" s="2">
        <v>0</v>
      </c>
      <c r="AC880" s="1">
        <v>0</v>
      </c>
      <c r="AD880" s="7">
        <v>43483</v>
      </c>
      <c r="AE880" s="7">
        <v>43483</v>
      </c>
      <c r="AF880">
        <v>0</v>
      </c>
      <c r="AG880" t="s">
        <v>53</v>
      </c>
      <c r="AH880" s="2">
        <v>0</v>
      </c>
      <c r="AI880" s="1">
        <v>0</v>
      </c>
      <c r="AJ880" s="1">
        <v>0</v>
      </c>
      <c r="AK880" s="6" t="str">
        <f>+IF(Tabla1[[#This Row],[REQUEST_TY]]="SR MANTENIMIENTO CORRECTIVO", "EMERGENCIA", "OTROS")</f>
        <v>EMERGENCIA</v>
      </c>
      <c r="AL880" s="6" t="str">
        <f>+_xlfn.IFS(Tabla1[[#This Row],[Veces obj]]&lt;=1,"0-1",Tabla1[[#This Row],[Veces obj]]&lt;=2,"1-2",Tabla1[[#This Row],[Veces obj]]&lt;=3,"2-3",TRUE,"&gt;3")</f>
        <v>0-1</v>
      </c>
      <c r="AM880" s="6" t="str">
        <f>+_xlfn.IFS(MONTH(Tabla1[[#This Row],[MES]])&lt;=3,"Q1",MONTH(Tabla1[[#This Row],[MES]])&lt;=6,"Q2",MONTH(Tabla1[[#This Row],[MES]])&lt;=9,"Q3",TRUE,"Q4")</f>
        <v>Q1</v>
      </c>
      <c r="AN880" t="str">
        <f>+IFERROR(VLOOKUP(Tabla1[[#This Row],[CUENTA]],CTAS[],2,0),"OTROS")</f>
        <v>OTROS</v>
      </c>
      <c r="AP880" t="str">
        <f>+IFERROR(VLOOKUP(Tabla1[[#This Row],[EMPLEADO]],IS[],3,0),"OTROS")</f>
        <v>OTROS</v>
      </c>
      <c r="AQ880" t="str">
        <f>+IFERROR(VLOOKUP(Tabla1[[#This Row],[EMPLEADO]],IS[[NÓMINA]:[INGENIERO]],2,0),"OTROS")</f>
        <v>OTROS</v>
      </c>
    </row>
    <row r="881" spans="1:43" x14ac:dyDescent="0.25">
      <c r="A881" t="s">
        <v>36</v>
      </c>
      <c r="B881">
        <v>1</v>
      </c>
      <c r="C881" t="s">
        <v>1855</v>
      </c>
      <c r="D881" t="s">
        <v>38</v>
      </c>
      <c r="E881" t="s">
        <v>98</v>
      </c>
      <c r="F881" t="s">
        <v>1856</v>
      </c>
      <c r="G881" s="17" t="s">
        <v>1857</v>
      </c>
      <c r="H881" t="s">
        <v>101</v>
      </c>
      <c r="I881" t="s">
        <v>43</v>
      </c>
      <c r="J881" t="s">
        <v>8</v>
      </c>
      <c r="K881" t="s">
        <v>102</v>
      </c>
      <c r="L881" t="s">
        <v>517</v>
      </c>
      <c r="M881" t="s">
        <v>518</v>
      </c>
      <c r="N881">
        <v>0</v>
      </c>
      <c r="O881" t="s">
        <v>105</v>
      </c>
      <c r="P881">
        <v>6</v>
      </c>
      <c r="Q881" t="s">
        <v>207</v>
      </c>
      <c r="R881" t="s">
        <v>63</v>
      </c>
      <c r="S881" t="s">
        <v>64</v>
      </c>
      <c r="T881" t="s">
        <v>51</v>
      </c>
      <c r="U881" t="s">
        <v>209</v>
      </c>
      <c r="V881">
        <v>0</v>
      </c>
      <c r="W881" s="1">
        <v>0</v>
      </c>
      <c r="X881">
        <v>1</v>
      </c>
      <c r="Y881">
        <v>1.52</v>
      </c>
      <c r="Z881">
        <v>5</v>
      </c>
      <c r="AA881">
        <v>0.30399999999999999</v>
      </c>
      <c r="AB881" s="2">
        <v>0</v>
      </c>
      <c r="AC881" s="1">
        <v>0</v>
      </c>
      <c r="AD881" s="7">
        <v>43494</v>
      </c>
      <c r="AE881" s="7">
        <v>43494</v>
      </c>
      <c r="AF881">
        <v>0</v>
      </c>
      <c r="AG881" t="s">
        <v>53</v>
      </c>
      <c r="AH881" s="2">
        <v>0</v>
      </c>
      <c r="AI881" s="1">
        <v>0</v>
      </c>
      <c r="AJ881" s="1">
        <v>0</v>
      </c>
      <c r="AK881" s="6" t="str">
        <f>+IF(Tabla1[[#This Row],[REQUEST_TY]]="SR MANTENIMIENTO CORRECTIVO", "EMERGENCIA", "OTROS")</f>
        <v>EMERGENCIA</v>
      </c>
      <c r="AL881" s="6" t="str">
        <f>+_xlfn.IFS(Tabla1[[#This Row],[Veces obj]]&lt;=1,"0-1",Tabla1[[#This Row],[Veces obj]]&lt;=2,"1-2",Tabla1[[#This Row],[Veces obj]]&lt;=3,"2-3",TRUE,"&gt;3")</f>
        <v>0-1</v>
      </c>
      <c r="AM881" s="6" t="str">
        <f>+_xlfn.IFS(MONTH(Tabla1[[#This Row],[MES]])&lt;=3,"Q1",MONTH(Tabla1[[#This Row],[MES]])&lt;=6,"Q2",MONTH(Tabla1[[#This Row],[MES]])&lt;=9,"Q3",TRUE,"Q4")</f>
        <v>Q1</v>
      </c>
      <c r="AN881" t="str">
        <f>+IFERROR(VLOOKUP(Tabla1[[#This Row],[CUENTA]],CTAS[],2,0),"OTROS")</f>
        <v>OTROS</v>
      </c>
      <c r="AP881" t="str">
        <f>+IFERROR(VLOOKUP(Tabla1[[#This Row],[EMPLEADO]],IS[],3,0),"OTROS")</f>
        <v>OTROS</v>
      </c>
      <c r="AQ881" t="str">
        <f>+IFERROR(VLOOKUP(Tabla1[[#This Row],[EMPLEADO]],IS[[NÓMINA]:[INGENIERO]],2,0),"OTROS")</f>
        <v>OTROS</v>
      </c>
    </row>
    <row r="882" spans="1:43" x14ac:dyDescent="0.25">
      <c r="A882" t="s">
        <v>4444</v>
      </c>
      <c r="B882">
        <v>1</v>
      </c>
      <c r="C882" t="s">
        <v>6649</v>
      </c>
      <c r="D882" t="s">
        <v>38</v>
      </c>
      <c r="E882" t="s">
        <v>76</v>
      </c>
      <c r="F882" t="s">
        <v>6650</v>
      </c>
      <c r="G882" s="17" t="s">
        <v>6651</v>
      </c>
      <c r="H882" t="s">
        <v>679</v>
      </c>
      <c r="I882" t="s">
        <v>43</v>
      </c>
      <c r="J882" t="s">
        <v>8</v>
      </c>
      <c r="K882" t="s">
        <v>59</v>
      </c>
      <c r="L882" t="s">
        <v>1018</v>
      </c>
      <c r="M882" t="s">
        <v>473</v>
      </c>
      <c r="N882">
        <v>0</v>
      </c>
      <c r="O882" t="s">
        <v>47</v>
      </c>
      <c r="P882">
        <v>115</v>
      </c>
      <c r="Q882" t="s">
        <v>48</v>
      </c>
      <c r="R882" t="s">
        <v>63</v>
      </c>
      <c r="S882" t="s">
        <v>64</v>
      </c>
      <c r="T882" t="s">
        <v>51</v>
      </c>
      <c r="U882" t="s">
        <v>96</v>
      </c>
      <c r="V882">
        <v>1.1000000000000001</v>
      </c>
      <c r="W882" s="1">
        <v>1501.5000000000002</v>
      </c>
      <c r="X882">
        <v>1</v>
      </c>
      <c r="Y882">
        <v>1.52</v>
      </c>
      <c r="Z882">
        <v>5</v>
      </c>
      <c r="AA882">
        <v>0.30399999999999999</v>
      </c>
      <c r="AB882" s="2">
        <v>0</v>
      </c>
      <c r="AC882" s="1">
        <v>0</v>
      </c>
      <c r="AD882" s="7">
        <v>43516</v>
      </c>
      <c r="AE882" s="7">
        <v>43516</v>
      </c>
      <c r="AF882">
        <v>0</v>
      </c>
      <c r="AG882" t="s">
        <v>53</v>
      </c>
      <c r="AH882" s="2">
        <v>0</v>
      </c>
      <c r="AI882" s="1">
        <v>0</v>
      </c>
      <c r="AJ882" s="1">
        <v>0</v>
      </c>
      <c r="AK882" s="6" t="str">
        <f>+IF(Tabla1[[#This Row],[REQUEST_TY]]="SR MANTENIMIENTO CORRECTIVO", "EMERGENCIA", "OTROS")</f>
        <v>EMERGENCIA</v>
      </c>
      <c r="AL882" s="6" t="str">
        <f>+_xlfn.IFS(Tabla1[[#This Row],[Veces obj]]&lt;=1,"0-1",Tabla1[[#This Row],[Veces obj]]&lt;=2,"1-2",Tabla1[[#This Row],[Veces obj]]&lt;=3,"2-3",TRUE,"&gt;3")</f>
        <v>0-1</v>
      </c>
      <c r="AM882" s="6" t="str">
        <f>+_xlfn.IFS(MONTH(Tabla1[[#This Row],[MES]])&lt;=3,"Q1",MONTH(Tabla1[[#This Row],[MES]])&lt;=6,"Q2",MONTH(Tabla1[[#This Row],[MES]])&lt;=9,"Q3",TRUE,"Q4")</f>
        <v>Q1</v>
      </c>
      <c r="AN882" t="str">
        <f>+IFERROR(VLOOKUP(Tabla1[[#This Row],[CUENTA]],CTAS[],2,0),"OTROS")</f>
        <v>OTROS</v>
      </c>
      <c r="AP882" t="str">
        <f>+IFERROR(VLOOKUP(Tabla1[[#This Row],[EMPLEADO]],IS[],3,0),"OTROS")</f>
        <v>OTROS</v>
      </c>
      <c r="AQ882" t="str">
        <f>+IFERROR(VLOOKUP(Tabla1[[#This Row],[EMPLEADO]],IS[[NÓMINA]:[INGENIERO]],2,0),"OTROS")</f>
        <v>OTROS</v>
      </c>
    </row>
    <row r="883" spans="1:43" x14ac:dyDescent="0.25">
      <c r="A883" t="s">
        <v>36</v>
      </c>
      <c r="B883">
        <v>1</v>
      </c>
      <c r="C883" t="s">
        <v>1858</v>
      </c>
      <c r="D883" t="s">
        <v>38</v>
      </c>
      <c r="E883" t="s">
        <v>725</v>
      </c>
      <c r="F883" t="s">
        <v>1859</v>
      </c>
      <c r="G883" s="17" t="s">
        <v>1860</v>
      </c>
      <c r="H883" t="s">
        <v>213</v>
      </c>
      <c r="I883" t="s">
        <v>43</v>
      </c>
      <c r="J883" t="s">
        <v>8</v>
      </c>
      <c r="K883" t="s">
        <v>102</v>
      </c>
      <c r="L883" t="s">
        <v>753</v>
      </c>
      <c r="M883" t="s">
        <v>215</v>
      </c>
      <c r="N883">
        <v>0</v>
      </c>
      <c r="O883" t="s">
        <v>47</v>
      </c>
      <c r="P883">
        <v>51</v>
      </c>
      <c r="Q883" t="s">
        <v>82</v>
      </c>
      <c r="R883" t="s">
        <v>223</v>
      </c>
      <c r="S883" t="s">
        <v>139</v>
      </c>
      <c r="T883" t="s">
        <v>51</v>
      </c>
      <c r="U883" t="s">
        <v>140</v>
      </c>
      <c r="V883">
        <v>1.1000000000000001</v>
      </c>
      <c r="W883" s="1">
        <v>1730.3000000000004</v>
      </c>
      <c r="X883">
        <v>1</v>
      </c>
      <c r="Y883">
        <v>1.22</v>
      </c>
      <c r="Z883">
        <v>4</v>
      </c>
      <c r="AA883">
        <v>0.30499999999999999</v>
      </c>
      <c r="AB883" s="2">
        <v>0</v>
      </c>
      <c r="AC883" s="1">
        <v>0</v>
      </c>
      <c r="AD883" s="7">
        <v>43480</v>
      </c>
      <c r="AE883" s="7">
        <v>43481</v>
      </c>
      <c r="AF883">
        <v>1</v>
      </c>
      <c r="AG883" t="s">
        <v>53</v>
      </c>
      <c r="AH883" s="2">
        <v>0</v>
      </c>
      <c r="AI883" s="1">
        <v>0</v>
      </c>
      <c r="AJ883" s="1">
        <v>0</v>
      </c>
      <c r="AK883" s="6" t="str">
        <f>+IF(Tabla1[[#This Row],[REQUEST_TY]]="SR MANTENIMIENTO CORRECTIVO", "EMERGENCIA", "OTROS")</f>
        <v>EMERGENCIA</v>
      </c>
      <c r="AL883" s="6" t="str">
        <f>+_xlfn.IFS(Tabla1[[#This Row],[Veces obj]]&lt;=1,"0-1",Tabla1[[#This Row],[Veces obj]]&lt;=2,"1-2",Tabla1[[#This Row],[Veces obj]]&lt;=3,"2-3",TRUE,"&gt;3")</f>
        <v>0-1</v>
      </c>
      <c r="AM883" s="6" t="str">
        <f>+_xlfn.IFS(MONTH(Tabla1[[#This Row],[MES]])&lt;=3,"Q1",MONTH(Tabla1[[#This Row],[MES]])&lt;=6,"Q2",MONTH(Tabla1[[#This Row],[MES]])&lt;=9,"Q3",TRUE,"Q4")</f>
        <v>Q1</v>
      </c>
      <c r="AN883" t="str">
        <f>+IFERROR(VLOOKUP(Tabla1[[#This Row],[CUENTA]],CTAS[],2,0),"OTROS")</f>
        <v>OTROS</v>
      </c>
      <c r="AP883" t="str">
        <f>+IFERROR(VLOOKUP(Tabla1[[#This Row],[EMPLEADO]],IS[],3,0),"OTROS")</f>
        <v>OTROS</v>
      </c>
      <c r="AQ883" t="str">
        <f>+IFERROR(VLOOKUP(Tabla1[[#This Row],[EMPLEADO]],IS[[NÓMINA]:[INGENIERO]],2,0),"OTROS")</f>
        <v>OTROS</v>
      </c>
    </row>
    <row r="884" spans="1:43" x14ac:dyDescent="0.25">
      <c r="A884" t="s">
        <v>4444</v>
      </c>
      <c r="B884">
        <v>1</v>
      </c>
      <c r="C884" t="s">
        <v>5683</v>
      </c>
      <c r="D884" t="s">
        <v>38</v>
      </c>
      <c r="E884" t="s">
        <v>725</v>
      </c>
      <c r="F884" t="s">
        <v>5684</v>
      </c>
      <c r="G884" s="17" t="s">
        <v>1571</v>
      </c>
      <c r="H884" t="s">
        <v>1572</v>
      </c>
      <c r="I884" t="s">
        <v>43</v>
      </c>
      <c r="J884" t="s">
        <v>8</v>
      </c>
      <c r="K884" t="s">
        <v>102</v>
      </c>
      <c r="L884" t="s">
        <v>1573</v>
      </c>
      <c r="M884" t="s">
        <v>1574</v>
      </c>
      <c r="N884">
        <v>0</v>
      </c>
      <c r="O884" t="s">
        <v>47</v>
      </c>
      <c r="P884">
        <v>21</v>
      </c>
      <c r="Q884" t="s">
        <v>62</v>
      </c>
      <c r="R884" t="s">
        <v>223</v>
      </c>
      <c r="S884" t="s">
        <v>139</v>
      </c>
      <c r="T884" t="s">
        <v>51</v>
      </c>
      <c r="U884" t="s">
        <v>262</v>
      </c>
      <c r="V884">
        <v>1.05</v>
      </c>
      <c r="W884" s="1">
        <v>1651.6500000000003</v>
      </c>
      <c r="X884">
        <v>1</v>
      </c>
      <c r="Y884">
        <v>1.22</v>
      </c>
      <c r="Z884">
        <v>4</v>
      </c>
      <c r="AA884">
        <v>0.30499999999999999</v>
      </c>
      <c r="AB884" s="2">
        <v>0</v>
      </c>
      <c r="AC884" s="1">
        <v>0</v>
      </c>
      <c r="AD884" s="7">
        <v>43510</v>
      </c>
      <c r="AE884" s="7">
        <v>43510</v>
      </c>
      <c r="AF884">
        <v>0</v>
      </c>
      <c r="AG884" t="s">
        <v>53</v>
      </c>
      <c r="AH884" s="2">
        <v>0</v>
      </c>
      <c r="AI884" s="1">
        <v>0</v>
      </c>
      <c r="AJ884" s="1">
        <v>0</v>
      </c>
      <c r="AK884" s="6" t="str">
        <f>+IF(Tabla1[[#This Row],[REQUEST_TY]]="SR MANTENIMIENTO CORRECTIVO", "EMERGENCIA", "OTROS")</f>
        <v>EMERGENCIA</v>
      </c>
      <c r="AL884" s="6" t="str">
        <f>+_xlfn.IFS(Tabla1[[#This Row],[Veces obj]]&lt;=1,"0-1",Tabla1[[#This Row],[Veces obj]]&lt;=2,"1-2",Tabla1[[#This Row],[Veces obj]]&lt;=3,"2-3",TRUE,"&gt;3")</f>
        <v>0-1</v>
      </c>
      <c r="AM884" s="6" t="str">
        <f>+_xlfn.IFS(MONTH(Tabla1[[#This Row],[MES]])&lt;=3,"Q1",MONTH(Tabla1[[#This Row],[MES]])&lt;=6,"Q2",MONTH(Tabla1[[#This Row],[MES]])&lt;=9,"Q3",TRUE,"Q4")</f>
        <v>Q1</v>
      </c>
      <c r="AN884" t="str">
        <f>+IFERROR(VLOOKUP(Tabla1[[#This Row],[CUENTA]],CTAS[],2,0),"OTROS")</f>
        <v>OTROS</v>
      </c>
      <c r="AP884" t="str">
        <f>+IFERROR(VLOOKUP(Tabla1[[#This Row],[EMPLEADO]],IS[],3,0),"OTROS")</f>
        <v>OTROS</v>
      </c>
      <c r="AQ884" t="str">
        <f>+IFERROR(VLOOKUP(Tabla1[[#This Row],[EMPLEADO]],IS[[NÓMINA]:[INGENIERO]],2,0),"OTROS")</f>
        <v>OTROS</v>
      </c>
    </row>
    <row r="885" spans="1:43" x14ac:dyDescent="0.25">
      <c r="A885" t="s">
        <v>36</v>
      </c>
      <c r="B885">
        <v>1</v>
      </c>
      <c r="C885" t="s">
        <v>1861</v>
      </c>
      <c r="D885" t="s">
        <v>38</v>
      </c>
      <c r="E885" t="s">
        <v>98</v>
      </c>
      <c r="F885" t="s">
        <v>1862</v>
      </c>
      <c r="G885" s="17" t="s">
        <v>1863</v>
      </c>
      <c r="H885" t="s">
        <v>101</v>
      </c>
      <c r="I885" t="s">
        <v>43</v>
      </c>
      <c r="J885" t="s">
        <v>8</v>
      </c>
      <c r="K885" t="s">
        <v>102</v>
      </c>
      <c r="L885" t="s">
        <v>1414</v>
      </c>
      <c r="M885" t="s">
        <v>1028</v>
      </c>
      <c r="N885">
        <v>0</v>
      </c>
      <c r="O885" t="s">
        <v>105</v>
      </c>
      <c r="P885">
        <v>24</v>
      </c>
      <c r="Q885" t="s">
        <v>62</v>
      </c>
      <c r="R885" t="s">
        <v>63</v>
      </c>
      <c r="S885" t="s">
        <v>64</v>
      </c>
      <c r="T885" t="s">
        <v>51</v>
      </c>
      <c r="U885" t="s">
        <v>65</v>
      </c>
      <c r="V885">
        <v>0.8</v>
      </c>
      <c r="W885" s="1">
        <v>524</v>
      </c>
      <c r="X885">
        <v>1</v>
      </c>
      <c r="Y885">
        <v>1.53</v>
      </c>
      <c r="Z885">
        <v>5</v>
      </c>
      <c r="AA885">
        <v>0.30599999999999999</v>
      </c>
      <c r="AB885" s="2">
        <v>0</v>
      </c>
      <c r="AC885" s="1">
        <v>0</v>
      </c>
      <c r="AD885" s="7">
        <v>43472</v>
      </c>
      <c r="AE885" s="7">
        <v>43472</v>
      </c>
      <c r="AF885">
        <v>0</v>
      </c>
      <c r="AG885" t="s">
        <v>53</v>
      </c>
      <c r="AH885" s="2">
        <v>0</v>
      </c>
      <c r="AI885" s="1">
        <v>0</v>
      </c>
      <c r="AJ885" s="1">
        <v>0</v>
      </c>
      <c r="AK885" s="6" t="str">
        <f>+IF(Tabla1[[#This Row],[REQUEST_TY]]="SR MANTENIMIENTO CORRECTIVO", "EMERGENCIA", "OTROS")</f>
        <v>EMERGENCIA</v>
      </c>
      <c r="AL885" s="6" t="str">
        <f>+_xlfn.IFS(Tabla1[[#This Row],[Veces obj]]&lt;=1,"0-1",Tabla1[[#This Row],[Veces obj]]&lt;=2,"1-2",Tabla1[[#This Row],[Veces obj]]&lt;=3,"2-3",TRUE,"&gt;3")</f>
        <v>0-1</v>
      </c>
      <c r="AM885" s="6" t="str">
        <f>+_xlfn.IFS(MONTH(Tabla1[[#This Row],[MES]])&lt;=3,"Q1",MONTH(Tabla1[[#This Row],[MES]])&lt;=6,"Q2",MONTH(Tabla1[[#This Row],[MES]])&lt;=9,"Q3",TRUE,"Q4")</f>
        <v>Q1</v>
      </c>
      <c r="AN885" t="str">
        <f>+IFERROR(VLOOKUP(Tabla1[[#This Row],[CUENTA]],CTAS[],2,0),"OTROS")</f>
        <v>OTROS</v>
      </c>
      <c r="AP885" t="str">
        <f>+IFERROR(VLOOKUP(Tabla1[[#This Row],[EMPLEADO]],IS[],3,0),"OTROS")</f>
        <v>OTROS</v>
      </c>
      <c r="AQ885" t="str">
        <f>+IFERROR(VLOOKUP(Tabla1[[#This Row],[EMPLEADO]],IS[[NÓMINA]:[INGENIERO]],2,0),"OTROS")</f>
        <v>OTROS</v>
      </c>
    </row>
    <row r="886" spans="1:43" x14ac:dyDescent="0.25">
      <c r="A886" t="s">
        <v>36</v>
      </c>
      <c r="B886">
        <v>1</v>
      </c>
      <c r="C886" t="s">
        <v>1864</v>
      </c>
      <c r="D886" t="s">
        <v>38</v>
      </c>
      <c r="E886" t="s">
        <v>113</v>
      </c>
      <c r="F886" t="s">
        <v>1865</v>
      </c>
      <c r="G886" s="17" t="s">
        <v>1866</v>
      </c>
      <c r="H886" t="s">
        <v>1572</v>
      </c>
      <c r="I886" t="s">
        <v>43</v>
      </c>
      <c r="J886" t="s">
        <v>8</v>
      </c>
      <c r="K886" t="s">
        <v>125</v>
      </c>
      <c r="L886" t="s">
        <v>1867</v>
      </c>
      <c r="M886" t="s">
        <v>1868</v>
      </c>
      <c r="N886">
        <v>0</v>
      </c>
      <c r="O886" t="s">
        <v>47</v>
      </c>
      <c r="P886">
        <v>14</v>
      </c>
      <c r="Q886" t="s">
        <v>194</v>
      </c>
      <c r="R886" t="s">
        <v>49</v>
      </c>
      <c r="S886" t="s">
        <v>50</v>
      </c>
      <c r="T886" t="s">
        <v>51</v>
      </c>
      <c r="U886" t="s">
        <v>444</v>
      </c>
      <c r="V886">
        <v>0</v>
      </c>
      <c r="W886" s="1">
        <v>0</v>
      </c>
      <c r="X886">
        <v>1</v>
      </c>
      <c r="Y886">
        <v>1.53</v>
      </c>
      <c r="Z886">
        <v>5</v>
      </c>
      <c r="AA886">
        <v>0.30599999999999999</v>
      </c>
      <c r="AB886" s="2">
        <v>0</v>
      </c>
      <c r="AC886" s="1">
        <v>0</v>
      </c>
      <c r="AD886" s="7">
        <v>43476</v>
      </c>
      <c r="AE886" s="7">
        <v>43476</v>
      </c>
      <c r="AF886">
        <v>0</v>
      </c>
      <c r="AG886" t="s">
        <v>53</v>
      </c>
      <c r="AH886" s="2">
        <v>0</v>
      </c>
      <c r="AI886" s="1">
        <v>0</v>
      </c>
      <c r="AJ886" s="1">
        <v>0</v>
      </c>
      <c r="AK886" s="6" t="str">
        <f>+IF(Tabla1[[#This Row],[REQUEST_TY]]="SR MANTENIMIENTO CORRECTIVO", "EMERGENCIA", "OTROS")</f>
        <v>EMERGENCIA</v>
      </c>
      <c r="AL886" s="6" t="str">
        <f>+_xlfn.IFS(Tabla1[[#This Row],[Veces obj]]&lt;=1,"0-1",Tabla1[[#This Row],[Veces obj]]&lt;=2,"1-2",Tabla1[[#This Row],[Veces obj]]&lt;=3,"2-3",TRUE,"&gt;3")</f>
        <v>0-1</v>
      </c>
      <c r="AM886" s="6" t="str">
        <f>+_xlfn.IFS(MONTH(Tabla1[[#This Row],[MES]])&lt;=3,"Q1",MONTH(Tabla1[[#This Row],[MES]])&lt;=6,"Q2",MONTH(Tabla1[[#This Row],[MES]])&lt;=9,"Q3",TRUE,"Q4")</f>
        <v>Q1</v>
      </c>
      <c r="AN886" t="str">
        <f>+IFERROR(VLOOKUP(Tabla1[[#This Row],[CUENTA]],CTAS[],2,0),"OTROS")</f>
        <v>OTROS</v>
      </c>
      <c r="AP886" t="str">
        <f>+IFERROR(VLOOKUP(Tabla1[[#This Row],[EMPLEADO]],IS[],3,0),"OTROS")</f>
        <v>OTROS</v>
      </c>
      <c r="AQ886" t="str">
        <f>+IFERROR(VLOOKUP(Tabla1[[#This Row],[EMPLEADO]],IS[[NÓMINA]:[INGENIERO]],2,0),"OTROS")</f>
        <v>OTROS</v>
      </c>
    </row>
    <row r="887" spans="1:43" x14ac:dyDescent="0.25">
      <c r="A887" t="s">
        <v>4444</v>
      </c>
      <c r="B887">
        <v>1</v>
      </c>
      <c r="C887" t="s">
        <v>4678</v>
      </c>
      <c r="D887" t="s">
        <v>38</v>
      </c>
      <c r="E887" t="s">
        <v>275</v>
      </c>
      <c r="F887" t="s">
        <v>4679</v>
      </c>
      <c r="G887" s="17" t="s">
        <v>4680</v>
      </c>
      <c r="H887" t="s">
        <v>691</v>
      </c>
      <c r="I887" t="s">
        <v>43</v>
      </c>
      <c r="J887" t="s">
        <v>8</v>
      </c>
      <c r="K887" t="s">
        <v>370</v>
      </c>
      <c r="L887" t="s">
        <v>3061</v>
      </c>
      <c r="M887" t="s">
        <v>640</v>
      </c>
      <c r="N887">
        <v>0</v>
      </c>
      <c r="O887" t="s">
        <v>47</v>
      </c>
      <c r="P887">
        <v>111</v>
      </c>
      <c r="Q887" t="s">
        <v>48</v>
      </c>
      <c r="R887" t="s">
        <v>95</v>
      </c>
      <c r="S887" t="s">
        <v>64</v>
      </c>
      <c r="T887" t="s">
        <v>51</v>
      </c>
      <c r="U887" t="s">
        <v>96</v>
      </c>
      <c r="V887">
        <v>1.1000000000000001</v>
      </c>
      <c r="W887" s="1">
        <v>1501.5000000000002</v>
      </c>
      <c r="X887">
        <v>1</v>
      </c>
      <c r="Y887">
        <v>1.53</v>
      </c>
      <c r="Z887">
        <v>5</v>
      </c>
      <c r="AA887">
        <v>0.30599999999999999</v>
      </c>
      <c r="AB887" s="2">
        <v>0</v>
      </c>
      <c r="AC887" s="1">
        <v>0</v>
      </c>
      <c r="AD887" s="7">
        <v>43496</v>
      </c>
      <c r="AE887" s="7">
        <v>43497</v>
      </c>
      <c r="AF887">
        <v>1</v>
      </c>
      <c r="AG887" t="s">
        <v>53</v>
      </c>
      <c r="AH887" s="2">
        <v>0</v>
      </c>
      <c r="AI887" s="1">
        <v>0</v>
      </c>
      <c r="AJ887" s="1">
        <v>0</v>
      </c>
      <c r="AK887" s="6" t="str">
        <f>+IF(Tabla1[[#This Row],[REQUEST_TY]]="SR MANTENIMIENTO CORRECTIVO", "EMERGENCIA", "OTROS")</f>
        <v>EMERGENCIA</v>
      </c>
      <c r="AL887" s="6" t="str">
        <f>+_xlfn.IFS(Tabla1[[#This Row],[Veces obj]]&lt;=1,"0-1",Tabla1[[#This Row],[Veces obj]]&lt;=2,"1-2",Tabla1[[#This Row],[Veces obj]]&lt;=3,"2-3",TRUE,"&gt;3")</f>
        <v>0-1</v>
      </c>
      <c r="AM887" s="6" t="str">
        <f>+_xlfn.IFS(MONTH(Tabla1[[#This Row],[MES]])&lt;=3,"Q1",MONTH(Tabla1[[#This Row],[MES]])&lt;=6,"Q2",MONTH(Tabla1[[#This Row],[MES]])&lt;=9,"Q3",TRUE,"Q4")</f>
        <v>Q1</v>
      </c>
      <c r="AN887" t="str">
        <f>+IFERROR(VLOOKUP(Tabla1[[#This Row],[CUENTA]],CTAS[],2,0),"OTROS")</f>
        <v>OTROS</v>
      </c>
      <c r="AP887" t="str">
        <f>+IFERROR(VLOOKUP(Tabla1[[#This Row],[EMPLEADO]],IS[],3,0),"OTROS")</f>
        <v>OTROS</v>
      </c>
      <c r="AQ887" t="str">
        <f>+IFERROR(VLOOKUP(Tabla1[[#This Row],[EMPLEADO]],IS[[NÓMINA]:[INGENIERO]],2,0),"OTROS")</f>
        <v>OTROS</v>
      </c>
    </row>
    <row r="888" spans="1:43" x14ac:dyDescent="0.25">
      <c r="A888" t="s">
        <v>4444</v>
      </c>
      <c r="B888">
        <v>1</v>
      </c>
      <c r="C888" t="s">
        <v>4851</v>
      </c>
      <c r="D888" t="s">
        <v>38</v>
      </c>
      <c r="E888" t="s">
        <v>4663</v>
      </c>
      <c r="F888" t="s">
        <v>4852</v>
      </c>
      <c r="G888" s="17" t="s">
        <v>4853</v>
      </c>
      <c r="H888" t="s">
        <v>271</v>
      </c>
      <c r="I888" t="s">
        <v>43</v>
      </c>
      <c r="J888" t="s">
        <v>8</v>
      </c>
      <c r="K888" t="s">
        <v>102</v>
      </c>
      <c r="L888" t="s">
        <v>1816</v>
      </c>
      <c r="M888" t="s">
        <v>1817</v>
      </c>
      <c r="N888">
        <v>0</v>
      </c>
      <c r="O888" t="s">
        <v>105</v>
      </c>
      <c r="P888">
        <v>290</v>
      </c>
      <c r="Q888" t="s">
        <v>48</v>
      </c>
      <c r="R888" t="s">
        <v>95</v>
      </c>
      <c r="S888" t="s">
        <v>64</v>
      </c>
      <c r="T888" t="s">
        <v>51</v>
      </c>
      <c r="U888" t="s">
        <v>96</v>
      </c>
      <c r="V888">
        <v>1.1000000000000001</v>
      </c>
      <c r="W888" s="1">
        <v>720.50000000000011</v>
      </c>
      <c r="X888">
        <v>1</v>
      </c>
      <c r="Y888">
        <v>1.53</v>
      </c>
      <c r="Z888">
        <v>5</v>
      </c>
      <c r="AA888">
        <v>0.30599999999999999</v>
      </c>
      <c r="AB888" s="2">
        <v>0</v>
      </c>
      <c r="AC888" s="1">
        <v>0</v>
      </c>
      <c r="AD888" s="7">
        <v>43502</v>
      </c>
      <c r="AE888" s="7">
        <v>43502</v>
      </c>
      <c r="AF888">
        <v>0</v>
      </c>
      <c r="AG888" t="s">
        <v>53</v>
      </c>
      <c r="AH888" s="2">
        <v>0</v>
      </c>
      <c r="AI888" s="1">
        <v>0</v>
      </c>
      <c r="AJ888" s="1">
        <v>0</v>
      </c>
      <c r="AK888" s="6" t="str">
        <f>+IF(Tabla1[[#This Row],[REQUEST_TY]]="SR MANTENIMIENTO CORRECTIVO", "EMERGENCIA", "OTROS")</f>
        <v>EMERGENCIA</v>
      </c>
      <c r="AL888" s="6" t="str">
        <f>+_xlfn.IFS(Tabla1[[#This Row],[Veces obj]]&lt;=1,"0-1",Tabla1[[#This Row],[Veces obj]]&lt;=2,"1-2",Tabla1[[#This Row],[Veces obj]]&lt;=3,"2-3",TRUE,"&gt;3")</f>
        <v>0-1</v>
      </c>
      <c r="AM888" s="6" t="str">
        <f>+_xlfn.IFS(MONTH(Tabla1[[#This Row],[MES]])&lt;=3,"Q1",MONTH(Tabla1[[#This Row],[MES]])&lt;=6,"Q2",MONTH(Tabla1[[#This Row],[MES]])&lt;=9,"Q3",TRUE,"Q4")</f>
        <v>Q1</v>
      </c>
      <c r="AN888" t="str">
        <f>+IFERROR(VLOOKUP(Tabla1[[#This Row],[CUENTA]],CTAS[],2,0),"OTROS")</f>
        <v>OTROS</v>
      </c>
      <c r="AP888" t="str">
        <f>+IFERROR(VLOOKUP(Tabla1[[#This Row],[EMPLEADO]],IS[],3,0),"OTROS")</f>
        <v>OTROS</v>
      </c>
      <c r="AQ888" t="str">
        <f>+IFERROR(VLOOKUP(Tabla1[[#This Row],[EMPLEADO]],IS[[NÓMINA]:[INGENIERO]],2,0),"OTROS")</f>
        <v>OTROS</v>
      </c>
    </row>
    <row r="889" spans="1:43" x14ac:dyDescent="0.25">
      <c r="A889" t="s">
        <v>4444</v>
      </c>
      <c r="B889">
        <v>1</v>
      </c>
      <c r="C889" t="s">
        <v>5145</v>
      </c>
      <c r="D889" t="s">
        <v>38</v>
      </c>
      <c r="E889" t="s">
        <v>5146</v>
      </c>
      <c r="F889" t="s">
        <v>5147</v>
      </c>
      <c r="G889" s="17" t="s">
        <v>5148</v>
      </c>
      <c r="H889" t="s">
        <v>740</v>
      </c>
      <c r="I889" t="s">
        <v>43</v>
      </c>
      <c r="J889" t="s">
        <v>8</v>
      </c>
      <c r="K889" t="s">
        <v>5149</v>
      </c>
      <c r="L889" t="s">
        <v>5150</v>
      </c>
      <c r="M889" t="s">
        <v>5151</v>
      </c>
      <c r="N889">
        <v>0</v>
      </c>
      <c r="O889" t="s">
        <v>47</v>
      </c>
      <c r="P889">
        <v>2624</v>
      </c>
      <c r="Q889" t="s">
        <v>48</v>
      </c>
      <c r="R889" t="s">
        <v>49</v>
      </c>
      <c r="S889" t="s">
        <v>50</v>
      </c>
      <c r="T889" t="s">
        <v>51</v>
      </c>
      <c r="U889" t="s">
        <v>52</v>
      </c>
      <c r="V889">
        <v>1.05</v>
      </c>
      <c r="W889" s="1">
        <v>750.75000000000011</v>
      </c>
      <c r="X889">
        <v>1</v>
      </c>
      <c r="Y889">
        <v>1.53</v>
      </c>
      <c r="Z889">
        <v>5</v>
      </c>
      <c r="AA889">
        <v>0.30599999999999999</v>
      </c>
      <c r="AB889" s="2">
        <v>0</v>
      </c>
      <c r="AC889" s="1">
        <v>0</v>
      </c>
      <c r="AD889" s="7">
        <v>43502</v>
      </c>
      <c r="AE889" s="7">
        <v>43502</v>
      </c>
      <c r="AF889">
        <v>0</v>
      </c>
      <c r="AG889" t="s">
        <v>53</v>
      </c>
      <c r="AH889" s="2">
        <v>0</v>
      </c>
      <c r="AI889" s="1">
        <v>0</v>
      </c>
      <c r="AJ889" s="1">
        <v>0</v>
      </c>
      <c r="AK889" s="6" t="str">
        <f>+IF(Tabla1[[#This Row],[REQUEST_TY]]="SR MANTENIMIENTO CORRECTIVO", "EMERGENCIA", "OTROS")</f>
        <v>EMERGENCIA</v>
      </c>
      <c r="AL889" s="6" t="str">
        <f>+_xlfn.IFS(Tabla1[[#This Row],[Veces obj]]&lt;=1,"0-1",Tabla1[[#This Row],[Veces obj]]&lt;=2,"1-2",Tabla1[[#This Row],[Veces obj]]&lt;=3,"2-3",TRUE,"&gt;3")</f>
        <v>0-1</v>
      </c>
      <c r="AM889" s="6" t="str">
        <f>+_xlfn.IFS(MONTH(Tabla1[[#This Row],[MES]])&lt;=3,"Q1",MONTH(Tabla1[[#This Row],[MES]])&lt;=6,"Q2",MONTH(Tabla1[[#This Row],[MES]])&lt;=9,"Q3",TRUE,"Q4")</f>
        <v>Q1</v>
      </c>
      <c r="AN889" t="str">
        <f>+IFERROR(VLOOKUP(Tabla1[[#This Row],[CUENTA]],CTAS[],2,0),"OTROS")</f>
        <v>OTROS</v>
      </c>
      <c r="AP889" t="str">
        <f>+IFERROR(VLOOKUP(Tabla1[[#This Row],[EMPLEADO]],IS[],3,0),"OTROS")</f>
        <v>OTROS</v>
      </c>
      <c r="AQ889" t="str">
        <f>+IFERROR(VLOOKUP(Tabla1[[#This Row],[EMPLEADO]],IS[[NÓMINA]:[INGENIERO]],2,0),"OTROS")</f>
        <v>OTROS</v>
      </c>
    </row>
    <row r="890" spans="1:43" x14ac:dyDescent="0.25">
      <c r="A890" t="s">
        <v>4444</v>
      </c>
      <c r="B890">
        <v>1</v>
      </c>
      <c r="C890" t="s">
        <v>7135</v>
      </c>
      <c r="D890" t="s">
        <v>38</v>
      </c>
      <c r="E890" t="s">
        <v>39</v>
      </c>
      <c r="F890" t="s">
        <v>7136</v>
      </c>
      <c r="G890" s="17" t="s">
        <v>7137</v>
      </c>
      <c r="H890" t="s">
        <v>915</v>
      </c>
      <c r="I890" t="s">
        <v>43</v>
      </c>
      <c r="J890" t="s">
        <v>8</v>
      </c>
      <c r="K890" t="s">
        <v>117</v>
      </c>
      <c r="L890" t="s">
        <v>7138</v>
      </c>
      <c r="M890" t="s">
        <v>316</v>
      </c>
      <c r="N890">
        <v>0</v>
      </c>
      <c r="O890" t="s">
        <v>47</v>
      </c>
      <c r="P890">
        <v>92</v>
      </c>
      <c r="Q890" t="s">
        <v>48</v>
      </c>
      <c r="R890" t="s">
        <v>49</v>
      </c>
      <c r="S890" t="s">
        <v>50</v>
      </c>
      <c r="T890" t="s">
        <v>51</v>
      </c>
      <c r="U890" t="s">
        <v>52</v>
      </c>
      <c r="V890">
        <v>1.05</v>
      </c>
      <c r="W890" s="1">
        <v>750.75000000000011</v>
      </c>
      <c r="X890">
        <v>1</v>
      </c>
      <c r="Y890">
        <v>1.53</v>
      </c>
      <c r="Z890">
        <v>5</v>
      </c>
      <c r="AA890">
        <v>0.30599999999999999</v>
      </c>
      <c r="AB890" s="2">
        <v>0</v>
      </c>
      <c r="AC890" s="1">
        <v>0</v>
      </c>
      <c r="AD890" s="7">
        <v>43523</v>
      </c>
      <c r="AE890" s="7">
        <v>43524</v>
      </c>
      <c r="AF890">
        <v>1</v>
      </c>
      <c r="AG890" t="s">
        <v>53</v>
      </c>
      <c r="AH890" s="2">
        <v>0</v>
      </c>
      <c r="AI890" s="1">
        <v>0</v>
      </c>
      <c r="AJ890" s="1">
        <v>0</v>
      </c>
      <c r="AK890" s="6" t="str">
        <f>+IF(Tabla1[[#This Row],[REQUEST_TY]]="SR MANTENIMIENTO CORRECTIVO", "EMERGENCIA", "OTROS")</f>
        <v>EMERGENCIA</v>
      </c>
      <c r="AL890" s="6" t="str">
        <f>+_xlfn.IFS(Tabla1[[#This Row],[Veces obj]]&lt;=1,"0-1",Tabla1[[#This Row],[Veces obj]]&lt;=2,"1-2",Tabla1[[#This Row],[Veces obj]]&lt;=3,"2-3",TRUE,"&gt;3")</f>
        <v>0-1</v>
      </c>
      <c r="AM890" s="6" t="str">
        <f>+_xlfn.IFS(MONTH(Tabla1[[#This Row],[MES]])&lt;=3,"Q1",MONTH(Tabla1[[#This Row],[MES]])&lt;=6,"Q2",MONTH(Tabla1[[#This Row],[MES]])&lt;=9,"Q3",TRUE,"Q4")</f>
        <v>Q1</v>
      </c>
      <c r="AN890" t="str">
        <f>+IFERROR(VLOOKUP(Tabla1[[#This Row],[CUENTA]],CTAS[],2,0),"OTROS")</f>
        <v>OTROS</v>
      </c>
      <c r="AP890" t="str">
        <f>+IFERROR(VLOOKUP(Tabla1[[#This Row],[EMPLEADO]],IS[],3,0),"OTROS")</f>
        <v>OTROS</v>
      </c>
      <c r="AQ890" t="str">
        <f>+IFERROR(VLOOKUP(Tabla1[[#This Row],[EMPLEADO]],IS[[NÓMINA]:[INGENIERO]],2,0),"OTROS")</f>
        <v>OTROS</v>
      </c>
    </row>
    <row r="891" spans="1:43" x14ac:dyDescent="0.25">
      <c r="A891" t="s">
        <v>36</v>
      </c>
      <c r="B891">
        <v>1</v>
      </c>
      <c r="C891" t="s">
        <v>1869</v>
      </c>
      <c r="D891" t="s">
        <v>38</v>
      </c>
      <c r="E891" t="s">
        <v>133</v>
      </c>
      <c r="F891" t="s">
        <v>1870</v>
      </c>
      <c r="G891" s="17" t="s">
        <v>1221</v>
      </c>
      <c r="H891" t="s">
        <v>213</v>
      </c>
      <c r="I891" t="s">
        <v>43</v>
      </c>
      <c r="J891" t="s">
        <v>8</v>
      </c>
      <c r="K891" t="s">
        <v>59</v>
      </c>
      <c r="L891" t="s">
        <v>1075</v>
      </c>
      <c r="M891" t="s">
        <v>215</v>
      </c>
      <c r="N891">
        <v>0</v>
      </c>
      <c r="O891" t="s">
        <v>47</v>
      </c>
      <c r="P891">
        <v>4</v>
      </c>
      <c r="Q891" t="s">
        <v>207</v>
      </c>
      <c r="R891" t="s">
        <v>138</v>
      </c>
      <c r="S891" t="s">
        <v>139</v>
      </c>
      <c r="T891" t="s">
        <v>51</v>
      </c>
      <c r="U891" t="s">
        <v>879</v>
      </c>
      <c r="V891">
        <v>0.6</v>
      </c>
      <c r="W891" s="1">
        <v>943.80000000000007</v>
      </c>
      <c r="X891">
        <v>1</v>
      </c>
      <c r="Y891">
        <v>1.23</v>
      </c>
      <c r="Z891">
        <v>4</v>
      </c>
      <c r="AA891">
        <v>0.3075</v>
      </c>
      <c r="AB891" s="2">
        <v>0</v>
      </c>
      <c r="AC891" s="1">
        <v>0</v>
      </c>
      <c r="AD891" s="7">
        <v>43486</v>
      </c>
      <c r="AE891" s="7">
        <v>43487</v>
      </c>
      <c r="AF891">
        <v>1</v>
      </c>
      <c r="AG891" t="s">
        <v>53</v>
      </c>
      <c r="AH891" s="2">
        <v>0</v>
      </c>
      <c r="AI891" s="1">
        <v>0</v>
      </c>
      <c r="AJ891" s="1">
        <v>0</v>
      </c>
      <c r="AK891" s="6" t="str">
        <f>+IF(Tabla1[[#This Row],[REQUEST_TY]]="SR MANTENIMIENTO CORRECTIVO", "EMERGENCIA", "OTROS")</f>
        <v>EMERGENCIA</v>
      </c>
      <c r="AL891" s="6" t="str">
        <f>+_xlfn.IFS(Tabla1[[#This Row],[Veces obj]]&lt;=1,"0-1",Tabla1[[#This Row],[Veces obj]]&lt;=2,"1-2",Tabla1[[#This Row],[Veces obj]]&lt;=3,"2-3",TRUE,"&gt;3")</f>
        <v>0-1</v>
      </c>
      <c r="AM891" s="6" t="str">
        <f>+_xlfn.IFS(MONTH(Tabla1[[#This Row],[MES]])&lt;=3,"Q1",MONTH(Tabla1[[#This Row],[MES]])&lt;=6,"Q2",MONTH(Tabla1[[#This Row],[MES]])&lt;=9,"Q3",TRUE,"Q4")</f>
        <v>Q1</v>
      </c>
      <c r="AN891" t="str">
        <f>+IFERROR(VLOOKUP(Tabla1[[#This Row],[CUENTA]],CTAS[],2,0),"OTROS")</f>
        <v>OTROS</v>
      </c>
      <c r="AP891" t="str">
        <f>+IFERROR(VLOOKUP(Tabla1[[#This Row],[EMPLEADO]],IS[],3,0),"OTROS")</f>
        <v>OTROS</v>
      </c>
      <c r="AQ891" t="str">
        <f>+IFERROR(VLOOKUP(Tabla1[[#This Row],[EMPLEADO]],IS[[NÓMINA]:[INGENIERO]],2,0),"OTROS")</f>
        <v>OTROS</v>
      </c>
    </row>
    <row r="892" spans="1:43" x14ac:dyDescent="0.25">
      <c r="A892" t="s">
        <v>4444</v>
      </c>
      <c r="B892">
        <v>1</v>
      </c>
      <c r="C892" t="s">
        <v>5539</v>
      </c>
      <c r="D892" t="s">
        <v>38</v>
      </c>
      <c r="E892" t="s">
        <v>217</v>
      </c>
      <c r="F892" t="s">
        <v>5540</v>
      </c>
      <c r="G892" s="17" t="s">
        <v>5541</v>
      </c>
      <c r="H892" t="s">
        <v>384</v>
      </c>
      <c r="I892" t="s">
        <v>43</v>
      </c>
      <c r="J892" t="s">
        <v>8</v>
      </c>
      <c r="K892" t="s">
        <v>59</v>
      </c>
      <c r="L892" t="s">
        <v>137</v>
      </c>
      <c r="M892" t="s">
        <v>61</v>
      </c>
      <c r="N892">
        <v>0</v>
      </c>
      <c r="O892" t="s">
        <v>47</v>
      </c>
      <c r="P892">
        <v>46</v>
      </c>
      <c r="Q892" t="s">
        <v>82</v>
      </c>
      <c r="R892" t="s">
        <v>223</v>
      </c>
      <c r="S892" t="s">
        <v>139</v>
      </c>
      <c r="T892" t="s">
        <v>51</v>
      </c>
      <c r="U892" t="s">
        <v>140</v>
      </c>
      <c r="V892">
        <v>1.1000000000000001</v>
      </c>
      <c r="W892" s="1">
        <v>1730.3000000000004</v>
      </c>
      <c r="X892">
        <v>1</v>
      </c>
      <c r="Y892">
        <v>1.23</v>
      </c>
      <c r="Z892">
        <v>4</v>
      </c>
      <c r="AA892">
        <v>0.3075</v>
      </c>
      <c r="AB892" s="2">
        <v>0</v>
      </c>
      <c r="AC892" s="1">
        <v>0</v>
      </c>
      <c r="AD892" s="7">
        <v>43509</v>
      </c>
      <c r="AE892" s="7">
        <v>43509</v>
      </c>
      <c r="AF892">
        <v>0</v>
      </c>
      <c r="AG892" t="s">
        <v>53</v>
      </c>
      <c r="AH892" s="2">
        <v>0</v>
      </c>
      <c r="AI892" s="1">
        <v>0</v>
      </c>
      <c r="AJ892" s="1">
        <v>0</v>
      </c>
      <c r="AK892" s="6" t="str">
        <f>+IF(Tabla1[[#This Row],[REQUEST_TY]]="SR MANTENIMIENTO CORRECTIVO", "EMERGENCIA", "OTROS")</f>
        <v>EMERGENCIA</v>
      </c>
      <c r="AL892" s="6" t="str">
        <f>+_xlfn.IFS(Tabla1[[#This Row],[Veces obj]]&lt;=1,"0-1",Tabla1[[#This Row],[Veces obj]]&lt;=2,"1-2",Tabla1[[#This Row],[Veces obj]]&lt;=3,"2-3",TRUE,"&gt;3")</f>
        <v>0-1</v>
      </c>
      <c r="AM892" s="6" t="str">
        <f>+_xlfn.IFS(MONTH(Tabla1[[#This Row],[MES]])&lt;=3,"Q1",MONTH(Tabla1[[#This Row],[MES]])&lt;=6,"Q2",MONTH(Tabla1[[#This Row],[MES]])&lt;=9,"Q3",TRUE,"Q4")</f>
        <v>Q1</v>
      </c>
      <c r="AN892" t="str">
        <f>+IFERROR(VLOOKUP(Tabla1[[#This Row],[CUENTA]],CTAS[],2,0),"OTROS")</f>
        <v>OTROS</v>
      </c>
      <c r="AP892" t="str">
        <f>+IFERROR(VLOOKUP(Tabla1[[#This Row],[EMPLEADO]],IS[],3,0),"OTROS")</f>
        <v>OTROS</v>
      </c>
      <c r="AQ892" t="str">
        <f>+IFERROR(VLOOKUP(Tabla1[[#This Row],[EMPLEADO]],IS[[NÓMINA]:[INGENIERO]],2,0),"OTROS")</f>
        <v>OTROS</v>
      </c>
    </row>
    <row r="893" spans="1:43" x14ac:dyDescent="0.25">
      <c r="A893" t="s">
        <v>36</v>
      </c>
      <c r="B893">
        <v>1</v>
      </c>
      <c r="C893" t="s">
        <v>1871</v>
      </c>
      <c r="D893" t="s">
        <v>38</v>
      </c>
      <c r="E893" t="s">
        <v>39</v>
      </c>
      <c r="F893" t="s">
        <v>1872</v>
      </c>
      <c r="G893" s="17" t="s">
        <v>1873</v>
      </c>
      <c r="H893" t="s">
        <v>707</v>
      </c>
      <c r="I893" t="s">
        <v>43</v>
      </c>
      <c r="J893" t="s">
        <v>8</v>
      </c>
      <c r="K893" t="s">
        <v>1287</v>
      </c>
      <c r="L893" t="s">
        <v>1874</v>
      </c>
      <c r="M893" t="s">
        <v>709</v>
      </c>
      <c r="N893">
        <v>0</v>
      </c>
      <c r="O893" t="s">
        <v>105</v>
      </c>
      <c r="P893">
        <v>50</v>
      </c>
      <c r="Q893" t="s">
        <v>82</v>
      </c>
      <c r="R893" t="s">
        <v>49</v>
      </c>
      <c r="S893" t="s">
        <v>50</v>
      </c>
      <c r="T893" t="s">
        <v>51</v>
      </c>
      <c r="U893" t="s">
        <v>120</v>
      </c>
      <c r="V893">
        <v>0.8</v>
      </c>
      <c r="W893" s="1">
        <v>374.40000000000003</v>
      </c>
      <c r="X893">
        <v>1</v>
      </c>
      <c r="Y893">
        <v>1.54</v>
      </c>
      <c r="Z893">
        <v>5</v>
      </c>
      <c r="AA893">
        <v>0.308</v>
      </c>
      <c r="AB893" s="2">
        <v>0</v>
      </c>
      <c r="AC893" s="1">
        <v>0</v>
      </c>
      <c r="AD893" s="7">
        <v>43475</v>
      </c>
      <c r="AE893" s="7">
        <v>43475</v>
      </c>
      <c r="AF893">
        <v>0</v>
      </c>
      <c r="AG893" t="s">
        <v>53</v>
      </c>
      <c r="AH893" s="2">
        <v>0</v>
      </c>
      <c r="AI893" s="1">
        <v>0</v>
      </c>
      <c r="AJ893" s="1">
        <v>0</v>
      </c>
      <c r="AK893" s="6" t="str">
        <f>+IF(Tabla1[[#This Row],[REQUEST_TY]]="SR MANTENIMIENTO CORRECTIVO", "EMERGENCIA", "OTROS")</f>
        <v>EMERGENCIA</v>
      </c>
      <c r="AL893" s="6" t="str">
        <f>+_xlfn.IFS(Tabla1[[#This Row],[Veces obj]]&lt;=1,"0-1",Tabla1[[#This Row],[Veces obj]]&lt;=2,"1-2",Tabla1[[#This Row],[Veces obj]]&lt;=3,"2-3",TRUE,"&gt;3")</f>
        <v>0-1</v>
      </c>
      <c r="AM893" s="6" t="str">
        <f>+_xlfn.IFS(MONTH(Tabla1[[#This Row],[MES]])&lt;=3,"Q1",MONTH(Tabla1[[#This Row],[MES]])&lt;=6,"Q2",MONTH(Tabla1[[#This Row],[MES]])&lt;=9,"Q3",TRUE,"Q4")</f>
        <v>Q1</v>
      </c>
      <c r="AN893" t="str">
        <f>+IFERROR(VLOOKUP(Tabla1[[#This Row],[CUENTA]],CTAS[],2,0),"OTROS")</f>
        <v>OTROS</v>
      </c>
      <c r="AP893" t="str">
        <f>+IFERROR(VLOOKUP(Tabla1[[#This Row],[EMPLEADO]],IS[],3,0),"OTROS")</f>
        <v>OTROS</v>
      </c>
      <c r="AQ893" t="str">
        <f>+IFERROR(VLOOKUP(Tabla1[[#This Row],[EMPLEADO]],IS[[NÓMINA]:[INGENIERO]],2,0),"OTROS")</f>
        <v>OTROS</v>
      </c>
    </row>
    <row r="894" spans="1:43" x14ac:dyDescent="0.25">
      <c r="A894" t="s">
        <v>36</v>
      </c>
      <c r="B894">
        <v>1</v>
      </c>
      <c r="C894" t="s">
        <v>1875</v>
      </c>
      <c r="D894" t="s">
        <v>38</v>
      </c>
      <c r="E894" t="s">
        <v>237</v>
      </c>
      <c r="F894" t="s">
        <v>1876</v>
      </c>
      <c r="G894" s="17" t="s">
        <v>1877</v>
      </c>
      <c r="H894" t="s">
        <v>220</v>
      </c>
      <c r="I894" t="s">
        <v>43</v>
      </c>
      <c r="J894" t="s">
        <v>8</v>
      </c>
      <c r="K894" t="s">
        <v>544</v>
      </c>
      <c r="L894" t="s">
        <v>1672</v>
      </c>
      <c r="M894" t="s">
        <v>545</v>
      </c>
      <c r="N894">
        <v>0</v>
      </c>
      <c r="O894" t="s">
        <v>47</v>
      </c>
      <c r="P894">
        <v>936</v>
      </c>
      <c r="Q894" t="s">
        <v>48</v>
      </c>
      <c r="R894" t="s">
        <v>242</v>
      </c>
      <c r="S894" t="s">
        <v>64</v>
      </c>
      <c r="T894" t="s">
        <v>208</v>
      </c>
      <c r="U894" t="s">
        <v>96</v>
      </c>
      <c r="V894">
        <v>1.1000000000000001</v>
      </c>
      <c r="W894" s="1">
        <v>1501.5000000000002</v>
      </c>
      <c r="X894">
        <v>1</v>
      </c>
      <c r="Y894">
        <v>2.79</v>
      </c>
      <c r="Z894">
        <v>9</v>
      </c>
      <c r="AA894">
        <v>0.31</v>
      </c>
      <c r="AB894" s="2">
        <v>0</v>
      </c>
      <c r="AC894" s="1">
        <v>0</v>
      </c>
      <c r="AD894" s="7">
        <v>43480</v>
      </c>
      <c r="AE894" s="7">
        <v>43480</v>
      </c>
      <c r="AF894">
        <v>0</v>
      </c>
      <c r="AG894" t="s">
        <v>53</v>
      </c>
      <c r="AH894" s="2">
        <v>0</v>
      </c>
      <c r="AI894" s="1">
        <v>0</v>
      </c>
      <c r="AJ894" s="1">
        <v>0</v>
      </c>
      <c r="AK894" s="6" t="str">
        <f>+IF(Tabla1[[#This Row],[REQUEST_TY]]="SR MANTENIMIENTO CORRECTIVO", "EMERGENCIA", "OTROS")</f>
        <v>EMERGENCIA</v>
      </c>
      <c r="AL894" s="6" t="str">
        <f>+_xlfn.IFS(Tabla1[[#This Row],[Veces obj]]&lt;=1,"0-1",Tabla1[[#This Row],[Veces obj]]&lt;=2,"1-2",Tabla1[[#This Row],[Veces obj]]&lt;=3,"2-3",TRUE,"&gt;3")</f>
        <v>0-1</v>
      </c>
      <c r="AM894" s="6" t="str">
        <f>+_xlfn.IFS(MONTH(Tabla1[[#This Row],[MES]])&lt;=3,"Q1",MONTH(Tabla1[[#This Row],[MES]])&lt;=6,"Q2",MONTH(Tabla1[[#This Row],[MES]])&lt;=9,"Q3",TRUE,"Q4")</f>
        <v>Q1</v>
      </c>
      <c r="AN894" t="str">
        <f>+IFERROR(VLOOKUP(Tabla1[[#This Row],[CUENTA]],CTAS[],2,0),"OTROS")</f>
        <v>OTROS</v>
      </c>
      <c r="AP894" t="str">
        <f>+IFERROR(VLOOKUP(Tabla1[[#This Row],[EMPLEADO]],IS[],3,0),"OTROS")</f>
        <v>OTROS</v>
      </c>
      <c r="AQ894" t="str">
        <f>+IFERROR(VLOOKUP(Tabla1[[#This Row],[EMPLEADO]],IS[[NÓMINA]:[INGENIERO]],2,0),"OTROS")</f>
        <v>OTROS</v>
      </c>
    </row>
    <row r="895" spans="1:43" x14ac:dyDescent="0.25">
      <c r="A895" t="s">
        <v>4444</v>
      </c>
      <c r="B895">
        <v>1</v>
      </c>
      <c r="C895" t="s">
        <v>7168</v>
      </c>
      <c r="D895" t="s">
        <v>38</v>
      </c>
      <c r="E895" t="s">
        <v>3627</v>
      </c>
      <c r="F895" t="s">
        <v>7169</v>
      </c>
      <c r="G895" s="17" t="s">
        <v>7170</v>
      </c>
      <c r="H895" t="s">
        <v>297</v>
      </c>
      <c r="I895" t="s">
        <v>43</v>
      </c>
      <c r="J895" t="s">
        <v>8</v>
      </c>
      <c r="K895" t="s">
        <v>71</v>
      </c>
      <c r="L895" t="s">
        <v>298</v>
      </c>
      <c r="M895" t="s">
        <v>94</v>
      </c>
      <c r="N895">
        <v>0</v>
      </c>
      <c r="O895" t="s">
        <v>47</v>
      </c>
      <c r="P895">
        <v>197</v>
      </c>
      <c r="Q895" t="s">
        <v>48</v>
      </c>
      <c r="R895" t="s">
        <v>153</v>
      </c>
      <c r="S895" t="s">
        <v>50</v>
      </c>
      <c r="T895" t="s">
        <v>51</v>
      </c>
      <c r="U895" t="s">
        <v>52</v>
      </c>
      <c r="V895">
        <v>1.05</v>
      </c>
      <c r="W895" s="1">
        <v>750.75000000000011</v>
      </c>
      <c r="X895">
        <v>1</v>
      </c>
      <c r="Y895">
        <v>0.23</v>
      </c>
      <c r="Z895">
        <v>5</v>
      </c>
      <c r="AA895">
        <v>4.5999999999999999E-2</v>
      </c>
      <c r="AB895" s="2">
        <v>0</v>
      </c>
      <c r="AC895" s="1">
        <v>0</v>
      </c>
      <c r="AD895" s="7">
        <v>43522</v>
      </c>
      <c r="AE895" s="7">
        <v>43522</v>
      </c>
      <c r="AF895">
        <v>0</v>
      </c>
      <c r="AG895" t="s">
        <v>53</v>
      </c>
      <c r="AH895" s="2">
        <v>0</v>
      </c>
      <c r="AI895" s="1">
        <v>0</v>
      </c>
      <c r="AJ895" s="1">
        <v>0</v>
      </c>
      <c r="AK895" s="6" t="str">
        <f>+IF(Tabla1[[#This Row],[REQUEST_TY]]="SR MANTENIMIENTO CORRECTIVO", "EMERGENCIA", "OTROS")</f>
        <v>EMERGENCIA</v>
      </c>
      <c r="AL895" s="6" t="str">
        <f>+_xlfn.IFS(Tabla1[[#This Row],[Veces obj]]&lt;=1,"0-1",Tabla1[[#This Row],[Veces obj]]&lt;=2,"1-2",Tabla1[[#This Row],[Veces obj]]&lt;=3,"2-3",TRUE,"&gt;3")</f>
        <v>0-1</v>
      </c>
      <c r="AM895" s="6" t="str">
        <f>+_xlfn.IFS(MONTH(Tabla1[[#This Row],[MES]])&lt;=3,"Q1",MONTH(Tabla1[[#This Row],[MES]])&lt;=6,"Q2",MONTH(Tabla1[[#This Row],[MES]])&lt;=9,"Q3",TRUE,"Q4")</f>
        <v>Q1</v>
      </c>
      <c r="AN895" t="str">
        <f>+IFERROR(VLOOKUP(Tabla1[[#This Row],[CUENTA]],CTAS[],2,0),"OTROS")</f>
        <v>OTROS</v>
      </c>
      <c r="AO895">
        <v>1</v>
      </c>
      <c r="AP895" t="str">
        <f>+IFERROR(VLOOKUP(Tabla1[[#This Row],[EMPLEADO]],IS[],3,0),"OTROS")</f>
        <v>JUAREZ</v>
      </c>
      <c r="AQ895" t="str">
        <f>+IFERROR(VLOOKUP(Tabla1[[#This Row],[EMPLEADO]],IS[[NÓMINA]:[INGENIERO]],2,0),"OTROS")</f>
        <v>ALFREDO TORRES</v>
      </c>
    </row>
    <row r="896" spans="1:43" x14ac:dyDescent="0.25">
      <c r="A896" t="s">
        <v>4444</v>
      </c>
      <c r="B896">
        <v>1</v>
      </c>
      <c r="C896" t="s">
        <v>4719</v>
      </c>
      <c r="D896" t="s">
        <v>38</v>
      </c>
      <c r="E896" t="s">
        <v>464</v>
      </c>
      <c r="F896" t="s">
        <v>4720</v>
      </c>
      <c r="G896" s="17" t="s">
        <v>4721</v>
      </c>
      <c r="H896" t="s">
        <v>297</v>
      </c>
      <c r="I896" t="s">
        <v>43</v>
      </c>
      <c r="J896" t="s">
        <v>8</v>
      </c>
      <c r="K896" t="s">
        <v>151</v>
      </c>
      <c r="L896" t="s">
        <v>1420</v>
      </c>
      <c r="M896" t="s">
        <v>1421</v>
      </c>
      <c r="N896">
        <v>0</v>
      </c>
      <c r="O896" t="s">
        <v>47</v>
      </c>
      <c r="P896">
        <v>36</v>
      </c>
      <c r="Q896" t="s">
        <v>82</v>
      </c>
      <c r="R896" t="s">
        <v>242</v>
      </c>
      <c r="S896" t="s">
        <v>64</v>
      </c>
      <c r="T896" t="s">
        <v>51</v>
      </c>
      <c r="U896" t="s">
        <v>83</v>
      </c>
      <c r="V896">
        <v>1.05</v>
      </c>
      <c r="W896" s="1">
        <v>1433.25</v>
      </c>
      <c r="X896">
        <v>1</v>
      </c>
      <c r="Y896">
        <v>0.34</v>
      </c>
      <c r="Z896">
        <v>5</v>
      </c>
      <c r="AA896">
        <v>6.8000000000000005E-2</v>
      </c>
      <c r="AB896" s="2">
        <v>0</v>
      </c>
      <c r="AC896" s="1">
        <v>0</v>
      </c>
      <c r="AD896" s="7">
        <v>43497</v>
      </c>
      <c r="AE896" s="7">
        <v>43501</v>
      </c>
      <c r="AF896">
        <v>1</v>
      </c>
      <c r="AG896" t="s">
        <v>53</v>
      </c>
      <c r="AH896" s="2">
        <v>0</v>
      </c>
      <c r="AI896" s="1">
        <v>0</v>
      </c>
      <c r="AJ896" s="1">
        <v>0</v>
      </c>
      <c r="AK896" s="6" t="str">
        <f>+IF(Tabla1[[#This Row],[REQUEST_TY]]="SR MANTENIMIENTO CORRECTIVO", "EMERGENCIA", "OTROS")</f>
        <v>EMERGENCIA</v>
      </c>
      <c r="AL896" s="6" t="str">
        <f>+_xlfn.IFS(Tabla1[[#This Row],[Veces obj]]&lt;=1,"0-1",Tabla1[[#This Row],[Veces obj]]&lt;=2,"1-2",Tabla1[[#This Row],[Veces obj]]&lt;=3,"2-3",TRUE,"&gt;3")</f>
        <v>0-1</v>
      </c>
      <c r="AM896" s="6" t="str">
        <f>+_xlfn.IFS(MONTH(Tabla1[[#This Row],[MES]])&lt;=3,"Q1",MONTH(Tabla1[[#This Row],[MES]])&lt;=6,"Q2",MONTH(Tabla1[[#This Row],[MES]])&lt;=9,"Q3",TRUE,"Q4")</f>
        <v>Q1</v>
      </c>
      <c r="AN896" t="str">
        <f>+IFERROR(VLOOKUP(Tabla1[[#This Row],[CUENTA]],CTAS[],2,0),"OTROS")</f>
        <v>HONEYWELL</v>
      </c>
      <c r="AO896">
        <v>1</v>
      </c>
      <c r="AP896" t="str">
        <f>+IFERROR(VLOOKUP(Tabla1[[#This Row],[EMPLEADO]],IS[],3,0),"OTROS")</f>
        <v>JUAREZ</v>
      </c>
      <c r="AQ896" t="str">
        <f>+IFERROR(VLOOKUP(Tabla1[[#This Row],[EMPLEADO]],IS[[NÓMINA]:[INGENIERO]],2,0),"OTROS")</f>
        <v>ALFREDO TORRES</v>
      </c>
    </row>
    <row r="897" spans="1:43" x14ac:dyDescent="0.25">
      <c r="A897" t="s">
        <v>4444</v>
      </c>
      <c r="B897">
        <v>1</v>
      </c>
      <c r="C897" t="s">
        <v>7056</v>
      </c>
      <c r="D897" t="s">
        <v>38</v>
      </c>
      <c r="E897" t="s">
        <v>172</v>
      </c>
      <c r="F897" t="s">
        <v>7057</v>
      </c>
      <c r="G897" s="17" t="s">
        <v>7058</v>
      </c>
      <c r="H897" t="s">
        <v>297</v>
      </c>
      <c r="I897" t="s">
        <v>43</v>
      </c>
      <c r="J897" t="s">
        <v>8</v>
      </c>
      <c r="K897" t="s">
        <v>169</v>
      </c>
      <c r="L897" t="s">
        <v>1245</v>
      </c>
      <c r="M897" t="s">
        <v>73</v>
      </c>
      <c r="N897">
        <v>0</v>
      </c>
      <c r="O897" t="s">
        <v>47</v>
      </c>
      <c r="P897">
        <v>2643</v>
      </c>
      <c r="Q897" t="s">
        <v>48</v>
      </c>
      <c r="R897" t="s">
        <v>74</v>
      </c>
      <c r="S897" t="s">
        <v>50</v>
      </c>
      <c r="T897" t="s">
        <v>51</v>
      </c>
      <c r="U897" t="s">
        <v>52</v>
      </c>
      <c r="V897">
        <v>1.05</v>
      </c>
      <c r="W897" s="1">
        <v>750.75000000000011</v>
      </c>
      <c r="X897">
        <v>1</v>
      </c>
      <c r="Y897">
        <v>0.47</v>
      </c>
      <c r="Z897">
        <v>5</v>
      </c>
      <c r="AA897">
        <v>9.4E-2</v>
      </c>
      <c r="AB897" s="2">
        <v>0</v>
      </c>
      <c r="AC897" s="1">
        <v>0</v>
      </c>
      <c r="AD897" s="7">
        <v>43521</v>
      </c>
      <c r="AE897" s="7">
        <v>43521</v>
      </c>
      <c r="AF897">
        <v>0</v>
      </c>
      <c r="AG897" t="s">
        <v>53</v>
      </c>
      <c r="AH897" s="2">
        <v>0</v>
      </c>
      <c r="AI897" s="1">
        <v>0</v>
      </c>
      <c r="AJ897" s="1">
        <v>0</v>
      </c>
      <c r="AK897" s="6" t="str">
        <f>+IF(Tabla1[[#This Row],[REQUEST_TY]]="SR MANTENIMIENTO CORRECTIVO", "EMERGENCIA", "OTROS")</f>
        <v>EMERGENCIA</v>
      </c>
      <c r="AL897" s="6" t="str">
        <f>+_xlfn.IFS(Tabla1[[#This Row],[Veces obj]]&lt;=1,"0-1",Tabla1[[#This Row],[Veces obj]]&lt;=2,"1-2",Tabla1[[#This Row],[Veces obj]]&lt;=3,"2-3",TRUE,"&gt;3")</f>
        <v>0-1</v>
      </c>
      <c r="AM897" s="6" t="str">
        <f>+_xlfn.IFS(MONTH(Tabla1[[#This Row],[MES]])&lt;=3,"Q1",MONTH(Tabla1[[#This Row],[MES]])&lt;=6,"Q2",MONTH(Tabla1[[#This Row],[MES]])&lt;=9,"Q3",TRUE,"Q4")</f>
        <v>Q1</v>
      </c>
      <c r="AN897" t="str">
        <f>+IFERROR(VLOOKUP(Tabla1[[#This Row],[CUENTA]],CTAS[],2,0),"OTROS")</f>
        <v>OTROS</v>
      </c>
      <c r="AO897">
        <v>1</v>
      </c>
      <c r="AP897" t="str">
        <f>+IFERROR(VLOOKUP(Tabla1[[#This Row],[EMPLEADO]],IS[],3,0),"OTROS")</f>
        <v>JUAREZ</v>
      </c>
      <c r="AQ897" t="str">
        <f>+IFERROR(VLOOKUP(Tabla1[[#This Row],[EMPLEADO]],IS[[NÓMINA]:[INGENIERO]],2,0),"OTROS")</f>
        <v>ALFREDO TORRES</v>
      </c>
    </row>
    <row r="898" spans="1:43" x14ac:dyDescent="0.25">
      <c r="A898" t="s">
        <v>4444</v>
      </c>
      <c r="B898">
        <v>1</v>
      </c>
      <c r="C898" t="s">
        <v>4854</v>
      </c>
      <c r="D898" t="s">
        <v>38</v>
      </c>
      <c r="E898" t="s">
        <v>747</v>
      </c>
      <c r="F898" t="s">
        <v>4855</v>
      </c>
      <c r="G898" s="17" t="s">
        <v>4856</v>
      </c>
      <c r="H898" t="s">
        <v>527</v>
      </c>
      <c r="I898" t="s">
        <v>43</v>
      </c>
      <c r="J898" t="s">
        <v>8</v>
      </c>
      <c r="K898" t="s">
        <v>528</v>
      </c>
      <c r="L898" t="s">
        <v>529</v>
      </c>
      <c r="M898" t="s">
        <v>530</v>
      </c>
      <c r="N898">
        <v>1</v>
      </c>
      <c r="O898" t="s">
        <v>47</v>
      </c>
      <c r="P898">
        <v>60</v>
      </c>
      <c r="Q898" t="s">
        <v>82</v>
      </c>
      <c r="R898" t="s">
        <v>95</v>
      </c>
      <c r="S898" t="s">
        <v>64</v>
      </c>
      <c r="T898" t="s">
        <v>51</v>
      </c>
      <c r="U898" t="s">
        <v>83</v>
      </c>
      <c r="V898">
        <v>1.05</v>
      </c>
      <c r="W898" s="1">
        <v>0</v>
      </c>
      <c r="X898">
        <v>1</v>
      </c>
      <c r="Y898">
        <v>1.55</v>
      </c>
      <c r="Z898">
        <v>5</v>
      </c>
      <c r="AA898">
        <v>0.31</v>
      </c>
      <c r="AB898" s="2">
        <v>0</v>
      </c>
      <c r="AC898" s="1">
        <v>0</v>
      </c>
      <c r="AD898" s="7">
        <v>43501</v>
      </c>
      <c r="AE898" s="7">
        <v>43502</v>
      </c>
      <c r="AF898">
        <v>1</v>
      </c>
      <c r="AG898" t="s">
        <v>53</v>
      </c>
      <c r="AH898" s="2">
        <v>0</v>
      </c>
      <c r="AI898" s="1">
        <v>0</v>
      </c>
      <c r="AJ898" s="1">
        <v>0</v>
      </c>
      <c r="AK898" s="6" t="str">
        <f>+IF(Tabla1[[#This Row],[REQUEST_TY]]="SR MANTENIMIENTO CORRECTIVO", "EMERGENCIA", "OTROS")</f>
        <v>EMERGENCIA</v>
      </c>
      <c r="AL898" s="6" t="str">
        <f>+_xlfn.IFS(Tabla1[[#This Row],[Veces obj]]&lt;=1,"0-1",Tabla1[[#This Row],[Veces obj]]&lt;=2,"1-2",Tabla1[[#This Row],[Veces obj]]&lt;=3,"2-3",TRUE,"&gt;3")</f>
        <v>0-1</v>
      </c>
      <c r="AM898" s="6" t="str">
        <f>+_xlfn.IFS(MONTH(Tabla1[[#This Row],[MES]])&lt;=3,"Q1",MONTH(Tabla1[[#This Row],[MES]])&lt;=6,"Q2",MONTH(Tabla1[[#This Row],[MES]])&lt;=9,"Q3",TRUE,"Q4")</f>
        <v>Q1</v>
      </c>
      <c r="AN898" t="str">
        <f>+IFERROR(VLOOKUP(Tabla1[[#This Row],[CUENTA]],CTAS[],2,0),"OTROS")</f>
        <v>OTROS</v>
      </c>
      <c r="AP898" t="str">
        <f>+IFERROR(VLOOKUP(Tabla1[[#This Row],[EMPLEADO]],IS[],3,0),"OTROS")</f>
        <v>OTROS</v>
      </c>
      <c r="AQ898" t="str">
        <f>+IFERROR(VLOOKUP(Tabla1[[#This Row],[EMPLEADO]],IS[[NÓMINA]:[INGENIERO]],2,0),"OTROS")</f>
        <v>OTROS</v>
      </c>
    </row>
    <row r="899" spans="1:43" x14ac:dyDescent="0.25">
      <c r="A899" t="s">
        <v>36</v>
      </c>
      <c r="B899">
        <v>1</v>
      </c>
      <c r="C899" t="s">
        <v>729</v>
      </c>
      <c r="D899" t="s">
        <v>38</v>
      </c>
      <c r="E899" t="s">
        <v>275</v>
      </c>
      <c r="F899" t="s">
        <v>730</v>
      </c>
      <c r="G899" s="17" t="s">
        <v>731</v>
      </c>
      <c r="H899" t="s">
        <v>297</v>
      </c>
      <c r="I899" t="s">
        <v>43</v>
      </c>
      <c r="J899" t="s">
        <v>8</v>
      </c>
      <c r="K899" t="s">
        <v>234</v>
      </c>
      <c r="L899" t="s">
        <v>732</v>
      </c>
      <c r="M899" t="s">
        <v>94</v>
      </c>
      <c r="N899">
        <v>0</v>
      </c>
      <c r="O899" t="s">
        <v>47</v>
      </c>
      <c r="P899">
        <v>424</v>
      </c>
      <c r="Q899" t="s">
        <v>48</v>
      </c>
      <c r="R899" t="s">
        <v>95</v>
      </c>
      <c r="S899" t="s">
        <v>64</v>
      </c>
      <c r="T899" t="s">
        <v>51</v>
      </c>
      <c r="U899" t="s">
        <v>96</v>
      </c>
      <c r="V899">
        <v>1.1000000000000001</v>
      </c>
      <c r="W899" s="1">
        <v>1501.5000000000002</v>
      </c>
      <c r="X899">
        <v>1</v>
      </c>
      <c r="Y899">
        <v>0.49</v>
      </c>
      <c r="Z899">
        <v>5</v>
      </c>
      <c r="AA899">
        <v>9.8000000000000004E-2</v>
      </c>
      <c r="AB899" s="2">
        <v>0</v>
      </c>
      <c r="AC899" s="1">
        <v>0</v>
      </c>
      <c r="AD899" s="7">
        <v>43486</v>
      </c>
      <c r="AE899" s="7">
        <v>43486</v>
      </c>
      <c r="AF899">
        <v>0</v>
      </c>
      <c r="AG899" t="s">
        <v>53</v>
      </c>
      <c r="AH899" s="2">
        <v>0</v>
      </c>
      <c r="AI899" s="1">
        <v>0</v>
      </c>
      <c r="AJ899" s="1">
        <v>0</v>
      </c>
      <c r="AK899" s="6" t="str">
        <f>+IF(Tabla1[[#This Row],[REQUEST_TY]]="SR MANTENIMIENTO CORRECTIVO", "EMERGENCIA", "OTROS")</f>
        <v>EMERGENCIA</v>
      </c>
      <c r="AL899" s="6" t="str">
        <f>+_xlfn.IFS(Tabla1[[#This Row],[Veces obj]]&lt;=1,"0-1",Tabla1[[#This Row],[Veces obj]]&lt;=2,"1-2",Tabla1[[#This Row],[Veces obj]]&lt;=3,"2-3",TRUE,"&gt;3")</f>
        <v>0-1</v>
      </c>
      <c r="AM899" s="6" t="str">
        <f>+_xlfn.IFS(MONTH(Tabla1[[#This Row],[MES]])&lt;=3,"Q1",MONTH(Tabla1[[#This Row],[MES]])&lt;=6,"Q2",MONTH(Tabla1[[#This Row],[MES]])&lt;=9,"Q3",TRUE,"Q4")</f>
        <v>Q1</v>
      </c>
      <c r="AN899" t="str">
        <f>+IFERROR(VLOOKUP(Tabla1[[#This Row],[CUENTA]],CTAS[],2,0),"OTROS")</f>
        <v>OTROS</v>
      </c>
      <c r="AO899">
        <v>1</v>
      </c>
      <c r="AP899" t="str">
        <f>+IFERROR(VLOOKUP(Tabla1[[#This Row],[EMPLEADO]],IS[],3,0),"OTROS")</f>
        <v>JUAREZ</v>
      </c>
      <c r="AQ899" t="str">
        <f>+IFERROR(VLOOKUP(Tabla1[[#This Row],[EMPLEADO]],IS[[NÓMINA]:[INGENIERO]],2,0),"OTROS")</f>
        <v>ALFREDO TORRES</v>
      </c>
    </row>
    <row r="900" spans="1:43" x14ac:dyDescent="0.25">
      <c r="A900" t="s">
        <v>36</v>
      </c>
      <c r="B900">
        <v>1</v>
      </c>
      <c r="C900" t="s">
        <v>1886</v>
      </c>
      <c r="D900" t="s">
        <v>38</v>
      </c>
      <c r="E900" t="s">
        <v>888</v>
      </c>
      <c r="F900" t="s">
        <v>1887</v>
      </c>
      <c r="G900" s="17" t="s">
        <v>1888</v>
      </c>
      <c r="H900" t="s">
        <v>220</v>
      </c>
      <c r="I900" t="s">
        <v>43</v>
      </c>
      <c r="J900" t="s">
        <v>8</v>
      </c>
      <c r="K900" t="s">
        <v>1889</v>
      </c>
      <c r="L900" t="s">
        <v>1890</v>
      </c>
      <c r="M900" t="s">
        <v>1891</v>
      </c>
      <c r="N900">
        <v>0</v>
      </c>
      <c r="O900" t="s">
        <v>47</v>
      </c>
      <c r="P900">
        <v>113</v>
      </c>
      <c r="Q900" t="s">
        <v>48</v>
      </c>
      <c r="R900" t="s">
        <v>49</v>
      </c>
      <c r="S900" t="s">
        <v>50</v>
      </c>
      <c r="T900" t="s">
        <v>208</v>
      </c>
      <c r="U900" t="s">
        <v>52</v>
      </c>
      <c r="V900">
        <v>1.05</v>
      </c>
      <c r="W900" s="1">
        <v>750.75000000000011</v>
      </c>
      <c r="X900">
        <v>1</v>
      </c>
      <c r="Y900">
        <v>2.8</v>
      </c>
      <c r="Z900">
        <v>9</v>
      </c>
      <c r="AA900">
        <v>0.31111111111111112</v>
      </c>
      <c r="AB900" s="2">
        <v>0</v>
      </c>
      <c r="AC900" s="1">
        <v>0</v>
      </c>
      <c r="AD900" s="7">
        <v>43494</v>
      </c>
      <c r="AE900" s="7">
        <v>43494</v>
      </c>
      <c r="AF900">
        <v>0</v>
      </c>
      <c r="AG900" t="s">
        <v>53</v>
      </c>
      <c r="AH900" s="2">
        <v>0</v>
      </c>
      <c r="AI900" s="1">
        <v>0</v>
      </c>
      <c r="AJ900" s="1">
        <v>0</v>
      </c>
      <c r="AK900" s="6" t="str">
        <f>+IF(Tabla1[[#This Row],[REQUEST_TY]]="SR MANTENIMIENTO CORRECTIVO", "EMERGENCIA", "OTROS")</f>
        <v>EMERGENCIA</v>
      </c>
      <c r="AL900" s="6" t="str">
        <f>+_xlfn.IFS(Tabla1[[#This Row],[Veces obj]]&lt;=1,"0-1",Tabla1[[#This Row],[Veces obj]]&lt;=2,"1-2",Tabla1[[#This Row],[Veces obj]]&lt;=3,"2-3",TRUE,"&gt;3")</f>
        <v>0-1</v>
      </c>
      <c r="AM900" s="6" t="str">
        <f>+_xlfn.IFS(MONTH(Tabla1[[#This Row],[MES]])&lt;=3,"Q1",MONTH(Tabla1[[#This Row],[MES]])&lt;=6,"Q2",MONTH(Tabla1[[#This Row],[MES]])&lt;=9,"Q3",TRUE,"Q4")</f>
        <v>Q1</v>
      </c>
      <c r="AN900" t="str">
        <f>+IFERROR(VLOOKUP(Tabla1[[#This Row],[CUENTA]],CTAS[],2,0),"OTROS")</f>
        <v>OTROS</v>
      </c>
      <c r="AP900" t="str">
        <f>+IFERROR(VLOOKUP(Tabla1[[#This Row],[EMPLEADO]],IS[],3,0),"OTROS")</f>
        <v>OTROS</v>
      </c>
      <c r="AQ900" t="str">
        <f>+IFERROR(VLOOKUP(Tabla1[[#This Row],[EMPLEADO]],IS[[NÓMINA]:[INGENIERO]],2,0),"OTROS")</f>
        <v>OTROS</v>
      </c>
    </row>
    <row r="901" spans="1:43" x14ac:dyDescent="0.25">
      <c r="A901" t="s">
        <v>36</v>
      </c>
      <c r="B901">
        <v>1</v>
      </c>
      <c r="C901" t="s">
        <v>1892</v>
      </c>
      <c r="D901" t="s">
        <v>38</v>
      </c>
      <c r="E901" t="s">
        <v>373</v>
      </c>
      <c r="F901" t="s">
        <v>1893</v>
      </c>
      <c r="G901" s="17" t="s">
        <v>1894</v>
      </c>
      <c r="H901" t="s">
        <v>101</v>
      </c>
      <c r="I901" t="s">
        <v>43</v>
      </c>
      <c r="J901" t="s">
        <v>8</v>
      </c>
      <c r="K901" t="s">
        <v>102</v>
      </c>
      <c r="L901" t="s">
        <v>1895</v>
      </c>
      <c r="M901" t="s">
        <v>968</v>
      </c>
      <c r="N901">
        <v>0</v>
      </c>
      <c r="O901" t="s">
        <v>105</v>
      </c>
      <c r="P901">
        <v>248</v>
      </c>
      <c r="Q901" t="s">
        <v>48</v>
      </c>
      <c r="R901" t="s">
        <v>153</v>
      </c>
      <c r="S901" t="s">
        <v>50</v>
      </c>
      <c r="T901" t="s">
        <v>51</v>
      </c>
      <c r="U901" t="s">
        <v>52</v>
      </c>
      <c r="V901">
        <v>1.05</v>
      </c>
      <c r="W901" s="1">
        <v>491.40000000000003</v>
      </c>
      <c r="X901">
        <v>1</v>
      </c>
      <c r="Y901">
        <v>1.56</v>
      </c>
      <c r="Z901">
        <v>5</v>
      </c>
      <c r="AA901">
        <v>0.312</v>
      </c>
      <c r="AB901" s="2">
        <v>0</v>
      </c>
      <c r="AC901" s="1">
        <v>0</v>
      </c>
      <c r="AD901" s="7">
        <v>43483</v>
      </c>
      <c r="AE901" s="7">
        <v>43483</v>
      </c>
      <c r="AF901">
        <v>0</v>
      </c>
      <c r="AG901" t="s">
        <v>53</v>
      </c>
      <c r="AH901" s="2">
        <v>0</v>
      </c>
      <c r="AI901" s="1">
        <v>0</v>
      </c>
      <c r="AJ901" s="1">
        <v>0</v>
      </c>
      <c r="AK901" s="6" t="str">
        <f>+IF(Tabla1[[#This Row],[REQUEST_TY]]="SR MANTENIMIENTO CORRECTIVO", "EMERGENCIA", "OTROS")</f>
        <v>EMERGENCIA</v>
      </c>
      <c r="AL901" s="6" t="str">
        <f>+_xlfn.IFS(Tabla1[[#This Row],[Veces obj]]&lt;=1,"0-1",Tabla1[[#This Row],[Veces obj]]&lt;=2,"1-2",Tabla1[[#This Row],[Veces obj]]&lt;=3,"2-3",TRUE,"&gt;3")</f>
        <v>0-1</v>
      </c>
      <c r="AM901" s="6" t="str">
        <f>+_xlfn.IFS(MONTH(Tabla1[[#This Row],[MES]])&lt;=3,"Q1",MONTH(Tabla1[[#This Row],[MES]])&lt;=6,"Q2",MONTH(Tabla1[[#This Row],[MES]])&lt;=9,"Q3",TRUE,"Q4")</f>
        <v>Q1</v>
      </c>
      <c r="AN901" t="str">
        <f>+IFERROR(VLOOKUP(Tabla1[[#This Row],[CUENTA]],CTAS[],2,0),"OTROS")</f>
        <v>OTROS</v>
      </c>
      <c r="AP901" t="str">
        <f>+IFERROR(VLOOKUP(Tabla1[[#This Row],[EMPLEADO]],IS[],3,0),"OTROS")</f>
        <v>OTROS</v>
      </c>
      <c r="AQ901" t="str">
        <f>+IFERROR(VLOOKUP(Tabla1[[#This Row],[EMPLEADO]],IS[[NÓMINA]:[INGENIERO]],2,0),"OTROS")</f>
        <v>OTROS</v>
      </c>
    </row>
    <row r="902" spans="1:43" x14ac:dyDescent="0.25">
      <c r="A902" t="s">
        <v>36</v>
      </c>
      <c r="B902">
        <v>1</v>
      </c>
      <c r="C902" t="s">
        <v>1896</v>
      </c>
      <c r="D902" t="s">
        <v>38</v>
      </c>
      <c r="E902" t="s">
        <v>133</v>
      </c>
      <c r="F902" t="s">
        <v>1897</v>
      </c>
      <c r="G902" s="17" t="s">
        <v>1898</v>
      </c>
      <c r="H902" t="s">
        <v>106</v>
      </c>
      <c r="I902" t="s">
        <v>43</v>
      </c>
      <c r="J902" t="s">
        <v>8</v>
      </c>
      <c r="K902" t="s">
        <v>59</v>
      </c>
      <c r="L902" t="s">
        <v>315</v>
      </c>
      <c r="M902" t="s">
        <v>316</v>
      </c>
      <c r="N902">
        <v>0</v>
      </c>
      <c r="O902" t="s">
        <v>47</v>
      </c>
      <c r="P902">
        <v>59</v>
      </c>
      <c r="Q902" t="s">
        <v>82</v>
      </c>
      <c r="R902" t="s">
        <v>138</v>
      </c>
      <c r="S902" t="s">
        <v>139</v>
      </c>
      <c r="T902" t="s">
        <v>51</v>
      </c>
      <c r="U902" t="s">
        <v>140</v>
      </c>
      <c r="V902">
        <v>1.1000000000000001</v>
      </c>
      <c r="W902" s="1">
        <v>1730.3000000000004</v>
      </c>
      <c r="X902">
        <v>1</v>
      </c>
      <c r="Y902">
        <v>1.25</v>
      </c>
      <c r="Z902">
        <v>4</v>
      </c>
      <c r="AA902">
        <v>0.3125</v>
      </c>
      <c r="AB902" s="2">
        <v>0</v>
      </c>
      <c r="AC902" s="1">
        <v>0</v>
      </c>
      <c r="AD902" s="7">
        <v>43473</v>
      </c>
      <c r="AE902" s="7">
        <v>43473</v>
      </c>
      <c r="AF902">
        <v>0</v>
      </c>
      <c r="AG902" t="s">
        <v>53</v>
      </c>
      <c r="AH902" s="2">
        <v>0</v>
      </c>
      <c r="AI902" s="1">
        <v>0</v>
      </c>
      <c r="AJ902" s="1">
        <v>0</v>
      </c>
      <c r="AK902" s="6" t="str">
        <f>+IF(Tabla1[[#This Row],[REQUEST_TY]]="SR MANTENIMIENTO CORRECTIVO", "EMERGENCIA", "OTROS")</f>
        <v>EMERGENCIA</v>
      </c>
      <c r="AL902" s="6" t="str">
        <f>+_xlfn.IFS(Tabla1[[#This Row],[Veces obj]]&lt;=1,"0-1",Tabla1[[#This Row],[Veces obj]]&lt;=2,"1-2",Tabla1[[#This Row],[Veces obj]]&lt;=3,"2-3",TRUE,"&gt;3")</f>
        <v>0-1</v>
      </c>
      <c r="AM902" s="6" t="str">
        <f>+_xlfn.IFS(MONTH(Tabla1[[#This Row],[MES]])&lt;=3,"Q1",MONTH(Tabla1[[#This Row],[MES]])&lt;=6,"Q2",MONTH(Tabla1[[#This Row],[MES]])&lt;=9,"Q3",TRUE,"Q4")</f>
        <v>Q1</v>
      </c>
      <c r="AN902" t="str">
        <f>+IFERROR(VLOOKUP(Tabla1[[#This Row],[CUENTA]],CTAS[],2,0),"OTROS")</f>
        <v>OTROS</v>
      </c>
      <c r="AP902" t="str">
        <f>+IFERROR(VLOOKUP(Tabla1[[#This Row],[EMPLEADO]],IS[],3,0),"OTROS")</f>
        <v>OTROS</v>
      </c>
      <c r="AQ902" t="str">
        <f>+IFERROR(VLOOKUP(Tabla1[[#This Row],[EMPLEADO]],IS[[NÓMINA]:[INGENIERO]],2,0),"OTROS")</f>
        <v>OTROS</v>
      </c>
    </row>
    <row r="903" spans="1:43" x14ac:dyDescent="0.25">
      <c r="A903" t="s">
        <v>36</v>
      </c>
      <c r="B903">
        <v>1</v>
      </c>
      <c r="C903" t="s">
        <v>1899</v>
      </c>
      <c r="D903" t="s">
        <v>38</v>
      </c>
      <c r="E903" t="s">
        <v>258</v>
      </c>
      <c r="F903" t="s">
        <v>1900</v>
      </c>
      <c r="G903" s="17" t="s">
        <v>1901</v>
      </c>
      <c r="H903" t="s">
        <v>246</v>
      </c>
      <c r="I903" t="s">
        <v>43</v>
      </c>
      <c r="J903" t="s">
        <v>8</v>
      </c>
      <c r="K903" t="s">
        <v>102</v>
      </c>
      <c r="L903" t="s">
        <v>1902</v>
      </c>
      <c r="M903" t="s">
        <v>352</v>
      </c>
      <c r="N903">
        <v>0</v>
      </c>
      <c r="O903" t="s">
        <v>105</v>
      </c>
      <c r="P903">
        <v>6</v>
      </c>
      <c r="Q903" t="s">
        <v>207</v>
      </c>
      <c r="R903" t="s">
        <v>138</v>
      </c>
      <c r="S903" t="s">
        <v>139</v>
      </c>
      <c r="T903" t="s">
        <v>51</v>
      </c>
      <c r="U903" t="s">
        <v>879</v>
      </c>
      <c r="V903">
        <v>0.6</v>
      </c>
      <c r="W903" s="1">
        <v>481.79999999999995</v>
      </c>
      <c r="X903">
        <v>1</v>
      </c>
      <c r="Y903">
        <v>1.25</v>
      </c>
      <c r="Z903">
        <v>4</v>
      </c>
      <c r="AA903">
        <v>0.3125</v>
      </c>
      <c r="AB903" s="2">
        <v>0</v>
      </c>
      <c r="AC903" s="1">
        <v>0</v>
      </c>
      <c r="AD903" s="7">
        <v>43483</v>
      </c>
      <c r="AE903" s="7">
        <v>43483</v>
      </c>
      <c r="AF903">
        <v>0</v>
      </c>
      <c r="AG903" t="s">
        <v>53</v>
      </c>
      <c r="AH903" s="2">
        <v>0</v>
      </c>
      <c r="AI903" s="1">
        <v>0</v>
      </c>
      <c r="AJ903" s="1">
        <v>0</v>
      </c>
      <c r="AK903" s="6" t="str">
        <f>+IF(Tabla1[[#This Row],[REQUEST_TY]]="SR MANTENIMIENTO CORRECTIVO", "EMERGENCIA", "OTROS")</f>
        <v>EMERGENCIA</v>
      </c>
      <c r="AL903" s="6" t="str">
        <f>+_xlfn.IFS(Tabla1[[#This Row],[Veces obj]]&lt;=1,"0-1",Tabla1[[#This Row],[Veces obj]]&lt;=2,"1-2",Tabla1[[#This Row],[Veces obj]]&lt;=3,"2-3",TRUE,"&gt;3")</f>
        <v>0-1</v>
      </c>
      <c r="AM903" s="6" t="str">
        <f>+_xlfn.IFS(MONTH(Tabla1[[#This Row],[MES]])&lt;=3,"Q1",MONTH(Tabla1[[#This Row],[MES]])&lt;=6,"Q2",MONTH(Tabla1[[#This Row],[MES]])&lt;=9,"Q3",TRUE,"Q4")</f>
        <v>Q1</v>
      </c>
      <c r="AN903" t="str">
        <f>+IFERROR(VLOOKUP(Tabla1[[#This Row],[CUENTA]],CTAS[],2,0),"OTROS")</f>
        <v>OTROS</v>
      </c>
      <c r="AP903" t="str">
        <f>+IFERROR(VLOOKUP(Tabla1[[#This Row],[EMPLEADO]],IS[],3,0),"OTROS")</f>
        <v>OTROS</v>
      </c>
      <c r="AQ903" t="str">
        <f>+IFERROR(VLOOKUP(Tabla1[[#This Row],[EMPLEADO]],IS[[NÓMINA]:[INGENIERO]],2,0),"OTROS")</f>
        <v>OTROS</v>
      </c>
    </row>
    <row r="904" spans="1:43" x14ac:dyDescent="0.25">
      <c r="A904" t="s">
        <v>4444</v>
      </c>
      <c r="B904">
        <v>1</v>
      </c>
      <c r="C904" t="s">
        <v>5616</v>
      </c>
      <c r="D904" t="s">
        <v>38</v>
      </c>
      <c r="E904" t="s">
        <v>217</v>
      </c>
      <c r="F904" t="s">
        <v>5617</v>
      </c>
      <c r="G904" s="17" t="s">
        <v>779</v>
      </c>
      <c r="H904" t="s">
        <v>471</v>
      </c>
      <c r="I904" t="s">
        <v>43</v>
      </c>
      <c r="J904" t="s">
        <v>8</v>
      </c>
      <c r="K904" t="s">
        <v>59</v>
      </c>
      <c r="L904" t="s">
        <v>780</v>
      </c>
      <c r="M904" t="s">
        <v>310</v>
      </c>
      <c r="N904">
        <v>0</v>
      </c>
      <c r="O904" t="s">
        <v>47</v>
      </c>
      <c r="P904">
        <v>28</v>
      </c>
      <c r="Q904" t="s">
        <v>62</v>
      </c>
      <c r="R904" t="s">
        <v>223</v>
      </c>
      <c r="S904" t="s">
        <v>139</v>
      </c>
      <c r="T904" t="s">
        <v>51</v>
      </c>
      <c r="U904" t="s">
        <v>262</v>
      </c>
      <c r="V904">
        <v>1.05</v>
      </c>
      <c r="W904" s="1">
        <v>1651.6500000000003</v>
      </c>
      <c r="X904">
        <v>1</v>
      </c>
      <c r="Y904">
        <v>1.25</v>
      </c>
      <c r="Z904">
        <v>4</v>
      </c>
      <c r="AA904">
        <v>0.3125</v>
      </c>
      <c r="AB904" s="2">
        <v>0</v>
      </c>
      <c r="AC904" s="1">
        <v>0</v>
      </c>
      <c r="AD904" s="7">
        <v>43508</v>
      </c>
      <c r="AE904" s="7">
        <v>43508</v>
      </c>
      <c r="AF904">
        <v>0</v>
      </c>
      <c r="AG904" t="s">
        <v>53</v>
      </c>
      <c r="AH904" s="2">
        <v>0</v>
      </c>
      <c r="AI904" s="1">
        <v>0</v>
      </c>
      <c r="AJ904" s="1">
        <v>0</v>
      </c>
      <c r="AK904" s="6" t="str">
        <f>+IF(Tabla1[[#This Row],[REQUEST_TY]]="SR MANTENIMIENTO CORRECTIVO", "EMERGENCIA", "OTROS")</f>
        <v>EMERGENCIA</v>
      </c>
      <c r="AL904" s="6" t="str">
        <f>+_xlfn.IFS(Tabla1[[#This Row],[Veces obj]]&lt;=1,"0-1",Tabla1[[#This Row],[Veces obj]]&lt;=2,"1-2",Tabla1[[#This Row],[Veces obj]]&lt;=3,"2-3",TRUE,"&gt;3")</f>
        <v>0-1</v>
      </c>
      <c r="AM904" s="6" t="str">
        <f>+_xlfn.IFS(MONTH(Tabla1[[#This Row],[MES]])&lt;=3,"Q1",MONTH(Tabla1[[#This Row],[MES]])&lt;=6,"Q2",MONTH(Tabla1[[#This Row],[MES]])&lt;=9,"Q3",TRUE,"Q4")</f>
        <v>Q1</v>
      </c>
      <c r="AN904" t="str">
        <f>+IFERROR(VLOOKUP(Tabla1[[#This Row],[CUENTA]],CTAS[],2,0),"OTROS")</f>
        <v>OTROS</v>
      </c>
      <c r="AP904" t="str">
        <f>+IFERROR(VLOOKUP(Tabla1[[#This Row],[EMPLEADO]],IS[],3,0),"OTROS")</f>
        <v>OTROS</v>
      </c>
      <c r="AQ904" t="str">
        <f>+IFERROR(VLOOKUP(Tabla1[[#This Row],[EMPLEADO]],IS[[NÓMINA]:[INGENIERO]],2,0),"OTROS")</f>
        <v>OTROS</v>
      </c>
    </row>
    <row r="905" spans="1:43" x14ac:dyDescent="0.25">
      <c r="A905" t="s">
        <v>4444</v>
      </c>
      <c r="B905">
        <v>1</v>
      </c>
      <c r="C905" t="s">
        <v>7065</v>
      </c>
      <c r="D905" t="s">
        <v>38</v>
      </c>
      <c r="E905" t="s">
        <v>133</v>
      </c>
      <c r="F905" t="s">
        <v>7066</v>
      </c>
      <c r="G905" s="17" t="s">
        <v>6747</v>
      </c>
      <c r="H905" t="s">
        <v>1572</v>
      </c>
      <c r="I905" t="s">
        <v>43</v>
      </c>
      <c r="J905" t="s">
        <v>8</v>
      </c>
      <c r="K905" t="s">
        <v>966</v>
      </c>
      <c r="L905" t="s">
        <v>1956</v>
      </c>
      <c r="M905" t="s">
        <v>1957</v>
      </c>
      <c r="N905">
        <v>0</v>
      </c>
      <c r="O905" t="s">
        <v>47</v>
      </c>
      <c r="P905">
        <v>5</v>
      </c>
      <c r="Q905" t="s">
        <v>207</v>
      </c>
      <c r="R905" t="s">
        <v>138</v>
      </c>
      <c r="S905" t="s">
        <v>139</v>
      </c>
      <c r="T905" t="s">
        <v>51</v>
      </c>
      <c r="U905" t="s">
        <v>879</v>
      </c>
      <c r="V905">
        <v>0.6</v>
      </c>
      <c r="W905" s="1">
        <v>943.80000000000007</v>
      </c>
      <c r="X905">
        <v>1</v>
      </c>
      <c r="Y905">
        <v>1.25</v>
      </c>
      <c r="Z905">
        <v>4</v>
      </c>
      <c r="AA905">
        <v>0.3125</v>
      </c>
      <c r="AB905" s="2">
        <v>0</v>
      </c>
      <c r="AC905" s="1">
        <v>0</v>
      </c>
      <c r="AD905" s="7">
        <v>43521</v>
      </c>
      <c r="AE905" s="7">
        <v>43521</v>
      </c>
      <c r="AF905">
        <v>0</v>
      </c>
      <c r="AG905" t="s">
        <v>53</v>
      </c>
      <c r="AH905" s="2">
        <v>0</v>
      </c>
      <c r="AI905" s="1">
        <v>0</v>
      </c>
      <c r="AJ905" s="1">
        <v>0</v>
      </c>
      <c r="AK905" s="6" t="str">
        <f>+IF(Tabla1[[#This Row],[REQUEST_TY]]="SR MANTENIMIENTO CORRECTIVO", "EMERGENCIA", "OTROS")</f>
        <v>EMERGENCIA</v>
      </c>
      <c r="AL905" s="6" t="str">
        <f>+_xlfn.IFS(Tabla1[[#This Row],[Veces obj]]&lt;=1,"0-1",Tabla1[[#This Row],[Veces obj]]&lt;=2,"1-2",Tabla1[[#This Row],[Veces obj]]&lt;=3,"2-3",TRUE,"&gt;3")</f>
        <v>0-1</v>
      </c>
      <c r="AM905" s="6" t="str">
        <f>+_xlfn.IFS(MONTH(Tabla1[[#This Row],[MES]])&lt;=3,"Q1",MONTH(Tabla1[[#This Row],[MES]])&lt;=6,"Q2",MONTH(Tabla1[[#This Row],[MES]])&lt;=9,"Q3",TRUE,"Q4")</f>
        <v>Q1</v>
      </c>
      <c r="AN905" t="str">
        <f>+IFERROR(VLOOKUP(Tabla1[[#This Row],[CUENTA]],CTAS[],2,0),"OTROS")</f>
        <v>OTROS</v>
      </c>
      <c r="AP905" t="str">
        <f>+IFERROR(VLOOKUP(Tabla1[[#This Row],[EMPLEADO]],IS[],3,0),"OTROS")</f>
        <v>OTROS</v>
      </c>
      <c r="AQ905" t="str">
        <f>+IFERROR(VLOOKUP(Tabla1[[#This Row],[EMPLEADO]],IS[[NÓMINA]:[INGENIERO]],2,0),"OTROS")</f>
        <v>OTROS</v>
      </c>
    </row>
    <row r="906" spans="1:43" x14ac:dyDescent="0.25">
      <c r="A906" t="s">
        <v>36</v>
      </c>
      <c r="B906">
        <v>1</v>
      </c>
      <c r="C906" t="s">
        <v>1903</v>
      </c>
      <c r="D906" t="s">
        <v>38</v>
      </c>
      <c r="E906" t="s">
        <v>76</v>
      </c>
      <c r="F906" t="s">
        <v>1904</v>
      </c>
      <c r="G906" s="17" t="s">
        <v>1905</v>
      </c>
      <c r="H906" t="s">
        <v>58</v>
      </c>
      <c r="I906" t="s">
        <v>43</v>
      </c>
      <c r="J906" t="s">
        <v>8</v>
      </c>
      <c r="K906" t="s">
        <v>102</v>
      </c>
      <c r="L906" t="s">
        <v>1906</v>
      </c>
      <c r="M906" t="s">
        <v>1501</v>
      </c>
      <c r="N906">
        <v>0</v>
      </c>
      <c r="O906" t="s">
        <v>47</v>
      </c>
      <c r="P906">
        <v>2</v>
      </c>
      <c r="Q906" t="s">
        <v>388</v>
      </c>
      <c r="R906" t="s">
        <v>63</v>
      </c>
      <c r="S906" t="s">
        <v>64</v>
      </c>
      <c r="T906" t="s">
        <v>51</v>
      </c>
      <c r="U906" t="s">
        <v>389</v>
      </c>
      <c r="V906">
        <v>0</v>
      </c>
      <c r="W906" s="1">
        <v>0</v>
      </c>
      <c r="X906">
        <v>1</v>
      </c>
      <c r="Y906">
        <v>1.57</v>
      </c>
      <c r="Z906">
        <v>5</v>
      </c>
      <c r="AA906">
        <v>0.314</v>
      </c>
      <c r="AB906" s="2">
        <v>0</v>
      </c>
      <c r="AC906" s="1">
        <v>0</v>
      </c>
      <c r="AD906" s="7">
        <v>43489</v>
      </c>
      <c r="AE906" s="7">
        <v>43490</v>
      </c>
      <c r="AF906">
        <v>1</v>
      </c>
      <c r="AG906" t="s">
        <v>53</v>
      </c>
      <c r="AH906" s="2">
        <v>0</v>
      </c>
      <c r="AI906" s="1">
        <v>0</v>
      </c>
      <c r="AJ906" s="1">
        <v>0</v>
      </c>
      <c r="AK906" s="6" t="str">
        <f>+IF(Tabla1[[#This Row],[REQUEST_TY]]="SR MANTENIMIENTO CORRECTIVO", "EMERGENCIA", "OTROS")</f>
        <v>EMERGENCIA</v>
      </c>
      <c r="AL906" s="6" t="str">
        <f>+_xlfn.IFS(Tabla1[[#This Row],[Veces obj]]&lt;=1,"0-1",Tabla1[[#This Row],[Veces obj]]&lt;=2,"1-2",Tabla1[[#This Row],[Veces obj]]&lt;=3,"2-3",TRUE,"&gt;3")</f>
        <v>0-1</v>
      </c>
      <c r="AM906" s="6" t="str">
        <f>+_xlfn.IFS(MONTH(Tabla1[[#This Row],[MES]])&lt;=3,"Q1",MONTH(Tabla1[[#This Row],[MES]])&lt;=6,"Q2",MONTH(Tabla1[[#This Row],[MES]])&lt;=9,"Q3",TRUE,"Q4")</f>
        <v>Q1</v>
      </c>
      <c r="AN906" t="str">
        <f>+IFERROR(VLOOKUP(Tabla1[[#This Row],[CUENTA]],CTAS[],2,0),"OTROS")</f>
        <v>OTROS</v>
      </c>
      <c r="AP906" t="str">
        <f>+IFERROR(VLOOKUP(Tabla1[[#This Row],[EMPLEADO]],IS[],3,0),"OTROS")</f>
        <v>OTROS</v>
      </c>
      <c r="AQ906" t="str">
        <f>+IFERROR(VLOOKUP(Tabla1[[#This Row],[EMPLEADO]],IS[[NÓMINA]:[INGENIERO]],2,0),"OTROS")</f>
        <v>OTROS</v>
      </c>
    </row>
    <row r="907" spans="1:43" x14ac:dyDescent="0.25">
      <c r="A907" t="s">
        <v>36</v>
      </c>
      <c r="B907">
        <v>1</v>
      </c>
      <c r="C907" t="s">
        <v>1907</v>
      </c>
      <c r="D907" t="s">
        <v>38</v>
      </c>
      <c r="E907" t="s">
        <v>226</v>
      </c>
      <c r="F907" t="s">
        <v>1908</v>
      </c>
      <c r="G907" s="17" t="s">
        <v>1366</v>
      </c>
      <c r="H907" t="s">
        <v>384</v>
      </c>
      <c r="I907" t="s">
        <v>43</v>
      </c>
      <c r="J907" t="s">
        <v>8</v>
      </c>
      <c r="K907" t="s">
        <v>92</v>
      </c>
      <c r="L907" t="s">
        <v>1367</v>
      </c>
      <c r="M907" t="s">
        <v>387</v>
      </c>
      <c r="N907">
        <v>0</v>
      </c>
      <c r="O907" t="s">
        <v>47</v>
      </c>
      <c r="P907">
        <v>14</v>
      </c>
      <c r="Q907" t="s">
        <v>194</v>
      </c>
      <c r="R907" t="s">
        <v>153</v>
      </c>
      <c r="S907" t="s">
        <v>50</v>
      </c>
      <c r="T907" t="s">
        <v>51</v>
      </c>
      <c r="U907" t="s">
        <v>444</v>
      </c>
      <c r="V907">
        <v>0</v>
      </c>
      <c r="W907" s="1">
        <v>0</v>
      </c>
      <c r="X907">
        <v>1</v>
      </c>
      <c r="Y907">
        <v>1.57</v>
      </c>
      <c r="Z907">
        <v>5</v>
      </c>
      <c r="AA907">
        <v>0.314</v>
      </c>
      <c r="AB907" s="2">
        <v>0</v>
      </c>
      <c r="AC907" s="1">
        <v>0</v>
      </c>
      <c r="AD907" s="7">
        <v>43490</v>
      </c>
      <c r="AE907" s="7">
        <v>43490</v>
      </c>
      <c r="AF907">
        <v>0</v>
      </c>
      <c r="AG907" t="s">
        <v>53</v>
      </c>
      <c r="AH907" s="2">
        <v>0</v>
      </c>
      <c r="AI907" s="1">
        <v>0</v>
      </c>
      <c r="AJ907" s="1">
        <v>0</v>
      </c>
      <c r="AK907" s="6" t="str">
        <f>+IF(Tabla1[[#This Row],[REQUEST_TY]]="SR MANTENIMIENTO CORRECTIVO", "EMERGENCIA", "OTROS")</f>
        <v>EMERGENCIA</v>
      </c>
      <c r="AL907" s="6" t="str">
        <f>+_xlfn.IFS(Tabla1[[#This Row],[Veces obj]]&lt;=1,"0-1",Tabla1[[#This Row],[Veces obj]]&lt;=2,"1-2",Tabla1[[#This Row],[Veces obj]]&lt;=3,"2-3",TRUE,"&gt;3")</f>
        <v>0-1</v>
      </c>
      <c r="AM907" s="6" t="str">
        <f>+_xlfn.IFS(MONTH(Tabla1[[#This Row],[MES]])&lt;=3,"Q1",MONTH(Tabla1[[#This Row],[MES]])&lt;=6,"Q2",MONTH(Tabla1[[#This Row],[MES]])&lt;=9,"Q3",TRUE,"Q4")</f>
        <v>Q1</v>
      </c>
      <c r="AN907" t="str">
        <f>+IFERROR(VLOOKUP(Tabla1[[#This Row],[CUENTA]],CTAS[],2,0),"OTROS")</f>
        <v>OTROS</v>
      </c>
      <c r="AP907" t="str">
        <f>+IFERROR(VLOOKUP(Tabla1[[#This Row],[EMPLEADO]],IS[],3,0),"OTROS")</f>
        <v>OTROS</v>
      </c>
      <c r="AQ907" t="str">
        <f>+IFERROR(VLOOKUP(Tabla1[[#This Row],[EMPLEADO]],IS[[NÓMINA]:[INGENIERO]],2,0),"OTROS")</f>
        <v>OTROS</v>
      </c>
    </row>
    <row r="908" spans="1:43" x14ac:dyDescent="0.25">
      <c r="A908" t="s">
        <v>4444</v>
      </c>
      <c r="B908">
        <v>1</v>
      </c>
      <c r="C908" t="s">
        <v>5910</v>
      </c>
      <c r="D908" t="s">
        <v>38</v>
      </c>
      <c r="E908" t="s">
        <v>464</v>
      </c>
      <c r="F908" t="s">
        <v>5911</v>
      </c>
      <c r="G908" s="17" t="s">
        <v>5912</v>
      </c>
      <c r="H908" t="s">
        <v>297</v>
      </c>
      <c r="I908" t="s">
        <v>43</v>
      </c>
      <c r="J908" t="s">
        <v>8</v>
      </c>
      <c r="K908" t="s">
        <v>151</v>
      </c>
      <c r="L908" t="s">
        <v>1420</v>
      </c>
      <c r="M908" t="s">
        <v>1421</v>
      </c>
      <c r="N908">
        <v>0</v>
      </c>
      <c r="O908" t="s">
        <v>47</v>
      </c>
      <c r="P908">
        <v>99</v>
      </c>
      <c r="Q908" t="s">
        <v>48</v>
      </c>
      <c r="R908" t="s">
        <v>242</v>
      </c>
      <c r="S908" t="s">
        <v>64</v>
      </c>
      <c r="T908" t="s">
        <v>51</v>
      </c>
      <c r="U908" t="s">
        <v>96</v>
      </c>
      <c r="V908">
        <v>1.1000000000000001</v>
      </c>
      <c r="W908" s="1">
        <v>1501.5000000000002</v>
      </c>
      <c r="X908">
        <v>1</v>
      </c>
      <c r="Y908">
        <v>0.49</v>
      </c>
      <c r="Z908">
        <v>5</v>
      </c>
      <c r="AA908">
        <v>9.8000000000000004E-2</v>
      </c>
      <c r="AB908" s="2">
        <v>0</v>
      </c>
      <c r="AC908" s="1">
        <v>0</v>
      </c>
      <c r="AD908" s="7">
        <v>43509</v>
      </c>
      <c r="AE908" s="7">
        <v>43509</v>
      </c>
      <c r="AF908">
        <v>0</v>
      </c>
      <c r="AG908" t="s">
        <v>53</v>
      </c>
      <c r="AH908" s="2">
        <v>0</v>
      </c>
      <c r="AI908" s="1">
        <v>0</v>
      </c>
      <c r="AJ908" s="1">
        <v>0</v>
      </c>
      <c r="AK908" s="6" t="str">
        <f>+IF(Tabla1[[#This Row],[REQUEST_TY]]="SR MANTENIMIENTO CORRECTIVO", "EMERGENCIA", "OTROS")</f>
        <v>EMERGENCIA</v>
      </c>
      <c r="AL908" s="6" t="str">
        <f>+_xlfn.IFS(Tabla1[[#This Row],[Veces obj]]&lt;=1,"0-1",Tabla1[[#This Row],[Veces obj]]&lt;=2,"1-2",Tabla1[[#This Row],[Veces obj]]&lt;=3,"2-3",TRUE,"&gt;3")</f>
        <v>0-1</v>
      </c>
      <c r="AM908" s="6" t="str">
        <f>+_xlfn.IFS(MONTH(Tabla1[[#This Row],[MES]])&lt;=3,"Q1",MONTH(Tabla1[[#This Row],[MES]])&lt;=6,"Q2",MONTH(Tabla1[[#This Row],[MES]])&lt;=9,"Q3",TRUE,"Q4")</f>
        <v>Q1</v>
      </c>
      <c r="AN908" t="str">
        <f>+IFERROR(VLOOKUP(Tabla1[[#This Row],[CUENTA]],CTAS[],2,0),"OTROS")</f>
        <v>HONEYWELL</v>
      </c>
      <c r="AO908">
        <v>1</v>
      </c>
      <c r="AP908" t="str">
        <f>+IFERROR(VLOOKUP(Tabla1[[#This Row],[EMPLEADO]],IS[],3,0),"OTROS")</f>
        <v>JUAREZ</v>
      </c>
      <c r="AQ908" t="str">
        <f>+IFERROR(VLOOKUP(Tabla1[[#This Row],[EMPLEADO]],IS[[NÓMINA]:[INGENIERO]],2,0),"OTROS")</f>
        <v>ALFREDO TORRES</v>
      </c>
    </row>
    <row r="909" spans="1:43" x14ac:dyDescent="0.25">
      <c r="A909" t="s">
        <v>4444</v>
      </c>
      <c r="B909">
        <v>1</v>
      </c>
      <c r="C909" t="s">
        <v>5653</v>
      </c>
      <c r="D909" t="s">
        <v>38</v>
      </c>
      <c r="E909" t="s">
        <v>275</v>
      </c>
      <c r="F909" t="s">
        <v>5646</v>
      </c>
      <c r="G909" s="17" t="s">
        <v>2224</v>
      </c>
      <c r="H909" t="s">
        <v>297</v>
      </c>
      <c r="I909" t="s">
        <v>43</v>
      </c>
      <c r="J909" t="s">
        <v>8</v>
      </c>
      <c r="K909" t="s">
        <v>71</v>
      </c>
      <c r="L909" t="s">
        <v>859</v>
      </c>
      <c r="M909" t="s">
        <v>73</v>
      </c>
      <c r="N909">
        <v>0</v>
      </c>
      <c r="O909" t="s">
        <v>47</v>
      </c>
      <c r="P909">
        <v>34</v>
      </c>
      <c r="Q909" t="s">
        <v>82</v>
      </c>
      <c r="R909" t="s">
        <v>95</v>
      </c>
      <c r="S909" t="s">
        <v>64</v>
      </c>
      <c r="T909" t="s">
        <v>51</v>
      </c>
      <c r="U909" t="s">
        <v>83</v>
      </c>
      <c r="V909">
        <v>1.05</v>
      </c>
      <c r="W909" s="1">
        <v>1433.25</v>
      </c>
      <c r="X909">
        <v>1</v>
      </c>
      <c r="Y909">
        <v>0.51</v>
      </c>
      <c r="Z909">
        <v>5</v>
      </c>
      <c r="AA909">
        <v>0.10200000000000001</v>
      </c>
      <c r="AB909" s="2">
        <v>0</v>
      </c>
      <c r="AC909" s="1">
        <v>0</v>
      </c>
      <c r="AD909" s="7">
        <v>43508</v>
      </c>
      <c r="AE909" s="7">
        <v>43508</v>
      </c>
      <c r="AF909">
        <v>0</v>
      </c>
      <c r="AG909" t="s">
        <v>53</v>
      </c>
      <c r="AH909" s="2">
        <v>0</v>
      </c>
      <c r="AI909" s="1">
        <v>0</v>
      </c>
      <c r="AJ909" s="1">
        <v>0</v>
      </c>
      <c r="AK909" s="6" t="str">
        <f>+IF(Tabla1[[#This Row],[REQUEST_TY]]="SR MANTENIMIENTO CORRECTIVO", "EMERGENCIA", "OTROS")</f>
        <v>EMERGENCIA</v>
      </c>
      <c r="AL909" s="6" t="str">
        <f>+_xlfn.IFS(Tabla1[[#This Row],[Veces obj]]&lt;=1,"0-1",Tabla1[[#This Row],[Veces obj]]&lt;=2,"1-2",Tabla1[[#This Row],[Veces obj]]&lt;=3,"2-3",TRUE,"&gt;3")</f>
        <v>0-1</v>
      </c>
      <c r="AM909" s="6" t="str">
        <f>+_xlfn.IFS(MONTH(Tabla1[[#This Row],[MES]])&lt;=3,"Q1",MONTH(Tabla1[[#This Row],[MES]])&lt;=6,"Q2",MONTH(Tabla1[[#This Row],[MES]])&lt;=9,"Q3",TRUE,"Q4")</f>
        <v>Q1</v>
      </c>
      <c r="AN909" t="str">
        <f>+IFERROR(VLOOKUP(Tabla1[[#This Row],[CUENTA]],CTAS[],2,0),"OTROS")</f>
        <v>OTROS</v>
      </c>
      <c r="AO909">
        <v>1</v>
      </c>
      <c r="AP909" t="str">
        <f>+IFERROR(VLOOKUP(Tabla1[[#This Row],[EMPLEADO]],IS[],3,0),"OTROS")</f>
        <v>JUAREZ</v>
      </c>
      <c r="AQ909" t="str">
        <f>+IFERROR(VLOOKUP(Tabla1[[#This Row],[EMPLEADO]],IS[[NÓMINA]:[INGENIERO]],2,0),"OTROS")</f>
        <v>ALFREDO TORRES</v>
      </c>
    </row>
    <row r="910" spans="1:43" x14ac:dyDescent="0.25">
      <c r="A910" t="s">
        <v>36</v>
      </c>
      <c r="B910">
        <v>1</v>
      </c>
      <c r="C910" t="s">
        <v>1912</v>
      </c>
      <c r="D910" t="s">
        <v>38</v>
      </c>
      <c r="E910" t="s">
        <v>76</v>
      </c>
      <c r="F910" t="s">
        <v>1913</v>
      </c>
      <c r="G910" s="17" t="s">
        <v>1620</v>
      </c>
      <c r="H910" t="s">
        <v>1052</v>
      </c>
      <c r="I910" t="s">
        <v>43</v>
      </c>
      <c r="J910" t="s">
        <v>8</v>
      </c>
      <c r="K910" t="s">
        <v>102</v>
      </c>
      <c r="L910" t="s">
        <v>1621</v>
      </c>
      <c r="M910" t="s">
        <v>736</v>
      </c>
      <c r="N910">
        <v>0</v>
      </c>
      <c r="O910" t="s">
        <v>47</v>
      </c>
      <c r="P910">
        <v>3</v>
      </c>
      <c r="Q910" t="s">
        <v>388</v>
      </c>
      <c r="R910" t="s">
        <v>63</v>
      </c>
      <c r="S910" t="s">
        <v>64</v>
      </c>
      <c r="T910" t="s">
        <v>51</v>
      </c>
      <c r="U910" t="s">
        <v>389</v>
      </c>
      <c r="V910">
        <v>0</v>
      </c>
      <c r="W910" s="1">
        <v>0</v>
      </c>
      <c r="X910">
        <v>1</v>
      </c>
      <c r="Y910">
        <v>1.58</v>
      </c>
      <c r="Z910">
        <v>5</v>
      </c>
      <c r="AA910">
        <v>0.316</v>
      </c>
      <c r="AB910" s="2">
        <v>0</v>
      </c>
      <c r="AC910" s="1">
        <v>0</v>
      </c>
      <c r="AD910" s="7">
        <v>43487</v>
      </c>
      <c r="AE910" s="7">
        <v>43487</v>
      </c>
      <c r="AF910">
        <v>0</v>
      </c>
      <c r="AG910" t="s">
        <v>53</v>
      </c>
      <c r="AH910" s="2">
        <v>0</v>
      </c>
      <c r="AI910" s="1">
        <v>0</v>
      </c>
      <c r="AJ910" s="1">
        <v>0</v>
      </c>
      <c r="AK910" s="6" t="str">
        <f>+IF(Tabla1[[#This Row],[REQUEST_TY]]="SR MANTENIMIENTO CORRECTIVO", "EMERGENCIA", "OTROS")</f>
        <v>EMERGENCIA</v>
      </c>
      <c r="AL910" s="6" t="str">
        <f>+_xlfn.IFS(Tabla1[[#This Row],[Veces obj]]&lt;=1,"0-1",Tabla1[[#This Row],[Veces obj]]&lt;=2,"1-2",Tabla1[[#This Row],[Veces obj]]&lt;=3,"2-3",TRUE,"&gt;3")</f>
        <v>0-1</v>
      </c>
      <c r="AM910" s="6" t="str">
        <f>+_xlfn.IFS(MONTH(Tabla1[[#This Row],[MES]])&lt;=3,"Q1",MONTH(Tabla1[[#This Row],[MES]])&lt;=6,"Q2",MONTH(Tabla1[[#This Row],[MES]])&lt;=9,"Q3",TRUE,"Q4")</f>
        <v>Q1</v>
      </c>
      <c r="AN910" t="str">
        <f>+IFERROR(VLOOKUP(Tabla1[[#This Row],[CUENTA]],CTAS[],2,0),"OTROS")</f>
        <v>OTROS</v>
      </c>
      <c r="AP910" t="str">
        <f>+IFERROR(VLOOKUP(Tabla1[[#This Row],[EMPLEADO]],IS[],3,0),"OTROS")</f>
        <v>OTROS</v>
      </c>
      <c r="AQ910" t="str">
        <f>+IFERROR(VLOOKUP(Tabla1[[#This Row],[EMPLEADO]],IS[[NÓMINA]:[INGENIERO]],2,0),"OTROS")</f>
        <v>OTROS</v>
      </c>
    </row>
    <row r="911" spans="1:43" x14ac:dyDescent="0.25">
      <c r="A911" t="s">
        <v>36</v>
      </c>
      <c r="B911">
        <v>1</v>
      </c>
      <c r="C911" t="s">
        <v>1914</v>
      </c>
      <c r="D911" t="s">
        <v>38</v>
      </c>
      <c r="E911" t="s">
        <v>373</v>
      </c>
      <c r="F911" t="s">
        <v>1915</v>
      </c>
      <c r="G911" s="17" t="s">
        <v>1916</v>
      </c>
      <c r="H911" t="s">
        <v>101</v>
      </c>
      <c r="I911" t="s">
        <v>43</v>
      </c>
      <c r="J911" t="s">
        <v>8</v>
      </c>
      <c r="K911" t="s">
        <v>102</v>
      </c>
      <c r="L911" t="s">
        <v>1917</v>
      </c>
      <c r="M911" t="s">
        <v>352</v>
      </c>
      <c r="N911">
        <v>0</v>
      </c>
      <c r="O911" t="s">
        <v>105</v>
      </c>
      <c r="P911">
        <v>275</v>
      </c>
      <c r="Q911" t="s">
        <v>48</v>
      </c>
      <c r="R911" t="s">
        <v>153</v>
      </c>
      <c r="S911" t="s">
        <v>50</v>
      </c>
      <c r="T911" t="s">
        <v>51</v>
      </c>
      <c r="U911" t="s">
        <v>52</v>
      </c>
      <c r="V911">
        <v>1.05</v>
      </c>
      <c r="W911" s="1">
        <v>491.40000000000003</v>
      </c>
      <c r="X911">
        <v>1</v>
      </c>
      <c r="Y911">
        <v>1.58</v>
      </c>
      <c r="Z911">
        <v>5</v>
      </c>
      <c r="AA911">
        <v>0.316</v>
      </c>
      <c r="AB911" s="2">
        <v>0</v>
      </c>
      <c r="AC911" s="1">
        <v>0</v>
      </c>
      <c r="AD911" s="7">
        <v>43496</v>
      </c>
      <c r="AE911" s="7">
        <v>43496</v>
      </c>
      <c r="AF911">
        <v>0</v>
      </c>
      <c r="AG911" t="s">
        <v>53</v>
      </c>
      <c r="AH911" s="2">
        <v>0</v>
      </c>
      <c r="AI911" s="1">
        <v>0</v>
      </c>
      <c r="AJ911" s="1">
        <v>0</v>
      </c>
      <c r="AK911" s="6" t="str">
        <f>+IF(Tabla1[[#This Row],[REQUEST_TY]]="SR MANTENIMIENTO CORRECTIVO", "EMERGENCIA", "OTROS")</f>
        <v>EMERGENCIA</v>
      </c>
      <c r="AL911" s="6" t="str">
        <f>+_xlfn.IFS(Tabla1[[#This Row],[Veces obj]]&lt;=1,"0-1",Tabla1[[#This Row],[Veces obj]]&lt;=2,"1-2",Tabla1[[#This Row],[Veces obj]]&lt;=3,"2-3",TRUE,"&gt;3")</f>
        <v>0-1</v>
      </c>
      <c r="AM911" s="6" t="str">
        <f>+_xlfn.IFS(MONTH(Tabla1[[#This Row],[MES]])&lt;=3,"Q1",MONTH(Tabla1[[#This Row],[MES]])&lt;=6,"Q2",MONTH(Tabla1[[#This Row],[MES]])&lt;=9,"Q3",TRUE,"Q4")</f>
        <v>Q1</v>
      </c>
      <c r="AN911" t="str">
        <f>+IFERROR(VLOOKUP(Tabla1[[#This Row],[CUENTA]],CTAS[],2,0),"OTROS")</f>
        <v>OTROS</v>
      </c>
      <c r="AP911" t="str">
        <f>+IFERROR(VLOOKUP(Tabla1[[#This Row],[EMPLEADO]],IS[],3,0),"OTROS")</f>
        <v>OTROS</v>
      </c>
      <c r="AQ911" t="str">
        <f>+IFERROR(VLOOKUP(Tabla1[[#This Row],[EMPLEADO]],IS[[NÓMINA]:[INGENIERO]],2,0),"OTROS")</f>
        <v>OTROS</v>
      </c>
    </row>
    <row r="912" spans="1:43" x14ac:dyDescent="0.25">
      <c r="A912" t="s">
        <v>4444</v>
      </c>
      <c r="B912">
        <v>1</v>
      </c>
      <c r="C912" t="s">
        <v>5661</v>
      </c>
      <c r="D912" t="s">
        <v>38</v>
      </c>
      <c r="E912" t="s">
        <v>558</v>
      </c>
      <c r="F912" t="s">
        <v>5662</v>
      </c>
      <c r="G912" s="17" t="s">
        <v>2082</v>
      </c>
      <c r="H912" t="s">
        <v>42</v>
      </c>
      <c r="I912" t="s">
        <v>43</v>
      </c>
      <c r="J912" t="s">
        <v>8</v>
      </c>
      <c r="K912" t="s">
        <v>798</v>
      </c>
      <c r="L912" t="s">
        <v>1729</v>
      </c>
      <c r="M912" t="s">
        <v>131</v>
      </c>
      <c r="N912">
        <v>1</v>
      </c>
      <c r="O912" t="s">
        <v>47</v>
      </c>
      <c r="P912">
        <v>25</v>
      </c>
      <c r="Q912" t="s">
        <v>62</v>
      </c>
      <c r="R912" t="s">
        <v>95</v>
      </c>
      <c r="S912" t="s">
        <v>64</v>
      </c>
      <c r="T912" t="s">
        <v>51</v>
      </c>
      <c r="U912" t="s">
        <v>65</v>
      </c>
      <c r="V912">
        <v>0.8</v>
      </c>
      <c r="W912" s="1">
        <v>0</v>
      </c>
      <c r="X912">
        <v>1</v>
      </c>
      <c r="Y912">
        <v>1.58</v>
      </c>
      <c r="Z912">
        <v>5</v>
      </c>
      <c r="AA912">
        <v>0.316</v>
      </c>
      <c r="AB912" s="2">
        <v>0</v>
      </c>
      <c r="AC912" s="1">
        <v>0</v>
      </c>
      <c r="AD912" s="7">
        <v>43509</v>
      </c>
      <c r="AE912" s="7">
        <v>43509</v>
      </c>
      <c r="AF912">
        <v>0</v>
      </c>
      <c r="AG912" t="s">
        <v>53</v>
      </c>
      <c r="AH912" s="2">
        <v>0</v>
      </c>
      <c r="AI912" s="1">
        <v>0</v>
      </c>
      <c r="AJ912" s="1">
        <v>0</v>
      </c>
      <c r="AK912" s="6" t="str">
        <f>+IF(Tabla1[[#This Row],[REQUEST_TY]]="SR MANTENIMIENTO CORRECTIVO", "EMERGENCIA", "OTROS")</f>
        <v>EMERGENCIA</v>
      </c>
      <c r="AL912" s="6" t="str">
        <f>+_xlfn.IFS(Tabla1[[#This Row],[Veces obj]]&lt;=1,"0-1",Tabla1[[#This Row],[Veces obj]]&lt;=2,"1-2",Tabla1[[#This Row],[Veces obj]]&lt;=3,"2-3",TRUE,"&gt;3")</f>
        <v>0-1</v>
      </c>
      <c r="AM912" s="6" t="str">
        <f>+_xlfn.IFS(MONTH(Tabla1[[#This Row],[MES]])&lt;=3,"Q1",MONTH(Tabla1[[#This Row],[MES]])&lt;=6,"Q2",MONTH(Tabla1[[#This Row],[MES]])&lt;=9,"Q3",TRUE,"Q4")</f>
        <v>Q1</v>
      </c>
      <c r="AN912" t="str">
        <f>+IFERROR(VLOOKUP(Tabla1[[#This Row],[CUENTA]],CTAS[],2,0),"OTROS")</f>
        <v>OTROS</v>
      </c>
      <c r="AP912" t="str">
        <f>+IFERROR(VLOOKUP(Tabla1[[#This Row],[EMPLEADO]],IS[],3,0),"OTROS")</f>
        <v>OTROS</v>
      </c>
      <c r="AQ912" t="str">
        <f>+IFERROR(VLOOKUP(Tabla1[[#This Row],[EMPLEADO]],IS[[NÓMINA]:[INGENIERO]],2,0),"OTROS")</f>
        <v>OTROS</v>
      </c>
    </row>
    <row r="913" spans="1:43" x14ac:dyDescent="0.25">
      <c r="A913" t="s">
        <v>4444</v>
      </c>
      <c r="B913">
        <v>1</v>
      </c>
      <c r="C913" t="s">
        <v>5757</v>
      </c>
      <c r="D913" t="s">
        <v>38</v>
      </c>
      <c r="E913" t="s">
        <v>558</v>
      </c>
      <c r="F913" t="s">
        <v>5758</v>
      </c>
      <c r="G913" s="17" t="s">
        <v>5759</v>
      </c>
      <c r="H913" t="s">
        <v>79</v>
      </c>
      <c r="I913" t="s">
        <v>43</v>
      </c>
      <c r="J913" t="s">
        <v>8</v>
      </c>
      <c r="K913" t="s">
        <v>1236</v>
      </c>
      <c r="L913" t="s">
        <v>4778</v>
      </c>
      <c r="M913" t="s">
        <v>1238</v>
      </c>
      <c r="N913">
        <v>0</v>
      </c>
      <c r="O913" t="s">
        <v>47</v>
      </c>
      <c r="P913">
        <v>221</v>
      </c>
      <c r="Q913" t="s">
        <v>48</v>
      </c>
      <c r="R913" t="s">
        <v>95</v>
      </c>
      <c r="S913" t="s">
        <v>64</v>
      </c>
      <c r="T913" t="s">
        <v>51</v>
      </c>
      <c r="U913" t="s">
        <v>96</v>
      </c>
      <c r="V913">
        <v>1.1000000000000001</v>
      </c>
      <c r="W913" s="1">
        <v>1501.5000000000002</v>
      </c>
      <c r="X913">
        <v>1</v>
      </c>
      <c r="Y913">
        <v>1.58</v>
      </c>
      <c r="Z913">
        <v>5</v>
      </c>
      <c r="AA913">
        <v>0.316</v>
      </c>
      <c r="AB913" s="2">
        <v>0</v>
      </c>
      <c r="AC913" s="1">
        <v>0</v>
      </c>
      <c r="AD913" s="7">
        <v>43508</v>
      </c>
      <c r="AE913" s="7">
        <v>43508</v>
      </c>
      <c r="AF913">
        <v>0</v>
      </c>
      <c r="AG913" t="s">
        <v>53</v>
      </c>
      <c r="AH913" s="2">
        <v>0</v>
      </c>
      <c r="AI913" s="1">
        <v>0</v>
      </c>
      <c r="AJ913" s="1">
        <v>0</v>
      </c>
      <c r="AK913" s="6" t="str">
        <f>+IF(Tabla1[[#This Row],[REQUEST_TY]]="SR MANTENIMIENTO CORRECTIVO", "EMERGENCIA", "OTROS")</f>
        <v>EMERGENCIA</v>
      </c>
      <c r="AL913" s="6" t="str">
        <f>+_xlfn.IFS(Tabla1[[#This Row],[Veces obj]]&lt;=1,"0-1",Tabla1[[#This Row],[Veces obj]]&lt;=2,"1-2",Tabla1[[#This Row],[Veces obj]]&lt;=3,"2-3",TRUE,"&gt;3")</f>
        <v>0-1</v>
      </c>
      <c r="AM913" s="6" t="str">
        <f>+_xlfn.IFS(MONTH(Tabla1[[#This Row],[MES]])&lt;=3,"Q1",MONTH(Tabla1[[#This Row],[MES]])&lt;=6,"Q2",MONTH(Tabla1[[#This Row],[MES]])&lt;=9,"Q3",TRUE,"Q4")</f>
        <v>Q1</v>
      </c>
      <c r="AN913" t="str">
        <f>+IFERROR(VLOOKUP(Tabla1[[#This Row],[CUENTA]],CTAS[],2,0),"OTROS")</f>
        <v>OTROS</v>
      </c>
      <c r="AP913" t="str">
        <f>+IFERROR(VLOOKUP(Tabla1[[#This Row],[EMPLEADO]],IS[],3,0),"OTROS")</f>
        <v>OTROS</v>
      </c>
      <c r="AQ913" t="str">
        <f>+IFERROR(VLOOKUP(Tabla1[[#This Row],[EMPLEADO]],IS[[NÓMINA]:[INGENIERO]],2,0),"OTROS")</f>
        <v>OTROS</v>
      </c>
    </row>
    <row r="914" spans="1:43" x14ac:dyDescent="0.25">
      <c r="A914" t="s">
        <v>36</v>
      </c>
      <c r="B914">
        <v>1</v>
      </c>
      <c r="C914" t="s">
        <v>833</v>
      </c>
      <c r="D914" t="s">
        <v>38</v>
      </c>
      <c r="E914" t="s">
        <v>294</v>
      </c>
      <c r="F914" t="s">
        <v>834</v>
      </c>
      <c r="G914" s="17" t="s">
        <v>835</v>
      </c>
      <c r="H914" t="s">
        <v>297</v>
      </c>
      <c r="I914" t="s">
        <v>43</v>
      </c>
      <c r="J914" t="s">
        <v>8</v>
      </c>
      <c r="K914" t="s">
        <v>71</v>
      </c>
      <c r="L914" t="s">
        <v>836</v>
      </c>
      <c r="M914" t="s">
        <v>94</v>
      </c>
      <c r="N914">
        <v>0</v>
      </c>
      <c r="O914" t="s">
        <v>47</v>
      </c>
      <c r="P914">
        <v>106</v>
      </c>
      <c r="Q914" t="s">
        <v>48</v>
      </c>
      <c r="R914" t="s">
        <v>95</v>
      </c>
      <c r="S914" t="s">
        <v>64</v>
      </c>
      <c r="T914" t="s">
        <v>51</v>
      </c>
      <c r="U914" t="s">
        <v>96</v>
      </c>
      <c r="V914">
        <v>1.1000000000000001</v>
      </c>
      <c r="W914" s="1">
        <v>1501.5000000000002</v>
      </c>
      <c r="X914">
        <v>1</v>
      </c>
      <c r="Y914">
        <v>0.56999999999999995</v>
      </c>
      <c r="Z914">
        <v>5</v>
      </c>
      <c r="AA914">
        <v>0.11399999999999999</v>
      </c>
      <c r="AB914" s="2">
        <v>0</v>
      </c>
      <c r="AC914" s="1">
        <v>0</v>
      </c>
      <c r="AD914" s="7">
        <v>43481</v>
      </c>
      <c r="AE914" s="7">
        <v>43481</v>
      </c>
      <c r="AF914">
        <v>0</v>
      </c>
      <c r="AG914" t="s">
        <v>53</v>
      </c>
      <c r="AH914" s="2">
        <v>0</v>
      </c>
      <c r="AI914" s="1">
        <v>0</v>
      </c>
      <c r="AJ914" s="1">
        <v>0</v>
      </c>
      <c r="AK914" s="6" t="str">
        <f>+IF(Tabla1[[#This Row],[REQUEST_TY]]="SR MANTENIMIENTO CORRECTIVO", "EMERGENCIA", "OTROS")</f>
        <v>EMERGENCIA</v>
      </c>
      <c r="AL914" s="6" t="str">
        <f>+_xlfn.IFS(Tabla1[[#This Row],[Veces obj]]&lt;=1,"0-1",Tabla1[[#This Row],[Veces obj]]&lt;=2,"1-2",Tabla1[[#This Row],[Veces obj]]&lt;=3,"2-3",TRUE,"&gt;3")</f>
        <v>0-1</v>
      </c>
      <c r="AM914" s="6" t="str">
        <f>+_xlfn.IFS(MONTH(Tabla1[[#This Row],[MES]])&lt;=3,"Q1",MONTH(Tabla1[[#This Row],[MES]])&lt;=6,"Q2",MONTH(Tabla1[[#This Row],[MES]])&lt;=9,"Q3",TRUE,"Q4")</f>
        <v>Q1</v>
      </c>
      <c r="AN914" t="str">
        <f>+IFERROR(VLOOKUP(Tabla1[[#This Row],[CUENTA]],CTAS[],2,0),"OTROS")</f>
        <v>OTROS</v>
      </c>
      <c r="AO914">
        <v>1</v>
      </c>
      <c r="AP914" t="str">
        <f>+IFERROR(VLOOKUP(Tabla1[[#This Row],[EMPLEADO]],IS[],3,0),"OTROS")</f>
        <v>JUAREZ</v>
      </c>
      <c r="AQ914" t="str">
        <f>+IFERROR(VLOOKUP(Tabla1[[#This Row],[EMPLEADO]],IS[[NÓMINA]:[INGENIERO]],2,0),"OTROS")</f>
        <v>ALFREDO TORRES</v>
      </c>
    </row>
    <row r="915" spans="1:43" x14ac:dyDescent="0.25">
      <c r="A915" t="s">
        <v>4444</v>
      </c>
      <c r="B915">
        <v>1</v>
      </c>
      <c r="C915" t="s">
        <v>7290</v>
      </c>
      <c r="D915" t="s">
        <v>38</v>
      </c>
      <c r="E915" t="s">
        <v>604</v>
      </c>
      <c r="F915" t="s">
        <v>7291</v>
      </c>
      <c r="G915" s="17" t="s">
        <v>7292</v>
      </c>
      <c r="H915" t="s">
        <v>297</v>
      </c>
      <c r="I915" t="s">
        <v>43</v>
      </c>
      <c r="J915" t="s">
        <v>8</v>
      </c>
      <c r="K915" t="s">
        <v>404</v>
      </c>
      <c r="L915" t="s">
        <v>7293</v>
      </c>
      <c r="M915" t="s">
        <v>94</v>
      </c>
      <c r="N915">
        <v>0</v>
      </c>
      <c r="O915" t="s">
        <v>47</v>
      </c>
      <c r="P915">
        <v>197</v>
      </c>
      <c r="Q915" t="s">
        <v>48</v>
      </c>
      <c r="R915" t="s">
        <v>63</v>
      </c>
      <c r="S915" t="s">
        <v>64</v>
      </c>
      <c r="T915" t="s">
        <v>51</v>
      </c>
      <c r="U915" t="s">
        <v>96</v>
      </c>
      <c r="V915">
        <v>1.1000000000000001</v>
      </c>
      <c r="W915" s="1">
        <v>1501.5000000000002</v>
      </c>
      <c r="X915">
        <v>1</v>
      </c>
      <c r="Y915">
        <v>0.6</v>
      </c>
      <c r="Z915">
        <v>5</v>
      </c>
      <c r="AA915">
        <v>0.12</v>
      </c>
      <c r="AB915" s="2">
        <v>0</v>
      </c>
      <c r="AC915" s="1">
        <v>0</v>
      </c>
      <c r="AD915" s="7">
        <v>43524</v>
      </c>
      <c r="AE915" s="7">
        <v>43524</v>
      </c>
      <c r="AF915">
        <v>0</v>
      </c>
      <c r="AG915" t="s">
        <v>53</v>
      </c>
      <c r="AH915" s="2">
        <v>0</v>
      </c>
      <c r="AI915" s="1">
        <v>0</v>
      </c>
      <c r="AJ915" s="1">
        <v>0</v>
      </c>
      <c r="AK915" s="6" t="str">
        <f>+IF(Tabla1[[#This Row],[REQUEST_TY]]="SR MANTENIMIENTO CORRECTIVO", "EMERGENCIA", "OTROS")</f>
        <v>EMERGENCIA</v>
      </c>
      <c r="AL915" s="6" t="str">
        <f>+_xlfn.IFS(Tabla1[[#This Row],[Veces obj]]&lt;=1,"0-1",Tabla1[[#This Row],[Veces obj]]&lt;=2,"1-2",Tabla1[[#This Row],[Veces obj]]&lt;=3,"2-3",TRUE,"&gt;3")</f>
        <v>0-1</v>
      </c>
      <c r="AM915" s="6" t="str">
        <f>+_xlfn.IFS(MONTH(Tabla1[[#This Row],[MES]])&lt;=3,"Q1",MONTH(Tabla1[[#This Row],[MES]])&lt;=6,"Q2",MONTH(Tabla1[[#This Row],[MES]])&lt;=9,"Q3",TRUE,"Q4")</f>
        <v>Q1</v>
      </c>
      <c r="AN915" t="str">
        <f>+IFERROR(VLOOKUP(Tabla1[[#This Row],[CUENTA]],CTAS[],2,0),"OTROS")</f>
        <v>OTROS</v>
      </c>
      <c r="AO915">
        <v>1</v>
      </c>
      <c r="AP915" t="str">
        <f>+IFERROR(VLOOKUP(Tabla1[[#This Row],[EMPLEADO]],IS[],3,0),"OTROS")</f>
        <v>JUAREZ</v>
      </c>
      <c r="AQ915" t="str">
        <f>+IFERROR(VLOOKUP(Tabla1[[#This Row],[EMPLEADO]],IS[[NÓMINA]:[INGENIERO]],2,0),"OTROS")</f>
        <v>ALFREDO TORRES</v>
      </c>
    </row>
    <row r="916" spans="1:43" x14ac:dyDescent="0.25">
      <c r="A916" t="s">
        <v>36</v>
      </c>
      <c r="B916">
        <v>1</v>
      </c>
      <c r="C916" t="s">
        <v>1918</v>
      </c>
      <c r="D916" t="s">
        <v>38</v>
      </c>
      <c r="E916" t="s">
        <v>694</v>
      </c>
      <c r="F916" t="s">
        <v>1919</v>
      </c>
      <c r="G916" s="17" t="s">
        <v>1920</v>
      </c>
      <c r="H916" t="s">
        <v>1572</v>
      </c>
      <c r="I916" t="s">
        <v>43</v>
      </c>
      <c r="J916" t="s">
        <v>8</v>
      </c>
      <c r="K916" t="s">
        <v>59</v>
      </c>
      <c r="L916" t="s">
        <v>1706</v>
      </c>
      <c r="M916" t="s">
        <v>1707</v>
      </c>
      <c r="N916">
        <v>0</v>
      </c>
      <c r="O916" t="s">
        <v>47</v>
      </c>
      <c r="P916">
        <v>36</v>
      </c>
      <c r="Q916" t="s">
        <v>82</v>
      </c>
      <c r="R916" t="s">
        <v>138</v>
      </c>
      <c r="S916" t="s">
        <v>139</v>
      </c>
      <c r="T916" t="s">
        <v>51</v>
      </c>
      <c r="U916" t="s">
        <v>140</v>
      </c>
      <c r="V916">
        <v>1.1000000000000001</v>
      </c>
      <c r="W916" s="1">
        <v>1730.3000000000004</v>
      </c>
      <c r="X916">
        <v>1</v>
      </c>
      <c r="Y916">
        <v>1.27</v>
      </c>
      <c r="Z916">
        <v>4</v>
      </c>
      <c r="AA916">
        <v>0.3175</v>
      </c>
      <c r="AB916" s="2">
        <v>0</v>
      </c>
      <c r="AC916" s="1">
        <v>0</v>
      </c>
      <c r="AD916" s="7">
        <v>43473</v>
      </c>
      <c r="AE916" s="7">
        <v>43473</v>
      </c>
      <c r="AF916">
        <v>0</v>
      </c>
      <c r="AG916" t="s">
        <v>53</v>
      </c>
      <c r="AH916" s="2">
        <v>0</v>
      </c>
      <c r="AI916" s="1">
        <v>0</v>
      </c>
      <c r="AJ916" s="1">
        <v>0</v>
      </c>
      <c r="AK916" s="6" t="str">
        <f>+IF(Tabla1[[#This Row],[REQUEST_TY]]="SR MANTENIMIENTO CORRECTIVO", "EMERGENCIA", "OTROS")</f>
        <v>EMERGENCIA</v>
      </c>
      <c r="AL916" s="6" t="str">
        <f>+_xlfn.IFS(Tabla1[[#This Row],[Veces obj]]&lt;=1,"0-1",Tabla1[[#This Row],[Veces obj]]&lt;=2,"1-2",Tabla1[[#This Row],[Veces obj]]&lt;=3,"2-3",TRUE,"&gt;3")</f>
        <v>0-1</v>
      </c>
      <c r="AM916" s="6" t="str">
        <f>+_xlfn.IFS(MONTH(Tabla1[[#This Row],[MES]])&lt;=3,"Q1",MONTH(Tabla1[[#This Row],[MES]])&lt;=6,"Q2",MONTH(Tabla1[[#This Row],[MES]])&lt;=9,"Q3",TRUE,"Q4")</f>
        <v>Q1</v>
      </c>
      <c r="AN916" t="str">
        <f>+IFERROR(VLOOKUP(Tabla1[[#This Row],[CUENTA]],CTAS[],2,0),"OTROS")</f>
        <v>OTROS</v>
      </c>
      <c r="AP916" t="str">
        <f>+IFERROR(VLOOKUP(Tabla1[[#This Row],[EMPLEADO]],IS[],3,0),"OTROS")</f>
        <v>OTROS</v>
      </c>
      <c r="AQ916" t="str">
        <f>+IFERROR(VLOOKUP(Tabla1[[#This Row],[EMPLEADO]],IS[[NÓMINA]:[INGENIERO]],2,0),"OTROS")</f>
        <v>OTROS</v>
      </c>
    </row>
    <row r="917" spans="1:43" x14ac:dyDescent="0.25">
      <c r="A917" t="s">
        <v>4444</v>
      </c>
      <c r="B917">
        <v>1</v>
      </c>
      <c r="C917" t="s">
        <v>6032</v>
      </c>
      <c r="D917" t="s">
        <v>38</v>
      </c>
      <c r="E917" t="s">
        <v>348</v>
      </c>
      <c r="F917" t="s">
        <v>6033</v>
      </c>
      <c r="G917" s="17" t="s">
        <v>6034</v>
      </c>
      <c r="H917" t="s">
        <v>409</v>
      </c>
      <c r="I917" t="s">
        <v>43</v>
      </c>
      <c r="J917" t="s">
        <v>8</v>
      </c>
      <c r="K917" t="s">
        <v>6035</v>
      </c>
      <c r="L917" t="s">
        <v>6036</v>
      </c>
      <c r="M917" t="s">
        <v>411</v>
      </c>
      <c r="N917">
        <v>0</v>
      </c>
      <c r="O917" t="s">
        <v>47</v>
      </c>
      <c r="P917">
        <v>84</v>
      </c>
      <c r="Q917" t="s">
        <v>48</v>
      </c>
      <c r="R917" t="s">
        <v>223</v>
      </c>
      <c r="S917" t="s">
        <v>139</v>
      </c>
      <c r="T917" t="s">
        <v>51</v>
      </c>
      <c r="U917" t="s">
        <v>353</v>
      </c>
      <c r="V917">
        <v>1.1499999999999999</v>
      </c>
      <c r="W917" s="1">
        <v>1808.95</v>
      </c>
      <c r="X917">
        <v>1</v>
      </c>
      <c r="Y917">
        <v>1.27</v>
      </c>
      <c r="Z917">
        <v>4</v>
      </c>
      <c r="AA917">
        <v>0.3175</v>
      </c>
      <c r="AB917" s="2">
        <v>0</v>
      </c>
      <c r="AC917" s="1">
        <v>0</v>
      </c>
      <c r="AD917" s="7">
        <v>43510</v>
      </c>
      <c r="AE917" s="7">
        <v>43510</v>
      </c>
      <c r="AF917">
        <v>0</v>
      </c>
      <c r="AG917" t="s">
        <v>53</v>
      </c>
      <c r="AH917" s="2">
        <v>0</v>
      </c>
      <c r="AI917" s="1">
        <v>0</v>
      </c>
      <c r="AJ917" s="1">
        <v>0</v>
      </c>
      <c r="AK917" s="6" t="str">
        <f>+IF(Tabla1[[#This Row],[REQUEST_TY]]="SR MANTENIMIENTO CORRECTIVO", "EMERGENCIA", "OTROS")</f>
        <v>EMERGENCIA</v>
      </c>
      <c r="AL917" s="6" t="str">
        <f>+_xlfn.IFS(Tabla1[[#This Row],[Veces obj]]&lt;=1,"0-1",Tabla1[[#This Row],[Veces obj]]&lt;=2,"1-2",Tabla1[[#This Row],[Veces obj]]&lt;=3,"2-3",TRUE,"&gt;3")</f>
        <v>0-1</v>
      </c>
      <c r="AM917" s="6" t="str">
        <f>+_xlfn.IFS(MONTH(Tabla1[[#This Row],[MES]])&lt;=3,"Q1",MONTH(Tabla1[[#This Row],[MES]])&lt;=6,"Q2",MONTH(Tabla1[[#This Row],[MES]])&lt;=9,"Q3",TRUE,"Q4")</f>
        <v>Q1</v>
      </c>
      <c r="AN917" t="str">
        <f>+IFERROR(VLOOKUP(Tabla1[[#This Row],[CUENTA]],CTAS[],2,0),"OTROS")</f>
        <v>OTROS</v>
      </c>
      <c r="AP917" t="str">
        <f>+IFERROR(VLOOKUP(Tabla1[[#This Row],[EMPLEADO]],IS[],3,0),"OTROS")</f>
        <v>OTROS</v>
      </c>
      <c r="AQ917" t="str">
        <f>+IFERROR(VLOOKUP(Tabla1[[#This Row],[EMPLEADO]],IS[[NÓMINA]:[INGENIERO]],2,0),"OTROS")</f>
        <v>OTROS</v>
      </c>
    </row>
    <row r="918" spans="1:43" x14ac:dyDescent="0.25">
      <c r="A918" t="s">
        <v>4444</v>
      </c>
      <c r="B918">
        <v>1</v>
      </c>
      <c r="C918" t="s">
        <v>7214</v>
      </c>
      <c r="D918" t="s">
        <v>38</v>
      </c>
      <c r="E918" t="s">
        <v>160</v>
      </c>
      <c r="F918" t="s">
        <v>7215</v>
      </c>
      <c r="G918" s="17" t="s">
        <v>1491</v>
      </c>
      <c r="H918" t="s">
        <v>297</v>
      </c>
      <c r="I918" t="s">
        <v>43</v>
      </c>
      <c r="J918" t="s">
        <v>8</v>
      </c>
      <c r="K918" t="s">
        <v>240</v>
      </c>
      <c r="L918" t="s">
        <v>241</v>
      </c>
      <c r="M918" t="s">
        <v>94</v>
      </c>
      <c r="N918">
        <v>0</v>
      </c>
      <c r="O918" t="s">
        <v>47</v>
      </c>
      <c r="P918">
        <v>20</v>
      </c>
      <c r="Q918" t="s">
        <v>62</v>
      </c>
      <c r="R918" t="s">
        <v>49</v>
      </c>
      <c r="S918" t="s">
        <v>50</v>
      </c>
      <c r="T918" t="s">
        <v>51</v>
      </c>
      <c r="U918" t="s">
        <v>154</v>
      </c>
      <c r="V918">
        <v>0.6</v>
      </c>
      <c r="W918" s="1">
        <v>429.00000000000006</v>
      </c>
      <c r="X918">
        <v>1</v>
      </c>
      <c r="Y918">
        <v>0.75</v>
      </c>
      <c r="Z918">
        <v>5</v>
      </c>
      <c r="AA918">
        <v>0.15</v>
      </c>
      <c r="AB918" s="2">
        <v>0</v>
      </c>
      <c r="AC918" s="1">
        <v>0</v>
      </c>
      <c r="AD918" s="7">
        <v>43523</v>
      </c>
      <c r="AE918" s="7">
        <v>43523</v>
      </c>
      <c r="AF918">
        <v>0</v>
      </c>
      <c r="AG918" t="s">
        <v>53</v>
      </c>
      <c r="AH918" s="2">
        <v>0</v>
      </c>
      <c r="AI918" s="1">
        <v>0</v>
      </c>
      <c r="AJ918" s="1">
        <v>0</v>
      </c>
      <c r="AK918" s="6" t="str">
        <f>+IF(Tabla1[[#This Row],[REQUEST_TY]]="SR MANTENIMIENTO CORRECTIVO", "EMERGENCIA", "OTROS")</f>
        <v>EMERGENCIA</v>
      </c>
      <c r="AL918" s="6" t="str">
        <f>+_xlfn.IFS(Tabla1[[#This Row],[Veces obj]]&lt;=1,"0-1",Tabla1[[#This Row],[Veces obj]]&lt;=2,"1-2",Tabla1[[#This Row],[Veces obj]]&lt;=3,"2-3",TRUE,"&gt;3")</f>
        <v>0-1</v>
      </c>
      <c r="AM918" s="6" t="str">
        <f>+_xlfn.IFS(MONTH(Tabla1[[#This Row],[MES]])&lt;=3,"Q1",MONTH(Tabla1[[#This Row],[MES]])&lt;=6,"Q2",MONTH(Tabla1[[#This Row],[MES]])&lt;=9,"Q3",TRUE,"Q4")</f>
        <v>Q1</v>
      </c>
      <c r="AN918" t="str">
        <f>+IFERROR(VLOOKUP(Tabla1[[#This Row],[CUENTA]],CTAS[],2,0),"OTROS")</f>
        <v>OTROS</v>
      </c>
      <c r="AO918">
        <v>1</v>
      </c>
      <c r="AP918" t="str">
        <f>+IFERROR(VLOOKUP(Tabla1[[#This Row],[EMPLEADO]],IS[],3,0),"OTROS")</f>
        <v>JUAREZ</v>
      </c>
      <c r="AQ918" t="str">
        <f>+IFERROR(VLOOKUP(Tabla1[[#This Row],[EMPLEADO]],IS[[NÓMINA]:[INGENIERO]],2,0),"OTROS")</f>
        <v>ALFREDO TORRES</v>
      </c>
    </row>
    <row r="919" spans="1:43" x14ac:dyDescent="0.25">
      <c r="A919" t="s">
        <v>36</v>
      </c>
      <c r="B919">
        <v>1</v>
      </c>
      <c r="C919" t="s">
        <v>1923</v>
      </c>
      <c r="D919" t="s">
        <v>38</v>
      </c>
      <c r="E919" t="s">
        <v>76</v>
      </c>
      <c r="F919" t="s">
        <v>1924</v>
      </c>
      <c r="G919" s="17" t="s">
        <v>1925</v>
      </c>
      <c r="H919" t="s">
        <v>691</v>
      </c>
      <c r="I919" t="s">
        <v>43</v>
      </c>
      <c r="J919" t="s">
        <v>8</v>
      </c>
      <c r="K919" t="s">
        <v>102</v>
      </c>
      <c r="L919" t="s">
        <v>1926</v>
      </c>
      <c r="M919" t="s">
        <v>640</v>
      </c>
      <c r="N919">
        <v>0</v>
      </c>
      <c r="O919" t="s">
        <v>47</v>
      </c>
      <c r="P919">
        <v>10</v>
      </c>
      <c r="Q919" t="s">
        <v>194</v>
      </c>
      <c r="R919" t="s">
        <v>63</v>
      </c>
      <c r="S919" t="s">
        <v>64</v>
      </c>
      <c r="T919" t="s">
        <v>51</v>
      </c>
      <c r="U919" t="s">
        <v>195</v>
      </c>
      <c r="V919">
        <v>0.6</v>
      </c>
      <c r="W919" s="1">
        <v>819</v>
      </c>
      <c r="X919">
        <v>1</v>
      </c>
      <c r="Y919">
        <v>1.6</v>
      </c>
      <c r="Z919">
        <v>5</v>
      </c>
      <c r="AA919">
        <v>0.32</v>
      </c>
      <c r="AB919" s="2">
        <v>0</v>
      </c>
      <c r="AC919" s="1">
        <v>0</v>
      </c>
      <c r="AD919" s="7">
        <v>43483</v>
      </c>
      <c r="AE919" s="7">
        <v>43486</v>
      </c>
      <c r="AF919">
        <v>1</v>
      </c>
      <c r="AG919" t="s">
        <v>53</v>
      </c>
      <c r="AH919" s="2">
        <v>0</v>
      </c>
      <c r="AI919" s="1">
        <v>0</v>
      </c>
      <c r="AJ919" s="1">
        <v>0</v>
      </c>
      <c r="AK919" s="6" t="str">
        <f>+IF(Tabla1[[#This Row],[REQUEST_TY]]="SR MANTENIMIENTO CORRECTIVO", "EMERGENCIA", "OTROS")</f>
        <v>EMERGENCIA</v>
      </c>
      <c r="AL919" s="6" t="str">
        <f>+_xlfn.IFS(Tabla1[[#This Row],[Veces obj]]&lt;=1,"0-1",Tabla1[[#This Row],[Veces obj]]&lt;=2,"1-2",Tabla1[[#This Row],[Veces obj]]&lt;=3,"2-3",TRUE,"&gt;3")</f>
        <v>0-1</v>
      </c>
      <c r="AM919" s="6" t="str">
        <f>+_xlfn.IFS(MONTH(Tabla1[[#This Row],[MES]])&lt;=3,"Q1",MONTH(Tabla1[[#This Row],[MES]])&lt;=6,"Q2",MONTH(Tabla1[[#This Row],[MES]])&lt;=9,"Q3",TRUE,"Q4")</f>
        <v>Q1</v>
      </c>
      <c r="AN919" t="str">
        <f>+IFERROR(VLOOKUP(Tabla1[[#This Row],[CUENTA]],CTAS[],2,0),"OTROS")</f>
        <v>OTROS</v>
      </c>
      <c r="AP919" t="str">
        <f>+IFERROR(VLOOKUP(Tabla1[[#This Row],[EMPLEADO]],IS[],3,0),"OTROS")</f>
        <v>OTROS</v>
      </c>
      <c r="AQ919" t="str">
        <f>+IFERROR(VLOOKUP(Tabla1[[#This Row],[EMPLEADO]],IS[[NÓMINA]:[INGENIERO]],2,0),"OTROS")</f>
        <v>OTROS</v>
      </c>
    </row>
    <row r="920" spans="1:43" x14ac:dyDescent="0.25">
      <c r="A920" t="s">
        <v>4444</v>
      </c>
      <c r="B920">
        <v>1</v>
      </c>
      <c r="C920" t="s">
        <v>5188</v>
      </c>
      <c r="D920" t="s">
        <v>38</v>
      </c>
      <c r="E920" t="s">
        <v>275</v>
      </c>
      <c r="F920" t="s">
        <v>5189</v>
      </c>
      <c r="G920" s="17" t="s">
        <v>1441</v>
      </c>
      <c r="H920" t="s">
        <v>568</v>
      </c>
      <c r="I920" t="s">
        <v>43</v>
      </c>
      <c r="J920" t="s">
        <v>8</v>
      </c>
      <c r="K920" t="s">
        <v>71</v>
      </c>
      <c r="L920" t="s">
        <v>1442</v>
      </c>
      <c r="M920" t="s">
        <v>932</v>
      </c>
      <c r="N920">
        <v>0</v>
      </c>
      <c r="O920" t="s">
        <v>47</v>
      </c>
      <c r="P920">
        <v>27</v>
      </c>
      <c r="Q920" t="s">
        <v>62</v>
      </c>
      <c r="R920" t="s">
        <v>95</v>
      </c>
      <c r="S920" t="s">
        <v>64</v>
      </c>
      <c r="T920" t="s">
        <v>51</v>
      </c>
      <c r="U920" t="s">
        <v>65</v>
      </c>
      <c r="V920">
        <v>0.8</v>
      </c>
      <c r="W920" s="1">
        <v>1092</v>
      </c>
      <c r="X920">
        <v>1</v>
      </c>
      <c r="Y920">
        <v>1.6</v>
      </c>
      <c r="Z920">
        <v>5</v>
      </c>
      <c r="AA920">
        <v>0.32</v>
      </c>
      <c r="AB920" s="2">
        <v>0</v>
      </c>
      <c r="AC920" s="1">
        <v>0</v>
      </c>
      <c r="AD920" s="7">
        <v>43503</v>
      </c>
      <c r="AE920" s="7">
        <v>43503</v>
      </c>
      <c r="AF920">
        <v>0</v>
      </c>
      <c r="AG920" t="s">
        <v>53</v>
      </c>
      <c r="AH920" s="2">
        <v>0</v>
      </c>
      <c r="AI920" s="1">
        <v>0</v>
      </c>
      <c r="AJ920" s="1">
        <v>0</v>
      </c>
      <c r="AK920" s="6" t="str">
        <f>+IF(Tabla1[[#This Row],[REQUEST_TY]]="SR MANTENIMIENTO CORRECTIVO", "EMERGENCIA", "OTROS")</f>
        <v>EMERGENCIA</v>
      </c>
      <c r="AL920" s="6" t="str">
        <f>+_xlfn.IFS(Tabla1[[#This Row],[Veces obj]]&lt;=1,"0-1",Tabla1[[#This Row],[Veces obj]]&lt;=2,"1-2",Tabla1[[#This Row],[Veces obj]]&lt;=3,"2-3",TRUE,"&gt;3")</f>
        <v>0-1</v>
      </c>
      <c r="AM920" s="6" t="str">
        <f>+_xlfn.IFS(MONTH(Tabla1[[#This Row],[MES]])&lt;=3,"Q1",MONTH(Tabla1[[#This Row],[MES]])&lt;=6,"Q2",MONTH(Tabla1[[#This Row],[MES]])&lt;=9,"Q3",TRUE,"Q4")</f>
        <v>Q1</v>
      </c>
      <c r="AN920" t="str">
        <f>+IFERROR(VLOOKUP(Tabla1[[#This Row],[CUENTA]],CTAS[],2,0),"OTROS")</f>
        <v>OTROS</v>
      </c>
      <c r="AP920" t="str">
        <f>+IFERROR(VLOOKUP(Tabla1[[#This Row],[EMPLEADO]],IS[],3,0),"OTROS")</f>
        <v>OTROS</v>
      </c>
      <c r="AQ920" t="str">
        <f>+IFERROR(VLOOKUP(Tabla1[[#This Row],[EMPLEADO]],IS[[NÓMINA]:[INGENIERO]],2,0),"OTROS")</f>
        <v>OTROS</v>
      </c>
    </row>
    <row r="921" spans="1:43" x14ac:dyDescent="0.25">
      <c r="A921" t="s">
        <v>4444</v>
      </c>
      <c r="B921">
        <v>1</v>
      </c>
      <c r="C921" t="s">
        <v>5279</v>
      </c>
      <c r="D921" t="s">
        <v>38</v>
      </c>
      <c r="E921" t="s">
        <v>76</v>
      </c>
      <c r="F921" t="s">
        <v>5280</v>
      </c>
      <c r="G921" s="17" t="s">
        <v>2690</v>
      </c>
      <c r="H921" t="s">
        <v>106</v>
      </c>
      <c r="I921" t="s">
        <v>43</v>
      </c>
      <c r="J921" t="s">
        <v>8</v>
      </c>
      <c r="K921" t="s">
        <v>59</v>
      </c>
      <c r="L921" t="s">
        <v>2692</v>
      </c>
      <c r="M921" t="s">
        <v>46</v>
      </c>
      <c r="N921">
        <v>0</v>
      </c>
      <c r="O921" t="s">
        <v>47</v>
      </c>
      <c r="P921">
        <v>3</v>
      </c>
      <c r="Q921" t="s">
        <v>388</v>
      </c>
      <c r="R921" t="s">
        <v>63</v>
      </c>
      <c r="S921" t="s">
        <v>64</v>
      </c>
      <c r="T921" t="s">
        <v>51</v>
      </c>
      <c r="U921" t="s">
        <v>389</v>
      </c>
      <c r="V921">
        <v>0</v>
      </c>
      <c r="W921" s="1">
        <v>0</v>
      </c>
      <c r="X921">
        <v>1</v>
      </c>
      <c r="Y921">
        <v>1.6</v>
      </c>
      <c r="Z921">
        <v>5</v>
      </c>
      <c r="AA921">
        <v>0.32</v>
      </c>
      <c r="AB921" s="2">
        <v>0</v>
      </c>
      <c r="AC921" s="1">
        <v>0</v>
      </c>
      <c r="AD921" s="7">
        <v>43503</v>
      </c>
      <c r="AE921" s="7">
        <v>43503</v>
      </c>
      <c r="AF921">
        <v>0</v>
      </c>
      <c r="AG921" t="s">
        <v>53</v>
      </c>
      <c r="AH921" s="2">
        <v>0</v>
      </c>
      <c r="AI921" s="1">
        <v>0</v>
      </c>
      <c r="AJ921" s="1">
        <v>0</v>
      </c>
      <c r="AK921" s="6" t="str">
        <f>+IF(Tabla1[[#This Row],[REQUEST_TY]]="SR MANTENIMIENTO CORRECTIVO", "EMERGENCIA", "OTROS")</f>
        <v>EMERGENCIA</v>
      </c>
      <c r="AL921" s="6" t="str">
        <f>+_xlfn.IFS(Tabla1[[#This Row],[Veces obj]]&lt;=1,"0-1",Tabla1[[#This Row],[Veces obj]]&lt;=2,"1-2",Tabla1[[#This Row],[Veces obj]]&lt;=3,"2-3",TRUE,"&gt;3")</f>
        <v>0-1</v>
      </c>
      <c r="AM921" s="6" t="str">
        <f>+_xlfn.IFS(MONTH(Tabla1[[#This Row],[MES]])&lt;=3,"Q1",MONTH(Tabla1[[#This Row],[MES]])&lt;=6,"Q2",MONTH(Tabla1[[#This Row],[MES]])&lt;=9,"Q3",TRUE,"Q4")</f>
        <v>Q1</v>
      </c>
      <c r="AN921" t="str">
        <f>+IFERROR(VLOOKUP(Tabla1[[#This Row],[CUENTA]],CTAS[],2,0),"OTROS")</f>
        <v>OTROS</v>
      </c>
      <c r="AP921" t="str">
        <f>+IFERROR(VLOOKUP(Tabla1[[#This Row],[EMPLEADO]],IS[],3,0),"OTROS")</f>
        <v>OTROS</v>
      </c>
      <c r="AQ921" t="str">
        <f>+IFERROR(VLOOKUP(Tabla1[[#This Row],[EMPLEADO]],IS[[NÓMINA]:[INGENIERO]],2,0),"OTROS")</f>
        <v>OTROS</v>
      </c>
    </row>
    <row r="922" spans="1:43" x14ac:dyDescent="0.25">
      <c r="A922" t="s">
        <v>4444</v>
      </c>
      <c r="B922">
        <v>1</v>
      </c>
      <c r="C922" t="s">
        <v>5730</v>
      </c>
      <c r="D922" t="s">
        <v>38</v>
      </c>
      <c r="E922" t="s">
        <v>558</v>
      </c>
      <c r="F922" t="s">
        <v>5731</v>
      </c>
      <c r="G922" s="17" t="s">
        <v>5732</v>
      </c>
      <c r="H922" t="s">
        <v>1572</v>
      </c>
      <c r="I922" t="s">
        <v>43</v>
      </c>
      <c r="J922" t="s">
        <v>8</v>
      </c>
      <c r="K922" t="s">
        <v>1434</v>
      </c>
      <c r="L922" t="s">
        <v>2169</v>
      </c>
      <c r="M922" t="s">
        <v>1436</v>
      </c>
      <c r="N922">
        <v>0</v>
      </c>
      <c r="O922" t="s">
        <v>47</v>
      </c>
      <c r="P922">
        <v>116</v>
      </c>
      <c r="Q922" t="s">
        <v>48</v>
      </c>
      <c r="R922" t="s">
        <v>95</v>
      </c>
      <c r="S922" t="s">
        <v>64</v>
      </c>
      <c r="T922" t="s">
        <v>51</v>
      </c>
      <c r="U922" t="s">
        <v>96</v>
      </c>
      <c r="V922">
        <v>1.1000000000000001</v>
      </c>
      <c r="W922" s="1">
        <v>1501.5000000000002</v>
      </c>
      <c r="X922">
        <v>1</v>
      </c>
      <c r="Y922">
        <v>1.6</v>
      </c>
      <c r="Z922">
        <v>5</v>
      </c>
      <c r="AA922">
        <v>0.32</v>
      </c>
      <c r="AB922" s="2">
        <v>0</v>
      </c>
      <c r="AC922" s="1">
        <v>0</v>
      </c>
      <c r="AD922" s="7">
        <v>43508</v>
      </c>
      <c r="AE922" s="7">
        <v>43508</v>
      </c>
      <c r="AF922">
        <v>0</v>
      </c>
      <c r="AG922" t="s">
        <v>53</v>
      </c>
      <c r="AH922" s="2">
        <v>0</v>
      </c>
      <c r="AI922" s="1">
        <v>0</v>
      </c>
      <c r="AJ922" s="1">
        <v>0</v>
      </c>
      <c r="AK922" s="6" t="str">
        <f>+IF(Tabla1[[#This Row],[REQUEST_TY]]="SR MANTENIMIENTO CORRECTIVO", "EMERGENCIA", "OTROS")</f>
        <v>EMERGENCIA</v>
      </c>
      <c r="AL922" s="6" t="str">
        <f>+_xlfn.IFS(Tabla1[[#This Row],[Veces obj]]&lt;=1,"0-1",Tabla1[[#This Row],[Veces obj]]&lt;=2,"1-2",Tabla1[[#This Row],[Veces obj]]&lt;=3,"2-3",TRUE,"&gt;3")</f>
        <v>0-1</v>
      </c>
      <c r="AM922" s="6" t="str">
        <f>+_xlfn.IFS(MONTH(Tabla1[[#This Row],[MES]])&lt;=3,"Q1",MONTH(Tabla1[[#This Row],[MES]])&lt;=6,"Q2",MONTH(Tabla1[[#This Row],[MES]])&lt;=9,"Q3",TRUE,"Q4")</f>
        <v>Q1</v>
      </c>
      <c r="AN922" t="str">
        <f>+IFERROR(VLOOKUP(Tabla1[[#This Row],[CUENTA]],CTAS[],2,0),"OTROS")</f>
        <v>OTROS</v>
      </c>
      <c r="AP922" t="str">
        <f>+IFERROR(VLOOKUP(Tabla1[[#This Row],[EMPLEADO]],IS[],3,0),"OTROS")</f>
        <v>OTROS</v>
      </c>
      <c r="AQ922" t="str">
        <f>+IFERROR(VLOOKUP(Tabla1[[#This Row],[EMPLEADO]],IS[[NÓMINA]:[INGENIERO]],2,0),"OTROS")</f>
        <v>OTROS</v>
      </c>
    </row>
    <row r="923" spans="1:43" x14ac:dyDescent="0.25">
      <c r="A923" t="s">
        <v>4444</v>
      </c>
      <c r="B923">
        <v>1</v>
      </c>
      <c r="C923" t="s">
        <v>6657</v>
      </c>
      <c r="D923" t="s">
        <v>38</v>
      </c>
      <c r="E923" t="s">
        <v>332</v>
      </c>
      <c r="F923" t="s">
        <v>6658</v>
      </c>
      <c r="G923" s="17" t="s">
        <v>6659</v>
      </c>
      <c r="H923" t="s">
        <v>253</v>
      </c>
      <c r="I923" t="s">
        <v>43</v>
      </c>
      <c r="J923" t="s">
        <v>8</v>
      </c>
      <c r="K923" t="s">
        <v>59</v>
      </c>
      <c r="L923" t="s">
        <v>687</v>
      </c>
      <c r="M923" t="s">
        <v>649</v>
      </c>
      <c r="N923">
        <v>0</v>
      </c>
      <c r="O923" t="s">
        <v>47</v>
      </c>
      <c r="P923">
        <v>213</v>
      </c>
      <c r="Q923" t="s">
        <v>48</v>
      </c>
      <c r="R923" t="s">
        <v>317</v>
      </c>
      <c r="S923" t="s">
        <v>318</v>
      </c>
      <c r="T923" t="s">
        <v>51</v>
      </c>
      <c r="U923" t="s">
        <v>353</v>
      </c>
      <c r="V923">
        <v>1.1499999999999999</v>
      </c>
      <c r="W923" s="1">
        <v>1808.95</v>
      </c>
      <c r="X923">
        <v>1</v>
      </c>
      <c r="Y923">
        <v>1.28</v>
      </c>
      <c r="Z923">
        <v>4</v>
      </c>
      <c r="AA923">
        <v>0.32</v>
      </c>
      <c r="AB923" s="2">
        <v>0</v>
      </c>
      <c r="AC923" s="1">
        <v>0</v>
      </c>
      <c r="AD923" s="7">
        <v>43516</v>
      </c>
      <c r="AE923" s="7">
        <v>43516</v>
      </c>
      <c r="AF923">
        <v>0</v>
      </c>
      <c r="AG923" t="s">
        <v>53</v>
      </c>
      <c r="AH923" s="2">
        <v>0</v>
      </c>
      <c r="AI923" s="1">
        <v>0</v>
      </c>
      <c r="AJ923" s="1">
        <v>0</v>
      </c>
      <c r="AK923" s="6" t="str">
        <f>+IF(Tabla1[[#This Row],[REQUEST_TY]]="SR MANTENIMIENTO CORRECTIVO", "EMERGENCIA", "OTROS")</f>
        <v>EMERGENCIA</v>
      </c>
      <c r="AL923" s="6" t="str">
        <f>+_xlfn.IFS(Tabla1[[#This Row],[Veces obj]]&lt;=1,"0-1",Tabla1[[#This Row],[Veces obj]]&lt;=2,"1-2",Tabla1[[#This Row],[Veces obj]]&lt;=3,"2-3",TRUE,"&gt;3")</f>
        <v>0-1</v>
      </c>
      <c r="AM923" s="6" t="str">
        <f>+_xlfn.IFS(MONTH(Tabla1[[#This Row],[MES]])&lt;=3,"Q1",MONTH(Tabla1[[#This Row],[MES]])&lt;=6,"Q2",MONTH(Tabla1[[#This Row],[MES]])&lt;=9,"Q3",TRUE,"Q4")</f>
        <v>Q1</v>
      </c>
      <c r="AN923" t="str">
        <f>+IFERROR(VLOOKUP(Tabla1[[#This Row],[CUENTA]],CTAS[],2,0),"OTROS")</f>
        <v>OTROS</v>
      </c>
      <c r="AP923" t="str">
        <f>+IFERROR(VLOOKUP(Tabla1[[#This Row],[EMPLEADO]],IS[],3,0),"OTROS")</f>
        <v>OTROS</v>
      </c>
      <c r="AQ923" t="str">
        <f>+IFERROR(VLOOKUP(Tabla1[[#This Row],[EMPLEADO]],IS[[NÓMINA]:[INGENIERO]],2,0),"OTROS")</f>
        <v>OTROS</v>
      </c>
    </row>
    <row r="924" spans="1:43" x14ac:dyDescent="0.25">
      <c r="A924" t="s">
        <v>36</v>
      </c>
      <c r="B924">
        <v>1</v>
      </c>
      <c r="C924" t="s">
        <v>1927</v>
      </c>
      <c r="D924" t="s">
        <v>38</v>
      </c>
      <c r="E924" t="s">
        <v>98</v>
      </c>
      <c r="F924" t="s">
        <v>1928</v>
      </c>
      <c r="G924" s="17" t="s">
        <v>1929</v>
      </c>
      <c r="H924" t="s">
        <v>246</v>
      </c>
      <c r="I924" t="s">
        <v>43</v>
      </c>
      <c r="J924" t="s">
        <v>8</v>
      </c>
      <c r="K924" t="s">
        <v>102</v>
      </c>
      <c r="L924" t="s">
        <v>1930</v>
      </c>
      <c r="M924" t="s">
        <v>1510</v>
      </c>
      <c r="N924">
        <v>0</v>
      </c>
      <c r="O924" t="s">
        <v>105</v>
      </c>
      <c r="P924">
        <v>66</v>
      </c>
      <c r="Q924" t="s">
        <v>48</v>
      </c>
      <c r="R924" t="s">
        <v>63</v>
      </c>
      <c r="S924" t="s">
        <v>64</v>
      </c>
      <c r="T924" t="s">
        <v>51</v>
      </c>
      <c r="U924" t="s">
        <v>96</v>
      </c>
      <c r="V924">
        <v>1.1000000000000001</v>
      </c>
      <c r="W924" s="1">
        <v>720.50000000000011</v>
      </c>
      <c r="X924">
        <v>1</v>
      </c>
      <c r="Y924">
        <v>1.61</v>
      </c>
      <c r="Z924">
        <v>5</v>
      </c>
      <c r="AA924">
        <v>0.32200000000000001</v>
      </c>
      <c r="AB924" s="2">
        <v>0</v>
      </c>
      <c r="AC924" s="1">
        <v>0</v>
      </c>
      <c r="AD924" s="7">
        <v>43482</v>
      </c>
      <c r="AE924" s="7">
        <v>43483</v>
      </c>
      <c r="AF924">
        <v>1</v>
      </c>
      <c r="AG924" t="s">
        <v>53</v>
      </c>
      <c r="AH924" s="2">
        <v>0</v>
      </c>
      <c r="AI924" s="1">
        <v>0</v>
      </c>
      <c r="AJ924" s="1">
        <v>0</v>
      </c>
      <c r="AK924" s="6" t="str">
        <f>+IF(Tabla1[[#This Row],[REQUEST_TY]]="SR MANTENIMIENTO CORRECTIVO", "EMERGENCIA", "OTROS")</f>
        <v>EMERGENCIA</v>
      </c>
      <c r="AL924" s="6" t="str">
        <f>+_xlfn.IFS(Tabla1[[#This Row],[Veces obj]]&lt;=1,"0-1",Tabla1[[#This Row],[Veces obj]]&lt;=2,"1-2",Tabla1[[#This Row],[Veces obj]]&lt;=3,"2-3",TRUE,"&gt;3")</f>
        <v>0-1</v>
      </c>
      <c r="AM924" s="6" t="str">
        <f>+_xlfn.IFS(MONTH(Tabla1[[#This Row],[MES]])&lt;=3,"Q1",MONTH(Tabla1[[#This Row],[MES]])&lt;=6,"Q2",MONTH(Tabla1[[#This Row],[MES]])&lt;=9,"Q3",TRUE,"Q4")</f>
        <v>Q1</v>
      </c>
      <c r="AN924" t="str">
        <f>+IFERROR(VLOOKUP(Tabla1[[#This Row],[CUENTA]],CTAS[],2,0),"OTROS")</f>
        <v>OTROS</v>
      </c>
      <c r="AP924" t="str">
        <f>+IFERROR(VLOOKUP(Tabla1[[#This Row],[EMPLEADO]],IS[],3,0),"OTROS")</f>
        <v>OTROS</v>
      </c>
      <c r="AQ924" t="str">
        <f>+IFERROR(VLOOKUP(Tabla1[[#This Row],[EMPLEADO]],IS[[NÓMINA]:[INGENIERO]],2,0),"OTROS")</f>
        <v>OTROS</v>
      </c>
    </row>
    <row r="925" spans="1:43" x14ac:dyDescent="0.25">
      <c r="A925" t="s">
        <v>4444</v>
      </c>
      <c r="B925">
        <v>1</v>
      </c>
      <c r="C925" t="s">
        <v>6655</v>
      </c>
      <c r="D925" t="s">
        <v>38</v>
      </c>
      <c r="E925" t="s">
        <v>39</v>
      </c>
      <c r="F925" t="s">
        <v>6656</v>
      </c>
      <c r="G925" s="17" t="s">
        <v>3586</v>
      </c>
      <c r="H925" t="s">
        <v>42</v>
      </c>
      <c r="I925" t="s">
        <v>43</v>
      </c>
      <c r="J925" t="s">
        <v>8</v>
      </c>
      <c r="K925" t="s">
        <v>798</v>
      </c>
      <c r="L925" t="s">
        <v>1729</v>
      </c>
      <c r="M925" t="s">
        <v>131</v>
      </c>
      <c r="N925">
        <v>1</v>
      </c>
      <c r="O925" t="s">
        <v>47</v>
      </c>
      <c r="P925">
        <v>2637</v>
      </c>
      <c r="Q925" t="s">
        <v>48</v>
      </c>
      <c r="R925" t="s">
        <v>49</v>
      </c>
      <c r="S925" t="s">
        <v>50</v>
      </c>
      <c r="T925" t="s">
        <v>51</v>
      </c>
      <c r="U925" t="s">
        <v>52</v>
      </c>
      <c r="V925">
        <v>1.05</v>
      </c>
      <c r="W925" s="1">
        <v>0</v>
      </c>
      <c r="X925">
        <v>1</v>
      </c>
      <c r="Y925">
        <v>1.61</v>
      </c>
      <c r="Z925">
        <v>5</v>
      </c>
      <c r="AA925">
        <v>0.32200000000000001</v>
      </c>
      <c r="AB925" s="2">
        <v>0</v>
      </c>
      <c r="AC925" s="1">
        <v>0</v>
      </c>
      <c r="AD925" s="7">
        <v>43515</v>
      </c>
      <c r="AE925" s="7">
        <v>43516</v>
      </c>
      <c r="AF925">
        <v>1</v>
      </c>
      <c r="AG925" t="s">
        <v>53</v>
      </c>
      <c r="AH925" s="2">
        <v>0</v>
      </c>
      <c r="AI925" s="1">
        <v>0</v>
      </c>
      <c r="AJ925" s="1">
        <v>0</v>
      </c>
      <c r="AK925" s="6" t="str">
        <f>+IF(Tabla1[[#This Row],[REQUEST_TY]]="SR MANTENIMIENTO CORRECTIVO", "EMERGENCIA", "OTROS")</f>
        <v>EMERGENCIA</v>
      </c>
      <c r="AL925" s="6" t="str">
        <f>+_xlfn.IFS(Tabla1[[#This Row],[Veces obj]]&lt;=1,"0-1",Tabla1[[#This Row],[Veces obj]]&lt;=2,"1-2",Tabla1[[#This Row],[Veces obj]]&lt;=3,"2-3",TRUE,"&gt;3")</f>
        <v>0-1</v>
      </c>
      <c r="AM925" s="6" t="str">
        <f>+_xlfn.IFS(MONTH(Tabla1[[#This Row],[MES]])&lt;=3,"Q1",MONTH(Tabla1[[#This Row],[MES]])&lt;=6,"Q2",MONTH(Tabla1[[#This Row],[MES]])&lt;=9,"Q3",TRUE,"Q4")</f>
        <v>Q1</v>
      </c>
      <c r="AN925" t="str">
        <f>+IFERROR(VLOOKUP(Tabla1[[#This Row],[CUENTA]],CTAS[],2,0),"OTROS")</f>
        <v>OTROS</v>
      </c>
      <c r="AP925" t="str">
        <f>+IFERROR(VLOOKUP(Tabla1[[#This Row],[EMPLEADO]],IS[],3,0),"OTROS")</f>
        <v>OTROS</v>
      </c>
      <c r="AQ925" t="str">
        <f>+IFERROR(VLOOKUP(Tabla1[[#This Row],[EMPLEADO]],IS[[NÓMINA]:[INGENIERO]],2,0),"OTROS")</f>
        <v>OTROS</v>
      </c>
    </row>
    <row r="926" spans="1:43" x14ac:dyDescent="0.25">
      <c r="A926" t="s">
        <v>36</v>
      </c>
      <c r="B926">
        <v>1</v>
      </c>
      <c r="C926" t="s">
        <v>1931</v>
      </c>
      <c r="D926" t="s">
        <v>38</v>
      </c>
      <c r="E926" t="s">
        <v>55</v>
      </c>
      <c r="F926" t="s">
        <v>1932</v>
      </c>
      <c r="G926" s="17" t="s">
        <v>573</v>
      </c>
      <c r="H926" t="s">
        <v>574</v>
      </c>
      <c r="I926" t="s">
        <v>43</v>
      </c>
      <c r="J926" t="s">
        <v>8</v>
      </c>
      <c r="K926" t="s">
        <v>59</v>
      </c>
      <c r="L926" t="s">
        <v>575</v>
      </c>
      <c r="M926" t="s">
        <v>576</v>
      </c>
      <c r="N926">
        <v>0</v>
      </c>
      <c r="O926" t="s">
        <v>47</v>
      </c>
      <c r="P926">
        <v>6</v>
      </c>
      <c r="Q926" t="s">
        <v>207</v>
      </c>
      <c r="R926" t="s">
        <v>63</v>
      </c>
      <c r="S926" t="s">
        <v>64</v>
      </c>
      <c r="T926" t="s">
        <v>208</v>
      </c>
      <c r="U926" t="s">
        <v>209</v>
      </c>
      <c r="V926">
        <v>0</v>
      </c>
      <c r="W926" s="1">
        <v>0</v>
      </c>
      <c r="X926">
        <v>1</v>
      </c>
      <c r="Y926">
        <v>2.9</v>
      </c>
      <c r="Z926">
        <v>9</v>
      </c>
      <c r="AA926">
        <v>0.32222222222222219</v>
      </c>
      <c r="AB926" s="2">
        <v>0</v>
      </c>
      <c r="AC926" s="1">
        <v>0</v>
      </c>
      <c r="AD926" s="7">
        <v>43493</v>
      </c>
      <c r="AE926" s="7">
        <v>43493</v>
      </c>
      <c r="AF926">
        <v>0</v>
      </c>
      <c r="AG926" t="s">
        <v>53</v>
      </c>
      <c r="AH926" s="2">
        <v>0</v>
      </c>
      <c r="AI926" s="1">
        <v>0</v>
      </c>
      <c r="AJ926" s="1">
        <v>0</v>
      </c>
      <c r="AK926" s="6" t="str">
        <f>+IF(Tabla1[[#This Row],[REQUEST_TY]]="SR MANTENIMIENTO CORRECTIVO", "EMERGENCIA", "OTROS")</f>
        <v>EMERGENCIA</v>
      </c>
      <c r="AL926" s="6" t="str">
        <f>+_xlfn.IFS(Tabla1[[#This Row],[Veces obj]]&lt;=1,"0-1",Tabla1[[#This Row],[Veces obj]]&lt;=2,"1-2",Tabla1[[#This Row],[Veces obj]]&lt;=3,"2-3",TRUE,"&gt;3")</f>
        <v>0-1</v>
      </c>
      <c r="AM926" s="6" t="str">
        <f>+_xlfn.IFS(MONTH(Tabla1[[#This Row],[MES]])&lt;=3,"Q1",MONTH(Tabla1[[#This Row],[MES]])&lt;=6,"Q2",MONTH(Tabla1[[#This Row],[MES]])&lt;=9,"Q3",TRUE,"Q4")</f>
        <v>Q1</v>
      </c>
      <c r="AN926" t="str">
        <f>+IFERROR(VLOOKUP(Tabla1[[#This Row],[CUENTA]],CTAS[],2,0),"OTROS")</f>
        <v>OTROS</v>
      </c>
      <c r="AP926" t="str">
        <f>+IFERROR(VLOOKUP(Tabla1[[#This Row],[EMPLEADO]],IS[],3,0),"OTROS")</f>
        <v>OTROS</v>
      </c>
      <c r="AQ926" t="str">
        <f>+IFERROR(VLOOKUP(Tabla1[[#This Row],[EMPLEADO]],IS[[NÓMINA]:[INGENIERO]],2,0),"OTROS")</f>
        <v>OTROS</v>
      </c>
    </row>
    <row r="927" spans="1:43" x14ac:dyDescent="0.25">
      <c r="A927" t="s">
        <v>36</v>
      </c>
      <c r="B927">
        <v>1</v>
      </c>
      <c r="C927" t="s">
        <v>1933</v>
      </c>
      <c r="D927" t="s">
        <v>38</v>
      </c>
      <c r="E927" t="s">
        <v>865</v>
      </c>
      <c r="F927" t="s">
        <v>705</v>
      </c>
      <c r="G927" s="17" t="s">
        <v>867</v>
      </c>
      <c r="H927" t="s">
        <v>868</v>
      </c>
      <c r="I927" t="s">
        <v>43</v>
      </c>
      <c r="J927" t="s">
        <v>8</v>
      </c>
      <c r="K927" t="s">
        <v>869</v>
      </c>
      <c r="L927" t="s">
        <v>870</v>
      </c>
      <c r="M927" t="s">
        <v>871</v>
      </c>
      <c r="N927">
        <v>1</v>
      </c>
      <c r="O927" t="s">
        <v>47</v>
      </c>
      <c r="P927">
        <v>11</v>
      </c>
      <c r="Q927" t="s">
        <v>194</v>
      </c>
      <c r="R927" t="s">
        <v>440</v>
      </c>
      <c r="S927" t="s">
        <v>139</v>
      </c>
      <c r="T927" t="s">
        <v>51</v>
      </c>
      <c r="U927" t="s">
        <v>224</v>
      </c>
      <c r="V927">
        <v>0.8</v>
      </c>
      <c r="W927" s="1">
        <v>0</v>
      </c>
      <c r="X927">
        <v>1</v>
      </c>
      <c r="Y927">
        <v>1.29</v>
      </c>
      <c r="Z927">
        <v>4</v>
      </c>
      <c r="AA927">
        <v>0.32250000000000001</v>
      </c>
      <c r="AB927" s="2">
        <v>0</v>
      </c>
      <c r="AC927" s="1">
        <v>0</v>
      </c>
      <c r="AD927" s="7">
        <v>43483</v>
      </c>
      <c r="AE927" s="7">
        <v>43486</v>
      </c>
      <c r="AF927">
        <v>1</v>
      </c>
      <c r="AG927" t="s">
        <v>53</v>
      </c>
      <c r="AH927" s="2">
        <v>0</v>
      </c>
      <c r="AI927" s="1">
        <v>0</v>
      </c>
      <c r="AJ927" s="1">
        <v>0</v>
      </c>
      <c r="AK927" s="6" t="str">
        <f>+IF(Tabla1[[#This Row],[REQUEST_TY]]="SR MANTENIMIENTO CORRECTIVO", "EMERGENCIA", "OTROS")</f>
        <v>EMERGENCIA</v>
      </c>
      <c r="AL927" s="6" t="str">
        <f>+_xlfn.IFS(Tabla1[[#This Row],[Veces obj]]&lt;=1,"0-1",Tabla1[[#This Row],[Veces obj]]&lt;=2,"1-2",Tabla1[[#This Row],[Veces obj]]&lt;=3,"2-3",TRUE,"&gt;3")</f>
        <v>0-1</v>
      </c>
      <c r="AM927" s="6" t="str">
        <f>+_xlfn.IFS(MONTH(Tabla1[[#This Row],[MES]])&lt;=3,"Q1",MONTH(Tabla1[[#This Row],[MES]])&lt;=6,"Q2",MONTH(Tabla1[[#This Row],[MES]])&lt;=9,"Q3",TRUE,"Q4")</f>
        <v>Q1</v>
      </c>
      <c r="AN927" t="str">
        <f>+IFERROR(VLOOKUP(Tabla1[[#This Row],[CUENTA]],CTAS[],2,0),"OTROS")</f>
        <v>OTROS</v>
      </c>
      <c r="AP927" t="str">
        <f>+IFERROR(VLOOKUP(Tabla1[[#This Row],[EMPLEADO]],IS[],3,0),"OTROS")</f>
        <v>OTROS</v>
      </c>
      <c r="AQ927" t="str">
        <f>+IFERROR(VLOOKUP(Tabla1[[#This Row],[EMPLEADO]],IS[[NÓMINA]:[INGENIERO]],2,0),"OTROS")</f>
        <v>OTROS</v>
      </c>
    </row>
    <row r="928" spans="1:43" x14ac:dyDescent="0.25">
      <c r="A928" t="s">
        <v>4444</v>
      </c>
      <c r="B928">
        <v>1</v>
      </c>
      <c r="C928" t="s">
        <v>5467</v>
      </c>
      <c r="D928" t="s">
        <v>38</v>
      </c>
      <c r="E928" t="s">
        <v>464</v>
      </c>
      <c r="F928" t="s">
        <v>5468</v>
      </c>
      <c r="G928" s="17" t="s">
        <v>1419</v>
      </c>
      <c r="H928" t="s">
        <v>297</v>
      </c>
      <c r="I928" t="s">
        <v>43</v>
      </c>
      <c r="J928" t="s">
        <v>8</v>
      </c>
      <c r="K928" t="s">
        <v>151</v>
      </c>
      <c r="L928" t="s">
        <v>1420</v>
      </c>
      <c r="M928" t="s">
        <v>1421</v>
      </c>
      <c r="N928">
        <v>0</v>
      </c>
      <c r="O928" t="s">
        <v>47</v>
      </c>
      <c r="P928">
        <v>17</v>
      </c>
      <c r="Q928" t="s">
        <v>62</v>
      </c>
      <c r="R928" t="s">
        <v>242</v>
      </c>
      <c r="S928" t="s">
        <v>64</v>
      </c>
      <c r="T928" t="s">
        <v>51</v>
      </c>
      <c r="U928" t="s">
        <v>65</v>
      </c>
      <c r="V928">
        <v>0.8</v>
      </c>
      <c r="W928" s="1">
        <v>1092</v>
      </c>
      <c r="X928">
        <v>1</v>
      </c>
      <c r="Y928">
        <v>0.77</v>
      </c>
      <c r="Z928">
        <v>5</v>
      </c>
      <c r="AA928">
        <v>0.154</v>
      </c>
      <c r="AB928" s="2">
        <v>0</v>
      </c>
      <c r="AC928" s="1">
        <v>0</v>
      </c>
      <c r="AD928" s="7">
        <v>43504</v>
      </c>
      <c r="AE928" s="7">
        <v>43507</v>
      </c>
      <c r="AF928">
        <v>1</v>
      </c>
      <c r="AG928" t="s">
        <v>53</v>
      </c>
      <c r="AH928" s="2">
        <v>0</v>
      </c>
      <c r="AI928" s="1">
        <v>0</v>
      </c>
      <c r="AJ928" s="1">
        <v>0</v>
      </c>
      <c r="AK928" s="6" t="str">
        <f>+IF(Tabla1[[#This Row],[REQUEST_TY]]="SR MANTENIMIENTO CORRECTIVO", "EMERGENCIA", "OTROS")</f>
        <v>EMERGENCIA</v>
      </c>
      <c r="AL928" s="6" t="str">
        <f>+_xlfn.IFS(Tabla1[[#This Row],[Veces obj]]&lt;=1,"0-1",Tabla1[[#This Row],[Veces obj]]&lt;=2,"1-2",Tabla1[[#This Row],[Veces obj]]&lt;=3,"2-3",TRUE,"&gt;3")</f>
        <v>0-1</v>
      </c>
      <c r="AM928" s="6" t="str">
        <f>+_xlfn.IFS(MONTH(Tabla1[[#This Row],[MES]])&lt;=3,"Q1",MONTH(Tabla1[[#This Row],[MES]])&lt;=6,"Q2",MONTH(Tabla1[[#This Row],[MES]])&lt;=9,"Q3",TRUE,"Q4")</f>
        <v>Q1</v>
      </c>
      <c r="AN928" t="str">
        <f>+IFERROR(VLOOKUP(Tabla1[[#This Row],[CUENTA]],CTAS[],2,0),"OTROS")</f>
        <v>HONEYWELL</v>
      </c>
      <c r="AO928">
        <v>1</v>
      </c>
      <c r="AP928" t="str">
        <f>+IFERROR(VLOOKUP(Tabla1[[#This Row],[EMPLEADO]],IS[],3,0),"OTROS")</f>
        <v>JUAREZ</v>
      </c>
      <c r="AQ928" t="str">
        <f>+IFERROR(VLOOKUP(Tabla1[[#This Row],[EMPLEADO]],IS[[NÓMINA]:[INGENIERO]],2,0),"OTROS")</f>
        <v>ALFREDO TORRES</v>
      </c>
    </row>
    <row r="929" spans="1:43" x14ac:dyDescent="0.25">
      <c r="A929" t="s">
        <v>4444</v>
      </c>
      <c r="B929">
        <v>1</v>
      </c>
      <c r="C929" t="s">
        <v>6478</v>
      </c>
      <c r="D929" t="s">
        <v>38</v>
      </c>
      <c r="E929" t="s">
        <v>373</v>
      </c>
      <c r="F929" t="s">
        <v>6479</v>
      </c>
      <c r="G929" s="17" t="s">
        <v>2714</v>
      </c>
      <c r="H929" t="s">
        <v>297</v>
      </c>
      <c r="I929" t="s">
        <v>43</v>
      </c>
      <c r="J929" t="s">
        <v>8</v>
      </c>
      <c r="K929" t="s">
        <v>151</v>
      </c>
      <c r="L929" t="s">
        <v>152</v>
      </c>
      <c r="M929" t="s">
        <v>73</v>
      </c>
      <c r="N929">
        <v>0</v>
      </c>
      <c r="O929" t="s">
        <v>47</v>
      </c>
      <c r="P929">
        <v>24</v>
      </c>
      <c r="Q929" t="s">
        <v>62</v>
      </c>
      <c r="R929" t="s">
        <v>153</v>
      </c>
      <c r="S929" t="s">
        <v>50</v>
      </c>
      <c r="T929" t="s">
        <v>51</v>
      </c>
      <c r="U929" t="s">
        <v>154</v>
      </c>
      <c r="V929">
        <v>0.6</v>
      </c>
      <c r="W929" s="1">
        <v>429.00000000000006</v>
      </c>
      <c r="X929">
        <v>1</v>
      </c>
      <c r="Y929">
        <v>0.8</v>
      </c>
      <c r="Z929">
        <v>5</v>
      </c>
      <c r="AA929">
        <v>0.16</v>
      </c>
      <c r="AB929" s="2">
        <v>0</v>
      </c>
      <c r="AC929" s="1">
        <v>0</v>
      </c>
      <c r="AD929" s="7">
        <v>43514</v>
      </c>
      <c r="AE929" s="7">
        <v>43515</v>
      </c>
      <c r="AF929">
        <v>1</v>
      </c>
      <c r="AG929" t="s">
        <v>53</v>
      </c>
      <c r="AH929" s="2">
        <v>0</v>
      </c>
      <c r="AI929" s="1">
        <v>0</v>
      </c>
      <c r="AJ929" s="1">
        <v>0</v>
      </c>
      <c r="AK929" s="6" t="str">
        <f>+IF(Tabla1[[#This Row],[REQUEST_TY]]="SR MANTENIMIENTO CORRECTIVO", "EMERGENCIA", "OTROS")</f>
        <v>EMERGENCIA</v>
      </c>
      <c r="AL929" s="6" t="str">
        <f>+_xlfn.IFS(Tabla1[[#This Row],[Veces obj]]&lt;=1,"0-1",Tabla1[[#This Row],[Veces obj]]&lt;=2,"1-2",Tabla1[[#This Row],[Veces obj]]&lt;=3,"2-3",TRUE,"&gt;3")</f>
        <v>0-1</v>
      </c>
      <c r="AM929" s="6" t="str">
        <f>+_xlfn.IFS(MONTH(Tabla1[[#This Row],[MES]])&lt;=3,"Q1",MONTH(Tabla1[[#This Row],[MES]])&lt;=6,"Q2",MONTH(Tabla1[[#This Row],[MES]])&lt;=9,"Q3",TRUE,"Q4")</f>
        <v>Q1</v>
      </c>
      <c r="AN929" t="str">
        <f>+IFERROR(VLOOKUP(Tabla1[[#This Row],[CUENTA]],CTAS[],2,0),"OTROS")</f>
        <v>HONEYWELL</v>
      </c>
      <c r="AO929">
        <v>1</v>
      </c>
      <c r="AP929" t="str">
        <f>+IFERROR(VLOOKUP(Tabla1[[#This Row],[EMPLEADO]],IS[],3,0),"OTROS")</f>
        <v>JUAREZ</v>
      </c>
      <c r="AQ929" t="str">
        <f>+IFERROR(VLOOKUP(Tabla1[[#This Row],[EMPLEADO]],IS[[NÓMINA]:[INGENIERO]],2,0),"OTROS")</f>
        <v>ALFREDO TORRES</v>
      </c>
    </row>
    <row r="930" spans="1:43" x14ac:dyDescent="0.25">
      <c r="A930" t="s">
        <v>4444</v>
      </c>
      <c r="B930">
        <v>1</v>
      </c>
      <c r="C930" t="s">
        <v>5535</v>
      </c>
      <c r="D930" t="s">
        <v>38</v>
      </c>
      <c r="E930" t="s">
        <v>535</v>
      </c>
      <c r="F930" t="s">
        <v>5536</v>
      </c>
      <c r="G930" s="17" t="s">
        <v>5537</v>
      </c>
      <c r="H930" t="s">
        <v>409</v>
      </c>
      <c r="I930" t="s">
        <v>43</v>
      </c>
      <c r="J930" t="s">
        <v>8</v>
      </c>
      <c r="K930" t="s">
        <v>966</v>
      </c>
      <c r="L930" t="s">
        <v>5538</v>
      </c>
      <c r="M930" t="s">
        <v>411</v>
      </c>
      <c r="N930">
        <v>0</v>
      </c>
      <c r="O930" t="s">
        <v>47</v>
      </c>
      <c r="P930">
        <v>2626</v>
      </c>
      <c r="Q930" t="s">
        <v>48</v>
      </c>
      <c r="R930" t="s">
        <v>49</v>
      </c>
      <c r="S930" t="s">
        <v>50</v>
      </c>
      <c r="T930" t="s">
        <v>51</v>
      </c>
      <c r="U930" t="s">
        <v>52</v>
      </c>
      <c r="V930">
        <v>1.05</v>
      </c>
      <c r="W930" s="1">
        <v>750.75000000000011</v>
      </c>
      <c r="X930">
        <v>1</v>
      </c>
      <c r="Y930">
        <v>1.62</v>
      </c>
      <c r="Z930">
        <v>5</v>
      </c>
      <c r="AA930">
        <v>0.32400000000000001</v>
      </c>
      <c r="AB930" s="2">
        <v>0</v>
      </c>
      <c r="AC930" s="1">
        <v>0</v>
      </c>
      <c r="AD930" s="7">
        <v>43507</v>
      </c>
      <c r="AE930" s="7">
        <v>43507</v>
      </c>
      <c r="AF930">
        <v>0</v>
      </c>
      <c r="AG930" t="s">
        <v>53</v>
      </c>
      <c r="AH930" s="2">
        <v>0</v>
      </c>
      <c r="AI930" s="1">
        <v>0</v>
      </c>
      <c r="AJ930" s="1">
        <v>0</v>
      </c>
      <c r="AK930" s="6" t="str">
        <f>+IF(Tabla1[[#This Row],[REQUEST_TY]]="SR MANTENIMIENTO CORRECTIVO", "EMERGENCIA", "OTROS")</f>
        <v>EMERGENCIA</v>
      </c>
      <c r="AL930" s="6" t="str">
        <f>+_xlfn.IFS(Tabla1[[#This Row],[Veces obj]]&lt;=1,"0-1",Tabla1[[#This Row],[Veces obj]]&lt;=2,"1-2",Tabla1[[#This Row],[Veces obj]]&lt;=3,"2-3",TRUE,"&gt;3")</f>
        <v>0-1</v>
      </c>
      <c r="AM930" s="6" t="str">
        <f>+_xlfn.IFS(MONTH(Tabla1[[#This Row],[MES]])&lt;=3,"Q1",MONTH(Tabla1[[#This Row],[MES]])&lt;=6,"Q2",MONTH(Tabla1[[#This Row],[MES]])&lt;=9,"Q3",TRUE,"Q4")</f>
        <v>Q1</v>
      </c>
      <c r="AN930" t="str">
        <f>+IFERROR(VLOOKUP(Tabla1[[#This Row],[CUENTA]],CTAS[],2,0),"OTROS")</f>
        <v>OTROS</v>
      </c>
      <c r="AP930" t="str">
        <f>+IFERROR(VLOOKUP(Tabla1[[#This Row],[EMPLEADO]],IS[],3,0),"OTROS")</f>
        <v>OTROS</v>
      </c>
      <c r="AQ930" t="str">
        <f>+IFERROR(VLOOKUP(Tabla1[[#This Row],[EMPLEADO]],IS[[NÓMINA]:[INGENIERO]],2,0),"OTROS")</f>
        <v>OTROS</v>
      </c>
    </row>
    <row r="931" spans="1:43" x14ac:dyDescent="0.25">
      <c r="A931" t="s">
        <v>36</v>
      </c>
      <c r="B931">
        <v>1</v>
      </c>
      <c r="C931" t="s">
        <v>1938</v>
      </c>
      <c r="D931" t="s">
        <v>38</v>
      </c>
      <c r="E931" t="s">
        <v>725</v>
      </c>
      <c r="F931" t="s">
        <v>1939</v>
      </c>
      <c r="G931" s="17" t="s">
        <v>1940</v>
      </c>
      <c r="H931" t="s">
        <v>79</v>
      </c>
      <c r="I931" t="s">
        <v>43</v>
      </c>
      <c r="J931" t="s">
        <v>8</v>
      </c>
      <c r="K931" t="s">
        <v>59</v>
      </c>
      <c r="L931" t="s">
        <v>1941</v>
      </c>
      <c r="M931" t="s">
        <v>530</v>
      </c>
      <c r="N931">
        <v>0</v>
      </c>
      <c r="O931" t="s">
        <v>47</v>
      </c>
      <c r="P931">
        <v>32</v>
      </c>
      <c r="Q931" t="s">
        <v>82</v>
      </c>
      <c r="R931" t="s">
        <v>223</v>
      </c>
      <c r="S931" t="s">
        <v>139</v>
      </c>
      <c r="T931" t="s">
        <v>51</v>
      </c>
      <c r="U931" t="s">
        <v>140</v>
      </c>
      <c r="V931">
        <v>1.1000000000000001</v>
      </c>
      <c r="W931" s="1">
        <v>1730.3000000000004</v>
      </c>
      <c r="X931">
        <v>1</v>
      </c>
      <c r="Y931">
        <v>1.3</v>
      </c>
      <c r="Z931">
        <v>4</v>
      </c>
      <c r="AA931">
        <v>0.32500000000000001</v>
      </c>
      <c r="AB931" s="2">
        <v>0</v>
      </c>
      <c r="AC931" s="1">
        <v>0</v>
      </c>
      <c r="AD931" s="7">
        <v>43479</v>
      </c>
      <c r="AE931" s="7">
        <v>43479</v>
      </c>
      <c r="AF931">
        <v>0</v>
      </c>
      <c r="AG931" t="s">
        <v>53</v>
      </c>
      <c r="AH931" s="2">
        <v>0</v>
      </c>
      <c r="AI931" s="1">
        <v>0</v>
      </c>
      <c r="AJ931" s="1">
        <v>0</v>
      </c>
      <c r="AK931" s="6" t="str">
        <f>+IF(Tabla1[[#This Row],[REQUEST_TY]]="SR MANTENIMIENTO CORRECTIVO", "EMERGENCIA", "OTROS")</f>
        <v>EMERGENCIA</v>
      </c>
      <c r="AL931" s="6" t="str">
        <f>+_xlfn.IFS(Tabla1[[#This Row],[Veces obj]]&lt;=1,"0-1",Tabla1[[#This Row],[Veces obj]]&lt;=2,"1-2",Tabla1[[#This Row],[Veces obj]]&lt;=3,"2-3",TRUE,"&gt;3")</f>
        <v>0-1</v>
      </c>
      <c r="AM931" s="6" t="str">
        <f>+_xlfn.IFS(MONTH(Tabla1[[#This Row],[MES]])&lt;=3,"Q1",MONTH(Tabla1[[#This Row],[MES]])&lt;=6,"Q2",MONTH(Tabla1[[#This Row],[MES]])&lt;=9,"Q3",TRUE,"Q4")</f>
        <v>Q1</v>
      </c>
      <c r="AN931" t="str">
        <f>+IFERROR(VLOOKUP(Tabla1[[#This Row],[CUENTA]],CTAS[],2,0),"OTROS")</f>
        <v>OTROS</v>
      </c>
      <c r="AP931" t="str">
        <f>+IFERROR(VLOOKUP(Tabla1[[#This Row],[EMPLEADO]],IS[],3,0),"OTROS")</f>
        <v>OTROS</v>
      </c>
      <c r="AQ931" t="str">
        <f>+IFERROR(VLOOKUP(Tabla1[[#This Row],[EMPLEADO]],IS[[NÓMINA]:[INGENIERO]],2,0),"OTROS")</f>
        <v>OTROS</v>
      </c>
    </row>
    <row r="932" spans="1:43" x14ac:dyDescent="0.25">
      <c r="A932" t="s">
        <v>36</v>
      </c>
      <c r="B932">
        <v>1</v>
      </c>
      <c r="C932" t="s">
        <v>1942</v>
      </c>
      <c r="D932" t="s">
        <v>38</v>
      </c>
      <c r="E932" t="s">
        <v>133</v>
      </c>
      <c r="F932" t="s">
        <v>1943</v>
      </c>
      <c r="G932" s="17" t="s">
        <v>1944</v>
      </c>
      <c r="H932" t="s">
        <v>136</v>
      </c>
      <c r="I932" t="s">
        <v>43</v>
      </c>
      <c r="J932" t="s">
        <v>8</v>
      </c>
      <c r="K932" t="s">
        <v>59</v>
      </c>
      <c r="L932" t="s">
        <v>1945</v>
      </c>
      <c r="M932" t="s">
        <v>736</v>
      </c>
      <c r="N932">
        <v>0</v>
      </c>
      <c r="O932" t="s">
        <v>47</v>
      </c>
      <c r="P932">
        <v>61</v>
      </c>
      <c r="Q932" t="s">
        <v>48</v>
      </c>
      <c r="R932" t="s">
        <v>138</v>
      </c>
      <c r="S932" t="s">
        <v>139</v>
      </c>
      <c r="T932" t="s">
        <v>51</v>
      </c>
      <c r="U932" t="s">
        <v>353</v>
      </c>
      <c r="V932">
        <v>1.1499999999999999</v>
      </c>
      <c r="W932" s="1">
        <v>1808.95</v>
      </c>
      <c r="X932">
        <v>1</v>
      </c>
      <c r="Y932">
        <v>1.3</v>
      </c>
      <c r="Z932">
        <v>4</v>
      </c>
      <c r="AA932">
        <v>0.32500000000000001</v>
      </c>
      <c r="AB932" s="2">
        <v>0</v>
      </c>
      <c r="AC932" s="1">
        <v>0</v>
      </c>
      <c r="AD932" s="7">
        <v>43489</v>
      </c>
      <c r="AE932" s="7">
        <v>43489</v>
      </c>
      <c r="AF932">
        <v>0</v>
      </c>
      <c r="AG932" t="s">
        <v>53</v>
      </c>
      <c r="AH932" s="2">
        <v>0</v>
      </c>
      <c r="AI932" s="1">
        <v>0</v>
      </c>
      <c r="AJ932" s="1">
        <v>0</v>
      </c>
      <c r="AK932" s="6" t="str">
        <f>+IF(Tabla1[[#This Row],[REQUEST_TY]]="SR MANTENIMIENTO CORRECTIVO", "EMERGENCIA", "OTROS")</f>
        <v>EMERGENCIA</v>
      </c>
      <c r="AL932" s="6" t="str">
        <f>+_xlfn.IFS(Tabla1[[#This Row],[Veces obj]]&lt;=1,"0-1",Tabla1[[#This Row],[Veces obj]]&lt;=2,"1-2",Tabla1[[#This Row],[Veces obj]]&lt;=3,"2-3",TRUE,"&gt;3")</f>
        <v>0-1</v>
      </c>
      <c r="AM932" s="6" t="str">
        <f>+_xlfn.IFS(MONTH(Tabla1[[#This Row],[MES]])&lt;=3,"Q1",MONTH(Tabla1[[#This Row],[MES]])&lt;=6,"Q2",MONTH(Tabla1[[#This Row],[MES]])&lt;=9,"Q3",TRUE,"Q4")</f>
        <v>Q1</v>
      </c>
      <c r="AN932" t="str">
        <f>+IFERROR(VLOOKUP(Tabla1[[#This Row],[CUENTA]],CTAS[],2,0),"OTROS")</f>
        <v>OTROS</v>
      </c>
      <c r="AP932" t="str">
        <f>+IFERROR(VLOOKUP(Tabla1[[#This Row],[EMPLEADO]],IS[],3,0),"OTROS")</f>
        <v>OTROS</v>
      </c>
      <c r="AQ932" t="str">
        <f>+IFERROR(VLOOKUP(Tabla1[[#This Row],[EMPLEADO]],IS[[NÓMINA]:[INGENIERO]],2,0),"OTROS")</f>
        <v>OTROS</v>
      </c>
    </row>
    <row r="933" spans="1:43" x14ac:dyDescent="0.25">
      <c r="A933" t="s">
        <v>36</v>
      </c>
      <c r="B933">
        <v>1</v>
      </c>
      <c r="C933" t="s">
        <v>1946</v>
      </c>
      <c r="D933" t="s">
        <v>38</v>
      </c>
      <c r="E933" t="s">
        <v>258</v>
      </c>
      <c r="F933" t="s">
        <v>1947</v>
      </c>
      <c r="G933" s="17" t="s">
        <v>1948</v>
      </c>
      <c r="H933" t="s">
        <v>101</v>
      </c>
      <c r="I933" t="s">
        <v>43</v>
      </c>
      <c r="J933" t="s">
        <v>8</v>
      </c>
      <c r="K933" t="s">
        <v>102</v>
      </c>
      <c r="L933" t="s">
        <v>1917</v>
      </c>
      <c r="M933" t="s">
        <v>352</v>
      </c>
      <c r="N933">
        <v>0</v>
      </c>
      <c r="O933" t="s">
        <v>105</v>
      </c>
      <c r="P933">
        <v>35</v>
      </c>
      <c r="Q933" t="s">
        <v>82</v>
      </c>
      <c r="R933" t="s">
        <v>138</v>
      </c>
      <c r="S933" t="s">
        <v>139</v>
      </c>
      <c r="T933" t="s">
        <v>51</v>
      </c>
      <c r="U933" t="s">
        <v>140</v>
      </c>
      <c r="V933">
        <v>1.1000000000000001</v>
      </c>
      <c r="W933" s="1">
        <v>883.30000000000007</v>
      </c>
      <c r="X933">
        <v>1</v>
      </c>
      <c r="Y933">
        <v>1.3</v>
      </c>
      <c r="Z933">
        <v>4</v>
      </c>
      <c r="AA933">
        <v>0.32500000000000001</v>
      </c>
      <c r="AB933" s="2">
        <v>0</v>
      </c>
      <c r="AC933" s="1">
        <v>0</v>
      </c>
      <c r="AD933" s="7">
        <v>43496</v>
      </c>
      <c r="AE933" s="7">
        <v>43496</v>
      </c>
      <c r="AF933">
        <v>0</v>
      </c>
      <c r="AG933" t="s">
        <v>53</v>
      </c>
      <c r="AH933" s="2">
        <v>0</v>
      </c>
      <c r="AI933" s="1">
        <v>0</v>
      </c>
      <c r="AJ933" s="1">
        <v>0</v>
      </c>
      <c r="AK933" s="6" t="str">
        <f>+IF(Tabla1[[#This Row],[REQUEST_TY]]="SR MANTENIMIENTO CORRECTIVO", "EMERGENCIA", "OTROS")</f>
        <v>EMERGENCIA</v>
      </c>
      <c r="AL933" s="6" t="str">
        <f>+_xlfn.IFS(Tabla1[[#This Row],[Veces obj]]&lt;=1,"0-1",Tabla1[[#This Row],[Veces obj]]&lt;=2,"1-2",Tabla1[[#This Row],[Veces obj]]&lt;=3,"2-3",TRUE,"&gt;3")</f>
        <v>0-1</v>
      </c>
      <c r="AM933" s="6" t="str">
        <f>+_xlfn.IFS(MONTH(Tabla1[[#This Row],[MES]])&lt;=3,"Q1",MONTH(Tabla1[[#This Row],[MES]])&lt;=6,"Q2",MONTH(Tabla1[[#This Row],[MES]])&lt;=9,"Q3",TRUE,"Q4")</f>
        <v>Q1</v>
      </c>
      <c r="AN933" t="str">
        <f>+IFERROR(VLOOKUP(Tabla1[[#This Row],[CUENTA]],CTAS[],2,0),"OTROS")</f>
        <v>OTROS</v>
      </c>
      <c r="AP933" t="str">
        <f>+IFERROR(VLOOKUP(Tabla1[[#This Row],[EMPLEADO]],IS[],3,0),"OTROS")</f>
        <v>OTROS</v>
      </c>
      <c r="AQ933" t="str">
        <f>+IFERROR(VLOOKUP(Tabla1[[#This Row],[EMPLEADO]],IS[[NÓMINA]:[INGENIERO]],2,0),"OTROS")</f>
        <v>OTROS</v>
      </c>
    </row>
    <row r="934" spans="1:43" x14ac:dyDescent="0.25">
      <c r="A934" t="s">
        <v>4444</v>
      </c>
      <c r="B934">
        <v>1</v>
      </c>
      <c r="C934" t="s">
        <v>5591</v>
      </c>
      <c r="D934" t="s">
        <v>38</v>
      </c>
      <c r="E934" t="s">
        <v>348</v>
      </c>
      <c r="F934" t="s">
        <v>5592</v>
      </c>
      <c r="G934" s="17" t="s">
        <v>1640</v>
      </c>
      <c r="H934" t="s">
        <v>1052</v>
      </c>
      <c r="I934" t="s">
        <v>43</v>
      </c>
      <c r="J934" t="s">
        <v>8</v>
      </c>
      <c r="K934" t="s">
        <v>59</v>
      </c>
      <c r="L934" t="s">
        <v>1641</v>
      </c>
      <c r="M934" t="s">
        <v>1642</v>
      </c>
      <c r="N934">
        <v>0</v>
      </c>
      <c r="O934" t="s">
        <v>47</v>
      </c>
      <c r="P934">
        <v>10</v>
      </c>
      <c r="Q934" t="s">
        <v>194</v>
      </c>
      <c r="R934" t="s">
        <v>223</v>
      </c>
      <c r="S934" t="s">
        <v>139</v>
      </c>
      <c r="T934" t="s">
        <v>51</v>
      </c>
      <c r="U934" t="s">
        <v>224</v>
      </c>
      <c r="V934">
        <v>0.8</v>
      </c>
      <c r="W934" s="1">
        <v>1258.4000000000003</v>
      </c>
      <c r="X934">
        <v>1</v>
      </c>
      <c r="Y934">
        <v>1.3</v>
      </c>
      <c r="Z934">
        <v>4</v>
      </c>
      <c r="AA934">
        <v>0.32500000000000001</v>
      </c>
      <c r="AB934" s="2">
        <v>0</v>
      </c>
      <c r="AC934" s="1">
        <v>0</v>
      </c>
      <c r="AD934" s="7">
        <v>43509</v>
      </c>
      <c r="AE934" s="7">
        <v>43510</v>
      </c>
      <c r="AF934">
        <v>1</v>
      </c>
      <c r="AG934" t="s">
        <v>53</v>
      </c>
      <c r="AH934" s="2">
        <v>0</v>
      </c>
      <c r="AI934" s="1">
        <v>0</v>
      </c>
      <c r="AJ934" s="1">
        <v>0</v>
      </c>
      <c r="AK934" s="6" t="str">
        <f>+IF(Tabla1[[#This Row],[REQUEST_TY]]="SR MANTENIMIENTO CORRECTIVO", "EMERGENCIA", "OTROS")</f>
        <v>EMERGENCIA</v>
      </c>
      <c r="AL934" s="6" t="str">
        <f>+_xlfn.IFS(Tabla1[[#This Row],[Veces obj]]&lt;=1,"0-1",Tabla1[[#This Row],[Veces obj]]&lt;=2,"1-2",Tabla1[[#This Row],[Veces obj]]&lt;=3,"2-3",TRUE,"&gt;3")</f>
        <v>0-1</v>
      </c>
      <c r="AM934" s="6" t="str">
        <f>+_xlfn.IFS(MONTH(Tabla1[[#This Row],[MES]])&lt;=3,"Q1",MONTH(Tabla1[[#This Row],[MES]])&lt;=6,"Q2",MONTH(Tabla1[[#This Row],[MES]])&lt;=9,"Q3",TRUE,"Q4")</f>
        <v>Q1</v>
      </c>
      <c r="AN934" t="str">
        <f>+IFERROR(VLOOKUP(Tabla1[[#This Row],[CUENTA]],CTAS[],2,0),"OTROS")</f>
        <v>OTROS</v>
      </c>
      <c r="AP934" t="str">
        <f>+IFERROR(VLOOKUP(Tabla1[[#This Row],[EMPLEADO]],IS[],3,0),"OTROS")</f>
        <v>OTROS</v>
      </c>
      <c r="AQ934" t="str">
        <f>+IFERROR(VLOOKUP(Tabla1[[#This Row],[EMPLEADO]],IS[[NÓMINA]:[INGENIERO]],2,0),"OTROS")</f>
        <v>OTROS</v>
      </c>
    </row>
    <row r="935" spans="1:43" x14ac:dyDescent="0.25">
      <c r="A935" t="s">
        <v>4444</v>
      </c>
      <c r="B935">
        <v>1</v>
      </c>
      <c r="C935" t="s">
        <v>6253</v>
      </c>
      <c r="D935" t="s">
        <v>38</v>
      </c>
      <c r="E935" t="s">
        <v>133</v>
      </c>
      <c r="F935" t="s">
        <v>6254</v>
      </c>
      <c r="G935" s="17" t="s">
        <v>2972</v>
      </c>
      <c r="H935" t="s">
        <v>740</v>
      </c>
      <c r="I935" t="s">
        <v>43</v>
      </c>
      <c r="J935" t="s">
        <v>8</v>
      </c>
      <c r="K935" t="s">
        <v>59</v>
      </c>
      <c r="L935" t="s">
        <v>1941</v>
      </c>
      <c r="M935" t="s">
        <v>530</v>
      </c>
      <c r="N935">
        <v>0</v>
      </c>
      <c r="O935" t="s">
        <v>47</v>
      </c>
      <c r="P935">
        <v>23</v>
      </c>
      <c r="Q935" t="s">
        <v>62</v>
      </c>
      <c r="R935" t="s">
        <v>138</v>
      </c>
      <c r="S935" t="s">
        <v>139</v>
      </c>
      <c r="T935" t="s">
        <v>51</v>
      </c>
      <c r="U935" t="s">
        <v>262</v>
      </c>
      <c r="V935">
        <v>1.05</v>
      </c>
      <c r="W935" s="1">
        <v>1651.6500000000003</v>
      </c>
      <c r="X935">
        <v>1</v>
      </c>
      <c r="Y935">
        <v>1.3</v>
      </c>
      <c r="Z935">
        <v>4</v>
      </c>
      <c r="AA935">
        <v>0.32500000000000001</v>
      </c>
      <c r="AB935" s="2">
        <v>0</v>
      </c>
      <c r="AC935" s="1">
        <v>0</v>
      </c>
      <c r="AD935" s="7">
        <v>43511</v>
      </c>
      <c r="AE935" s="7">
        <v>43511</v>
      </c>
      <c r="AF935">
        <v>0</v>
      </c>
      <c r="AG935" t="s">
        <v>53</v>
      </c>
      <c r="AH935" s="2">
        <v>0</v>
      </c>
      <c r="AI935" s="1">
        <v>0</v>
      </c>
      <c r="AJ935" s="1">
        <v>0</v>
      </c>
      <c r="AK935" s="6" t="str">
        <f>+IF(Tabla1[[#This Row],[REQUEST_TY]]="SR MANTENIMIENTO CORRECTIVO", "EMERGENCIA", "OTROS")</f>
        <v>EMERGENCIA</v>
      </c>
      <c r="AL935" s="6" t="str">
        <f>+_xlfn.IFS(Tabla1[[#This Row],[Veces obj]]&lt;=1,"0-1",Tabla1[[#This Row],[Veces obj]]&lt;=2,"1-2",Tabla1[[#This Row],[Veces obj]]&lt;=3,"2-3",TRUE,"&gt;3")</f>
        <v>0-1</v>
      </c>
      <c r="AM935" s="6" t="str">
        <f>+_xlfn.IFS(MONTH(Tabla1[[#This Row],[MES]])&lt;=3,"Q1",MONTH(Tabla1[[#This Row],[MES]])&lt;=6,"Q2",MONTH(Tabla1[[#This Row],[MES]])&lt;=9,"Q3",TRUE,"Q4")</f>
        <v>Q1</v>
      </c>
      <c r="AN935" t="str">
        <f>+IFERROR(VLOOKUP(Tabla1[[#This Row],[CUENTA]],CTAS[],2,0),"OTROS")</f>
        <v>OTROS</v>
      </c>
      <c r="AP935" t="str">
        <f>+IFERROR(VLOOKUP(Tabla1[[#This Row],[EMPLEADO]],IS[],3,0),"OTROS")</f>
        <v>OTROS</v>
      </c>
      <c r="AQ935" t="str">
        <f>+IFERROR(VLOOKUP(Tabla1[[#This Row],[EMPLEADO]],IS[[NÓMINA]:[INGENIERO]],2,0),"OTROS")</f>
        <v>OTROS</v>
      </c>
    </row>
    <row r="936" spans="1:43" x14ac:dyDescent="0.25">
      <c r="A936" t="s">
        <v>4444</v>
      </c>
      <c r="B936">
        <v>1</v>
      </c>
      <c r="C936" t="s">
        <v>6966</v>
      </c>
      <c r="D936" t="s">
        <v>38</v>
      </c>
      <c r="E936" t="s">
        <v>1049</v>
      </c>
      <c r="F936" t="s">
        <v>6967</v>
      </c>
      <c r="G936" s="17" t="s">
        <v>2498</v>
      </c>
      <c r="H936" t="s">
        <v>1572</v>
      </c>
      <c r="I936" t="s">
        <v>43</v>
      </c>
      <c r="J936" t="s">
        <v>8</v>
      </c>
      <c r="K936" t="s">
        <v>102</v>
      </c>
      <c r="L936" t="s">
        <v>1573</v>
      </c>
      <c r="M936" t="s">
        <v>1574</v>
      </c>
      <c r="N936">
        <v>0</v>
      </c>
      <c r="O936" t="s">
        <v>47</v>
      </c>
      <c r="P936">
        <v>28</v>
      </c>
      <c r="Q936" t="s">
        <v>62</v>
      </c>
      <c r="R936" t="s">
        <v>223</v>
      </c>
      <c r="S936" t="s">
        <v>139</v>
      </c>
      <c r="T936" t="s">
        <v>51</v>
      </c>
      <c r="U936" t="s">
        <v>262</v>
      </c>
      <c r="V936">
        <v>1.05</v>
      </c>
      <c r="W936" s="1">
        <v>1651.6500000000003</v>
      </c>
      <c r="X936">
        <v>1</v>
      </c>
      <c r="Y936">
        <v>1.3</v>
      </c>
      <c r="Z936">
        <v>4</v>
      </c>
      <c r="AA936">
        <v>0.32500000000000001</v>
      </c>
      <c r="AB936" s="2">
        <v>0</v>
      </c>
      <c r="AC936" s="1">
        <v>0</v>
      </c>
      <c r="AD936" s="7">
        <v>43522</v>
      </c>
      <c r="AE936" s="7">
        <v>43523</v>
      </c>
      <c r="AF936">
        <v>1</v>
      </c>
      <c r="AG936" t="s">
        <v>53</v>
      </c>
      <c r="AH936" s="2">
        <v>0</v>
      </c>
      <c r="AI936" s="1">
        <v>0</v>
      </c>
      <c r="AJ936" s="1">
        <v>0</v>
      </c>
      <c r="AK936" s="6" t="str">
        <f>+IF(Tabla1[[#This Row],[REQUEST_TY]]="SR MANTENIMIENTO CORRECTIVO", "EMERGENCIA", "OTROS")</f>
        <v>EMERGENCIA</v>
      </c>
      <c r="AL936" s="6" t="str">
        <f>+_xlfn.IFS(Tabla1[[#This Row],[Veces obj]]&lt;=1,"0-1",Tabla1[[#This Row],[Veces obj]]&lt;=2,"1-2",Tabla1[[#This Row],[Veces obj]]&lt;=3,"2-3",TRUE,"&gt;3")</f>
        <v>0-1</v>
      </c>
      <c r="AM936" s="6" t="str">
        <f>+_xlfn.IFS(MONTH(Tabla1[[#This Row],[MES]])&lt;=3,"Q1",MONTH(Tabla1[[#This Row],[MES]])&lt;=6,"Q2",MONTH(Tabla1[[#This Row],[MES]])&lt;=9,"Q3",TRUE,"Q4")</f>
        <v>Q1</v>
      </c>
      <c r="AN936" t="str">
        <f>+IFERROR(VLOOKUP(Tabla1[[#This Row],[CUENTA]],CTAS[],2,0),"OTROS")</f>
        <v>OTROS</v>
      </c>
      <c r="AP936" t="str">
        <f>+IFERROR(VLOOKUP(Tabla1[[#This Row],[EMPLEADO]],IS[],3,0),"OTROS")</f>
        <v>OTROS</v>
      </c>
      <c r="AQ936" t="str">
        <f>+IFERROR(VLOOKUP(Tabla1[[#This Row],[EMPLEADO]],IS[[NÓMINA]:[INGENIERO]],2,0),"OTROS")</f>
        <v>OTROS</v>
      </c>
    </row>
    <row r="937" spans="1:43" x14ac:dyDescent="0.25">
      <c r="A937" t="s">
        <v>4444</v>
      </c>
      <c r="B937">
        <v>1</v>
      </c>
      <c r="C937" t="s">
        <v>7089</v>
      </c>
      <c r="D937" t="s">
        <v>38</v>
      </c>
      <c r="E937" t="s">
        <v>332</v>
      </c>
      <c r="F937" t="s">
        <v>7090</v>
      </c>
      <c r="G937" s="17" t="s">
        <v>1697</v>
      </c>
      <c r="H937" t="s">
        <v>58</v>
      </c>
      <c r="I937" t="s">
        <v>43</v>
      </c>
      <c r="J937" t="s">
        <v>8</v>
      </c>
      <c r="K937" t="s">
        <v>59</v>
      </c>
      <c r="L937" t="s">
        <v>1225</v>
      </c>
      <c r="M937" t="s">
        <v>1226</v>
      </c>
      <c r="N937">
        <v>0</v>
      </c>
      <c r="O937" t="s">
        <v>47</v>
      </c>
      <c r="P937">
        <v>38</v>
      </c>
      <c r="Q937" t="s">
        <v>82</v>
      </c>
      <c r="R937" t="s">
        <v>317</v>
      </c>
      <c r="S937" t="s">
        <v>318</v>
      </c>
      <c r="T937" t="s">
        <v>51</v>
      </c>
      <c r="U937" t="s">
        <v>140</v>
      </c>
      <c r="V937">
        <v>1.1000000000000001</v>
      </c>
      <c r="W937" s="1">
        <v>1730.3000000000004</v>
      </c>
      <c r="X937">
        <v>1</v>
      </c>
      <c r="Y937">
        <v>1.3</v>
      </c>
      <c r="Z937">
        <v>4</v>
      </c>
      <c r="AA937">
        <v>0.32500000000000001</v>
      </c>
      <c r="AB937" s="2">
        <v>0</v>
      </c>
      <c r="AC937" s="1">
        <v>0</v>
      </c>
      <c r="AD937" s="7">
        <v>43521</v>
      </c>
      <c r="AE937" s="7">
        <v>43521</v>
      </c>
      <c r="AF937">
        <v>0</v>
      </c>
      <c r="AG937" t="s">
        <v>53</v>
      </c>
      <c r="AH937" s="2">
        <v>0</v>
      </c>
      <c r="AI937" s="1">
        <v>0</v>
      </c>
      <c r="AJ937" s="1">
        <v>0</v>
      </c>
      <c r="AK937" s="6" t="str">
        <f>+IF(Tabla1[[#This Row],[REQUEST_TY]]="SR MANTENIMIENTO CORRECTIVO", "EMERGENCIA", "OTROS")</f>
        <v>EMERGENCIA</v>
      </c>
      <c r="AL937" s="6" t="str">
        <f>+_xlfn.IFS(Tabla1[[#This Row],[Veces obj]]&lt;=1,"0-1",Tabla1[[#This Row],[Veces obj]]&lt;=2,"1-2",Tabla1[[#This Row],[Veces obj]]&lt;=3,"2-3",TRUE,"&gt;3")</f>
        <v>0-1</v>
      </c>
      <c r="AM937" s="6" t="str">
        <f>+_xlfn.IFS(MONTH(Tabla1[[#This Row],[MES]])&lt;=3,"Q1",MONTH(Tabla1[[#This Row],[MES]])&lt;=6,"Q2",MONTH(Tabla1[[#This Row],[MES]])&lt;=9,"Q3",TRUE,"Q4")</f>
        <v>Q1</v>
      </c>
      <c r="AN937" t="str">
        <f>+IFERROR(VLOOKUP(Tabla1[[#This Row],[CUENTA]],CTAS[],2,0),"OTROS")</f>
        <v>OTROS</v>
      </c>
      <c r="AP937" t="str">
        <f>+IFERROR(VLOOKUP(Tabla1[[#This Row],[EMPLEADO]],IS[],3,0),"OTROS")</f>
        <v>OTROS</v>
      </c>
      <c r="AQ937" t="str">
        <f>+IFERROR(VLOOKUP(Tabla1[[#This Row],[EMPLEADO]],IS[[NÓMINA]:[INGENIERO]],2,0),"OTROS")</f>
        <v>OTROS</v>
      </c>
    </row>
    <row r="938" spans="1:43" x14ac:dyDescent="0.25">
      <c r="A938" t="s">
        <v>36</v>
      </c>
      <c r="B938">
        <v>1</v>
      </c>
      <c r="C938" t="s">
        <v>1949</v>
      </c>
      <c r="D938" t="s">
        <v>38</v>
      </c>
      <c r="E938" t="s">
        <v>39</v>
      </c>
      <c r="F938" t="s">
        <v>1950</v>
      </c>
      <c r="G938" s="17" t="s">
        <v>1951</v>
      </c>
      <c r="H938" t="s">
        <v>58</v>
      </c>
      <c r="I938" t="s">
        <v>43</v>
      </c>
      <c r="J938" t="s">
        <v>8</v>
      </c>
      <c r="K938" t="s">
        <v>117</v>
      </c>
      <c r="L938" t="s">
        <v>1952</v>
      </c>
      <c r="M938" t="s">
        <v>540</v>
      </c>
      <c r="N938">
        <v>0</v>
      </c>
      <c r="O938" t="s">
        <v>47</v>
      </c>
      <c r="P938">
        <v>126</v>
      </c>
      <c r="Q938" t="s">
        <v>48</v>
      </c>
      <c r="R938" t="s">
        <v>49</v>
      </c>
      <c r="S938" t="s">
        <v>50</v>
      </c>
      <c r="T938" t="s">
        <v>51</v>
      </c>
      <c r="U938" t="s">
        <v>52</v>
      </c>
      <c r="V938">
        <v>1.05</v>
      </c>
      <c r="W938" s="1">
        <v>750.75000000000011</v>
      </c>
      <c r="X938">
        <v>1</v>
      </c>
      <c r="Y938">
        <v>1.63</v>
      </c>
      <c r="Z938">
        <v>5</v>
      </c>
      <c r="AA938">
        <v>0.32599999999999996</v>
      </c>
      <c r="AB938" s="2">
        <v>0</v>
      </c>
      <c r="AC938" s="1">
        <v>0</v>
      </c>
      <c r="AD938" s="7">
        <v>43482</v>
      </c>
      <c r="AE938" s="7">
        <v>43482</v>
      </c>
      <c r="AF938">
        <v>0</v>
      </c>
      <c r="AG938" t="s">
        <v>53</v>
      </c>
      <c r="AH938" s="2">
        <v>0</v>
      </c>
      <c r="AI938" s="1">
        <v>0</v>
      </c>
      <c r="AJ938" s="1">
        <v>0</v>
      </c>
      <c r="AK938" s="6" t="str">
        <f>+IF(Tabla1[[#This Row],[REQUEST_TY]]="SR MANTENIMIENTO CORRECTIVO", "EMERGENCIA", "OTROS")</f>
        <v>EMERGENCIA</v>
      </c>
      <c r="AL938" s="6" t="str">
        <f>+_xlfn.IFS(Tabla1[[#This Row],[Veces obj]]&lt;=1,"0-1",Tabla1[[#This Row],[Veces obj]]&lt;=2,"1-2",Tabla1[[#This Row],[Veces obj]]&lt;=3,"2-3",TRUE,"&gt;3")</f>
        <v>0-1</v>
      </c>
      <c r="AM938" s="6" t="str">
        <f>+_xlfn.IFS(MONTH(Tabla1[[#This Row],[MES]])&lt;=3,"Q1",MONTH(Tabla1[[#This Row],[MES]])&lt;=6,"Q2",MONTH(Tabla1[[#This Row],[MES]])&lt;=9,"Q3",TRUE,"Q4")</f>
        <v>Q1</v>
      </c>
      <c r="AN938" t="str">
        <f>+IFERROR(VLOOKUP(Tabla1[[#This Row],[CUENTA]],CTAS[],2,0),"OTROS")</f>
        <v>OTROS</v>
      </c>
      <c r="AP938" t="str">
        <f>+IFERROR(VLOOKUP(Tabla1[[#This Row],[EMPLEADO]],IS[],3,0),"OTROS")</f>
        <v>OTROS</v>
      </c>
      <c r="AQ938" t="str">
        <f>+IFERROR(VLOOKUP(Tabla1[[#This Row],[EMPLEADO]],IS[[NÓMINA]:[INGENIERO]],2,0),"OTROS")</f>
        <v>OTROS</v>
      </c>
    </row>
    <row r="939" spans="1:43" x14ac:dyDescent="0.25">
      <c r="A939" t="s">
        <v>36</v>
      </c>
      <c r="B939">
        <v>1</v>
      </c>
      <c r="C939" t="s">
        <v>1953</v>
      </c>
      <c r="D939" t="s">
        <v>38</v>
      </c>
      <c r="E939" t="s">
        <v>294</v>
      </c>
      <c r="F939" t="s">
        <v>1954</v>
      </c>
      <c r="G939" s="17" t="s">
        <v>1955</v>
      </c>
      <c r="H939" t="s">
        <v>1572</v>
      </c>
      <c r="I939" t="s">
        <v>43</v>
      </c>
      <c r="J939" t="s">
        <v>8</v>
      </c>
      <c r="K939" t="s">
        <v>966</v>
      </c>
      <c r="L939" t="s">
        <v>1956</v>
      </c>
      <c r="M939" t="s">
        <v>1957</v>
      </c>
      <c r="N939">
        <v>0</v>
      </c>
      <c r="O939" t="s">
        <v>47</v>
      </c>
      <c r="P939">
        <v>58</v>
      </c>
      <c r="Q939" t="s">
        <v>82</v>
      </c>
      <c r="R939" t="s">
        <v>95</v>
      </c>
      <c r="S939" t="s">
        <v>64</v>
      </c>
      <c r="T939" t="s">
        <v>51</v>
      </c>
      <c r="U939" t="s">
        <v>83</v>
      </c>
      <c r="V939">
        <v>1.05</v>
      </c>
      <c r="W939" s="1">
        <v>1433.25</v>
      </c>
      <c r="X939">
        <v>1</v>
      </c>
      <c r="Y939">
        <v>1.63</v>
      </c>
      <c r="Z939">
        <v>5</v>
      </c>
      <c r="AA939">
        <v>0.32599999999999996</v>
      </c>
      <c r="AB939" s="2">
        <v>0</v>
      </c>
      <c r="AC939" s="1">
        <v>0</v>
      </c>
      <c r="AD939" s="7">
        <v>43486</v>
      </c>
      <c r="AE939" s="7">
        <v>43486</v>
      </c>
      <c r="AF939">
        <v>0</v>
      </c>
      <c r="AG939" t="s">
        <v>53</v>
      </c>
      <c r="AH939" s="2">
        <v>0</v>
      </c>
      <c r="AI939" s="1">
        <v>0</v>
      </c>
      <c r="AJ939" s="1">
        <v>0</v>
      </c>
      <c r="AK939" s="6" t="str">
        <f>+IF(Tabla1[[#This Row],[REQUEST_TY]]="SR MANTENIMIENTO CORRECTIVO", "EMERGENCIA", "OTROS")</f>
        <v>EMERGENCIA</v>
      </c>
      <c r="AL939" s="6" t="str">
        <f>+_xlfn.IFS(Tabla1[[#This Row],[Veces obj]]&lt;=1,"0-1",Tabla1[[#This Row],[Veces obj]]&lt;=2,"1-2",Tabla1[[#This Row],[Veces obj]]&lt;=3,"2-3",TRUE,"&gt;3")</f>
        <v>0-1</v>
      </c>
      <c r="AM939" s="6" t="str">
        <f>+_xlfn.IFS(MONTH(Tabla1[[#This Row],[MES]])&lt;=3,"Q1",MONTH(Tabla1[[#This Row],[MES]])&lt;=6,"Q2",MONTH(Tabla1[[#This Row],[MES]])&lt;=9,"Q3",TRUE,"Q4")</f>
        <v>Q1</v>
      </c>
      <c r="AN939" t="str">
        <f>+IFERROR(VLOOKUP(Tabla1[[#This Row],[CUENTA]],CTAS[],2,0),"OTROS")</f>
        <v>OTROS</v>
      </c>
      <c r="AP939" t="str">
        <f>+IFERROR(VLOOKUP(Tabla1[[#This Row],[EMPLEADO]],IS[],3,0),"OTROS")</f>
        <v>OTROS</v>
      </c>
      <c r="AQ939" t="str">
        <f>+IFERROR(VLOOKUP(Tabla1[[#This Row],[EMPLEADO]],IS[[NÓMINA]:[INGENIERO]],2,0),"OTROS")</f>
        <v>OTROS</v>
      </c>
    </row>
    <row r="940" spans="1:43" x14ac:dyDescent="0.25">
      <c r="A940" t="s">
        <v>4444</v>
      </c>
      <c r="B940">
        <v>1</v>
      </c>
      <c r="C940" t="s">
        <v>4953</v>
      </c>
      <c r="D940" t="s">
        <v>38</v>
      </c>
      <c r="E940" t="s">
        <v>76</v>
      </c>
      <c r="F940" t="s">
        <v>4954</v>
      </c>
      <c r="G940" s="17" t="s">
        <v>2295</v>
      </c>
      <c r="H940" t="s">
        <v>246</v>
      </c>
      <c r="I940" t="s">
        <v>43</v>
      </c>
      <c r="J940" t="s">
        <v>8</v>
      </c>
      <c r="K940" t="s">
        <v>102</v>
      </c>
      <c r="L940" t="s">
        <v>1154</v>
      </c>
      <c r="M940" t="s">
        <v>1155</v>
      </c>
      <c r="N940">
        <v>0</v>
      </c>
      <c r="O940" t="s">
        <v>105</v>
      </c>
      <c r="P940">
        <v>6</v>
      </c>
      <c r="Q940" t="s">
        <v>207</v>
      </c>
      <c r="R940" t="s">
        <v>63</v>
      </c>
      <c r="S940" t="s">
        <v>64</v>
      </c>
      <c r="T940" t="s">
        <v>51</v>
      </c>
      <c r="U940" t="s">
        <v>209</v>
      </c>
      <c r="V940">
        <v>0</v>
      </c>
      <c r="W940" s="1">
        <v>0</v>
      </c>
      <c r="X940">
        <v>1</v>
      </c>
      <c r="Y940">
        <v>1.63</v>
      </c>
      <c r="Z940">
        <v>5</v>
      </c>
      <c r="AA940">
        <v>0.32599999999999996</v>
      </c>
      <c r="AB940" s="2">
        <v>0</v>
      </c>
      <c r="AC940" s="1">
        <v>0</v>
      </c>
      <c r="AD940" s="7">
        <v>43501</v>
      </c>
      <c r="AE940" s="7">
        <v>43502</v>
      </c>
      <c r="AF940">
        <v>1</v>
      </c>
      <c r="AG940" t="s">
        <v>53</v>
      </c>
      <c r="AH940" s="2">
        <v>0</v>
      </c>
      <c r="AI940" s="1">
        <v>0</v>
      </c>
      <c r="AJ940" s="1">
        <v>0</v>
      </c>
      <c r="AK940" s="6" t="str">
        <f>+IF(Tabla1[[#This Row],[REQUEST_TY]]="SR MANTENIMIENTO CORRECTIVO", "EMERGENCIA", "OTROS")</f>
        <v>EMERGENCIA</v>
      </c>
      <c r="AL940" s="6" t="str">
        <f>+_xlfn.IFS(Tabla1[[#This Row],[Veces obj]]&lt;=1,"0-1",Tabla1[[#This Row],[Veces obj]]&lt;=2,"1-2",Tabla1[[#This Row],[Veces obj]]&lt;=3,"2-3",TRUE,"&gt;3")</f>
        <v>0-1</v>
      </c>
      <c r="AM940" s="6" t="str">
        <f>+_xlfn.IFS(MONTH(Tabla1[[#This Row],[MES]])&lt;=3,"Q1",MONTH(Tabla1[[#This Row],[MES]])&lt;=6,"Q2",MONTH(Tabla1[[#This Row],[MES]])&lt;=9,"Q3",TRUE,"Q4")</f>
        <v>Q1</v>
      </c>
      <c r="AN940" t="str">
        <f>+IFERROR(VLOOKUP(Tabla1[[#This Row],[CUENTA]],CTAS[],2,0),"OTROS")</f>
        <v>OTROS</v>
      </c>
      <c r="AP940" t="str">
        <f>+IFERROR(VLOOKUP(Tabla1[[#This Row],[EMPLEADO]],IS[],3,0),"OTROS")</f>
        <v>OTROS</v>
      </c>
      <c r="AQ940" t="str">
        <f>+IFERROR(VLOOKUP(Tabla1[[#This Row],[EMPLEADO]],IS[[NÓMINA]:[INGENIERO]],2,0),"OTROS")</f>
        <v>OTROS</v>
      </c>
    </row>
    <row r="941" spans="1:43" x14ac:dyDescent="0.25">
      <c r="A941" t="s">
        <v>36</v>
      </c>
      <c r="B941">
        <v>1</v>
      </c>
      <c r="C941" t="s">
        <v>1958</v>
      </c>
      <c r="D941" t="s">
        <v>38</v>
      </c>
      <c r="E941" t="s">
        <v>133</v>
      </c>
      <c r="F941" t="s">
        <v>1959</v>
      </c>
      <c r="G941" s="17" t="s">
        <v>1960</v>
      </c>
      <c r="H941" t="s">
        <v>384</v>
      </c>
      <c r="I941" t="s">
        <v>43</v>
      </c>
      <c r="J941" t="s">
        <v>8</v>
      </c>
      <c r="K941" t="s">
        <v>59</v>
      </c>
      <c r="L941" t="s">
        <v>1961</v>
      </c>
      <c r="M941" t="s">
        <v>1496</v>
      </c>
      <c r="N941">
        <v>0</v>
      </c>
      <c r="O941" t="s">
        <v>47</v>
      </c>
      <c r="P941">
        <v>20</v>
      </c>
      <c r="Q941" t="s">
        <v>62</v>
      </c>
      <c r="R941" t="s">
        <v>138</v>
      </c>
      <c r="S941" t="s">
        <v>139</v>
      </c>
      <c r="T941" t="s">
        <v>51</v>
      </c>
      <c r="U941" t="s">
        <v>262</v>
      </c>
      <c r="V941">
        <v>1.05</v>
      </c>
      <c r="W941" s="1">
        <v>1651.6500000000003</v>
      </c>
      <c r="X941">
        <v>1</v>
      </c>
      <c r="Y941">
        <v>1.31</v>
      </c>
      <c r="Z941">
        <v>4</v>
      </c>
      <c r="AA941">
        <v>0.32750000000000001</v>
      </c>
      <c r="AB941" s="2">
        <v>0</v>
      </c>
      <c r="AC941" s="1">
        <v>0</v>
      </c>
      <c r="AD941" s="7">
        <v>43496</v>
      </c>
      <c r="AE941" s="7">
        <v>43496</v>
      </c>
      <c r="AF941">
        <v>0</v>
      </c>
      <c r="AG941" t="s">
        <v>53</v>
      </c>
      <c r="AH941" s="2">
        <v>0</v>
      </c>
      <c r="AI941" s="1">
        <v>0</v>
      </c>
      <c r="AJ941" s="1">
        <v>0</v>
      </c>
      <c r="AK941" s="6" t="str">
        <f>+IF(Tabla1[[#This Row],[REQUEST_TY]]="SR MANTENIMIENTO CORRECTIVO", "EMERGENCIA", "OTROS")</f>
        <v>EMERGENCIA</v>
      </c>
      <c r="AL941" s="6" t="str">
        <f>+_xlfn.IFS(Tabla1[[#This Row],[Veces obj]]&lt;=1,"0-1",Tabla1[[#This Row],[Veces obj]]&lt;=2,"1-2",Tabla1[[#This Row],[Veces obj]]&lt;=3,"2-3",TRUE,"&gt;3")</f>
        <v>0-1</v>
      </c>
      <c r="AM941" s="6" t="str">
        <f>+_xlfn.IFS(MONTH(Tabla1[[#This Row],[MES]])&lt;=3,"Q1",MONTH(Tabla1[[#This Row],[MES]])&lt;=6,"Q2",MONTH(Tabla1[[#This Row],[MES]])&lt;=9,"Q3",TRUE,"Q4")</f>
        <v>Q1</v>
      </c>
      <c r="AN941" t="str">
        <f>+IFERROR(VLOOKUP(Tabla1[[#This Row],[CUENTA]],CTAS[],2,0),"OTROS")</f>
        <v>OTROS</v>
      </c>
      <c r="AP941" t="str">
        <f>+IFERROR(VLOOKUP(Tabla1[[#This Row],[EMPLEADO]],IS[],3,0),"OTROS")</f>
        <v>OTROS</v>
      </c>
      <c r="AQ941" t="str">
        <f>+IFERROR(VLOOKUP(Tabla1[[#This Row],[EMPLEADO]],IS[[NÓMINA]:[INGENIERO]],2,0),"OTROS")</f>
        <v>OTROS</v>
      </c>
    </row>
    <row r="942" spans="1:43" x14ac:dyDescent="0.25">
      <c r="A942" t="s">
        <v>36</v>
      </c>
      <c r="B942">
        <v>1</v>
      </c>
      <c r="C942" t="s">
        <v>1962</v>
      </c>
      <c r="D942" t="s">
        <v>38</v>
      </c>
      <c r="E942" t="s">
        <v>328</v>
      </c>
      <c r="F942" t="s">
        <v>1963</v>
      </c>
      <c r="G942" s="17" t="s">
        <v>1964</v>
      </c>
      <c r="H942" t="s">
        <v>220</v>
      </c>
      <c r="I942" t="s">
        <v>43</v>
      </c>
      <c r="J942" t="s">
        <v>8</v>
      </c>
      <c r="K942" t="s">
        <v>907</v>
      </c>
      <c r="L942" t="s">
        <v>908</v>
      </c>
      <c r="M942" t="s">
        <v>556</v>
      </c>
      <c r="N942">
        <v>0</v>
      </c>
      <c r="O942" t="s">
        <v>47</v>
      </c>
      <c r="P942">
        <v>58</v>
      </c>
      <c r="Q942" t="s">
        <v>82</v>
      </c>
      <c r="R942" t="s">
        <v>153</v>
      </c>
      <c r="S942" t="s">
        <v>50</v>
      </c>
      <c r="T942" t="s">
        <v>208</v>
      </c>
      <c r="U942" t="s">
        <v>120</v>
      </c>
      <c r="V942">
        <v>0.8</v>
      </c>
      <c r="W942" s="1">
        <v>572.00000000000011</v>
      </c>
      <c r="X942">
        <v>1</v>
      </c>
      <c r="Y942">
        <v>2.95</v>
      </c>
      <c r="Z942">
        <v>9</v>
      </c>
      <c r="AA942">
        <v>0.32777777777777778</v>
      </c>
      <c r="AB942" s="2">
        <v>0</v>
      </c>
      <c r="AC942" s="1">
        <v>0</v>
      </c>
      <c r="AD942" s="7">
        <v>43490</v>
      </c>
      <c r="AE942" s="7">
        <v>43490</v>
      </c>
      <c r="AF942">
        <v>0</v>
      </c>
      <c r="AG942" t="s">
        <v>53</v>
      </c>
      <c r="AH942" s="2">
        <v>0</v>
      </c>
      <c r="AI942" s="1">
        <v>0</v>
      </c>
      <c r="AJ942" s="1">
        <v>0</v>
      </c>
      <c r="AK942" s="6" t="str">
        <f>+IF(Tabla1[[#This Row],[REQUEST_TY]]="SR MANTENIMIENTO CORRECTIVO", "EMERGENCIA", "OTROS")</f>
        <v>EMERGENCIA</v>
      </c>
      <c r="AL942" s="6" t="str">
        <f>+_xlfn.IFS(Tabla1[[#This Row],[Veces obj]]&lt;=1,"0-1",Tabla1[[#This Row],[Veces obj]]&lt;=2,"1-2",Tabla1[[#This Row],[Veces obj]]&lt;=3,"2-3",TRUE,"&gt;3")</f>
        <v>0-1</v>
      </c>
      <c r="AM942" s="6" t="str">
        <f>+_xlfn.IFS(MONTH(Tabla1[[#This Row],[MES]])&lt;=3,"Q1",MONTH(Tabla1[[#This Row],[MES]])&lt;=6,"Q2",MONTH(Tabla1[[#This Row],[MES]])&lt;=9,"Q3",TRUE,"Q4")</f>
        <v>Q1</v>
      </c>
      <c r="AN942" t="str">
        <f>+IFERROR(VLOOKUP(Tabla1[[#This Row],[CUENTA]],CTAS[],2,0),"OTROS")</f>
        <v>OTROS</v>
      </c>
      <c r="AP942" t="str">
        <f>+IFERROR(VLOOKUP(Tabla1[[#This Row],[EMPLEADO]],IS[],3,0),"OTROS")</f>
        <v>OTROS</v>
      </c>
      <c r="AQ942" t="str">
        <f>+IFERROR(VLOOKUP(Tabla1[[#This Row],[EMPLEADO]],IS[[NÓMINA]:[INGENIERO]],2,0),"OTROS")</f>
        <v>OTROS</v>
      </c>
    </row>
    <row r="943" spans="1:43" x14ac:dyDescent="0.25">
      <c r="A943" t="s">
        <v>36</v>
      </c>
      <c r="B943">
        <v>1</v>
      </c>
      <c r="C943" t="s">
        <v>1965</v>
      </c>
      <c r="D943" t="s">
        <v>38</v>
      </c>
      <c r="E943" t="s">
        <v>1966</v>
      </c>
      <c r="F943" t="s">
        <v>1967</v>
      </c>
      <c r="G943" s="17" t="s">
        <v>1968</v>
      </c>
      <c r="H943" t="s">
        <v>79</v>
      </c>
      <c r="I943" t="s">
        <v>43</v>
      </c>
      <c r="J943" t="s">
        <v>8</v>
      </c>
      <c r="K943" t="s">
        <v>1969</v>
      </c>
      <c r="L943" t="s">
        <v>1970</v>
      </c>
      <c r="M943" t="s">
        <v>654</v>
      </c>
      <c r="N943">
        <v>0</v>
      </c>
      <c r="O943" t="s">
        <v>47</v>
      </c>
      <c r="P943">
        <v>2615</v>
      </c>
      <c r="Q943" t="s">
        <v>48</v>
      </c>
      <c r="R943" t="s">
        <v>74</v>
      </c>
      <c r="S943" t="s">
        <v>50</v>
      </c>
      <c r="T943" t="s">
        <v>51</v>
      </c>
      <c r="U943" t="s">
        <v>52</v>
      </c>
      <c r="V943">
        <v>1.05</v>
      </c>
      <c r="W943" s="1">
        <v>750.75000000000011</v>
      </c>
      <c r="X943">
        <v>1</v>
      </c>
      <c r="Y943">
        <v>1.64</v>
      </c>
      <c r="Z943">
        <v>5</v>
      </c>
      <c r="AA943">
        <v>0.32799999999999996</v>
      </c>
      <c r="AB943" s="2">
        <v>0</v>
      </c>
      <c r="AC943" s="1">
        <v>0</v>
      </c>
      <c r="AD943" s="7">
        <v>43493</v>
      </c>
      <c r="AE943" s="7">
        <v>43494</v>
      </c>
      <c r="AF943">
        <v>1</v>
      </c>
      <c r="AG943" t="s">
        <v>53</v>
      </c>
      <c r="AH943" s="2">
        <v>0</v>
      </c>
      <c r="AI943" s="1">
        <v>0</v>
      </c>
      <c r="AJ943" s="1">
        <v>0</v>
      </c>
      <c r="AK943" s="6" t="str">
        <f>+IF(Tabla1[[#This Row],[REQUEST_TY]]="SR MANTENIMIENTO CORRECTIVO", "EMERGENCIA", "OTROS")</f>
        <v>EMERGENCIA</v>
      </c>
      <c r="AL943" s="6" t="str">
        <f>+_xlfn.IFS(Tabla1[[#This Row],[Veces obj]]&lt;=1,"0-1",Tabla1[[#This Row],[Veces obj]]&lt;=2,"1-2",Tabla1[[#This Row],[Veces obj]]&lt;=3,"2-3",TRUE,"&gt;3")</f>
        <v>0-1</v>
      </c>
      <c r="AM943" s="6" t="str">
        <f>+_xlfn.IFS(MONTH(Tabla1[[#This Row],[MES]])&lt;=3,"Q1",MONTH(Tabla1[[#This Row],[MES]])&lt;=6,"Q2",MONTH(Tabla1[[#This Row],[MES]])&lt;=9,"Q3",TRUE,"Q4")</f>
        <v>Q1</v>
      </c>
      <c r="AN943" t="str">
        <f>+IFERROR(VLOOKUP(Tabla1[[#This Row],[CUENTA]],CTAS[],2,0),"OTROS")</f>
        <v>OTROS</v>
      </c>
      <c r="AP943" t="str">
        <f>+IFERROR(VLOOKUP(Tabla1[[#This Row],[EMPLEADO]],IS[],3,0),"OTROS")</f>
        <v>OTROS</v>
      </c>
      <c r="AQ943" t="str">
        <f>+IFERROR(VLOOKUP(Tabla1[[#This Row],[EMPLEADO]],IS[[NÓMINA]:[INGENIERO]],2,0),"OTROS")</f>
        <v>OTROS</v>
      </c>
    </row>
    <row r="944" spans="1:43" x14ac:dyDescent="0.25">
      <c r="A944" t="s">
        <v>36</v>
      </c>
      <c r="B944">
        <v>1</v>
      </c>
      <c r="C944" t="s">
        <v>1076</v>
      </c>
      <c r="D944" t="s">
        <v>38</v>
      </c>
      <c r="E944" t="s">
        <v>1077</v>
      </c>
      <c r="F944" t="s">
        <v>1078</v>
      </c>
      <c r="G944" s="17" t="s">
        <v>1079</v>
      </c>
      <c r="H944" t="s">
        <v>297</v>
      </c>
      <c r="I944" t="s">
        <v>43</v>
      </c>
      <c r="J944" t="s">
        <v>8</v>
      </c>
      <c r="K944" t="s">
        <v>71</v>
      </c>
      <c r="L944" t="s">
        <v>1080</v>
      </c>
      <c r="M944" t="s">
        <v>94</v>
      </c>
      <c r="N944">
        <v>0</v>
      </c>
      <c r="O944" t="s">
        <v>47</v>
      </c>
      <c r="P944">
        <v>26</v>
      </c>
      <c r="Q944" t="s">
        <v>62</v>
      </c>
      <c r="R944" t="s">
        <v>63</v>
      </c>
      <c r="S944" t="s">
        <v>64</v>
      </c>
      <c r="T944" t="s">
        <v>51</v>
      </c>
      <c r="U944" t="s">
        <v>65</v>
      </c>
      <c r="V944">
        <v>0.8</v>
      </c>
      <c r="W944" s="1">
        <v>1092</v>
      </c>
      <c r="X944">
        <v>1</v>
      </c>
      <c r="Y944">
        <v>0.82</v>
      </c>
      <c r="Z944">
        <v>5</v>
      </c>
      <c r="AA944">
        <v>0.16399999999999998</v>
      </c>
      <c r="AB944" s="2">
        <v>0</v>
      </c>
      <c r="AC944" s="1">
        <v>0</v>
      </c>
      <c r="AD944" s="7">
        <v>43480</v>
      </c>
      <c r="AE944" s="7">
        <v>43480</v>
      </c>
      <c r="AF944">
        <v>0</v>
      </c>
      <c r="AG944" t="s">
        <v>53</v>
      </c>
      <c r="AH944" s="2">
        <v>0</v>
      </c>
      <c r="AI944" s="1">
        <v>0</v>
      </c>
      <c r="AJ944" s="1">
        <v>0</v>
      </c>
      <c r="AK944" s="6" t="str">
        <f>+IF(Tabla1[[#This Row],[REQUEST_TY]]="SR MANTENIMIENTO CORRECTIVO", "EMERGENCIA", "OTROS")</f>
        <v>EMERGENCIA</v>
      </c>
      <c r="AL944" s="6" t="str">
        <f>+_xlfn.IFS(Tabla1[[#This Row],[Veces obj]]&lt;=1,"0-1",Tabla1[[#This Row],[Veces obj]]&lt;=2,"1-2",Tabla1[[#This Row],[Veces obj]]&lt;=3,"2-3",TRUE,"&gt;3")</f>
        <v>0-1</v>
      </c>
      <c r="AM944" s="6" t="str">
        <f>+_xlfn.IFS(MONTH(Tabla1[[#This Row],[MES]])&lt;=3,"Q1",MONTH(Tabla1[[#This Row],[MES]])&lt;=6,"Q2",MONTH(Tabla1[[#This Row],[MES]])&lt;=9,"Q3",TRUE,"Q4")</f>
        <v>Q1</v>
      </c>
      <c r="AN944" t="str">
        <f>+IFERROR(VLOOKUP(Tabla1[[#This Row],[CUENTA]],CTAS[],2,0),"OTROS")</f>
        <v>OTROS</v>
      </c>
      <c r="AO944">
        <v>1</v>
      </c>
      <c r="AP944" t="str">
        <f>+IFERROR(VLOOKUP(Tabla1[[#This Row],[EMPLEADO]],IS[],3,0),"OTROS")</f>
        <v>JUAREZ</v>
      </c>
      <c r="AQ944" t="str">
        <f>+IFERROR(VLOOKUP(Tabla1[[#This Row],[EMPLEADO]],IS[[NÓMINA]:[INGENIERO]],2,0),"OTROS")</f>
        <v>ALFREDO TORRES</v>
      </c>
    </row>
    <row r="945" spans="1:43" x14ac:dyDescent="0.25">
      <c r="A945" t="s">
        <v>36</v>
      </c>
      <c r="B945">
        <v>1</v>
      </c>
      <c r="C945" t="s">
        <v>1974</v>
      </c>
      <c r="D945" t="s">
        <v>38</v>
      </c>
      <c r="E945" t="s">
        <v>76</v>
      </c>
      <c r="F945" t="s">
        <v>1975</v>
      </c>
      <c r="G945" s="17" t="s">
        <v>1205</v>
      </c>
      <c r="H945" t="s">
        <v>58</v>
      </c>
      <c r="I945" t="s">
        <v>43</v>
      </c>
      <c r="J945" t="s">
        <v>8</v>
      </c>
      <c r="K945" t="s">
        <v>59</v>
      </c>
      <c r="L945" t="s">
        <v>1206</v>
      </c>
      <c r="M945" t="s">
        <v>61</v>
      </c>
      <c r="N945">
        <v>0</v>
      </c>
      <c r="O945" t="s">
        <v>47</v>
      </c>
      <c r="P945">
        <v>3</v>
      </c>
      <c r="Q945" t="s">
        <v>388</v>
      </c>
      <c r="R945" t="s">
        <v>63</v>
      </c>
      <c r="S945" t="s">
        <v>64</v>
      </c>
      <c r="T945" t="s">
        <v>51</v>
      </c>
      <c r="U945" t="s">
        <v>389</v>
      </c>
      <c r="V945">
        <v>0</v>
      </c>
      <c r="W945" s="1">
        <v>0</v>
      </c>
      <c r="X945">
        <v>1</v>
      </c>
      <c r="Y945">
        <v>1.65</v>
      </c>
      <c r="Z945">
        <v>5</v>
      </c>
      <c r="AA945">
        <v>0.32999999999999996</v>
      </c>
      <c r="AB945" s="2">
        <v>0</v>
      </c>
      <c r="AC945" s="1">
        <v>0</v>
      </c>
      <c r="AD945" s="7">
        <v>43494</v>
      </c>
      <c r="AE945" s="7">
        <v>43494</v>
      </c>
      <c r="AF945">
        <v>0</v>
      </c>
      <c r="AG945" t="s">
        <v>53</v>
      </c>
      <c r="AH945" s="2">
        <v>0</v>
      </c>
      <c r="AI945" s="1">
        <v>0</v>
      </c>
      <c r="AJ945" s="1">
        <v>0</v>
      </c>
      <c r="AK945" s="6" t="str">
        <f>+IF(Tabla1[[#This Row],[REQUEST_TY]]="SR MANTENIMIENTO CORRECTIVO", "EMERGENCIA", "OTROS")</f>
        <v>EMERGENCIA</v>
      </c>
      <c r="AL945" s="6" t="str">
        <f>+_xlfn.IFS(Tabla1[[#This Row],[Veces obj]]&lt;=1,"0-1",Tabla1[[#This Row],[Veces obj]]&lt;=2,"1-2",Tabla1[[#This Row],[Veces obj]]&lt;=3,"2-3",TRUE,"&gt;3")</f>
        <v>0-1</v>
      </c>
      <c r="AM945" s="6" t="str">
        <f>+_xlfn.IFS(MONTH(Tabla1[[#This Row],[MES]])&lt;=3,"Q1",MONTH(Tabla1[[#This Row],[MES]])&lt;=6,"Q2",MONTH(Tabla1[[#This Row],[MES]])&lt;=9,"Q3",TRUE,"Q4")</f>
        <v>Q1</v>
      </c>
      <c r="AN945" t="str">
        <f>+IFERROR(VLOOKUP(Tabla1[[#This Row],[CUENTA]],CTAS[],2,0),"OTROS")</f>
        <v>OTROS</v>
      </c>
      <c r="AP945" t="str">
        <f>+IFERROR(VLOOKUP(Tabla1[[#This Row],[EMPLEADO]],IS[],3,0),"OTROS")</f>
        <v>OTROS</v>
      </c>
      <c r="AQ945" t="str">
        <f>+IFERROR(VLOOKUP(Tabla1[[#This Row],[EMPLEADO]],IS[[NÓMINA]:[INGENIERO]],2,0),"OTROS")</f>
        <v>OTROS</v>
      </c>
    </row>
    <row r="946" spans="1:43" x14ac:dyDescent="0.25">
      <c r="A946" t="s">
        <v>4444</v>
      </c>
      <c r="B946">
        <v>1</v>
      </c>
      <c r="C946" t="s">
        <v>5099</v>
      </c>
      <c r="D946" t="s">
        <v>38</v>
      </c>
      <c r="E946" t="s">
        <v>133</v>
      </c>
      <c r="F946" t="s">
        <v>5100</v>
      </c>
      <c r="G946" s="17" t="s">
        <v>878</v>
      </c>
      <c r="H946" t="s">
        <v>646</v>
      </c>
      <c r="I946" t="s">
        <v>43</v>
      </c>
      <c r="J946" t="s">
        <v>8</v>
      </c>
      <c r="K946" t="s">
        <v>59</v>
      </c>
      <c r="L946" t="s">
        <v>357</v>
      </c>
      <c r="M946" t="s">
        <v>358</v>
      </c>
      <c r="N946">
        <v>0</v>
      </c>
      <c r="O946" t="s">
        <v>47</v>
      </c>
      <c r="P946">
        <v>11</v>
      </c>
      <c r="Q946" t="s">
        <v>194</v>
      </c>
      <c r="R946" t="s">
        <v>138</v>
      </c>
      <c r="S946" t="s">
        <v>139</v>
      </c>
      <c r="T946" t="s">
        <v>51</v>
      </c>
      <c r="U946" t="s">
        <v>224</v>
      </c>
      <c r="V946">
        <v>0.8</v>
      </c>
      <c r="W946" s="1">
        <v>1258.4000000000003</v>
      </c>
      <c r="X946">
        <v>1</v>
      </c>
      <c r="Y946">
        <v>1.32</v>
      </c>
      <c r="Z946">
        <v>4</v>
      </c>
      <c r="AA946">
        <v>0.33</v>
      </c>
      <c r="AB946" s="2">
        <v>0</v>
      </c>
      <c r="AC946" s="1">
        <v>0</v>
      </c>
      <c r="AD946" s="7">
        <v>43502</v>
      </c>
      <c r="AE946" s="7">
        <v>43502</v>
      </c>
      <c r="AF946">
        <v>0</v>
      </c>
      <c r="AG946" t="s">
        <v>53</v>
      </c>
      <c r="AH946" s="2">
        <v>0</v>
      </c>
      <c r="AI946" s="1">
        <v>0</v>
      </c>
      <c r="AJ946" s="1">
        <v>0</v>
      </c>
      <c r="AK946" s="6" t="str">
        <f>+IF(Tabla1[[#This Row],[REQUEST_TY]]="SR MANTENIMIENTO CORRECTIVO", "EMERGENCIA", "OTROS")</f>
        <v>EMERGENCIA</v>
      </c>
      <c r="AL946" s="6" t="str">
        <f>+_xlfn.IFS(Tabla1[[#This Row],[Veces obj]]&lt;=1,"0-1",Tabla1[[#This Row],[Veces obj]]&lt;=2,"1-2",Tabla1[[#This Row],[Veces obj]]&lt;=3,"2-3",TRUE,"&gt;3")</f>
        <v>0-1</v>
      </c>
      <c r="AM946" s="6" t="str">
        <f>+_xlfn.IFS(MONTH(Tabla1[[#This Row],[MES]])&lt;=3,"Q1",MONTH(Tabla1[[#This Row],[MES]])&lt;=6,"Q2",MONTH(Tabla1[[#This Row],[MES]])&lt;=9,"Q3",TRUE,"Q4")</f>
        <v>Q1</v>
      </c>
      <c r="AN946" t="str">
        <f>+IFERROR(VLOOKUP(Tabla1[[#This Row],[CUENTA]],CTAS[],2,0),"OTROS")</f>
        <v>OTROS</v>
      </c>
      <c r="AP946" t="str">
        <f>+IFERROR(VLOOKUP(Tabla1[[#This Row],[EMPLEADO]],IS[],3,0),"OTROS")</f>
        <v>OTROS</v>
      </c>
      <c r="AQ946" t="str">
        <f>+IFERROR(VLOOKUP(Tabla1[[#This Row],[EMPLEADO]],IS[[NÓMINA]:[INGENIERO]],2,0),"OTROS")</f>
        <v>OTROS</v>
      </c>
    </row>
    <row r="947" spans="1:43" x14ac:dyDescent="0.25">
      <c r="A947" t="s">
        <v>4444</v>
      </c>
      <c r="B947">
        <v>1</v>
      </c>
      <c r="C947" t="s">
        <v>5104</v>
      </c>
      <c r="D947" t="s">
        <v>38</v>
      </c>
      <c r="E947" t="s">
        <v>217</v>
      </c>
      <c r="F947" t="s">
        <v>5100</v>
      </c>
      <c r="G947" s="17" t="s">
        <v>5105</v>
      </c>
      <c r="H947" t="s">
        <v>58</v>
      </c>
      <c r="I947" t="s">
        <v>43</v>
      </c>
      <c r="J947" t="s">
        <v>8</v>
      </c>
      <c r="K947" t="s">
        <v>59</v>
      </c>
      <c r="L947" t="s">
        <v>5106</v>
      </c>
      <c r="M947" t="s">
        <v>222</v>
      </c>
      <c r="N947">
        <v>0</v>
      </c>
      <c r="O947" t="s">
        <v>47</v>
      </c>
      <c r="P947">
        <v>71</v>
      </c>
      <c r="Q947" t="s">
        <v>48</v>
      </c>
      <c r="R947" t="s">
        <v>223</v>
      </c>
      <c r="S947" t="s">
        <v>139</v>
      </c>
      <c r="T947" t="s">
        <v>51</v>
      </c>
      <c r="U947" t="s">
        <v>353</v>
      </c>
      <c r="V947">
        <v>1.1499999999999999</v>
      </c>
      <c r="W947" s="1">
        <v>1808.95</v>
      </c>
      <c r="X947">
        <v>1</v>
      </c>
      <c r="Y947">
        <v>1.32</v>
      </c>
      <c r="Z947">
        <v>4</v>
      </c>
      <c r="AA947">
        <v>0.33</v>
      </c>
      <c r="AB947" s="2">
        <v>0</v>
      </c>
      <c r="AC947" s="1">
        <v>0</v>
      </c>
      <c r="AD947" s="7">
        <v>43502</v>
      </c>
      <c r="AE947" s="7">
        <v>43502</v>
      </c>
      <c r="AF947">
        <v>0</v>
      </c>
      <c r="AG947" t="s">
        <v>53</v>
      </c>
      <c r="AH947" s="2">
        <v>0</v>
      </c>
      <c r="AI947" s="1">
        <v>0</v>
      </c>
      <c r="AJ947" s="1">
        <v>0</v>
      </c>
      <c r="AK947" s="6" t="str">
        <f>+IF(Tabla1[[#This Row],[REQUEST_TY]]="SR MANTENIMIENTO CORRECTIVO", "EMERGENCIA", "OTROS")</f>
        <v>EMERGENCIA</v>
      </c>
      <c r="AL947" s="6" t="str">
        <f>+_xlfn.IFS(Tabla1[[#This Row],[Veces obj]]&lt;=1,"0-1",Tabla1[[#This Row],[Veces obj]]&lt;=2,"1-2",Tabla1[[#This Row],[Veces obj]]&lt;=3,"2-3",TRUE,"&gt;3")</f>
        <v>0-1</v>
      </c>
      <c r="AM947" s="6" t="str">
        <f>+_xlfn.IFS(MONTH(Tabla1[[#This Row],[MES]])&lt;=3,"Q1",MONTH(Tabla1[[#This Row],[MES]])&lt;=6,"Q2",MONTH(Tabla1[[#This Row],[MES]])&lt;=9,"Q3",TRUE,"Q4")</f>
        <v>Q1</v>
      </c>
      <c r="AN947" t="str">
        <f>+IFERROR(VLOOKUP(Tabla1[[#This Row],[CUENTA]],CTAS[],2,0),"OTROS")</f>
        <v>OTROS</v>
      </c>
      <c r="AP947" t="str">
        <f>+IFERROR(VLOOKUP(Tabla1[[#This Row],[EMPLEADO]],IS[],3,0),"OTROS")</f>
        <v>OTROS</v>
      </c>
      <c r="AQ947" t="str">
        <f>+IFERROR(VLOOKUP(Tabla1[[#This Row],[EMPLEADO]],IS[[NÓMINA]:[INGENIERO]],2,0),"OTROS")</f>
        <v>OTROS</v>
      </c>
    </row>
    <row r="948" spans="1:43" x14ac:dyDescent="0.25">
      <c r="A948" t="s">
        <v>36</v>
      </c>
      <c r="B948">
        <v>1</v>
      </c>
      <c r="C948" t="s">
        <v>1099</v>
      </c>
      <c r="D948" t="s">
        <v>38</v>
      </c>
      <c r="E948" t="s">
        <v>76</v>
      </c>
      <c r="F948" t="s">
        <v>1100</v>
      </c>
      <c r="G948" s="17" t="s">
        <v>1101</v>
      </c>
      <c r="H948" t="s">
        <v>297</v>
      </c>
      <c r="I948" t="s">
        <v>43</v>
      </c>
      <c r="J948" t="s">
        <v>8</v>
      </c>
      <c r="K948" t="s">
        <v>59</v>
      </c>
      <c r="L948" t="s">
        <v>1102</v>
      </c>
      <c r="M948" t="s">
        <v>73</v>
      </c>
      <c r="N948">
        <v>0</v>
      </c>
      <c r="O948" t="s">
        <v>47</v>
      </c>
      <c r="P948">
        <v>19</v>
      </c>
      <c r="Q948" t="s">
        <v>62</v>
      </c>
      <c r="R948" t="s">
        <v>63</v>
      </c>
      <c r="S948" t="s">
        <v>64</v>
      </c>
      <c r="T948" t="s">
        <v>51</v>
      </c>
      <c r="U948" t="s">
        <v>65</v>
      </c>
      <c r="V948">
        <v>0.8</v>
      </c>
      <c r="W948" s="1">
        <v>1092</v>
      </c>
      <c r="X948">
        <v>1</v>
      </c>
      <c r="Y948">
        <v>0.84</v>
      </c>
      <c r="Z948">
        <v>5</v>
      </c>
      <c r="AA948">
        <v>0.16799999999999998</v>
      </c>
      <c r="AB948" s="2">
        <v>0</v>
      </c>
      <c r="AC948" s="1">
        <v>0</v>
      </c>
      <c r="AD948" s="7">
        <v>43488</v>
      </c>
      <c r="AE948" s="7">
        <v>43488</v>
      </c>
      <c r="AF948">
        <v>0</v>
      </c>
      <c r="AG948" t="s">
        <v>53</v>
      </c>
      <c r="AH948" s="2">
        <v>0</v>
      </c>
      <c r="AI948" s="1">
        <v>0</v>
      </c>
      <c r="AJ948" s="1">
        <v>0</v>
      </c>
      <c r="AK948" s="6" t="str">
        <f>+IF(Tabla1[[#This Row],[REQUEST_TY]]="SR MANTENIMIENTO CORRECTIVO", "EMERGENCIA", "OTROS")</f>
        <v>EMERGENCIA</v>
      </c>
      <c r="AL948" s="6" t="str">
        <f>+_xlfn.IFS(Tabla1[[#This Row],[Veces obj]]&lt;=1,"0-1",Tabla1[[#This Row],[Veces obj]]&lt;=2,"1-2",Tabla1[[#This Row],[Veces obj]]&lt;=3,"2-3",TRUE,"&gt;3")</f>
        <v>0-1</v>
      </c>
      <c r="AM948" s="6" t="str">
        <f>+_xlfn.IFS(MONTH(Tabla1[[#This Row],[MES]])&lt;=3,"Q1",MONTH(Tabla1[[#This Row],[MES]])&lt;=6,"Q2",MONTH(Tabla1[[#This Row],[MES]])&lt;=9,"Q3",TRUE,"Q4")</f>
        <v>Q1</v>
      </c>
      <c r="AN948" t="str">
        <f>+IFERROR(VLOOKUP(Tabla1[[#This Row],[CUENTA]],CTAS[],2,0),"OTROS")</f>
        <v>OTROS</v>
      </c>
      <c r="AO948">
        <v>1</v>
      </c>
      <c r="AP948" t="str">
        <f>+IFERROR(VLOOKUP(Tabla1[[#This Row],[EMPLEADO]],IS[],3,0),"OTROS")</f>
        <v>JUAREZ</v>
      </c>
      <c r="AQ948" t="str">
        <f>+IFERROR(VLOOKUP(Tabla1[[#This Row],[EMPLEADO]],IS[[NÓMINA]:[INGENIERO]],2,0),"OTROS")</f>
        <v>ALFREDO TORRES</v>
      </c>
    </row>
    <row r="949" spans="1:43" x14ac:dyDescent="0.25">
      <c r="A949" t="s">
        <v>36</v>
      </c>
      <c r="B949">
        <v>1</v>
      </c>
      <c r="C949" t="s">
        <v>1979</v>
      </c>
      <c r="D949" t="s">
        <v>38</v>
      </c>
      <c r="E949" t="s">
        <v>258</v>
      </c>
      <c r="F949" t="s">
        <v>1980</v>
      </c>
      <c r="G949" s="17" t="s">
        <v>1820</v>
      </c>
      <c r="H949" t="s">
        <v>213</v>
      </c>
      <c r="I949" t="s">
        <v>43</v>
      </c>
      <c r="J949" t="s">
        <v>8</v>
      </c>
      <c r="K949" t="s">
        <v>102</v>
      </c>
      <c r="L949" t="s">
        <v>1142</v>
      </c>
      <c r="M949" t="s">
        <v>640</v>
      </c>
      <c r="N949">
        <v>0</v>
      </c>
      <c r="O949" t="s">
        <v>47</v>
      </c>
      <c r="P949">
        <v>182</v>
      </c>
      <c r="Q949" t="s">
        <v>48</v>
      </c>
      <c r="R949" t="s">
        <v>138</v>
      </c>
      <c r="S949" t="s">
        <v>139</v>
      </c>
      <c r="T949" t="s">
        <v>51</v>
      </c>
      <c r="U949" t="s">
        <v>353</v>
      </c>
      <c r="V949">
        <v>1.1499999999999999</v>
      </c>
      <c r="W949" s="1">
        <v>1808.95</v>
      </c>
      <c r="X949">
        <v>1</v>
      </c>
      <c r="Y949">
        <v>1.33</v>
      </c>
      <c r="Z949">
        <v>4</v>
      </c>
      <c r="AA949">
        <v>0.33250000000000002</v>
      </c>
      <c r="AB949" s="2">
        <v>0</v>
      </c>
      <c r="AC949" s="1">
        <v>0</v>
      </c>
      <c r="AD949" s="7">
        <v>43475</v>
      </c>
      <c r="AE949" s="7">
        <v>43476</v>
      </c>
      <c r="AF949">
        <v>1</v>
      </c>
      <c r="AG949" t="s">
        <v>53</v>
      </c>
      <c r="AH949" s="2">
        <v>0</v>
      </c>
      <c r="AI949" s="1">
        <v>0</v>
      </c>
      <c r="AJ949" s="1">
        <v>0</v>
      </c>
      <c r="AK949" s="6" t="str">
        <f>+IF(Tabla1[[#This Row],[REQUEST_TY]]="SR MANTENIMIENTO CORRECTIVO", "EMERGENCIA", "OTROS")</f>
        <v>EMERGENCIA</v>
      </c>
      <c r="AL949" s="6" t="str">
        <f>+_xlfn.IFS(Tabla1[[#This Row],[Veces obj]]&lt;=1,"0-1",Tabla1[[#This Row],[Veces obj]]&lt;=2,"1-2",Tabla1[[#This Row],[Veces obj]]&lt;=3,"2-3",TRUE,"&gt;3")</f>
        <v>0-1</v>
      </c>
      <c r="AM949" s="6" t="str">
        <f>+_xlfn.IFS(MONTH(Tabla1[[#This Row],[MES]])&lt;=3,"Q1",MONTH(Tabla1[[#This Row],[MES]])&lt;=6,"Q2",MONTH(Tabla1[[#This Row],[MES]])&lt;=9,"Q3",TRUE,"Q4")</f>
        <v>Q1</v>
      </c>
      <c r="AN949" t="str">
        <f>+IFERROR(VLOOKUP(Tabla1[[#This Row],[CUENTA]],CTAS[],2,0),"OTROS")</f>
        <v>OTROS</v>
      </c>
      <c r="AP949" t="str">
        <f>+IFERROR(VLOOKUP(Tabla1[[#This Row],[EMPLEADO]],IS[],3,0),"OTROS")</f>
        <v>OTROS</v>
      </c>
      <c r="AQ949" t="str">
        <f>+IFERROR(VLOOKUP(Tabla1[[#This Row],[EMPLEADO]],IS[[NÓMINA]:[INGENIERO]],2,0),"OTROS")</f>
        <v>OTROS</v>
      </c>
    </row>
    <row r="950" spans="1:43" x14ac:dyDescent="0.25">
      <c r="A950" t="s">
        <v>36</v>
      </c>
      <c r="B950">
        <v>1</v>
      </c>
      <c r="C950" t="s">
        <v>1174</v>
      </c>
      <c r="D950" t="s">
        <v>38</v>
      </c>
      <c r="E950" t="s">
        <v>275</v>
      </c>
      <c r="F950" t="s">
        <v>1175</v>
      </c>
      <c r="G950" s="17" t="s">
        <v>1176</v>
      </c>
      <c r="H950" t="s">
        <v>297</v>
      </c>
      <c r="I950" t="s">
        <v>43</v>
      </c>
      <c r="J950" t="s">
        <v>8</v>
      </c>
      <c r="K950" t="s">
        <v>71</v>
      </c>
      <c r="L950" t="s">
        <v>859</v>
      </c>
      <c r="M950" t="s">
        <v>73</v>
      </c>
      <c r="N950">
        <v>0</v>
      </c>
      <c r="O950" t="s">
        <v>47</v>
      </c>
      <c r="P950">
        <v>274</v>
      </c>
      <c r="Q950" t="s">
        <v>48</v>
      </c>
      <c r="R950" t="s">
        <v>95</v>
      </c>
      <c r="S950" t="s">
        <v>64</v>
      </c>
      <c r="T950" t="s">
        <v>51</v>
      </c>
      <c r="U950" t="s">
        <v>96</v>
      </c>
      <c r="V950">
        <v>1.1000000000000001</v>
      </c>
      <c r="W950" s="1">
        <v>1501.5000000000002</v>
      </c>
      <c r="X950">
        <v>1</v>
      </c>
      <c r="Y950">
        <v>0.88</v>
      </c>
      <c r="Z950">
        <v>5</v>
      </c>
      <c r="AA950">
        <v>0.17599999999999999</v>
      </c>
      <c r="AB950" s="2">
        <v>0</v>
      </c>
      <c r="AC950" s="1">
        <v>0</v>
      </c>
      <c r="AD950" s="7">
        <v>43474</v>
      </c>
      <c r="AE950" s="7">
        <v>43475</v>
      </c>
      <c r="AF950">
        <v>1</v>
      </c>
      <c r="AG950" t="s">
        <v>53</v>
      </c>
      <c r="AH950" s="2">
        <v>0</v>
      </c>
      <c r="AI950" s="1">
        <v>0</v>
      </c>
      <c r="AJ950" s="1">
        <v>0</v>
      </c>
      <c r="AK950" s="6" t="str">
        <f>+IF(Tabla1[[#This Row],[REQUEST_TY]]="SR MANTENIMIENTO CORRECTIVO", "EMERGENCIA", "OTROS")</f>
        <v>EMERGENCIA</v>
      </c>
      <c r="AL950" s="6" t="str">
        <f>+_xlfn.IFS(Tabla1[[#This Row],[Veces obj]]&lt;=1,"0-1",Tabla1[[#This Row],[Veces obj]]&lt;=2,"1-2",Tabla1[[#This Row],[Veces obj]]&lt;=3,"2-3",TRUE,"&gt;3")</f>
        <v>0-1</v>
      </c>
      <c r="AM950" s="6" t="str">
        <f>+_xlfn.IFS(MONTH(Tabla1[[#This Row],[MES]])&lt;=3,"Q1",MONTH(Tabla1[[#This Row],[MES]])&lt;=6,"Q2",MONTH(Tabla1[[#This Row],[MES]])&lt;=9,"Q3",TRUE,"Q4")</f>
        <v>Q1</v>
      </c>
      <c r="AN950" t="str">
        <f>+IFERROR(VLOOKUP(Tabla1[[#This Row],[CUENTA]],CTAS[],2,0),"OTROS")</f>
        <v>OTROS</v>
      </c>
      <c r="AO950">
        <v>1</v>
      </c>
      <c r="AP950" t="str">
        <f>+IFERROR(VLOOKUP(Tabla1[[#This Row],[EMPLEADO]],IS[],3,0),"OTROS")</f>
        <v>JUAREZ</v>
      </c>
      <c r="AQ950" t="str">
        <f>+IFERROR(VLOOKUP(Tabla1[[#This Row],[EMPLEADO]],IS[[NÓMINA]:[INGENIERO]],2,0),"OTROS")</f>
        <v>ALFREDO TORRES</v>
      </c>
    </row>
    <row r="951" spans="1:43" x14ac:dyDescent="0.25">
      <c r="A951" t="s">
        <v>36</v>
      </c>
      <c r="B951">
        <v>1</v>
      </c>
      <c r="C951" t="s">
        <v>1981</v>
      </c>
      <c r="D951" t="s">
        <v>38</v>
      </c>
      <c r="E951" t="s">
        <v>1208</v>
      </c>
      <c r="F951" t="s">
        <v>1982</v>
      </c>
      <c r="G951" s="17" t="s">
        <v>1983</v>
      </c>
      <c r="H951" t="s">
        <v>1211</v>
      </c>
      <c r="I951" t="s">
        <v>43</v>
      </c>
      <c r="J951" t="s">
        <v>8</v>
      </c>
      <c r="K951" t="s">
        <v>254</v>
      </c>
      <c r="L951" t="s">
        <v>1212</v>
      </c>
      <c r="M951" t="s">
        <v>1213</v>
      </c>
      <c r="N951">
        <v>0</v>
      </c>
      <c r="O951" t="s">
        <v>47</v>
      </c>
      <c r="P951">
        <v>2595</v>
      </c>
      <c r="Q951" t="s">
        <v>48</v>
      </c>
      <c r="R951" t="s">
        <v>153</v>
      </c>
      <c r="S951" t="s">
        <v>50</v>
      </c>
      <c r="T951" t="s">
        <v>51</v>
      </c>
      <c r="U951" t="s">
        <v>52</v>
      </c>
      <c r="V951">
        <v>1.05</v>
      </c>
      <c r="W951" s="1">
        <v>750.75000000000011</v>
      </c>
      <c r="X951">
        <v>1</v>
      </c>
      <c r="Y951">
        <v>1.67</v>
      </c>
      <c r="Z951">
        <v>5</v>
      </c>
      <c r="AA951">
        <v>0.33399999999999996</v>
      </c>
      <c r="AB951" s="2">
        <v>0</v>
      </c>
      <c r="AC951" s="1">
        <v>0</v>
      </c>
      <c r="AD951" s="7">
        <v>43473</v>
      </c>
      <c r="AE951" s="7">
        <v>43473</v>
      </c>
      <c r="AF951">
        <v>0</v>
      </c>
      <c r="AG951" t="s">
        <v>53</v>
      </c>
      <c r="AH951" s="2">
        <v>0</v>
      </c>
      <c r="AI951" s="1">
        <v>0</v>
      </c>
      <c r="AJ951" s="1">
        <v>0</v>
      </c>
      <c r="AK951" s="6" t="str">
        <f>+IF(Tabla1[[#This Row],[REQUEST_TY]]="SR MANTENIMIENTO CORRECTIVO", "EMERGENCIA", "OTROS")</f>
        <v>EMERGENCIA</v>
      </c>
      <c r="AL951" s="6" t="str">
        <f>+_xlfn.IFS(Tabla1[[#This Row],[Veces obj]]&lt;=1,"0-1",Tabla1[[#This Row],[Veces obj]]&lt;=2,"1-2",Tabla1[[#This Row],[Veces obj]]&lt;=3,"2-3",TRUE,"&gt;3")</f>
        <v>0-1</v>
      </c>
      <c r="AM951" s="6" t="str">
        <f>+_xlfn.IFS(MONTH(Tabla1[[#This Row],[MES]])&lt;=3,"Q1",MONTH(Tabla1[[#This Row],[MES]])&lt;=6,"Q2",MONTH(Tabla1[[#This Row],[MES]])&lt;=9,"Q3",TRUE,"Q4")</f>
        <v>Q1</v>
      </c>
      <c r="AN951" t="str">
        <f>+IFERROR(VLOOKUP(Tabla1[[#This Row],[CUENTA]],CTAS[],2,0),"OTROS")</f>
        <v>OTROS</v>
      </c>
      <c r="AP951" t="str">
        <f>+IFERROR(VLOOKUP(Tabla1[[#This Row],[EMPLEADO]],IS[],3,0),"OTROS")</f>
        <v>OTROS</v>
      </c>
      <c r="AQ951" t="str">
        <f>+IFERROR(VLOOKUP(Tabla1[[#This Row],[EMPLEADO]],IS[[NÓMINA]:[INGENIERO]],2,0),"OTROS")</f>
        <v>OTROS</v>
      </c>
    </row>
    <row r="952" spans="1:43" x14ac:dyDescent="0.25">
      <c r="A952" t="s">
        <v>36</v>
      </c>
      <c r="B952">
        <v>1</v>
      </c>
      <c r="C952" t="s">
        <v>1984</v>
      </c>
      <c r="D952" t="s">
        <v>38</v>
      </c>
      <c r="E952" t="s">
        <v>226</v>
      </c>
      <c r="F952" t="s">
        <v>1985</v>
      </c>
      <c r="G952" s="17" t="s">
        <v>1986</v>
      </c>
      <c r="H952" t="s">
        <v>1211</v>
      </c>
      <c r="I952" t="s">
        <v>43</v>
      </c>
      <c r="J952" t="s">
        <v>8</v>
      </c>
      <c r="K952" t="s">
        <v>92</v>
      </c>
      <c r="L952" t="s">
        <v>1987</v>
      </c>
      <c r="M952" t="s">
        <v>411</v>
      </c>
      <c r="N952">
        <v>0</v>
      </c>
      <c r="O952" t="s">
        <v>47</v>
      </c>
      <c r="P952">
        <v>91</v>
      </c>
      <c r="Q952" t="s">
        <v>48</v>
      </c>
      <c r="R952" t="s">
        <v>153</v>
      </c>
      <c r="S952" t="s">
        <v>50</v>
      </c>
      <c r="T952" t="s">
        <v>51</v>
      </c>
      <c r="U952" t="s">
        <v>52</v>
      </c>
      <c r="V952">
        <v>1.05</v>
      </c>
      <c r="W952" s="1">
        <v>750.75000000000011</v>
      </c>
      <c r="X952">
        <v>1</v>
      </c>
      <c r="Y952">
        <v>1.67</v>
      </c>
      <c r="Z952">
        <v>5</v>
      </c>
      <c r="AA952">
        <v>0.33399999999999996</v>
      </c>
      <c r="AB952" s="2">
        <v>0</v>
      </c>
      <c r="AC952" s="1">
        <v>0</v>
      </c>
      <c r="AD952" s="7">
        <v>43474</v>
      </c>
      <c r="AE952" s="7">
        <v>43475</v>
      </c>
      <c r="AF952">
        <v>1</v>
      </c>
      <c r="AG952" t="s">
        <v>53</v>
      </c>
      <c r="AH952" s="2">
        <v>0</v>
      </c>
      <c r="AI952" s="1">
        <v>0</v>
      </c>
      <c r="AJ952" s="1">
        <v>0</v>
      </c>
      <c r="AK952" s="6" t="str">
        <f>+IF(Tabla1[[#This Row],[REQUEST_TY]]="SR MANTENIMIENTO CORRECTIVO", "EMERGENCIA", "OTROS")</f>
        <v>EMERGENCIA</v>
      </c>
      <c r="AL952" s="6" t="str">
        <f>+_xlfn.IFS(Tabla1[[#This Row],[Veces obj]]&lt;=1,"0-1",Tabla1[[#This Row],[Veces obj]]&lt;=2,"1-2",Tabla1[[#This Row],[Veces obj]]&lt;=3,"2-3",TRUE,"&gt;3")</f>
        <v>0-1</v>
      </c>
      <c r="AM952" s="6" t="str">
        <f>+_xlfn.IFS(MONTH(Tabla1[[#This Row],[MES]])&lt;=3,"Q1",MONTH(Tabla1[[#This Row],[MES]])&lt;=6,"Q2",MONTH(Tabla1[[#This Row],[MES]])&lt;=9,"Q3",TRUE,"Q4")</f>
        <v>Q1</v>
      </c>
      <c r="AN952" t="str">
        <f>+IFERROR(VLOOKUP(Tabla1[[#This Row],[CUENTA]],CTAS[],2,0),"OTROS")</f>
        <v>OTROS</v>
      </c>
      <c r="AP952" t="str">
        <f>+IFERROR(VLOOKUP(Tabla1[[#This Row],[EMPLEADO]],IS[],3,0),"OTROS")</f>
        <v>OTROS</v>
      </c>
      <c r="AQ952" t="str">
        <f>+IFERROR(VLOOKUP(Tabla1[[#This Row],[EMPLEADO]],IS[[NÓMINA]:[INGENIERO]],2,0),"OTROS")</f>
        <v>OTROS</v>
      </c>
    </row>
    <row r="953" spans="1:43" x14ac:dyDescent="0.25">
      <c r="A953" t="s">
        <v>36</v>
      </c>
      <c r="B953">
        <v>1</v>
      </c>
      <c r="C953" t="s">
        <v>1988</v>
      </c>
      <c r="D953" t="s">
        <v>38</v>
      </c>
      <c r="E953" t="s">
        <v>373</v>
      </c>
      <c r="F953" t="s">
        <v>1989</v>
      </c>
      <c r="G953" s="17" t="s">
        <v>1990</v>
      </c>
      <c r="H953" t="s">
        <v>308</v>
      </c>
      <c r="I953" t="s">
        <v>43</v>
      </c>
      <c r="J953" t="s">
        <v>8</v>
      </c>
      <c r="K953" t="s">
        <v>549</v>
      </c>
      <c r="L953" t="s">
        <v>550</v>
      </c>
      <c r="M953" t="s">
        <v>46</v>
      </c>
      <c r="N953">
        <v>0</v>
      </c>
      <c r="O953" t="s">
        <v>47</v>
      </c>
      <c r="P953">
        <v>2604</v>
      </c>
      <c r="Q953" t="s">
        <v>48</v>
      </c>
      <c r="R953" t="s">
        <v>153</v>
      </c>
      <c r="S953" t="s">
        <v>50</v>
      </c>
      <c r="T953" t="s">
        <v>51</v>
      </c>
      <c r="U953" t="s">
        <v>52</v>
      </c>
      <c r="V953">
        <v>1.05</v>
      </c>
      <c r="W953" s="1">
        <v>750.75000000000011</v>
      </c>
      <c r="X953">
        <v>1</v>
      </c>
      <c r="Y953">
        <v>1.67</v>
      </c>
      <c r="Z953">
        <v>5</v>
      </c>
      <c r="AA953">
        <v>0.33399999999999996</v>
      </c>
      <c r="AB953" s="2">
        <v>0</v>
      </c>
      <c r="AC953" s="1">
        <v>0</v>
      </c>
      <c r="AD953" s="7">
        <v>43482</v>
      </c>
      <c r="AE953" s="7">
        <v>43483</v>
      </c>
      <c r="AF953">
        <v>1</v>
      </c>
      <c r="AG953" t="s">
        <v>53</v>
      </c>
      <c r="AH953" s="2">
        <v>0</v>
      </c>
      <c r="AI953" s="1">
        <v>0</v>
      </c>
      <c r="AJ953" s="1">
        <v>0</v>
      </c>
      <c r="AK953" s="6" t="str">
        <f>+IF(Tabla1[[#This Row],[REQUEST_TY]]="SR MANTENIMIENTO CORRECTIVO", "EMERGENCIA", "OTROS")</f>
        <v>EMERGENCIA</v>
      </c>
      <c r="AL953" s="6" t="str">
        <f>+_xlfn.IFS(Tabla1[[#This Row],[Veces obj]]&lt;=1,"0-1",Tabla1[[#This Row],[Veces obj]]&lt;=2,"1-2",Tabla1[[#This Row],[Veces obj]]&lt;=3,"2-3",TRUE,"&gt;3")</f>
        <v>0-1</v>
      </c>
      <c r="AM953" s="6" t="str">
        <f>+_xlfn.IFS(MONTH(Tabla1[[#This Row],[MES]])&lt;=3,"Q1",MONTH(Tabla1[[#This Row],[MES]])&lt;=6,"Q2",MONTH(Tabla1[[#This Row],[MES]])&lt;=9,"Q3",TRUE,"Q4")</f>
        <v>Q1</v>
      </c>
      <c r="AN953" t="str">
        <f>+IFERROR(VLOOKUP(Tabla1[[#This Row],[CUENTA]],CTAS[],2,0),"OTROS")</f>
        <v>OTROS</v>
      </c>
      <c r="AP953" t="str">
        <f>+IFERROR(VLOOKUP(Tabla1[[#This Row],[EMPLEADO]],IS[],3,0),"OTROS")</f>
        <v>OTROS</v>
      </c>
      <c r="AQ953" t="str">
        <f>+IFERROR(VLOOKUP(Tabla1[[#This Row],[EMPLEADO]],IS[[NÓMINA]:[INGENIERO]],2,0),"OTROS")</f>
        <v>OTROS</v>
      </c>
    </row>
    <row r="954" spans="1:43" x14ac:dyDescent="0.25">
      <c r="A954" t="s">
        <v>36</v>
      </c>
      <c r="B954">
        <v>1</v>
      </c>
      <c r="C954" t="s">
        <v>1991</v>
      </c>
      <c r="D954" t="s">
        <v>38</v>
      </c>
      <c r="E954" t="s">
        <v>98</v>
      </c>
      <c r="F954" t="s">
        <v>1992</v>
      </c>
      <c r="G954" s="17" t="s">
        <v>1993</v>
      </c>
      <c r="H954" t="s">
        <v>246</v>
      </c>
      <c r="I954" t="s">
        <v>43</v>
      </c>
      <c r="J954" t="s">
        <v>8</v>
      </c>
      <c r="K954" t="s">
        <v>102</v>
      </c>
      <c r="L954" t="s">
        <v>1994</v>
      </c>
      <c r="M954" t="s">
        <v>1659</v>
      </c>
      <c r="N954">
        <v>0</v>
      </c>
      <c r="O954" t="s">
        <v>105</v>
      </c>
      <c r="P954">
        <v>4</v>
      </c>
      <c r="Q954" t="s">
        <v>207</v>
      </c>
      <c r="R954" t="s">
        <v>63</v>
      </c>
      <c r="S954" t="s">
        <v>64</v>
      </c>
      <c r="T954" t="s">
        <v>51</v>
      </c>
      <c r="U954" t="s">
        <v>209</v>
      </c>
      <c r="V954">
        <v>0</v>
      </c>
      <c r="W954" s="1">
        <v>0</v>
      </c>
      <c r="X954">
        <v>1</v>
      </c>
      <c r="Y954">
        <v>1.67</v>
      </c>
      <c r="Z954">
        <v>5</v>
      </c>
      <c r="AA954">
        <v>0.33399999999999996</v>
      </c>
      <c r="AB954" s="2">
        <v>0</v>
      </c>
      <c r="AC954" s="1">
        <v>0</v>
      </c>
      <c r="AD954" s="7">
        <v>43487</v>
      </c>
      <c r="AE954" s="7">
        <v>43487</v>
      </c>
      <c r="AF954">
        <v>0</v>
      </c>
      <c r="AG954" t="s">
        <v>53</v>
      </c>
      <c r="AH954" s="2">
        <v>0</v>
      </c>
      <c r="AI954" s="1">
        <v>0</v>
      </c>
      <c r="AJ954" s="1">
        <v>0</v>
      </c>
      <c r="AK954" s="6" t="str">
        <f>+IF(Tabla1[[#This Row],[REQUEST_TY]]="SR MANTENIMIENTO CORRECTIVO", "EMERGENCIA", "OTROS")</f>
        <v>EMERGENCIA</v>
      </c>
      <c r="AL954" s="6" t="str">
        <f>+_xlfn.IFS(Tabla1[[#This Row],[Veces obj]]&lt;=1,"0-1",Tabla1[[#This Row],[Veces obj]]&lt;=2,"1-2",Tabla1[[#This Row],[Veces obj]]&lt;=3,"2-3",TRUE,"&gt;3")</f>
        <v>0-1</v>
      </c>
      <c r="AM954" s="6" t="str">
        <f>+_xlfn.IFS(MONTH(Tabla1[[#This Row],[MES]])&lt;=3,"Q1",MONTH(Tabla1[[#This Row],[MES]])&lt;=6,"Q2",MONTH(Tabla1[[#This Row],[MES]])&lt;=9,"Q3",TRUE,"Q4")</f>
        <v>Q1</v>
      </c>
      <c r="AN954" t="str">
        <f>+IFERROR(VLOOKUP(Tabla1[[#This Row],[CUENTA]],CTAS[],2,0),"OTROS")</f>
        <v>OTROS</v>
      </c>
      <c r="AP954" t="str">
        <f>+IFERROR(VLOOKUP(Tabla1[[#This Row],[EMPLEADO]],IS[],3,0),"OTROS")</f>
        <v>OTROS</v>
      </c>
      <c r="AQ954" t="str">
        <f>+IFERROR(VLOOKUP(Tabla1[[#This Row],[EMPLEADO]],IS[[NÓMINA]:[INGENIERO]],2,0),"OTROS")</f>
        <v>OTROS</v>
      </c>
    </row>
    <row r="955" spans="1:43" x14ac:dyDescent="0.25">
      <c r="A955" t="s">
        <v>36</v>
      </c>
      <c r="B955">
        <v>1</v>
      </c>
      <c r="C955" t="s">
        <v>1239</v>
      </c>
      <c r="D955" t="s">
        <v>38</v>
      </c>
      <c r="E955" t="s">
        <v>160</v>
      </c>
      <c r="F955" t="s">
        <v>1240</v>
      </c>
      <c r="G955" s="17" t="s">
        <v>1241</v>
      </c>
      <c r="H955" t="s">
        <v>297</v>
      </c>
      <c r="I955" t="s">
        <v>43</v>
      </c>
      <c r="J955" t="s">
        <v>8</v>
      </c>
      <c r="K955" t="s">
        <v>240</v>
      </c>
      <c r="L955" t="s">
        <v>241</v>
      </c>
      <c r="M955" t="s">
        <v>94</v>
      </c>
      <c r="N955">
        <v>0</v>
      </c>
      <c r="O955" t="s">
        <v>47</v>
      </c>
      <c r="P955">
        <v>57</v>
      </c>
      <c r="Q955" t="s">
        <v>82</v>
      </c>
      <c r="R955" t="s">
        <v>49</v>
      </c>
      <c r="S955" t="s">
        <v>50</v>
      </c>
      <c r="T955" t="s">
        <v>51</v>
      </c>
      <c r="U955" t="s">
        <v>120</v>
      </c>
      <c r="V955">
        <v>0.8</v>
      </c>
      <c r="W955" s="1">
        <v>572.00000000000011</v>
      </c>
      <c r="X955">
        <v>1</v>
      </c>
      <c r="Y955">
        <v>0.95</v>
      </c>
      <c r="Z955">
        <v>5</v>
      </c>
      <c r="AA955">
        <v>0.19</v>
      </c>
      <c r="AB955" s="2">
        <v>0</v>
      </c>
      <c r="AC955" s="1">
        <v>0</v>
      </c>
      <c r="AD955" s="7">
        <v>43483</v>
      </c>
      <c r="AE955" s="7">
        <v>43483</v>
      </c>
      <c r="AF955">
        <v>0</v>
      </c>
      <c r="AG955" t="s">
        <v>53</v>
      </c>
      <c r="AH955" s="2">
        <v>0</v>
      </c>
      <c r="AI955" s="1">
        <v>0</v>
      </c>
      <c r="AJ955" s="1">
        <v>0</v>
      </c>
      <c r="AK955" s="6" t="str">
        <f>+IF(Tabla1[[#This Row],[REQUEST_TY]]="SR MANTENIMIENTO CORRECTIVO", "EMERGENCIA", "OTROS")</f>
        <v>EMERGENCIA</v>
      </c>
      <c r="AL955" s="6" t="str">
        <f>+_xlfn.IFS(Tabla1[[#This Row],[Veces obj]]&lt;=1,"0-1",Tabla1[[#This Row],[Veces obj]]&lt;=2,"1-2",Tabla1[[#This Row],[Veces obj]]&lt;=3,"2-3",TRUE,"&gt;3")</f>
        <v>0-1</v>
      </c>
      <c r="AM955" s="6" t="str">
        <f>+_xlfn.IFS(MONTH(Tabla1[[#This Row],[MES]])&lt;=3,"Q1",MONTH(Tabla1[[#This Row],[MES]])&lt;=6,"Q2",MONTH(Tabla1[[#This Row],[MES]])&lt;=9,"Q3",TRUE,"Q4")</f>
        <v>Q1</v>
      </c>
      <c r="AN955" t="str">
        <f>+IFERROR(VLOOKUP(Tabla1[[#This Row],[CUENTA]],CTAS[],2,0),"OTROS")</f>
        <v>OTROS</v>
      </c>
      <c r="AO955">
        <v>1</v>
      </c>
      <c r="AP955" t="str">
        <f>+IFERROR(VLOOKUP(Tabla1[[#This Row],[EMPLEADO]],IS[],3,0),"OTROS")</f>
        <v>JUAREZ</v>
      </c>
      <c r="AQ955" t="str">
        <f>+IFERROR(VLOOKUP(Tabla1[[#This Row],[EMPLEADO]],IS[[NÓMINA]:[INGENIERO]],2,0),"OTROS")</f>
        <v>ALFREDO TORRES</v>
      </c>
    </row>
    <row r="956" spans="1:43" x14ac:dyDescent="0.25">
      <c r="A956" t="s">
        <v>36</v>
      </c>
      <c r="B956">
        <v>1</v>
      </c>
      <c r="C956" t="s">
        <v>1242</v>
      </c>
      <c r="D956" t="s">
        <v>38</v>
      </c>
      <c r="E956" t="s">
        <v>401</v>
      </c>
      <c r="F956" t="s">
        <v>1243</v>
      </c>
      <c r="G956" s="17" t="s">
        <v>1244</v>
      </c>
      <c r="H956" t="s">
        <v>297</v>
      </c>
      <c r="I956" t="s">
        <v>43</v>
      </c>
      <c r="J956" t="s">
        <v>8</v>
      </c>
      <c r="K956" t="s">
        <v>169</v>
      </c>
      <c r="L956" t="s">
        <v>1245</v>
      </c>
      <c r="M956" t="s">
        <v>73</v>
      </c>
      <c r="N956">
        <v>0</v>
      </c>
      <c r="O956" t="s">
        <v>47</v>
      </c>
      <c r="P956">
        <v>223</v>
      </c>
      <c r="Q956" t="s">
        <v>48</v>
      </c>
      <c r="R956" t="s">
        <v>153</v>
      </c>
      <c r="S956" t="s">
        <v>50</v>
      </c>
      <c r="T956" t="s">
        <v>51</v>
      </c>
      <c r="U956" t="s">
        <v>52</v>
      </c>
      <c r="V956">
        <v>1.05</v>
      </c>
      <c r="W956" s="1">
        <v>750.75000000000011</v>
      </c>
      <c r="X956">
        <v>1</v>
      </c>
      <c r="Y956">
        <v>0.96</v>
      </c>
      <c r="Z956">
        <v>5</v>
      </c>
      <c r="AA956">
        <v>0.192</v>
      </c>
      <c r="AB956" s="2">
        <v>0</v>
      </c>
      <c r="AC956" s="1">
        <v>0</v>
      </c>
      <c r="AD956" s="7">
        <v>43486</v>
      </c>
      <c r="AE956" s="7">
        <v>43486</v>
      </c>
      <c r="AF956">
        <v>0</v>
      </c>
      <c r="AG956" t="s">
        <v>53</v>
      </c>
      <c r="AH956" s="2">
        <v>0</v>
      </c>
      <c r="AI956" s="1">
        <v>0</v>
      </c>
      <c r="AJ956" s="1">
        <v>0</v>
      </c>
      <c r="AK956" s="6" t="str">
        <f>+IF(Tabla1[[#This Row],[REQUEST_TY]]="SR MANTENIMIENTO CORRECTIVO", "EMERGENCIA", "OTROS")</f>
        <v>EMERGENCIA</v>
      </c>
      <c r="AL956" s="6" t="str">
        <f>+_xlfn.IFS(Tabla1[[#This Row],[Veces obj]]&lt;=1,"0-1",Tabla1[[#This Row],[Veces obj]]&lt;=2,"1-2",Tabla1[[#This Row],[Veces obj]]&lt;=3,"2-3",TRUE,"&gt;3")</f>
        <v>0-1</v>
      </c>
      <c r="AM956" s="6" t="str">
        <f>+_xlfn.IFS(MONTH(Tabla1[[#This Row],[MES]])&lt;=3,"Q1",MONTH(Tabla1[[#This Row],[MES]])&lt;=6,"Q2",MONTH(Tabla1[[#This Row],[MES]])&lt;=9,"Q3",TRUE,"Q4")</f>
        <v>Q1</v>
      </c>
      <c r="AN956" t="str">
        <f>+IFERROR(VLOOKUP(Tabla1[[#This Row],[CUENTA]],CTAS[],2,0),"OTROS")</f>
        <v>OTROS</v>
      </c>
      <c r="AO956">
        <v>1</v>
      </c>
      <c r="AP956" t="str">
        <f>+IFERROR(VLOOKUP(Tabla1[[#This Row],[EMPLEADO]],IS[],3,0),"OTROS")</f>
        <v>JUAREZ</v>
      </c>
      <c r="AQ956" t="str">
        <f>+IFERROR(VLOOKUP(Tabla1[[#This Row],[EMPLEADO]],IS[[NÓMINA]:[INGENIERO]],2,0),"OTROS")</f>
        <v>ALFREDO TORRES</v>
      </c>
    </row>
    <row r="957" spans="1:43" x14ac:dyDescent="0.25">
      <c r="A957" t="s">
        <v>4444</v>
      </c>
      <c r="B957">
        <v>1</v>
      </c>
      <c r="C957" t="s">
        <v>6463</v>
      </c>
      <c r="D957" t="s">
        <v>38</v>
      </c>
      <c r="E957" t="s">
        <v>464</v>
      </c>
      <c r="F957" t="s">
        <v>6464</v>
      </c>
      <c r="G957" s="17" t="s">
        <v>466</v>
      </c>
      <c r="H957" t="s">
        <v>297</v>
      </c>
      <c r="I957" t="s">
        <v>43</v>
      </c>
      <c r="J957" t="s">
        <v>8</v>
      </c>
      <c r="K957" t="s">
        <v>151</v>
      </c>
      <c r="L957" t="s">
        <v>467</v>
      </c>
      <c r="M957" t="s">
        <v>94</v>
      </c>
      <c r="N957">
        <v>0</v>
      </c>
      <c r="O957" t="s">
        <v>47</v>
      </c>
      <c r="P957">
        <v>42</v>
      </c>
      <c r="Q957" t="s">
        <v>82</v>
      </c>
      <c r="R957" t="s">
        <v>242</v>
      </c>
      <c r="S957" t="s">
        <v>64</v>
      </c>
      <c r="T957" t="s">
        <v>51</v>
      </c>
      <c r="U957" t="s">
        <v>83</v>
      </c>
      <c r="V957">
        <v>1.05</v>
      </c>
      <c r="W957" s="1">
        <v>1433.25</v>
      </c>
      <c r="X957">
        <v>1</v>
      </c>
      <c r="Y957">
        <v>1</v>
      </c>
      <c r="Z957">
        <v>5</v>
      </c>
      <c r="AA957">
        <v>0.2</v>
      </c>
      <c r="AB957" s="2">
        <v>0</v>
      </c>
      <c r="AC957" s="1">
        <v>0</v>
      </c>
      <c r="AD957" s="7">
        <v>43514</v>
      </c>
      <c r="AE957" s="7">
        <v>43515</v>
      </c>
      <c r="AF957">
        <v>1</v>
      </c>
      <c r="AG957" t="s">
        <v>53</v>
      </c>
      <c r="AH957" s="2">
        <v>0</v>
      </c>
      <c r="AI957" s="1">
        <v>0</v>
      </c>
      <c r="AJ957" s="1">
        <v>0</v>
      </c>
      <c r="AK957" s="6" t="str">
        <f>+IF(Tabla1[[#This Row],[REQUEST_TY]]="SR MANTENIMIENTO CORRECTIVO", "EMERGENCIA", "OTROS")</f>
        <v>EMERGENCIA</v>
      </c>
      <c r="AL957" s="6" t="str">
        <f>+_xlfn.IFS(Tabla1[[#This Row],[Veces obj]]&lt;=1,"0-1",Tabla1[[#This Row],[Veces obj]]&lt;=2,"1-2",Tabla1[[#This Row],[Veces obj]]&lt;=3,"2-3",TRUE,"&gt;3")</f>
        <v>0-1</v>
      </c>
      <c r="AM957" s="6" t="str">
        <f>+_xlfn.IFS(MONTH(Tabla1[[#This Row],[MES]])&lt;=3,"Q1",MONTH(Tabla1[[#This Row],[MES]])&lt;=6,"Q2",MONTH(Tabla1[[#This Row],[MES]])&lt;=9,"Q3",TRUE,"Q4")</f>
        <v>Q1</v>
      </c>
      <c r="AN957" t="str">
        <f>+IFERROR(VLOOKUP(Tabla1[[#This Row],[CUENTA]],CTAS[],2,0),"OTROS")</f>
        <v>HONEYWELL</v>
      </c>
      <c r="AO957">
        <v>1</v>
      </c>
      <c r="AP957" t="str">
        <f>+IFERROR(VLOOKUP(Tabla1[[#This Row],[EMPLEADO]],IS[],3,0),"OTROS")</f>
        <v>JUAREZ</v>
      </c>
      <c r="AQ957" t="str">
        <f>+IFERROR(VLOOKUP(Tabla1[[#This Row],[EMPLEADO]],IS[[NÓMINA]:[INGENIERO]],2,0),"OTROS")</f>
        <v>ALFREDO TORRES</v>
      </c>
    </row>
    <row r="958" spans="1:43" x14ac:dyDescent="0.25">
      <c r="A958" t="s">
        <v>4444</v>
      </c>
      <c r="B958">
        <v>1</v>
      </c>
      <c r="C958" t="s">
        <v>4822</v>
      </c>
      <c r="D958" t="s">
        <v>38</v>
      </c>
      <c r="E958" t="s">
        <v>258</v>
      </c>
      <c r="F958" t="s">
        <v>4823</v>
      </c>
      <c r="G958" s="17" t="s">
        <v>1820</v>
      </c>
      <c r="H958" t="s">
        <v>213</v>
      </c>
      <c r="I958" t="s">
        <v>43</v>
      </c>
      <c r="J958" t="s">
        <v>8</v>
      </c>
      <c r="K958" t="s">
        <v>102</v>
      </c>
      <c r="L958" t="s">
        <v>1142</v>
      </c>
      <c r="M958" t="s">
        <v>640</v>
      </c>
      <c r="N958">
        <v>0</v>
      </c>
      <c r="O958" t="s">
        <v>47</v>
      </c>
      <c r="P958">
        <v>11</v>
      </c>
      <c r="Q958" t="s">
        <v>194</v>
      </c>
      <c r="R958" t="s">
        <v>138</v>
      </c>
      <c r="S958" t="s">
        <v>139</v>
      </c>
      <c r="T958" t="s">
        <v>51</v>
      </c>
      <c r="U958" t="s">
        <v>224</v>
      </c>
      <c r="V958">
        <v>0.8</v>
      </c>
      <c r="W958" s="1">
        <v>1258.4000000000003</v>
      </c>
      <c r="X958">
        <v>1</v>
      </c>
      <c r="Y958">
        <v>1.34</v>
      </c>
      <c r="Z958">
        <v>4</v>
      </c>
      <c r="AA958">
        <v>0.33500000000000002</v>
      </c>
      <c r="AB958" s="2">
        <v>0</v>
      </c>
      <c r="AC958" s="1">
        <v>0</v>
      </c>
      <c r="AD958" s="7">
        <v>43497</v>
      </c>
      <c r="AE958" s="7">
        <v>43501</v>
      </c>
      <c r="AF958">
        <v>1</v>
      </c>
      <c r="AG958" t="s">
        <v>53</v>
      </c>
      <c r="AH958" s="2">
        <v>0</v>
      </c>
      <c r="AI958" s="1">
        <v>0</v>
      </c>
      <c r="AJ958" s="1">
        <v>0</v>
      </c>
      <c r="AK958" s="6" t="str">
        <f>+IF(Tabla1[[#This Row],[REQUEST_TY]]="SR MANTENIMIENTO CORRECTIVO", "EMERGENCIA", "OTROS")</f>
        <v>EMERGENCIA</v>
      </c>
      <c r="AL958" s="6" t="str">
        <f>+_xlfn.IFS(Tabla1[[#This Row],[Veces obj]]&lt;=1,"0-1",Tabla1[[#This Row],[Veces obj]]&lt;=2,"1-2",Tabla1[[#This Row],[Veces obj]]&lt;=3,"2-3",TRUE,"&gt;3")</f>
        <v>0-1</v>
      </c>
      <c r="AM958" s="6" t="str">
        <f>+_xlfn.IFS(MONTH(Tabla1[[#This Row],[MES]])&lt;=3,"Q1",MONTH(Tabla1[[#This Row],[MES]])&lt;=6,"Q2",MONTH(Tabla1[[#This Row],[MES]])&lt;=9,"Q3",TRUE,"Q4")</f>
        <v>Q1</v>
      </c>
      <c r="AN958" t="str">
        <f>+IFERROR(VLOOKUP(Tabla1[[#This Row],[CUENTA]],CTAS[],2,0),"OTROS")</f>
        <v>OTROS</v>
      </c>
      <c r="AP958" t="str">
        <f>+IFERROR(VLOOKUP(Tabla1[[#This Row],[EMPLEADO]],IS[],3,0),"OTROS")</f>
        <v>OTROS</v>
      </c>
      <c r="AQ958" t="str">
        <f>+IFERROR(VLOOKUP(Tabla1[[#This Row],[EMPLEADO]],IS[[NÓMINA]:[INGENIERO]],2,0),"OTROS")</f>
        <v>OTROS</v>
      </c>
    </row>
    <row r="959" spans="1:43" x14ac:dyDescent="0.25">
      <c r="A959" t="s">
        <v>4444</v>
      </c>
      <c r="B959">
        <v>1</v>
      </c>
      <c r="C959" t="s">
        <v>4974</v>
      </c>
      <c r="D959" t="s">
        <v>38</v>
      </c>
      <c r="E959" t="s">
        <v>725</v>
      </c>
      <c r="F959" t="s">
        <v>4975</v>
      </c>
      <c r="G959" s="17" t="s">
        <v>4976</v>
      </c>
      <c r="H959" t="s">
        <v>568</v>
      </c>
      <c r="I959" t="s">
        <v>43</v>
      </c>
      <c r="J959" t="s">
        <v>8</v>
      </c>
      <c r="K959" t="s">
        <v>59</v>
      </c>
      <c r="L959" t="s">
        <v>4977</v>
      </c>
      <c r="M959" t="s">
        <v>570</v>
      </c>
      <c r="N959">
        <v>0</v>
      </c>
      <c r="O959" t="s">
        <v>47</v>
      </c>
      <c r="P959">
        <v>103</v>
      </c>
      <c r="Q959" t="s">
        <v>48</v>
      </c>
      <c r="R959" t="s">
        <v>223</v>
      </c>
      <c r="S959" t="s">
        <v>139</v>
      </c>
      <c r="T959" t="s">
        <v>51</v>
      </c>
      <c r="U959" t="s">
        <v>353</v>
      </c>
      <c r="V959">
        <v>1.1499999999999999</v>
      </c>
      <c r="W959" s="1">
        <v>1808.95</v>
      </c>
      <c r="X959">
        <v>1</v>
      </c>
      <c r="Y959">
        <v>1.34</v>
      </c>
      <c r="Z959">
        <v>4</v>
      </c>
      <c r="AA959">
        <v>0.33500000000000002</v>
      </c>
      <c r="AB959" s="2">
        <v>0</v>
      </c>
      <c r="AC959" s="1">
        <v>0</v>
      </c>
      <c r="AD959" s="7">
        <v>43501</v>
      </c>
      <c r="AE959" s="7">
        <v>43502</v>
      </c>
      <c r="AF959">
        <v>1</v>
      </c>
      <c r="AG959" t="s">
        <v>53</v>
      </c>
      <c r="AH959" s="2">
        <v>0</v>
      </c>
      <c r="AI959" s="1">
        <v>0</v>
      </c>
      <c r="AJ959" s="1">
        <v>0</v>
      </c>
      <c r="AK959" s="6" t="str">
        <f>+IF(Tabla1[[#This Row],[REQUEST_TY]]="SR MANTENIMIENTO CORRECTIVO", "EMERGENCIA", "OTROS")</f>
        <v>EMERGENCIA</v>
      </c>
      <c r="AL959" s="6" t="str">
        <f>+_xlfn.IFS(Tabla1[[#This Row],[Veces obj]]&lt;=1,"0-1",Tabla1[[#This Row],[Veces obj]]&lt;=2,"1-2",Tabla1[[#This Row],[Veces obj]]&lt;=3,"2-3",TRUE,"&gt;3")</f>
        <v>0-1</v>
      </c>
      <c r="AM959" s="6" t="str">
        <f>+_xlfn.IFS(MONTH(Tabla1[[#This Row],[MES]])&lt;=3,"Q1",MONTH(Tabla1[[#This Row],[MES]])&lt;=6,"Q2",MONTH(Tabla1[[#This Row],[MES]])&lt;=9,"Q3",TRUE,"Q4")</f>
        <v>Q1</v>
      </c>
      <c r="AN959" t="str">
        <f>+IFERROR(VLOOKUP(Tabla1[[#This Row],[CUENTA]],CTAS[],2,0),"OTROS")</f>
        <v>OTROS</v>
      </c>
      <c r="AP959" t="str">
        <f>+IFERROR(VLOOKUP(Tabla1[[#This Row],[EMPLEADO]],IS[],3,0),"OTROS")</f>
        <v>OTROS</v>
      </c>
      <c r="AQ959" t="str">
        <f>+IFERROR(VLOOKUP(Tabla1[[#This Row],[EMPLEADO]],IS[[NÓMINA]:[INGENIERO]],2,0),"OTROS")</f>
        <v>OTROS</v>
      </c>
    </row>
    <row r="960" spans="1:43" x14ac:dyDescent="0.25">
      <c r="A960" t="s">
        <v>36</v>
      </c>
      <c r="B960">
        <v>1</v>
      </c>
      <c r="C960" t="s">
        <v>2000</v>
      </c>
      <c r="D960" t="s">
        <v>38</v>
      </c>
      <c r="E960" t="s">
        <v>176</v>
      </c>
      <c r="F960" t="s">
        <v>2001</v>
      </c>
      <c r="G960" s="17" t="s">
        <v>2002</v>
      </c>
      <c r="H960" t="s">
        <v>915</v>
      </c>
      <c r="I960" t="s">
        <v>43</v>
      </c>
      <c r="J960" t="s">
        <v>8</v>
      </c>
      <c r="K960" t="s">
        <v>338</v>
      </c>
      <c r="L960" t="s">
        <v>2003</v>
      </c>
      <c r="M960" t="s">
        <v>2004</v>
      </c>
      <c r="N960">
        <v>0</v>
      </c>
      <c r="O960" t="s">
        <v>47</v>
      </c>
      <c r="P960">
        <v>1456</v>
      </c>
      <c r="Q960" t="s">
        <v>48</v>
      </c>
      <c r="R960" t="s">
        <v>49</v>
      </c>
      <c r="S960" t="s">
        <v>50</v>
      </c>
      <c r="T960" t="s">
        <v>208</v>
      </c>
      <c r="U960" t="s">
        <v>52</v>
      </c>
      <c r="V960">
        <v>1.05</v>
      </c>
      <c r="W960" s="1">
        <v>750.75000000000011</v>
      </c>
      <c r="X960">
        <v>1</v>
      </c>
      <c r="Y960">
        <v>3.02</v>
      </c>
      <c r="Z960">
        <v>9</v>
      </c>
      <c r="AA960">
        <v>0.33555555555555555</v>
      </c>
      <c r="AB960" s="2">
        <v>0</v>
      </c>
      <c r="AC960" s="1">
        <v>0</v>
      </c>
      <c r="AD960" s="7">
        <v>43469</v>
      </c>
      <c r="AE960" s="7">
        <v>43469</v>
      </c>
      <c r="AF960">
        <v>0</v>
      </c>
      <c r="AG960" t="s">
        <v>53</v>
      </c>
      <c r="AH960" s="2">
        <v>0</v>
      </c>
      <c r="AI960" s="1">
        <v>0</v>
      </c>
      <c r="AJ960" s="1">
        <v>0</v>
      </c>
      <c r="AK960" s="6" t="str">
        <f>+IF(Tabla1[[#This Row],[REQUEST_TY]]="SR MANTENIMIENTO CORRECTIVO", "EMERGENCIA", "OTROS")</f>
        <v>EMERGENCIA</v>
      </c>
      <c r="AL960" s="6" t="str">
        <f>+_xlfn.IFS(Tabla1[[#This Row],[Veces obj]]&lt;=1,"0-1",Tabla1[[#This Row],[Veces obj]]&lt;=2,"1-2",Tabla1[[#This Row],[Veces obj]]&lt;=3,"2-3",TRUE,"&gt;3")</f>
        <v>0-1</v>
      </c>
      <c r="AM960" s="6" t="str">
        <f>+_xlfn.IFS(MONTH(Tabla1[[#This Row],[MES]])&lt;=3,"Q1",MONTH(Tabla1[[#This Row],[MES]])&lt;=6,"Q2",MONTH(Tabla1[[#This Row],[MES]])&lt;=9,"Q3",TRUE,"Q4")</f>
        <v>Q1</v>
      </c>
      <c r="AN960" t="str">
        <f>+IFERROR(VLOOKUP(Tabla1[[#This Row],[CUENTA]],CTAS[],2,0),"OTROS")</f>
        <v>OTROS</v>
      </c>
      <c r="AP960" t="str">
        <f>+IFERROR(VLOOKUP(Tabla1[[#This Row],[EMPLEADO]],IS[],3,0),"OTROS")</f>
        <v>OTROS</v>
      </c>
      <c r="AQ960" t="str">
        <f>+IFERROR(VLOOKUP(Tabla1[[#This Row],[EMPLEADO]],IS[[NÓMINA]:[INGENIERO]],2,0),"OTROS")</f>
        <v>OTROS</v>
      </c>
    </row>
    <row r="961" spans="1:43" x14ac:dyDescent="0.25">
      <c r="A961" t="s">
        <v>36</v>
      </c>
      <c r="B961">
        <v>1</v>
      </c>
      <c r="C961" t="s">
        <v>2005</v>
      </c>
      <c r="D961" t="s">
        <v>38</v>
      </c>
      <c r="E961" t="s">
        <v>85</v>
      </c>
      <c r="F961" t="s">
        <v>2006</v>
      </c>
      <c r="G961" s="17" t="s">
        <v>2007</v>
      </c>
      <c r="H961" t="s">
        <v>740</v>
      </c>
      <c r="I961" t="s">
        <v>43</v>
      </c>
      <c r="J961" t="s">
        <v>8</v>
      </c>
      <c r="K961" t="s">
        <v>741</v>
      </c>
      <c r="L961" t="s">
        <v>742</v>
      </c>
      <c r="M961" t="s">
        <v>743</v>
      </c>
      <c r="N961">
        <v>0</v>
      </c>
      <c r="O961" t="s">
        <v>47</v>
      </c>
      <c r="P961">
        <v>58</v>
      </c>
      <c r="Q961" t="s">
        <v>82</v>
      </c>
      <c r="R961" t="s">
        <v>49</v>
      </c>
      <c r="S961" t="s">
        <v>50</v>
      </c>
      <c r="T961" t="s">
        <v>51</v>
      </c>
      <c r="U961" t="s">
        <v>120</v>
      </c>
      <c r="V961">
        <v>0.8</v>
      </c>
      <c r="W961" s="1">
        <v>572.00000000000011</v>
      </c>
      <c r="X961">
        <v>1</v>
      </c>
      <c r="Y961">
        <v>1.68</v>
      </c>
      <c r="Z961">
        <v>5</v>
      </c>
      <c r="AA961">
        <v>0.33599999999999997</v>
      </c>
      <c r="AB961" s="2">
        <v>0</v>
      </c>
      <c r="AC961" s="1">
        <v>0</v>
      </c>
      <c r="AD961" s="7">
        <v>43493</v>
      </c>
      <c r="AE961" s="7">
        <v>43493</v>
      </c>
      <c r="AF961">
        <v>0</v>
      </c>
      <c r="AG961" t="s">
        <v>53</v>
      </c>
      <c r="AH961" s="2">
        <v>0</v>
      </c>
      <c r="AI961" s="1">
        <v>0</v>
      </c>
      <c r="AJ961" s="1">
        <v>0</v>
      </c>
      <c r="AK961" s="6" t="str">
        <f>+IF(Tabla1[[#This Row],[REQUEST_TY]]="SR MANTENIMIENTO CORRECTIVO", "EMERGENCIA", "OTROS")</f>
        <v>EMERGENCIA</v>
      </c>
      <c r="AL961" s="6" t="str">
        <f>+_xlfn.IFS(Tabla1[[#This Row],[Veces obj]]&lt;=1,"0-1",Tabla1[[#This Row],[Veces obj]]&lt;=2,"1-2",Tabla1[[#This Row],[Veces obj]]&lt;=3,"2-3",TRUE,"&gt;3")</f>
        <v>0-1</v>
      </c>
      <c r="AM961" s="6" t="str">
        <f>+_xlfn.IFS(MONTH(Tabla1[[#This Row],[MES]])&lt;=3,"Q1",MONTH(Tabla1[[#This Row],[MES]])&lt;=6,"Q2",MONTH(Tabla1[[#This Row],[MES]])&lt;=9,"Q3",TRUE,"Q4")</f>
        <v>Q1</v>
      </c>
      <c r="AN961" t="str">
        <f>+IFERROR(VLOOKUP(Tabla1[[#This Row],[CUENTA]],CTAS[],2,0),"OTROS")</f>
        <v>OTROS</v>
      </c>
      <c r="AP961" t="str">
        <f>+IFERROR(VLOOKUP(Tabla1[[#This Row],[EMPLEADO]],IS[],3,0),"OTROS")</f>
        <v>OTROS</v>
      </c>
      <c r="AQ961" t="str">
        <f>+IFERROR(VLOOKUP(Tabla1[[#This Row],[EMPLEADO]],IS[[NÓMINA]:[INGENIERO]],2,0),"OTROS")</f>
        <v>OTROS</v>
      </c>
    </row>
    <row r="962" spans="1:43" x14ac:dyDescent="0.25">
      <c r="A962" t="s">
        <v>36</v>
      </c>
      <c r="B962">
        <v>1</v>
      </c>
      <c r="C962" t="s">
        <v>1368</v>
      </c>
      <c r="D962" t="s">
        <v>38</v>
      </c>
      <c r="E962" t="s">
        <v>888</v>
      </c>
      <c r="F962" t="s">
        <v>1369</v>
      </c>
      <c r="G962" s="17" t="s">
        <v>1370</v>
      </c>
      <c r="H962" t="s">
        <v>297</v>
      </c>
      <c r="I962" t="s">
        <v>43</v>
      </c>
      <c r="J962" t="s">
        <v>8</v>
      </c>
      <c r="K962" t="s">
        <v>240</v>
      </c>
      <c r="L962" t="s">
        <v>241</v>
      </c>
      <c r="M962" t="s">
        <v>94</v>
      </c>
      <c r="N962">
        <v>0</v>
      </c>
      <c r="O962" t="s">
        <v>47</v>
      </c>
      <c r="P962">
        <v>34</v>
      </c>
      <c r="Q962" t="s">
        <v>82</v>
      </c>
      <c r="R962" t="s">
        <v>49</v>
      </c>
      <c r="S962" t="s">
        <v>50</v>
      </c>
      <c r="T962" t="s">
        <v>51</v>
      </c>
      <c r="U962" t="s">
        <v>120</v>
      </c>
      <c r="V962">
        <v>0.8</v>
      </c>
      <c r="W962" s="1">
        <v>572.00000000000011</v>
      </c>
      <c r="X962">
        <v>1</v>
      </c>
      <c r="Y962">
        <v>1.05</v>
      </c>
      <c r="Z962">
        <v>5</v>
      </c>
      <c r="AA962">
        <v>0.21000000000000002</v>
      </c>
      <c r="AB962" s="2">
        <v>0</v>
      </c>
      <c r="AC962" s="1">
        <v>0</v>
      </c>
      <c r="AD962" s="7">
        <v>43476</v>
      </c>
      <c r="AE962" s="7">
        <v>43476</v>
      </c>
      <c r="AF962">
        <v>0</v>
      </c>
      <c r="AG962" t="s">
        <v>53</v>
      </c>
      <c r="AH962" s="2">
        <v>0</v>
      </c>
      <c r="AI962" s="1">
        <v>0</v>
      </c>
      <c r="AJ962" s="1">
        <v>0</v>
      </c>
      <c r="AK962" s="6" t="str">
        <f>+IF(Tabla1[[#This Row],[REQUEST_TY]]="SR MANTENIMIENTO CORRECTIVO", "EMERGENCIA", "OTROS")</f>
        <v>EMERGENCIA</v>
      </c>
      <c r="AL962" s="6" t="str">
        <f>+_xlfn.IFS(Tabla1[[#This Row],[Veces obj]]&lt;=1,"0-1",Tabla1[[#This Row],[Veces obj]]&lt;=2,"1-2",Tabla1[[#This Row],[Veces obj]]&lt;=3,"2-3",TRUE,"&gt;3")</f>
        <v>0-1</v>
      </c>
      <c r="AM962" s="6" t="str">
        <f>+_xlfn.IFS(MONTH(Tabla1[[#This Row],[MES]])&lt;=3,"Q1",MONTH(Tabla1[[#This Row],[MES]])&lt;=6,"Q2",MONTH(Tabla1[[#This Row],[MES]])&lt;=9,"Q3",TRUE,"Q4")</f>
        <v>Q1</v>
      </c>
      <c r="AN962" t="str">
        <f>+IFERROR(VLOOKUP(Tabla1[[#This Row],[CUENTA]],CTAS[],2,0),"OTROS")</f>
        <v>OTROS</v>
      </c>
      <c r="AO962">
        <v>1</v>
      </c>
      <c r="AP962" t="str">
        <f>+IFERROR(VLOOKUP(Tabla1[[#This Row],[EMPLEADO]],IS[],3,0),"OTROS")</f>
        <v>JUAREZ</v>
      </c>
      <c r="AQ962" t="str">
        <f>+IFERROR(VLOOKUP(Tabla1[[#This Row],[EMPLEADO]],IS[[NÓMINA]:[INGENIERO]],2,0),"OTROS")</f>
        <v>ALFREDO TORRES</v>
      </c>
    </row>
    <row r="963" spans="1:43" x14ac:dyDescent="0.25">
      <c r="A963" t="s">
        <v>4444</v>
      </c>
      <c r="B963">
        <v>1</v>
      </c>
      <c r="C963" t="s">
        <v>5527</v>
      </c>
      <c r="D963" t="s">
        <v>38</v>
      </c>
      <c r="E963" t="s">
        <v>76</v>
      </c>
      <c r="F963" t="s">
        <v>5528</v>
      </c>
      <c r="G963" s="17" t="s">
        <v>1148</v>
      </c>
      <c r="H963" t="s">
        <v>79</v>
      </c>
      <c r="I963" t="s">
        <v>43</v>
      </c>
      <c r="J963" t="s">
        <v>8</v>
      </c>
      <c r="K963" t="s">
        <v>59</v>
      </c>
      <c r="L963" t="s">
        <v>1149</v>
      </c>
      <c r="M963" t="s">
        <v>1150</v>
      </c>
      <c r="N963">
        <v>0</v>
      </c>
      <c r="O963" t="s">
        <v>47</v>
      </c>
      <c r="P963">
        <v>37</v>
      </c>
      <c r="Q963" t="s">
        <v>82</v>
      </c>
      <c r="R963" t="s">
        <v>63</v>
      </c>
      <c r="S963" t="s">
        <v>64</v>
      </c>
      <c r="T963" t="s">
        <v>51</v>
      </c>
      <c r="U963" t="s">
        <v>83</v>
      </c>
      <c r="V963">
        <v>1.05</v>
      </c>
      <c r="W963" s="1">
        <v>1433.25</v>
      </c>
      <c r="X963">
        <v>1</v>
      </c>
      <c r="Y963">
        <v>1.68</v>
      </c>
      <c r="Z963">
        <v>5</v>
      </c>
      <c r="AA963">
        <v>0.33599999999999997</v>
      </c>
      <c r="AB963" s="2">
        <v>0</v>
      </c>
      <c r="AC963" s="1">
        <v>0</v>
      </c>
      <c r="AD963" s="7">
        <v>43504</v>
      </c>
      <c r="AE963" s="7">
        <v>43507</v>
      </c>
      <c r="AF963">
        <v>1</v>
      </c>
      <c r="AG963" t="s">
        <v>53</v>
      </c>
      <c r="AH963" s="2">
        <v>0</v>
      </c>
      <c r="AI963" s="1">
        <v>0</v>
      </c>
      <c r="AJ963" s="1">
        <v>0</v>
      </c>
      <c r="AK963" s="6" t="str">
        <f>+IF(Tabla1[[#This Row],[REQUEST_TY]]="SR MANTENIMIENTO CORRECTIVO", "EMERGENCIA", "OTROS")</f>
        <v>EMERGENCIA</v>
      </c>
      <c r="AL963" s="6" t="str">
        <f>+_xlfn.IFS(Tabla1[[#This Row],[Veces obj]]&lt;=1,"0-1",Tabla1[[#This Row],[Veces obj]]&lt;=2,"1-2",Tabla1[[#This Row],[Veces obj]]&lt;=3,"2-3",TRUE,"&gt;3")</f>
        <v>0-1</v>
      </c>
      <c r="AM963" s="6" t="str">
        <f>+_xlfn.IFS(MONTH(Tabla1[[#This Row],[MES]])&lt;=3,"Q1",MONTH(Tabla1[[#This Row],[MES]])&lt;=6,"Q2",MONTH(Tabla1[[#This Row],[MES]])&lt;=9,"Q3",TRUE,"Q4")</f>
        <v>Q1</v>
      </c>
      <c r="AN963" t="str">
        <f>+IFERROR(VLOOKUP(Tabla1[[#This Row],[CUENTA]],CTAS[],2,0),"OTROS")</f>
        <v>OTROS</v>
      </c>
      <c r="AP963" t="str">
        <f>+IFERROR(VLOOKUP(Tabla1[[#This Row],[EMPLEADO]],IS[],3,0),"OTROS")</f>
        <v>OTROS</v>
      </c>
      <c r="AQ963" t="str">
        <f>+IFERROR(VLOOKUP(Tabla1[[#This Row],[EMPLEADO]],IS[[NÓMINA]:[INGENIERO]],2,0),"OTROS")</f>
        <v>OTROS</v>
      </c>
    </row>
    <row r="964" spans="1:43" x14ac:dyDescent="0.25">
      <c r="A964" t="s">
        <v>4444</v>
      </c>
      <c r="B964">
        <v>1</v>
      </c>
      <c r="C964" t="s">
        <v>5728</v>
      </c>
      <c r="D964" t="s">
        <v>38</v>
      </c>
      <c r="E964" t="s">
        <v>558</v>
      </c>
      <c r="F964" t="s">
        <v>5729</v>
      </c>
      <c r="G964" s="17" t="s">
        <v>2273</v>
      </c>
      <c r="H964" t="s">
        <v>101</v>
      </c>
      <c r="I964" t="s">
        <v>43</v>
      </c>
      <c r="J964" t="s">
        <v>8</v>
      </c>
      <c r="K964" t="s">
        <v>798</v>
      </c>
      <c r="L964" t="s">
        <v>2274</v>
      </c>
      <c r="M964" t="s">
        <v>1269</v>
      </c>
      <c r="N964">
        <v>1</v>
      </c>
      <c r="O964" t="s">
        <v>105</v>
      </c>
      <c r="P964">
        <v>18</v>
      </c>
      <c r="Q964" t="s">
        <v>62</v>
      </c>
      <c r="R964" t="s">
        <v>95</v>
      </c>
      <c r="S964" t="s">
        <v>64</v>
      </c>
      <c r="T964" t="s">
        <v>51</v>
      </c>
      <c r="U964" t="s">
        <v>65</v>
      </c>
      <c r="V964">
        <v>0.8</v>
      </c>
      <c r="W964" s="1">
        <v>0</v>
      </c>
      <c r="X964">
        <v>1</v>
      </c>
      <c r="Y964">
        <v>1.68</v>
      </c>
      <c r="Z964">
        <v>5</v>
      </c>
      <c r="AA964">
        <v>0.33599999999999997</v>
      </c>
      <c r="AB964" s="2">
        <v>0</v>
      </c>
      <c r="AC964" s="1">
        <v>0</v>
      </c>
      <c r="AD964" s="7">
        <v>43508</v>
      </c>
      <c r="AE964" s="7">
        <v>43508</v>
      </c>
      <c r="AF964">
        <v>0</v>
      </c>
      <c r="AG964" t="s">
        <v>53</v>
      </c>
      <c r="AH964" s="2">
        <v>0</v>
      </c>
      <c r="AI964" s="1">
        <v>0</v>
      </c>
      <c r="AJ964" s="1">
        <v>0</v>
      </c>
      <c r="AK964" s="6" t="str">
        <f>+IF(Tabla1[[#This Row],[REQUEST_TY]]="SR MANTENIMIENTO CORRECTIVO", "EMERGENCIA", "OTROS")</f>
        <v>EMERGENCIA</v>
      </c>
      <c r="AL964" s="6" t="str">
        <f>+_xlfn.IFS(Tabla1[[#This Row],[Veces obj]]&lt;=1,"0-1",Tabla1[[#This Row],[Veces obj]]&lt;=2,"1-2",Tabla1[[#This Row],[Veces obj]]&lt;=3,"2-3",TRUE,"&gt;3")</f>
        <v>0-1</v>
      </c>
      <c r="AM964" s="6" t="str">
        <f>+_xlfn.IFS(MONTH(Tabla1[[#This Row],[MES]])&lt;=3,"Q1",MONTH(Tabla1[[#This Row],[MES]])&lt;=6,"Q2",MONTH(Tabla1[[#This Row],[MES]])&lt;=9,"Q3",TRUE,"Q4")</f>
        <v>Q1</v>
      </c>
      <c r="AN964" t="str">
        <f>+IFERROR(VLOOKUP(Tabla1[[#This Row],[CUENTA]],CTAS[],2,0),"OTROS")</f>
        <v>OTROS</v>
      </c>
      <c r="AP964" t="str">
        <f>+IFERROR(VLOOKUP(Tabla1[[#This Row],[EMPLEADO]],IS[],3,0),"OTROS")</f>
        <v>OTROS</v>
      </c>
      <c r="AQ964" t="str">
        <f>+IFERROR(VLOOKUP(Tabla1[[#This Row],[EMPLEADO]],IS[[NÓMINA]:[INGENIERO]],2,0),"OTROS")</f>
        <v>OTROS</v>
      </c>
    </row>
    <row r="965" spans="1:43" x14ac:dyDescent="0.25">
      <c r="A965" t="s">
        <v>36</v>
      </c>
      <c r="B965">
        <v>1</v>
      </c>
      <c r="C965" t="s">
        <v>2008</v>
      </c>
      <c r="D965" t="s">
        <v>38</v>
      </c>
      <c r="E965" t="s">
        <v>258</v>
      </c>
      <c r="F965" t="s">
        <v>2009</v>
      </c>
      <c r="G965" s="17" t="s">
        <v>2010</v>
      </c>
      <c r="H965" t="s">
        <v>707</v>
      </c>
      <c r="I965" t="s">
        <v>43</v>
      </c>
      <c r="J965" t="s">
        <v>8</v>
      </c>
      <c r="K965" t="s">
        <v>102</v>
      </c>
      <c r="L965" t="s">
        <v>708</v>
      </c>
      <c r="M965" t="s">
        <v>709</v>
      </c>
      <c r="N965">
        <v>0</v>
      </c>
      <c r="O965" t="s">
        <v>105</v>
      </c>
      <c r="P965">
        <v>53</v>
      </c>
      <c r="Q965" t="s">
        <v>82</v>
      </c>
      <c r="R965" t="s">
        <v>138</v>
      </c>
      <c r="S965" t="s">
        <v>139</v>
      </c>
      <c r="T965" t="s">
        <v>51</v>
      </c>
      <c r="U965" t="s">
        <v>140</v>
      </c>
      <c r="V965">
        <v>1.1000000000000001</v>
      </c>
      <c r="W965" s="1">
        <v>883.30000000000007</v>
      </c>
      <c r="X965">
        <v>1</v>
      </c>
      <c r="Y965">
        <v>1.35</v>
      </c>
      <c r="Z965">
        <v>4</v>
      </c>
      <c r="AA965">
        <v>0.33750000000000002</v>
      </c>
      <c r="AB965" s="2">
        <v>0</v>
      </c>
      <c r="AC965" s="1">
        <v>0</v>
      </c>
      <c r="AD965" s="7">
        <v>43475</v>
      </c>
      <c r="AE965" s="7">
        <v>43475</v>
      </c>
      <c r="AF965">
        <v>0</v>
      </c>
      <c r="AG965" t="s">
        <v>53</v>
      </c>
      <c r="AH965" s="2">
        <v>0</v>
      </c>
      <c r="AI965" s="1">
        <v>0</v>
      </c>
      <c r="AJ965" s="1">
        <v>0</v>
      </c>
      <c r="AK965" s="6" t="str">
        <f>+IF(Tabla1[[#This Row],[REQUEST_TY]]="SR MANTENIMIENTO CORRECTIVO", "EMERGENCIA", "OTROS")</f>
        <v>EMERGENCIA</v>
      </c>
      <c r="AL965" s="6" t="str">
        <f>+_xlfn.IFS(Tabla1[[#This Row],[Veces obj]]&lt;=1,"0-1",Tabla1[[#This Row],[Veces obj]]&lt;=2,"1-2",Tabla1[[#This Row],[Veces obj]]&lt;=3,"2-3",TRUE,"&gt;3")</f>
        <v>0-1</v>
      </c>
      <c r="AM965" s="6" t="str">
        <f>+_xlfn.IFS(MONTH(Tabla1[[#This Row],[MES]])&lt;=3,"Q1",MONTH(Tabla1[[#This Row],[MES]])&lt;=6,"Q2",MONTH(Tabla1[[#This Row],[MES]])&lt;=9,"Q3",TRUE,"Q4")</f>
        <v>Q1</v>
      </c>
      <c r="AN965" t="str">
        <f>+IFERROR(VLOOKUP(Tabla1[[#This Row],[CUENTA]],CTAS[],2,0),"OTROS")</f>
        <v>OTROS</v>
      </c>
      <c r="AP965" t="str">
        <f>+IFERROR(VLOOKUP(Tabla1[[#This Row],[EMPLEADO]],IS[],3,0),"OTROS")</f>
        <v>OTROS</v>
      </c>
      <c r="AQ965" t="str">
        <f>+IFERROR(VLOOKUP(Tabla1[[#This Row],[EMPLEADO]],IS[[NÓMINA]:[INGENIERO]],2,0),"OTROS")</f>
        <v>OTROS</v>
      </c>
    </row>
    <row r="966" spans="1:43" x14ac:dyDescent="0.25">
      <c r="A966" t="s">
        <v>36</v>
      </c>
      <c r="B966">
        <v>1</v>
      </c>
      <c r="C966" t="s">
        <v>2011</v>
      </c>
      <c r="D966" t="s">
        <v>38</v>
      </c>
      <c r="E966" t="s">
        <v>76</v>
      </c>
      <c r="F966" t="s">
        <v>2012</v>
      </c>
      <c r="G966" s="17" t="s">
        <v>2013</v>
      </c>
      <c r="H966" t="s">
        <v>1052</v>
      </c>
      <c r="I966" t="s">
        <v>43</v>
      </c>
      <c r="J966" t="s">
        <v>8</v>
      </c>
      <c r="K966" t="s">
        <v>59</v>
      </c>
      <c r="L966" t="s">
        <v>2014</v>
      </c>
      <c r="M966" t="s">
        <v>222</v>
      </c>
      <c r="N966">
        <v>0</v>
      </c>
      <c r="O966" t="s">
        <v>47</v>
      </c>
      <c r="P966">
        <v>76</v>
      </c>
      <c r="Q966" t="s">
        <v>48</v>
      </c>
      <c r="R966" t="s">
        <v>63</v>
      </c>
      <c r="S966" t="s">
        <v>64</v>
      </c>
      <c r="T966" t="s">
        <v>51</v>
      </c>
      <c r="U966" t="s">
        <v>96</v>
      </c>
      <c r="V966">
        <v>1.1000000000000001</v>
      </c>
      <c r="W966" s="1">
        <v>1501.5000000000002</v>
      </c>
      <c r="X966">
        <v>1</v>
      </c>
      <c r="Y966">
        <v>1.7</v>
      </c>
      <c r="Z966">
        <v>5</v>
      </c>
      <c r="AA966">
        <v>0.33999999999999997</v>
      </c>
      <c r="AB966" s="2">
        <v>0</v>
      </c>
      <c r="AC966" s="1">
        <v>0</v>
      </c>
      <c r="AD966" s="7">
        <v>43474</v>
      </c>
      <c r="AE966" s="7">
        <v>43474</v>
      </c>
      <c r="AF966">
        <v>0</v>
      </c>
      <c r="AG966" t="s">
        <v>53</v>
      </c>
      <c r="AH966" s="2">
        <v>0</v>
      </c>
      <c r="AI966" s="1">
        <v>0</v>
      </c>
      <c r="AJ966" s="1">
        <v>0</v>
      </c>
      <c r="AK966" s="6" t="str">
        <f>+IF(Tabla1[[#This Row],[REQUEST_TY]]="SR MANTENIMIENTO CORRECTIVO", "EMERGENCIA", "OTROS")</f>
        <v>EMERGENCIA</v>
      </c>
      <c r="AL966" s="6" t="str">
        <f>+_xlfn.IFS(Tabla1[[#This Row],[Veces obj]]&lt;=1,"0-1",Tabla1[[#This Row],[Veces obj]]&lt;=2,"1-2",Tabla1[[#This Row],[Veces obj]]&lt;=3,"2-3",TRUE,"&gt;3")</f>
        <v>0-1</v>
      </c>
      <c r="AM966" s="6" t="str">
        <f>+_xlfn.IFS(MONTH(Tabla1[[#This Row],[MES]])&lt;=3,"Q1",MONTH(Tabla1[[#This Row],[MES]])&lt;=6,"Q2",MONTH(Tabla1[[#This Row],[MES]])&lt;=9,"Q3",TRUE,"Q4")</f>
        <v>Q1</v>
      </c>
      <c r="AN966" t="str">
        <f>+IFERROR(VLOOKUP(Tabla1[[#This Row],[CUENTA]],CTAS[],2,0),"OTROS")</f>
        <v>OTROS</v>
      </c>
      <c r="AP966" t="str">
        <f>+IFERROR(VLOOKUP(Tabla1[[#This Row],[EMPLEADO]],IS[],3,0),"OTROS")</f>
        <v>OTROS</v>
      </c>
      <c r="AQ966" t="str">
        <f>+IFERROR(VLOOKUP(Tabla1[[#This Row],[EMPLEADO]],IS[[NÓMINA]:[INGENIERO]],2,0),"OTROS")</f>
        <v>OTROS</v>
      </c>
    </row>
    <row r="967" spans="1:43" x14ac:dyDescent="0.25">
      <c r="A967" t="s">
        <v>36</v>
      </c>
      <c r="B967">
        <v>1</v>
      </c>
      <c r="C967" t="s">
        <v>1417</v>
      </c>
      <c r="D967" t="s">
        <v>38</v>
      </c>
      <c r="E967" t="s">
        <v>464</v>
      </c>
      <c r="F967" t="s">
        <v>1418</v>
      </c>
      <c r="G967" s="17" t="s">
        <v>1419</v>
      </c>
      <c r="H967" t="s">
        <v>297</v>
      </c>
      <c r="I967" t="s">
        <v>43</v>
      </c>
      <c r="J967" t="s">
        <v>8</v>
      </c>
      <c r="K967" t="s">
        <v>151</v>
      </c>
      <c r="L967" t="s">
        <v>1420</v>
      </c>
      <c r="M967" t="s">
        <v>1421</v>
      </c>
      <c r="N967">
        <v>0</v>
      </c>
      <c r="O967" t="s">
        <v>47</v>
      </c>
      <c r="P967">
        <v>20</v>
      </c>
      <c r="Q967" t="s">
        <v>62</v>
      </c>
      <c r="R967" t="s">
        <v>242</v>
      </c>
      <c r="S967" t="s">
        <v>64</v>
      </c>
      <c r="T967" t="s">
        <v>51</v>
      </c>
      <c r="U967" t="s">
        <v>65</v>
      </c>
      <c r="V967">
        <v>0.8</v>
      </c>
      <c r="W967" s="1">
        <v>1092</v>
      </c>
      <c r="X967">
        <v>1</v>
      </c>
      <c r="Y967">
        <v>1.1000000000000001</v>
      </c>
      <c r="Z967">
        <v>5</v>
      </c>
      <c r="AA967">
        <v>0.22000000000000003</v>
      </c>
      <c r="AB967" s="2">
        <v>0</v>
      </c>
      <c r="AC967" s="1">
        <v>0</v>
      </c>
      <c r="AD967" s="7">
        <v>43472</v>
      </c>
      <c r="AE967" s="7">
        <v>43473</v>
      </c>
      <c r="AF967">
        <v>1</v>
      </c>
      <c r="AG967" t="s">
        <v>53</v>
      </c>
      <c r="AH967" s="2">
        <v>0</v>
      </c>
      <c r="AI967" s="1">
        <v>0</v>
      </c>
      <c r="AJ967" s="1">
        <v>0</v>
      </c>
      <c r="AK967" s="6" t="str">
        <f>+IF(Tabla1[[#This Row],[REQUEST_TY]]="SR MANTENIMIENTO CORRECTIVO", "EMERGENCIA", "OTROS")</f>
        <v>EMERGENCIA</v>
      </c>
      <c r="AL967" s="6" t="str">
        <f>+_xlfn.IFS(Tabla1[[#This Row],[Veces obj]]&lt;=1,"0-1",Tabla1[[#This Row],[Veces obj]]&lt;=2,"1-2",Tabla1[[#This Row],[Veces obj]]&lt;=3,"2-3",TRUE,"&gt;3")</f>
        <v>0-1</v>
      </c>
      <c r="AM967" s="6" t="str">
        <f>+_xlfn.IFS(MONTH(Tabla1[[#This Row],[MES]])&lt;=3,"Q1",MONTH(Tabla1[[#This Row],[MES]])&lt;=6,"Q2",MONTH(Tabla1[[#This Row],[MES]])&lt;=9,"Q3",TRUE,"Q4")</f>
        <v>Q1</v>
      </c>
      <c r="AN967" t="str">
        <f>+IFERROR(VLOOKUP(Tabla1[[#This Row],[CUENTA]],CTAS[],2,0),"OTROS")</f>
        <v>HONEYWELL</v>
      </c>
      <c r="AO967">
        <v>1</v>
      </c>
      <c r="AP967" t="str">
        <f>+IFERROR(VLOOKUP(Tabla1[[#This Row],[EMPLEADO]],IS[],3,0),"OTROS")</f>
        <v>JUAREZ</v>
      </c>
      <c r="AQ967" t="str">
        <f>+IFERROR(VLOOKUP(Tabla1[[#This Row],[EMPLEADO]],IS[[NÓMINA]:[INGENIERO]],2,0),"OTROS")</f>
        <v>ALFREDO TORRES</v>
      </c>
    </row>
    <row r="968" spans="1:43" x14ac:dyDescent="0.25">
      <c r="A968" t="s">
        <v>4444</v>
      </c>
      <c r="B968">
        <v>1</v>
      </c>
      <c r="C968" t="s">
        <v>6726</v>
      </c>
      <c r="D968" t="s">
        <v>38</v>
      </c>
      <c r="E968" t="s">
        <v>613</v>
      </c>
      <c r="F968" t="s">
        <v>6727</v>
      </c>
      <c r="G968" s="17" t="s">
        <v>6021</v>
      </c>
      <c r="H968" t="s">
        <v>308</v>
      </c>
      <c r="I968" t="s">
        <v>43</v>
      </c>
      <c r="J968" t="s">
        <v>8</v>
      </c>
      <c r="K968" t="s">
        <v>549</v>
      </c>
      <c r="L968" t="s">
        <v>550</v>
      </c>
      <c r="M968" t="s">
        <v>46</v>
      </c>
      <c r="N968">
        <v>0</v>
      </c>
      <c r="O968" t="s">
        <v>47</v>
      </c>
      <c r="P968">
        <v>6</v>
      </c>
      <c r="Q968" t="s">
        <v>207</v>
      </c>
      <c r="R968" t="s">
        <v>235</v>
      </c>
      <c r="S968" t="s">
        <v>50</v>
      </c>
      <c r="T968" t="s">
        <v>51</v>
      </c>
      <c r="U968" t="s">
        <v>486</v>
      </c>
      <c r="V968">
        <v>0</v>
      </c>
      <c r="W968" s="1">
        <v>0</v>
      </c>
      <c r="X968">
        <v>1</v>
      </c>
      <c r="Y968">
        <v>1.7</v>
      </c>
      <c r="Z968">
        <v>5</v>
      </c>
      <c r="AA968">
        <v>0.33999999999999997</v>
      </c>
      <c r="AB968" s="2">
        <v>0</v>
      </c>
      <c r="AC968" s="1">
        <v>0</v>
      </c>
      <c r="AD968" s="7">
        <v>43516</v>
      </c>
      <c r="AE968" s="7">
        <v>43517</v>
      </c>
      <c r="AF968">
        <v>1</v>
      </c>
      <c r="AG968" t="s">
        <v>53</v>
      </c>
      <c r="AH968" s="2">
        <v>0</v>
      </c>
      <c r="AI968" s="1">
        <v>0</v>
      </c>
      <c r="AJ968" s="1">
        <v>0</v>
      </c>
      <c r="AK968" s="6" t="str">
        <f>+IF(Tabla1[[#This Row],[REQUEST_TY]]="SR MANTENIMIENTO CORRECTIVO", "EMERGENCIA", "OTROS")</f>
        <v>EMERGENCIA</v>
      </c>
      <c r="AL968" s="6" t="str">
        <f>+_xlfn.IFS(Tabla1[[#This Row],[Veces obj]]&lt;=1,"0-1",Tabla1[[#This Row],[Veces obj]]&lt;=2,"1-2",Tabla1[[#This Row],[Veces obj]]&lt;=3,"2-3",TRUE,"&gt;3")</f>
        <v>0-1</v>
      </c>
      <c r="AM968" s="6" t="str">
        <f>+_xlfn.IFS(MONTH(Tabla1[[#This Row],[MES]])&lt;=3,"Q1",MONTH(Tabla1[[#This Row],[MES]])&lt;=6,"Q2",MONTH(Tabla1[[#This Row],[MES]])&lt;=9,"Q3",TRUE,"Q4")</f>
        <v>Q1</v>
      </c>
      <c r="AN968" t="str">
        <f>+IFERROR(VLOOKUP(Tabla1[[#This Row],[CUENTA]],CTAS[],2,0),"OTROS")</f>
        <v>OTROS</v>
      </c>
      <c r="AP968" t="str">
        <f>+IFERROR(VLOOKUP(Tabla1[[#This Row],[EMPLEADO]],IS[],3,0),"OTROS")</f>
        <v>OTROS</v>
      </c>
      <c r="AQ968" t="str">
        <f>+IFERROR(VLOOKUP(Tabla1[[#This Row],[EMPLEADO]],IS[[NÓMINA]:[INGENIERO]],2,0),"OTROS")</f>
        <v>OTROS</v>
      </c>
    </row>
    <row r="969" spans="1:43" x14ac:dyDescent="0.25">
      <c r="A969" t="s">
        <v>4444</v>
      </c>
      <c r="B969">
        <v>1</v>
      </c>
      <c r="C969" t="s">
        <v>7076</v>
      </c>
      <c r="D969" t="s">
        <v>38</v>
      </c>
      <c r="E969" t="s">
        <v>76</v>
      </c>
      <c r="F969" t="s">
        <v>7077</v>
      </c>
      <c r="G969" s="17" t="s">
        <v>5579</v>
      </c>
      <c r="H969" t="s">
        <v>308</v>
      </c>
      <c r="I969" t="s">
        <v>43</v>
      </c>
      <c r="J969" t="s">
        <v>8</v>
      </c>
      <c r="K969" t="s">
        <v>102</v>
      </c>
      <c r="L969" t="s">
        <v>376</v>
      </c>
      <c r="M969" t="s">
        <v>310</v>
      </c>
      <c r="N969">
        <v>0</v>
      </c>
      <c r="O969" t="s">
        <v>47</v>
      </c>
      <c r="P969">
        <v>6</v>
      </c>
      <c r="Q969" t="s">
        <v>207</v>
      </c>
      <c r="R969" t="s">
        <v>63</v>
      </c>
      <c r="S969" t="s">
        <v>64</v>
      </c>
      <c r="T969" t="s">
        <v>51</v>
      </c>
      <c r="U969" t="s">
        <v>209</v>
      </c>
      <c r="V969">
        <v>0</v>
      </c>
      <c r="W969" s="1">
        <v>0</v>
      </c>
      <c r="X969">
        <v>1</v>
      </c>
      <c r="Y969">
        <v>1.7</v>
      </c>
      <c r="Z969">
        <v>5</v>
      </c>
      <c r="AA969">
        <v>0.33999999999999997</v>
      </c>
      <c r="AB969" s="2">
        <v>0</v>
      </c>
      <c r="AC969" s="1">
        <v>0</v>
      </c>
      <c r="AD969" s="7">
        <v>43521</v>
      </c>
      <c r="AE969" s="7">
        <v>43522</v>
      </c>
      <c r="AF969">
        <v>1</v>
      </c>
      <c r="AG969" t="s">
        <v>53</v>
      </c>
      <c r="AH969" s="2">
        <v>0</v>
      </c>
      <c r="AI969" s="1">
        <v>0</v>
      </c>
      <c r="AJ969" s="1">
        <v>0</v>
      </c>
      <c r="AK969" s="6" t="str">
        <f>+IF(Tabla1[[#This Row],[REQUEST_TY]]="SR MANTENIMIENTO CORRECTIVO", "EMERGENCIA", "OTROS")</f>
        <v>EMERGENCIA</v>
      </c>
      <c r="AL969" s="6" t="str">
        <f>+_xlfn.IFS(Tabla1[[#This Row],[Veces obj]]&lt;=1,"0-1",Tabla1[[#This Row],[Veces obj]]&lt;=2,"1-2",Tabla1[[#This Row],[Veces obj]]&lt;=3,"2-3",TRUE,"&gt;3")</f>
        <v>0-1</v>
      </c>
      <c r="AM969" s="6" t="str">
        <f>+_xlfn.IFS(MONTH(Tabla1[[#This Row],[MES]])&lt;=3,"Q1",MONTH(Tabla1[[#This Row],[MES]])&lt;=6,"Q2",MONTH(Tabla1[[#This Row],[MES]])&lt;=9,"Q3",TRUE,"Q4")</f>
        <v>Q1</v>
      </c>
      <c r="AN969" t="str">
        <f>+IFERROR(VLOOKUP(Tabla1[[#This Row],[CUENTA]],CTAS[],2,0),"OTROS")</f>
        <v>OTROS</v>
      </c>
      <c r="AP969" t="str">
        <f>+IFERROR(VLOOKUP(Tabla1[[#This Row],[EMPLEADO]],IS[],3,0),"OTROS")</f>
        <v>OTROS</v>
      </c>
      <c r="AQ969" t="str">
        <f>+IFERROR(VLOOKUP(Tabla1[[#This Row],[EMPLEADO]],IS[[NÓMINA]:[INGENIERO]],2,0),"OTROS")</f>
        <v>OTROS</v>
      </c>
    </row>
    <row r="970" spans="1:43" x14ac:dyDescent="0.25">
      <c r="A970" t="s">
        <v>36</v>
      </c>
      <c r="B970">
        <v>1</v>
      </c>
      <c r="C970" t="s">
        <v>2015</v>
      </c>
      <c r="D970" t="s">
        <v>38</v>
      </c>
      <c r="E970" t="s">
        <v>98</v>
      </c>
      <c r="F970" t="s">
        <v>2016</v>
      </c>
      <c r="G970" s="17" t="s">
        <v>2017</v>
      </c>
      <c r="H970" t="s">
        <v>1052</v>
      </c>
      <c r="I970" t="s">
        <v>43</v>
      </c>
      <c r="J970" t="s">
        <v>8</v>
      </c>
      <c r="K970" t="s">
        <v>102</v>
      </c>
      <c r="L970" t="s">
        <v>1500</v>
      </c>
      <c r="M970" t="s">
        <v>1501</v>
      </c>
      <c r="N970">
        <v>0</v>
      </c>
      <c r="O970" t="s">
        <v>47</v>
      </c>
      <c r="P970">
        <v>44</v>
      </c>
      <c r="Q970" t="s">
        <v>82</v>
      </c>
      <c r="R970" t="s">
        <v>63</v>
      </c>
      <c r="S970" t="s">
        <v>64</v>
      </c>
      <c r="T970" t="s">
        <v>51</v>
      </c>
      <c r="U970" t="s">
        <v>83</v>
      </c>
      <c r="V970">
        <v>1.05</v>
      </c>
      <c r="W970" s="1">
        <v>1433.25</v>
      </c>
      <c r="X970">
        <v>1</v>
      </c>
      <c r="Y970">
        <v>1.72</v>
      </c>
      <c r="Z970">
        <v>5</v>
      </c>
      <c r="AA970">
        <v>0.34399999999999997</v>
      </c>
      <c r="AB970" s="2">
        <v>0</v>
      </c>
      <c r="AC970" s="1">
        <v>0</v>
      </c>
      <c r="AD970" s="7">
        <v>43476</v>
      </c>
      <c r="AE970" s="7">
        <v>43476</v>
      </c>
      <c r="AF970">
        <v>0</v>
      </c>
      <c r="AG970" t="s">
        <v>53</v>
      </c>
      <c r="AH970" s="2">
        <v>0</v>
      </c>
      <c r="AI970" s="1">
        <v>0</v>
      </c>
      <c r="AJ970" s="1">
        <v>0</v>
      </c>
      <c r="AK970" s="6" t="str">
        <f>+IF(Tabla1[[#This Row],[REQUEST_TY]]="SR MANTENIMIENTO CORRECTIVO", "EMERGENCIA", "OTROS")</f>
        <v>EMERGENCIA</v>
      </c>
      <c r="AL970" s="6" t="str">
        <f>+_xlfn.IFS(Tabla1[[#This Row],[Veces obj]]&lt;=1,"0-1",Tabla1[[#This Row],[Veces obj]]&lt;=2,"1-2",Tabla1[[#This Row],[Veces obj]]&lt;=3,"2-3",TRUE,"&gt;3")</f>
        <v>0-1</v>
      </c>
      <c r="AM970" s="6" t="str">
        <f>+_xlfn.IFS(MONTH(Tabla1[[#This Row],[MES]])&lt;=3,"Q1",MONTH(Tabla1[[#This Row],[MES]])&lt;=6,"Q2",MONTH(Tabla1[[#This Row],[MES]])&lt;=9,"Q3",TRUE,"Q4")</f>
        <v>Q1</v>
      </c>
      <c r="AN970" t="str">
        <f>+IFERROR(VLOOKUP(Tabla1[[#This Row],[CUENTA]],CTAS[],2,0),"OTROS")</f>
        <v>OTROS</v>
      </c>
      <c r="AP970" t="str">
        <f>+IFERROR(VLOOKUP(Tabla1[[#This Row],[EMPLEADO]],IS[],3,0),"OTROS")</f>
        <v>OTROS</v>
      </c>
      <c r="AQ970" t="str">
        <f>+IFERROR(VLOOKUP(Tabla1[[#This Row],[EMPLEADO]],IS[[NÓMINA]:[INGENIERO]],2,0),"OTROS")</f>
        <v>OTROS</v>
      </c>
    </row>
    <row r="971" spans="1:43" x14ac:dyDescent="0.25">
      <c r="A971" t="s">
        <v>4444</v>
      </c>
      <c r="B971">
        <v>1</v>
      </c>
      <c r="C971" t="s">
        <v>6907</v>
      </c>
      <c r="D971" t="s">
        <v>38</v>
      </c>
      <c r="E971" t="s">
        <v>76</v>
      </c>
      <c r="F971" t="s">
        <v>6908</v>
      </c>
      <c r="G971" s="17" t="s">
        <v>6909</v>
      </c>
      <c r="H971" t="s">
        <v>79</v>
      </c>
      <c r="I971" t="s">
        <v>43</v>
      </c>
      <c r="J971" t="s">
        <v>8</v>
      </c>
      <c r="K971" t="s">
        <v>102</v>
      </c>
      <c r="L971" t="s">
        <v>1471</v>
      </c>
      <c r="M971" t="s">
        <v>1150</v>
      </c>
      <c r="N971">
        <v>0</v>
      </c>
      <c r="O971" t="s">
        <v>47</v>
      </c>
      <c r="P971">
        <v>375</v>
      </c>
      <c r="Q971" t="s">
        <v>48</v>
      </c>
      <c r="R971" t="s">
        <v>63</v>
      </c>
      <c r="S971" t="s">
        <v>64</v>
      </c>
      <c r="T971" t="s">
        <v>51</v>
      </c>
      <c r="U971" t="s">
        <v>96</v>
      </c>
      <c r="V971">
        <v>1.1000000000000001</v>
      </c>
      <c r="W971" s="1">
        <v>1501.5000000000002</v>
      </c>
      <c r="X971">
        <v>1</v>
      </c>
      <c r="Y971">
        <v>1.72</v>
      </c>
      <c r="Z971">
        <v>5</v>
      </c>
      <c r="AA971">
        <v>0.34399999999999997</v>
      </c>
      <c r="AB971" s="2">
        <v>0</v>
      </c>
      <c r="AC971" s="1">
        <v>0</v>
      </c>
      <c r="AD971" s="7">
        <v>43518</v>
      </c>
      <c r="AE971" s="7">
        <v>43518</v>
      </c>
      <c r="AF971">
        <v>0</v>
      </c>
      <c r="AG971" t="s">
        <v>53</v>
      </c>
      <c r="AH971" s="2">
        <v>0</v>
      </c>
      <c r="AI971" s="1">
        <v>0</v>
      </c>
      <c r="AJ971" s="1">
        <v>0</v>
      </c>
      <c r="AK971" s="6" t="str">
        <f>+IF(Tabla1[[#This Row],[REQUEST_TY]]="SR MANTENIMIENTO CORRECTIVO", "EMERGENCIA", "OTROS")</f>
        <v>EMERGENCIA</v>
      </c>
      <c r="AL971" s="6" t="str">
        <f>+_xlfn.IFS(Tabla1[[#This Row],[Veces obj]]&lt;=1,"0-1",Tabla1[[#This Row],[Veces obj]]&lt;=2,"1-2",Tabla1[[#This Row],[Veces obj]]&lt;=3,"2-3",TRUE,"&gt;3")</f>
        <v>0-1</v>
      </c>
      <c r="AM971" s="6" t="str">
        <f>+_xlfn.IFS(MONTH(Tabla1[[#This Row],[MES]])&lt;=3,"Q1",MONTH(Tabla1[[#This Row],[MES]])&lt;=6,"Q2",MONTH(Tabla1[[#This Row],[MES]])&lt;=9,"Q3",TRUE,"Q4")</f>
        <v>Q1</v>
      </c>
      <c r="AN971" t="str">
        <f>+IFERROR(VLOOKUP(Tabla1[[#This Row],[CUENTA]],CTAS[],2,0),"OTROS")</f>
        <v>OTROS</v>
      </c>
      <c r="AP971" t="str">
        <f>+IFERROR(VLOOKUP(Tabla1[[#This Row],[EMPLEADO]],IS[],3,0),"OTROS")</f>
        <v>OTROS</v>
      </c>
      <c r="AQ971" t="str">
        <f>+IFERROR(VLOOKUP(Tabla1[[#This Row],[EMPLEADO]],IS[[NÓMINA]:[INGENIERO]],2,0),"OTROS")</f>
        <v>OTROS</v>
      </c>
    </row>
    <row r="972" spans="1:43" x14ac:dyDescent="0.25">
      <c r="A972" t="s">
        <v>36</v>
      </c>
      <c r="B972">
        <v>1</v>
      </c>
      <c r="C972" t="s">
        <v>2018</v>
      </c>
      <c r="D972" t="s">
        <v>38</v>
      </c>
      <c r="E972" t="s">
        <v>133</v>
      </c>
      <c r="F972" t="s">
        <v>2019</v>
      </c>
      <c r="G972" s="17" t="s">
        <v>2020</v>
      </c>
      <c r="H972" t="s">
        <v>58</v>
      </c>
      <c r="I972" t="s">
        <v>43</v>
      </c>
      <c r="J972" t="s">
        <v>8</v>
      </c>
      <c r="K972" t="s">
        <v>59</v>
      </c>
      <c r="L972" t="s">
        <v>1206</v>
      </c>
      <c r="M972" t="s">
        <v>61</v>
      </c>
      <c r="N972">
        <v>0</v>
      </c>
      <c r="O972" t="s">
        <v>47</v>
      </c>
      <c r="P972">
        <v>8</v>
      </c>
      <c r="Q972" t="s">
        <v>194</v>
      </c>
      <c r="R972" t="s">
        <v>138</v>
      </c>
      <c r="S972" t="s">
        <v>139</v>
      </c>
      <c r="T972" t="s">
        <v>51</v>
      </c>
      <c r="U972" t="s">
        <v>224</v>
      </c>
      <c r="V972">
        <v>0.8</v>
      </c>
      <c r="W972" s="1">
        <v>1258.4000000000003</v>
      </c>
      <c r="X972">
        <v>1</v>
      </c>
      <c r="Y972">
        <v>1.38</v>
      </c>
      <c r="Z972">
        <v>4</v>
      </c>
      <c r="AA972">
        <v>0.34499999999999997</v>
      </c>
      <c r="AB972" s="2">
        <v>0</v>
      </c>
      <c r="AC972" s="1">
        <v>0</v>
      </c>
      <c r="AD972" s="7">
        <v>43476</v>
      </c>
      <c r="AE972" s="7">
        <v>43479</v>
      </c>
      <c r="AF972">
        <v>1</v>
      </c>
      <c r="AG972" t="s">
        <v>53</v>
      </c>
      <c r="AH972" s="2">
        <v>0</v>
      </c>
      <c r="AI972" s="1">
        <v>0</v>
      </c>
      <c r="AJ972" s="1">
        <v>0</v>
      </c>
      <c r="AK972" s="6" t="str">
        <f>+IF(Tabla1[[#This Row],[REQUEST_TY]]="SR MANTENIMIENTO CORRECTIVO", "EMERGENCIA", "OTROS")</f>
        <v>EMERGENCIA</v>
      </c>
      <c r="AL972" s="6" t="str">
        <f>+_xlfn.IFS(Tabla1[[#This Row],[Veces obj]]&lt;=1,"0-1",Tabla1[[#This Row],[Veces obj]]&lt;=2,"1-2",Tabla1[[#This Row],[Veces obj]]&lt;=3,"2-3",TRUE,"&gt;3")</f>
        <v>0-1</v>
      </c>
      <c r="AM972" s="6" t="str">
        <f>+_xlfn.IFS(MONTH(Tabla1[[#This Row],[MES]])&lt;=3,"Q1",MONTH(Tabla1[[#This Row],[MES]])&lt;=6,"Q2",MONTH(Tabla1[[#This Row],[MES]])&lt;=9,"Q3",TRUE,"Q4")</f>
        <v>Q1</v>
      </c>
      <c r="AN972" t="str">
        <f>+IFERROR(VLOOKUP(Tabla1[[#This Row],[CUENTA]],CTAS[],2,0),"OTROS")</f>
        <v>OTROS</v>
      </c>
      <c r="AP972" t="str">
        <f>+IFERROR(VLOOKUP(Tabla1[[#This Row],[EMPLEADO]],IS[],3,0),"OTROS")</f>
        <v>OTROS</v>
      </c>
      <c r="AQ972" t="str">
        <f>+IFERROR(VLOOKUP(Tabla1[[#This Row],[EMPLEADO]],IS[[NÓMINA]:[INGENIERO]],2,0),"OTROS")</f>
        <v>OTROS</v>
      </c>
    </row>
    <row r="973" spans="1:43" x14ac:dyDescent="0.25">
      <c r="A973" t="s">
        <v>4444</v>
      </c>
      <c r="B973">
        <v>1</v>
      </c>
      <c r="C973" t="s">
        <v>4658</v>
      </c>
      <c r="D973" t="s">
        <v>38</v>
      </c>
      <c r="E973" t="s">
        <v>725</v>
      </c>
      <c r="F973" t="s">
        <v>4659</v>
      </c>
      <c r="G973" s="17" t="s">
        <v>1675</v>
      </c>
      <c r="H973" t="s">
        <v>868</v>
      </c>
      <c r="I973" t="s">
        <v>43</v>
      </c>
      <c r="J973" t="s">
        <v>8</v>
      </c>
      <c r="K973" t="s">
        <v>59</v>
      </c>
      <c r="L973" t="s">
        <v>1676</v>
      </c>
      <c r="M973" t="s">
        <v>1410</v>
      </c>
      <c r="N973">
        <v>1</v>
      </c>
      <c r="O973" t="s">
        <v>47</v>
      </c>
      <c r="P973">
        <v>14</v>
      </c>
      <c r="Q973" t="s">
        <v>194</v>
      </c>
      <c r="R973" t="s">
        <v>223</v>
      </c>
      <c r="S973" t="s">
        <v>139</v>
      </c>
      <c r="T973" t="s">
        <v>51</v>
      </c>
      <c r="U973" t="s">
        <v>224</v>
      </c>
      <c r="V973">
        <v>0.8</v>
      </c>
      <c r="W973" s="1">
        <v>0</v>
      </c>
      <c r="X973">
        <v>1</v>
      </c>
      <c r="Y973">
        <v>1.38</v>
      </c>
      <c r="Z973">
        <v>4</v>
      </c>
      <c r="AA973">
        <v>0.34499999999999997</v>
      </c>
      <c r="AB973" s="2">
        <v>0</v>
      </c>
      <c r="AC973" s="1">
        <v>0</v>
      </c>
      <c r="AD973" s="7">
        <v>43501</v>
      </c>
      <c r="AE973" s="7">
        <v>43502</v>
      </c>
      <c r="AF973">
        <v>1</v>
      </c>
      <c r="AG973" t="s">
        <v>53</v>
      </c>
      <c r="AH973" s="2">
        <v>0</v>
      </c>
      <c r="AI973" s="1">
        <v>0</v>
      </c>
      <c r="AJ973" s="1">
        <v>0</v>
      </c>
      <c r="AK973" s="6" t="str">
        <f>+IF(Tabla1[[#This Row],[REQUEST_TY]]="SR MANTENIMIENTO CORRECTIVO", "EMERGENCIA", "OTROS")</f>
        <v>EMERGENCIA</v>
      </c>
      <c r="AL973" s="6" t="str">
        <f>+_xlfn.IFS(Tabla1[[#This Row],[Veces obj]]&lt;=1,"0-1",Tabla1[[#This Row],[Veces obj]]&lt;=2,"1-2",Tabla1[[#This Row],[Veces obj]]&lt;=3,"2-3",TRUE,"&gt;3")</f>
        <v>0-1</v>
      </c>
      <c r="AM973" s="6" t="str">
        <f>+_xlfn.IFS(MONTH(Tabla1[[#This Row],[MES]])&lt;=3,"Q1",MONTH(Tabla1[[#This Row],[MES]])&lt;=6,"Q2",MONTH(Tabla1[[#This Row],[MES]])&lt;=9,"Q3",TRUE,"Q4")</f>
        <v>Q1</v>
      </c>
      <c r="AN973" t="str">
        <f>+IFERROR(VLOOKUP(Tabla1[[#This Row],[CUENTA]],CTAS[],2,0),"OTROS")</f>
        <v>OTROS</v>
      </c>
      <c r="AP973" t="str">
        <f>+IFERROR(VLOOKUP(Tabla1[[#This Row],[EMPLEADO]],IS[],3,0),"OTROS")</f>
        <v>OTROS</v>
      </c>
      <c r="AQ973" t="str">
        <f>+IFERROR(VLOOKUP(Tabla1[[#This Row],[EMPLEADO]],IS[[NÓMINA]:[INGENIERO]],2,0),"OTROS")</f>
        <v>OTROS</v>
      </c>
    </row>
    <row r="974" spans="1:43" x14ac:dyDescent="0.25">
      <c r="A974" t="s">
        <v>4444</v>
      </c>
      <c r="B974">
        <v>1</v>
      </c>
      <c r="C974" t="s">
        <v>4769</v>
      </c>
      <c r="D974" t="s">
        <v>38</v>
      </c>
      <c r="E974" t="s">
        <v>133</v>
      </c>
      <c r="F974" t="s">
        <v>4770</v>
      </c>
      <c r="G974" s="17" t="s">
        <v>4771</v>
      </c>
      <c r="H974" t="s">
        <v>136</v>
      </c>
      <c r="I974" t="s">
        <v>43</v>
      </c>
      <c r="J974" t="s">
        <v>8</v>
      </c>
      <c r="K974" t="s">
        <v>59</v>
      </c>
      <c r="L974" t="s">
        <v>60</v>
      </c>
      <c r="M974" t="s">
        <v>61</v>
      </c>
      <c r="N974">
        <v>0</v>
      </c>
      <c r="O974" t="s">
        <v>47</v>
      </c>
      <c r="P974">
        <v>71</v>
      </c>
      <c r="Q974" t="s">
        <v>48</v>
      </c>
      <c r="R974" t="s">
        <v>138</v>
      </c>
      <c r="S974" t="s">
        <v>139</v>
      </c>
      <c r="T974" t="s">
        <v>51</v>
      </c>
      <c r="U974" t="s">
        <v>353</v>
      </c>
      <c r="V974">
        <v>1.1499999999999999</v>
      </c>
      <c r="W974" s="1">
        <v>1808.95</v>
      </c>
      <c r="X974">
        <v>1</v>
      </c>
      <c r="Y974">
        <v>1.38</v>
      </c>
      <c r="Z974">
        <v>4</v>
      </c>
      <c r="AA974">
        <v>0.34499999999999997</v>
      </c>
      <c r="AB974" s="2">
        <v>0</v>
      </c>
      <c r="AC974" s="1">
        <v>0</v>
      </c>
      <c r="AD974" s="7">
        <v>43497</v>
      </c>
      <c r="AE974" s="7">
        <v>43497</v>
      </c>
      <c r="AF974">
        <v>0</v>
      </c>
      <c r="AG974" t="s">
        <v>53</v>
      </c>
      <c r="AH974" s="2">
        <v>0</v>
      </c>
      <c r="AI974" s="1">
        <v>0</v>
      </c>
      <c r="AJ974" s="1">
        <v>0</v>
      </c>
      <c r="AK974" s="6" t="str">
        <f>+IF(Tabla1[[#This Row],[REQUEST_TY]]="SR MANTENIMIENTO CORRECTIVO", "EMERGENCIA", "OTROS")</f>
        <v>EMERGENCIA</v>
      </c>
      <c r="AL974" s="6" t="str">
        <f>+_xlfn.IFS(Tabla1[[#This Row],[Veces obj]]&lt;=1,"0-1",Tabla1[[#This Row],[Veces obj]]&lt;=2,"1-2",Tabla1[[#This Row],[Veces obj]]&lt;=3,"2-3",TRUE,"&gt;3")</f>
        <v>0-1</v>
      </c>
      <c r="AM974" s="6" t="str">
        <f>+_xlfn.IFS(MONTH(Tabla1[[#This Row],[MES]])&lt;=3,"Q1",MONTH(Tabla1[[#This Row],[MES]])&lt;=6,"Q2",MONTH(Tabla1[[#This Row],[MES]])&lt;=9,"Q3",TRUE,"Q4")</f>
        <v>Q1</v>
      </c>
      <c r="AN974" t="str">
        <f>+IFERROR(VLOOKUP(Tabla1[[#This Row],[CUENTA]],CTAS[],2,0),"OTROS")</f>
        <v>OTROS</v>
      </c>
      <c r="AP974" t="str">
        <f>+IFERROR(VLOOKUP(Tabla1[[#This Row],[EMPLEADO]],IS[],3,0),"OTROS")</f>
        <v>OTROS</v>
      </c>
      <c r="AQ974" t="str">
        <f>+IFERROR(VLOOKUP(Tabla1[[#This Row],[EMPLEADO]],IS[[NÓMINA]:[INGENIERO]],2,0),"OTROS")</f>
        <v>OTROS</v>
      </c>
    </row>
    <row r="975" spans="1:43" x14ac:dyDescent="0.25">
      <c r="A975" t="s">
        <v>4444</v>
      </c>
      <c r="B975">
        <v>1</v>
      </c>
      <c r="C975" t="s">
        <v>5806</v>
      </c>
      <c r="D975" t="s">
        <v>38</v>
      </c>
      <c r="E975" t="s">
        <v>76</v>
      </c>
      <c r="F975" t="s">
        <v>5807</v>
      </c>
      <c r="G975" s="17" t="s">
        <v>499</v>
      </c>
      <c r="H975" t="s">
        <v>471</v>
      </c>
      <c r="I975" t="s">
        <v>43</v>
      </c>
      <c r="J975" t="s">
        <v>8</v>
      </c>
      <c r="K975" t="s">
        <v>102</v>
      </c>
      <c r="L975" t="s">
        <v>500</v>
      </c>
      <c r="M975" t="s">
        <v>310</v>
      </c>
      <c r="N975">
        <v>0</v>
      </c>
      <c r="O975" t="s">
        <v>47</v>
      </c>
      <c r="P975">
        <v>5</v>
      </c>
      <c r="Q975" t="s">
        <v>207</v>
      </c>
      <c r="R975" t="s">
        <v>63</v>
      </c>
      <c r="S975" t="s">
        <v>64</v>
      </c>
      <c r="T975" t="s">
        <v>51</v>
      </c>
      <c r="U975" t="s">
        <v>209</v>
      </c>
      <c r="V975">
        <v>0</v>
      </c>
      <c r="W975" s="1">
        <v>0</v>
      </c>
      <c r="X975">
        <v>1</v>
      </c>
      <c r="Y975">
        <v>1.73</v>
      </c>
      <c r="Z975">
        <v>5</v>
      </c>
      <c r="AA975">
        <v>0.34599999999999997</v>
      </c>
      <c r="AB975" s="2">
        <v>0</v>
      </c>
      <c r="AC975" s="1">
        <v>0</v>
      </c>
      <c r="AD975" s="7">
        <v>43510</v>
      </c>
      <c r="AE975" s="7">
        <v>43510</v>
      </c>
      <c r="AF975">
        <v>0</v>
      </c>
      <c r="AG975" t="s">
        <v>53</v>
      </c>
      <c r="AH975" s="2">
        <v>0</v>
      </c>
      <c r="AI975" s="1">
        <v>0</v>
      </c>
      <c r="AJ975" s="1">
        <v>0</v>
      </c>
      <c r="AK975" s="6" t="str">
        <f>+IF(Tabla1[[#This Row],[REQUEST_TY]]="SR MANTENIMIENTO CORRECTIVO", "EMERGENCIA", "OTROS")</f>
        <v>EMERGENCIA</v>
      </c>
      <c r="AL975" s="6" t="str">
        <f>+_xlfn.IFS(Tabla1[[#This Row],[Veces obj]]&lt;=1,"0-1",Tabla1[[#This Row],[Veces obj]]&lt;=2,"1-2",Tabla1[[#This Row],[Veces obj]]&lt;=3,"2-3",TRUE,"&gt;3")</f>
        <v>0-1</v>
      </c>
      <c r="AM975" s="6" t="str">
        <f>+_xlfn.IFS(MONTH(Tabla1[[#This Row],[MES]])&lt;=3,"Q1",MONTH(Tabla1[[#This Row],[MES]])&lt;=6,"Q2",MONTH(Tabla1[[#This Row],[MES]])&lt;=9,"Q3",TRUE,"Q4")</f>
        <v>Q1</v>
      </c>
      <c r="AN975" t="str">
        <f>+IFERROR(VLOOKUP(Tabla1[[#This Row],[CUENTA]],CTAS[],2,0),"OTROS")</f>
        <v>OTROS</v>
      </c>
      <c r="AP975" t="str">
        <f>+IFERROR(VLOOKUP(Tabla1[[#This Row],[EMPLEADO]],IS[],3,0),"OTROS")</f>
        <v>OTROS</v>
      </c>
      <c r="AQ975" t="str">
        <f>+IFERROR(VLOOKUP(Tabla1[[#This Row],[EMPLEADO]],IS[[NÓMINA]:[INGENIERO]],2,0),"OTROS")</f>
        <v>OTROS</v>
      </c>
    </row>
    <row r="976" spans="1:43" x14ac:dyDescent="0.25">
      <c r="A976" t="s">
        <v>4444</v>
      </c>
      <c r="B976">
        <v>1</v>
      </c>
      <c r="C976" t="s">
        <v>6948</v>
      </c>
      <c r="D976" t="s">
        <v>38</v>
      </c>
      <c r="E976" t="s">
        <v>373</v>
      </c>
      <c r="F976" t="s">
        <v>6949</v>
      </c>
      <c r="G976" s="17" t="s">
        <v>4046</v>
      </c>
      <c r="H976" t="s">
        <v>915</v>
      </c>
      <c r="I976" t="s">
        <v>43</v>
      </c>
      <c r="J976" t="s">
        <v>8</v>
      </c>
      <c r="K976" t="s">
        <v>102</v>
      </c>
      <c r="L976" t="s">
        <v>1039</v>
      </c>
      <c r="M976" t="s">
        <v>310</v>
      </c>
      <c r="N976">
        <v>0</v>
      </c>
      <c r="O976" t="s">
        <v>47</v>
      </c>
      <c r="P976">
        <v>50</v>
      </c>
      <c r="Q976" t="s">
        <v>82</v>
      </c>
      <c r="R976" t="s">
        <v>153</v>
      </c>
      <c r="S976" t="s">
        <v>50</v>
      </c>
      <c r="T976" t="s">
        <v>51</v>
      </c>
      <c r="U976" t="s">
        <v>120</v>
      </c>
      <c r="V976">
        <v>0.8</v>
      </c>
      <c r="W976" s="1">
        <v>572.00000000000011</v>
      </c>
      <c r="X976">
        <v>1</v>
      </c>
      <c r="Y976">
        <v>1.73</v>
      </c>
      <c r="Z976">
        <v>5</v>
      </c>
      <c r="AA976">
        <v>0.34599999999999997</v>
      </c>
      <c r="AB976" s="2">
        <v>0</v>
      </c>
      <c r="AC976" s="1">
        <v>0</v>
      </c>
      <c r="AD976" s="7">
        <v>43518</v>
      </c>
      <c r="AE976" s="7">
        <v>43518</v>
      </c>
      <c r="AF976">
        <v>0</v>
      </c>
      <c r="AG976" t="s">
        <v>53</v>
      </c>
      <c r="AH976" s="2">
        <v>0</v>
      </c>
      <c r="AI976" s="1">
        <v>0</v>
      </c>
      <c r="AJ976" s="1">
        <v>0</v>
      </c>
      <c r="AK976" s="6" t="str">
        <f>+IF(Tabla1[[#This Row],[REQUEST_TY]]="SR MANTENIMIENTO CORRECTIVO", "EMERGENCIA", "OTROS")</f>
        <v>EMERGENCIA</v>
      </c>
      <c r="AL976" s="6" t="str">
        <f>+_xlfn.IFS(Tabla1[[#This Row],[Veces obj]]&lt;=1,"0-1",Tabla1[[#This Row],[Veces obj]]&lt;=2,"1-2",Tabla1[[#This Row],[Veces obj]]&lt;=3,"2-3",TRUE,"&gt;3")</f>
        <v>0-1</v>
      </c>
      <c r="AM976" s="6" t="str">
        <f>+_xlfn.IFS(MONTH(Tabla1[[#This Row],[MES]])&lt;=3,"Q1",MONTH(Tabla1[[#This Row],[MES]])&lt;=6,"Q2",MONTH(Tabla1[[#This Row],[MES]])&lt;=9,"Q3",TRUE,"Q4")</f>
        <v>Q1</v>
      </c>
      <c r="AN976" t="str">
        <f>+IFERROR(VLOOKUP(Tabla1[[#This Row],[CUENTA]],CTAS[],2,0),"OTROS")</f>
        <v>OTROS</v>
      </c>
      <c r="AP976" t="str">
        <f>+IFERROR(VLOOKUP(Tabla1[[#This Row],[EMPLEADO]],IS[],3,0),"OTROS")</f>
        <v>OTROS</v>
      </c>
      <c r="AQ976" t="str">
        <f>+IFERROR(VLOOKUP(Tabla1[[#This Row],[EMPLEADO]],IS[[NÓMINA]:[INGENIERO]],2,0),"OTROS")</f>
        <v>OTROS</v>
      </c>
    </row>
    <row r="977" spans="1:43" x14ac:dyDescent="0.25">
      <c r="A977" t="s">
        <v>36</v>
      </c>
      <c r="B977">
        <v>1</v>
      </c>
      <c r="C977" t="s">
        <v>2021</v>
      </c>
      <c r="D977" t="s">
        <v>38</v>
      </c>
      <c r="E977" t="s">
        <v>133</v>
      </c>
      <c r="F977" t="s">
        <v>2022</v>
      </c>
      <c r="G977" s="17" t="s">
        <v>2023</v>
      </c>
      <c r="H977" t="s">
        <v>1130</v>
      </c>
      <c r="I977" t="s">
        <v>43</v>
      </c>
      <c r="J977" t="s">
        <v>8</v>
      </c>
      <c r="K977" t="s">
        <v>59</v>
      </c>
      <c r="L977" t="s">
        <v>2024</v>
      </c>
      <c r="M977" t="s">
        <v>1778</v>
      </c>
      <c r="N977">
        <v>0</v>
      </c>
      <c r="O977" t="s">
        <v>47</v>
      </c>
      <c r="P977">
        <v>20</v>
      </c>
      <c r="Q977" t="s">
        <v>62</v>
      </c>
      <c r="R977" t="s">
        <v>138</v>
      </c>
      <c r="S977" t="s">
        <v>139</v>
      </c>
      <c r="T977" t="s">
        <v>51</v>
      </c>
      <c r="U977" t="s">
        <v>262</v>
      </c>
      <c r="V977">
        <v>1.05</v>
      </c>
      <c r="W977" s="1">
        <v>1651.6500000000003</v>
      </c>
      <c r="X977">
        <v>1</v>
      </c>
      <c r="Y977">
        <v>1.39</v>
      </c>
      <c r="Z977">
        <v>4</v>
      </c>
      <c r="AA977">
        <v>0.34749999999999998</v>
      </c>
      <c r="AB977" s="2">
        <v>0</v>
      </c>
      <c r="AC977" s="1">
        <v>0</v>
      </c>
      <c r="AD977" s="7">
        <v>43480</v>
      </c>
      <c r="AE977" s="7">
        <v>43481</v>
      </c>
      <c r="AF977">
        <v>1</v>
      </c>
      <c r="AG977" t="s">
        <v>53</v>
      </c>
      <c r="AH977" s="2">
        <v>0</v>
      </c>
      <c r="AI977" s="1">
        <v>0</v>
      </c>
      <c r="AJ977" s="1">
        <v>0</v>
      </c>
      <c r="AK977" s="6" t="str">
        <f>+IF(Tabla1[[#This Row],[REQUEST_TY]]="SR MANTENIMIENTO CORRECTIVO", "EMERGENCIA", "OTROS")</f>
        <v>EMERGENCIA</v>
      </c>
      <c r="AL977" s="6" t="str">
        <f>+_xlfn.IFS(Tabla1[[#This Row],[Veces obj]]&lt;=1,"0-1",Tabla1[[#This Row],[Veces obj]]&lt;=2,"1-2",Tabla1[[#This Row],[Veces obj]]&lt;=3,"2-3",TRUE,"&gt;3")</f>
        <v>0-1</v>
      </c>
      <c r="AM977" s="6" t="str">
        <f>+_xlfn.IFS(MONTH(Tabla1[[#This Row],[MES]])&lt;=3,"Q1",MONTH(Tabla1[[#This Row],[MES]])&lt;=6,"Q2",MONTH(Tabla1[[#This Row],[MES]])&lt;=9,"Q3",TRUE,"Q4")</f>
        <v>Q1</v>
      </c>
      <c r="AN977" t="str">
        <f>+IFERROR(VLOOKUP(Tabla1[[#This Row],[CUENTA]],CTAS[],2,0),"OTROS")</f>
        <v>OTROS</v>
      </c>
      <c r="AP977" t="str">
        <f>+IFERROR(VLOOKUP(Tabla1[[#This Row],[EMPLEADO]],IS[],3,0),"OTROS")</f>
        <v>OTROS</v>
      </c>
      <c r="AQ977" t="str">
        <f>+IFERROR(VLOOKUP(Tabla1[[#This Row],[EMPLEADO]],IS[[NÓMINA]:[INGENIERO]],2,0),"OTROS")</f>
        <v>OTROS</v>
      </c>
    </row>
    <row r="978" spans="1:43" x14ac:dyDescent="0.25">
      <c r="A978" t="s">
        <v>4444</v>
      </c>
      <c r="B978">
        <v>1</v>
      </c>
      <c r="C978" t="s">
        <v>6044</v>
      </c>
      <c r="D978" t="s">
        <v>38</v>
      </c>
      <c r="E978" t="s">
        <v>604</v>
      </c>
      <c r="F978" t="s">
        <v>6045</v>
      </c>
      <c r="G978" s="17" t="s">
        <v>6046</v>
      </c>
      <c r="H978" t="s">
        <v>471</v>
      </c>
      <c r="I978" t="s">
        <v>43</v>
      </c>
      <c r="J978" t="s">
        <v>8</v>
      </c>
      <c r="K978" t="s">
        <v>2443</v>
      </c>
      <c r="L978" t="s">
        <v>4407</v>
      </c>
      <c r="M978" t="s">
        <v>131</v>
      </c>
      <c r="N978">
        <v>0</v>
      </c>
      <c r="O978" t="s">
        <v>47</v>
      </c>
      <c r="P978">
        <v>70</v>
      </c>
      <c r="Q978" t="s">
        <v>48</v>
      </c>
      <c r="R978" t="s">
        <v>63</v>
      </c>
      <c r="S978" t="s">
        <v>64</v>
      </c>
      <c r="T978" t="s">
        <v>51</v>
      </c>
      <c r="U978" t="s">
        <v>96</v>
      </c>
      <c r="V978">
        <v>1.1000000000000001</v>
      </c>
      <c r="W978" s="1">
        <v>1501.5000000000002</v>
      </c>
      <c r="X978">
        <v>1</v>
      </c>
      <c r="Y978">
        <v>1.74</v>
      </c>
      <c r="Z978">
        <v>5</v>
      </c>
      <c r="AA978">
        <v>0.34799999999999998</v>
      </c>
      <c r="AB978" s="2">
        <v>0</v>
      </c>
      <c r="AC978" s="1">
        <v>0</v>
      </c>
      <c r="AD978" s="7">
        <v>43510</v>
      </c>
      <c r="AE978" s="7">
        <v>43510</v>
      </c>
      <c r="AF978">
        <v>0</v>
      </c>
      <c r="AG978" t="s">
        <v>53</v>
      </c>
      <c r="AH978" s="2">
        <v>0</v>
      </c>
      <c r="AI978" s="1">
        <v>0</v>
      </c>
      <c r="AJ978" s="1">
        <v>0</v>
      </c>
      <c r="AK978" s="6" t="str">
        <f>+IF(Tabla1[[#This Row],[REQUEST_TY]]="SR MANTENIMIENTO CORRECTIVO", "EMERGENCIA", "OTROS")</f>
        <v>EMERGENCIA</v>
      </c>
      <c r="AL978" s="6" t="str">
        <f>+_xlfn.IFS(Tabla1[[#This Row],[Veces obj]]&lt;=1,"0-1",Tabla1[[#This Row],[Veces obj]]&lt;=2,"1-2",Tabla1[[#This Row],[Veces obj]]&lt;=3,"2-3",TRUE,"&gt;3")</f>
        <v>0-1</v>
      </c>
      <c r="AM978" s="6" t="str">
        <f>+_xlfn.IFS(MONTH(Tabla1[[#This Row],[MES]])&lt;=3,"Q1",MONTH(Tabla1[[#This Row],[MES]])&lt;=6,"Q2",MONTH(Tabla1[[#This Row],[MES]])&lt;=9,"Q3",TRUE,"Q4")</f>
        <v>Q1</v>
      </c>
      <c r="AN978" t="str">
        <f>+IFERROR(VLOOKUP(Tabla1[[#This Row],[CUENTA]],CTAS[],2,0),"OTROS")</f>
        <v>OTROS</v>
      </c>
      <c r="AP978" t="str">
        <f>+IFERROR(VLOOKUP(Tabla1[[#This Row],[EMPLEADO]],IS[],3,0),"OTROS")</f>
        <v>OTROS</v>
      </c>
      <c r="AQ978" t="str">
        <f>+IFERROR(VLOOKUP(Tabla1[[#This Row],[EMPLEADO]],IS[[NÓMINA]:[INGENIERO]],2,0),"OTROS")</f>
        <v>OTROS</v>
      </c>
    </row>
    <row r="979" spans="1:43" x14ac:dyDescent="0.25">
      <c r="A979" t="s">
        <v>36</v>
      </c>
      <c r="B979">
        <v>1</v>
      </c>
      <c r="C979" t="s">
        <v>2025</v>
      </c>
      <c r="D979" t="s">
        <v>38</v>
      </c>
      <c r="E979" t="s">
        <v>39</v>
      </c>
      <c r="F979" t="s">
        <v>2026</v>
      </c>
      <c r="G979" s="17" t="s">
        <v>2027</v>
      </c>
      <c r="H979" t="s">
        <v>220</v>
      </c>
      <c r="I979" t="s">
        <v>43</v>
      </c>
      <c r="J979" t="s">
        <v>8</v>
      </c>
      <c r="K979" t="s">
        <v>2028</v>
      </c>
      <c r="L979" t="s">
        <v>2029</v>
      </c>
      <c r="M979" t="s">
        <v>736</v>
      </c>
      <c r="N979">
        <v>0</v>
      </c>
      <c r="O979" t="s">
        <v>47</v>
      </c>
      <c r="P979">
        <v>7</v>
      </c>
      <c r="Q979" t="s">
        <v>194</v>
      </c>
      <c r="R979" t="s">
        <v>49</v>
      </c>
      <c r="S979" t="s">
        <v>50</v>
      </c>
      <c r="T979" t="s">
        <v>51</v>
      </c>
      <c r="U979" t="s">
        <v>444</v>
      </c>
      <c r="V979">
        <v>0</v>
      </c>
      <c r="W979" s="1">
        <v>0</v>
      </c>
      <c r="X979">
        <v>1</v>
      </c>
      <c r="Y979">
        <v>1.75</v>
      </c>
      <c r="Z979">
        <v>5</v>
      </c>
      <c r="AA979">
        <v>0.35</v>
      </c>
      <c r="AB979" s="2">
        <v>0</v>
      </c>
      <c r="AC979" s="1">
        <v>0</v>
      </c>
      <c r="AD979" s="7">
        <v>43475</v>
      </c>
      <c r="AE979" s="7">
        <v>43475</v>
      </c>
      <c r="AF979">
        <v>0</v>
      </c>
      <c r="AG979" t="s">
        <v>53</v>
      </c>
      <c r="AH979" s="2">
        <v>0</v>
      </c>
      <c r="AI979" s="1">
        <v>0</v>
      </c>
      <c r="AJ979" s="1">
        <v>0</v>
      </c>
      <c r="AK979" s="6" t="str">
        <f>+IF(Tabla1[[#This Row],[REQUEST_TY]]="SR MANTENIMIENTO CORRECTIVO", "EMERGENCIA", "OTROS")</f>
        <v>EMERGENCIA</v>
      </c>
      <c r="AL979" s="6" t="str">
        <f>+_xlfn.IFS(Tabla1[[#This Row],[Veces obj]]&lt;=1,"0-1",Tabla1[[#This Row],[Veces obj]]&lt;=2,"1-2",Tabla1[[#This Row],[Veces obj]]&lt;=3,"2-3",TRUE,"&gt;3")</f>
        <v>0-1</v>
      </c>
      <c r="AM979" s="6" t="str">
        <f>+_xlfn.IFS(MONTH(Tabla1[[#This Row],[MES]])&lt;=3,"Q1",MONTH(Tabla1[[#This Row],[MES]])&lt;=6,"Q2",MONTH(Tabla1[[#This Row],[MES]])&lt;=9,"Q3",TRUE,"Q4")</f>
        <v>Q1</v>
      </c>
      <c r="AN979" t="str">
        <f>+IFERROR(VLOOKUP(Tabla1[[#This Row],[CUENTA]],CTAS[],2,0),"OTROS")</f>
        <v>OTROS</v>
      </c>
      <c r="AP979" t="str">
        <f>+IFERROR(VLOOKUP(Tabla1[[#This Row],[EMPLEADO]],IS[],3,0),"OTROS")</f>
        <v>OTROS</v>
      </c>
      <c r="AQ979" t="str">
        <f>+IFERROR(VLOOKUP(Tabla1[[#This Row],[EMPLEADO]],IS[[NÓMINA]:[INGENIERO]],2,0),"OTROS")</f>
        <v>OTROS</v>
      </c>
    </row>
    <row r="980" spans="1:43" x14ac:dyDescent="0.25">
      <c r="A980" t="s">
        <v>36</v>
      </c>
      <c r="B980">
        <v>1</v>
      </c>
      <c r="C980" t="s">
        <v>2030</v>
      </c>
      <c r="D980" t="s">
        <v>38</v>
      </c>
      <c r="E980" t="s">
        <v>1015</v>
      </c>
      <c r="F980" t="s">
        <v>2031</v>
      </c>
      <c r="G980" s="17" t="s">
        <v>2032</v>
      </c>
      <c r="H980" t="s">
        <v>308</v>
      </c>
      <c r="I980" t="s">
        <v>43</v>
      </c>
      <c r="J980" t="s">
        <v>8</v>
      </c>
      <c r="K980" t="s">
        <v>59</v>
      </c>
      <c r="L980" t="s">
        <v>629</v>
      </c>
      <c r="M980" t="s">
        <v>46</v>
      </c>
      <c r="N980">
        <v>0</v>
      </c>
      <c r="O980" t="s">
        <v>47</v>
      </c>
      <c r="P980">
        <v>90</v>
      </c>
      <c r="Q980" t="s">
        <v>48</v>
      </c>
      <c r="R980" t="s">
        <v>317</v>
      </c>
      <c r="S980" t="s">
        <v>318</v>
      </c>
      <c r="T980" t="s">
        <v>51</v>
      </c>
      <c r="U980" t="s">
        <v>353</v>
      </c>
      <c r="V980">
        <v>1.1499999999999999</v>
      </c>
      <c r="W980" s="1">
        <v>1808.95</v>
      </c>
      <c r="X980">
        <v>1</v>
      </c>
      <c r="Y980">
        <v>1.4</v>
      </c>
      <c r="Z980">
        <v>4</v>
      </c>
      <c r="AA980">
        <v>0.35</v>
      </c>
      <c r="AB980" s="2">
        <v>0</v>
      </c>
      <c r="AC980" s="1">
        <v>0</v>
      </c>
      <c r="AD980" s="7">
        <v>43482</v>
      </c>
      <c r="AE980" s="7">
        <v>43483</v>
      </c>
      <c r="AF980">
        <v>1</v>
      </c>
      <c r="AG980" t="s">
        <v>53</v>
      </c>
      <c r="AH980" s="2">
        <v>0</v>
      </c>
      <c r="AI980" s="1">
        <v>0</v>
      </c>
      <c r="AJ980" s="1">
        <v>0</v>
      </c>
      <c r="AK980" s="6" t="str">
        <f>+IF(Tabla1[[#This Row],[REQUEST_TY]]="SR MANTENIMIENTO CORRECTIVO", "EMERGENCIA", "OTROS")</f>
        <v>EMERGENCIA</v>
      </c>
      <c r="AL980" s="6" t="str">
        <f>+_xlfn.IFS(Tabla1[[#This Row],[Veces obj]]&lt;=1,"0-1",Tabla1[[#This Row],[Veces obj]]&lt;=2,"1-2",Tabla1[[#This Row],[Veces obj]]&lt;=3,"2-3",TRUE,"&gt;3")</f>
        <v>0-1</v>
      </c>
      <c r="AM980" s="6" t="str">
        <f>+_xlfn.IFS(MONTH(Tabla1[[#This Row],[MES]])&lt;=3,"Q1",MONTH(Tabla1[[#This Row],[MES]])&lt;=6,"Q2",MONTH(Tabla1[[#This Row],[MES]])&lt;=9,"Q3",TRUE,"Q4")</f>
        <v>Q1</v>
      </c>
      <c r="AN980" t="str">
        <f>+IFERROR(VLOOKUP(Tabla1[[#This Row],[CUENTA]],CTAS[],2,0),"OTROS")</f>
        <v>OTROS</v>
      </c>
      <c r="AP980" t="str">
        <f>+IFERROR(VLOOKUP(Tabla1[[#This Row],[EMPLEADO]],IS[],3,0),"OTROS")</f>
        <v>OTROS</v>
      </c>
      <c r="AQ980" t="str">
        <f>+IFERROR(VLOOKUP(Tabla1[[#This Row],[EMPLEADO]],IS[[NÓMINA]:[INGENIERO]],2,0),"OTROS")</f>
        <v>OTROS</v>
      </c>
    </row>
    <row r="981" spans="1:43" x14ac:dyDescent="0.25">
      <c r="A981" t="s">
        <v>4444</v>
      </c>
      <c r="B981">
        <v>1</v>
      </c>
      <c r="C981" t="s">
        <v>6480</v>
      </c>
      <c r="D981" t="s">
        <v>38</v>
      </c>
      <c r="E981" t="s">
        <v>604</v>
      </c>
      <c r="F981" t="s">
        <v>6481</v>
      </c>
      <c r="G981" s="17" t="s">
        <v>1324</v>
      </c>
      <c r="H981" t="s">
        <v>297</v>
      </c>
      <c r="I981" t="s">
        <v>43</v>
      </c>
      <c r="J981" t="s">
        <v>8</v>
      </c>
      <c r="K981" t="s">
        <v>151</v>
      </c>
      <c r="L981" t="s">
        <v>1325</v>
      </c>
      <c r="M981" t="s">
        <v>94</v>
      </c>
      <c r="N981">
        <v>0</v>
      </c>
      <c r="O981" t="s">
        <v>47</v>
      </c>
      <c r="P981">
        <v>26</v>
      </c>
      <c r="Q981" t="s">
        <v>62</v>
      </c>
      <c r="R981" t="s">
        <v>63</v>
      </c>
      <c r="S981" t="s">
        <v>64</v>
      </c>
      <c r="T981" t="s">
        <v>51</v>
      </c>
      <c r="U981" t="s">
        <v>65</v>
      </c>
      <c r="V981">
        <v>0.8</v>
      </c>
      <c r="W981" s="1">
        <v>1092</v>
      </c>
      <c r="X981">
        <v>1</v>
      </c>
      <c r="Y981">
        <v>1.1000000000000001</v>
      </c>
      <c r="Z981">
        <v>5</v>
      </c>
      <c r="AA981">
        <v>0.22000000000000003</v>
      </c>
      <c r="AB981" s="2">
        <v>0</v>
      </c>
      <c r="AC981" s="1">
        <v>0</v>
      </c>
      <c r="AD981" s="7">
        <v>43515</v>
      </c>
      <c r="AE981" s="7">
        <v>43515</v>
      </c>
      <c r="AF981">
        <v>0</v>
      </c>
      <c r="AG981" t="s">
        <v>53</v>
      </c>
      <c r="AH981" s="2">
        <v>0</v>
      </c>
      <c r="AI981" s="1">
        <v>0</v>
      </c>
      <c r="AJ981" s="1">
        <v>0</v>
      </c>
      <c r="AK981" s="6" t="str">
        <f>+IF(Tabla1[[#This Row],[REQUEST_TY]]="SR MANTENIMIENTO CORRECTIVO", "EMERGENCIA", "OTROS")</f>
        <v>EMERGENCIA</v>
      </c>
      <c r="AL981" s="6" t="str">
        <f>+_xlfn.IFS(Tabla1[[#This Row],[Veces obj]]&lt;=1,"0-1",Tabla1[[#This Row],[Veces obj]]&lt;=2,"1-2",Tabla1[[#This Row],[Veces obj]]&lt;=3,"2-3",TRUE,"&gt;3")</f>
        <v>0-1</v>
      </c>
      <c r="AM981" s="6" t="str">
        <f>+_xlfn.IFS(MONTH(Tabla1[[#This Row],[MES]])&lt;=3,"Q1",MONTH(Tabla1[[#This Row],[MES]])&lt;=6,"Q2",MONTH(Tabla1[[#This Row],[MES]])&lt;=9,"Q3",TRUE,"Q4")</f>
        <v>Q1</v>
      </c>
      <c r="AN981" t="str">
        <f>+IFERROR(VLOOKUP(Tabla1[[#This Row],[CUENTA]],CTAS[],2,0),"OTROS")</f>
        <v>HONEYWELL</v>
      </c>
      <c r="AO981">
        <v>1</v>
      </c>
      <c r="AP981" t="str">
        <f>+IFERROR(VLOOKUP(Tabla1[[#This Row],[EMPLEADO]],IS[],3,0),"OTROS")</f>
        <v>JUAREZ</v>
      </c>
      <c r="AQ981" t="str">
        <f>+IFERROR(VLOOKUP(Tabla1[[#This Row],[EMPLEADO]],IS[[NÓMINA]:[INGENIERO]],2,0),"OTROS")</f>
        <v>ALFREDO TORRES</v>
      </c>
    </row>
    <row r="982" spans="1:43" x14ac:dyDescent="0.25">
      <c r="A982" t="s">
        <v>36</v>
      </c>
      <c r="B982">
        <v>1</v>
      </c>
      <c r="C982" t="s">
        <v>2039</v>
      </c>
      <c r="D982" t="s">
        <v>38</v>
      </c>
      <c r="E982" t="s">
        <v>237</v>
      </c>
      <c r="F982" t="s">
        <v>2040</v>
      </c>
      <c r="G982" s="17" t="s">
        <v>2041</v>
      </c>
      <c r="H982" t="s">
        <v>308</v>
      </c>
      <c r="I982" t="s">
        <v>43</v>
      </c>
      <c r="J982" t="s">
        <v>8</v>
      </c>
      <c r="K982" t="s">
        <v>2042</v>
      </c>
      <c r="L982" t="s">
        <v>2043</v>
      </c>
      <c r="M982" t="s">
        <v>131</v>
      </c>
      <c r="N982">
        <v>0</v>
      </c>
      <c r="O982" t="s">
        <v>47</v>
      </c>
      <c r="P982">
        <v>43</v>
      </c>
      <c r="Q982" t="s">
        <v>82</v>
      </c>
      <c r="R982" t="s">
        <v>242</v>
      </c>
      <c r="S982" t="s">
        <v>64</v>
      </c>
      <c r="T982" t="s">
        <v>51</v>
      </c>
      <c r="U982" t="s">
        <v>83</v>
      </c>
      <c r="V982">
        <v>1.05</v>
      </c>
      <c r="W982" s="1">
        <v>1433.25</v>
      </c>
      <c r="X982">
        <v>1</v>
      </c>
      <c r="Y982">
        <v>1.75</v>
      </c>
      <c r="Z982">
        <v>5</v>
      </c>
      <c r="AA982">
        <v>0.35</v>
      </c>
      <c r="AB982" s="2">
        <v>0</v>
      </c>
      <c r="AC982" s="1">
        <v>0</v>
      </c>
      <c r="AD982" s="7">
        <v>43496</v>
      </c>
      <c r="AE982" s="7">
        <v>43496</v>
      </c>
      <c r="AF982">
        <v>0</v>
      </c>
      <c r="AG982" t="s">
        <v>53</v>
      </c>
      <c r="AH982" s="2">
        <v>0</v>
      </c>
      <c r="AI982" s="1">
        <v>0</v>
      </c>
      <c r="AJ982" s="1">
        <v>0</v>
      </c>
      <c r="AK982" s="6" t="str">
        <f>+IF(Tabla1[[#This Row],[REQUEST_TY]]="SR MANTENIMIENTO CORRECTIVO", "EMERGENCIA", "OTROS")</f>
        <v>EMERGENCIA</v>
      </c>
      <c r="AL982" s="6" t="str">
        <f>+_xlfn.IFS(Tabla1[[#This Row],[Veces obj]]&lt;=1,"0-1",Tabla1[[#This Row],[Veces obj]]&lt;=2,"1-2",Tabla1[[#This Row],[Veces obj]]&lt;=3,"2-3",TRUE,"&gt;3")</f>
        <v>0-1</v>
      </c>
      <c r="AM982" s="6" t="str">
        <f>+_xlfn.IFS(MONTH(Tabla1[[#This Row],[MES]])&lt;=3,"Q1",MONTH(Tabla1[[#This Row],[MES]])&lt;=6,"Q2",MONTH(Tabla1[[#This Row],[MES]])&lt;=9,"Q3",TRUE,"Q4")</f>
        <v>Q1</v>
      </c>
      <c r="AN982" t="str">
        <f>+IFERROR(VLOOKUP(Tabla1[[#This Row],[CUENTA]],CTAS[],2,0),"OTROS")</f>
        <v>OTROS</v>
      </c>
      <c r="AP982" t="str">
        <f>+IFERROR(VLOOKUP(Tabla1[[#This Row],[EMPLEADO]],IS[],3,0),"OTROS")</f>
        <v>OTROS</v>
      </c>
      <c r="AQ982" t="str">
        <f>+IFERROR(VLOOKUP(Tabla1[[#This Row],[EMPLEADO]],IS[[NÓMINA]:[INGENIERO]],2,0),"OTROS")</f>
        <v>OTROS</v>
      </c>
    </row>
    <row r="983" spans="1:43" x14ac:dyDescent="0.25">
      <c r="A983" t="s">
        <v>4444</v>
      </c>
      <c r="B983">
        <v>1</v>
      </c>
      <c r="C983" t="s">
        <v>4986</v>
      </c>
      <c r="D983" t="s">
        <v>38</v>
      </c>
      <c r="E983" t="s">
        <v>133</v>
      </c>
      <c r="F983" t="s">
        <v>4987</v>
      </c>
      <c r="G983" s="17" t="s">
        <v>862</v>
      </c>
      <c r="H983" t="s">
        <v>646</v>
      </c>
      <c r="I983" t="s">
        <v>43</v>
      </c>
      <c r="J983" t="s">
        <v>8</v>
      </c>
      <c r="K983" t="s">
        <v>59</v>
      </c>
      <c r="L983" t="s">
        <v>863</v>
      </c>
      <c r="M983" t="s">
        <v>358</v>
      </c>
      <c r="N983">
        <v>0</v>
      </c>
      <c r="O983" t="s">
        <v>47</v>
      </c>
      <c r="P983">
        <v>7</v>
      </c>
      <c r="Q983" t="s">
        <v>194</v>
      </c>
      <c r="R983" t="s">
        <v>138</v>
      </c>
      <c r="S983" t="s">
        <v>139</v>
      </c>
      <c r="T983" t="s">
        <v>51</v>
      </c>
      <c r="U983" t="s">
        <v>224</v>
      </c>
      <c r="V983">
        <v>0.8</v>
      </c>
      <c r="W983" s="1">
        <v>1258.4000000000003</v>
      </c>
      <c r="X983">
        <v>1</v>
      </c>
      <c r="Y983">
        <v>1.4</v>
      </c>
      <c r="Z983">
        <v>4</v>
      </c>
      <c r="AA983">
        <v>0.35</v>
      </c>
      <c r="AB983" s="2">
        <v>0</v>
      </c>
      <c r="AC983" s="1">
        <v>0</v>
      </c>
      <c r="AD983" s="7">
        <v>43502</v>
      </c>
      <c r="AE983" s="7">
        <v>43502</v>
      </c>
      <c r="AF983">
        <v>0</v>
      </c>
      <c r="AG983" t="s">
        <v>53</v>
      </c>
      <c r="AH983" s="2">
        <v>0</v>
      </c>
      <c r="AI983" s="1">
        <v>0</v>
      </c>
      <c r="AJ983" s="1">
        <v>0</v>
      </c>
      <c r="AK983" s="6" t="str">
        <f>+IF(Tabla1[[#This Row],[REQUEST_TY]]="SR MANTENIMIENTO CORRECTIVO", "EMERGENCIA", "OTROS")</f>
        <v>EMERGENCIA</v>
      </c>
      <c r="AL983" s="6" t="str">
        <f>+_xlfn.IFS(Tabla1[[#This Row],[Veces obj]]&lt;=1,"0-1",Tabla1[[#This Row],[Veces obj]]&lt;=2,"1-2",Tabla1[[#This Row],[Veces obj]]&lt;=3,"2-3",TRUE,"&gt;3")</f>
        <v>0-1</v>
      </c>
      <c r="AM983" s="6" t="str">
        <f>+_xlfn.IFS(MONTH(Tabla1[[#This Row],[MES]])&lt;=3,"Q1",MONTH(Tabla1[[#This Row],[MES]])&lt;=6,"Q2",MONTH(Tabla1[[#This Row],[MES]])&lt;=9,"Q3",TRUE,"Q4")</f>
        <v>Q1</v>
      </c>
      <c r="AN983" t="str">
        <f>+IFERROR(VLOOKUP(Tabla1[[#This Row],[CUENTA]],CTAS[],2,0),"OTROS")</f>
        <v>OTROS</v>
      </c>
      <c r="AP983" t="str">
        <f>+IFERROR(VLOOKUP(Tabla1[[#This Row],[EMPLEADO]],IS[],3,0),"OTROS")</f>
        <v>OTROS</v>
      </c>
      <c r="AQ983" t="str">
        <f>+IFERROR(VLOOKUP(Tabla1[[#This Row],[EMPLEADO]],IS[[NÓMINA]:[INGENIERO]],2,0),"OTROS")</f>
        <v>OTROS</v>
      </c>
    </row>
    <row r="984" spans="1:43" x14ac:dyDescent="0.25">
      <c r="A984" t="s">
        <v>36</v>
      </c>
      <c r="B984">
        <v>1</v>
      </c>
      <c r="C984" t="s">
        <v>3487</v>
      </c>
      <c r="D984" t="s">
        <v>3346</v>
      </c>
      <c r="E984" t="s">
        <v>39</v>
      </c>
      <c r="F984" t="s">
        <v>3488</v>
      </c>
      <c r="G984" s="17" t="s">
        <v>3489</v>
      </c>
      <c r="H984" t="s">
        <v>101</v>
      </c>
      <c r="I984" t="s">
        <v>43</v>
      </c>
      <c r="J984" t="s">
        <v>8</v>
      </c>
      <c r="K984" t="s">
        <v>44</v>
      </c>
      <c r="L984" t="s">
        <v>3425</v>
      </c>
      <c r="M984" t="s">
        <v>518</v>
      </c>
      <c r="N984">
        <v>1</v>
      </c>
      <c r="O984" t="s">
        <v>105</v>
      </c>
      <c r="P984" t="s">
        <v>822</v>
      </c>
      <c r="Q984" t="s">
        <v>48</v>
      </c>
      <c r="R984" t="s">
        <v>49</v>
      </c>
      <c r="S984" t="s">
        <v>50</v>
      </c>
      <c r="T984" t="s">
        <v>51</v>
      </c>
      <c r="U984" t="s">
        <v>52</v>
      </c>
      <c r="V984">
        <v>1</v>
      </c>
      <c r="W984" s="1">
        <v>0</v>
      </c>
      <c r="X984">
        <v>0</v>
      </c>
      <c r="Y984">
        <v>5</v>
      </c>
      <c r="Z984">
        <v>5</v>
      </c>
      <c r="AA984">
        <v>1</v>
      </c>
      <c r="AB984" s="2">
        <v>0</v>
      </c>
      <c r="AC984" s="1">
        <v>0</v>
      </c>
      <c r="AD984" s="7">
        <v>43473</v>
      </c>
      <c r="AE984" s="7">
        <v>43473</v>
      </c>
      <c r="AF984">
        <v>0</v>
      </c>
      <c r="AG984" t="s">
        <v>53</v>
      </c>
      <c r="AH984" s="2">
        <v>0</v>
      </c>
      <c r="AI984" s="1">
        <v>0</v>
      </c>
      <c r="AJ984" s="1">
        <v>0</v>
      </c>
      <c r="AK984" s="6" t="str">
        <f>+IF(Tabla1[[#This Row],[REQUEST_TY]]="SR MANTENIMIENTO CORRECTIVO", "EMERGENCIA", "OTROS")</f>
        <v>OTROS</v>
      </c>
      <c r="AL984" s="6" t="str">
        <f>+_xlfn.IFS(Tabla1[[#This Row],[Veces obj]]&lt;=1,"0-1",Tabla1[[#This Row],[Veces obj]]&lt;=2,"1-2",Tabla1[[#This Row],[Veces obj]]&lt;=3,"2-3",TRUE,"&gt;3")</f>
        <v>0-1</v>
      </c>
      <c r="AM984" s="6" t="str">
        <f>+_xlfn.IFS(MONTH(Tabla1[[#This Row],[MES]])&lt;=3,"Q1",MONTH(Tabla1[[#This Row],[MES]])&lt;=6,"Q2",MONTH(Tabla1[[#This Row],[MES]])&lt;=9,"Q3",TRUE,"Q4")</f>
        <v>Q1</v>
      </c>
      <c r="AN984" t="str">
        <f>+IFERROR(VLOOKUP(Tabla1[[#This Row],[CUENTA]],CTAS[],2,0),"OTROS")</f>
        <v>OTROS</v>
      </c>
      <c r="AP984" t="str">
        <f>+IFERROR(VLOOKUP(Tabla1[[#This Row],[EMPLEADO]],IS[],3,0),"OTROS")</f>
        <v>OTROS</v>
      </c>
      <c r="AQ984" t="str">
        <f>+IFERROR(VLOOKUP(Tabla1[[#This Row],[EMPLEADO]],IS[[NÓMINA]:[INGENIERO]],2,0),"OTROS")</f>
        <v>OTROS</v>
      </c>
    </row>
    <row r="985" spans="1:43" x14ac:dyDescent="0.25">
      <c r="A985" t="s">
        <v>4444</v>
      </c>
      <c r="B985">
        <v>1</v>
      </c>
      <c r="C985" t="s">
        <v>6192</v>
      </c>
      <c r="D985" t="s">
        <v>38</v>
      </c>
      <c r="E985" t="s">
        <v>332</v>
      </c>
      <c r="F985" t="s">
        <v>6193</v>
      </c>
      <c r="G985" s="17" t="s">
        <v>6194</v>
      </c>
      <c r="H985" t="s">
        <v>1572</v>
      </c>
      <c r="I985" t="s">
        <v>43</v>
      </c>
      <c r="J985" t="s">
        <v>8</v>
      </c>
      <c r="K985" t="s">
        <v>102</v>
      </c>
      <c r="L985" t="s">
        <v>1573</v>
      </c>
      <c r="M985" t="s">
        <v>1574</v>
      </c>
      <c r="N985">
        <v>0</v>
      </c>
      <c r="O985" t="s">
        <v>47</v>
      </c>
      <c r="P985">
        <v>71</v>
      </c>
      <c r="Q985" t="s">
        <v>48</v>
      </c>
      <c r="R985" t="s">
        <v>317</v>
      </c>
      <c r="S985" t="s">
        <v>318</v>
      </c>
      <c r="T985" t="s">
        <v>51</v>
      </c>
      <c r="U985" t="s">
        <v>353</v>
      </c>
      <c r="V985">
        <v>1.1499999999999999</v>
      </c>
      <c r="W985" s="1">
        <v>1808.95</v>
      </c>
      <c r="X985">
        <v>1</v>
      </c>
      <c r="Y985">
        <v>1.4</v>
      </c>
      <c r="Z985">
        <v>4</v>
      </c>
      <c r="AA985">
        <v>0.35</v>
      </c>
      <c r="AB985" s="2">
        <v>0</v>
      </c>
      <c r="AC985" s="1">
        <v>0</v>
      </c>
      <c r="AD985" s="7">
        <v>43510</v>
      </c>
      <c r="AE985" s="7">
        <v>43510</v>
      </c>
      <c r="AF985">
        <v>0</v>
      </c>
      <c r="AG985" t="s">
        <v>53</v>
      </c>
      <c r="AH985" s="2">
        <v>0</v>
      </c>
      <c r="AI985" s="1">
        <v>0</v>
      </c>
      <c r="AJ985" s="1">
        <v>0</v>
      </c>
      <c r="AK985" s="6" t="str">
        <f>+IF(Tabla1[[#This Row],[REQUEST_TY]]="SR MANTENIMIENTO CORRECTIVO", "EMERGENCIA", "OTROS")</f>
        <v>EMERGENCIA</v>
      </c>
      <c r="AL985" s="6" t="str">
        <f>+_xlfn.IFS(Tabla1[[#This Row],[Veces obj]]&lt;=1,"0-1",Tabla1[[#This Row],[Veces obj]]&lt;=2,"1-2",Tabla1[[#This Row],[Veces obj]]&lt;=3,"2-3",TRUE,"&gt;3")</f>
        <v>0-1</v>
      </c>
      <c r="AM985" s="6" t="str">
        <f>+_xlfn.IFS(MONTH(Tabla1[[#This Row],[MES]])&lt;=3,"Q1",MONTH(Tabla1[[#This Row],[MES]])&lt;=6,"Q2",MONTH(Tabla1[[#This Row],[MES]])&lt;=9,"Q3",TRUE,"Q4")</f>
        <v>Q1</v>
      </c>
      <c r="AN985" t="str">
        <f>+IFERROR(VLOOKUP(Tabla1[[#This Row],[CUENTA]],CTAS[],2,0),"OTROS")</f>
        <v>OTROS</v>
      </c>
      <c r="AP985" t="str">
        <f>+IFERROR(VLOOKUP(Tabla1[[#This Row],[EMPLEADO]],IS[],3,0),"OTROS")</f>
        <v>OTROS</v>
      </c>
      <c r="AQ985" t="str">
        <f>+IFERROR(VLOOKUP(Tabla1[[#This Row],[EMPLEADO]],IS[[NÓMINA]:[INGENIERO]],2,0),"OTROS")</f>
        <v>OTROS</v>
      </c>
    </row>
    <row r="986" spans="1:43" x14ac:dyDescent="0.25">
      <c r="A986" t="s">
        <v>4444</v>
      </c>
      <c r="B986">
        <v>1</v>
      </c>
      <c r="C986" t="s">
        <v>6461</v>
      </c>
      <c r="D986" t="s">
        <v>38</v>
      </c>
      <c r="E986" t="s">
        <v>98</v>
      </c>
      <c r="F986" t="s">
        <v>6462</v>
      </c>
      <c r="G986" s="17" t="s">
        <v>3750</v>
      </c>
      <c r="H986" t="s">
        <v>679</v>
      </c>
      <c r="I986" t="s">
        <v>43</v>
      </c>
      <c r="J986" t="s">
        <v>8</v>
      </c>
      <c r="K986" t="s">
        <v>102</v>
      </c>
      <c r="L986" t="s">
        <v>3751</v>
      </c>
      <c r="M986" t="s">
        <v>473</v>
      </c>
      <c r="N986">
        <v>0</v>
      </c>
      <c r="O986" t="s">
        <v>47</v>
      </c>
      <c r="P986">
        <v>84</v>
      </c>
      <c r="Q986" t="s">
        <v>48</v>
      </c>
      <c r="R986" t="s">
        <v>63</v>
      </c>
      <c r="S986" t="s">
        <v>64</v>
      </c>
      <c r="T986" t="s">
        <v>51</v>
      </c>
      <c r="U986" t="s">
        <v>96</v>
      </c>
      <c r="V986">
        <v>1.1000000000000001</v>
      </c>
      <c r="W986" s="1">
        <v>1501.5000000000002</v>
      </c>
      <c r="X986">
        <v>1</v>
      </c>
      <c r="Y986">
        <v>1.76</v>
      </c>
      <c r="Z986">
        <v>5</v>
      </c>
      <c r="AA986">
        <v>0.35199999999999998</v>
      </c>
      <c r="AB986" s="2">
        <v>0</v>
      </c>
      <c r="AC986" s="1">
        <v>0</v>
      </c>
      <c r="AD986" s="7">
        <v>43514</v>
      </c>
      <c r="AE986" s="7">
        <v>43515</v>
      </c>
      <c r="AF986">
        <v>1</v>
      </c>
      <c r="AG986" t="s">
        <v>53</v>
      </c>
      <c r="AH986" s="2">
        <v>0</v>
      </c>
      <c r="AI986" s="1">
        <v>0</v>
      </c>
      <c r="AJ986" s="1">
        <v>0</v>
      </c>
      <c r="AK986" s="6" t="str">
        <f>+IF(Tabla1[[#This Row],[REQUEST_TY]]="SR MANTENIMIENTO CORRECTIVO", "EMERGENCIA", "OTROS")</f>
        <v>EMERGENCIA</v>
      </c>
      <c r="AL986" s="6" t="str">
        <f>+_xlfn.IFS(Tabla1[[#This Row],[Veces obj]]&lt;=1,"0-1",Tabla1[[#This Row],[Veces obj]]&lt;=2,"1-2",Tabla1[[#This Row],[Veces obj]]&lt;=3,"2-3",TRUE,"&gt;3")</f>
        <v>0-1</v>
      </c>
      <c r="AM986" s="6" t="str">
        <f>+_xlfn.IFS(MONTH(Tabla1[[#This Row],[MES]])&lt;=3,"Q1",MONTH(Tabla1[[#This Row],[MES]])&lt;=6,"Q2",MONTH(Tabla1[[#This Row],[MES]])&lt;=9,"Q3",TRUE,"Q4")</f>
        <v>Q1</v>
      </c>
      <c r="AN986" t="str">
        <f>+IFERROR(VLOOKUP(Tabla1[[#This Row],[CUENTA]],CTAS[],2,0),"OTROS")</f>
        <v>OTROS</v>
      </c>
      <c r="AP986" t="str">
        <f>+IFERROR(VLOOKUP(Tabla1[[#This Row],[EMPLEADO]],IS[],3,0),"OTROS")</f>
        <v>OTROS</v>
      </c>
      <c r="AQ986" t="str">
        <f>+IFERROR(VLOOKUP(Tabla1[[#This Row],[EMPLEADO]],IS[[NÓMINA]:[INGENIERO]],2,0),"OTROS")</f>
        <v>OTROS</v>
      </c>
    </row>
    <row r="987" spans="1:43" x14ac:dyDescent="0.25">
      <c r="A987" t="s">
        <v>36</v>
      </c>
      <c r="B987">
        <v>1</v>
      </c>
      <c r="C987" t="s">
        <v>2044</v>
      </c>
      <c r="D987" t="s">
        <v>38</v>
      </c>
      <c r="E987" t="s">
        <v>332</v>
      </c>
      <c r="F987" t="s">
        <v>2045</v>
      </c>
      <c r="G987" s="17" t="s">
        <v>2046</v>
      </c>
      <c r="H987" t="s">
        <v>568</v>
      </c>
      <c r="I987" t="s">
        <v>43</v>
      </c>
      <c r="J987" t="s">
        <v>8</v>
      </c>
      <c r="K987" t="s">
        <v>71</v>
      </c>
      <c r="L987" t="s">
        <v>2047</v>
      </c>
      <c r="M987" t="s">
        <v>932</v>
      </c>
      <c r="N987">
        <v>0</v>
      </c>
      <c r="O987" t="s">
        <v>47</v>
      </c>
      <c r="P987">
        <v>16</v>
      </c>
      <c r="Q987" t="s">
        <v>62</v>
      </c>
      <c r="R987" t="s">
        <v>317</v>
      </c>
      <c r="S987" t="s">
        <v>318</v>
      </c>
      <c r="T987" t="s">
        <v>51</v>
      </c>
      <c r="U987" t="s">
        <v>262</v>
      </c>
      <c r="V987">
        <v>1.05</v>
      </c>
      <c r="W987" s="1">
        <v>1651.6500000000003</v>
      </c>
      <c r="X987">
        <v>1</v>
      </c>
      <c r="Y987">
        <v>1.41</v>
      </c>
      <c r="Z987">
        <v>4</v>
      </c>
      <c r="AA987">
        <v>0.35249999999999998</v>
      </c>
      <c r="AB987" s="2">
        <v>0</v>
      </c>
      <c r="AC987" s="1">
        <v>0</v>
      </c>
      <c r="AD987" s="7">
        <v>43467</v>
      </c>
      <c r="AE987" s="7">
        <v>43467</v>
      </c>
      <c r="AF987">
        <v>0</v>
      </c>
      <c r="AG987" t="s">
        <v>53</v>
      </c>
      <c r="AH987" s="2">
        <v>0</v>
      </c>
      <c r="AI987" s="1">
        <v>0</v>
      </c>
      <c r="AJ987" s="1">
        <v>0</v>
      </c>
      <c r="AK987" s="6" t="str">
        <f>+IF(Tabla1[[#This Row],[REQUEST_TY]]="SR MANTENIMIENTO CORRECTIVO", "EMERGENCIA", "OTROS")</f>
        <v>EMERGENCIA</v>
      </c>
      <c r="AL987" s="6" t="str">
        <f>+_xlfn.IFS(Tabla1[[#This Row],[Veces obj]]&lt;=1,"0-1",Tabla1[[#This Row],[Veces obj]]&lt;=2,"1-2",Tabla1[[#This Row],[Veces obj]]&lt;=3,"2-3",TRUE,"&gt;3")</f>
        <v>0-1</v>
      </c>
      <c r="AM987" s="6" t="str">
        <f>+_xlfn.IFS(MONTH(Tabla1[[#This Row],[MES]])&lt;=3,"Q1",MONTH(Tabla1[[#This Row],[MES]])&lt;=6,"Q2",MONTH(Tabla1[[#This Row],[MES]])&lt;=9,"Q3",TRUE,"Q4")</f>
        <v>Q1</v>
      </c>
      <c r="AN987" t="str">
        <f>+IFERROR(VLOOKUP(Tabla1[[#This Row],[CUENTA]],CTAS[],2,0),"OTROS")</f>
        <v>OTROS</v>
      </c>
      <c r="AP987" t="str">
        <f>+IFERROR(VLOOKUP(Tabla1[[#This Row],[EMPLEADO]],IS[],3,0),"OTROS")</f>
        <v>OTROS</v>
      </c>
      <c r="AQ987" t="str">
        <f>+IFERROR(VLOOKUP(Tabla1[[#This Row],[EMPLEADO]],IS[[NÓMINA]:[INGENIERO]],2,0),"OTROS")</f>
        <v>OTROS</v>
      </c>
    </row>
    <row r="988" spans="1:43" x14ac:dyDescent="0.25">
      <c r="A988" t="s">
        <v>36</v>
      </c>
      <c r="B988">
        <v>1</v>
      </c>
      <c r="C988" t="s">
        <v>2048</v>
      </c>
      <c r="D988" t="s">
        <v>38</v>
      </c>
      <c r="E988" t="s">
        <v>76</v>
      </c>
      <c r="F988" t="s">
        <v>2049</v>
      </c>
      <c r="G988" s="17" t="s">
        <v>2050</v>
      </c>
      <c r="H988" t="s">
        <v>1052</v>
      </c>
      <c r="I988" t="s">
        <v>43</v>
      </c>
      <c r="J988" t="s">
        <v>8</v>
      </c>
      <c r="K988" t="s">
        <v>102</v>
      </c>
      <c r="L988" t="s">
        <v>2051</v>
      </c>
      <c r="M988" t="s">
        <v>61</v>
      </c>
      <c r="N988">
        <v>0</v>
      </c>
      <c r="O988" t="s">
        <v>47</v>
      </c>
      <c r="P988">
        <v>64</v>
      </c>
      <c r="Q988" t="s">
        <v>48</v>
      </c>
      <c r="R988" t="s">
        <v>63</v>
      </c>
      <c r="S988" t="s">
        <v>64</v>
      </c>
      <c r="T988" t="s">
        <v>51</v>
      </c>
      <c r="U988" t="s">
        <v>96</v>
      </c>
      <c r="V988">
        <v>1.1000000000000001</v>
      </c>
      <c r="W988" s="1">
        <v>1501.5000000000002</v>
      </c>
      <c r="X988">
        <v>1</v>
      </c>
      <c r="Y988">
        <v>1.77</v>
      </c>
      <c r="Z988">
        <v>5</v>
      </c>
      <c r="AA988">
        <v>0.35399999999999998</v>
      </c>
      <c r="AB988" s="2">
        <v>0</v>
      </c>
      <c r="AC988" s="1">
        <v>0</v>
      </c>
      <c r="AD988" s="7">
        <v>43486</v>
      </c>
      <c r="AE988" s="7">
        <v>43486</v>
      </c>
      <c r="AF988">
        <v>0</v>
      </c>
      <c r="AG988" t="s">
        <v>53</v>
      </c>
      <c r="AH988" s="2">
        <v>0</v>
      </c>
      <c r="AI988" s="1">
        <v>0</v>
      </c>
      <c r="AJ988" s="1">
        <v>0</v>
      </c>
      <c r="AK988" s="6" t="str">
        <f>+IF(Tabla1[[#This Row],[REQUEST_TY]]="SR MANTENIMIENTO CORRECTIVO", "EMERGENCIA", "OTROS")</f>
        <v>EMERGENCIA</v>
      </c>
      <c r="AL988" s="6" t="str">
        <f>+_xlfn.IFS(Tabla1[[#This Row],[Veces obj]]&lt;=1,"0-1",Tabla1[[#This Row],[Veces obj]]&lt;=2,"1-2",Tabla1[[#This Row],[Veces obj]]&lt;=3,"2-3",TRUE,"&gt;3")</f>
        <v>0-1</v>
      </c>
      <c r="AM988" s="6" t="str">
        <f>+_xlfn.IFS(MONTH(Tabla1[[#This Row],[MES]])&lt;=3,"Q1",MONTH(Tabla1[[#This Row],[MES]])&lt;=6,"Q2",MONTH(Tabla1[[#This Row],[MES]])&lt;=9,"Q3",TRUE,"Q4")</f>
        <v>Q1</v>
      </c>
      <c r="AN988" t="str">
        <f>+IFERROR(VLOOKUP(Tabla1[[#This Row],[CUENTA]],CTAS[],2,0),"OTROS")</f>
        <v>OTROS</v>
      </c>
      <c r="AP988" t="str">
        <f>+IFERROR(VLOOKUP(Tabla1[[#This Row],[EMPLEADO]],IS[],3,0),"OTROS")</f>
        <v>OTROS</v>
      </c>
      <c r="AQ988" t="str">
        <f>+IFERROR(VLOOKUP(Tabla1[[#This Row],[EMPLEADO]],IS[[NÓMINA]:[INGENIERO]],2,0),"OTROS")</f>
        <v>OTROS</v>
      </c>
    </row>
    <row r="989" spans="1:43" x14ac:dyDescent="0.25">
      <c r="A989" t="s">
        <v>36</v>
      </c>
      <c r="B989">
        <v>1</v>
      </c>
      <c r="C989" t="s">
        <v>2052</v>
      </c>
      <c r="D989" t="s">
        <v>38</v>
      </c>
      <c r="E989" t="s">
        <v>76</v>
      </c>
      <c r="F989" t="s">
        <v>2053</v>
      </c>
      <c r="G989" s="17" t="s">
        <v>2054</v>
      </c>
      <c r="H989" t="s">
        <v>646</v>
      </c>
      <c r="I989" t="s">
        <v>43</v>
      </c>
      <c r="J989" t="s">
        <v>8</v>
      </c>
      <c r="K989" t="s">
        <v>102</v>
      </c>
      <c r="L989" t="s">
        <v>477</v>
      </c>
      <c r="M989" t="s">
        <v>358</v>
      </c>
      <c r="N989">
        <v>0</v>
      </c>
      <c r="O989" t="s">
        <v>47</v>
      </c>
      <c r="P989">
        <v>186</v>
      </c>
      <c r="Q989" t="s">
        <v>48</v>
      </c>
      <c r="R989" t="s">
        <v>63</v>
      </c>
      <c r="S989" t="s">
        <v>64</v>
      </c>
      <c r="T989" t="s">
        <v>51</v>
      </c>
      <c r="U989" t="s">
        <v>96</v>
      </c>
      <c r="V989">
        <v>1.1000000000000001</v>
      </c>
      <c r="W989" s="1">
        <v>1501.5000000000002</v>
      </c>
      <c r="X989">
        <v>1</v>
      </c>
      <c r="Y989">
        <v>1.77</v>
      </c>
      <c r="Z989">
        <v>5</v>
      </c>
      <c r="AA989">
        <v>0.35399999999999998</v>
      </c>
      <c r="AB989" s="2">
        <v>0</v>
      </c>
      <c r="AC989" s="1">
        <v>0</v>
      </c>
      <c r="AD989" s="7">
        <v>43490</v>
      </c>
      <c r="AE989" s="7">
        <v>43490</v>
      </c>
      <c r="AF989">
        <v>0</v>
      </c>
      <c r="AG989" t="s">
        <v>53</v>
      </c>
      <c r="AH989" s="2">
        <v>0</v>
      </c>
      <c r="AI989" s="1">
        <v>0</v>
      </c>
      <c r="AJ989" s="1">
        <v>0</v>
      </c>
      <c r="AK989" s="6" t="str">
        <f>+IF(Tabla1[[#This Row],[REQUEST_TY]]="SR MANTENIMIENTO CORRECTIVO", "EMERGENCIA", "OTROS")</f>
        <v>EMERGENCIA</v>
      </c>
      <c r="AL989" s="6" t="str">
        <f>+_xlfn.IFS(Tabla1[[#This Row],[Veces obj]]&lt;=1,"0-1",Tabla1[[#This Row],[Veces obj]]&lt;=2,"1-2",Tabla1[[#This Row],[Veces obj]]&lt;=3,"2-3",TRUE,"&gt;3")</f>
        <v>0-1</v>
      </c>
      <c r="AM989" s="6" t="str">
        <f>+_xlfn.IFS(MONTH(Tabla1[[#This Row],[MES]])&lt;=3,"Q1",MONTH(Tabla1[[#This Row],[MES]])&lt;=6,"Q2",MONTH(Tabla1[[#This Row],[MES]])&lt;=9,"Q3",TRUE,"Q4")</f>
        <v>Q1</v>
      </c>
      <c r="AN989" t="str">
        <f>+IFERROR(VLOOKUP(Tabla1[[#This Row],[CUENTA]],CTAS[],2,0),"OTROS")</f>
        <v>OTROS</v>
      </c>
      <c r="AP989" t="str">
        <f>+IFERROR(VLOOKUP(Tabla1[[#This Row],[EMPLEADO]],IS[],3,0),"OTROS")</f>
        <v>OTROS</v>
      </c>
      <c r="AQ989" t="str">
        <f>+IFERROR(VLOOKUP(Tabla1[[#This Row],[EMPLEADO]],IS[[NÓMINA]:[INGENIERO]],2,0),"OTROS")</f>
        <v>OTROS</v>
      </c>
    </row>
    <row r="990" spans="1:43" x14ac:dyDescent="0.25">
      <c r="A990" t="s">
        <v>4444</v>
      </c>
      <c r="B990">
        <v>1</v>
      </c>
      <c r="C990" t="s">
        <v>4725</v>
      </c>
      <c r="D990" t="s">
        <v>38</v>
      </c>
      <c r="E990" t="s">
        <v>55</v>
      </c>
      <c r="F990" t="s">
        <v>4726</v>
      </c>
      <c r="G990" s="17" t="s">
        <v>4727</v>
      </c>
      <c r="H990" t="s">
        <v>409</v>
      </c>
      <c r="I990" t="s">
        <v>43</v>
      </c>
      <c r="J990" t="s">
        <v>8</v>
      </c>
      <c r="K990" t="s">
        <v>102</v>
      </c>
      <c r="L990" t="s">
        <v>2808</v>
      </c>
      <c r="M990" t="s">
        <v>2809</v>
      </c>
      <c r="N990">
        <v>0</v>
      </c>
      <c r="O990" t="s">
        <v>47</v>
      </c>
      <c r="P990">
        <v>50</v>
      </c>
      <c r="Q990" t="s">
        <v>82</v>
      </c>
      <c r="R990" t="s">
        <v>63</v>
      </c>
      <c r="S990" t="s">
        <v>64</v>
      </c>
      <c r="T990" t="s">
        <v>51</v>
      </c>
      <c r="U990" t="s">
        <v>83</v>
      </c>
      <c r="V990">
        <v>1.05</v>
      </c>
      <c r="W990" s="1">
        <v>1433.25</v>
      </c>
      <c r="X990">
        <v>1</v>
      </c>
      <c r="Y990">
        <v>1.77</v>
      </c>
      <c r="Z990">
        <v>5</v>
      </c>
      <c r="AA990">
        <v>0.35399999999999998</v>
      </c>
      <c r="AB990" s="2">
        <v>0</v>
      </c>
      <c r="AC990" s="1">
        <v>0</v>
      </c>
      <c r="AD990" s="7">
        <v>43503</v>
      </c>
      <c r="AE990" s="7">
        <v>43503</v>
      </c>
      <c r="AF990">
        <v>0</v>
      </c>
      <c r="AG990" t="s">
        <v>53</v>
      </c>
      <c r="AH990" s="2">
        <v>0</v>
      </c>
      <c r="AI990" s="1">
        <v>0</v>
      </c>
      <c r="AJ990" s="1">
        <v>0</v>
      </c>
      <c r="AK990" s="6" t="str">
        <f>+IF(Tabla1[[#This Row],[REQUEST_TY]]="SR MANTENIMIENTO CORRECTIVO", "EMERGENCIA", "OTROS")</f>
        <v>EMERGENCIA</v>
      </c>
      <c r="AL990" s="6" t="str">
        <f>+_xlfn.IFS(Tabla1[[#This Row],[Veces obj]]&lt;=1,"0-1",Tabla1[[#This Row],[Veces obj]]&lt;=2,"1-2",Tabla1[[#This Row],[Veces obj]]&lt;=3,"2-3",TRUE,"&gt;3")</f>
        <v>0-1</v>
      </c>
      <c r="AM990" s="6" t="str">
        <f>+_xlfn.IFS(MONTH(Tabla1[[#This Row],[MES]])&lt;=3,"Q1",MONTH(Tabla1[[#This Row],[MES]])&lt;=6,"Q2",MONTH(Tabla1[[#This Row],[MES]])&lt;=9,"Q3",TRUE,"Q4")</f>
        <v>Q1</v>
      </c>
      <c r="AN990" t="str">
        <f>+IFERROR(VLOOKUP(Tabla1[[#This Row],[CUENTA]],CTAS[],2,0),"OTROS")</f>
        <v>OTROS</v>
      </c>
      <c r="AP990" t="str">
        <f>+IFERROR(VLOOKUP(Tabla1[[#This Row],[EMPLEADO]],IS[],3,0),"OTROS")</f>
        <v>OTROS</v>
      </c>
      <c r="AQ990" t="str">
        <f>+IFERROR(VLOOKUP(Tabla1[[#This Row],[EMPLEADO]],IS[[NÓMINA]:[INGENIERO]],2,0),"OTROS")</f>
        <v>OTROS</v>
      </c>
    </row>
    <row r="991" spans="1:43" x14ac:dyDescent="0.25">
      <c r="A991" t="s">
        <v>36</v>
      </c>
      <c r="B991">
        <v>1</v>
      </c>
      <c r="C991" t="s">
        <v>2055</v>
      </c>
      <c r="D991" t="s">
        <v>38</v>
      </c>
      <c r="E991" t="s">
        <v>332</v>
      </c>
      <c r="F991" t="s">
        <v>2056</v>
      </c>
      <c r="G991" s="17" t="s">
        <v>2057</v>
      </c>
      <c r="H991" t="s">
        <v>646</v>
      </c>
      <c r="I991" t="s">
        <v>43</v>
      </c>
      <c r="J991" t="s">
        <v>8</v>
      </c>
      <c r="K991" t="s">
        <v>59</v>
      </c>
      <c r="L991" t="s">
        <v>723</v>
      </c>
      <c r="M991" t="s">
        <v>358</v>
      </c>
      <c r="N991">
        <v>0</v>
      </c>
      <c r="O991" t="s">
        <v>47</v>
      </c>
      <c r="P991">
        <v>20</v>
      </c>
      <c r="Q991" t="s">
        <v>62</v>
      </c>
      <c r="R991" t="s">
        <v>317</v>
      </c>
      <c r="S991" t="s">
        <v>318</v>
      </c>
      <c r="T991" t="s">
        <v>51</v>
      </c>
      <c r="U991" t="s">
        <v>262</v>
      </c>
      <c r="V991">
        <v>1.05</v>
      </c>
      <c r="W991" s="1">
        <v>1651.6500000000003</v>
      </c>
      <c r="X991">
        <v>1</v>
      </c>
      <c r="Y991">
        <v>1.42</v>
      </c>
      <c r="Z991">
        <v>4</v>
      </c>
      <c r="AA991">
        <v>0.35499999999999998</v>
      </c>
      <c r="AB991" s="2">
        <v>0</v>
      </c>
      <c r="AC991" s="1">
        <v>0</v>
      </c>
      <c r="AD991" s="7">
        <v>43494</v>
      </c>
      <c r="AE991" s="7">
        <v>43494</v>
      </c>
      <c r="AF991">
        <v>0</v>
      </c>
      <c r="AG991" t="s">
        <v>53</v>
      </c>
      <c r="AH991" s="2">
        <v>0</v>
      </c>
      <c r="AI991" s="1">
        <v>0</v>
      </c>
      <c r="AJ991" s="1">
        <v>0</v>
      </c>
      <c r="AK991" s="6" t="str">
        <f>+IF(Tabla1[[#This Row],[REQUEST_TY]]="SR MANTENIMIENTO CORRECTIVO", "EMERGENCIA", "OTROS")</f>
        <v>EMERGENCIA</v>
      </c>
      <c r="AL991" s="6" t="str">
        <f>+_xlfn.IFS(Tabla1[[#This Row],[Veces obj]]&lt;=1,"0-1",Tabla1[[#This Row],[Veces obj]]&lt;=2,"1-2",Tabla1[[#This Row],[Veces obj]]&lt;=3,"2-3",TRUE,"&gt;3")</f>
        <v>0-1</v>
      </c>
      <c r="AM991" s="6" t="str">
        <f>+_xlfn.IFS(MONTH(Tabla1[[#This Row],[MES]])&lt;=3,"Q1",MONTH(Tabla1[[#This Row],[MES]])&lt;=6,"Q2",MONTH(Tabla1[[#This Row],[MES]])&lt;=9,"Q3",TRUE,"Q4")</f>
        <v>Q1</v>
      </c>
      <c r="AN991" t="str">
        <f>+IFERROR(VLOOKUP(Tabla1[[#This Row],[CUENTA]],CTAS[],2,0),"OTROS")</f>
        <v>OTROS</v>
      </c>
      <c r="AP991" t="str">
        <f>+IFERROR(VLOOKUP(Tabla1[[#This Row],[EMPLEADO]],IS[],3,0),"OTROS")</f>
        <v>OTROS</v>
      </c>
      <c r="AQ991" t="str">
        <f>+IFERROR(VLOOKUP(Tabla1[[#This Row],[EMPLEADO]],IS[[NÓMINA]:[INGENIERO]],2,0),"OTROS")</f>
        <v>OTROS</v>
      </c>
    </row>
    <row r="992" spans="1:43" x14ac:dyDescent="0.25">
      <c r="A992" t="s">
        <v>4444</v>
      </c>
      <c r="B992">
        <v>1</v>
      </c>
      <c r="C992" t="s">
        <v>5019</v>
      </c>
      <c r="D992" t="s">
        <v>38</v>
      </c>
      <c r="E992" t="s">
        <v>133</v>
      </c>
      <c r="F992" t="s">
        <v>5020</v>
      </c>
      <c r="G992" s="17" t="s">
        <v>5021</v>
      </c>
      <c r="H992" t="s">
        <v>740</v>
      </c>
      <c r="I992" t="s">
        <v>43</v>
      </c>
      <c r="J992" t="s">
        <v>8</v>
      </c>
      <c r="K992" t="s">
        <v>59</v>
      </c>
      <c r="L992" t="s">
        <v>1430</v>
      </c>
      <c r="M992" t="s">
        <v>530</v>
      </c>
      <c r="N992">
        <v>0</v>
      </c>
      <c r="O992" t="s">
        <v>47</v>
      </c>
      <c r="P992">
        <v>40</v>
      </c>
      <c r="Q992" t="s">
        <v>82</v>
      </c>
      <c r="R992" t="s">
        <v>138</v>
      </c>
      <c r="S992" t="s">
        <v>139</v>
      </c>
      <c r="T992" t="s">
        <v>51</v>
      </c>
      <c r="U992" t="s">
        <v>140</v>
      </c>
      <c r="V992">
        <v>1.1000000000000001</v>
      </c>
      <c r="W992" s="1">
        <v>1730.3000000000004</v>
      </c>
      <c r="X992">
        <v>1</v>
      </c>
      <c r="Y992">
        <v>1.42</v>
      </c>
      <c r="Z992">
        <v>4</v>
      </c>
      <c r="AA992">
        <v>0.35499999999999998</v>
      </c>
      <c r="AB992" s="2">
        <v>0</v>
      </c>
      <c r="AC992" s="1">
        <v>0</v>
      </c>
      <c r="AD992" s="7">
        <v>43503</v>
      </c>
      <c r="AE992" s="7">
        <v>43503</v>
      </c>
      <c r="AF992">
        <v>0</v>
      </c>
      <c r="AG992" t="s">
        <v>53</v>
      </c>
      <c r="AH992" s="2">
        <v>0</v>
      </c>
      <c r="AI992" s="1">
        <v>0</v>
      </c>
      <c r="AJ992" s="1">
        <v>0</v>
      </c>
      <c r="AK992" s="6" t="str">
        <f>+IF(Tabla1[[#This Row],[REQUEST_TY]]="SR MANTENIMIENTO CORRECTIVO", "EMERGENCIA", "OTROS")</f>
        <v>EMERGENCIA</v>
      </c>
      <c r="AL992" s="6" t="str">
        <f>+_xlfn.IFS(Tabla1[[#This Row],[Veces obj]]&lt;=1,"0-1",Tabla1[[#This Row],[Veces obj]]&lt;=2,"1-2",Tabla1[[#This Row],[Veces obj]]&lt;=3,"2-3",TRUE,"&gt;3")</f>
        <v>0-1</v>
      </c>
      <c r="AM992" s="6" t="str">
        <f>+_xlfn.IFS(MONTH(Tabla1[[#This Row],[MES]])&lt;=3,"Q1",MONTH(Tabla1[[#This Row],[MES]])&lt;=6,"Q2",MONTH(Tabla1[[#This Row],[MES]])&lt;=9,"Q3",TRUE,"Q4")</f>
        <v>Q1</v>
      </c>
      <c r="AN992" t="str">
        <f>+IFERROR(VLOOKUP(Tabla1[[#This Row],[CUENTA]],CTAS[],2,0),"OTROS")</f>
        <v>OTROS</v>
      </c>
      <c r="AP992" t="str">
        <f>+IFERROR(VLOOKUP(Tabla1[[#This Row],[EMPLEADO]],IS[],3,0),"OTROS")</f>
        <v>OTROS</v>
      </c>
      <c r="AQ992" t="str">
        <f>+IFERROR(VLOOKUP(Tabla1[[#This Row],[EMPLEADO]],IS[[NÓMINA]:[INGENIERO]],2,0),"OTROS")</f>
        <v>OTROS</v>
      </c>
    </row>
    <row r="993" spans="1:43" x14ac:dyDescent="0.25">
      <c r="A993" t="s">
        <v>36</v>
      </c>
      <c r="B993">
        <v>1</v>
      </c>
      <c r="C993" t="s">
        <v>2058</v>
      </c>
      <c r="D993" t="s">
        <v>38</v>
      </c>
      <c r="E993" t="s">
        <v>113</v>
      </c>
      <c r="F993" t="s">
        <v>2059</v>
      </c>
      <c r="G993" s="17" t="s">
        <v>2060</v>
      </c>
      <c r="H993" t="s">
        <v>308</v>
      </c>
      <c r="I993" t="s">
        <v>43</v>
      </c>
      <c r="J993" t="s">
        <v>8</v>
      </c>
      <c r="K993" t="s">
        <v>144</v>
      </c>
      <c r="L993" t="s">
        <v>616</v>
      </c>
      <c r="M993" t="s">
        <v>46</v>
      </c>
      <c r="N993">
        <v>0</v>
      </c>
      <c r="O993" t="s">
        <v>47</v>
      </c>
      <c r="P993">
        <v>2602</v>
      </c>
      <c r="Q993" t="s">
        <v>48</v>
      </c>
      <c r="R993" t="s">
        <v>49</v>
      </c>
      <c r="S993" t="s">
        <v>50</v>
      </c>
      <c r="T993" t="s">
        <v>51</v>
      </c>
      <c r="U993" t="s">
        <v>52</v>
      </c>
      <c r="V993">
        <v>1.05</v>
      </c>
      <c r="W993" s="1">
        <v>750.75000000000011</v>
      </c>
      <c r="X993">
        <v>1</v>
      </c>
      <c r="Y993">
        <v>1.78</v>
      </c>
      <c r="Z993">
        <v>5</v>
      </c>
      <c r="AA993">
        <v>0.35599999999999998</v>
      </c>
      <c r="AB993" s="2">
        <v>0</v>
      </c>
      <c r="AC993" s="1">
        <v>0</v>
      </c>
      <c r="AD993" s="7">
        <v>43481</v>
      </c>
      <c r="AE993" s="7">
        <v>43481</v>
      </c>
      <c r="AF993">
        <v>0</v>
      </c>
      <c r="AG993" t="s">
        <v>53</v>
      </c>
      <c r="AH993" s="2">
        <v>0</v>
      </c>
      <c r="AI993" s="1">
        <v>0</v>
      </c>
      <c r="AJ993" s="1">
        <v>0</v>
      </c>
      <c r="AK993" s="6" t="str">
        <f>+IF(Tabla1[[#This Row],[REQUEST_TY]]="SR MANTENIMIENTO CORRECTIVO", "EMERGENCIA", "OTROS")</f>
        <v>EMERGENCIA</v>
      </c>
      <c r="AL993" s="6" t="str">
        <f>+_xlfn.IFS(Tabla1[[#This Row],[Veces obj]]&lt;=1,"0-1",Tabla1[[#This Row],[Veces obj]]&lt;=2,"1-2",Tabla1[[#This Row],[Veces obj]]&lt;=3,"2-3",TRUE,"&gt;3")</f>
        <v>0-1</v>
      </c>
      <c r="AM993" s="6" t="str">
        <f>+_xlfn.IFS(MONTH(Tabla1[[#This Row],[MES]])&lt;=3,"Q1",MONTH(Tabla1[[#This Row],[MES]])&lt;=6,"Q2",MONTH(Tabla1[[#This Row],[MES]])&lt;=9,"Q3",TRUE,"Q4")</f>
        <v>Q1</v>
      </c>
      <c r="AN993" t="str">
        <f>+IFERROR(VLOOKUP(Tabla1[[#This Row],[CUENTA]],CTAS[],2,0),"OTROS")</f>
        <v>OTROS</v>
      </c>
      <c r="AP993" t="str">
        <f>+IFERROR(VLOOKUP(Tabla1[[#This Row],[EMPLEADO]],IS[],3,0),"OTROS")</f>
        <v>OTROS</v>
      </c>
      <c r="AQ993" t="str">
        <f>+IFERROR(VLOOKUP(Tabla1[[#This Row],[EMPLEADO]],IS[[NÓMINA]:[INGENIERO]],2,0),"OTROS")</f>
        <v>OTROS</v>
      </c>
    </row>
    <row r="994" spans="1:43" x14ac:dyDescent="0.25">
      <c r="A994" t="s">
        <v>36</v>
      </c>
      <c r="B994">
        <v>1</v>
      </c>
      <c r="C994" t="s">
        <v>2061</v>
      </c>
      <c r="D994" t="s">
        <v>38</v>
      </c>
      <c r="E994" t="s">
        <v>39</v>
      </c>
      <c r="F994" t="s">
        <v>2062</v>
      </c>
      <c r="G994" s="17" t="s">
        <v>2063</v>
      </c>
      <c r="H994" t="s">
        <v>58</v>
      </c>
      <c r="I994" t="s">
        <v>43</v>
      </c>
      <c r="J994" t="s">
        <v>8</v>
      </c>
      <c r="K994" t="s">
        <v>117</v>
      </c>
      <c r="L994" t="s">
        <v>2064</v>
      </c>
      <c r="M994" t="s">
        <v>222</v>
      </c>
      <c r="N994">
        <v>0</v>
      </c>
      <c r="O994" t="s">
        <v>47</v>
      </c>
      <c r="P994">
        <v>32</v>
      </c>
      <c r="Q994" t="s">
        <v>82</v>
      </c>
      <c r="R994" t="s">
        <v>49</v>
      </c>
      <c r="S994" t="s">
        <v>50</v>
      </c>
      <c r="T994" t="s">
        <v>51</v>
      </c>
      <c r="U994" t="s">
        <v>120</v>
      </c>
      <c r="V994">
        <v>0.8</v>
      </c>
      <c r="W994" s="1">
        <v>572.00000000000011</v>
      </c>
      <c r="X994">
        <v>1</v>
      </c>
      <c r="Y994">
        <v>1.78</v>
      </c>
      <c r="Z994">
        <v>5</v>
      </c>
      <c r="AA994">
        <v>0.35599999999999998</v>
      </c>
      <c r="AB994" s="2">
        <v>0</v>
      </c>
      <c r="AC994" s="1">
        <v>0</v>
      </c>
      <c r="AD994" s="7">
        <v>43486</v>
      </c>
      <c r="AE994" s="7">
        <v>43486</v>
      </c>
      <c r="AF994">
        <v>0</v>
      </c>
      <c r="AG994" t="s">
        <v>53</v>
      </c>
      <c r="AH994" s="2">
        <v>0</v>
      </c>
      <c r="AI994" s="1">
        <v>0</v>
      </c>
      <c r="AJ994" s="1">
        <v>0</v>
      </c>
      <c r="AK994" s="6" t="str">
        <f>+IF(Tabla1[[#This Row],[REQUEST_TY]]="SR MANTENIMIENTO CORRECTIVO", "EMERGENCIA", "OTROS")</f>
        <v>EMERGENCIA</v>
      </c>
      <c r="AL994" s="6" t="str">
        <f>+_xlfn.IFS(Tabla1[[#This Row],[Veces obj]]&lt;=1,"0-1",Tabla1[[#This Row],[Veces obj]]&lt;=2,"1-2",Tabla1[[#This Row],[Veces obj]]&lt;=3,"2-3",TRUE,"&gt;3")</f>
        <v>0-1</v>
      </c>
      <c r="AM994" s="6" t="str">
        <f>+_xlfn.IFS(MONTH(Tabla1[[#This Row],[MES]])&lt;=3,"Q1",MONTH(Tabla1[[#This Row],[MES]])&lt;=6,"Q2",MONTH(Tabla1[[#This Row],[MES]])&lt;=9,"Q3",TRUE,"Q4")</f>
        <v>Q1</v>
      </c>
      <c r="AN994" t="str">
        <f>+IFERROR(VLOOKUP(Tabla1[[#This Row],[CUENTA]],CTAS[],2,0),"OTROS")</f>
        <v>OTROS</v>
      </c>
      <c r="AP994" t="str">
        <f>+IFERROR(VLOOKUP(Tabla1[[#This Row],[EMPLEADO]],IS[],3,0),"OTROS")</f>
        <v>OTROS</v>
      </c>
      <c r="AQ994" t="str">
        <f>+IFERROR(VLOOKUP(Tabla1[[#This Row],[EMPLEADO]],IS[[NÓMINA]:[INGENIERO]],2,0),"OTROS")</f>
        <v>OTROS</v>
      </c>
    </row>
    <row r="995" spans="1:43" x14ac:dyDescent="0.25">
      <c r="A995" t="s">
        <v>36</v>
      </c>
      <c r="B995">
        <v>1</v>
      </c>
      <c r="C995" t="s">
        <v>1528</v>
      </c>
      <c r="D995" t="s">
        <v>38</v>
      </c>
      <c r="E995" t="s">
        <v>464</v>
      </c>
      <c r="F995" t="s">
        <v>1529</v>
      </c>
      <c r="G995" s="17" t="s">
        <v>1419</v>
      </c>
      <c r="H995" t="s">
        <v>297</v>
      </c>
      <c r="I995" t="s">
        <v>43</v>
      </c>
      <c r="J995" t="s">
        <v>8</v>
      </c>
      <c r="K995" t="s">
        <v>151</v>
      </c>
      <c r="L995" t="s">
        <v>1420</v>
      </c>
      <c r="M995" t="s">
        <v>1421</v>
      </c>
      <c r="N995">
        <v>0</v>
      </c>
      <c r="O995" t="s">
        <v>47</v>
      </c>
      <c r="P995">
        <v>15</v>
      </c>
      <c r="Q995" t="s">
        <v>194</v>
      </c>
      <c r="R995" t="s">
        <v>242</v>
      </c>
      <c r="S995" t="s">
        <v>64</v>
      </c>
      <c r="T995" t="s">
        <v>51</v>
      </c>
      <c r="U995" t="s">
        <v>195</v>
      </c>
      <c r="V995">
        <v>0.6</v>
      </c>
      <c r="W995" s="1">
        <v>819</v>
      </c>
      <c r="X995">
        <v>1</v>
      </c>
      <c r="Y995">
        <v>1.22</v>
      </c>
      <c r="Z995">
        <v>5</v>
      </c>
      <c r="AA995">
        <v>0.24399999999999999</v>
      </c>
      <c r="AB995" s="2">
        <v>0</v>
      </c>
      <c r="AC995" s="1">
        <v>0</v>
      </c>
      <c r="AD995" s="7">
        <v>43487</v>
      </c>
      <c r="AE995" s="7">
        <v>43487</v>
      </c>
      <c r="AF995">
        <v>0</v>
      </c>
      <c r="AG995" t="s">
        <v>53</v>
      </c>
      <c r="AH995" s="2">
        <v>0</v>
      </c>
      <c r="AI995" s="1">
        <v>0</v>
      </c>
      <c r="AJ995" s="1">
        <v>0</v>
      </c>
      <c r="AK995" s="6" t="str">
        <f>+IF(Tabla1[[#This Row],[REQUEST_TY]]="SR MANTENIMIENTO CORRECTIVO", "EMERGENCIA", "OTROS")</f>
        <v>EMERGENCIA</v>
      </c>
      <c r="AL995" s="6" t="str">
        <f>+_xlfn.IFS(Tabla1[[#This Row],[Veces obj]]&lt;=1,"0-1",Tabla1[[#This Row],[Veces obj]]&lt;=2,"1-2",Tabla1[[#This Row],[Veces obj]]&lt;=3,"2-3",TRUE,"&gt;3")</f>
        <v>0-1</v>
      </c>
      <c r="AM995" s="6" t="str">
        <f>+_xlfn.IFS(MONTH(Tabla1[[#This Row],[MES]])&lt;=3,"Q1",MONTH(Tabla1[[#This Row],[MES]])&lt;=6,"Q2",MONTH(Tabla1[[#This Row],[MES]])&lt;=9,"Q3",TRUE,"Q4")</f>
        <v>Q1</v>
      </c>
      <c r="AN995" t="str">
        <f>+IFERROR(VLOOKUP(Tabla1[[#This Row],[CUENTA]],CTAS[],2,0),"OTROS")</f>
        <v>HONEYWELL</v>
      </c>
      <c r="AO995">
        <v>1</v>
      </c>
      <c r="AP995" t="str">
        <f>+IFERROR(VLOOKUP(Tabla1[[#This Row],[EMPLEADO]],IS[],3,0),"OTROS")</f>
        <v>JUAREZ</v>
      </c>
      <c r="AQ995" t="str">
        <f>+IFERROR(VLOOKUP(Tabla1[[#This Row],[EMPLEADO]],IS[[NÓMINA]:[INGENIERO]],2,0),"OTROS")</f>
        <v>ALFREDO TORRES</v>
      </c>
    </row>
    <row r="996" spans="1:43" x14ac:dyDescent="0.25">
      <c r="A996" t="s">
        <v>4444</v>
      </c>
      <c r="B996">
        <v>1</v>
      </c>
      <c r="C996" t="s">
        <v>6586</v>
      </c>
      <c r="D996" t="s">
        <v>38</v>
      </c>
      <c r="E996" t="s">
        <v>55</v>
      </c>
      <c r="F996" t="s">
        <v>6587</v>
      </c>
      <c r="G996" s="17" t="s">
        <v>6588</v>
      </c>
      <c r="H996" t="s">
        <v>213</v>
      </c>
      <c r="I996" t="s">
        <v>43</v>
      </c>
      <c r="J996" t="s">
        <v>8</v>
      </c>
      <c r="K996" t="s">
        <v>102</v>
      </c>
      <c r="L996" t="s">
        <v>1292</v>
      </c>
      <c r="M996" t="s">
        <v>215</v>
      </c>
      <c r="N996">
        <v>0</v>
      </c>
      <c r="O996" t="s">
        <v>47</v>
      </c>
      <c r="P996">
        <v>127</v>
      </c>
      <c r="Q996" t="s">
        <v>48</v>
      </c>
      <c r="R996" t="s">
        <v>63</v>
      </c>
      <c r="S996" t="s">
        <v>64</v>
      </c>
      <c r="T996" t="s">
        <v>51</v>
      </c>
      <c r="U996" t="s">
        <v>96</v>
      </c>
      <c r="V996">
        <v>1.1000000000000001</v>
      </c>
      <c r="W996" s="1">
        <v>1501.5000000000002</v>
      </c>
      <c r="X996">
        <v>1</v>
      </c>
      <c r="Y996">
        <v>1.78</v>
      </c>
      <c r="Z996">
        <v>5</v>
      </c>
      <c r="AA996">
        <v>0.35599999999999998</v>
      </c>
      <c r="AB996" s="2">
        <v>0</v>
      </c>
      <c r="AC996" s="1">
        <v>0</v>
      </c>
      <c r="AD996" s="7">
        <v>43515</v>
      </c>
      <c r="AE996" s="7">
        <v>43515</v>
      </c>
      <c r="AF996">
        <v>0</v>
      </c>
      <c r="AG996" t="s">
        <v>53</v>
      </c>
      <c r="AH996" s="2">
        <v>0</v>
      </c>
      <c r="AI996" s="1">
        <v>0</v>
      </c>
      <c r="AJ996" s="1">
        <v>0</v>
      </c>
      <c r="AK996" s="6" t="str">
        <f>+IF(Tabla1[[#This Row],[REQUEST_TY]]="SR MANTENIMIENTO CORRECTIVO", "EMERGENCIA", "OTROS")</f>
        <v>EMERGENCIA</v>
      </c>
      <c r="AL996" s="6" t="str">
        <f>+_xlfn.IFS(Tabla1[[#This Row],[Veces obj]]&lt;=1,"0-1",Tabla1[[#This Row],[Veces obj]]&lt;=2,"1-2",Tabla1[[#This Row],[Veces obj]]&lt;=3,"2-3",TRUE,"&gt;3")</f>
        <v>0-1</v>
      </c>
      <c r="AM996" s="6" t="str">
        <f>+_xlfn.IFS(MONTH(Tabla1[[#This Row],[MES]])&lt;=3,"Q1",MONTH(Tabla1[[#This Row],[MES]])&lt;=6,"Q2",MONTH(Tabla1[[#This Row],[MES]])&lt;=9,"Q3",TRUE,"Q4")</f>
        <v>Q1</v>
      </c>
      <c r="AN996" t="str">
        <f>+IFERROR(VLOOKUP(Tabla1[[#This Row],[CUENTA]],CTAS[],2,0),"OTROS")</f>
        <v>OTROS</v>
      </c>
      <c r="AP996" t="str">
        <f>+IFERROR(VLOOKUP(Tabla1[[#This Row],[EMPLEADO]],IS[],3,0),"OTROS")</f>
        <v>OTROS</v>
      </c>
      <c r="AQ996" t="str">
        <f>+IFERROR(VLOOKUP(Tabla1[[#This Row],[EMPLEADO]],IS[[NÓMINA]:[INGENIERO]],2,0),"OTROS")</f>
        <v>OTROS</v>
      </c>
    </row>
    <row r="997" spans="1:43" x14ac:dyDescent="0.25">
      <c r="A997" t="s">
        <v>4444</v>
      </c>
      <c r="B997">
        <v>1</v>
      </c>
      <c r="C997" t="s">
        <v>6676</v>
      </c>
      <c r="D997" t="s">
        <v>38</v>
      </c>
      <c r="E997" t="s">
        <v>113</v>
      </c>
      <c r="F997" t="s">
        <v>6677</v>
      </c>
      <c r="G997" s="17" t="s">
        <v>6678</v>
      </c>
      <c r="H997" t="s">
        <v>106</v>
      </c>
      <c r="I997" t="s">
        <v>43</v>
      </c>
      <c r="J997" t="s">
        <v>8</v>
      </c>
      <c r="K997" t="s">
        <v>125</v>
      </c>
      <c r="L997" t="s">
        <v>675</v>
      </c>
      <c r="M997" t="s">
        <v>310</v>
      </c>
      <c r="N997">
        <v>0</v>
      </c>
      <c r="O997" t="s">
        <v>47</v>
      </c>
      <c r="P997">
        <v>69</v>
      </c>
      <c r="Q997" t="s">
        <v>48</v>
      </c>
      <c r="R997" t="s">
        <v>49</v>
      </c>
      <c r="S997" t="s">
        <v>50</v>
      </c>
      <c r="T997" t="s">
        <v>51</v>
      </c>
      <c r="U997" t="s">
        <v>52</v>
      </c>
      <c r="V997">
        <v>1.05</v>
      </c>
      <c r="W997" s="1">
        <v>750.75000000000011</v>
      </c>
      <c r="X997">
        <v>1</v>
      </c>
      <c r="Y997">
        <v>1.78</v>
      </c>
      <c r="Z997">
        <v>5</v>
      </c>
      <c r="AA997">
        <v>0.35599999999999998</v>
      </c>
      <c r="AB997" s="2">
        <v>0</v>
      </c>
      <c r="AC997" s="1">
        <v>0</v>
      </c>
      <c r="AD997" s="7">
        <v>43516</v>
      </c>
      <c r="AE997" s="7">
        <v>43516</v>
      </c>
      <c r="AF997">
        <v>0</v>
      </c>
      <c r="AG997" t="s">
        <v>53</v>
      </c>
      <c r="AH997" s="2">
        <v>0</v>
      </c>
      <c r="AI997" s="1">
        <v>0</v>
      </c>
      <c r="AJ997" s="1">
        <v>0</v>
      </c>
      <c r="AK997" s="6" t="str">
        <f>+IF(Tabla1[[#This Row],[REQUEST_TY]]="SR MANTENIMIENTO CORRECTIVO", "EMERGENCIA", "OTROS")</f>
        <v>EMERGENCIA</v>
      </c>
      <c r="AL997" s="6" t="str">
        <f>+_xlfn.IFS(Tabla1[[#This Row],[Veces obj]]&lt;=1,"0-1",Tabla1[[#This Row],[Veces obj]]&lt;=2,"1-2",Tabla1[[#This Row],[Veces obj]]&lt;=3,"2-3",TRUE,"&gt;3")</f>
        <v>0-1</v>
      </c>
      <c r="AM997" s="6" t="str">
        <f>+_xlfn.IFS(MONTH(Tabla1[[#This Row],[MES]])&lt;=3,"Q1",MONTH(Tabla1[[#This Row],[MES]])&lt;=6,"Q2",MONTH(Tabla1[[#This Row],[MES]])&lt;=9,"Q3",TRUE,"Q4")</f>
        <v>Q1</v>
      </c>
      <c r="AN997" t="str">
        <f>+IFERROR(VLOOKUP(Tabla1[[#This Row],[CUENTA]],CTAS[],2,0),"OTROS")</f>
        <v>OTROS</v>
      </c>
      <c r="AP997" t="str">
        <f>+IFERROR(VLOOKUP(Tabla1[[#This Row],[EMPLEADO]],IS[],3,0),"OTROS")</f>
        <v>OTROS</v>
      </c>
      <c r="AQ997" t="str">
        <f>+IFERROR(VLOOKUP(Tabla1[[#This Row],[EMPLEADO]],IS[[NÓMINA]:[INGENIERO]],2,0),"OTROS")</f>
        <v>OTROS</v>
      </c>
    </row>
    <row r="998" spans="1:43" x14ac:dyDescent="0.25">
      <c r="A998" t="s">
        <v>4444</v>
      </c>
      <c r="B998">
        <v>1</v>
      </c>
      <c r="C998" t="s">
        <v>6858</v>
      </c>
      <c r="D998" t="s">
        <v>38</v>
      </c>
      <c r="E998" t="s">
        <v>720</v>
      </c>
      <c r="F998" t="s">
        <v>6859</v>
      </c>
      <c r="G998" s="17" t="s">
        <v>6860</v>
      </c>
      <c r="H998" t="s">
        <v>58</v>
      </c>
      <c r="I998" t="s">
        <v>43</v>
      </c>
      <c r="J998" t="s">
        <v>8</v>
      </c>
      <c r="K998" t="s">
        <v>59</v>
      </c>
      <c r="L998" t="s">
        <v>504</v>
      </c>
      <c r="M998" t="s">
        <v>505</v>
      </c>
      <c r="N998">
        <v>0</v>
      </c>
      <c r="O998" t="s">
        <v>47</v>
      </c>
      <c r="P998">
        <v>56</v>
      </c>
      <c r="Q998" t="s">
        <v>82</v>
      </c>
      <c r="R998" t="s">
        <v>242</v>
      </c>
      <c r="S998" t="s">
        <v>64</v>
      </c>
      <c r="T998" t="s">
        <v>51</v>
      </c>
      <c r="U998" t="s">
        <v>83</v>
      </c>
      <c r="V998">
        <v>1.05</v>
      </c>
      <c r="W998" s="1">
        <v>1433.25</v>
      </c>
      <c r="X998">
        <v>1</v>
      </c>
      <c r="Y998">
        <v>1.78</v>
      </c>
      <c r="Z998">
        <v>5</v>
      </c>
      <c r="AA998">
        <v>0.35599999999999998</v>
      </c>
      <c r="AB998" s="2">
        <v>0</v>
      </c>
      <c r="AC998" s="1">
        <v>0</v>
      </c>
      <c r="AD998" s="7">
        <v>43521</v>
      </c>
      <c r="AE998" s="7">
        <v>43521</v>
      </c>
      <c r="AF998">
        <v>0</v>
      </c>
      <c r="AG998" t="s">
        <v>53</v>
      </c>
      <c r="AH998" s="2">
        <v>0</v>
      </c>
      <c r="AI998" s="1">
        <v>0</v>
      </c>
      <c r="AJ998" s="1">
        <v>0</v>
      </c>
      <c r="AK998" s="6" t="str">
        <f>+IF(Tabla1[[#This Row],[REQUEST_TY]]="SR MANTENIMIENTO CORRECTIVO", "EMERGENCIA", "OTROS")</f>
        <v>EMERGENCIA</v>
      </c>
      <c r="AL998" s="6" t="str">
        <f>+_xlfn.IFS(Tabla1[[#This Row],[Veces obj]]&lt;=1,"0-1",Tabla1[[#This Row],[Veces obj]]&lt;=2,"1-2",Tabla1[[#This Row],[Veces obj]]&lt;=3,"2-3",TRUE,"&gt;3")</f>
        <v>0-1</v>
      </c>
      <c r="AM998" s="6" t="str">
        <f>+_xlfn.IFS(MONTH(Tabla1[[#This Row],[MES]])&lt;=3,"Q1",MONTH(Tabla1[[#This Row],[MES]])&lt;=6,"Q2",MONTH(Tabla1[[#This Row],[MES]])&lt;=9,"Q3",TRUE,"Q4")</f>
        <v>Q1</v>
      </c>
      <c r="AN998" t="str">
        <f>+IFERROR(VLOOKUP(Tabla1[[#This Row],[CUENTA]],CTAS[],2,0),"OTROS")</f>
        <v>OTROS</v>
      </c>
      <c r="AP998" t="str">
        <f>+IFERROR(VLOOKUP(Tabla1[[#This Row],[EMPLEADO]],IS[],3,0),"OTROS")</f>
        <v>OTROS</v>
      </c>
      <c r="AQ998" t="str">
        <f>+IFERROR(VLOOKUP(Tabla1[[#This Row],[EMPLEADO]],IS[[NÓMINA]:[INGENIERO]],2,0),"OTROS")</f>
        <v>OTROS</v>
      </c>
    </row>
    <row r="999" spans="1:43" x14ac:dyDescent="0.25">
      <c r="A999" t="s">
        <v>36</v>
      </c>
      <c r="B999">
        <v>1</v>
      </c>
      <c r="C999" t="s">
        <v>2065</v>
      </c>
      <c r="D999" t="s">
        <v>38</v>
      </c>
      <c r="E999" t="s">
        <v>133</v>
      </c>
      <c r="F999" t="s">
        <v>2066</v>
      </c>
      <c r="G999" s="17" t="s">
        <v>878</v>
      </c>
      <c r="H999" t="s">
        <v>646</v>
      </c>
      <c r="I999" t="s">
        <v>43</v>
      </c>
      <c r="J999" t="s">
        <v>8</v>
      </c>
      <c r="K999" t="s">
        <v>59</v>
      </c>
      <c r="L999" t="s">
        <v>357</v>
      </c>
      <c r="M999" t="s">
        <v>358</v>
      </c>
      <c r="N999">
        <v>0</v>
      </c>
      <c r="O999" t="s">
        <v>47</v>
      </c>
      <c r="P999">
        <v>1</v>
      </c>
      <c r="Q999" t="s">
        <v>388</v>
      </c>
      <c r="R999" t="s">
        <v>138</v>
      </c>
      <c r="S999" t="s">
        <v>139</v>
      </c>
      <c r="T999" t="s">
        <v>51</v>
      </c>
      <c r="U999" t="s">
        <v>872</v>
      </c>
      <c r="V999">
        <v>0</v>
      </c>
      <c r="W999" s="1">
        <v>0</v>
      </c>
      <c r="X999">
        <v>1</v>
      </c>
      <c r="Y999">
        <v>1.43</v>
      </c>
      <c r="Z999">
        <v>4</v>
      </c>
      <c r="AA999">
        <v>0.35749999999999998</v>
      </c>
      <c r="AB999" s="2">
        <v>0</v>
      </c>
      <c r="AC999" s="1">
        <v>0</v>
      </c>
      <c r="AD999" s="7">
        <v>43480</v>
      </c>
      <c r="AE999" s="7">
        <v>43480</v>
      </c>
      <c r="AF999">
        <v>0</v>
      </c>
      <c r="AG999" t="s">
        <v>53</v>
      </c>
      <c r="AH999" s="2">
        <v>0</v>
      </c>
      <c r="AI999" s="1">
        <v>0</v>
      </c>
      <c r="AJ999" s="1">
        <v>0</v>
      </c>
      <c r="AK999" s="6" t="str">
        <f>+IF(Tabla1[[#This Row],[REQUEST_TY]]="SR MANTENIMIENTO CORRECTIVO", "EMERGENCIA", "OTROS")</f>
        <v>EMERGENCIA</v>
      </c>
      <c r="AL999" s="6" t="str">
        <f>+_xlfn.IFS(Tabla1[[#This Row],[Veces obj]]&lt;=1,"0-1",Tabla1[[#This Row],[Veces obj]]&lt;=2,"1-2",Tabla1[[#This Row],[Veces obj]]&lt;=3,"2-3",TRUE,"&gt;3")</f>
        <v>0-1</v>
      </c>
      <c r="AM999" s="6" t="str">
        <f>+_xlfn.IFS(MONTH(Tabla1[[#This Row],[MES]])&lt;=3,"Q1",MONTH(Tabla1[[#This Row],[MES]])&lt;=6,"Q2",MONTH(Tabla1[[#This Row],[MES]])&lt;=9,"Q3",TRUE,"Q4")</f>
        <v>Q1</v>
      </c>
      <c r="AN999" t="str">
        <f>+IFERROR(VLOOKUP(Tabla1[[#This Row],[CUENTA]],CTAS[],2,0),"OTROS")</f>
        <v>OTROS</v>
      </c>
      <c r="AP999" t="str">
        <f>+IFERROR(VLOOKUP(Tabla1[[#This Row],[EMPLEADO]],IS[],3,0),"OTROS")</f>
        <v>OTROS</v>
      </c>
      <c r="AQ999" t="str">
        <f>+IFERROR(VLOOKUP(Tabla1[[#This Row],[EMPLEADO]],IS[[NÓMINA]:[INGENIERO]],2,0),"OTROS")</f>
        <v>OTROS</v>
      </c>
    </row>
    <row r="1000" spans="1:43" x14ac:dyDescent="0.25">
      <c r="A1000" t="s">
        <v>36</v>
      </c>
      <c r="B1000">
        <v>1</v>
      </c>
      <c r="C1000" t="s">
        <v>2067</v>
      </c>
      <c r="D1000" t="s">
        <v>38</v>
      </c>
      <c r="E1000" t="s">
        <v>258</v>
      </c>
      <c r="F1000" t="s">
        <v>2068</v>
      </c>
      <c r="G1000" s="17" t="s">
        <v>1736</v>
      </c>
      <c r="H1000" t="s">
        <v>136</v>
      </c>
      <c r="I1000" t="s">
        <v>43</v>
      </c>
      <c r="J1000" t="s">
        <v>8</v>
      </c>
      <c r="K1000" t="s">
        <v>1737</v>
      </c>
      <c r="L1000" t="s">
        <v>1738</v>
      </c>
      <c r="M1000" t="s">
        <v>736</v>
      </c>
      <c r="N1000">
        <v>0</v>
      </c>
      <c r="O1000" t="s">
        <v>47</v>
      </c>
      <c r="P1000">
        <v>15</v>
      </c>
      <c r="Q1000" t="s">
        <v>194</v>
      </c>
      <c r="R1000" t="s">
        <v>138</v>
      </c>
      <c r="S1000" t="s">
        <v>139</v>
      </c>
      <c r="T1000" t="s">
        <v>51</v>
      </c>
      <c r="U1000" t="s">
        <v>224</v>
      </c>
      <c r="V1000">
        <v>0.8</v>
      </c>
      <c r="W1000" s="1">
        <v>1258.4000000000003</v>
      </c>
      <c r="X1000">
        <v>1</v>
      </c>
      <c r="Y1000">
        <v>1.43</v>
      </c>
      <c r="Z1000">
        <v>4</v>
      </c>
      <c r="AA1000">
        <v>0.35749999999999998</v>
      </c>
      <c r="AB1000" s="2">
        <v>0</v>
      </c>
      <c r="AC1000" s="1">
        <v>0</v>
      </c>
      <c r="AD1000" s="7">
        <v>43495</v>
      </c>
      <c r="AE1000" s="7">
        <v>43496</v>
      </c>
      <c r="AF1000">
        <v>1</v>
      </c>
      <c r="AG1000" t="s">
        <v>53</v>
      </c>
      <c r="AH1000" s="2">
        <v>0</v>
      </c>
      <c r="AI1000" s="1">
        <v>0</v>
      </c>
      <c r="AJ1000" s="1">
        <v>0</v>
      </c>
      <c r="AK1000" s="6" t="str">
        <f>+IF(Tabla1[[#This Row],[REQUEST_TY]]="SR MANTENIMIENTO CORRECTIVO", "EMERGENCIA", "OTROS")</f>
        <v>EMERGENCIA</v>
      </c>
      <c r="AL1000" s="6" t="str">
        <f>+_xlfn.IFS(Tabla1[[#This Row],[Veces obj]]&lt;=1,"0-1",Tabla1[[#This Row],[Veces obj]]&lt;=2,"1-2",Tabla1[[#This Row],[Veces obj]]&lt;=3,"2-3",TRUE,"&gt;3")</f>
        <v>0-1</v>
      </c>
      <c r="AM1000" s="6" t="str">
        <f>+_xlfn.IFS(MONTH(Tabla1[[#This Row],[MES]])&lt;=3,"Q1",MONTH(Tabla1[[#This Row],[MES]])&lt;=6,"Q2",MONTH(Tabla1[[#This Row],[MES]])&lt;=9,"Q3",TRUE,"Q4")</f>
        <v>Q1</v>
      </c>
      <c r="AN1000" t="str">
        <f>+IFERROR(VLOOKUP(Tabla1[[#This Row],[CUENTA]],CTAS[],2,0),"OTROS")</f>
        <v>OTROS</v>
      </c>
      <c r="AP1000" t="str">
        <f>+IFERROR(VLOOKUP(Tabla1[[#This Row],[EMPLEADO]],IS[],3,0),"OTROS")</f>
        <v>OTROS</v>
      </c>
      <c r="AQ1000" t="str">
        <f>+IFERROR(VLOOKUP(Tabla1[[#This Row],[EMPLEADO]],IS[[NÓMINA]:[INGENIERO]],2,0),"OTROS")</f>
        <v>OTROS</v>
      </c>
    </row>
    <row r="1001" spans="1:43" x14ac:dyDescent="0.25">
      <c r="A1001" t="s">
        <v>36</v>
      </c>
      <c r="B1001">
        <v>1</v>
      </c>
      <c r="C1001" t="s">
        <v>2069</v>
      </c>
      <c r="D1001" t="s">
        <v>38</v>
      </c>
      <c r="E1001" t="s">
        <v>76</v>
      </c>
      <c r="F1001" t="s">
        <v>2070</v>
      </c>
      <c r="G1001" s="17" t="s">
        <v>2071</v>
      </c>
      <c r="H1001" t="s">
        <v>101</v>
      </c>
      <c r="I1001" t="s">
        <v>43</v>
      </c>
      <c r="J1001" t="s">
        <v>8</v>
      </c>
      <c r="K1001" t="s">
        <v>102</v>
      </c>
      <c r="L1001" t="s">
        <v>2072</v>
      </c>
      <c r="M1001" t="s">
        <v>2073</v>
      </c>
      <c r="N1001">
        <v>0</v>
      </c>
      <c r="O1001" t="s">
        <v>105</v>
      </c>
      <c r="P1001">
        <v>168</v>
      </c>
      <c r="Q1001" t="s">
        <v>48</v>
      </c>
      <c r="R1001" t="s">
        <v>63</v>
      </c>
      <c r="S1001" t="s">
        <v>64</v>
      </c>
      <c r="T1001" t="s">
        <v>51</v>
      </c>
      <c r="U1001" t="s">
        <v>96</v>
      </c>
      <c r="V1001">
        <v>1.1000000000000001</v>
      </c>
      <c r="W1001" s="1">
        <v>720.50000000000011</v>
      </c>
      <c r="X1001">
        <v>1</v>
      </c>
      <c r="Y1001">
        <v>1.79</v>
      </c>
      <c r="Z1001">
        <v>5</v>
      </c>
      <c r="AA1001">
        <v>0.35799999999999998</v>
      </c>
      <c r="AB1001" s="2">
        <v>0</v>
      </c>
      <c r="AC1001" s="1">
        <v>0</v>
      </c>
      <c r="AD1001" s="7">
        <v>43469</v>
      </c>
      <c r="AE1001" s="7">
        <v>43469</v>
      </c>
      <c r="AF1001">
        <v>0</v>
      </c>
      <c r="AG1001" t="s">
        <v>53</v>
      </c>
      <c r="AH1001" s="2">
        <v>0</v>
      </c>
      <c r="AI1001" s="1">
        <v>0</v>
      </c>
      <c r="AJ1001" s="1">
        <v>0</v>
      </c>
      <c r="AK1001" s="6" t="str">
        <f>+IF(Tabla1[[#This Row],[REQUEST_TY]]="SR MANTENIMIENTO CORRECTIVO", "EMERGENCIA", "OTROS")</f>
        <v>EMERGENCIA</v>
      </c>
      <c r="AL1001" s="6" t="str">
        <f>+_xlfn.IFS(Tabla1[[#This Row],[Veces obj]]&lt;=1,"0-1",Tabla1[[#This Row],[Veces obj]]&lt;=2,"1-2",Tabla1[[#This Row],[Veces obj]]&lt;=3,"2-3",TRUE,"&gt;3")</f>
        <v>0-1</v>
      </c>
      <c r="AM1001" s="6" t="str">
        <f>+_xlfn.IFS(MONTH(Tabla1[[#This Row],[MES]])&lt;=3,"Q1",MONTH(Tabla1[[#This Row],[MES]])&lt;=6,"Q2",MONTH(Tabla1[[#This Row],[MES]])&lt;=9,"Q3",TRUE,"Q4")</f>
        <v>Q1</v>
      </c>
      <c r="AN1001" t="str">
        <f>+IFERROR(VLOOKUP(Tabla1[[#This Row],[CUENTA]],CTAS[],2,0),"OTROS")</f>
        <v>OTROS</v>
      </c>
      <c r="AP1001" t="str">
        <f>+IFERROR(VLOOKUP(Tabla1[[#This Row],[EMPLEADO]],IS[],3,0),"OTROS")</f>
        <v>OTROS</v>
      </c>
      <c r="AQ1001" t="str">
        <f>+IFERROR(VLOOKUP(Tabla1[[#This Row],[EMPLEADO]],IS[[NÓMINA]:[INGENIERO]],2,0),"OTROS")</f>
        <v>OTROS</v>
      </c>
    </row>
    <row r="1002" spans="1:43" x14ac:dyDescent="0.25">
      <c r="A1002" t="s">
        <v>4444</v>
      </c>
      <c r="B1002">
        <v>1</v>
      </c>
      <c r="C1002" t="s">
        <v>5285</v>
      </c>
      <c r="D1002" t="s">
        <v>38</v>
      </c>
      <c r="E1002" t="s">
        <v>558</v>
      </c>
      <c r="F1002" t="s">
        <v>5286</v>
      </c>
      <c r="G1002" s="17" t="s">
        <v>5287</v>
      </c>
      <c r="H1002" t="s">
        <v>915</v>
      </c>
      <c r="I1002" t="s">
        <v>43</v>
      </c>
      <c r="J1002" t="s">
        <v>8</v>
      </c>
      <c r="K1002" t="s">
        <v>966</v>
      </c>
      <c r="L1002" t="s">
        <v>5288</v>
      </c>
      <c r="M1002" t="s">
        <v>4271</v>
      </c>
      <c r="N1002">
        <v>0</v>
      </c>
      <c r="O1002" t="s">
        <v>47</v>
      </c>
      <c r="P1002">
        <v>93</v>
      </c>
      <c r="Q1002" t="s">
        <v>48</v>
      </c>
      <c r="R1002" t="s">
        <v>95</v>
      </c>
      <c r="S1002" t="s">
        <v>64</v>
      </c>
      <c r="T1002" t="s">
        <v>51</v>
      </c>
      <c r="U1002" t="s">
        <v>96</v>
      </c>
      <c r="V1002">
        <v>1.1000000000000001</v>
      </c>
      <c r="W1002" s="1">
        <v>1501.5000000000002</v>
      </c>
      <c r="X1002">
        <v>1</v>
      </c>
      <c r="Y1002">
        <v>1.79</v>
      </c>
      <c r="Z1002">
        <v>5</v>
      </c>
      <c r="AA1002">
        <v>0.35799999999999998</v>
      </c>
      <c r="AB1002" s="2">
        <v>0</v>
      </c>
      <c r="AC1002" s="1">
        <v>0</v>
      </c>
      <c r="AD1002" s="7">
        <v>43503</v>
      </c>
      <c r="AE1002" s="7">
        <v>43503</v>
      </c>
      <c r="AF1002">
        <v>0</v>
      </c>
      <c r="AG1002" t="s">
        <v>53</v>
      </c>
      <c r="AH1002" s="2">
        <v>0</v>
      </c>
      <c r="AI1002" s="1">
        <v>0</v>
      </c>
      <c r="AJ1002" s="1">
        <v>0</v>
      </c>
      <c r="AK1002" s="6" t="str">
        <f>+IF(Tabla1[[#This Row],[REQUEST_TY]]="SR MANTENIMIENTO CORRECTIVO", "EMERGENCIA", "OTROS")</f>
        <v>EMERGENCIA</v>
      </c>
      <c r="AL1002" s="6" t="str">
        <f>+_xlfn.IFS(Tabla1[[#This Row],[Veces obj]]&lt;=1,"0-1",Tabla1[[#This Row],[Veces obj]]&lt;=2,"1-2",Tabla1[[#This Row],[Veces obj]]&lt;=3,"2-3",TRUE,"&gt;3")</f>
        <v>0-1</v>
      </c>
      <c r="AM1002" s="6" t="str">
        <f>+_xlfn.IFS(MONTH(Tabla1[[#This Row],[MES]])&lt;=3,"Q1",MONTH(Tabla1[[#This Row],[MES]])&lt;=6,"Q2",MONTH(Tabla1[[#This Row],[MES]])&lt;=9,"Q3",TRUE,"Q4")</f>
        <v>Q1</v>
      </c>
      <c r="AN1002" t="str">
        <f>+IFERROR(VLOOKUP(Tabla1[[#This Row],[CUENTA]],CTAS[],2,0),"OTROS")</f>
        <v>OTROS</v>
      </c>
      <c r="AP1002" t="str">
        <f>+IFERROR(VLOOKUP(Tabla1[[#This Row],[EMPLEADO]],IS[],3,0),"OTROS")</f>
        <v>OTROS</v>
      </c>
      <c r="AQ1002" t="str">
        <f>+IFERROR(VLOOKUP(Tabla1[[#This Row],[EMPLEADO]],IS[[NÓMINA]:[INGENIERO]],2,0),"OTROS")</f>
        <v>OTROS</v>
      </c>
    </row>
    <row r="1003" spans="1:43" x14ac:dyDescent="0.25">
      <c r="A1003" t="s">
        <v>4444</v>
      </c>
      <c r="B1003">
        <v>1</v>
      </c>
      <c r="C1003" t="s">
        <v>5342</v>
      </c>
      <c r="D1003" t="s">
        <v>38</v>
      </c>
      <c r="E1003" t="s">
        <v>558</v>
      </c>
      <c r="F1003" t="s">
        <v>5343</v>
      </c>
      <c r="G1003" s="17" t="s">
        <v>5344</v>
      </c>
      <c r="H1003" t="s">
        <v>297</v>
      </c>
      <c r="I1003" t="s">
        <v>43</v>
      </c>
      <c r="J1003" t="s">
        <v>8</v>
      </c>
      <c r="K1003" t="s">
        <v>71</v>
      </c>
      <c r="L1003" t="s">
        <v>510</v>
      </c>
      <c r="M1003" t="s">
        <v>94</v>
      </c>
      <c r="N1003">
        <v>1</v>
      </c>
      <c r="O1003" t="s">
        <v>47</v>
      </c>
      <c r="P1003">
        <v>129</v>
      </c>
      <c r="Q1003" t="s">
        <v>48</v>
      </c>
      <c r="R1003" t="s">
        <v>95</v>
      </c>
      <c r="S1003" t="s">
        <v>64</v>
      </c>
      <c r="T1003" t="s">
        <v>51</v>
      </c>
      <c r="U1003" t="s">
        <v>96</v>
      </c>
      <c r="V1003">
        <v>1.1000000000000001</v>
      </c>
      <c r="W1003" s="1">
        <v>0</v>
      </c>
      <c r="X1003">
        <v>1</v>
      </c>
      <c r="Y1003">
        <v>1.25</v>
      </c>
      <c r="Z1003">
        <v>5</v>
      </c>
      <c r="AA1003">
        <v>0.25</v>
      </c>
      <c r="AB1003" s="2">
        <v>0</v>
      </c>
      <c r="AC1003" s="1">
        <v>0</v>
      </c>
      <c r="AD1003" s="7">
        <v>43503</v>
      </c>
      <c r="AE1003" s="7">
        <v>43503</v>
      </c>
      <c r="AF1003">
        <v>0</v>
      </c>
      <c r="AG1003" t="s">
        <v>53</v>
      </c>
      <c r="AH1003" s="2">
        <v>0</v>
      </c>
      <c r="AI1003" s="1">
        <v>0</v>
      </c>
      <c r="AJ1003" s="1">
        <v>0</v>
      </c>
      <c r="AK1003" s="6" t="str">
        <f>+IF(Tabla1[[#This Row],[REQUEST_TY]]="SR MANTENIMIENTO CORRECTIVO", "EMERGENCIA", "OTROS")</f>
        <v>EMERGENCIA</v>
      </c>
      <c r="AL1003" s="6" t="str">
        <f>+_xlfn.IFS(Tabla1[[#This Row],[Veces obj]]&lt;=1,"0-1",Tabla1[[#This Row],[Veces obj]]&lt;=2,"1-2",Tabla1[[#This Row],[Veces obj]]&lt;=3,"2-3",TRUE,"&gt;3")</f>
        <v>0-1</v>
      </c>
      <c r="AM1003" s="6" t="str">
        <f>+_xlfn.IFS(MONTH(Tabla1[[#This Row],[MES]])&lt;=3,"Q1",MONTH(Tabla1[[#This Row],[MES]])&lt;=6,"Q2",MONTH(Tabla1[[#This Row],[MES]])&lt;=9,"Q3",TRUE,"Q4")</f>
        <v>Q1</v>
      </c>
      <c r="AN1003" t="str">
        <f>+IFERROR(VLOOKUP(Tabla1[[#This Row],[CUENTA]],CTAS[],2,0),"OTROS")</f>
        <v>OTROS</v>
      </c>
      <c r="AO1003">
        <v>1</v>
      </c>
      <c r="AP1003" t="str">
        <f>+IFERROR(VLOOKUP(Tabla1[[#This Row],[EMPLEADO]],IS[],3,0),"OTROS")</f>
        <v>JUAREZ</v>
      </c>
      <c r="AQ1003" t="str">
        <f>+IFERROR(VLOOKUP(Tabla1[[#This Row],[EMPLEADO]],IS[[NÓMINA]:[INGENIERO]],2,0),"OTROS")</f>
        <v>ALFREDO TORRES</v>
      </c>
    </row>
    <row r="1004" spans="1:43" x14ac:dyDescent="0.25">
      <c r="A1004" t="s">
        <v>4444</v>
      </c>
      <c r="B1004">
        <v>1</v>
      </c>
      <c r="C1004" t="s">
        <v>6831</v>
      </c>
      <c r="D1004" t="s">
        <v>38</v>
      </c>
      <c r="E1004" t="s">
        <v>89</v>
      </c>
      <c r="F1004" t="s">
        <v>6832</v>
      </c>
      <c r="G1004" s="17" t="s">
        <v>3954</v>
      </c>
      <c r="H1004" t="s">
        <v>297</v>
      </c>
      <c r="I1004" t="s">
        <v>43</v>
      </c>
      <c r="J1004" t="s">
        <v>8</v>
      </c>
      <c r="K1004" t="s">
        <v>169</v>
      </c>
      <c r="L1004" t="s">
        <v>170</v>
      </c>
      <c r="M1004" t="s">
        <v>73</v>
      </c>
      <c r="N1004">
        <v>0</v>
      </c>
      <c r="O1004" t="s">
        <v>47</v>
      </c>
      <c r="P1004">
        <v>50</v>
      </c>
      <c r="Q1004" t="s">
        <v>82</v>
      </c>
      <c r="R1004" t="s">
        <v>95</v>
      </c>
      <c r="S1004" t="s">
        <v>64</v>
      </c>
      <c r="T1004" t="s">
        <v>51</v>
      </c>
      <c r="U1004" t="s">
        <v>83</v>
      </c>
      <c r="V1004">
        <v>1.05</v>
      </c>
      <c r="W1004" s="1">
        <v>1433.25</v>
      </c>
      <c r="X1004">
        <v>1</v>
      </c>
      <c r="Y1004">
        <v>1.3</v>
      </c>
      <c r="Z1004">
        <v>5</v>
      </c>
      <c r="AA1004">
        <v>0.26</v>
      </c>
      <c r="AB1004" s="2">
        <v>0</v>
      </c>
      <c r="AC1004" s="1">
        <v>0</v>
      </c>
      <c r="AD1004" s="7">
        <v>43517</v>
      </c>
      <c r="AE1004" s="7">
        <v>43517</v>
      </c>
      <c r="AF1004">
        <v>0</v>
      </c>
      <c r="AG1004" t="s">
        <v>53</v>
      </c>
      <c r="AH1004" s="2">
        <v>0</v>
      </c>
      <c r="AI1004" s="1">
        <v>0</v>
      </c>
      <c r="AJ1004" s="1">
        <v>0</v>
      </c>
      <c r="AK1004" s="6" t="str">
        <f>+IF(Tabla1[[#This Row],[REQUEST_TY]]="SR MANTENIMIENTO CORRECTIVO", "EMERGENCIA", "OTROS")</f>
        <v>EMERGENCIA</v>
      </c>
      <c r="AL1004" s="6" t="str">
        <f>+_xlfn.IFS(Tabla1[[#This Row],[Veces obj]]&lt;=1,"0-1",Tabla1[[#This Row],[Veces obj]]&lt;=2,"1-2",Tabla1[[#This Row],[Veces obj]]&lt;=3,"2-3",TRUE,"&gt;3")</f>
        <v>0-1</v>
      </c>
      <c r="AM1004" s="6" t="str">
        <f>+_xlfn.IFS(MONTH(Tabla1[[#This Row],[MES]])&lt;=3,"Q1",MONTH(Tabla1[[#This Row],[MES]])&lt;=6,"Q2",MONTH(Tabla1[[#This Row],[MES]])&lt;=9,"Q3",TRUE,"Q4")</f>
        <v>Q1</v>
      </c>
      <c r="AN1004" t="str">
        <f>+IFERROR(VLOOKUP(Tabla1[[#This Row],[CUENTA]],CTAS[],2,0),"OTROS")</f>
        <v>OTROS</v>
      </c>
      <c r="AO1004">
        <v>1</v>
      </c>
      <c r="AP1004" t="str">
        <f>+IFERROR(VLOOKUP(Tabla1[[#This Row],[EMPLEADO]],IS[],3,0),"OTROS")</f>
        <v>JUAREZ</v>
      </c>
      <c r="AQ1004" t="str">
        <f>+IFERROR(VLOOKUP(Tabla1[[#This Row],[EMPLEADO]],IS[[NÓMINA]:[INGENIERO]],2,0),"OTROS")</f>
        <v>ALFREDO TORRES</v>
      </c>
    </row>
    <row r="1005" spans="1:43" x14ac:dyDescent="0.25">
      <c r="A1005" t="s">
        <v>36</v>
      </c>
      <c r="B1005">
        <v>1</v>
      </c>
      <c r="C1005" t="s">
        <v>2080</v>
      </c>
      <c r="D1005" t="s">
        <v>38</v>
      </c>
      <c r="E1005" t="s">
        <v>558</v>
      </c>
      <c r="F1005" t="s">
        <v>2081</v>
      </c>
      <c r="G1005" s="17" t="s">
        <v>2082</v>
      </c>
      <c r="H1005" t="s">
        <v>42</v>
      </c>
      <c r="I1005" t="s">
        <v>43</v>
      </c>
      <c r="J1005" t="s">
        <v>8</v>
      </c>
      <c r="K1005" t="s">
        <v>798</v>
      </c>
      <c r="L1005" t="s">
        <v>1729</v>
      </c>
      <c r="M1005" t="s">
        <v>131</v>
      </c>
      <c r="N1005">
        <v>1</v>
      </c>
      <c r="O1005" t="s">
        <v>47</v>
      </c>
      <c r="P1005">
        <v>115</v>
      </c>
      <c r="Q1005" t="s">
        <v>48</v>
      </c>
      <c r="R1005" t="s">
        <v>95</v>
      </c>
      <c r="S1005" t="s">
        <v>64</v>
      </c>
      <c r="T1005" t="s">
        <v>51</v>
      </c>
      <c r="U1005" t="s">
        <v>96</v>
      </c>
      <c r="V1005">
        <v>1.1000000000000001</v>
      </c>
      <c r="W1005" s="1">
        <v>0</v>
      </c>
      <c r="X1005">
        <v>1</v>
      </c>
      <c r="Y1005">
        <v>1.8</v>
      </c>
      <c r="Z1005">
        <v>5</v>
      </c>
      <c r="AA1005">
        <v>0.36</v>
      </c>
      <c r="AB1005" s="2">
        <v>0</v>
      </c>
      <c r="AC1005" s="1">
        <v>0</v>
      </c>
      <c r="AD1005" s="7">
        <v>43482</v>
      </c>
      <c r="AE1005" s="7">
        <v>43483</v>
      </c>
      <c r="AF1005">
        <v>1</v>
      </c>
      <c r="AG1005" t="s">
        <v>53</v>
      </c>
      <c r="AH1005" s="2">
        <v>0</v>
      </c>
      <c r="AI1005" s="1">
        <v>0</v>
      </c>
      <c r="AJ1005" s="1">
        <v>0</v>
      </c>
      <c r="AK1005" s="6" t="str">
        <f>+IF(Tabla1[[#This Row],[REQUEST_TY]]="SR MANTENIMIENTO CORRECTIVO", "EMERGENCIA", "OTROS")</f>
        <v>EMERGENCIA</v>
      </c>
      <c r="AL1005" s="6" t="str">
        <f>+_xlfn.IFS(Tabla1[[#This Row],[Veces obj]]&lt;=1,"0-1",Tabla1[[#This Row],[Veces obj]]&lt;=2,"1-2",Tabla1[[#This Row],[Veces obj]]&lt;=3,"2-3",TRUE,"&gt;3")</f>
        <v>0-1</v>
      </c>
      <c r="AM1005" s="6" t="str">
        <f>+_xlfn.IFS(MONTH(Tabla1[[#This Row],[MES]])&lt;=3,"Q1",MONTH(Tabla1[[#This Row],[MES]])&lt;=6,"Q2",MONTH(Tabla1[[#This Row],[MES]])&lt;=9,"Q3",TRUE,"Q4")</f>
        <v>Q1</v>
      </c>
      <c r="AN1005" t="str">
        <f>+IFERROR(VLOOKUP(Tabla1[[#This Row],[CUENTA]],CTAS[],2,0),"OTROS")</f>
        <v>OTROS</v>
      </c>
      <c r="AP1005" t="str">
        <f>+IFERROR(VLOOKUP(Tabla1[[#This Row],[EMPLEADO]],IS[],3,0),"OTROS")</f>
        <v>OTROS</v>
      </c>
      <c r="AQ1005" t="str">
        <f>+IFERROR(VLOOKUP(Tabla1[[#This Row],[EMPLEADO]],IS[[NÓMINA]:[INGENIERO]],2,0),"OTROS")</f>
        <v>OTROS</v>
      </c>
    </row>
    <row r="1006" spans="1:43" x14ac:dyDescent="0.25">
      <c r="A1006" t="s">
        <v>36</v>
      </c>
      <c r="B1006">
        <v>1</v>
      </c>
      <c r="C1006" t="s">
        <v>2083</v>
      </c>
      <c r="D1006" t="s">
        <v>38</v>
      </c>
      <c r="E1006" t="s">
        <v>636</v>
      </c>
      <c r="F1006" t="s">
        <v>2084</v>
      </c>
      <c r="G1006" s="17" t="s">
        <v>2085</v>
      </c>
      <c r="H1006" t="s">
        <v>220</v>
      </c>
      <c r="I1006" t="s">
        <v>43</v>
      </c>
      <c r="J1006" t="s">
        <v>8</v>
      </c>
      <c r="K1006" t="s">
        <v>544</v>
      </c>
      <c r="L1006" t="s">
        <v>544</v>
      </c>
      <c r="M1006" t="s">
        <v>545</v>
      </c>
      <c r="N1006">
        <v>0</v>
      </c>
      <c r="O1006" t="s">
        <v>47</v>
      </c>
      <c r="P1006">
        <v>158</v>
      </c>
      <c r="Q1006" t="s">
        <v>48</v>
      </c>
      <c r="R1006" t="s">
        <v>153</v>
      </c>
      <c r="S1006" t="s">
        <v>50</v>
      </c>
      <c r="T1006" t="s">
        <v>208</v>
      </c>
      <c r="U1006" t="s">
        <v>52</v>
      </c>
      <c r="V1006">
        <v>1.05</v>
      </c>
      <c r="W1006" s="1">
        <v>750.75000000000011</v>
      </c>
      <c r="X1006">
        <v>1</v>
      </c>
      <c r="Y1006">
        <v>3.25</v>
      </c>
      <c r="Z1006">
        <v>9</v>
      </c>
      <c r="AA1006">
        <v>0.3611111111111111</v>
      </c>
      <c r="AB1006" s="2">
        <v>0</v>
      </c>
      <c r="AC1006" s="1">
        <v>0</v>
      </c>
      <c r="AD1006" s="7">
        <v>43482</v>
      </c>
      <c r="AE1006" s="7">
        <v>43482</v>
      </c>
      <c r="AF1006">
        <v>0</v>
      </c>
      <c r="AG1006" t="s">
        <v>53</v>
      </c>
      <c r="AH1006" s="2">
        <v>0</v>
      </c>
      <c r="AI1006" s="1">
        <v>0</v>
      </c>
      <c r="AJ1006" s="1">
        <v>0</v>
      </c>
      <c r="AK1006" s="6" t="str">
        <f>+IF(Tabla1[[#This Row],[REQUEST_TY]]="SR MANTENIMIENTO CORRECTIVO", "EMERGENCIA", "OTROS")</f>
        <v>EMERGENCIA</v>
      </c>
      <c r="AL1006" s="6" t="str">
        <f>+_xlfn.IFS(Tabla1[[#This Row],[Veces obj]]&lt;=1,"0-1",Tabla1[[#This Row],[Veces obj]]&lt;=2,"1-2",Tabla1[[#This Row],[Veces obj]]&lt;=3,"2-3",TRUE,"&gt;3")</f>
        <v>0-1</v>
      </c>
      <c r="AM1006" s="6" t="str">
        <f>+_xlfn.IFS(MONTH(Tabla1[[#This Row],[MES]])&lt;=3,"Q1",MONTH(Tabla1[[#This Row],[MES]])&lt;=6,"Q2",MONTH(Tabla1[[#This Row],[MES]])&lt;=9,"Q3",TRUE,"Q4")</f>
        <v>Q1</v>
      </c>
      <c r="AN1006" t="str">
        <f>+IFERROR(VLOOKUP(Tabla1[[#This Row],[CUENTA]],CTAS[],2,0),"OTROS")</f>
        <v>OTROS</v>
      </c>
      <c r="AP1006" t="str">
        <f>+IFERROR(VLOOKUP(Tabla1[[#This Row],[EMPLEADO]],IS[],3,0),"OTROS")</f>
        <v>OTROS</v>
      </c>
      <c r="AQ1006" t="str">
        <f>+IFERROR(VLOOKUP(Tabla1[[#This Row],[EMPLEADO]],IS[[NÓMINA]:[INGENIERO]],2,0),"OTROS")</f>
        <v>OTROS</v>
      </c>
    </row>
    <row r="1007" spans="1:43" x14ac:dyDescent="0.25">
      <c r="A1007" t="s">
        <v>4444</v>
      </c>
      <c r="B1007">
        <v>1</v>
      </c>
      <c r="C1007" t="s">
        <v>6226</v>
      </c>
      <c r="D1007" t="s">
        <v>38</v>
      </c>
      <c r="E1007" t="s">
        <v>2415</v>
      </c>
      <c r="F1007" t="s">
        <v>6227</v>
      </c>
      <c r="G1007" s="17" t="s">
        <v>6228</v>
      </c>
      <c r="H1007" t="s">
        <v>220</v>
      </c>
      <c r="I1007" t="s">
        <v>43</v>
      </c>
      <c r="J1007" t="s">
        <v>8</v>
      </c>
      <c r="K1007" t="s">
        <v>1889</v>
      </c>
      <c r="L1007" t="s">
        <v>1890</v>
      </c>
      <c r="M1007" t="s">
        <v>1891</v>
      </c>
      <c r="N1007">
        <v>0</v>
      </c>
      <c r="O1007" t="s">
        <v>47</v>
      </c>
      <c r="P1007">
        <v>129</v>
      </c>
      <c r="Q1007" t="s">
        <v>48</v>
      </c>
      <c r="R1007" t="s">
        <v>242</v>
      </c>
      <c r="S1007" t="s">
        <v>64</v>
      </c>
      <c r="T1007" t="s">
        <v>208</v>
      </c>
      <c r="U1007" t="s">
        <v>96</v>
      </c>
      <c r="V1007">
        <v>1.1000000000000001</v>
      </c>
      <c r="W1007" s="1">
        <v>1501.5000000000002</v>
      </c>
      <c r="X1007">
        <v>1</v>
      </c>
      <c r="Y1007">
        <v>3.25</v>
      </c>
      <c r="Z1007">
        <v>9</v>
      </c>
      <c r="AA1007">
        <v>0.3611111111111111</v>
      </c>
      <c r="AB1007" s="2">
        <v>0</v>
      </c>
      <c r="AC1007" s="1">
        <v>0</v>
      </c>
      <c r="AD1007" s="7">
        <v>43511</v>
      </c>
      <c r="AE1007" s="7">
        <v>43511</v>
      </c>
      <c r="AF1007">
        <v>0</v>
      </c>
      <c r="AG1007" t="s">
        <v>53</v>
      </c>
      <c r="AH1007" s="2">
        <v>0</v>
      </c>
      <c r="AI1007" s="1">
        <v>0</v>
      </c>
      <c r="AJ1007" s="1">
        <v>0</v>
      </c>
      <c r="AK1007" s="6" t="str">
        <f>+IF(Tabla1[[#This Row],[REQUEST_TY]]="SR MANTENIMIENTO CORRECTIVO", "EMERGENCIA", "OTROS")</f>
        <v>EMERGENCIA</v>
      </c>
      <c r="AL1007" s="6" t="str">
        <f>+_xlfn.IFS(Tabla1[[#This Row],[Veces obj]]&lt;=1,"0-1",Tabla1[[#This Row],[Veces obj]]&lt;=2,"1-2",Tabla1[[#This Row],[Veces obj]]&lt;=3,"2-3",TRUE,"&gt;3")</f>
        <v>0-1</v>
      </c>
      <c r="AM1007" s="6" t="str">
        <f>+_xlfn.IFS(MONTH(Tabla1[[#This Row],[MES]])&lt;=3,"Q1",MONTH(Tabla1[[#This Row],[MES]])&lt;=6,"Q2",MONTH(Tabla1[[#This Row],[MES]])&lt;=9,"Q3",TRUE,"Q4")</f>
        <v>Q1</v>
      </c>
      <c r="AN1007" t="str">
        <f>+IFERROR(VLOOKUP(Tabla1[[#This Row],[CUENTA]],CTAS[],2,0),"OTROS")</f>
        <v>OTROS</v>
      </c>
      <c r="AP1007" t="str">
        <f>+IFERROR(VLOOKUP(Tabla1[[#This Row],[EMPLEADO]],IS[],3,0),"OTROS")</f>
        <v>OTROS</v>
      </c>
      <c r="AQ1007" t="str">
        <f>+IFERROR(VLOOKUP(Tabla1[[#This Row],[EMPLEADO]],IS[[NÓMINA]:[INGENIERO]],2,0),"OTROS")</f>
        <v>OTROS</v>
      </c>
    </row>
    <row r="1008" spans="1:43" x14ac:dyDescent="0.25">
      <c r="A1008" t="s">
        <v>36</v>
      </c>
      <c r="B1008">
        <v>1</v>
      </c>
      <c r="C1008" t="s">
        <v>1634</v>
      </c>
      <c r="D1008" t="s">
        <v>38</v>
      </c>
      <c r="E1008" t="s">
        <v>133</v>
      </c>
      <c r="F1008" t="s">
        <v>1635</v>
      </c>
      <c r="G1008" s="17" t="s">
        <v>1636</v>
      </c>
      <c r="H1008" t="s">
        <v>297</v>
      </c>
      <c r="I1008" t="s">
        <v>43</v>
      </c>
      <c r="J1008" t="s">
        <v>8</v>
      </c>
      <c r="K1008" t="s">
        <v>59</v>
      </c>
      <c r="L1008" t="s">
        <v>1637</v>
      </c>
      <c r="M1008" t="s">
        <v>94</v>
      </c>
      <c r="N1008">
        <v>0</v>
      </c>
      <c r="O1008" t="s">
        <v>47</v>
      </c>
      <c r="P1008">
        <v>37</v>
      </c>
      <c r="Q1008" t="s">
        <v>82</v>
      </c>
      <c r="R1008" t="s">
        <v>138</v>
      </c>
      <c r="S1008" t="s">
        <v>139</v>
      </c>
      <c r="T1008" t="s">
        <v>51</v>
      </c>
      <c r="U1008" t="s">
        <v>140</v>
      </c>
      <c r="V1008">
        <v>1.1000000000000001</v>
      </c>
      <c r="W1008" s="1">
        <v>1730.3000000000004</v>
      </c>
      <c r="X1008">
        <v>1</v>
      </c>
      <c r="Y1008">
        <v>1.05</v>
      </c>
      <c r="Z1008">
        <v>4</v>
      </c>
      <c r="AA1008">
        <v>0.26250000000000001</v>
      </c>
      <c r="AB1008" s="2">
        <v>0</v>
      </c>
      <c r="AC1008" s="1">
        <v>0</v>
      </c>
      <c r="AD1008" s="7">
        <v>43480</v>
      </c>
      <c r="AE1008" s="7">
        <v>43480</v>
      </c>
      <c r="AF1008">
        <v>0</v>
      </c>
      <c r="AG1008" t="s">
        <v>53</v>
      </c>
      <c r="AH1008" s="2">
        <v>0</v>
      </c>
      <c r="AI1008" s="1">
        <v>0</v>
      </c>
      <c r="AJ1008" s="1">
        <v>0</v>
      </c>
      <c r="AK1008" s="6" t="str">
        <f>+IF(Tabla1[[#This Row],[REQUEST_TY]]="SR MANTENIMIENTO CORRECTIVO", "EMERGENCIA", "OTROS")</f>
        <v>EMERGENCIA</v>
      </c>
      <c r="AL1008" s="6" t="str">
        <f>+_xlfn.IFS(Tabla1[[#This Row],[Veces obj]]&lt;=1,"0-1",Tabla1[[#This Row],[Veces obj]]&lt;=2,"1-2",Tabla1[[#This Row],[Veces obj]]&lt;=3,"2-3",TRUE,"&gt;3")</f>
        <v>0-1</v>
      </c>
      <c r="AM1008" s="6" t="str">
        <f>+_xlfn.IFS(MONTH(Tabla1[[#This Row],[MES]])&lt;=3,"Q1",MONTH(Tabla1[[#This Row],[MES]])&lt;=6,"Q2",MONTH(Tabla1[[#This Row],[MES]])&lt;=9,"Q3",TRUE,"Q4")</f>
        <v>Q1</v>
      </c>
      <c r="AN1008" t="str">
        <f>+IFERROR(VLOOKUP(Tabla1[[#This Row],[CUENTA]],CTAS[],2,0),"OTROS")</f>
        <v>OTROS</v>
      </c>
      <c r="AO1008">
        <v>1</v>
      </c>
      <c r="AP1008" t="str">
        <f>+IFERROR(VLOOKUP(Tabla1[[#This Row],[EMPLEADO]],IS[],3,0),"OTROS")</f>
        <v>JUAREZ</v>
      </c>
      <c r="AQ1008" t="str">
        <f>+IFERROR(VLOOKUP(Tabla1[[#This Row],[EMPLEADO]],IS[[NÓMINA]:[INGENIERO]],2,0),"OTROS")</f>
        <v>ALFREDO TORRES</v>
      </c>
    </row>
    <row r="1009" spans="1:43" x14ac:dyDescent="0.25">
      <c r="A1009" t="s">
        <v>36</v>
      </c>
      <c r="B1009">
        <v>1</v>
      </c>
      <c r="C1009" t="s">
        <v>2086</v>
      </c>
      <c r="D1009" t="s">
        <v>38</v>
      </c>
      <c r="E1009" t="s">
        <v>39</v>
      </c>
      <c r="F1009" t="s">
        <v>2087</v>
      </c>
      <c r="G1009" s="17" t="s">
        <v>2088</v>
      </c>
      <c r="H1009" t="s">
        <v>79</v>
      </c>
      <c r="I1009" t="s">
        <v>43</v>
      </c>
      <c r="J1009" t="s">
        <v>8</v>
      </c>
      <c r="K1009" t="s">
        <v>2089</v>
      </c>
      <c r="L1009" t="s">
        <v>2090</v>
      </c>
      <c r="M1009" t="s">
        <v>2091</v>
      </c>
      <c r="N1009">
        <v>0</v>
      </c>
      <c r="O1009" t="s">
        <v>47</v>
      </c>
      <c r="P1009">
        <v>2595</v>
      </c>
      <c r="Q1009" t="s">
        <v>48</v>
      </c>
      <c r="R1009" t="s">
        <v>49</v>
      </c>
      <c r="S1009" t="s">
        <v>50</v>
      </c>
      <c r="T1009" t="s">
        <v>51</v>
      </c>
      <c r="U1009" t="s">
        <v>52</v>
      </c>
      <c r="V1009">
        <v>1.05</v>
      </c>
      <c r="W1009" s="1">
        <v>750.75000000000011</v>
      </c>
      <c r="X1009">
        <v>1</v>
      </c>
      <c r="Y1009">
        <v>1.81</v>
      </c>
      <c r="Z1009">
        <v>5</v>
      </c>
      <c r="AA1009">
        <v>0.36199999999999999</v>
      </c>
      <c r="AB1009" s="2">
        <v>0</v>
      </c>
      <c r="AC1009" s="1">
        <v>0</v>
      </c>
      <c r="AD1009" s="7">
        <v>43473</v>
      </c>
      <c r="AE1009" s="7">
        <v>43473</v>
      </c>
      <c r="AF1009">
        <v>0</v>
      </c>
      <c r="AG1009" t="s">
        <v>53</v>
      </c>
      <c r="AH1009" s="2">
        <v>0</v>
      </c>
      <c r="AI1009" s="1">
        <v>0</v>
      </c>
      <c r="AJ1009" s="1">
        <v>0</v>
      </c>
      <c r="AK1009" s="6" t="str">
        <f>+IF(Tabla1[[#This Row],[REQUEST_TY]]="SR MANTENIMIENTO CORRECTIVO", "EMERGENCIA", "OTROS")</f>
        <v>EMERGENCIA</v>
      </c>
      <c r="AL1009" s="6" t="str">
        <f>+_xlfn.IFS(Tabla1[[#This Row],[Veces obj]]&lt;=1,"0-1",Tabla1[[#This Row],[Veces obj]]&lt;=2,"1-2",Tabla1[[#This Row],[Veces obj]]&lt;=3,"2-3",TRUE,"&gt;3")</f>
        <v>0-1</v>
      </c>
      <c r="AM1009" s="6" t="str">
        <f>+_xlfn.IFS(MONTH(Tabla1[[#This Row],[MES]])&lt;=3,"Q1",MONTH(Tabla1[[#This Row],[MES]])&lt;=6,"Q2",MONTH(Tabla1[[#This Row],[MES]])&lt;=9,"Q3",TRUE,"Q4")</f>
        <v>Q1</v>
      </c>
      <c r="AN1009" t="str">
        <f>+IFERROR(VLOOKUP(Tabla1[[#This Row],[CUENTA]],CTAS[],2,0),"OTROS")</f>
        <v>OTROS</v>
      </c>
      <c r="AP1009" t="str">
        <f>+IFERROR(VLOOKUP(Tabla1[[#This Row],[EMPLEADO]],IS[],3,0),"OTROS")</f>
        <v>OTROS</v>
      </c>
      <c r="AQ1009" t="str">
        <f>+IFERROR(VLOOKUP(Tabla1[[#This Row],[EMPLEADO]],IS[[NÓMINA]:[INGENIERO]],2,0),"OTROS")</f>
        <v>OTROS</v>
      </c>
    </row>
    <row r="1010" spans="1:43" x14ac:dyDescent="0.25">
      <c r="A1010" t="s">
        <v>4444</v>
      </c>
      <c r="B1010">
        <v>1</v>
      </c>
      <c r="C1010" t="s">
        <v>5139</v>
      </c>
      <c r="D1010" t="s">
        <v>38</v>
      </c>
      <c r="E1010" t="s">
        <v>725</v>
      </c>
      <c r="F1010" t="s">
        <v>5140</v>
      </c>
      <c r="G1010" s="17" t="s">
        <v>5141</v>
      </c>
      <c r="H1010" t="s">
        <v>1572</v>
      </c>
      <c r="I1010" t="s">
        <v>43</v>
      </c>
      <c r="J1010" t="s">
        <v>8</v>
      </c>
      <c r="K1010" t="s">
        <v>59</v>
      </c>
      <c r="L1010" t="s">
        <v>2819</v>
      </c>
      <c r="M1010" t="s">
        <v>2820</v>
      </c>
      <c r="N1010">
        <v>0</v>
      </c>
      <c r="O1010" t="s">
        <v>47</v>
      </c>
      <c r="P1010">
        <v>58</v>
      </c>
      <c r="Q1010" t="s">
        <v>82</v>
      </c>
      <c r="R1010" t="s">
        <v>223</v>
      </c>
      <c r="S1010" t="s">
        <v>139</v>
      </c>
      <c r="T1010" t="s">
        <v>51</v>
      </c>
      <c r="U1010" t="s">
        <v>140</v>
      </c>
      <c r="V1010">
        <v>1.1000000000000001</v>
      </c>
      <c r="W1010" s="1">
        <v>1730.3000000000004</v>
      </c>
      <c r="X1010">
        <v>1</v>
      </c>
      <c r="Y1010">
        <v>1.45</v>
      </c>
      <c r="Z1010">
        <v>4</v>
      </c>
      <c r="AA1010">
        <v>0.36249999999999999</v>
      </c>
      <c r="AB1010" s="2">
        <v>0</v>
      </c>
      <c r="AC1010" s="1">
        <v>0</v>
      </c>
      <c r="AD1010" s="7">
        <v>43502</v>
      </c>
      <c r="AE1010" s="7">
        <v>43502</v>
      </c>
      <c r="AF1010">
        <v>0</v>
      </c>
      <c r="AG1010" t="s">
        <v>53</v>
      </c>
      <c r="AH1010" s="2">
        <v>0</v>
      </c>
      <c r="AI1010" s="1">
        <v>0</v>
      </c>
      <c r="AJ1010" s="1">
        <v>0</v>
      </c>
      <c r="AK1010" s="6" t="str">
        <f>+IF(Tabla1[[#This Row],[REQUEST_TY]]="SR MANTENIMIENTO CORRECTIVO", "EMERGENCIA", "OTROS")</f>
        <v>EMERGENCIA</v>
      </c>
      <c r="AL1010" s="6" t="str">
        <f>+_xlfn.IFS(Tabla1[[#This Row],[Veces obj]]&lt;=1,"0-1",Tabla1[[#This Row],[Veces obj]]&lt;=2,"1-2",Tabla1[[#This Row],[Veces obj]]&lt;=3,"2-3",TRUE,"&gt;3")</f>
        <v>0-1</v>
      </c>
      <c r="AM1010" s="6" t="str">
        <f>+_xlfn.IFS(MONTH(Tabla1[[#This Row],[MES]])&lt;=3,"Q1",MONTH(Tabla1[[#This Row],[MES]])&lt;=6,"Q2",MONTH(Tabla1[[#This Row],[MES]])&lt;=9,"Q3",TRUE,"Q4")</f>
        <v>Q1</v>
      </c>
      <c r="AN1010" t="str">
        <f>+IFERROR(VLOOKUP(Tabla1[[#This Row],[CUENTA]],CTAS[],2,0),"OTROS")</f>
        <v>OTROS</v>
      </c>
      <c r="AP1010" t="str">
        <f>+IFERROR(VLOOKUP(Tabla1[[#This Row],[EMPLEADO]],IS[],3,0),"OTROS")</f>
        <v>OTROS</v>
      </c>
      <c r="AQ1010" t="str">
        <f>+IFERROR(VLOOKUP(Tabla1[[#This Row],[EMPLEADO]],IS[[NÓMINA]:[INGENIERO]],2,0),"OTROS")</f>
        <v>OTROS</v>
      </c>
    </row>
    <row r="1011" spans="1:43" x14ac:dyDescent="0.25">
      <c r="A1011" t="s">
        <v>4444</v>
      </c>
      <c r="B1011">
        <v>1</v>
      </c>
      <c r="C1011" t="s">
        <v>5633</v>
      </c>
      <c r="D1011" t="s">
        <v>38</v>
      </c>
      <c r="E1011" t="s">
        <v>332</v>
      </c>
      <c r="F1011" t="s">
        <v>5634</v>
      </c>
      <c r="G1011" s="17" t="s">
        <v>2695</v>
      </c>
      <c r="H1011" t="s">
        <v>471</v>
      </c>
      <c r="I1011" t="s">
        <v>43</v>
      </c>
      <c r="J1011" t="s">
        <v>8</v>
      </c>
      <c r="K1011" t="s">
        <v>59</v>
      </c>
      <c r="L1011" t="s">
        <v>1768</v>
      </c>
      <c r="M1011" t="s">
        <v>310</v>
      </c>
      <c r="N1011">
        <v>0</v>
      </c>
      <c r="O1011" t="s">
        <v>47</v>
      </c>
      <c r="P1011">
        <v>13</v>
      </c>
      <c r="Q1011" t="s">
        <v>194</v>
      </c>
      <c r="R1011" t="s">
        <v>317</v>
      </c>
      <c r="S1011" t="s">
        <v>318</v>
      </c>
      <c r="T1011" t="s">
        <v>51</v>
      </c>
      <c r="U1011" t="s">
        <v>224</v>
      </c>
      <c r="V1011">
        <v>0.8</v>
      </c>
      <c r="W1011" s="1">
        <v>1258.4000000000003</v>
      </c>
      <c r="X1011">
        <v>1</v>
      </c>
      <c r="Y1011">
        <v>1.45</v>
      </c>
      <c r="Z1011">
        <v>4</v>
      </c>
      <c r="AA1011">
        <v>0.36249999999999999</v>
      </c>
      <c r="AB1011" s="2">
        <v>0</v>
      </c>
      <c r="AC1011" s="1">
        <v>0</v>
      </c>
      <c r="AD1011" s="7">
        <v>43508</v>
      </c>
      <c r="AE1011" s="7">
        <v>43508</v>
      </c>
      <c r="AF1011">
        <v>0</v>
      </c>
      <c r="AG1011" t="s">
        <v>53</v>
      </c>
      <c r="AH1011" s="2">
        <v>0</v>
      </c>
      <c r="AI1011" s="1">
        <v>0</v>
      </c>
      <c r="AJ1011" s="1">
        <v>0</v>
      </c>
      <c r="AK1011" s="6" t="str">
        <f>+IF(Tabla1[[#This Row],[REQUEST_TY]]="SR MANTENIMIENTO CORRECTIVO", "EMERGENCIA", "OTROS")</f>
        <v>EMERGENCIA</v>
      </c>
      <c r="AL1011" s="6" t="str">
        <f>+_xlfn.IFS(Tabla1[[#This Row],[Veces obj]]&lt;=1,"0-1",Tabla1[[#This Row],[Veces obj]]&lt;=2,"1-2",Tabla1[[#This Row],[Veces obj]]&lt;=3,"2-3",TRUE,"&gt;3")</f>
        <v>0-1</v>
      </c>
      <c r="AM1011" s="6" t="str">
        <f>+_xlfn.IFS(MONTH(Tabla1[[#This Row],[MES]])&lt;=3,"Q1",MONTH(Tabla1[[#This Row],[MES]])&lt;=6,"Q2",MONTH(Tabla1[[#This Row],[MES]])&lt;=9,"Q3",TRUE,"Q4")</f>
        <v>Q1</v>
      </c>
      <c r="AN1011" t="str">
        <f>+IFERROR(VLOOKUP(Tabla1[[#This Row],[CUENTA]],CTAS[],2,0),"OTROS")</f>
        <v>OTROS</v>
      </c>
      <c r="AP1011" t="str">
        <f>+IFERROR(VLOOKUP(Tabla1[[#This Row],[EMPLEADO]],IS[],3,0),"OTROS")</f>
        <v>OTROS</v>
      </c>
      <c r="AQ1011" t="str">
        <f>+IFERROR(VLOOKUP(Tabla1[[#This Row],[EMPLEADO]],IS[[NÓMINA]:[INGENIERO]],2,0),"OTROS")</f>
        <v>OTROS</v>
      </c>
    </row>
    <row r="1012" spans="1:43" x14ac:dyDescent="0.25">
      <c r="A1012" t="s">
        <v>4444</v>
      </c>
      <c r="B1012">
        <v>1</v>
      </c>
      <c r="C1012" t="s">
        <v>6704</v>
      </c>
      <c r="D1012" t="s">
        <v>38</v>
      </c>
      <c r="E1012" t="s">
        <v>332</v>
      </c>
      <c r="F1012" t="s">
        <v>6705</v>
      </c>
      <c r="G1012" s="17" t="s">
        <v>1607</v>
      </c>
      <c r="H1012" t="s">
        <v>646</v>
      </c>
      <c r="I1012" t="s">
        <v>43</v>
      </c>
      <c r="J1012" t="s">
        <v>8</v>
      </c>
      <c r="K1012" t="s">
        <v>102</v>
      </c>
      <c r="L1012" t="s">
        <v>1608</v>
      </c>
      <c r="M1012" t="s">
        <v>358</v>
      </c>
      <c r="N1012">
        <v>0</v>
      </c>
      <c r="O1012" t="s">
        <v>47</v>
      </c>
      <c r="P1012">
        <v>30</v>
      </c>
      <c r="Q1012" t="s">
        <v>62</v>
      </c>
      <c r="R1012" t="s">
        <v>317</v>
      </c>
      <c r="S1012" t="s">
        <v>318</v>
      </c>
      <c r="T1012" t="s">
        <v>51</v>
      </c>
      <c r="U1012" t="s">
        <v>262</v>
      </c>
      <c r="V1012">
        <v>1.05</v>
      </c>
      <c r="W1012" s="1">
        <v>1651.6500000000003</v>
      </c>
      <c r="X1012">
        <v>1</v>
      </c>
      <c r="Y1012">
        <v>1.45</v>
      </c>
      <c r="Z1012">
        <v>4</v>
      </c>
      <c r="AA1012">
        <v>0.36249999999999999</v>
      </c>
      <c r="AB1012" s="2">
        <v>0</v>
      </c>
      <c r="AC1012" s="1">
        <v>0</v>
      </c>
      <c r="AD1012" s="7">
        <v>43516</v>
      </c>
      <c r="AE1012" s="7">
        <v>43516</v>
      </c>
      <c r="AF1012">
        <v>0</v>
      </c>
      <c r="AG1012" t="s">
        <v>53</v>
      </c>
      <c r="AH1012" s="2">
        <v>0</v>
      </c>
      <c r="AI1012" s="1">
        <v>0</v>
      </c>
      <c r="AJ1012" s="1">
        <v>0</v>
      </c>
      <c r="AK1012" s="6" t="str">
        <f>+IF(Tabla1[[#This Row],[REQUEST_TY]]="SR MANTENIMIENTO CORRECTIVO", "EMERGENCIA", "OTROS")</f>
        <v>EMERGENCIA</v>
      </c>
      <c r="AL1012" s="6" t="str">
        <f>+_xlfn.IFS(Tabla1[[#This Row],[Veces obj]]&lt;=1,"0-1",Tabla1[[#This Row],[Veces obj]]&lt;=2,"1-2",Tabla1[[#This Row],[Veces obj]]&lt;=3,"2-3",TRUE,"&gt;3")</f>
        <v>0-1</v>
      </c>
      <c r="AM1012" s="6" t="str">
        <f>+_xlfn.IFS(MONTH(Tabla1[[#This Row],[MES]])&lt;=3,"Q1",MONTH(Tabla1[[#This Row],[MES]])&lt;=6,"Q2",MONTH(Tabla1[[#This Row],[MES]])&lt;=9,"Q3",TRUE,"Q4")</f>
        <v>Q1</v>
      </c>
      <c r="AN1012" t="str">
        <f>+IFERROR(VLOOKUP(Tabla1[[#This Row],[CUENTA]],CTAS[],2,0),"OTROS")</f>
        <v>OTROS</v>
      </c>
      <c r="AP1012" t="str">
        <f>+IFERROR(VLOOKUP(Tabla1[[#This Row],[EMPLEADO]],IS[],3,0),"OTROS")</f>
        <v>OTROS</v>
      </c>
      <c r="AQ1012" t="str">
        <f>+IFERROR(VLOOKUP(Tabla1[[#This Row],[EMPLEADO]],IS[[NÓMINA]:[INGENIERO]],2,0),"OTROS")</f>
        <v>OTROS</v>
      </c>
    </row>
    <row r="1013" spans="1:43" x14ac:dyDescent="0.25">
      <c r="A1013" t="s">
        <v>4444</v>
      </c>
      <c r="B1013">
        <v>1</v>
      </c>
      <c r="C1013" t="s">
        <v>6375</v>
      </c>
      <c r="D1013" t="s">
        <v>38</v>
      </c>
      <c r="E1013" t="s">
        <v>599</v>
      </c>
      <c r="F1013" t="s">
        <v>6376</v>
      </c>
      <c r="G1013" s="17" t="s">
        <v>6377</v>
      </c>
      <c r="H1013" t="s">
        <v>527</v>
      </c>
      <c r="I1013" t="s">
        <v>43</v>
      </c>
      <c r="J1013" t="s">
        <v>8</v>
      </c>
      <c r="K1013" t="s">
        <v>528</v>
      </c>
      <c r="L1013" t="s">
        <v>529</v>
      </c>
      <c r="M1013" t="s">
        <v>530</v>
      </c>
      <c r="N1013">
        <v>1</v>
      </c>
      <c r="O1013" t="s">
        <v>47</v>
      </c>
      <c r="P1013">
        <v>116</v>
      </c>
      <c r="Q1013" t="s">
        <v>48</v>
      </c>
      <c r="R1013" t="s">
        <v>242</v>
      </c>
      <c r="S1013" t="s">
        <v>64</v>
      </c>
      <c r="T1013" t="s">
        <v>51</v>
      </c>
      <c r="U1013" t="s">
        <v>96</v>
      </c>
      <c r="V1013">
        <v>1.1000000000000001</v>
      </c>
      <c r="W1013" s="1">
        <v>0</v>
      </c>
      <c r="X1013">
        <v>1</v>
      </c>
      <c r="Y1013">
        <v>1.82</v>
      </c>
      <c r="Z1013">
        <v>5</v>
      </c>
      <c r="AA1013">
        <v>0.36399999999999999</v>
      </c>
      <c r="AB1013" s="2">
        <v>0</v>
      </c>
      <c r="AC1013" s="1">
        <v>0</v>
      </c>
      <c r="AD1013" s="7">
        <v>43514</v>
      </c>
      <c r="AE1013" s="7">
        <v>43514</v>
      </c>
      <c r="AF1013">
        <v>0</v>
      </c>
      <c r="AG1013" t="s">
        <v>53</v>
      </c>
      <c r="AH1013" s="2">
        <v>0</v>
      </c>
      <c r="AI1013" s="1">
        <v>0</v>
      </c>
      <c r="AJ1013" s="1">
        <v>0</v>
      </c>
      <c r="AK1013" s="6" t="str">
        <f>+IF(Tabla1[[#This Row],[REQUEST_TY]]="SR MANTENIMIENTO CORRECTIVO", "EMERGENCIA", "OTROS")</f>
        <v>EMERGENCIA</v>
      </c>
      <c r="AL1013" s="6" t="str">
        <f>+_xlfn.IFS(Tabla1[[#This Row],[Veces obj]]&lt;=1,"0-1",Tabla1[[#This Row],[Veces obj]]&lt;=2,"1-2",Tabla1[[#This Row],[Veces obj]]&lt;=3,"2-3",TRUE,"&gt;3")</f>
        <v>0-1</v>
      </c>
      <c r="AM1013" s="6" t="str">
        <f>+_xlfn.IFS(MONTH(Tabla1[[#This Row],[MES]])&lt;=3,"Q1",MONTH(Tabla1[[#This Row],[MES]])&lt;=6,"Q2",MONTH(Tabla1[[#This Row],[MES]])&lt;=9,"Q3",TRUE,"Q4")</f>
        <v>Q1</v>
      </c>
      <c r="AN1013" t="str">
        <f>+IFERROR(VLOOKUP(Tabla1[[#This Row],[CUENTA]],CTAS[],2,0),"OTROS")</f>
        <v>OTROS</v>
      </c>
      <c r="AP1013" t="str">
        <f>+IFERROR(VLOOKUP(Tabla1[[#This Row],[EMPLEADO]],IS[],3,0),"OTROS")</f>
        <v>OTROS</v>
      </c>
      <c r="AQ1013" t="str">
        <f>+IFERROR(VLOOKUP(Tabla1[[#This Row],[EMPLEADO]],IS[[NÓMINA]:[INGENIERO]],2,0),"OTROS")</f>
        <v>OTROS</v>
      </c>
    </row>
    <row r="1014" spans="1:43" x14ac:dyDescent="0.25">
      <c r="A1014" t="s">
        <v>36</v>
      </c>
      <c r="B1014">
        <v>1</v>
      </c>
      <c r="C1014" t="s">
        <v>2092</v>
      </c>
      <c r="D1014" t="s">
        <v>38</v>
      </c>
      <c r="E1014" t="s">
        <v>904</v>
      </c>
      <c r="F1014" t="s">
        <v>2093</v>
      </c>
      <c r="G1014" s="17" t="s">
        <v>2094</v>
      </c>
      <c r="H1014" t="s">
        <v>220</v>
      </c>
      <c r="I1014" t="s">
        <v>43</v>
      </c>
      <c r="J1014" t="s">
        <v>8</v>
      </c>
      <c r="K1014" t="s">
        <v>907</v>
      </c>
      <c r="L1014" t="s">
        <v>908</v>
      </c>
      <c r="M1014" t="s">
        <v>556</v>
      </c>
      <c r="N1014">
        <v>0</v>
      </c>
      <c r="O1014" t="s">
        <v>47</v>
      </c>
      <c r="P1014">
        <v>356</v>
      </c>
      <c r="Q1014" t="s">
        <v>48</v>
      </c>
      <c r="R1014" t="s">
        <v>49</v>
      </c>
      <c r="S1014" t="s">
        <v>50</v>
      </c>
      <c r="T1014" t="s">
        <v>208</v>
      </c>
      <c r="U1014" t="s">
        <v>52</v>
      </c>
      <c r="V1014">
        <v>1.05</v>
      </c>
      <c r="W1014" s="1">
        <v>750.75000000000011</v>
      </c>
      <c r="X1014">
        <v>1</v>
      </c>
      <c r="Y1014">
        <v>3.28</v>
      </c>
      <c r="Z1014">
        <v>9</v>
      </c>
      <c r="AA1014">
        <v>0.3644444444444444</v>
      </c>
      <c r="AB1014" s="2">
        <v>0</v>
      </c>
      <c r="AC1014" s="1">
        <v>0</v>
      </c>
      <c r="AD1014" s="7">
        <v>43486</v>
      </c>
      <c r="AE1014" s="7">
        <v>43486</v>
      </c>
      <c r="AF1014">
        <v>0</v>
      </c>
      <c r="AG1014" t="s">
        <v>53</v>
      </c>
      <c r="AH1014" s="2">
        <v>0</v>
      </c>
      <c r="AI1014" s="1">
        <v>0</v>
      </c>
      <c r="AJ1014" s="1">
        <v>0</v>
      </c>
      <c r="AK1014" s="6" t="str">
        <f>+IF(Tabla1[[#This Row],[REQUEST_TY]]="SR MANTENIMIENTO CORRECTIVO", "EMERGENCIA", "OTROS")</f>
        <v>EMERGENCIA</v>
      </c>
      <c r="AL1014" s="6" t="str">
        <f>+_xlfn.IFS(Tabla1[[#This Row],[Veces obj]]&lt;=1,"0-1",Tabla1[[#This Row],[Veces obj]]&lt;=2,"1-2",Tabla1[[#This Row],[Veces obj]]&lt;=3,"2-3",TRUE,"&gt;3")</f>
        <v>0-1</v>
      </c>
      <c r="AM1014" s="6" t="str">
        <f>+_xlfn.IFS(MONTH(Tabla1[[#This Row],[MES]])&lt;=3,"Q1",MONTH(Tabla1[[#This Row],[MES]])&lt;=6,"Q2",MONTH(Tabla1[[#This Row],[MES]])&lt;=9,"Q3",TRUE,"Q4")</f>
        <v>Q1</v>
      </c>
      <c r="AN1014" t="str">
        <f>+IFERROR(VLOOKUP(Tabla1[[#This Row],[CUENTA]],CTAS[],2,0),"OTROS")</f>
        <v>OTROS</v>
      </c>
      <c r="AP1014" t="str">
        <f>+IFERROR(VLOOKUP(Tabla1[[#This Row],[EMPLEADO]],IS[],3,0),"OTROS")</f>
        <v>OTROS</v>
      </c>
      <c r="AQ1014" t="str">
        <f>+IFERROR(VLOOKUP(Tabla1[[#This Row],[EMPLEADO]],IS[[NÓMINA]:[INGENIERO]],2,0),"OTROS")</f>
        <v>OTROS</v>
      </c>
    </row>
    <row r="1015" spans="1:43" x14ac:dyDescent="0.25">
      <c r="A1015" t="s">
        <v>36</v>
      </c>
      <c r="B1015">
        <v>1</v>
      </c>
      <c r="C1015" t="s">
        <v>2095</v>
      </c>
      <c r="D1015" t="s">
        <v>38</v>
      </c>
      <c r="E1015" t="s">
        <v>725</v>
      </c>
      <c r="F1015" t="s">
        <v>2096</v>
      </c>
      <c r="G1015" s="17" t="s">
        <v>2097</v>
      </c>
      <c r="H1015" t="s">
        <v>253</v>
      </c>
      <c r="I1015" t="s">
        <v>43</v>
      </c>
      <c r="J1015" t="s">
        <v>8</v>
      </c>
      <c r="K1015" t="s">
        <v>102</v>
      </c>
      <c r="L1015" t="s">
        <v>477</v>
      </c>
      <c r="M1015" t="s">
        <v>358</v>
      </c>
      <c r="N1015">
        <v>0</v>
      </c>
      <c r="O1015" t="s">
        <v>47</v>
      </c>
      <c r="P1015">
        <v>180</v>
      </c>
      <c r="Q1015" t="s">
        <v>48</v>
      </c>
      <c r="R1015" t="s">
        <v>223</v>
      </c>
      <c r="S1015" t="s">
        <v>139</v>
      </c>
      <c r="T1015" t="s">
        <v>51</v>
      </c>
      <c r="U1015" t="s">
        <v>353</v>
      </c>
      <c r="V1015">
        <v>1.1499999999999999</v>
      </c>
      <c r="W1015" s="1">
        <v>1808.95</v>
      </c>
      <c r="X1015">
        <v>1</v>
      </c>
      <c r="Y1015">
        <v>1.46</v>
      </c>
      <c r="Z1015">
        <v>4</v>
      </c>
      <c r="AA1015">
        <v>0.36499999999999999</v>
      </c>
      <c r="AB1015" s="2">
        <v>0</v>
      </c>
      <c r="AC1015" s="1">
        <v>0</v>
      </c>
      <c r="AD1015" s="7">
        <v>43472</v>
      </c>
      <c r="AE1015" s="7">
        <v>43473</v>
      </c>
      <c r="AF1015">
        <v>1</v>
      </c>
      <c r="AG1015" t="s">
        <v>53</v>
      </c>
      <c r="AH1015" s="2">
        <v>0</v>
      </c>
      <c r="AI1015" s="1">
        <v>0</v>
      </c>
      <c r="AJ1015" s="1">
        <v>0</v>
      </c>
      <c r="AK1015" s="6" t="str">
        <f>+IF(Tabla1[[#This Row],[REQUEST_TY]]="SR MANTENIMIENTO CORRECTIVO", "EMERGENCIA", "OTROS")</f>
        <v>EMERGENCIA</v>
      </c>
      <c r="AL1015" s="6" t="str">
        <f>+_xlfn.IFS(Tabla1[[#This Row],[Veces obj]]&lt;=1,"0-1",Tabla1[[#This Row],[Veces obj]]&lt;=2,"1-2",Tabla1[[#This Row],[Veces obj]]&lt;=3,"2-3",TRUE,"&gt;3")</f>
        <v>0-1</v>
      </c>
      <c r="AM1015" s="6" t="str">
        <f>+_xlfn.IFS(MONTH(Tabla1[[#This Row],[MES]])&lt;=3,"Q1",MONTH(Tabla1[[#This Row],[MES]])&lt;=6,"Q2",MONTH(Tabla1[[#This Row],[MES]])&lt;=9,"Q3",TRUE,"Q4")</f>
        <v>Q1</v>
      </c>
      <c r="AN1015" t="str">
        <f>+IFERROR(VLOOKUP(Tabla1[[#This Row],[CUENTA]],CTAS[],2,0),"OTROS")</f>
        <v>OTROS</v>
      </c>
      <c r="AP1015" t="str">
        <f>+IFERROR(VLOOKUP(Tabla1[[#This Row],[EMPLEADO]],IS[],3,0),"OTROS")</f>
        <v>OTROS</v>
      </c>
      <c r="AQ1015" t="str">
        <f>+IFERROR(VLOOKUP(Tabla1[[#This Row],[EMPLEADO]],IS[[NÓMINA]:[INGENIERO]],2,0),"OTROS")</f>
        <v>OTROS</v>
      </c>
    </row>
    <row r="1016" spans="1:43" x14ac:dyDescent="0.25">
      <c r="A1016" t="s">
        <v>36</v>
      </c>
      <c r="B1016">
        <v>1</v>
      </c>
      <c r="C1016" t="s">
        <v>2098</v>
      </c>
      <c r="D1016" t="s">
        <v>38</v>
      </c>
      <c r="E1016" t="s">
        <v>725</v>
      </c>
      <c r="F1016" t="s">
        <v>2099</v>
      </c>
      <c r="G1016" s="17" t="s">
        <v>2100</v>
      </c>
      <c r="H1016" t="s">
        <v>79</v>
      </c>
      <c r="I1016" t="s">
        <v>43</v>
      </c>
      <c r="J1016" t="s">
        <v>8</v>
      </c>
      <c r="K1016" t="s">
        <v>102</v>
      </c>
      <c r="L1016" t="s">
        <v>1471</v>
      </c>
      <c r="M1016" t="s">
        <v>1150</v>
      </c>
      <c r="N1016">
        <v>0</v>
      </c>
      <c r="O1016" t="s">
        <v>47</v>
      </c>
      <c r="P1016">
        <v>9</v>
      </c>
      <c r="Q1016" t="s">
        <v>194</v>
      </c>
      <c r="R1016" t="s">
        <v>223</v>
      </c>
      <c r="S1016" t="s">
        <v>139</v>
      </c>
      <c r="T1016" t="s">
        <v>51</v>
      </c>
      <c r="U1016" t="s">
        <v>224</v>
      </c>
      <c r="V1016">
        <v>0.8</v>
      </c>
      <c r="W1016" s="1">
        <v>1258.4000000000003</v>
      </c>
      <c r="X1016">
        <v>1</v>
      </c>
      <c r="Y1016">
        <v>1.46</v>
      </c>
      <c r="Z1016">
        <v>4</v>
      </c>
      <c r="AA1016">
        <v>0.36499999999999999</v>
      </c>
      <c r="AB1016" s="2">
        <v>0</v>
      </c>
      <c r="AC1016" s="1">
        <v>0</v>
      </c>
      <c r="AD1016" s="7">
        <v>43483</v>
      </c>
      <c r="AE1016" s="7">
        <v>43483</v>
      </c>
      <c r="AF1016">
        <v>0</v>
      </c>
      <c r="AG1016" t="s">
        <v>53</v>
      </c>
      <c r="AH1016" s="2">
        <v>0</v>
      </c>
      <c r="AI1016" s="1">
        <v>0</v>
      </c>
      <c r="AJ1016" s="1">
        <v>0</v>
      </c>
      <c r="AK1016" s="6" t="str">
        <f>+IF(Tabla1[[#This Row],[REQUEST_TY]]="SR MANTENIMIENTO CORRECTIVO", "EMERGENCIA", "OTROS")</f>
        <v>EMERGENCIA</v>
      </c>
      <c r="AL1016" s="6" t="str">
        <f>+_xlfn.IFS(Tabla1[[#This Row],[Veces obj]]&lt;=1,"0-1",Tabla1[[#This Row],[Veces obj]]&lt;=2,"1-2",Tabla1[[#This Row],[Veces obj]]&lt;=3,"2-3",TRUE,"&gt;3")</f>
        <v>0-1</v>
      </c>
      <c r="AM1016" s="6" t="str">
        <f>+_xlfn.IFS(MONTH(Tabla1[[#This Row],[MES]])&lt;=3,"Q1",MONTH(Tabla1[[#This Row],[MES]])&lt;=6,"Q2",MONTH(Tabla1[[#This Row],[MES]])&lt;=9,"Q3",TRUE,"Q4")</f>
        <v>Q1</v>
      </c>
      <c r="AN1016" t="str">
        <f>+IFERROR(VLOOKUP(Tabla1[[#This Row],[CUENTA]],CTAS[],2,0),"OTROS")</f>
        <v>OTROS</v>
      </c>
      <c r="AP1016" t="str">
        <f>+IFERROR(VLOOKUP(Tabla1[[#This Row],[EMPLEADO]],IS[],3,0),"OTROS")</f>
        <v>OTROS</v>
      </c>
      <c r="AQ1016" t="str">
        <f>+IFERROR(VLOOKUP(Tabla1[[#This Row],[EMPLEADO]],IS[[NÓMINA]:[INGENIERO]],2,0),"OTROS")</f>
        <v>OTROS</v>
      </c>
    </row>
    <row r="1017" spans="1:43" x14ac:dyDescent="0.25">
      <c r="A1017" t="s">
        <v>36</v>
      </c>
      <c r="B1017">
        <v>1</v>
      </c>
      <c r="C1017" t="s">
        <v>3490</v>
      </c>
      <c r="D1017" t="s">
        <v>3346</v>
      </c>
      <c r="E1017" t="s">
        <v>39</v>
      </c>
      <c r="F1017" t="s">
        <v>3491</v>
      </c>
      <c r="G1017" s="17" t="s">
        <v>3492</v>
      </c>
      <c r="H1017" t="s">
        <v>42</v>
      </c>
      <c r="I1017" t="s">
        <v>43</v>
      </c>
      <c r="J1017" t="s">
        <v>8</v>
      </c>
      <c r="K1017" t="s">
        <v>1848</v>
      </c>
      <c r="L1017" t="s">
        <v>3493</v>
      </c>
      <c r="M1017" t="s">
        <v>794</v>
      </c>
      <c r="N1017">
        <v>1</v>
      </c>
      <c r="O1017" t="s">
        <v>47</v>
      </c>
      <c r="P1017" t="s">
        <v>822</v>
      </c>
      <c r="Q1017" t="s">
        <v>48</v>
      </c>
      <c r="R1017" t="s">
        <v>49</v>
      </c>
      <c r="S1017" t="s">
        <v>50</v>
      </c>
      <c r="T1017" t="s">
        <v>51</v>
      </c>
      <c r="U1017" t="s">
        <v>52</v>
      </c>
      <c r="V1017">
        <v>1</v>
      </c>
      <c r="W1017" s="1">
        <v>0</v>
      </c>
      <c r="X1017">
        <v>0</v>
      </c>
      <c r="Y1017">
        <v>5</v>
      </c>
      <c r="Z1017">
        <v>5</v>
      </c>
      <c r="AA1017">
        <v>1</v>
      </c>
      <c r="AB1017" s="2">
        <v>0</v>
      </c>
      <c r="AC1017" s="1">
        <v>0</v>
      </c>
      <c r="AD1017" s="7">
        <v>43473</v>
      </c>
      <c r="AE1017" s="7">
        <v>43473</v>
      </c>
      <c r="AF1017">
        <v>0</v>
      </c>
      <c r="AG1017" t="s">
        <v>53</v>
      </c>
      <c r="AH1017" s="2">
        <v>0</v>
      </c>
      <c r="AI1017" s="1">
        <v>0</v>
      </c>
      <c r="AJ1017" s="1">
        <v>0</v>
      </c>
      <c r="AK1017" s="6" t="str">
        <f>+IF(Tabla1[[#This Row],[REQUEST_TY]]="SR MANTENIMIENTO CORRECTIVO", "EMERGENCIA", "OTROS")</f>
        <v>OTROS</v>
      </c>
      <c r="AL1017" s="6" t="str">
        <f>+_xlfn.IFS(Tabla1[[#This Row],[Veces obj]]&lt;=1,"0-1",Tabla1[[#This Row],[Veces obj]]&lt;=2,"1-2",Tabla1[[#This Row],[Veces obj]]&lt;=3,"2-3",TRUE,"&gt;3")</f>
        <v>0-1</v>
      </c>
      <c r="AM1017" s="6" t="str">
        <f>+_xlfn.IFS(MONTH(Tabla1[[#This Row],[MES]])&lt;=3,"Q1",MONTH(Tabla1[[#This Row],[MES]])&lt;=6,"Q2",MONTH(Tabla1[[#This Row],[MES]])&lt;=9,"Q3",TRUE,"Q4")</f>
        <v>Q1</v>
      </c>
      <c r="AN1017" t="str">
        <f>+IFERROR(VLOOKUP(Tabla1[[#This Row],[CUENTA]],CTAS[],2,0),"OTROS")</f>
        <v>OTROS</v>
      </c>
      <c r="AP1017" t="str">
        <f>+IFERROR(VLOOKUP(Tabla1[[#This Row],[EMPLEADO]],IS[],3,0),"OTROS")</f>
        <v>OTROS</v>
      </c>
      <c r="AQ1017" t="str">
        <f>+IFERROR(VLOOKUP(Tabla1[[#This Row],[EMPLEADO]],IS[[NÓMINA]:[INGENIERO]],2,0),"OTROS")</f>
        <v>OTROS</v>
      </c>
    </row>
    <row r="1018" spans="1:43" x14ac:dyDescent="0.25">
      <c r="A1018" t="s">
        <v>4444</v>
      </c>
      <c r="B1018">
        <v>1</v>
      </c>
      <c r="C1018" t="s">
        <v>5091</v>
      </c>
      <c r="D1018" t="s">
        <v>38</v>
      </c>
      <c r="E1018" t="s">
        <v>294</v>
      </c>
      <c r="F1018" t="s">
        <v>5092</v>
      </c>
      <c r="G1018" s="17" t="s">
        <v>5093</v>
      </c>
      <c r="H1018" t="s">
        <v>740</v>
      </c>
      <c r="I1018" t="s">
        <v>43</v>
      </c>
      <c r="J1018" t="s">
        <v>8</v>
      </c>
      <c r="K1018" t="s">
        <v>1236</v>
      </c>
      <c r="L1018" t="s">
        <v>4778</v>
      </c>
      <c r="M1018" t="s">
        <v>1238</v>
      </c>
      <c r="N1018">
        <v>0</v>
      </c>
      <c r="O1018" t="s">
        <v>47</v>
      </c>
      <c r="P1018">
        <v>337</v>
      </c>
      <c r="Q1018" t="s">
        <v>48</v>
      </c>
      <c r="R1018" t="s">
        <v>95</v>
      </c>
      <c r="S1018" t="s">
        <v>64</v>
      </c>
      <c r="T1018" t="s">
        <v>51</v>
      </c>
      <c r="U1018" t="s">
        <v>96</v>
      </c>
      <c r="V1018">
        <v>1.1000000000000001</v>
      </c>
      <c r="W1018" s="1">
        <v>1501.5000000000002</v>
      </c>
      <c r="X1018">
        <v>1</v>
      </c>
      <c r="Y1018">
        <v>1.83</v>
      </c>
      <c r="Z1018">
        <v>5</v>
      </c>
      <c r="AA1018">
        <v>0.36599999999999999</v>
      </c>
      <c r="AB1018" s="2">
        <v>0</v>
      </c>
      <c r="AC1018" s="1">
        <v>0</v>
      </c>
      <c r="AD1018" s="7">
        <v>43502</v>
      </c>
      <c r="AE1018" s="7">
        <v>43502</v>
      </c>
      <c r="AF1018">
        <v>0</v>
      </c>
      <c r="AG1018" t="s">
        <v>53</v>
      </c>
      <c r="AH1018" s="2">
        <v>0</v>
      </c>
      <c r="AI1018" s="1">
        <v>0</v>
      </c>
      <c r="AJ1018" s="1">
        <v>0</v>
      </c>
      <c r="AK1018" s="6" t="str">
        <f>+IF(Tabla1[[#This Row],[REQUEST_TY]]="SR MANTENIMIENTO CORRECTIVO", "EMERGENCIA", "OTROS")</f>
        <v>EMERGENCIA</v>
      </c>
      <c r="AL1018" s="6" t="str">
        <f>+_xlfn.IFS(Tabla1[[#This Row],[Veces obj]]&lt;=1,"0-1",Tabla1[[#This Row],[Veces obj]]&lt;=2,"1-2",Tabla1[[#This Row],[Veces obj]]&lt;=3,"2-3",TRUE,"&gt;3")</f>
        <v>0-1</v>
      </c>
      <c r="AM1018" s="6" t="str">
        <f>+_xlfn.IFS(MONTH(Tabla1[[#This Row],[MES]])&lt;=3,"Q1",MONTH(Tabla1[[#This Row],[MES]])&lt;=6,"Q2",MONTH(Tabla1[[#This Row],[MES]])&lt;=9,"Q3",TRUE,"Q4")</f>
        <v>Q1</v>
      </c>
      <c r="AN1018" t="str">
        <f>+IFERROR(VLOOKUP(Tabla1[[#This Row],[CUENTA]],CTAS[],2,0),"OTROS")</f>
        <v>OTROS</v>
      </c>
      <c r="AP1018" t="str">
        <f>+IFERROR(VLOOKUP(Tabla1[[#This Row],[EMPLEADO]],IS[],3,0),"OTROS")</f>
        <v>OTROS</v>
      </c>
      <c r="AQ1018" t="str">
        <f>+IFERROR(VLOOKUP(Tabla1[[#This Row],[EMPLEADO]],IS[[NÓMINA]:[INGENIERO]],2,0),"OTROS")</f>
        <v>OTROS</v>
      </c>
    </row>
    <row r="1019" spans="1:43" x14ac:dyDescent="0.25">
      <c r="A1019" t="s">
        <v>4444</v>
      </c>
      <c r="B1019">
        <v>1</v>
      </c>
      <c r="C1019" t="s">
        <v>6342</v>
      </c>
      <c r="D1019" t="s">
        <v>38</v>
      </c>
      <c r="E1019" t="s">
        <v>76</v>
      </c>
      <c r="F1019" t="s">
        <v>6343</v>
      </c>
      <c r="G1019" s="17" t="s">
        <v>6344</v>
      </c>
      <c r="H1019" t="s">
        <v>646</v>
      </c>
      <c r="I1019" t="s">
        <v>43</v>
      </c>
      <c r="J1019" t="s">
        <v>8</v>
      </c>
      <c r="K1019" t="s">
        <v>102</v>
      </c>
      <c r="L1019" t="s">
        <v>1608</v>
      </c>
      <c r="M1019" t="s">
        <v>358</v>
      </c>
      <c r="N1019">
        <v>0</v>
      </c>
      <c r="O1019" t="s">
        <v>47</v>
      </c>
      <c r="P1019">
        <v>109</v>
      </c>
      <c r="Q1019" t="s">
        <v>48</v>
      </c>
      <c r="R1019" t="s">
        <v>63</v>
      </c>
      <c r="S1019" t="s">
        <v>64</v>
      </c>
      <c r="T1019" t="s">
        <v>51</v>
      </c>
      <c r="U1019" t="s">
        <v>96</v>
      </c>
      <c r="V1019">
        <v>1.1000000000000001</v>
      </c>
      <c r="W1019" s="1">
        <v>1501.5000000000002</v>
      </c>
      <c r="X1019">
        <v>1</v>
      </c>
      <c r="Y1019">
        <v>1.83</v>
      </c>
      <c r="Z1019">
        <v>5</v>
      </c>
      <c r="AA1019">
        <v>0.36599999999999999</v>
      </c>
      <c r="AB1019" s="2">
        <v>0</v>
      </c>
      <c r="AC1019" s="1">
        <v>0</v>
      </c>
      <c r="AD1019" s="7">
        <v>43514</v>
      </c>
      <c r="AE1019" s="7">
        <v>43514</v>
      </c>
      <c r="AF1019">
        <v>0</v>
      </c>
      <c r="AG1019" t="s">
        <v>53</v>
      </c>
      <c r="AH1019" s="2">
        <v>0</v>
      </c>
      <c r="AI1019" s="1">
        <v>0</v>
      </c>
      <c r="AJ1019" s="1">
        <v>0</v>
      </c>
      <c r="AK1019" s="6" t="str">
        <f>+IF(Tabla1[[#This Row],[REQUEST_TY]]="SR MANTENIMIENTO CORRECTIVO", "EMERGENCIA", "OTROS")</f>
        <v>EMERGENCIA</v>
      </c>
      <c r="AL1019" s="6" t="str">
        <f>+_xlfn.IFS(Tabla1[[#This Row],[Veces obj]]&lt;=1,"0-1",Tabla1[[#This Row],[Veces obj]]&lt;=2,"1-2",Tabla1[[#This Row],[Veces obj]]&lt;=3,"2-3",TRUE,"&gt;3")</f>
        <v>0-1</v>
      </c>
      <c r="AM1019" s="6" t="str">
        <f>+_xlfn.IFS(MONTH(Tabla1[[#This Row],[MES]])&lt;=3,"Q1",MONTH(Tabla1[[#This Row],[MES]])&lt;=6,"Q2",MONTH(Tabla1[[#This Row],[MES]])&lt;=9,"Q3",TRUE,"Q4")</f>
        <v>Q1</v>
      </c>
      <c r="AN1019" t="str">
        <f>+IFERROR(VLOOKUP(Tabla1[[#This Row],[CUENTA]],CTAS[],2,0),"OTROS")</f>
        <v>OTROS</v>
      </c>
      <c r="AP1019" t="str">
        <f>+IFERROR(VLOOKUP(Tabla1[[#This Row],[EMPLEADO]],IS[],3,0),"OTROS")</f>
        <v>OTROS</v>
      </c>
      <c r="AQ1019" t="str">
        <f>+IFERROR(VLOOKUP(Tabla1[[#This Row],[EMPLEADO]],IS[[NÓMINA]:[INGENIERO]],2,0),"OTROS")</f>
        <v>OTROS</v>
      </c>
    </row>
    <row r="1020" spans="1:43" x14ac:dyDescent="0.25">
      <c r="A1020" t="s">
        <v>4444</v>
      </c>
      <c r="B1020">
        <v>1</v>
      </c>
      <c r="C1020" t="s">
        <v>5254</v>
      </c>
      <c r="D1020" t="s">
        <v>38</v>
      </c>
      <c r="E1020" t="s">
        <v>133</v>
      </c>
      <c r="F1020" t="s">
        <v>5255</v>
      </c>
      <c r="G1020" s="17" t="s">
        <v>2589</v>
      </c>
      <c r="H1020" t="s">
        <v>213</v>
      </c>
      <c r="I1020" t="s">
        <v>43</v>
      </c>
      <c r="J1020" t="s">
        <v>8</v>
      </c>
      <c r="K1020" t="s">
        <v>59</v>
      </c>
      <c r="L1020" t="s">
        <v>1807</v>
      </c>
      <c r="M1020" t="s">
        <v>1808</v>
      </c>
      <c r="N1020">
        <v>0</v>
      </c>
      <c r="O1020" t="s">
        <v>47</v>
      </c>
      <c r="P1020">
        <v>13</v>
      </c>
      <c r="Q1020" t="s">
        <v>194</v>
      </c>
      <c r="R1020" t="s">
        <v>138</v>
      </c>
      <c r="S1020" t="s">
        <v>139</v>
      </c>
      <c r="T1020" t="s">
        <v>51</v>
      </c>
      <c r="U1020" t="s">
        <v>224</v>
      </c>
      <c r="V1020">
        <v>0.8</v>
      </c>
      <c r="W1020" s="1">
        <v>1258.4000000000003</v>
      </c>
      <c r="X1020">
        <v>1</v>
      </c>
      <c r="Y1020">
        <v>1.47</v>
      </c>
      <c r="Z1020">
        <v>4</v>
      </c>
      <c r="AA1020">
        <v>0.36749999999999999</v>
      </c>
      <c r="AB1020" s="2">
        <v>0</v>
      </c>
      <c r="AC1020" s="1">
        <v>0</v>
      </c>
      <c r="AD1020" s="7">
        <v>43508</v>
      </c>
      <c r="AE1020" s="7">
        <v>43508</v>
      </c>
      <c r="AF1020">
        <v>0</v>
      </c>
      <c r="AG1020" t="s">
        <v>53</v>
      </c>
      <c r="AH1020" s="2">
        <v>0</v>
      </c>
      <c r="AI1020" s="1">
        <v>0</v>
      </c>
      <c r="AJ1020" s="1">
        <v>0</v>
      </c>
      <c r="AK1020" s="6" t="str">
        <f>+IF(Tabla1[[#This Row],[REQUEST_TY]]="SR MANTENIMIENTO CORRECTIVO", "EMERGENCIA", "OTROS")</f>
        <v>EMERGENCIA</v>
      </c>
      <c r="AL1020" s="6" t="str">
        <f>+_xlfn.IFS(Tabla1[[#This Row],[Veces obj]]&lt;=1,"0-1",Tabla1[[#This Row],[Veces obj]]&lt;=2,"1-2",Tabla1[[#This Row],[Veces obj]]&lt;=3,"2-3",TRUE,"&gt;3")</f>
        <v>0-1</v>
      </c>
      <c r="AM1020" s="6" t="str">
        <f>+_xlfn.IFS(MONTH(Tabla1[[#This Row],[MES]])&lt;=3,"Q1",MONTH(Tabla1[[#This Row],[MES]])&lt;=6,"Q2",MONTH(Tabla1[[#This Row],[MES]])&lt;=9,"Q3",TRUE,"Q4")</f>
        <v>Q1</v>
      </c>
      <c r="AN1020" t="str">
        <f>+IFERROR(VLOOKUP(Tabla1[[#This Row],[CUENTA]],CTAS[],2,0),"OTROS")</f>
        <v>OTROS</v>
      </c>
      <c r="AP1020" t="str">
        <f>+IFERROR(VLOOKUP(Tabla1[[#This Row],[EMPLEADO]],IS[],3,0),"OTROS")</f>
        <v>OTROS</v>
      </c>
      <c r="AQ1020" t="str">
        <f>+IFERROR(VLOOKUP(Tabla1[[#This Row],[EMPLEADO]],IS[[NÓMINA]:[INGENIERO]],2,0),"OTROS")</f>
        <v>OTROS</v>
      </c>
    </row>
    <row r="1021" spans="1:43" x14ac:dyDescent="0.25">
      <c r="A1021" t="s">
        <v>36</v>
      </c>
      <c r="B1021">
        <v>1</v>
      </c>
      <c r="C1021" t="s">
        <v>2105</v>
      </c>
      <c r="D1021" t="s">
        <v>38</v>
      </c>
      <c r="E1021" t="s">
        <v>747</v>
      </c>
      <c r="F1021" t="s">
        <v>2106</v>
      </c>
      <c r="G1021" s="17" t="s">
        <v>2107</v>
      </c>
      <c r="H1021" t="s">
        <v>527</v>
      </c>
      <c r="I1021" t="s">
        <v>43</v>
      </c>
      <c r="J1021" t="s">
        <v>8</v>
      </c>
      <c r="K1021" t="s">
        <v>528</v>
      </c>
      <c r="L1021" t="s">
        <v>529</v>
      </c>
      <c r="M1021" t="s">
        <v>530</v>
      </c>
      <c r="N1021">
        <v>1</v>
      </c>
      <c r="O1021" t="s">
        <v>47</v>
      </c>
      <c r="P1021">
        <v>41</v>
      </c>
      <c r="Q1021" t="s">
        <v>82</v>
      </c>
      <c r="R1021" t="s">
        <v>95</v>
      </c>
      <c r="S1021" t="s">
        <v>64</v>
      </c>
      <c r="T1021" t="s">
        <v>51</v>
      </c>
      <c r="U1021" t="s">
        <v>83</v>
      </c>
      <c r="V1021">
        <v>1.05</v>
      </c>
      <c r="W1021" s="1">
        <v>0</v>
      </c>
      <c r="X1021">
        <v>1</v>
      </c>
      <c r="Y1021">
        <v>1.84</v>
      </c>
      <c r="Z1021">
        <v>5</v>
      </c>
      <c r="AA1021">
        <v>0.36799999999999999</v>
      </c>
      <c r="AB1021" s="2">
        <v>0</v>
      </c>
      <c r="AC1021" s="1">
        <v>0</v>
      </c>
      <c r="AD1021" s="7">
        <v>43468</v>
      </c>
      <c r="AE1021" s="7">
        <v>43468</v>
      </c>
      <c r="AF1021">
        <v>0</v>
      </c>
      <c r="AG1021" t="s">
        <v>53</v>
      </c>
      <c r="AH1021" s="2">
        <v>0</v>
      </c>
      <c r="AI1021" s="1">
        <v>0</v>
      </c>
      <c r="AJ1021" s="1">
        <v>0</v>
      </c>
      <c r="AK1021" s="6" t="str">
        <f>+IF(Tabla1[[#This Row],[REQUEST_TY]]="SR MANTENIMIENTO CORRECTIVO", "EMERGENCIA", "OTROS")</f>
        <v>EMERGENCIA</v>
      </c>
      <c r="AL1021" s="6" t="str">
        <f>+_xlfn.IFS(Tabla1[[#This Row],[Veces obj]]&lt;=1,"0-1",Tabla1[[#This Row],[Veces obj]]&lt;=2,"1-2",Tabla1[[#This Row],[Veces obj]]&lt;=3,"2-3",TRUE,"&gt;3")</f>
        <v>0-1</v>
      </c>
      <c r="AM1021" s="6" t="str">
        <f>+_xlfn.IFS(MONTH(Tabla1[[#This Row],[MES]])&lt;=3,"Q1",MONTH(Tabla1[[#This Row],[MES]])&lt;=6,"Q2",MONTH(Tabla1[[#This Row],[MES]])&lt;=9,"Q3",TRUE,"Q4")</f>
        <v>Q1</v>
      </c>
      <c r="AN1021" t="str">
        <f>+IFERROR(VLOOKUP(Tabla1[[#This Row],[CUENTA]],CTAS[],2,0),"OTROS")</f>
        <v>OTROS</v>
      </c>
      <c r="AP1021" t="str">
        <f>+IFERROR(VLOOKUP(Tabla1[[#This Row],[EMPLEADO]],IS[],3,0),"OTROS")</f>
        <v>OTROS</v>
      </c>
      <c r="AQ1021" t="str">
        <f>+IFERROR(VLOOKUP(Tabla1[[#This Row],[EMPLEADO]],IS[[NÓMINA]:[INGENIERO]],2,0),"OTROS")</f>
        <v>OTROS</v>
      </c>
    </row>
    <row r="1022" spans="1:43" x14ac:dyDescent="0.25">
      <c r="A1022" t="s">
        <v>36</v>
      </c>
      <c r="B1022">
        <v>1</v>
      </c>
      <c r="C1022" t="s">
        <v>2108</v>
      </c>
      <c r="D1022" t="s">
        <v>38</v>
      </c>
      <c r="E1022" t="s">
        <v>113</v>
      </c>
      <c r="F1022" t="s">
        <v>2109</v>
      </c>
      <c r="G1022" s="17" t="s">
        <v>2110</v>
      </c>
      <c r="H1022" t="s">
        <v>679</v>
      </c>
      <c r="I1022" t="s">
        <v>43</v>
      </c>
      <c r="J1022" t="s">
        <v>8</v>
      </c>
      <c r="K1022" t="s">
        <v>125</v>
      </c>
      <c r="L1022" t="s">
        <v>2111</v>
      </c>
      <c r="M1022" t="s">
        <v>131</v>
      </c>
      <c r="N1022">
        <v>0</v>
      </c>
      <c r="O1022" t="s">
        <v>47</v>
      </c>
      <c r="P1022">
        <v>122</v>
      </c>
      <c r="Q1022" t="s">
        <v>48</v>
      </c>
      <c r="R1022" t="s">
        <v>49</v>
      </c>
      <c r="S1022" t="s">
        <v>50</v>
      </c>
      <c r="T1022" t="s">
        <v>51</v>
      </c>
      <c r="U1022" t="s">
        <v>52</v>
      </c>
      <c r="V1022">
        <v>1.05</v>
      </c>
      <c r="W1022" s="1">
        <v>750.75000000000011</v>
      </c>
      <c r="X1022">
        <v>1</v>
      </c>
      <c r="Y1022">
        <v>1.84</v>
      </c>
      <c r="Z1022">
        <v>5</v>
      </c>
      <c r="AA1022">
        <v>0.36799999999999999</v>
      </c>
      <c r="AB1022" s="2">
        <v>0</v>
      </c>
      <c r="AC1022" s="1">
        <v>0</v>
      </c>
      <c r="AD1022" s="7">
        <v>43489</v>
      </c>
      <c r="AE1022" s="7">
        <v>43490</v>
      </c>
      <c r="AF1022">
        <v>1</v>
      </c>
      <c r="AG1022" t="s">
        <v>53</v>
      </c>
      <c r="AH1022" s="2">
        <v>0</v>
      </c>
      <c r="AI1022" s="1">
        <v>0</v>
      </c>
      <c r="AJ1022" s="1">
        <v>0</v>
      </c>
      <c r="AK1022" s="6" t="str">
        <f>+IF(Tabla1[[#This Row],[REQUEST_TY]]="SR MANTENIMIENTO CORRECTIVO", "EMERGENCIA", "OTROS")</f>
        <v>EMERGENCIA</v>
      </c>
      <c r="AL1022" s="6" t="str">
        <f>+_xlfn.IFS(Tabla1[[#This Row],[Veces obj]]&lt;=1,"0-1",Tabla1[[#This Row],[Veces obj]]&lt;=2,"1-2",Tabla1[[#This Row],[Veces obj]]&lt;=3,"2-3",TRUE,"&gt;3")</f>
        <v>0-1</v>
      </c>
      <c r="AM1022" s="6" t="str">
        <f>+_xlfn.IFS(MONTH(Tabla1[[#This Row],[MES]])&lt;=3,"Q1",MONTH(Tabla1[[#This Row],[MES]])&lt;=6,"Q2",MONTH(Tabla1[[#This Row],[MES]])&lt;=9,"Q3",TRUE,"Q4")</f>
        <v>Q1</v>
      </c>
      <c r="AN1022" t="str">
        <f>+IFERROR(VLOOKUP(Tabla1[[#This Row],[CUENTA]],CTAS[],2,0),"OTROS")</f>
        <v>OTROS</v>
      </c>
      <c r="AP1022" t="str">
        <f>+IFERROR(VLOOKUP(Tabla1[[#This Row],[EMPLEADO]],IS[],3,0),"OTROS")</f>
        <v>OTROS</v>
      </c>
      <c r="AQ1022" t="str">
        <f>+IFERROR(VLOOKUP(Tabla1[[#This Row],[EMPLEADO]],IS[[NÓMINA]:[INGENIERO]],2,0),"OTROS")</f>
        <v>OTROS</v>
      </c>
    </row>
    <row r="1023" spans="1:43" x14ac:dyDescent="0.25">
      <c r="A1023" t="s">
        <v>36</v>
      </c>
      <c r="B1023">
        <v>1</v>
      </c>
      <c r="C1023" t="s">
        <v>2112</v>
      </c>
      <c r="D1023" t="s">
        <v>38</v>
      </c>
      <c r="E1023" t="s">
        <v>133</v>
      </c>
      <c r="F1023" t="s">
        <v>2113</v>
      </c>
      <c r="G1023" s="17" t="s">
        <v>938</v>
      </c>
      <c r="H1023" t="s">
        <v>106</v>
      </c>
      <c r="I1023" t="s">
        <v>43</v>
      </c>
      <c r="J1023" t="s">
        <v>8</v>
      </c>
      <c r="K1023" t="s">
        <v>59</v>
      </c>
      <c r="L1023" t="s">
        <v>939</v>
      </c>
      <c r="M1023" t="s">
        <v>46</v>
      </c>
      <c r="N1023">
        <v>0</v>
      </c>
      <c r="O1023" t="s">
        <v>47</v>
      </c>
      <c r="P1023">
        <v>49</v>
      </c>
      <c r="Q1023" t="s">
        <v>82</v>
      </c>
      <c r="R1023" t="s">
        <v>138</v>
      </c>
      <c r="S1023" t="s">
        <v>139</v>
      </c>
      <c r="T1023" t="s">
        <v>51</v>
      </c>
      <c r="U1023" t="s">
        <v>140</v>
      </c>
      <c r="V1023">
        <v>1.1000000000000001</v>
      </c>
      <c r="W1023" s="1">
        <v>1730.3000000000004</v>
      </c>
      <c r="X1023">
        <v>1</v>
      </c>
      <c r="Y1023">
        <v>1.48</v>
      </c>
      <c r="Z1023">
        <v>4</v>
      </c>
      <c r="AA1023">
        <v>0.37</v>
      </c>
      <c r="AB1023" s="2">
        <v>0</v>
      </c>
      <c r="AC1023" s="1">
        <v>0</v>
      </c>
      <c r="AD1023" s="7">
        <v>43465</v>
      </c>
      <c r="AE1023" s="7">
        <v>43467</v>
      </c>
      <c r="AF1023">
        <v>1</v>
      </c>
      <c r="AG1023" t="s">
        <v>53</v>
      </c>
      <c r="AH1023" s="2">
        <v>0</v>
      </c>
      <c r="AI1023" s="1">
        <v>0</v>
      </c>
      <c r="AJ1023" s="1">
        <v>0</v>
      </c>
      <c r="AK1023" s="6" t="str">
        <f>+IF(Tabla1[[#This Row],[REQUEST_TY]]="SR MANTENIMIENTO CORRECTIVO", "EMERGENCIA", "OTROS")</f>
        <v>EMERGENCIA</v>
      </c>
      <c r="AL1023" s="6" t="str">
        <f>+_xlfn.IFS(Tabla1[[#This Row],[Veces obj]]&lt;=1,"0-1",Tabla1[[#This Row],[Veces obj]]&lt;=2,"1-2",Tabla1[[#This Row],[Veces obj]]&lt;=3,"2-3",TRUE,"&gt;3")</f>
        <v>0-1</v>
      </c>
      <c r="AM1023" s="6" t="str">
        <f>+_xlfn.IFS(MONTH(Tabla1[[#This Row],[MES]])&lt;=3,"Q1",MONTH(Tabla1[[#This Row],[MES]])&lt;=6,"Q2",MONTH(Tabla1[[#This Row],[MES]])&lt;=9,"Q3",TRUE,"Q4")</f>
        <v>Q1</v>
      </c>
      <c r="AN1023" t="str">
        <f>+IFERROR(VLOOKUP(Tabla1[[#This Row],[CUENTA]],CTAS[],2,0),"OTROS")</f>
        <v>OTROS</v>
      </c>
      <c r="AP1023" t="str">
        <f>+IFERROR(VLOOKUP(Tabla1[[#This Row],[EMPLEADO]],IS[],3,0),"OTROS")</f>
        <v>OTROS</v>
      </c>
      <c r="AQ1023" t="str">
        <f>+IFERROR(VLOOKUP(Tabla1[[#This Row],[EMPLEADO]],IS[[NÓMINA]:[INGENIERO]],2,0),"OTROS")</f>
        <v>OTROS</v>
      </c>
    </row>
    <row r="1024" spans="1:43" x14ac:dyDescent="0.25">
      <c r="A1024" t="s">
        <v>36</v>
      </c>
      <c r="B1024">
        <v>1</v>
      </c>
      <c r="C1024" t="s">
        <v>2114</v>
      </c>
      <c r="D1024" t="s">
        <v>38</v>
      </c>
      <c r="E1024" t="s">
        <v>1015</v>
      </c>
      <c r="F1024" t="s">
        <v>2115</v>
      </c>
      <c r="G1024" s="17" t="s">
        <v>2116</v>
      </c>
      <c r="H1024" t="s">
        <v>106</v>
      </c>
      <c r="I1024" t="s">
        <v>43</v>
      </c>
      <c r="J1024" t="s">
        <v>8</v>
      </c>
      <c r="K1024" t="s">
        <v>59</v>
      </c>
      <c r="L1024" t="s">
        <v>1070</v>
      </c>
      <c r="M1024" t="s">
        <v>1071</v>
      </c>
      <c r="N1024">
        <v>0</v>
      </c>
      <c r="O1024" t="s">
        <v>47</v>
      </c>
      <c r="P1024">
        <v>49</v>
      </c>
      <c r="Q1024" t="s">
        <v>82</v>
      </c>
      <c r="R1024" t="s">
        <v>317</v>
      </c>
      <c r="S1024" t="s">
        <v>318</v>
      </c>
      <c r="T1024" t="s">
        <v>51</v>
      </c>
      <c r="U1024" t="s">
        <v>140</v>
      </c>
      <c r="V1024">
        <v>1.1000000000000001</v>
      </c>
      <c r="W1024" s="1">
        <v>1730.3000000000004</v>
      </c>
      <c r="X1024">
        <v>1</v>
      </c>
      <c r="Y1024">
        <v>1.48</v>
      </c>
      <c r="Z1024">
        <v>4</v>
      </c>
      <c r="AA1024">
        <v>0.37</v>
      </c>
      <c r="AB1024" s="2">
        <v>0</v>
      </c>
      <c r="AC1024" s="1">
        <v>0</v>
      </c>
      <c r="AD1024" s="7">
        <v>43473</v>
      </c>
      <c r="AE1024" s="7">
        <v>43473</v>
      </c>
      <c r="AF1024">
        <v>0</v>
      </c>
      <c r="AG1024" t="s">
        <v>53</v>
      </c>
      <c r="AH1024" s="2">
        <v>0</v>
      </c>
      <c r="AI1024" s="1">
        <v>0</v>
      </c>
      <c r="AJ1024" s="1">
        <v>0</v>
      </c>
      <c r="AK1024" s="6" t="str">
        <f>+IF(Tabla1[[#This Row],[REQUEST_TY]]="SR MANTENIMIENTO CORRECTIVO", "EMERGENCIA", "OTROS")</f>
        <v>EMERGENCIA</v>
      </c>
      <c r="AL1024" s="6" t="str">
        <f>+_xlfn.IFS(Tabla1[[#This Row],[Veces obj]]&lt;=1,"0-1",Tabla1[[#This Row],[Veces obj]]&lt;=2,"1-2",Tabla1[[#This Row],[Veces obj]]&lt;=3,"2-3",TRUE,"&gt;3")</f>
        <v>0-1</v>
      </c>
      <c r="AM1024" s="6" t="str">
        <f>+_xlfn.IFS(MONTH(Tabla1[[#This Row],[MES]])&lt;=3,"Q1",MONTH(Tabla1[[#This Row],[MES]])&lt;=6,"Q2",MONTH(Tabla1[[#This Row],[MES]])&lt;=9,"Q3",TRUE,"Q4")</f>
        <v>Q1</v>
      </c>
      <c r="AN1024" t="str">
        <f>+IFERROR(VLOOKUP(Tabla1[[#This Row],[CUENTA]],CTAS[],2,0),"OTROS")</f>
        <v>OTROS</v>
      </c>
      <c r="AP1024" t="str">
        <f>+IFERROR(VLOOKUP(Tabla1[[#This Row],[EMPLEADO]],IS[],3,0),"OTROS")</f>
        <v>OTROS</v>
      </c>
      <c r="AQ1024" t="str">
        <f>+IFERROR(VLOOKUP(Tabla1[[#This Row],[EMPLEADO]],IS[[NÓMINA]:[INGENIERO]],2,0),"OTROS")</f>
        <v>OTROS</v>
      </c>
    </row>
    <row r="1025" spans="1:43" x14ac:dyDescent="0.25">
      <c r="A1025" t="s">
        <v>4444</v>
      </c>
      <c r="B1025">
        <v>1</v>
      </c>
      <c r="C1025" t="s">
        <v>5000</v>
      </c>
      <c r="D1025" t="s">
        <v>38</v>
      </c>
      <c r="E1025" t="s">
        <v>464</v>
      </c>
      <c r="F1025" t="s">
        <v>5001</v>
      </c>
      <c r="G1025" s="17" t="s">
        <v>1978</v>
      </c>
      <c r="H1025" t="s">
        <v>297</v>
      </c>
      <c r="I1025" t="s">
        <v>43</v>
      </c>
      <c r="J1025" t="s">
        <v>8</v>
      </c>
      <c r="K1025" t="s">
        <v>151</v>
      </c>
      <c r="L1025" t="s">
        <v>185</v>
      </c>
      <c r="M1025" t="s">
        <v>73</v>
      </c>
      <c r="N1025">
        <v>0</v>
      </c>
      <c r="O1025" t="s">
        <v>47</v>
      </c>
      <c r="P1025">
        <v>12</v>
      </c>
      <c r="Q1025" t="s">
        <v>194</v>
      </c>
      <c r="R1025" t="s">
        <v>242</v>
      </c>
      <c r="S1025" t="s">
        <v>64</v>
      </c>
      <c r="T1025" t="s">
        <v>51</v>
      </c>
      <c r="U1025" t="s">
        <v>195</v>
      </c>
      <c r="V1025">
        <v>0.6</v>
      </c>
      <c r="W1025" s="1">
        <v>819</v>
      </c>
      <c r="X1025">
        <v>1</v>
      </c>
      <c r="Y1025">
        <v>1.38</v>
      </c>
      <c r="Z1025">
        <v>5</v>
      </c>
      <c r="AA1025">
        <v>0.27599999999999997</v>
      </c>
      <c r="AB1025" s="2">
        <v>0</v>
      </c>
      <c r="AC1025" s="1">
        <v>0</v>
      </c>
      <c r="AD1025" s="7">
        <v>43502</v>
      </c>
      <c r="AE1025" s="7">
        <v>43502</v>
      </c>
      <c r="AF1025">
        <v>0</v>
      </c>
      <c r="AG1025" t="s">
        <v>53</v>
      </c>
      <c r="AH1025" s="2">
        <v>0</v>
      </c>
      <c r="AI1025" s="1">
        <v>0</v>
      </c>
      <c r="AJ1025" s="1">
        <v>0</v>
      </c>
      <c r="AK1025" s="6" t="str">
        <f>+IF(Tabla1[[#This Row],[REQUEST_TY]]="SR MANTENIMIENTO CORRECTIVO", "EMERGENCIA", "OTROS")</f>
        <v>EMERGENCIA</v>
      </c>
      <c r="AL1025" s="6" t="str">
        <f>+_xlfn.IFS(Tabla1[[#This Row],[Veces obj]]&lt;=1,"0-1",Tabla1[[#This Row],[Veces obj]]&lt;=2,"1-2",Tabla1[[#This Row],[Veces obj]]&lt;=3,"2-3",TRUE,"&gt;3")</f>
        <v>0-1</v>
      </c>
      <c r="AM1025" s="6" t="str">
        <f>+_xlfn.IFS(MONTH(Tabla1[[#This Row],[MES]])&lt;=3,"Q1",MONTH(Tabla1[[#This Row],[MES]])&lt;=6,"Q2",MONTH(Tabla1[[#This Row],[MES]])&lt;=9,"Q3",TRUE,"Q4")</f>
        <v>Q1</v>
      </c>
      <c r="AN1025" t="str">
        <f>+IFERROR(VLOOKUP(Tabla1[[#This Row],[CUENTA]],CTAS[],2,0),"OTROS")</f>
        <v>HONEYWELL</v>
      </c>
      <c r="AO1025">
        <v>1</v>
      </c>
      <c r="AP1025" t="str">
        <f>+IFERROR(VLOOKUP(Tabla1[[#This Row],[EMPLEADO]],IS[],3,0),"OTROS")</f>
        <v>JUAREZ</v>
      </c>
      <c r="AQ1025" t="str">
        <f>+IFERROR(VLOOKUP(Tabla1[[#This Row],[EMPLEADO]],IS[[NÓMINA]:[INGENIERO]],2,0),"OTROS")</f>
        <v>ALFREDO TORRES</v>
      </c>
    </row>
    <row r="1026" spans="1:43" x14ac:dyDescent="0.25">
      <c r="A1026" t="s">
        <v>36</v>
      </c>
      <c r="B1026">
        <v>1</v>
      </c>
      <c r="C1026" t="s">
        <v>2120</v>
      </c>
      <c r="D1026" t="s">
        <v>38</v>
      </c>
      <c r="E1026" t="s">
        <v>725</v>
      </c>
      <c r="F1026" t="s">
        <v>2121</v>
      </c>
      <c r="G1026" s="17" t="s">
        <v>2122</v>
      </c>
      <c r="H1026" t="s">
        <v>213</v>
      </c>
      <c r="I1026" t="s">
        <v>43</v>
      </c>
      <c r="J1026" t="s">
        <v>8</v>
      </c>
      <c r="K1026" t="s">
        <v>59</v>
      </c>
      <c r="L1026" t="s">
        <v>2123</v>
      </c>
      <c r="M1026" t="s">
        <v>640</v>
      </c>
      <c r="N1026">
        <v>0</v>
      </c>
      <c r="O1026" t="s">
        <v>47</v>
      </c>
      <c r="P1026">
        <v>407</v>
      </c>
      <c r="Q1026" t="s">
        <v>48</v>
      </c>
      <c r="R1026" t="s">
        <v>223</v>
      </c>
      <c r="S1026" t="s">
        <v>139</v>
      </c>
      <c r="T1026" t="s">
        <v>51</v>
      </c>
      <c r="U1026" t="s">
        <v>353</v>
      </c>
      <c r="V1026">
        <v>1.1499999999999999</v>
      </c>
      <c r="W1026" s="1">
        <v>1808.95</v>
      </c>
      <c r="X1026">
        <v>1</v>
      </c>
      <c r="Y1026">
        <v>1.48</v>
      </c>
      <c r="Z1026">
        <v>4</v>
      </c>
      <c r="AA1026">
        <v>0.37</v>
      </c>
      <c r="AB1026" s="2">
        <v>0</v>
      </c>
      <c r="AC1026" s="1">
        <v>0</v>
      </c>
      <c r="AD1026" s="7">
        <v>43489</v>
      </c>
      <c r="AE1026" s="7">
        <v>43489</v>
      </c>
      <c r="AF1026">
        <v>0</v>
      </c>
      <c r="AG1026" t="s">
        <v>53</v>
      </c>
      <c r="AH1026" s="2">
        <v>0</v>
      </c>
      <c r="AI1026" s="1">
        <v>0</v>
      </c>
      <c r="AJ1026" s="1">
        <v>0</v>
      </c>
      <c r="AK1026" s="6" t="str">
        <f>+IF(Tabla1[[#This Row],[REQUEST_TY]]="SR MANTENIMIENTO CORRECTIVO", "EMERGENCIA", "OTROS")</f>
        <v>EMERGENCIA</v>
      </c>
      <c r="AL1026" s="6" t="str">
        <f>+_xlfn.IFS(Tabla1[[#This Row],[Veces obj]]&lt;=1,"0-1",Tabla1[[#This Row],[Veces obj]]&lt;=2,"1-2",Tabla1[[#This Row],[Veces obj]]&lt;=3,"2-3",TRUE,"&gt;3")</f>
        <v>0-1</v>
      </c>
      <c r="AM1026" s="6" t="str">
        <f>+_xlfn.IFS(MONTH(Tabla1[[#This Row],[MES]])&lt;=3,"Q1",MONTH(Tabla1[[#This Row],[MES]])&lt;=6,"Q2",MONTH(Tabla1[[#This Row],[MES]])&lt;=9,"Q3",TRUE,"Q4")</f>
        <v>Q1</v>
      </c>
      <c r="AN1026" t="str">
        <f>+IFERROR(VLOOKUP(Tabla1[[#This Row],[CUENTA]],CTAS[],2,0),"OTROS")</f>
        <v>OTROS</v>
      </c>
      <c r="AP1026" t="str">
        <f>+IFERROR(VLOOKUP(Tabla1[[#This Row],[EMPLEADO]],IS[],3,0),"OTROS")</f>
        <v>OTROS</v>
      </c>
      <c r="AQ1026" t="str">
        <f>+IFERROR(VLOOKUP(Tabla1[[#This Row],[EMPLEADO]],IS[[NÓMINA]:[INGENIERO]],2,0),"OTROS")</f>
        <v>OTROS</v>
      </c>
    </row>
    <row r="1027" spans="1:43" x14ac:dyDescent="0.25">
      <c r="A1027" t="s">
        <v>4444</v>
      </c>
      <c r="B1027">
        <v>1</v>
      </c>
      <c r="C1027" t="s">
        <v>5094</v>
      </c>
      <c r="D1027" t="s">
        <v>38</v>
      </c>
      <c r="E1027" t="s">
        <v>4018</v>
      </c>
      <c r="F1027" t="s">
        <v>5095</v>
      </c>
      <c r="G1027" s="17" t="s">
        <v>4020</v>
      </c>
      <c r="H1027" t="s">
        <v>915</v>
      </c>
      <c r="I1027" t="s">
        <v>43</v>
      </c>
      <c r="J1027" t="s">
        <v>8</v>
      </c>
      <c r="K1027" t="s">
        <v>102</v>
      </c>
      <c r="L1027" t="s">
        <v>376</v>
      </c>
      <c r="M1027" t="s">
        <v>310</v>
      </c>
      <c r="N1027">
        <v>0</v>
      </c>
      <c r="O1027" t="s">
        <v>47</v>
      </c>
      <c r="P1027">
        <v>14</v>
      </c>
      <c r="Q1027" t="s">
        <v>194</v>
      </c>
      <c r="R1027" t="s">
        <v>138</v>
      </c>
      <c r="S1027" t="s">
        <v>139</v>
      </c>
      <c r="T1027" t="s">
        <v>51</v>
      </c>
      <c r="U1027" t="s">
        <v>224</v>
      </c>
      <c r="V1027">
        <v>0.8</v>
      </c>
      <c r="W1027" s="1">
        <v>1258.4000000000003</v>
      </c>
      <c r="X1027">
        <v>1</v>
      </c>
      <c r="Y1027">
        <v>1.48</v>
      </c>
      <c r="Z1027">
        <v>4</v>
      </c>
      <c r="AA1027">
        <v>0.37</v>
      </c>
      <c r="AB1027" s="2">
        <v>0</v>
      </c>
      <c r="AC1027" s="1">
        <v>0</v>
      </c>
      <c r="AD1027" s="7">
        <v>43502</v>
      </c>
      <c r="AE1027" s="7">
        <v>43502</v>
      </c>
      <c r="AF1027">
        <v>0</v>
      </c>
      <c r="AG1027" t="s">
        <v>53</v>
      </c>
      <c r="AH1027" s="2">
        <v>0</v>
      </c>
      <c r="AI1027" s="1">
        <v>0</v>
      </c>
      <c r="AJ1027" s="1">
        <v>0</v>
      </c>
      <c r="AK1027" s="6" t="str">
        <f>+IF(Tabla1[[#This Row],[REQUEST_TY]]="SR MANTENIMIENTO CORRECTIVO", "EMERGENCIA", "OTROS")</f>
        <v>EMERGENCIA</v>
      </c>
      <c r="AL1027" s="6" t="str">
        <f>+_xlfn.IFS(Tabla1[[#This Row],[Veces obj]]&lt;=1,"0-1",Tabla1[[#This Row],[Veces obj]]&lt;=2,"1-2",Tabla1[[#This Row],[Veces obj]]&lt;=3,"2-3",TRUE,"&gt;3")</f>
        <v>0-1</v>
      </c>
      <c r="AM1027" s="6" t="str">
        <f>+_xlfn.IFS(MONTH(Tabla1[[#This Row],[MES]])&lt;=3,"Q1",MONTH(Tabla1[[#This Row],[MES]])&lt;=6,"Q2",MONTH(Tabla1[[#This Row],[MES]])&lt;=9,"Q3",TRUE,"Q4")</f>
        <v>Q1</v>
      </c>
      <c r="AN1027" t="str">
        <f>+IFERROR(VLOOKUP(Tabla1[[#This Row],[CUENTA]],CTAS[],2,0),"OTROS")</f>
        <v>OTROS</v>
      </c>
      <c r="AP1027" t="str">
        <f>+IFERROR(VLOOKUP(Tabla1[[#This Row],[EMPLEADO]],IS[],3,0),"OTROS")</f>
        <v>OTROS</v>
      </c>
      <c r="AQ1027" t="str">
        <f>+IFERROR(VLOOKUP(Tabla1[[#This Row],[EMPLEADO]],IS[[NÓMINA]:[INGENIERO]],2,0),"OTROS")</f>
        <v>OTROS</v>
      </c>
    </row>
    <row r="1028" spans="1:43" x14ac:dyDescent="0.25">
      <c r="A1028" t="s">
        <v>4444</v>
      </c>
      <c r="B1028">
        <v>1</v>
      </c>
      <c r="C1028" t="s">
        <v>6027</v>
      </c>
      <c r="D1028" t="s">
        <v>38</v>
      </c>
      <c r="E1028" t="s">
        <v>76</v>
      </c>
      <c r="F1028" t="s">
        <v>6028</v>
      </c>
      <c r="G1028" s="17" t="s">
        <v>717</v>
      </c>
      <c r="H1028" t="s">
        <v>471</v>
      </c>
      <c r="I1028" t="s">
        <v>43</v>
      </c>
      <c r="J1028" t="s">
        <v>8</v>
      </c>
      <c r="K1028" t="s">
        <v>102</v>
      </c>
      <c r="L1028" t="s">
        <v>718</v>
      </c>
      <c r="M1028" t="s">
        <v>46</v>
      </c>
      <c r="N1028">
        <v>0</v>
      </c>
      <c r="O1028" t="s">
        <v>47</v>
      </c>
      <c r="P1028">
        <v>16</v>
      </c>
      <c r="Q1028" t="s">
        <v>62</v>
      </c>
      <c r="R1028" t="s">
        <v>63</v>
      </c>
      <c r="S1028" t="s">
        <v>64</v>
      </c>
      <c r="T1028" t="s">
        <v>51</v>
      </c>
      <c r="U1028" t="s">
        <v>65</v>
      </c>
      <c r="V1028">
        <v>0.8</v>
      </c>
      <c r="W1028" s="1">
        <v>1092</v>
      </c>
      <c r="X1028">
        <v>1</v>
      </c>
      <c r="Y1028">
        <v>1.85</v>
      </c>
      <c r="Z1028">
        <v>5</v>
      </c>
      <c r="AA1028">
        <v>0.37</v>
      </c>
      <c r="AB1028" s="2">
        <v>0</v>
      </c>
      <c r="AC1028" s="1">
        <v>0</v>
      </c>
      <c r="AD1028" s="7">
        <v>43510</v>
      </c>
      <c r="AE1028" s="7">
        <v>43510</v>
      </c>
      <c r="AF1028">
        <v>0</v>
      </c>
      <c r="AG1028" t="s">
        <v>53</v>
      </c>
      <c r="AH1028" s="2">
        <v>0</v>
      </c>
      <c r="AI1028" s="1">
        <v>0</v>
      </c>
      <c r="AJ1028" s="1">
        <v>0</v>
      </c>
      <c r="AK1028" s="6" t="str">
        <f>+IF(Tabla1[[#This Row],[REQUEST_TY]]="SR MANTENIMIENTO CORRECTIVO", "EMERGENCIA", "OTROS")</f>
        <v>EMERGENCIA</v>
      </c>
      <c r="AL1028" s="6" t="str">
        <f>+_xlfn.IFS(Tabla1[[#This Row],[Veces obj]]&lt;=1,"0-1",Tabla1[[#This Row],[Veces obj]]&lt;=2,"1-2",Tabla1[[#This Row],[Veces obj]]&lt;=3,"2-3",TRUE,"&gt;3")</f>
        <v>0-1</v>
      </c>
      <c r="AM1028" s="6" t="str">
        <f>+_xlfn.IFS(MONTH(Tabla1[[#This Row],[MES]])&lt;=3,"Q1",MONTH(Tabla1[[#This Row],[MES]])&lt;=6,"Q2",MONTH(Tabla1[[#This Row],[MES]])&lt;=9,"Q3",TRUE,"Q4")</f>
        <v>Q1</v>
      </c>
      <c r="AN1028" t="str">
        <f>+IFERROR(VLOOKUP(Tabla1[[#This Row],[CUENTA]],CTAS[],2,0),"OTROS")</f>
        <v>OTROS</v>
      </c>
      <c r="AP1028" t="str">
        <f>+IFERROR(VLOOKUP(Tabla1[[#This Row],[EMPLEADO]],IS[],3,0),"OTROS")</f>
        <v>OTROS</v>
      </c>
      <c r="AQ1028" t="str">
        <f>+IFERROR(VLOOKUP(Tabla1[[#This Row],[EMPLEADO]],IS[[NÓMINA]:[INGENIERO]],2,0),"OTROS")</f>
        <v>OTROS</v>
      </c>
    </row>
    <row r="1029" spans="1:43" x14ac:dyDescent="0.25">
      <c r="A1029" t="s">
        <v>4444</v>
      </c>
      <c r="B1029">
        <v>1</v>
      </c>
      <c r="C1029" t="s">
        <v>6748</v>
      </c>
      <c r="D1029" t="s">
        <v>38</v>
      </c>
      <c r="E1029" t="s">
        <v>133</v>
      </c>
      <c r="F1029" t="s">
        <v>6749</v>
      </c>
      <c r="G1029" s="17" t="s">
        <v>3639</v>
      </c>
      <c r="H1029" t="s">
        <v>915</v>
      </c>
      <c r="I1029" t="s">
        <v>43</v>
      </c>
      <c r="J1029" t="s">
        <v>8</v>
      </c>
      <c r="K1029" t="s">
        <v>966</v>
      </c>
      <c r="L1029" t="s">
        <v>3640</v>
      </c>
      <c r="M1029" t="s">
        <v>794</v>
      </c>
      <c r="N1029">
        <v>0</v>
      </c>
      <c r="O1029" t="s">
        <v>47</v>
      </c>
      <c r="P1029">
        <v>146</v>
      </c>
      <c r="Q1029" t="s">
        <v>48</v>
      </c>
      <c r="R1029" t="s">
        <v>138</v>
      </c>
      <c r="S1029" t="s">
        <v>139</v>
      </c>
      <c r="T1029" t="s">
        <v>51</v>
      </c>
      <c r="U1029" t="s">
        <v>353</v>
      </c>
      <c r="V1029">
        <v>1.1499999999999999</v>
      </c>
      <c r="W1029" s="1">
        <v>1808.95</v>
      </c>
      <c r="X1029">
        <v>1</v>
      </c>
      <c r="Y1029">
        <v>1.48</v>
      </c>
      <c r="Z1029">
        <v>4</v>
      </c>
      <c r="AA1029">
        <v>0.37</v>
      </c>
      <c r="AB1029" s="2">
        <v>0</v>
      </c>
      <c r="AC1029" s="1">
        <v>0</v>
      </c>
      <c r="AD1029" s="7">
        <v>43521</v>
      </c>
      <c r="AE1029" s="7">
        <v>43521</v>
      </c>
      <c r="AF1029">
        <v>0</v>
      </c>
      <c r="AG1029" t="s">
        <v>53</v>
      </c>
      <c r="AH1029" s="2">
        <v>0</v>
      </c>
      <c r="AI1029" s="1">
        <v>0</v>
      </c>
      <c r="AJ1029" s="1">
        <v>0</v>
      </c>
      <c r="AK1029" s="6" t="str">
        <f>+IF(Tabla1[[#This Row],[REQUEST_TY]]="SR MANTENIMIENTO CORRECTIVO", "EMERGENCIA", "OTROS")</f>
        <v>EMERGENCIA</v>
      </c>
      <c r="AL1029" s="6" t="str">
        <f>+_xlfn.IFS(Tabla1[[#This Row],[Veces obj]]&lt;=1,"0-1",Tabla1[[#This Row],[Veces obj]]&lt;=2,"1-2",Tabla1[[#This Row],[Veces obj]]&lt;=3,"2-3",TRUE,"&gt;3")</f>
        <v>0-1</v>
      </c>
      <c r="AM1029" s="6" t="str">
        <f>+_xlfn.IFS(MONTH(Tabla1[[#This Row],[MES]])&lt;=3,"Q1",MONTH(Tabla1[[#This Row],[MES]])&lt;=6,"Q2",MONTH(Tabla1[[#This Row],[MES]])&lt;=9,"Q3",TRUE,"Q4")</f>
        <v>Q1</v>
      </c>
      <c r="AN1029" t="str">
        <f>+IFERROR(VLOOKUP(Tabla1[[#This Row],[CUENTA]],CTAS[],2,0),"OTROS")</f>
        <v>OTROS</v>
      </c>
      <c r="AP1029" t="str">
        <f>+IFERROR(VLOOKUP(Tabla1[[#This Row],[EMPLEADO]],IS[],3,0),"OTROS")</f>
        <v>OTROS</v>
      </c>
      <c r="AQ1029" t="str">
        <f>+IFERROR(VLOOKUP(Tabla1[[#This Row],[EMPLEADO]],IS[[NÓMINA]:[INGENIERO]],2,0),"OTROS")</f>
        <v>OTROS</v>
      </c>
    </row>
    <row r="1030" spans="1:43" x14ac:dyDescent="0.25">
      <c r="A1030" t="s">
        <v>4444</v>
      </c>
      <c r="B1030">
        <v>1</v>
      </c>
      <c r="C1030" t="s">
        <v>6914</v>
      </c>
      <c r="D1030" t="s">
        <v>38</v>
      </c>
      <c r="E1030" t="s">
        <v>55</v>
      </c>
      <c r="F1030" t="s">
        <v>6915</v>
      </c>
      <c r="G1030" s="17" t="s">
        <v>756</v>
      </c>
      <c r="H1030" t="s">
        <v>471</v>
      </c>
      <c r="I1030" t="s">
        <v>43</v>
      </c>
      <c r="J1030" t="s">
        <v>8</v>
      </c>
      <c r="K1030" t="s">
        <v>102</v>
      </c>
      <c r="L1030" t="s">
        <v>376</v>
      </c>
      <c r="M1030" t="s">
        <v>310</v>
      </c>
      <c r="N1030">
        <v>0</v>
      </c>
      <c r="O1030" t="s">
        <v>47</v>
      </c>
      <c r="P1030">
        <v>38</v>
      </c>
      <c r="Q1030" t="s">
        <v>82</v>
      </c>
      <c r="R1030" t="s">
        <v>63</v>
      </c>
      <c r="S1030" t="s">
        <v>64</v>
      </c>
      <c r="T1030" t="s">
        <v>51</v>
      </c>
      <c r="U1030" t="s">
        <v>83</v>
      </c>
      <c r="V1030">
        <v>1.05</v>
      </c>
      <c r="W1030" s="1">
        <v>1433.25</v>
      </c>
      <c r="X1030">
        <v>1</v>
      </c>
      <c r="Y1030">
        <v>1.85</v>
      </c>
      <c r="Z1030">
        <v>5</v>
      </c>
      <c r="AA1030">
        <v>0.37</v>
      </c>
      <c r="AB1030" s="2">
        <v>0</v>
      </c>
      <c r="AC1030" s="1">
        <v>0</v>
      </c>
      <c r="AD1030" s="7">
        <v>43518</v>
      </c>
      <c r="AE1030" s="7">
        <v>43518</v>
      </c>
      <c r="AF1030">
        <v>0</v>
      </c>
      <c r="AG1030" t="s">
        <v>53</v>
      </c>
      <c r="AH1030" s="2">
        <v>0</v>
      </c>
      <c r="AI1030" s="1">
        <v>0</v>
      </c>
      <c r="AJ1030" s="1">
        <v>0</v>
      </c>
      <c r="AK1030" s="6" t="str">
        <f>+IF(Tabla1[[#This Row],[REQUEST_TY]]="SR MANTENIMIENTO CORRECTIVO", "EMERGENCIA", "OTROS")</f>
        <v>EMERGENCIA</v>
      </c>
      <c r="AL1030" s="6" t="str">
        <f>+_xlfn.IFS(Tabla1[[#This Row],[Veces obj]]&lt;=1,"0-1",Tabla1[[#This Row],[Veces obj]]&lt;=2,"1-2",Tabla1[[#This Row],[Veces obj]]&lt;=3,"2-3",TRUE,"&gt;3")</f>
        <v>0-1</v>
      </c>
      <c r="AM1030" s="6" t="str">
        <f>+_xlfn.IFS(MONTH(Tabla1[[#This Row],[MES]])&lt;=3,"Q1",MONTH(Tabla1[[#This Row],[MES]])&lt;=6,"Q2",MONTH(Tabla1[[#This Row],[MES]])&lt;=9,"Q3",TRUE,"Q4")</f>
        <v>Q1</v>
      </c>
      <c r="AN1030" t="str">
        <f>+IFERROR(VLOOKUP(Tabla1[[#This Row],[CUENTA]],CTAS[],2,0),"OTROS")</f>
        <v>OTROS</v>
      </c>
      <c r="AP1030" t="str">
        <f>+IFERROR(VLOOKUP(Tabla1[[#This Row],[EMPLEADO]],IS[],3,0),"OTROS")</f>
        <v>OTROS</v>
      </c>
      <c r="AQ1030" t="str">
        <f>+IFERROR(VLOOKUP(Tabla1[[#This Row],[EMPLEADO]],IS[[NÓMINA]:[INGENIERO]],2,0),"OTROS")</f>
        <v>OTROS</v>
      </c>
    </row>
    <row r="1031" spans="1:43" x14ac:dyDescent="0.25">
      <c r="A1031" t="s">
        <v>36</v>
      </c>
      <c r="B1031">
        <v>1</v>
      </c>
      <c r="C1031" t="s">
        <v>2124</v>
      </c>
      <c r="D1031" t="s">
        <v>38</v>
      </c>
      <c r="E1031" t="s">
        <v>98</v>
      </c>
      <c r="F1031" t="s">
        <v>2125</v>
      </c>
      <c r="G1031" s="17" t="s">
        <v>1682</v>
      </c>
      <c r="H1031" t="s">
        <v>246</v>
      </c>
      <c r="I1031" t="s">
        <v>43</v>
      </c>
      <c r="J1031" t="s">
        <v>8</v>
      </c>
      <c r="K1031" t="s">
        <v>102</v>
      </c>
      <c r="L1031" t="s">
        <v>728</v>
      </c>
      <c r="M1031" t="s">
        <v>709</v>
      </c>
      <c r="N1031">
        <v>0</v>
      </c>
      <c r="O1031" t="s">
        <v>105</v>
      </c>
      <c r="P1031">
        <v>20</v>
      </c>
      <c r="Q1031" t="s">
        <v>62</v>
      </c>
      <c r="R1031" t="s">
        <v>63</v>
      </c>
      <c r="S1031" t="s">
        <v>64</v>
      </c>
      <c r="T1031" t="s">
        <v>51</v>
      </c>
      <c r="U1031" t="s">
        <v>65</v>
      </c>
      <c r="V1031">
        <v>0.8</v>
      </c>
      <c r="W1031" s="1">
        <v>524</v>
      </c>
      <c r="X1031">
        <v>1</v>
      </c>
      <c r="Y1031">
        <v>1.86</v>
      </c>
      <c r="Z1031">
        <v>5</v>
      </c>
      <c r="AA1031">
        <v>0.372</v>
      </c>
      <c r="AB1031" s="2">
        <v>0</v>
      </c>
      <c r="AC1031" s="1">
        <v>0</v>
      </c>
      <c r="AD1031" s="7">
        <v>43493</v>
      </c>
      <c r="AE1031" s="7">
        <v>43493</v>
      </c>
      <c r="AF1031">
        <v>0</v>
      </c>
      <c r="AG1031" t="s">
        <v>53</v>
      </c>
      <c r="AH1031" s="2">
        <v>0</v>
      </c>
      <c r="AI1031" s="1">
        <v>0</v>
      </c>
      <c r="AJ1031" s="1">
        <v>0</v>
      </c>
      <c r="AK1031" s="6" t="str">
        <f>+IF(Tabla1[[#This Row],[REQUEST_TY]]="SR MANTENIMIENTO CORRECTIVO", "EMERGENCIA", "OTROS")</f>
        <v>EMERGENCIA</v>
      </c>
      <c r="AL1031" s="6" t="str">
        <f>+_xlfn.IFS(Tabla1[[#This Row],[Veces obj]]&lt;=1,"0-1",Tabla1[[#This Row],[Veces obj]]&lt;=2,"1-2",Tabla1[[#This Row],[Veces obj]]&lt;=3,"2-3",TRUE,"&gt;3")</f>
        <v>0-1</v>
      </c>
      <c r="AM1031" s="6" t="str">
        <f>+_xlfn.IFS(MONTH(Tabla1[[#This Row],[MES]])&lt;=3,"Q1",MONTH(Tabla1[[#This Row],[MES]])&lt;=6,"Q2",MONTH(Tabla1[[#This Row],[MES]])&lt;=9,"Q3",TRUE,"Q4")</f>
        <v>Q1</v>
      </c>
      <c r="AN1031" t="str">
        <f>+IFERROR(VLOOKUP(Tabla1[[#This Row],[CUENTA]],CTAS[],2,0),"OTROS")</f>
        <v>OTROS</v>
      </c>
      <c r="AP1031" t="str">
        <f>+IFERROR(VLOOKUP(Tabla1[[#This Row],[EMPLEADO]],IS[],3,0),"OTROS")</f>
        <v>OTROS</v>
      </c>
      <c r="AQ1031" t="str">
        <f>+IFERROR(VLOOKUP(Tabla1[[#This Row],[EMPLEADO]],IS[[NÓMINA]:[INGENIERO]],2,0),"OTROS")</f>
        <v>OTROS</v>
      </c>
    </row>
    <row r="1032" spans="1:43" x14ac:dyDescent="0.25">
      <c r="A1032" t="s">
        <v>36</v>
      </c>
      <c r="B1032">
        <v>1</v>
      </c>
      <c r="C1032" t="s">
        <v>2126</v>
      </c>
      <c r="D1032" t="s">
        <v>38</v>
      </c>
      <c r="E1032" t="s">
        <v>237</v>
      </c>
      <c r="F1032" t="s">
        <v>2127</v>
      </c>
      <c r="G1032" s="17" t="s">
        <v>2128</v>
      </c>
      <c r="H1032" t="s">
        <v>484</v>
      </c>
      <c r="I1032" t="s">
        <v>43</v>
      </c>
      <c r="J1032" t="s">
        <v>8</v>
      </c>
      <c r="K1032" t="s">
        <v>2129</v>
      </c>
      <c r="L1032" t="s">
        <v>2130</v>
      </c>
      <c r="M1032" t="s">
        <v>94</v>
      </c>
      <c r="N1032">
        <v>0</v>
      </c>
      <c r="O1032" t="s">
        <v>47</v>
      </c>
      <c r="P1032">
        <v>36</v>
      </c>
      <c r="Q1032" t="s">
        <v>82</v>
      </c>
      <c r="R1032" t="s">
        <v>242</v>
      </c>
      <c r="S1032" t="s">
        <v>64</v>
      </c>
      <c r="T1032" t="s">
        <v>51</v>
      </c>
      <c r="U1032" t="s">
        <v>83</v>
      </c>
      <c r="V1032">
        <v>1.05</v>
      </c>
      <c r="W1032" s="1">
        <v>1433.25</v>
      </c>
      <c r="X1032">
        <v>1</v>
      </c>
      <c r="Y1032">
        <v>1.87</v>
      </c>
      <c r="Z1032">
        <v>5</v>
      </c>
      <c r="AA1032">
        <v>0.374</v>
      </c>
      <c r="AB1032" s="2">
        <v>0</v>
      </c>
      <c r="AC1032" s="1">
        <v>0</v>
      </c>
      <c r="AD1032" s="7">
        <v>43469</v>
      </c>
      <c r="AE1032" s="7">
        <v>43469</v>
      </c>
      <c r="AF1032">
        <v>0</v>
      </c>
      <c r="AG1032" t="s">
        <v>53</v>
      </c>
      <c r="AH1032" s="2">
        <v>0</v>
      </c>
      <c r="AI1032" s="1">
        <v>0</v>
      </c>
      <c r="AJ1032" s="1">
        <v>0</v>
      </c>
      <c r="AK1032" s="6" t="str">
        <f>+IF(Tabla1[[#This Row],[REQUEST_TY]]="SR MANTENIMIENTO CORRECTIVO", "EMERGENCIA", "OTROS")</f>
        <v>EMERGENCIA</v>
      </c>
      <c r="AL1032" s="6" t="str">
        <f>+_xlfn.IFS(Tabla1[[#This Row],[Veces obj]]&lt;=1,"0-1",Tabla1[[#This Row],[Veces obj]]&lt;=2,"1-2",Tabla1[[#This Row],[Veces obj]]&lt;=3,"2-3",TRUE,"&gt;3")</f>
        <v>0-1</v>
      </c>
      <c r="AM1032" s="6" t="str">
        <f>+_xlfn.IFS(MONTH(Tabla1[[#This Row],[MES]])&lt;=3,"Q1",MONTH(Tabla1[[#This Row],[MES]])&lt;=6,"Q2",MONTH(Tabla1[[#This Row],[MES]])&lt;=9,"Q3",TRUE,"Q4")</f>
        <v>Q1</v>
      </c>
      <c r="AN1032" t="str">
        <f>+IFERROR(VLOOKUP(Tabla1[[#This Row],[CUENTA]],CTAS[],2,0),"OTROS")</f>
        <v>OTROS</v>
      </c>
      <c r="AP1032" t="str">
        <f>+IFERROR(VLOOKUP(Tabla1[[#This Row],[EMPLEADO]],IS[],3,0),"OTROS")</f>
        <v>OTROS</v>
      </c>
      <c r="AQ1032" t="str">
        <f>+IFERROR(VLOOKUP(Tabla1[[#This Row],[EMPLEADO]],IS[[NÓMINA]:[INGENIERO]],2,0),"OTROS")</f>
        <v>OTROS</v>
      </c>
    </row>
    <row r="1033" spans="1:43" x14ac:dyDescent="0.25">
      <c r="A1033" t="s">
        <v>36</v>
      </c>
      <c r="B1033">
        <v>1</v>
      </c>
      <c r="C1033" t="s">
        <v>3500</v>
      </c>
      <c r="D1033" t="s">
        <v>3346</v>
      </c>
      <c r="E1033" t="s">
        <v>558</v>
      </c>
      <c r="F1033" t="s">
        <v>3501</v>
      </c>
      <c r="G1033" s="17" t="s">
        <v>3502</v>
      </c>
      <c r="H1033" t="s">
        <v>246</v>
      </c>
      <c r="I1033" t="s">
        <v>43</v>
      </c>
      <c r="J1033" t="s">
        <v>8</v>
      </c>
      <c r="K1033" t="s">
        <v>44</v>
      </c>
      <c r="L1033" t="s">
        <v>3503</v>
      </c>
      <c r="M1033" t="s">
        <v>3504</v>
      </c>
      <c r="N1033">
        <v>1</v>
      </c>
      <c r="O1033" t="s">
        <v>105</v>
      </c>
      <c r="P1033" t="s">
        <v>822</v>
      </c>
      <c r="Q1033" t="s">
        <v>48</v>
      </c>
      <c r="R1033" t="s">
        <v>95</v>
      </c>
      <c r="S1033" t="s">
        <v>64</v>
      </c>
      <c r="T1033" t="s">
        <v>51</v>
      </c>
      <c r="U1033" t="s">
        <v>96</v>
      </c>
      <c r="V1033">
        <v>1</v>
      </c>
      <c r="W1033" s="1">
        <v>0</v>
      </c>
      <c r="X1033">
        <v>0</v>
      </c>
      <c r="Y1033">
        <v>5</v>
      </c>
      <c r="Z1033">
        <v>5</v>
      </c>
      <c r="AA1033">
        <v>1</v>
      </c>
      <c r="AB1033" s="2">
        <v>0</v>
      </c>
      <c r="AC1033" s="1">
        <v>0</v>
      </c>
      <c r="AD1033" s="7">
        <v>43473</v>
      </c>
      <c r="AE1033" s="7">
        <v>43473</v>
      </c>
      <c r="AF1033">
        <v>0</v>
      </c>
      <c r="AG1033" t="s">
        <v>53</v>
      </c>
      <c r="AH1033" s="2">
        <v>0</v>
      </c>
      <c r="AI1033" s="1">
        <v>0</v>
      </c>
      <c r="AJ1033" s="1">
        <v>0</v>
      </c>
      <c r="AK1033" s="6" t="str">
        <f>+IF(Tabla1[[#This Row],[REQUEST_TY]]="SR MANTENIMIENTO CORRECTIVO", "EMERGENCIA", "OTROS")</f>
        <v>OTROS</v>
      </c>
      <c r="AL1033" s="6" t="str">
        <f>+_xlfn.IFS(Tabla1[[#This Row],[Veces obj]]&lt;=1,"0-1",Tabla1[[#This Row],[Veces obj]]&lt;=2,"1-2",Tabla1[[#This Row],[Veces obj]]&lt;=3,"2-3",TRUE,"&gt;3")</f>
        <v>0-1</v>
      </c>
      <c r="AM1033" s="6" t="str">
        <f>+_xlfn.IFS(MONTH(Tabla1[[#This Row],[MES]])&lt;=3,"Q1",MONTH(Tabla1[[#This Row],[MES]])&lt;=6,"Q2",MONTH(Tabla1[[#This Row],[MES]])&lt;=9,"Q3",TRUE,"Q4")</f>
        <v>Q1</v>
      </c>
      <c r="AN1033" t="str">
        <f>+IFERROR(VLOOKUP(Tabla1[[#This Row],[CUENTA]],CTAS[],2,0),"OTROS")</f>
        <v>OTROS</v>
      </c>
      <c r="AP1033" t="str">
        <f>+IFERROR(VLOOKUP(Tabla1[[#This Row],[EMPLEADO]],IS[],3,0),"OTROS")</f>
        <v>OTROS</v>
      </c>
      <c r="AQ1033" t="str">
        <f>+IFERROR(VLOOKUP(Tabla1[[#This Row],[EMPLEADO]],IS[[NÓMINA]:[INGENIERO]],2,0),"OTROS")</f>
        <v>OTROS</v>
      </c>
    </row>
    <row r="1034" spans="1:43" x14ac:dyDescent="0.25">
      <c r="A1034" t="s">
        <v>36</v>
      </c>
      <c r="B1034">
        <v>1</v>
      </c>
      <c r="C1034" t="s">
        <v>2135</v>
      </c>
      <c r="D1034" t="s">
        <v>38</v>
      </c>
      <c r="E1034" t="s">
        <v>2136</v>
      </c>
      <c r="F1034" t="s">
        <v>2137</v>
      </c>
      <c r="G1034" s="17" t="s">
        <v>2138</v>
      </c>
      <c r="H1034" t="s">
        <v>101</v>
      </c>
      <c r="I1034" t="s">
        <v>43</v>
      </c>
      <c r="J1034" t="s">
        <v>8</v>
      </c>
      <c r="K1034" t="s">
        <v>2139</v>
      </c>
      <c r="L1034" t="s">
        <v>2140</v>
      </c>
      <c r="M1034" t="s">
        <v>1269</v>
      </c>
      <c r="N1034">
        <v>0</v>
      </c>
      <c r="O1034" t="s">
        <v>105</v>
      </c>
      <c r="P1034">
        <v>40</v>
      </c>
      <c r="Q1034" t="s">
        <v>82</v>
      </c>
      <c r="R1034" t="s">
        <v>74</v>
      </c>
      <c r="S1034" t="s">
        <v>50</v>
      </c>
      <c r="T1034" t="s">
        <v>51</v>
      </c>
      <c r="U1034" t="s">
        <v>120</v>
      </c>
      <c r="V1034">
        <v>0.8</v>
      </c>
      <c r="W1034" s="1">
        <v>374.40000000000003</v>
      </c>
      <c r="X1034">
        <v>1</v>
      </c>
      <c r="Y1034">
        <v>1.87</v>
      </c>
      <c r="Z1034">
        <v>5</v>
      </c>
      <c r="AA1034">
        <v>0.374</v>
      </c>
      <c r="AB1034" s="2">
        <v>0</v>
      </c>
      <c r="AC1034" s="1">
        <v>0</v>
      </c>
      <c r="AD1034" s="7">
        <v>43481</v>
      </c>
      <c r="AE1034" s="7">
        <v>43481</v>
      </c>
      <c r="AF1034">
        <v>0</v>
      </c>
      <c r="AG1034" t="s">
        <v>53</v>
      </c>
      <c r="AH1034" s="2">
        <v>0</v>
      </c>
      <c r="AI1034" s="1">
        <v>0</v>
      </c>
      <c r="AJ1034" s="1">
        <v>0</v>
      </c>
      <c r="AK1034" s="6" t="str">
        <f>+IF(Tabla1[[#This Row],[REQUEST_TY]]="SR MANTENIMIENTO CORRECTIVO", "EMERGENCIA", "OTROS")</f>
        <v>EMERGENCIA</v>
      </c>
      <c r="AL1034" s="6" t="str">
        <f>+_xlfn.IFS(Tabla1[[#This Row],[Veces obj]]&lt;=1,"0-1",Tabla1[[#This Row],[Veces obj]]&lt;=2,"1-2",Tabla1[[#This Row],[Veces obj]]&lt;=3,"2-3",TRUE,"&gt;3")</f>
        <v>0-1</v>
      </c>
      <c r="AM1034" s="6" t="str">
        <f>+_xlfn.IFS(MONTH(Tabla1[[#This Row],[MES]])&lt;=3,"Q1",MONTH(Tabla1[[#This Row],[MES]])&lt;=6,"Q2",MONTH(Tabla1[[#This Row],[MES]])&lt;=9,"Q3",TRUE,"Q4")</f>
        <v>Q1</v>
      </c>
      <c r="AN1034" t="str">
        <f>+IFERROR(VLOOKUP(Tabla1[[#This Row],[CUENTA]],CTAS[],2,0),"OTROS")</f>
        <v>OTROS</v>
      </c>
      <c r="AP1034" t="str">
        <f>+IFERROR(VLOOKUP(Tabla1[[#This Row],[EMPLEADO]],IS[],3,0),"OTROS")</f>
        <v>OTROS</v>
      </c>
      <c r="AQ1034" t="str">
        <f>+IFERROR(VLOOKUP(Tabla1[[#This Row],[EMPLEADO]],IS[[NÓMINA]:[INGENIERO]],2,0),"OTROS")</f>
        <v>OTROS</v>
      </c>
    </row>
    <row r="1035" spans="1:43" x14ac:dyDescent="0.25">
      <c r="A1035" t="s">
        <v>4444</v>
      </c>
      <c r="B1035">
        <v>1</v>
      </c>
      <c r="C1035" t="s">
        <v>5088</v>
      </c>
      <c r="D1035" t="s">
        <v>38</v>
      </c>
      <c r="E1035" t="s">
        <v>789</v>
      </c>
      <c r="F1035" t="s">
        <v>5089</v>
      </c>
      <c r="G1035" s="17" t="s">
        <v>5090</v>
      </c>
      <c r="H1035" t="s">
        <v>79</v>
      </c>
      <c r="I1035" t="s">
        <v>43</v>
      </c>
      <c r="J1035" t="s">
        <v>8</v>
      </c>
      <c r="K1035" t="s">
        <v>1236</v>
      </c>
      <c r="L1035" t="s">
        <v>2603</v>
      </c>
      <c r="M1035" t="s">
        <v>1238</v>
      </c>
      <c r="N1035">
        <v>0</v>
      </c>
      <c r="O1035" t="s">
        <v>47</v>
      </c>
      <c r="P1035">
        <v>216</v>
      </c>
      <c r="Q1035" t="s">
        <v>48</v>
      </c>
      <c r="R1035" t="s">
        <v>242</v>
      </c>
      <c r="S1035" t="s">
        <v>64</v>
      </c>
      <c r="T1035" t="s">
        <v>51</v>
      </c>
      <c r="U1035" t="s">
        <v>96</v>
      </c>
      <c r="V1035">
        <v>1.1000000000000001</v>
      </c>
      <c r="W1035" s="1">
        <v>1501.5000000000002</v>
      </c>
      <c r="X1035">
        <v>1</v>
      </c>
      <c r="Y1035">
        <v>1.87</v>
      </c>
      <c r="Z1035">
        <v>5</v>
      </c>
      <c r="AA1035">
        <v>0.374</v>
      </c>
      <c r="AB1035" s="2">
        <v>0</v>
      </c>
      <c r="AC1035" s="1">
        <v>0</v>
      </c>
      <c r="AD1035" s="7">
        <v>43502</v>
      </c>
      <c r="AE1035" s="7">
        <v>43502</v>
      </c>
      <c r="AF1035">
        <v>0</v>
      </c>
      <c r="AG1035" t="s">
        <v>53</v>
      </c>
      <c r="AH1035" s="2">
        <v>0</v>
      </c>
      <c r="AI1035" s="1">
        <v>0</v>
      </c>
      <c r="AJ1035" s="1">
        <v>0</v>
      </c>
      <c r="AK1035" s="6" t="str">
        <f>+IF(Tabla1[[#This Row],[REQUEST_TY]]="SR MANTENIMIENTO CORRECTIVO", "EMERGENCIA", "OTROS")</f>
        <v>EMERGENCIA</v>
      </c>
      <c r="AL1035" s="6" t="str">
        <f>+_xlfn.IFS(Tabla1[[#This Row],[Veces obj]]&lt;=1,"0-1",Tabla1[[#This Row],[Veces obj]]&lt;=2,"1-2",Tabla1[[#This Row],[Veces obj]]&lt;=3,"2-3",TRUE,"&gt;3")</f>
        <v>0-1</v>
      </c>
      <c r="AM1035" s="6" t="str">
        <f>+_xlfn.IFS(MONTH(Tabla1[[#This Row],[MES]])&lt;=3,"Q1",MONTH(Tabla1[[#This Row],[MES]])&lt;=6,"Q2",MONTH(Tabla1[[#This Row],[MES]])&lt;=9,"Q3",TRUE,"Q4")</f>
        <v>Q1</v>
      </c>
      <c r="AN1035" t="str">
        <f>+IFERROR(VLOOKUP(Tabla1[[#This Row],[CUENTA]],CTAS[],2,0),"OTROS")</f>
        <v>OTROS</v>
      </c>
      <c r="AP1035" t="str">
        <f>+IFERROR(VLOOKUP(Tabla1[[#This Row],[EMPLEADO]],IS[],3,0),"OTROS")</f>
        <v>OTROS</v>
      </c>
      <c r="AQ1035" t="str">
        <f>+IFERROR(VLOOKUP(Tabla1[[#This Row],[EMPLEADO]],IS[[NÓMINA]:[INGENIERO]],2,0),"OTROS")</f>
        <v>OTROS</v>
      </c>
    </row>
    <row r="1036" spans="1:43" x14ac:dyDescent="0.25">
      <c r="A1036" t="s">
        <v>36</v>
      </c>
      <c r="B1036">
        <v>1</v>
      </c>
      <c r="C1036" t="s">
        <v>2141</v>
      </c>
      <c r="D1036" t="s">
        <v>38</v>
      </c>
      <c r="E1036" t="s">
        <v>332</v>
      </c>
      <c r="F1036" t="s">
        <v>2142</v>
      </c>
      <c r="G1036" s="17" t="s">
        <v>2143</v>
      </c>
      <c r="H1036" t="s">
        <v>646</v>
      </c>
      <c r="I1036" t="s">
        <v>43</v>
      </c>
      <c r="J1036" t="s">
        <v>8</v>
      </c>
      <c r="K1036" t="s">
        <v>102</v>
      </c>
      <c r="L1036" t="s">
        <v>477</v>
      </c>
      <c r="M1036" t="s">
        <v>358</v>
      </c>
      <c r="N1036">
        <v>0</v>
      </c>
      <c r="O1036" t="s">
        <v>47</v>
      </c>
      <c r="P1036">
        <v>8</v>
      </c>
      <c r="Q1036" t="s">
        <v>194</v>
      </c>
      <c r="R1036" t="s">
        <v>317</v>
      </c>
      <c r="S1036" t="s">
        <v>318</v>
      </c>
      <c r="T1036" t="s">
        <v>51</v>
      </c>
      <c r="U1036" t="s">
        <v>224</v>
      </c>
      <c r="V1036">
        <v>0.8</v>
      </c>
      <c r="W1036" s="1">
        <v>1258.4000000000003</v>
      </c>
      <c r="X1036">
        <v>1</v>
      </c>
      <c r="Y1036">
        <v>1.5</v>
      </c>
      <c r="Z1036">
        <v>4</v>
      </c>
      <c r="AA1036">
        <v>0.375</v>
      </c>
      <c r="AB1036" s="2">
        <v>0</v>
      </c>
      <c r="AC1036" s="1">
        <v>0</v>
      </c>
      <c r="AD1036" s="7">
        <v>43483</v>
      </c>
      <c r="AE1036" s="7">
        <v>43483</v>
      </c>
      <c r="AF1036">
        <v>0</v>
      </c>
      <c r="AG1036" t="s">
        <v>53</v>
      </c>
      <c r="AH1036" s="2">
        <v>0</v>
      </c>
      <c r="AI1036" s="1">
        <v>0</v>
      </c>
      <c r="AJ1036" s="1">
        <v>0</v>
      </c>
      <c r="AK1036" s="6" t="str">
        <f>+IF(Tabla1[[#This Row],[REQUEST_TY]]="SR MANTENIMIENTO CORRECTIVO", "EMERGENCIA", "OTROS")</f>
        <v>EMERGENCIA</v>
      </c>
      <c r="AL1036" s="6" t="str">
        <f>+_xlfn.IFS(Tabla1[[#This Row],[Veces obj]]&lt;=1,"0-1",Tabla1[[#This Row],[Veces obj]]&lt;=2,"1-2",Tabla1[[#This Row],[Veces obj]]&lt;=3,"2-3",TRUE,"&gt;3")</f>
        <v>0-1</v>
      </c>
      <c r="AM1036" s="6" t="str">
        <f>+_xlfn.IFS(MONTH(Tabla1[[#This Row],[MES]])&lt;=3,"Q1",MONTH(Tabla1[[#This Row],[MES]])&lt;=6,"Q2",MONTH(Tabla1[[#This Row],[MES]])&lt;=9,"Q3",TRUE,"Q4")</f>
        <v>Q1</v>
      </c>
      <c r="AN1036" t="str">
        <f>+IFERROR(VLOOKUP(Tabla1[[#This Row],[CUENTA]],CTAS[],2,0),"OTROS")</f>
        <v>OTROS</v>
      </c>
      <c r="AP1036" t="str">
        <f>+IFERROR(VLOOKUP(Tabla1[[#This Row],[EMPLEADO]],IS[],3,0),"OTROS")</f>
        <v>OTROS</v>
      </c>
      <c r="AQ1036" t="str">
        <f>+IFERROR(VLOOKUP(Tabla1[[#This Row],[EMPLEADO]],IS[[NÓMINA]:[INGENIERO]],2,0),"OTROS")</f>
        <v>OTROS</v>
      </c>
    </row>
    <row r="1037" spans="1:43" x14ac:dyDescent="0.25">
      <c r="A1037" t="s">
        <v>4444</v>
      </c>
      <c r="B1037">
        <v>1</v>
      </c>
      <c r="C1037" t="s">
        <v>4576</v>
      </c>
      <c r="D1037" t="s">
        <v>38</v>
      </c>
      <c r="E1037" t="s">
        <v>133</v>
      </c>
      <c r="F1037" t="s">
        <v>4577</v>
      </c>
      <c r="G1037" s="17" t="s">
        <v>4436</v>
      </c>
      <c r="H1037" t="s">
        <v>915</v>
      </c>
      <c r="I1037" t="s">
        <v>43</v>
      </c>
      <c r="J1037" t="s">
        <v>8</v>
      </c>
      <c r="K1037" t="s">
        <v>59</v>
      </c>
      <c r="L1037" t="s">
        <v>946</v>
      </c>
      <c r="M1037" t="s">
        <v>316</v>
      </c>
      <c r="N1037">
        <v>0</v>
      </c>
      <c r="O1037" t="s">
        <v>47</v>
      </c>
      <c r="P1037">
        <v>14</v>
      </c>
      <c r="Q1037" t="s">
        <v>194</v>
      </c>
      <c r="R1037" t="s">
        <v>138</v>
      </c>
      <c r="S1037" t="s">
        <v>139</v>
      </c>
      <c r="T1037" t="s">
        <v>51</v>
      </c>
      <c r="U1037" t="s">
        <v>224</v>
      </c>
      <c r="V1037">
        <v>0.8</v>
      </c>
      <c r="W1037" s="1">
        <v>1258.4000000000003</v>
      </c>
      <c r="X1037">
        <v>1</v>
      </c>
      <c r="Y1037">
        <v>1.5</v>
      </c>
      <c r="Z1037">
        <v>4</v>
      </c>
      <c r="AA1037">
        <v>0.375</v>
      </c>
      <c r="AB1037" s="2">
        <v>0</v>
      </c>
      <c r="AC1037" s="1">
        <v>0</v>
      </c>
      <c r="AD1037" s="7">
        <v>43517</v>
      </c>
      <c r="AE1037" s="7">
        <v>43517</v>
      </c>
      <c r="AF1037">
        <v>0</v>
      </c>
      <c r="AG1037" t="s">
        <v>53</v>
      </c>
      <c r="AH1037" s="2">
        <v>0</v>
      </c>
      <c r="AI1037" s="1">
        <v>0</v>
      </c>
      <c r="AJ1037" s="1">
        <v>0</v>
      </c>
      <c r="AK1037" s="6" t="str">
        <f>+IF(Tabla1[[#This Row],[REQUEST_TY]]="SR MANTENIMIENTO CORRECTIVO", "EMERGENCIA", "OTROS")</f>
        <v>EMERGENCIA</v>
      </c>
      <c r="AL1037" s="6" t="str">
        <f>+_xlfn.IFS(Tabla1[[#This Row],[Veces obj]]&lt;=1,"0-1",Tabla1[[#This Row],[Veces obj]]&lt;=2,"1-2",Tabla1[[#This Row],[Veces obj]]&lt;=3,"2-3",TRUE,"&gt;3")</f>
        <v>0-1</v>
      </c>
      <c r="AM1037" s="6" t="str">
        <f>+_xlfn.IFS(MONTH(Tabla1[[#This Row],[MES]])&lt;=3,"Q1",MONTH(Tabla1[[#This Row],[MES]])&lt;=6,"Q2",MONTH(Tabla1[[#This Row],[MES]])&lt;=9,"Q3",TRUE,"Q4")</f>
        <v>Q1</v>
      </c>
      <c r="AN1037" t="str">
        <f>+IFERROR(VLOOKUP(Tabla1[[#This Row],[CUENTA]],CTAS[],2,0),"OTROS")</f>
        <v>OTROS</v>
      </c>
      <c r="AP1037" t="str">
        <f>+IFERROR(VLOOKUP(Tabla1[[#This Row],[EMPLEADO]],IS[],3,0),"OTROS")</f>
        <v>OTROS</v>
      </c>
      <c r="AQ1037" t="str">
        <f>+IFERROR(VLOOKUP(Tabla1[[#This Row],[EMPLEADO]],IS[[NÓMINA]:[INGENIERO]],2,0),"OTROS")</f>
        <v>OTROS</v>
      </c>
    </row>
    <row r="1038" spans="1:43" x14ac:dyDescent="0.25">
      <c r="A1038" t="s">
        <v>4444</v>
      </c>
      <c r="B1038">
        <v>1</v>
      </c>
      <c r="C1038" t="s">
        <v>6189</v>
      </c>
      <c r="D1038" t="s">
        <v>38</v>
      </c>
      <c r="E1038" t="s">
        <v>217</v>
      </c>
      <c r="F1038" t="s">
        <v>6190</v>
      </c>
      <c r="G1038" s="17" t="s">
        <v>6191</v>
      </c>
      <c r="H1038" t="s">
        <v>213</v>
      </c>
      <c r="I1038" t="s">
        <v>43</v>
      </c>
      <c r="J1038" t="s">
        <v>8</v>
      </c>
      <c r="K1038" t="s">
        <v>59</v>
      </c>
      <c r="L1038" t="s">
        <v>2783</v>
      </c>
      <c r="M1038" t="s">
        <v>640</v>
      </c>
      <c r="N1038">
        <v>0</v>
      </c>
      <c r="O1038" t="s">
        <v>47</v>
      </c>
      <c r="P1038">
        <v>92</v>
      </c>
      <c r="Q1038" t="s">
        <v>48</v>
      </c>
      <c r="R1038" t="s">
        <v>223</v>
      </c>
      <c r="S1038" t="s">
        <v>139</v>
      </c>
      <c r="T1038" t="s">
        <v>51</v>
      </c>
      <c r="U1038" t="s">
        <v>353</v>
      </c>
      <c r="V1038">
        <v>1.1499999999999999</v>
      </c>
      <c r="W1038" s="1">
        <v>1808.95</v>
      </c>
      <c r="X1038">
        <v>1</v>
      </c>
      <c r="Y1038">
        <v>1.5</v>
      </c>
      <c r="Z1038">
        <v>4</v>
      </c>
      <c r="AA1038">
        <v>0.375</v>
      </c>
      <c r="AB1038" s="2">
        <v>0</v>
      </c>
      <c r="AC1038" s="1">
        <v>0</v>
      </c>
      <c r="AD1038" s="7">
        <v>43510</v>
      </c>
      <c r="AE1038" s="7">
        <v>43511</v>
      </c>
      <c r="AF1038">
        <v>1</v>
      </c>
      <c r="AG1038" t="s">
        <v>53</v>
      </c>
      <c r="AH1038" s="2">
        <v>0</v>
      </c>
      <c r="AI1038" s="1">
        <v>0</v>
      </c>
      <c r="AJ1038" s="1">
        <v>0</v>
      </c>
      <c r="AK1038" s="6" t="str">
        <f>+IF(Tabla1[[#This Row],[REQUEST_TY]]="SR MANTENIMIENTO CORRECTIVO", "EMERGENCIA", "OTROS")</f>
        <v>EMERGENCIA</v>
      </c>
      <c r="AL1038" s="6" t="str">
        <f>+_xlfn.IFS(Tabla1[[#This Row],[Veces obj]]&lt;=1,"0-1",Tabla1[[#This Row],[Veces obj]]&lt;=2,"1-2",Tabla1[[#This Row],[Veces obj]]&lt;=3,"2-3",TRUE,"&gt;3")</f>
        <v>0-1</v>
      </c>
      <c r="AM1038" s="6" t="str">
        <f>+_xlfn.IFS(MONTH(Tabla1[[#This Row],[MES]])&lt;=3,"Q1",MONTH(Tabla1[[#This Row],[MES]])&lt;=6,"Q2",MONTH(Tabla1[[#This Row],[MES]])&lt;=9,"Q3",TRUE,"Q4")</f>
        <v>Q1</v>
      </c>
      <c r="AN1038" t="str">
        <f>+IFERROR(VLOOKUP(Tabla1[[#This Row],[CUENTA]],CTAS[],2,0),"OTROS")</f>
        <v>OTROS</v>
      </c>
      <c r="AP1038" t="str">
        <f>+IFERROR(VLOOKUP(Tabla1[[#This Row],[EMPLEADO]],IS[],3,0),"OTROS")</f>
        <v>OTROS</v>
      </c>
      <c r="AQ1038" t="str">
        <f>+IFERROR(VLOOKUP(Tabla1[[#This Row],[EMPLEADO]],IS[[NÓMINA]:[INGENIERO]],2,0),"OTROS")</f>
        <v>OTROS</v>
      </c>
    </row>
    <row r="1039" spans="1:43" x14ac:dyDescent="0.25">
      <c r="A1039" t="s">
        <v>4444</v>
      </c>
      <c r="B1039">
        <v>1</v>
      </c>
      <c r="C1039" t="s">
        <v>6208</v>
      </c>
      <c r="D1039" t="s">
        <v>38</v>
      </c>
      <c r="E1039" t="s">
        <v>133</v>
      </c>
      <c r="F1039" t="s">
        <v>6209</v>
      </c>
      <c r="G1039" s="17" t="s">
        <v>212</v>
      </c>
      <c r="H1039" t="s">
        <v>213</v>
      </c>
      <c r="I1039" t="s">
        <v>43</v>
      </c>
      <c r="J1039" t="s">
        <v>8</v>
      </c>
      <c r="K1039" t="s">
        <v>59</v>
      </c>
      <c r="L1039" t="s">
        <v>214</v>
      </c>
      <c r="M1039" t="s">
        <v>215</v>
      </c>
      <c r="N1039">
        <v>0</v>
      </c>
      <c r="O1039" t="s">
        <v>47</v>
      </c>
      <c r="P1039">
        <v>33</v>
      </c>
      <c r="Q1039" t="s">
        <v>82</v>
      </c>
      <c r="R1039" t="s">
        <v>138</v>
      </c>
      <c r="S1039" t="s">
        <v>139</v>
      </c>
      <c r="T1039" t="s">
        <v>51</v>
      </c>
      <c r="U1039" t="s">
        <v>140</v>
      </c>
      <c r="V1039">
        <v>1.1000000000000001</v>
      </c>
      <c r="W1039" s="1">
        <v>1730.3000000000004</v>
      </c>
      <c r="X1039">
        <v>1</v>
      </c>
      <c r="Y1039">
        <v>1.5</v>
      </c>
      <c r="Z1039">
        <v>4</v>
      </c>
      <c r="AA1039">
        <v>0.375</v>
      </c>
      <c r="AB1039" s="2">
        <v>0</v>
      </c>
      <c r="AC1039" s="1">
        <v>0</v>
      </c>
      <c r="AD1039" s="7">
        <v>43511</v>
      </c>
      <c r="AE1039" s="7">
        <v>43511</v>
      </c>
      <c r="AF1039">
        <v>0</v>
      </c>
      <c r="AG1039" t="s">
        <v>53</v>
      </c>
      <c r="AH1039" s="2">
        <v>0</v>
      </c>
      <c r="AI1039" s="1">
        <v>0</v>
      </c>
      <c r="AJ1039" s="1">
        <v>0</v>
      </c>
      <c r="AK1039" s="6" t="str">
        <f>+IF(Tabla1[[#This Row],[REQUEST_TY]]="SR MANTENIMIENTO CORRECTIVO", "EMERGENCIA", "OTROS")</f>
        <v>EMERGENCIA</v>
      </c>
      <c r="AL1039" s="6" t="str">
        <f>+_xlfn.IFS(Tabla1[[#This Row],[Veces obj]]&lt;=1,"0-1",Tabla1[[#This Row],[Veces obj]]&lt;=2,"1-2",Tabla1[[#This Row],[Veces obj]]&lt;=3,"2-3",TRUE,"&gt;3")</f>
        <v>0-1</v>
      </c>
      <c r="AM1039" s="6" t="str">
        <f>+_xlfn.IFS(MONTH(Tabla1[[#This Row],[MES]])&lt;=3,"Q1",MONTH(Tabla1[[#This Row],[MES]])&lt;=6,"Q2",MONTH(Tabla1[[#This Row],[MES]])&lt;=9,"Q3",TRUE,"Q4")</f>
        <v>Q1</v>
      </c>
      <c r="AN1039" t="str">
        <f>+IFERROR(VLOOKUP(Tabla1[[#This Row],[CUENTA]],CTAS[],2,0),"OTROS")</f>
        <v>OTROS</v>
      </c>
      <c r="AP1039" t="str">
        <f>+IFERROR(VLOOKUP(Tabla1[[#This Row],[EMPLEADO]],IS[],3,0),"OTROS")</f>
        <v>OTROS</v>
      </c>
      <c r="AQ1039" t="str">
        <f>+IFERROR(VLOOKUP(Tabla1[[#This Row],[EMPLEADO]],IS[[NÓMINA]:[INGENIERO]],2,0),"OTROS")</f>
        <v>OTROS</v>
      </c>
    </row>
    <row r="1040" spans="1:43" x14ac:dyDescent="0.25">
      <c r="A1040" t="s">
        <v>4444</v>
      </c>
      <c r="B1040">
        <v>1</v>
      </c>
      <c r="C1040" t="s">
        <v>6998</v>
      </c>
      <c r="D1040" t="s">
        <v>38</v>
      </c>
      <c r="E1040" t="s">
        <v>332</v>
      </c>
      <c r="F1040" t="s">
        <v>6999</v>
      </c>
      <c r="G1040" s="17" t="s">
        <v>7000</v>
      </c>
      <c r="H1040" t="s">
        <v>915</v>
      </c>
      <c r="I1040" t="s">
        <v>43</v>
      </c>
      <c r="J1040" t="s">
        <v>8</v>
      </c>
      <c r="K1040" t="s">
        <v>102</v>
      </c>
      <c r="L1040" t="s">
        <v>718</v>
      </c>
      <c r="M1040" t="s">
        <v>46</v>
      </c>
      <c r="N1040">
        <v>0</v>
      </c>
      <c r="O1040" t="s">
        <v>47</v>
      </c>
      <c r="P1040">
        <v>116</v>
      </c>
      <c r="Q1040" t="s">
        <v>48</v>
      </c>
      <c r="R1040" t="s">
        <v>317</v>
      </c>
      <c r="S1040" t="s">
        <v>318</v>
      </c>
      <c r="T1040" t="s">
        <v>51</v>
      </c>
      <c r="U1040" t="s">
        <v>353</v>
      </c>
      <c r="V1040">
        <v>1.1499999999999999</v>
      </c>
      <c r="W1040" s="1">
        <v>1808.95</v>
      </c>
      <c r="X1040">
        <v>1</v>
      </c>
      <c r="Y1040">
        <v>1.5</v>
      </c>
      <c r="Z1040">
        <v>4</v>
      </c>
      <c r="AA1040">
        <v>0.375</v>
      </c>
      <c r="AB1040" s="2">
        <v>0</v>
      </c>
      <c r="AC1040" s="1">
        <v>0</v>
      </c>
      <c r="AD1040" s="7">
        <v>43521</v>
      </c>
      <c r="AE1040" s="7">
        <v>43521</v>
      </c>
      <c r="AF1040">
        <v>0</v>
      </c>
      <c r="AG1040" t="s">
        <v>53</v>
      </c>
      <c r="AH1040" s="2">
        <v>0</v>
      </c>
      <c r="AI1040" s="1">
        <v>0</v>
      </c>
      <c r="AJ1040" s="1">
        <v>0</v>
      </c>
      <c r="AK1040" s="6" t="str">
        <f>+IF(Tabla1[[#This Row],[REQUEST_TY]]="SR MANTENIMIENTO CORRECTIVO", "EMERGENCIA", "OTROS")</f>
        <v>EMERGENCIA</v>
      </c>
      <c r="AL1040" s="6" t="str">
        <f>+_xlfn.IFS(Tabla1[[#This Row],[Veces obj]]&lt;=1,"0-1",Tabla1[[#This Row],[Veces obj]]&lt;=2,"1-2",Tabla1[[#This Row],[Veces obj]]&lt;=3,"2-3",TRUE,"&gt;3")</f>
        <v>0-1</v>
      </c>
      <c r="AM1040" s="6" t="str">
        <f>+_xlfn.IFS(MONTH(Tabla1[[#This Row],[MES]])&lt;=3,"Q1",MONTH(Tabla1[[#This Row],[MES]])&lt;=6,"Q2",MONTH(Tabla1[[#This Row],[MES]])&lt;=9,"Q3",TRUE,"Q4")</f>
        <v>Q1</v>
      </c>
      <c r="AN1040" t="str">
        <f>+IFERROR(VLOOKUP(Tabla1[[#This Row],[CUENTA]],CTAS[],2,0),"OTROS")</f>
        <v>OTROS</v>
      </c>
      <c r="AP1040" t="str">
        <f>+IFERROR(VLOOKUP(Tabla1[[#This Row],[EMPLEADO]],IS[],3,0),"OTROS")</f>
        <v>OTROS</v>
      </c>
      <c r="AQ1040" t="str">
        <f>+IFERROR(VLOOKUP(Tabla1[[#This Row],[EMPLEADO]],IS[[NÓMINA]:[INGENIERO]],2,0),"OTROS")</f>
        <v>OTROS</v>
      </c>
    </row>
    <row r="1041" spans="1:43" x14ac:dyDescent="0.25">
      <c r="A1041" t="s">
        <v>36</v>
      </c>
      <c r="B1041">
        <v>1</v>
      </c>
      <c r="C1041" t="s">
        <v>2144</v>
      </c>
      <c r="D1041" t="s">
        <v>38</v>
      </c>
      <c r="E1041" t="s">
        <v>39</v>
      </c>
      <c r="F1041" t="s">
        <v>2145</v>
      </c>
      <c r="G1041" s="17" t="s">
        <v>2027</v>
      </c>
      <c r="H1041" t="s">
        <v>58</v>
      </c>
      <c r="I1041" t="s">
        <v>43</v>
      </c>
      <c r="J1041" t="s">
        <v>8</v>
      </c>
      <c r="K1041" t="s">
        <v>2028</v>
      </c>
      <c r="L1041" t="s">
        <v>2029</v>
      </c>
      <c r="M1041" t="s">
        <v>736</v>
      </c>
      <c r="N1041">
        <v>0</v>
      </c>
      <c r="O1041" t="s">
        <v>47</v>
      </c>
      <c r="P1041">
        <v>2590</v>
      </c>
      <c r="Q1041" t="s">
        <v>48</v>
      </c>
      <c r="R1041" t="s">
        <v>49</v>
      </c>
      <c r="S1041" t="s">
        <v>50</v>
      </c>
      <c r="T1041" t="s">
        <v>51</v>
      </c>
      <c r="U1041" t="s">
        <v>52</v>
      </c>
      <c r="V1041">
        <v>1.05</v>
      </c>
      <c r="W1041" s="1">
        <v>750.75000000000011</v>
      </c>
      <c r="X1041">
        <v>1</v>
      </c>
      <c r="Y1041">
        <v>1.88</v>
      </c>
      <c r="Z1041">
        <v>5</v>
      </c>
      <c r="AA1041">
        <v>0.376</v>
      </c>
      <c r="AB1041" s="2">
        <v>0</v>
      </c>
      <c r="AC1041" s="1">
        <v>0</v>
      </c>
      <c r="AD1041" s="7">
        <v>43468</v>
      </c>
      <c r="AE1041" s="7">
        <v>43468</v>
      </c>
      <c r="AF1041">
        <v>0</v>
      </c>
      <c r="AG1041" t="s">
        <v>53</v>
      </c>
      <c r="AH1041" s="2">
        <v>0</v>
      </c>
      <c r="AI1041" s="1">
        <v>0</v>
      </c>
      <c r="AJ1041" s="1">
        <v>0</v>
      </c>
      <c r="AK1041" s="6" t="str">
        <f>+IF(Tabla1[[#This Row],[REQUEST_TY]]="SR MANTENIMIENTO CORRECTIVO", "EMERGENCIA", "OTROS")</f>
        <v>EMERGENCIA</v>
      </c>
      <c r="AL1041" s="6" t="str">
        <f>+_xlfn.IFS(Tabla1[[#This Row],[Veces obj]]&lt;=1,"0-1",Tabla1[[#This Row],[Veces obj]]&lt;=2,"1-2",Tabla1[[#This Row],[Veces obj]]&lt;=3,"2-3",TRUE,"&gt;3")</f>
        <v>0-1</v>
      </c>
      <c r="AM1041" s="6" t="str">
        <f>+_xlfn.IFS(MONTH(Tabla1[[#This Row],[MES]])&lt;=3,"Q1",MONTH(Tabla1[[#This Row],[MES]])&lt;=6,"Q2",MONTH(Tabla1[[#This Row],[MES]])&lt;=9,"Q3",TRUE,"Q4")</f>
        <v>Q1</v>
      </c>
      <c r="AN1041" t="str">
        <f>+IFERROR(VLOOKUP(Tabla1[[#This Row],[CUENTA]],CTAS[],2,0),"OTROS")</f>
        <v>OTROS</v>
      </c>
      <c r="AP1041" t="str">
        <f>+IFERROR(VLOOKUP(Tabla1[[#This Row],[EMPLEADO]],IS[],3,0),"OTROS")</f>
        <v>OTROS</v>
      </c>
      <c r="AQ1041" t="str">
        <f>+IFERROR(VLOOKUP(Tabla1[[#This Row],[EMPLEADO]],IS[[NÓMINA]:[INGENIERO]],2,0),"OTROS")</f>
        <v>OTROS</v>
      </c>
    </row>
    <row r="1042" spans="1:43" x14ac:dyDescent="0.25">
      <c r="A1042" t="s">
        <v>36</v>
      </c>
      <c r="B1042">
        <v>1</v>
      </c>
      <c r="C1042" t="s">
        <v>2146</v>
      </c>
      <c r="D1042" t="s">
        <v>38</v>
      </c>
      <c r="E1042" t="s">
        <v>613</v>
      </c>
      <c r="F1042" t="s">
        <v>2147</v>
      </c>
      <c r="G1042" s="17" t="s">
        <v>2148</v>
      </c>
      <c r="H1042" t="s">
        <v>308</v>
      </c>
      <c r="I1042" t="s">
        <v>43</v>
      </c>
      <c r="J1042" t="s">
        <v>8</v>
      </c>
      <c r="K1042" t="s">
        <v>144</v>
      </c>
      <c r="L1042" t="s">
        <v>616</v>
      </c>
      <c r="M1042" t="s">
        <v>46</v>
      </c>
      <c r="N1042">
        <v>0</v>
      </c>
      <c r="O1042" t="s">
        <v>47</v>
      </c>
      <c r="P1042">
        <v>493</v>
      </c>
      <c r="Q1042" t="s">
        <v>48</v>
      </c>
      <c r="R1042" t="s">
        <v>235</v>
      </c>
      <c r="S1042" t="s">
        <v>50</v>
      </c>
      <c r="T1042" t="s">
        <v>51</v>
      </c>
      <c r="U1042" t="s">
        <v>52</v>
      </c>
      <c r="V1042">
        <v>1.05</v>
      </c>
      <c r="W1042" s="1">
        <v>750.75000000000011</v>
      </c>
      <c r="X1042">
        <v>1</v>
      </c>
      <c r="Y1042">
        <v>1.88</v>
      </c>
      <c r="Z1042">
        <v>5</v>
      </c>
      <c r="AA1042">
        <v>0.376</v>
      </c>
      <c r="AB1042" s="2">
        <v>0</v>
      </c>
      <c r="AC1042" s="1">
        <v>0</v>
      </c>
      <c r="AD1042" s="7">
        <v>43472</v>
      </c>
      <c r="AE1042" s="7">
        <v>43472</v>
      </c>
      <c r="AF1042">
        <v>0</v>
      </c>
      <c r="AG1042" t="s">
        <v>53</v>
      </c>
      <c r="AH1042" s="2">
        <v>0</v>
      </c>
      <c r="AI1042" s="1">
        <v>0</v>
      </c>
      <c r="AJ1042" s="1">
        <v>0</v>
      </c>
      <c r="AK1042" s="6" t="str">
        <f>+IF(Tabla1[[#This Row],[REQUEST_TY]]="SR MANTENIMIENTO CORRECTIVO", "EMERGENCIA", "OTROS")</f>
        <v>EMERGENCIA</v>
      </c>
      <c r="AL1042" s="6" t="str">
        <f>+_xlfn.IFS(Tabla1[[#This Row],[Veces obj]]&lt;=1,"0-1",Tabla1[[#This Row],[Veces obj]]&lt;=2,"1-2",Tabla1[[#This Row],[Veces obj]]&lt;=3,"2-3",TRUE,"&gt;3")</f>
        <v>0-1</v>
      </c>
      <c r="AM1042" s="6" t="str">
        <f>+_xlfn.IFS(MONTH(Tabla1[[#This Row],[MES]])&lt;=3,"Q1",MONTH(Tabla1[[#This Row],[MES]])&lt;=6,"Q2",MONTH(Tabla1[[#This Row],[MES]])&lt;=9,"Q3",TRUE,"Q4")</f>
        <v>Q1</v>
      </c>
      <c r="AN1042" t="str">
        <f>+IFERROR(VLOOKUP(Tabla1[[#This Row],[CUENTA]],CTAS[],2,0),"OTROS")</f>
        <v>OTROS</v>
      </c>
      <c r="AP1042" t="str">
        <f>+IFERROR(VLOOKUP(Tabla1[[#This Row],[EMPLEADO]],IS[],3,0),"OTROS")</f>
        <v>OTROS</v>
      </c>
      <c r="AQ1042" t="str">
        <f>+IFERROR(VLOOKUP(Tabla1[[#This Row],[EMPLEADO]],IS[[NÓMINA]:[INGENIERO]],2,0),"OTROS")</f>
        <v>OTROS</v>
      </c>
    </row>
    <row r="1043" spans="1:43" x14ac:dyDescent="0.25">
      <c r="A1043" t="s">
        <v>4444</v>
      </c>
      <c r="B1043">
        <v>1</v>
      </c>
      <c r="C1043" t="s">
        <v>6617</v>
      </c>
      <c r="D1043" t="s">
        <v>38</v>
      </c>
      <c r="E1043" t="s">
        <v>401</v>
      </c>
      <c r="F1043" t="s">
        <v>6618</v>
      </c>
      <c r="G1043" s="17" t="s">
        <v>6619</v>
      </c>
      <c r="H1043" t="s">
        <v>297</v>
      </c>
      <c r="I1043" t="s">
        <v>43</v>
      </c>
      <c r="J1043" t="s">
        <v>8</v>
      </c>
      <c r="K1043" t="s">
        <v>404</v>
      </c>
      <c r="L1043" t="s">
        <v>405</v>
      </c>
      <c r="M1043" t="s">
        <v>94</v>
      </c>
      <c r="N1043">
        <v>0</v>
      </c>
      <c r="O1043" t="s">
        <v>47</v>
      </c>
      <c r="P1043">
        <v>103</v>
      </c>
      <c r="Q1043" t="s">
        <v>48</v>
      </c>
      <c r="R1043" t="s">
        <v>153</v>
      </c>
      <c r="S1043" t="s">
        <v>50</v>
      </c>
      <c r="T1043" t="s">
        <v>51</v>
      </c>
      <c r="U1043" t="s">
        <v>52</v>
      </c>
      <c r="V1043">
        <v>1.05</v>
      </c>
      <c r="W1043" s="1">
        <v>750.75000000000011</v>
      </c>
      <c r="X1043">
        <v>1</v>
      </c>
      <c r="Y1043">
        <v>1.45</v>
      </c>
      <c r="Z1043">
        <v>5</v>
      </c>
      <c r="AA1043">
        <v>0.28999999999999998</v>
      </c>
      <c r="AB1043" s="2">
        <v>0</v>
      </c>
      <c r="AC1043" s="1">
        <v>0</v>
      </c>
      <c r="AD1043" s="7">
        <v>43515</v>
      </c>
      <c r="AE1043" s="7">
        <v>43515</v>
      </c>
      <c r="AF1043">
        <v>0</v>
      </c>
      <c r="AG1043" t="s">
        <v>53</v>
      </c>
      <c r="AH1043" s="2">
        <v>0</v>
      </c>
      <c r="AI1043" s="1">
        <v>0</v>
      </c>
      <c r="AJ1043" s="1">
        <v>0</v>
      </c>
      <c r="AK1043" s="6" t="str">
        <f>+IF(Tabla1[[#This Row],[REQUEST_TY]]="SR MANTENIMIENTO CORRECTIVO", "EMERGENCIA", "OTROS")</f>
        <v>EMERGENCIA</v>
      </c>
      <c r="AL1043" s="6" t="str">
        <f>+_xlfn.IFS(Tabla1[[#This Row],[Veces obj]]&lt;=1,"0-1",Tabla1[[#This Row],[Veces obj]]&lt;=2,"1-2",Tabla1[[#This Row],[Veces obj]]&lt;=3,"2-3",TRUE,"&gt;3")</f>
        <v>0-1</v>
      </c>
      <c r="AM1043" s="6" t="str">
        <f>+_xlfn.IFS(MONTH(Tabla1[[#This Row],[MES]])&lt;=3,"Q1",MONTH(Tabla1[[#This Row],[MES]])&lt;=6,"Q2",MONTH(Tabla1[[#This Row],[MES]])&lt;=9,"Q3",TRUE,"Q4")</f>
        <v>Q1</v>
      </c>
      <c r="AN1043" t="str">
        <f>+IFERROR(VLOOKUP(Tabla1[[#This Row],[CUENTA]],CTAS[],2,0),"OTROS")</f>
        <v>OTROS</v>
      </c>
      <c r="AO1043">
        <v>1</v>
      </c>
      <c r="AP1043" t="str">
        <f>+IFERROR(VLOOKUP(Tabla1[[#This Row],[EMPLEADO]],IS[],3,0),"OTROS")</f>
        <v>JUAREZ</v>
      </c>
      <c r="AQ1043" t="str">
        <f>+IFERROR(VLOOKUP(Tabla1[[#This Row],[EMPLEADO]],IS[[NÓMINA]:[INGENIERO]],2,0),"OTROS")</f>
        <v>ALFREDO TORRES</v>
      </c>
    </row>
    <row r="1044" spans="1:43" x14ac:dyDescent="0.25">
      <c r="A1044" t="s">
        <v>4444</v>
      </c>
      <c r="B1044">
        <v>1</v>
      </c>
      <c r="C1044" t="s">
        <v>5384</v>
      </c>
      <c r="D1044" t="s">
        <v>38</v>
      </c>
      <c r="E1044" t="s">
        <v>1784</v>
      </c>
      <c r="F1044" t="s">
        <v>5385</v>
      </c>
      <c r="G1044" s="17" t="s">
        <v>4288</v>
      </c>
      <c r="H1044" t="s">
        <v>106</v>
      </c>
      <c r="I1044" t="s">
        <v>43</v>
      </c>
      <c r="J1044" t="s">
        <v>8</v>
      </c>
      <c r="K1044" t="s">
        <v>4289</v>
      </c>
      <c r="L1044" t="s">
        <v>4290</v>
      </c>
      <c r="M1044" t="s">
        <v>310</v>
      </c>
      <c r="N1044">
        <v>0</v>
      </c>
      <c r="O1044" t="s">
        <v>47</v>
      </c>
      <c r="P1044">
        <v>30</v>
      </c>
      <c r="Q1044" t="s">
        <v>62</v>
      </c>
      <c r="R1044" t="s">
        <v>1789</v>
      </c>
      <c r="S1044" t="s">
        <v>110</v>
      </c>
      <c r="T1044" t="s">
        <v>51</v>
      </c>
      <c r="U1044" t="s">
        <v>363</v>
      </c>
      <c r="V1044">
        <v>1.1000000000000001</v>
      </c>
      <c r="W1044" s="1">
        <v>2359.5</v>
      </c>
      <c r="X1044">
        <v>1</v>
      </c>
      <c r="Y1044">
        <v>1.1299999999999999</v>
      </c>
      <c r="Z1044">
        <v>3</v>
      </c>
      <c r="AA1044">
        <v>0.37666666666666665</v>
      </c>
      <c r="AB1044" s="2">
        <v>0</v>
      </c>
      <c r="AC1044" s="1">
        <v>0</v>
      </c>
      <c r="AD1044" s="7">
        <v>43518</v>
      </c>
      <c r="AE1044" s="7">
        <v>43518</v>
      </c>
      <c r="AF1044">
        <v>0</v>
      </c>
      <c r="AG1044" t="s">
        <v>53</v>
      </c>
      <c r="AH1044" s="2">
        <v>0</v>
      </c>
      <c r="AI1044" s="1">
        <v>0</v>
      </c>
      <c r="AJ1044" s="1">
        <v>0</v>
      </c>
      <c r="AK1044" s="6" t="str">
        <f>+IF(Tabla1[[#This Row],[REQUEST_TY]]="SR MANTENIMIENTO CORRECTIVO", "EMERGENCIA", "OTROS")</f>
        <v>EMERGENCIA</v>
      </c>
      <c r="AL1044" s="6" t="str">
        <f>+_xlfn.IFS(Tabla1[[#This Row],[Veces obj]]&lt;=1,"0-1",Tabla1[[#This Row],[Veces obj]]&lt;=2,"1-2",Tabla1[[#This Row],[Veces obj]]&lt;=3,"2-3",TRUE,"&gt;3")</f>
        <v>0-1</v>
      </c>
      <c r="AM1044" s="6" t="str">
        <f>+_xlfn.IFS(MONTH(Tabla1[[#This Row],[MES]])&lt;=3,"Q1",MONTH(Tabla1[[#This Row],[MES]])&lt;=6,"Q2",MONTH(Tabla1[[#This Row],[MES]])&lt;=9,"Q3",TRUE,"Q4")</f>
        <v>Q1</v>
      </c>
      <c r="AN1044" t="str">
        <f>+IFERROR(VLOOKUP(Tabla1[[#This Row],[CUENTA]],CTAS[],2,0),"OTROS")</f>
        <v>OTROS</v>
      </c>
      <c r="AP1044" t="str">
        <f>+IFERROR(VLOOKUP(Tabla1[[#This Row],[EMPLEADO]],IS[],3,0),"OTROS")</f>
        <v>OTROS</v>
      </c>
      <c r="AQ1044" t="str">
        <f>+IFERROR(VLOOKUP(Tabla1[[#This Row],[EMPLEADO]],IS[[NÓMINA]:[INGENIERO]],2,0),"OTROS")</f>
        <v>OTROS</v>
      </c>
    </row>
    <row r="1045" spans="1:43" x14ac:dyDescent="0.25">
      <c r="A1045" t="s">
        <v>36</v>
      </c>
      <c r="B1045">
        <v>1</v>
      </c>
      <c r="C1045" t="s">
        <v>2149</v>
      </c>
      <c r="D1045" t="s">
        <v>38</v>
      </c>
      <c r="E1045" t="s">
        <v>55</v>
      </c>
      <c r="F1045" t="s">
        <v>2150</v>
      </c>
      <c r="G1045" s="17" t="s">
        <v>57</v>
      </c>
      <c r="H1045" t="s">
        <v>1052</v>
      </c>
      <c r="I1045" t="s">
        <v>43</v>
      </c>
      <c r="J1045" t="s">
        <v>8</v>
      </c>
      <c r="K1045" t="s">
        <v>59</v>
      </c>
      <c r="L1045" t="s">
        <v>60</v>
      </c>
      <c r="M1045" t="s">
        <v>61</v>
      </c>
      <c r="N1045">
        <v>0</v>
      </c>
      <c r="O1045" t="s">
        <v>47</v>
      </c>
      <c r="P1045">
        <v>14</v>
      </c>
      <c r="Q1045" t="s">
        <v>194</v>
      </c>
      <c r="R1045" t="s">
        <v>63</v>
      </c>
      <c r="S1045" t="s">
        <v>64</v>
      </c>
      <c r="T1045" t="s">
        <v>51</v>
      </c>
      <c r="U1045" t="s">
        <v>195</v>
      </c>
      <c r="V1045">
        <v>0.6</v>
      </c>
      <c r="W1045" s="1">
        <v>819</v>
      </c>
      <c r="X1045">
        <v>1</v>
      </c>
      <c r="Y1045">
        <v>1.9</v>
      </c>
      <c r="Z1045">
        <v>5</v>
      </c>
      <c r="AA1045">
        <v>0.38</v>
      </c>
      <c r="AB1045" s="2">
        <v>0</v>
      </c>
      <c r="AC1045" s="1">
        <v>0</v>
      </c>
      <c r="AD1045" s="7">
        <v>43480</v>
      </c>
      <c r="AE1045" s="7">
        <v>43481</v>
      </c>
      <c r="AF1045">
        <v>1</v>
      </c>
      <c r="AG1045" t="s">
        <v>53</v>
      </c>
      <c r="AH1045" s="2">
        <v>0</v>
      </c>
      <c r="AI1045" s="1">
        <v>0</v>
      </c>
      <c r="AJ1045" s="1">
        <v>0</v>
      </c>
      <c r="AK1045" s="6" t="str">
        <f>+IF(Tabla1[[#This Row],[REQUEST_TY]]="SR MANTENIMIENTO CORRECTIVO", "EMERGENCIA", "OTROS")</f>
        <v>EMERGENCIA</v>
      </c>
      <c r="AL1045" s="6" t="str">
        <f>+_xlfn.IFS(Tabla1[[#This Row],[Veces obj]]&lt;=1,"0-1",Tabla1[[#This Row],[Veces obj]]&lt;=2,"1-2",Tabla1[[#This Row],[Veces obj]]&lt;=3,"2-3",TRUE,"&gt;3")</f>
        <v>0-1</v>
      </c>
      <c r="AM1045" s="6" t="str">
        <f>+_xlfn.IFS(MONTH(Tabla1[[#This Row],[MES]])&lt;=3,"Q1",MONTH(Tabla1[[#This Row],[MES]])&lt;=6,"Q2",MONTH(Tabla1[[#This Row],[MES]])&lt;=9,"Q3",TRUE,"Q4")</f>
        <v>Q1</v>
      </c>
      <c r="AN1045" t="str">
        <f>+IFERROR(VLOOKUP(Tabla1[[#This Row],[CUENTA]],CTAS[],2,0),"OTROS")</f>
        <v>OTROS</v>
      </c>
      <c r="AP1045" t="str">
        <f>+IFERROR(VLOOKUP(Tabla1[[#This Row],[EMPLEADO]],IS[],3,0),"OTROS")</f>
        <v>OTROS</v>
      </c>
      <c r="AQ1045" t="str">
        <f>+IFERROR(VLOOKUP(Tabla1[[#This Row],[EMPLEADO]],IS[[NÓMINA]:[INGENIERO]],2,0),"OTROS")</f>
        <v>OTROS</v>
      </c>
    </row>
    <row r="1046" spans="1:43" x14ac:dyDescent="0.25">
      <c r="A1046" t="s">
        <v>4444</v>
      </c>
      <c r="B1046">
        <v>1</v>
      </c>
      <c r="C1046" t="s">
        <v>5917</v>
      </c>
      <c r="D1046" t="s">
        <v>38</v>
      </c>
      <c r="E1046" t="s">
        <v>464</v>
      </c>
      <c r="F1046" t="s">
        <v>5918</v>
      </c>
      <c r="G1046" s="17" t="s">
        <v>1579</v>
      </c>
      <c r="H1046" t="s">
        <v>297</v>
      </c>
      <c r="I1046" t="s">
        <v>43</v>
      </c>
      <c r="J1046" t="s">
        <v>8</v>
      </c>
      <c r="K1046" t="s">
        <v>151</v>
      </c>
      <c r="L1046" t="s">
        <v>1420</v>
      </c>
      <c r="M1046" t="s">
        <v>1421</v>
      </c>
      <c r="N1046">
        <v>0</v>
      </c>
      <c r="O1046" t="s">
        <v>47</v>
      </c>
      <c r="P1046">
        <v>5</v>
      </c>
      <c r="Q1046" t="s">
        <v>207</v>
      </c>
      <c r="R1046" t="s">
        <v>242</v>
      </c>
      <c r="S1046" t="s">
        <v>64</v>
      </c>
      <c r="T1046" t="s">
        <v>51</v>
      </c>
      <c r="U1046" t="s">
        <v>209</v>
      </c>
      <c r="V1046">
        <v>0</v>
      </c>
      <c r="W1046" s="1">
        <v>0</v>
      </c>
      <c r="X1046">
        <v>1</v>
      </c>
      <c r="Y1046">
        <v>1.78</v>
      </c>
      <c r="Z1046">
        <v>5</v>
      </c>
      <c r="AA1046">
        <v>0.35599999999999998</v>
      </c>
      <c r="AB1046" s="2">
        <v>0</v>
      </c>
      <c r="AC1046" s="1">
        <v>0</v>
      </c>
      <c r="AD1046" s="7">
        <v>43509</v>
      </c>
      <c r="AE1046" s="7">
        <v>43509</v>
      </c>
      <c r="AF1046">
        <v>0</v>
      </c>
      <c r="AG1046" t="s">
        <v>53</v>
      </c>
      <c r="AH1046" s="2">
        <v>0</v>
      </c>
      <c r="AI1046" s="1">
        <v>0</v>
      </c>
      <c r="AJ1046" s="1">
        <v>0</v>
      </c>
      <c r="AK1046" s="6" t="str">
        <f>+IF(Tabla1[[#This Row],[REQUEST_TY]]="SR MANTENIMIENTO CORRECTIVO", "EMERGENCIA", "OTROS")</f>
        <v>EMERGENCIA</v>
      </c>
      <c r="AL1046" s="6" t="str">
        <f>+_xlfn.IFS(Tabla1[[#This Row],[Veces obj]]&lt;=1,"0-1",Tabla1[[#This Row],[Veces obj]]&lt;=2,"1-2",Tabla1[[#This Row],[Veces obj]]&lt;=3,"2-3",TRUE,"&gt;3")</f>
        <v>0-1</v>
      </c>
      <c r="AM1046" s="6" t="str">
        <f>+_xlfn.IFS(MONTH(Tabla1[[#This Row],[MES]])&lt;=3,"Q1",MONTH(Tabla1[[#This Row],[MES]])&lt;=6,"Q2",MONTH(Tabla1[[#This Row],[MES]])&lt;=9,"Q3",TRUE,"Q4")</f>
        <v>Q1</v>
      </c>
      <c r="AN1046" t="str">
        <f>+IFERROR(VLOOKUP(Tabla1[[#This Row],[CUENTA]],CTAS[],2,0),"OTROS")</f>
        <v>HONEYWELL</v>
      </c>
      <c r="AO1046">
        <v>1</v>
      </c>
      <c r="AP1046" t="str">
        <f>+IFERROR(VLOOKUP(Tabla1[[#This Row],[EMPLEADO]],IS[],3,0),"OTROS")</f>
        <v>JUAREZ</v>
      </c>
      <c r="AQ1046" t="str">
        <f>+IFERROR(VLOOKUP(Tabla1[[#This Row],[EMPLEADO]],IS[[NÓMINA]:[INGENIERO]],2,0),"OTROS")</f>
        <v>ALFREDO TORRES</v>
      </c>
    </row>
    <row r="1047" spans="1:43" x14ac:dyDescent="0.25">
      <c r="A1047" t="s">
        <v>36</v>
      </c>
      <c r="B1047">
        <v>1</v>
      </c>
      <c r="C1047" t="s">
        <v>2154</v>
      </c>
      <c r="D1047" t="s">
        <v>38</v>
      </c>
      <c r="E1047" t="s">
        <v>89</v>
      </c>
      <c r="F1047" t="s">
        <v>2155</v>
      </c>
      <c r="G1047" s="17" t="s">
        <v>2156</v>
      </c>
      <c r="H1047" t="s">
        <v>70</v>
      </c>
      <c r="I1047" t="s">
        <v>43</v>
      </c>
      <c r="J1047" t="s">
        <v>8</v>
      </c>
      <c r="K1047" t="s">
        <v>169</v>
      </c>
      <c r="L1047" t="s">
        <v>522</v>
      </c>
      <c r="M1047" t="s">
        <v>94</v>
      </c>
      <c r="N1047">
        <v>1</v>
      </c>
      <c r="O1047" t="s">
        <v>47</v>
      </c>
      <c r="P1047">
        <v>76</v>
      </c>
      <c r="Q1047" t="s">
        <v>48</v>
      </c>
      <c r="R1047" t="s">
        <v>95</v>
      </c>
      <c r="S1047" t="s">
        <v>64</v>
      </c>
      <c r="T1047" t="s">
        <v>51</v>
      </c>
      <c r="U1047" t="s">
        <v>96</v>
      </c>
      <c r="V1047">
        <v>1.1000000000000001</v>
      </c>
      <c r="W1047" s="1">
        <v>0</v>
      </c>
      <c r="X1047">
        <v>1</v>
      </c>
      <c r="Y1047">
        <v>1.9</v>
      </c>
      <c r="Z1047">
        <v>5</v>
      </c>
      <c r="AA1047">
        <v>0.38</v>
      </c>
      <c r="AB1047" s="2">
        <v>0</v>
      </c>
      <c r="AC1047" s="1">
        <v>0</v>
      </c>
      <c r="AD1047" s="7">
        <v>43488</v>
      </c>
      <c r="AE1047" s="7">
        <v>43489</v>
      </c>
      <c r="AF1047">
        <v>1</v>
      </c>
      <c r="AG1047" t="s">
        <v>53</v>
      </c>
      <c r="AH1047" s="2">
        <v>0</v>
      </c>
      <c r="AI1047" s="1">
        <v>0</v>
      </c>
      <c r="AJ1047" s="1">
        <v>0</v>
      </c>
      <c r="AK1047" s="6" t="str">
        <f>+IF(Tabla1[[#This Row],[REQUEST_TY]]="SR MANTENIMIENTO CORRECTIVO", "EMERGENCIA", "OTROS")</f>
        <v>EMERGENCIA</v>
      </c>
      <c r="AL1047" s="6" t="str">
        <f>+_xlfn.IFS(Tabla1[[#This Row],[Veces obj]]&lt;=1,"0-1",Tabla1[[#This Row],[Veces obj]]&lt;=2,"1-2",Tabla1[[#This Row],[Veces obj]]&lt;=3,"2-3",TRUE,"&gt;3")</f>
        <v>0-1</v>
      </c>
      <c r="AM1047" s="6" t="str">
        <f>+_xlfn.IFS(MONTH(Tabla1[[#This Row],[MES]])&lt;=3,"Q1",MONTH(Tabla1[[#This Row],[MES]])&lt;=6,"Q2",MONTH(Tabla1[[#This Row],[MES]])&lt;=9,"Q3",TRUE,"Q4")</f>
        <v>Q1</v>
      </c>
      <c r="AN1047" t="str">
        <f>+IFERROR(VLOOKUP(Tabla1[[#This Row],[CUENTA]],CTAS[],2,0),"OTROS")</f>
        <v>OTROS</v>
      </c>
      <c r="AP1047" t="str">
        <f>+IFERROR(VLOOKUP(Tabla1[[#This Row],[EMPLEADO]],IS[],3,0),"OTROS")</f>
        <v>OTROS</v>
      </c>
      <c r="AQ1047" t="str">
        <f>+IFERROR(VLOOKUP(Tabla1[[#This Row],[EMPLEADO]],IS[[NÓMINA]:[INGENIERO]],2,0),"OTROS")</f>
        <v>OTROS</v>
      </c>
    </row>
    <row r="1048" spans="1:43" x14ac:dyDescent="0.25">
      <c r="A1048" t="s">
        <v>4444</v>
      </c>
      <c r="B1048">
        <v>1</v>
      </c>
      <c r="C1048" t="s">
        <v>5292</v>
      </c>
      <c r="D1048" t="s">
        <v>38</v>
      </c>
      <c r="E1048" t="s">
        <v>604</v>
      </c>
      <c r="F1048" t="s">
        <v>5293</v>
      </c>
      <c r="G1048" s="17" t="s">
        <v>5294</v>
      </c>
      <c r="H1048" t="s">
        <v>213</v>
      </c>
      <c r="I1048" t="s">
        <v>43</v>
      </c>
      <c r="J1048" t="s">
        <v>8</v>
      </c>
      <c r="K1048" t="s">
        <v>2377</v>
      </c>
      <c r="L1048" t="s">
        <v>5295</v>
      </c>
      <c r="M1048" t="s">
        <v>640</v>
      </c>
      <c r="N1048">
        <v>0</v>
      </c>
      <c r="O1048" t="s">
        <v>47</v>
      </c>
      <c r="P1048">
        <v>2625</v>
      </c>
      <c r="Q1048" t="s">
        <v>48</v>
      </c>
      <c r="R1048" t="s">
        <v>63</v>
      </c>
      <c r="S1048" t="s">
        <v>64</v>
      </c>
      <c r="T1048" t="s">
        <v>51</v>
      </c>
      <c r="U1048" t="s">
        <v>96</v>
      </c>
      <c r="V1048">
        <v>1.1000000000000001</v>
      </c>
      <c r="W1048" s="1">
        <v>1501.5000000000002</v>
      </c>
      <c r="X1048">
        <v>1</v>
      </c>
      <c r="Y1048">
        <v>1.9</v>
      </c>
      <c r="Z1048">
        <v>5</v>
      </c>
      <c r="AA1048">
        <v>0.38</v>
      </c>
      <c r="AB1048" s="2">
        <v>0</v>
      </c>
      <c r="AC1048" s="1">
        <v>0</v>
      </c>
      <c r="AD1048" s="7">
        <v>43503</v>
      </c>
      <c r="AE1048" s="7">
        <v>43503</v>
      </c>
      <c r="AF1048">
        <v>0</v>
      </c>
      <c r="AG1048" t="s">
        <v>53</v>
      </c>
      <c r="AH1048" s="2">
        <v>0</v>
      </c>
      <c r="AI1048" s="1">
        <v>0</v>
      </c>
      <c r="AJ1048" s="1">
        <v>0</v>
      </c>
      <c r="AK1048" s="6" t="str">
        <f>+IF(Tabla1[[#This Row],[REQUEST_TY]]="SR MANTENIMIENTO CORRECTIVO", "EMERGENCIA", "OTROS")</f>
        <v>EMERGENCIA</v>
      </c>
      <c r="AL1048" s="6" t="str">
        <f>+_xlfn.IFS(Tabla1[[#This Row],[Veces obj]]&lt;=1,"0-1",Tabla1[[#This Row],[Veces obj]]&lt;=2,"1-2",Tabla1[[#This Row],[Veces obj]]&lt;=3,"2-3",TRUE,"&gt;3")</f>
        <v>0-1</v>
      </c>
      <c r="AM1048" s="6" t="str">
        <f>+_xlfn.IFS(MONTH(Tabla1[[#This Row],[MES]])&lt;=3,"Q1",MONTH(Tabla1[[#This Row],[MES]])&lt;=6,"Q2",MONTH(Tabla1[[#This Row],[MES]])&lt;=9,"Q3",TRUE,"Q4")</f>
        <v>Q1</v>
      </c>
      <c r="AN1048" t="str">
        <f>+IFERROR(VLOOKUP(Tabla1[[#This Row],[CUENTA]],CTAS[],2,0),"OTROS")</f>
        <v>OTROS</v>
      </c>
      <c r="AP1048" t="str">
        <f>+IFERROR(VLOOKUP(Tabla1[[#This Row],[EMPLEADO]],IS[],3,0),"OTROS")</f>
        <v>OTROS</v>
      </c>
      <c r="AQ1048" t="str">
        <f>+IFERROR(VLOOKUP(Tabla1[[#This Row],[EMPLEADO]],IS[[NÓMINA]:[INGENIERO]],2,0),"OTROS")</f>
        <v>OTROS</v>
      </c>
    </row>
    <row r="1049" spans="1:43" x14ac:dyDescent="0.25">
      <c r="A1049" t="s">
        <v>4444</v>
      </c>
      <c r="B1049">
        <v>1</v>
      </c>
      <c r="C1049" t="s">
        <v>5927</v>
      </c>
      <c r="D1049" t="s">
        <v>38</v>
      </c>
      <c r="E1049" t="s">
        <v>604</v>
      </c>
      <c r="F1049" t="s">
        <v>5928</v>
      </c>
      <c r="G1049" s="17" t="s">
        <v>5929</v>
      </c>
      <c r="H1049" t="s">
        <v>471</v>
      </c>
      <c r="I1049" t="s">
        <v>43</v>
      </c>
      <c r="J1049" t="s">
        <v>8</v>
      </c>
      <c r="K1049" t="s">
        <v>2443</v>
      </c>
      <c r="L1049" t="s">
        <v>2444</v>
      </c>
      <c r="M1049" t="s">
        <v>131</v>
      </c>
      <c r="N1049">
        <v>0</v>
      </c>
      <c r="O1049" t="s">
        <v>47</v>
      </c>
      <c r="P1049">
        <v>149</v>
      </c>
      <c r="Q1049" t="s">
        <v>48</v>
      </c>
      <c r="R1049" t="s">
        <v>63</v>
      </c>
      <c r="S1049" t="s">
        <v>64</v>
      </c>
      <c r="T1049" t="s">
        <v>51</v>
      </c>
      <c r="U1049" t="s">
        <v>96</v>
      </c>
      <c r="V1049">
        <v>1.1000000000000001</v>
      </c>
      <c r="W1049" s="1">
        <v>1501.5000000000002</v>
      </c>
      <c r="X1049">
        <v>1</v>
      </c>
      <c r="Y1049">
        <v>1.9</v>
      </c>
      <c r="Z1049">
        <v>5</v>
      </c>
      <c r="AA1049">
        <v>0.38</v>
      </c>
      <c r="AB1049" s="2">
        <v>0</v>
      </c>
      <c r="AC1049" s="1">
        <v>0</v>
      </c>
      <c r="AD1049" s="7">
        <v>43509</v>
      </c>
      <c r="AE1049" s="7">
        <v>43509</v>
      </c>
      <c r="AF1049">
        <v>0</v>
      </c>
      <c r="AG1049" t="s">
        <v>53</v>
      </c>
      <c r="AH1049" s="2">
        <v>0</v>
      </c>
      <c r="AI1049" s="1">
        <v>0</v>
      </c>
      <c r="AJ1049" s="1">
        <v>0</v>
      </c>
      <c r="AK1049" s="6" t="str">
        <f>+IF(Tabla1[[#This Row],[REQUEST_TY]]="SR MANTENIMIENTO CORRECTIVO", "EMERGENCIA", "OTROS")</f>
        <v>EMERGENCIA</v>
      </c>
      <c r="AL1049" s="6" t="str">
        <f>+_xlfn.IFS(Tabla1[[#This Row],[Veces obj]]&lt;=1,"0-1",Tabla1[[#This Row],[Veces obj]]&lt;=2,"1-2",Tabla1[[#This Row],[Veces obj]]&lt;=3,"2-3",TRUE,"&gt;3")</f>
        <v>0-1</v>
      </c>
      <c r="AM1049" s="6" t="str">
        <f>+_xlfn.IFS(MONTH(Tabla1[[#This Row],[MES]])&lt;=3,"Q1",MONTH(Tabla1[[#This Row],[MES]])&lt;=6,"Q2",MONTH(Tabla1[[#This Row],[MES]])&lt;=9,"Q3",TRUE,"Q4")</f>
        <v>Q1</v>
      </c>
      <c r="AN1049" t="str">
        <f>+IFERROR(VLOOKUP(Tabla1[[#This Row],[CUENTA]],CTAS[],2,0),"OTROS")</f>
        <v>OTROS</v>
      </c>
      <c r="AP1049" t="str">
        <f>+IFERROR(VLOOKUP(Tabla1[[#This Row],[EMPLEADO]],IS[],3,0),"OTROS")</f>
        <v>OTROS</v>
      </c>
      <c r="AQ1049" t="str">
        <f>+IFERROR(VLOOKUP(Tabla1[[#This Row],[EMPLEADO]],IS[[NÓMINA]:[INGENIERO]],2,0),"OTROS")</f>
        <v>OTROS</v>
      </c>
    </row>
    <row r="1050" spans="1:43" x14ac:dyDescent="0.25">
      <c r="A1050" t="s">
        <v>36</v>
      </c>
      <c r="B1050">
        <v>1</v>
      </c>
      <c r="C1050" t="s">
        <v>2157</v>
      </c>
      <c r="D1050" t="s">
        <v>38</v>
      </c>
      <c r="E1050" t="s">
        <v>160</v>
      </c>
      <c r="F1050" t="s">
        <v>2158</v>
      </c>
      <c r="G1050" s="17" t="s">
        <v>2159</v>
      </c>
      <c r="H1050" t="s">
        <v>471</v>
      </c>
      <c r="I1050" t="s">
        <v>43</v>
      </c>
      <c r="J1050" t="s">
        <v>8</v>
      </c>
      <c r="K1050" t="s">
        <v>125</v>
      </c>
      <c r="L1050" t="s">
        <v>2160</v>
      </c>
      <c r="M1050" t="s">
        <v>310</v>
      </c>
      <c r="N1050">
        <v>0</v>
      </c>
      <c r="O1050" t="s">
        <v>47</v>
      </c>
      <c r="P1050">
        <v>577</v>
      </c>
      <c r="Q1050" t="s">
        <v>48</v>
      </c>
      <c r="R1050" t="s">
        <v>49</v>
      </c>
      <c r="S1050" t="s">
        <v>50</v>
      </c>
      <c r="T1050" t="s">
        <v>51</v>
      </c>
      <c r="U1050" t="s">
        <v>52</v>
      </c>
      <c r="V1050">
        <v>1.05</v>
      </c>
      <c r="W1050" s="1">
        <v>750.75000000000011</v>
      </c>
      <c r="X1050">
        <v>1</v>
      </c>
      <c r="Y1050">
        <v>1.91</v>
      </c>
      <c r="Z1050">
        <v>5</v>
      </c>
      <c r="AA1050">
        <v>0.38200000000000001</v>
      </c>
      <c r="AB1050" s="2">
        <v>0</v>
      </c>
      <c r="AC1050" s="1">
        <v>0</v>
      </c>
      <c r="AD1050" s="7">
        <v>43476</v>
      </c>
      <c r="AE1050" s="7">
        <v>43476</v>
      </c>
      <c r="AF1050">
        <v>0</v>
      </c>
      <c r="AG1050" t="s">
        <v>53</v>
      </c>
      <c r="AH1050" s="2">
        <v>0</v>
      </c>
      <c r="AI1050" s="1">
        <v>0</v>
      </c>
      <c r="AJ1050" s="1">
        <v>0</v>
      </c>
      <c r="AK1050" s="6" t="str">
        <f>+IF(Tabla1[[#This Row],[REQUEST_TY]]="SR MANTENIMIENTO CORRECTIVO", "EMERGENCIA", "OTROS")</f>
        <v>EMERGENCIA</v>
      </c>
      <c r="AL1050" s="6" t="str">
        <f>+_xlfn.IFS(Tabla1[[#This Row],[Veces obj]]&lt;=1,"0-1",Tabla1[[#This Row],[Veces obj]]&lt;=2,"1-2",Tabla1[[#This Row],[Veces obj]]&lt;=3,"2-3",TRUE,"&gt;3")</f>
        <v>0-1</v>
      </c>
      <c r="AM1050" s="6" t="str">
        <f>+_xlfn.IFS(MONTH(Tabla1[[#This Row],[MES]])&lt;=3,"Q1",MONTH(Tabla1[[#This Row],[MES]])&lt;=6,"Q2",MONTH(Tabla1[[#This Row],[MES]])&lt;=9,"Q3",TRUE,"Q4")</f>
        <v>Q1</v>
      </c>
      <c r="AN1050" t="str">
        <f>+IFERROR(VLOOKUP(Tabla1[[#This Row],[CUENTA]],CTAS[],2,0),"OTROS")</f>
        <v>OTROS</v>
      </c>
      <c r="AP1050" t="str">
        <f>+IFERROR(VLOOKUP(Tabla1[[#This Row],[EMPLEADO]],IS[],3,0),"OTROS")</f>
        <v>OTROS</v>
      </c>
      <c r="AQ1050" t="str">
        <f>+IFERROR(VLOOKUP(Tabla1[[#This Row],[EMPLEADO]],IS[[NÓMINA]:[INGENIERO]],2,0),"OTROS")</f>
        <v>OTROS</v>
      </c>
    </row>
    <row r="1051" spans="1:43" x14ac:dyDescent="0.25">
      <c r="A1051" t="s">
        <v>36</v>
      </c>
      <c r="B1051">
        <v>1</v>
      </c>
      <c r="C1051" t="s">
        <v>2117</v>
      </c>
      <c r="D1051" t="s">
        <v>38</v>
      </c>
      <c r="E1051" t="s">
        <v>850</v>
      </c>
      <c r="F1051" t="s">
        <v>2118</v>
      </c>
      <c r="G1051" s="17" t="s">
        <v>2119</v>
      </c>
      <c r="H1051" t="s">
        <v>297</v>
      </c>
      <c r="I1051" t="s">
        <v>43</v>
      </c>
      <c r="J1051" t="s">
        <v>8</v>
      </c>
      <c r="K1051" t="s">
        <v>240</v>
      </c>
      <c r="L1051" t="s">
        <v>241</v>
      </c>
      <c r="M1051" t="s">
        <v>94</v>
      </c>
      <c r="N1051">
        <v>0</v>
      </c>
      <c r="O1051" t="s">
        <v>47</v>
      </c>
      <c r="P1051">
        <v>81</v>
      </c>
      <c r="Q1051" t="s">
        <v>48</v>
      </c>
      <c r="R1051" t="s">
        <v>242</v>
      </c>
      <c r="S1051" t="s">
        <v>64</v>
      </c>
      <c r="T1051" t="s">
        <v>51</v>
      </c>
      <c r="U1051" t="s">
        <v>96</v>
      </c>
      <c r="V1051">
        <v>1.1000000000000001</v>
      </c>
      <c r="W1051" s="1">
        <v>1501.5000000000002</v>
      </c>
      <c r="X1051">
        <v>1</v>
      </c>
      <c r="Y1051">
        <v>1.85</v>
      </c>
      <c r="Z1051">
        <v>5</v>
      </c>
      <c r="AA1051">
        <v>0.37</v>
      </c>
      <c r="AB1051" s="2">
        <v>0</v>
      </c>
      <c r="AC1051" s="1">
        <v>0</v>
      </c>
      <c r="AD1051" s="7">
        <v>43479</v>
      </c>
      <c r="AE1051" s="7">
        <v>43479</v>
      </c>
      <c r="AF1051">
        <v>0</v>
      </c>
      <c r="AG1051" t="s">
        <v>53</v>
      </c>
      <c r="AH1051" s="2">
        <v>0</v>
      </c>
      <c r="AI1051" s="1">
        <v>0</v>
      </c>
      <c r="AJ1051" s="1">
        <v>0</v>
      </c>
      <c r="AK1051" s="6" t="str">
        <f>+IF(Tabla1[[#This Row],[REQUEST_TY]]="SR MANTENIMIENTO CORRECTIVO", "EMERGENCIA", "OTROS")</f>
        <v>EMERGENCIA</v>
      </c>
      <c r="AL1051" s="6" t="str">
        <f>+_xlfn.IFS(Tabla1[[#This Row],[Veces obj]]&lt;=1,"0-1",Tabla1[[#This Row],[Veces obj]]&lt;=2,"1-2",Tabla1[[#This Row],[Veces obj]]&lt;=3,"2-3",TRUE,"&gt;3")</f>
        <v>0-1</v>
      </c>
      <c r="AM1051" s="6" t="str">
        <f>+_xlfn.IFS(MONTH(Tabla1[[#This Row],[MES]])&lt;=3,"Q1",MONTH(Tabla1[[#This Row],[MES]])&lt;=6,"Q2",MONTH(Tabla1[[#This Row],[MES]])&lt;=9,"Q3",TRUE,"Q4")</f>
        <v>Q1</v>
      </c>
      <c r="AN1051" t="str">
        <f>+IFERROR(VLOOKUP(Tabla1[[#This Row],[CUENTA]],CTAS[],2,0),"OTROS")</f>
        <v>OTROS</v>
      </c>
      <c r="AO1051">
        <v>1</v>
      </c>
      <c r="AP1051" t="str">
        <f>+IFERROR(VLOOKUP(Tabla1[[#This Row],[EMPLEADO]],IS[],3,0),"OTROS")</f>
        <v>JUAREZ</v>
      </c>
      <c r="AQ1051" t="str">
        <f>+IFERROR(VLOOKUP(Tabla1[[#This Row],[EMPLEADO]],IS[[NÓMINA]:[INGENIERO]],2,0),"OTROS")</f>
        <v>ALFREDO TORRES</v>
      </c>
    </row>
    <row r="1052" spans="1:43" x14ac:dyDescent="0.25">
      <c r="A1052" t="s">
        <v>36</v>
      </c>
      <c r="B1052">
        <v>1</v>
      </c>
      <c r="C1052" t="s">
        <v>2163</v>
      </c>
      <c r="D1052" t="s">
        <v>38</v>
      </c>
      <c r="E1052" t="s">
        <v>373</v>
      </c>
      <c r="F1052" t="s">
        <v>2164</v>
      </c>
      <c r="G1052" s="17" t="s">
        <v>2165</v>
      </c>
      <c r="H1052" t="s">
        <v>246</v>
      </c>
      <c r="I1052" t="s">
        <v>43</v>
      </c>
      <c r="J1052" t="s">
        <v>8</v>
      </c>
      <c r="K1052" t="s">
        <v>102</v>
      </c>
      <c r="L1052" t="s">
        <v>303</v>
      </c>
      <c r="M1052" t="s">
        <v>304</v>
      </c>
      <c r="N1052">
        <v>0</v>
      </c>
      <c r="O1052" t="s">
        <v>105</v>
      </c>
      <c r="P1052">
        <v>70</v>
      </c>
      <c r="Q1052" t="s">
        <v>48</v>
      </c>
      <c r="R1052" t="s">
        <v>153</v>
      </c>
      <c r="S1052" t="s">
        <v>50</v>
      </c>
      <c r="T1052" t="s">
        <v>51</v>
      </c>
      <c r="U1052" t="s">
        <v>52</v>
      </c>
      <c r="V1052">
        <v>1.05</v>
      </c>
      <c r="W1052" s="1">
        <v>491.40000000000003</v>
      </c>
      <c r="X1052">
        <v>1</v>
      </c>
      <c r="Y1052">
        <v>1.92</v>
      </c>
      <c r="Z1052">
        <v>5</v>
      </c>
      <c r="AA1052">
        <v>0.38400000000000001</v>
      </c>
      <c r="AB1052" s="2">
        <v>0</v>
      </c>
      <c r="AC1052" s="1">
        <v>0</v>
      </c>
      <c r="AD1052" s="7">
        <v>43482</v>
      </c>
      <c r="AE1052" s="7">
        <v>43483</v>
      </c>
      <c r="AF1052">
        <v>1</v>
      </c>
      <c r="AG1052" t="s">
        <v>53</v>
      </c>
      <c r="AH1052" s="2">
        <v>0</v>
      </c>
      <c r="AI1052" s="1">
        <v>0</v>
      </c>
      <c r="AJ1052" s="1">
        <v>0</v>
      </c>
      <c r="AK1052" s="6" t="str">
        <f>+IF(Tabla1[[#This Row],[REQUEST_TY]]="SR MANTENIMIENTO CORRECTIVO", "EMERGENCIA", "OTROS")</f>
        <v>EMERGENCIA</v>
      </c>
      <c r="AL1052" s="6" t="str">
        <f>+_xlfn.IFS(Tabla1[[#This Row],[Veces obj]]&lt;=1,"0-1",Tabla1[[#This Row],[Veces obj]]&lt;=2,"1-2",Tabla1[[#This Row],[Veces obj]]&lt;=3,"2-3",TRUE,"&gt;3")</f>
        <v>0-1</v>
      </c>
      <c r="AM1052" s="6" t="str">
        <f>+_xlfn.IFS(MONTH(Tabla1[[#This Row],[MES]])&lt;=3,"Q1",MONTH(Tabla1[[#This Row],[MES]])&lt;=6,"Q2",MONTH(Tabla1[[#This Row],[MES]])&lt;=9,"Q3",TRUE,"Q4")</f>
        <v>Q1</v>
      </c>
      <c r="AN1052" t="str">
        <f>+IFERROR(VLOOKUP(Tabla1[[#This Row],[CUENTA]],CTAS[],2,0),"OTROS")</f>
        <v>OTROS</v>
      </c>
      <c r="AP1052" t="str">
        <f>+IFERROR(VLOOKUP(Tabla1[[#This Row],[EMPLEADO]],IS[],3,0),"OTROS")</f>
        <v>OTROS</v>
      </c>
      <c r="AQ1052" t="str">
        <f>+IFERROR(VLOOKUP(Tabla1[[#This Row],[EMPLEADO]],IS[[NÓMINA]:[INGENIERO]],2,0),"OTROS")</f>
        <v>OTROS</v>
      </c>
    </row>
    <row r="1053" spans="1:43" x14ac:dyDescent="0.25">
      <c r="A1053" t="s">
        <v>36</v>
      </c>
      <c r="B1053">
        <v>1</v>
      </c>
      <c r="C1053" t="s">
        <v>2166</v>
      </c>
      <c r="D1053" t="s">
        <v>38</v>
      </c>
      <c r="E1053" t="s">
        <v>558</v>
      </c>
      <c r="F1053" t="s">
        <v>2167</v>
      </c>
      <c r="G1053" s="17" t="s">
        <v>2168</v>
      </c>
      <c r="H1053" t="s">
        <v>1572</v>
      </c>
      <c r="I1053" t="s">
        <v>43</v>
      </c>
      <c r="J1053" t="s">
        <v>8</v>
      </c>
      <c r="K1053" t="s">
        <v>1434</v>
      </c>
      <c r="L1053" t="s">
        <v>2169</v>
      </c>
      <c r="M1053" t="s">
        <v>1436</v>
      </c>
      <c r="N1053">
        <v>0</v>
      </c>
      <c r="O1053" t="s">
        <v>47</v>
      </c>
      <c r="P1053">
        <v>115</v>
      </c>
      <c r="Q1053" t="s">
        <v>48</v>
      </c>
      <c r="R1053" t="s">
        <v>95</v>
      </c>
      <c r="S1053" t="s">
        <v>64</v>
      </c>
      <c r="T1053" t="s">
        <v>51</v>
      </c>
      <c r="U1053" t="s">
        <v>96</v>
      </c>
      <c r="V1053">
        <v>1.1000000000000001</v>
      </c>
      <c r="W1053" s="1">
        <v>1501.5000000000002</v>
      </c>
      <c r="X1053">
        <v>1</v>
      </c>
      <c r="Y1053">
        <v>1.92</v>
      </c>
      <c r="Z1053">
        <v>5</v>
      </c>
      <c r="AA1053">
        <v>0.38400000000000001</v>
      </c>
      <c r="AB1053" s="2">
        <v>0</v>
      </c>
      <c r="AC1053" s="1">
        <v>0</v>
      </c>
      <c r="AD1053" s="7">
        <v>43483</v>
      </c>
      <c r="AE1053" s="7">
        <v>43483</v>
      </c>
      <c r="AF1053">
        <v>0</v>
      </c>
      <c r="AG1053" t="s">
        <v>53</v>
      </c>
      <c r="AH1053" s="2">
        <v>0</v>
      </c>
      <c r="AI1053" s="1">
        <v>0</v>
      </c>
      <c r="AJ1053" s="1">
        <v>0</v>
      </c>
      <c r="AK1053" s="6" t="str">
        <f>+IF(Tabla1[[#This Row],[REQUEST_TY]]="SR MANTENIMIENTO CORRECTIVO", "EMERGENCIA", "OTROS")</f>
        <v>EMERGENCIA</v>
      </c>
      <c r="AL1053" s="6" t="str">
        <f>+_xlfn.IFS(Tabla1[[#This Row],[Veces obj]]&lt;=1,"0-1",Tabla1[[#This Row],[Veces obj]]&lt;=2,"1-2",Tabla1[[#This Row],[Veces obj]]&lt;=3,"2-3",TRUE,"&gt;3")</f>
        <v>0-1</v>
      </c>
      <c r="AM1053" s="6" t="str">
        <f>+_xlfn.IFS(MONTH(Tabla1[[#This Row],[MES]])&lt;=3,"Q1",MONTH(Tabla1[[#This Row],[MES]])&lt;=6,"Q2",MONTH(Tabla1[[#This Row],[MES]])&lt;=9,"Q3",TRUE,"Q4")</f>
        <v>Q1</v>
      </c>
      <c r="AN1053" t="str">
        <f>+IFERROR(VLOOKUP(Tabla1[[#This Row],[CUENTA]],CTAS[],2,0),"OTROS")</f>
        <v>OTROS</v>
      </c>
      <c r="AP1053" t="str">
        <f>+IFERROR(VLOOKUP(Tabla1[[#This Row],[EMPLEADO]],IS[],3,0),"OTROS")</f>
        <v>OTROS</v>
      </c>
      <c r="AQ1053" t="str">
        <f>+IFERROR(VLOOKUP(Tabla1[[#This Row],[EMPLEADO]],IS[[NÓMINA]:[INGENIERO]],2,0),"OTROS")</f>
        <v>OTROS</v>
      </c>
    </row>
    <row r="1054" spans="1:43" x14ac:dyDescent="0.25">
      <c r="A1054" t="s">
        <v>36</v>
      </c>
      <c r="B1054">
        <v>1</v>
      </c>
      <c r="C1054" t="s">
        <v>2170</v>
      </c>
      <c r="D1054" t="s">
        <v>38</v>
      </c>
      <c r="E1054" t="s">
        <v>2171</v>
      </c>
      <c r="F1054" t="s">
        <v>2172</v>
      </c>
      <c r="G1054" s="17" t="s">
        <v>2173</v>
      </c>
      <c r="H1054" t="s">
        <v>58</v>
      </c>
      <c r="I1054" t="s">
        <v>43</v>
      </c>
      <c r="J1054" t="s">
        <v>8</v>
      </c>
      <c r="K1054" t="s">
        <v>2174</v>
      </c>
      <c r="L1054" t="s">
        <v>2175</v>
      </c>
      <c r="M1054" t="s">
        <v>222</v>
      </c>
      <c r="N1054">
        <v>0</v>
      </c>
      <c r="O1054" t="s">
        <v>47</v>
      </c>
      <c r="P1054">
        <v>2605</v>
      </c>
      <c r="Q1054" t="s">
        <v>48</v>
      </c>
      <c r="R1054" t="s">
        <v>49</v>
      </c>
      <c r="S1054" t="s">
        <v>50</v>
      </c>
      <c r="T1054" t="s">
        <v>51</v>
      </c>
      <c r="U1054" t="s">
        <v>52</v>
      </c>
      <c r="V1054">
        <v>1.05</v>
      </c>
      <c r="W1054" s="1">
        <v>750.75000000000011</v>
      </c>
      <c r="X1054">
        <v>1</v>
      </c>
      <c r="Y1054">
        <v>1.92</v>
      </c>
      <c r="Z1054">
        <v>5</v>
      </c>
      <c r="AA1054">
        <v>0.38400000000000001</v>
      </c>
      <c r="AB1054" s="2">
        <v>0</v>
      </c>
      <c r="AC1054" s="1">
        <v>0</v>
      </c>
      <c r="AD1054" s="7">
        <v>43483</v>
      </c>
      <c r="AE1054" s="7">
        <v>43486</v>
      </c>
      <c r="AF1054">
        <v>1</v>
      </c>
      <c r="AG1054" t="s">
        <v>53</v>
      </c>
      <c r="AH1054" s="2">
        <v>0</v>
      </c>
      <c r="AI1054" s="1">
        <v>0</v>
      </c>
      <c r="AJ1054" s="1">
        <v>0</v>
      </c>
      <c r="AK1054" s="6" t="str">
        <f>+IF(Tabla1[[#This Row],[REQUEST_TY]]="SR MANTENIMIENTO CORRECTIVO", "EMERGENCIA", "OTROS")</f>
        <v>EMERGENCIA</v>
      </c>
      <c r="AL1054" s="6" t="str">
        <f>+_xlfn.IFS(Tabla1[[#This Row],[Veces obj]]&lt;=1,"0-1",Tabla1[[#This Row],[Veces obj]]&lt;=2,"1-2",Tabla1[[#This Row],[Veces obj]]&lt;=3,"2-3",TRUE,"&gt;3")</f>
        <v>0-1</v>
      </c>
      <c r="AM1054" s="6" t="str">
        <f>+_xlfn.IFS(MONTH(Tabla1[[#This Row],[MES]])&lt;=3,"Q1",MONTH(Tabla1[[#This Row],[MES]])&lt;=6,"Q2",MONTH(Tabla1[[#This Row],[MES]])&lt;=9,"Q3",TRUE,"Q4")</f>
        <v>Q1</v>
      </c>
      <c r="AN1054" t="str">
        <f>+IFERROR(VLOOKUP(Tabla1[[#This Row],[CUENTA]],CTAS[],2,0),"OTROS")</f>
        <v>OTROS</v>
      </c>
      <c r="AP1054" t="str">
        <f>+IFERROR(VLOOKUP(Tabla1[[#This Row],[EMPLEADO]],IS[],3,0),"OTROS")</f>
        <v>OTROS</v>
      </c>
      <c r="AQ1054" t="str">
        <f>+IFERROR(VLOOKUP(Tabla1[[#This Row],[EMPLEADO]],IS[[NÓMINA]:[INGENIERO]],2,0),"OTROS")</f>
        <v>OTROS</v>
      </c>
    </row>
    <row r="1055" spans="1:43" x14ac:dyDescent="0.25">
      <c r="A1055" t="s">
        <v>36</v>
      </c>
      <c r="B1055">
        <v>1</v>
      </c>
      <c r="C1055" t="s">
        <v>2176</v>
      </c>
      <c r="D1055" t="s">
        <v>38</v>
      </c>
      <c r="E1055" t="s">
        <v>1208</v>
      </c>
      <c r="F1055" t="s">
        <v>2177</v>
      </c>
      <c r="G1055" s="17" t="s">
        <v>2178</v>
      </c>
      <c r="H1055" t="s">
        <v>1130</v>
      </c>
      <c r="I1055" t="s">
        <v>43</v>
      </c>
      <c r="J1055" t="s">
        <v>8</v>
      </c>
      <c r="K1055" t="s">
        <v>2179</v>
      </c>
      <c r="L1055" t="s">
        <v>2180</v>
      </c>
      <c r="M1055" t="s">
        <v>2181</v>
      </c>
      <c r="N1055">
        <v>0</v>
      </c>
      <c r="O1055" t="s">
        <v>47</v>
      </c>
      <c r="P1055">
        <v>2605</v>
      </c>
      <c r="Q1055" t="s">
        <v>48</v>
      </c>
      <c r="R1055" t="s">
        <v>153</v>
      </c>
      <c r="S1055" t="s">
        <v>50</v>
      </c>
      <c r="T1055" t="s">
        <v>51</v>
      </c>
      <c r="U1055" t="s">
        <v>52</v>
      </c>
      <c r="V1055">
        <v>1.05</v>
      </c>
      <c r="W1055" s="1">
        <v>750.75000000000011</v>
      </c>
      <c r="X1055">
        <v>1</v>
      </c>
      <c r="Y1055">
        <v>1.92</v>
      </c>
      <c r="Z1055">
        <v>5</v>
      </c>
      <c r="AA1055">
        <v>0.38400000000000001</v>
      </c>
      <c r="AB1055" s="2">
        <v>0</v>
      </c>
      <c r="AC1055" s="1">
        <v>0</v>
      </c>
      <c r="AD1055" s="7">
        <v>43483</v>
      </c>
      <c r="AE1055" s="7">
        <v>43486</v>
      </c>
      <c r="AF1055">
        <v>1</v>
      </c>
      <c r="AG1055" t="s">
        <v>53</v>
      </c>
      <c r="AH1055" s="2">
        <v>0</v>
      </c>
      <c r="AI1055" s="1">
        <v>0</v>
      </c>
      <c r="AJ1055" s="1">
        <v>0</v>
      </c>
      <c r="AK1055" s="6" t="str">
        <f>+IF(Tabla1[[#This Row],[REQUEST_TY]]="SR MANTENIMIENTO CORRECTIVO", "EMERGENCIA", "OTROS")</f>
        <v>EMERGENCIA</v>
      </c>
      <c r="AL1055" s="6" t="str">
        <f>+_xlfn.IFS(Tabla1[[#This Row],[Veces obj]]&lt;=1,"0-1",Tabla1[[#This Row],[Veces obj]]&lt;=2,"1-2",Tabla1[[#This Row],[Veces obj]]&lt;=3,"2-3",TRUE,"&gt;3")</f>
        <v>0-1</v>
      </c>
      <c r="AM1055" s="6" t="str">
        <f>+_xlfn.IFS(MONTH(Tabla1[[#This Row],[MES]])&lt;=3,"Q1",MONTH(Tabla1[[#This Row],[MES]])&lt;=6,"Q2",MONTH(Tabla1[[#This Row],[MES]])&lt;=9,"Q3",TRUE,"Q4")</f>
        <v>Q1</v>
      </c>
      <c r="AN1055" t="str">
        <f>+IFERROR(VLOOKUP(Tabla1[[#This Row],[CUENTA]],CTAS[],2,0),"OTROS")</f>
        <v>OTROS</v>
      </c>
      <c r="AP1055" t="str">
        <f>+IFERROR(VLOOKUP(Tabla1[[#This Row],[EMPLEADO]],IS[],3,0),"OTROS")</f>
        <v>OTROS</v>
      </c>
      <c r="AQ1055" t="str">
        <f>+IFERROR(VLOOKUP(Tabla1[[#This Row],[EMPLEADO]],IS[[NÓMINA]:[INGENIERO]],2,0),"OTROS")</f>
        <v>OTROS</v>
      </c>
    </row>
    <row r="1056" spans="1:43" x14ac:dyDescent="0.25">
      <c r="A1056" t="s">
        <v>36</v>
      </c>
      <c r="B1056">
        <v>1</v>
      </c>
      <c r="C1056" t="s">
        <v>2222</v>
      </c>
      <c r="D1056" t="s">
        <v>38</v>
      </c>
      <c r="E1056" t="s">
        <v>275</v>
      </c>
      <c r="F1056" t="s">
        <v>2223</v>
      </c>
      <c r="G1056" s="17" t="s">
        <v>2224</v>
      </c>
      <c r="H1056" t="s">
        <v>297</v>
      </c>
      <c r="I1056" t="s">
        <v>43</v>
      </c>
      <c r="J1056" t="s">
        <v>8</v>
      </c>
      <c r="K1056" t="s">
        <v>71</v>
      </c>
      <c r="L1056" t="s">
        <v>859</v>
      </c>
      <c r="M1056" t="s">
        <v>73</v>
      </c>
      <c r="N1056">
        <v>0</v>
      </c>
      <c r="O1056" t="s">
        <v>47</v>
      </c>
      <c r="P1056">
        <v>271</v>
      </c>
      <c r="Q1056" t="s">
        <v>48</v>
      </c>
      <c r="R1056" t="s">
        <v>95</v>
      </c>
      <c r="S1056" t="s">
        <v>64</v>
      </c>
      <c r="T1056" t="s">
        <v>51</v>
      </c>
      <c r="U1056" t="s">
        <v>96</v>
      </c>
      <c r="V1056">
        <v>1.1000000000000001</v>
      </c>
      <c r="W1056" s="1">
        <v>1501.5000000000002</v>
      </c>
      <c r="X1056">
        <v>1</v>
      </c>
      <c r="Y1056">
        <v>1.98</v>
      </c>
      <c r="Z1056">
        <v>5</v>
      </c>
      <c r="AA1056">
        <v>0.39600000000000002</v>
      </c>
      <c r="AB1056" s="2">
        <v>0</v>
      </c>
      <c r="AC1056" s="1">
        <v>0</v>
      </c>
      <c r="AD1056" s="7">
        <v>43473</v>
      </c>
      <c r="AE1056" s="7">
        <v>43473</v>
      </c>
      <c r="AF1056">
        <v>0</v>
      </c>
      <c r="AG1056" t="s">
        <v>53</v>
      </c>
      <c r="AH1056" s="2">
        <v>0</v>
      </c>
      <c r="AI1056" s="1">
        <v>0</v>
      </c>
      <c r="AJ1056" s="1">
        <v>0</v>
      </c>
      <c r="AK1056" s="6" t="str">
        <f>+IF(Tabla1[[#This Row],[REQUEST_TY]]="SR MANTENIMIENTO CORRECTIVO", "EMERGENCIA", "OTROS")</f>
        <v>EMERGENCIA</v>
      </c>
      <c r="AL1056" s="6" t="str">
        <f>+_xlfn.IFS(Tabla1[[#This Row],[Veces obj]]&lt;=1,"0-1",Tabla1[[#This Row],[Veces obj]]&lt;=2,"1-2",Tabla1[[#This Row],[Veces obj]]&lt;=3,"2-3",TRUE,"&gt;3")</f>
        <v>0-1</v>
      </c>
      <c r="AM1056" s="6" t="str">
        <f>+_xlfn.IFS(MONTH(Tabla1[[#This Row],[MES]])&lt;=3,"Q1",MONTH(Tabla1[[#This Row],[MES]])&lt;=6,"Q2",MONTH(Tabla1[[#This Row],[MES]])&lt;=9,"Q3",TRUE,"Q4")</f>
        <v>Q1</v>
      </c>
      <c r="AN1056" t="str">
        <f>+IFERROR(VLOOKUP(Tabla1[[#This Row],[CUENTA]],CTAS[],2,0),"OTROS")</f>
        <v>OTROS</v>
      </c>
      <c r="AO1056">
        <v>1</v>
      </c>
      <c r="AP1056" t="str">
        <f>+IFERROR(VLOOKUP(Tabla1[[#This Row],[EMPLEADO]],IS[],3,0),"OTROS")</f>
        <v>JUAREZ</v>
      </c>
      <c r="AQ1056" t="str">
        <f>+IFERROR(VLOOKUP(Tabla1[[#This Row],[EMPLEADO]],IS[[NÓMINA]:[INGENIERO]],2,0),"OTROS")</f>
        <v>ALFREDO TORRES</v>
      </c>
    </row>
    <row r="1057" spans="1:43" x14ac:dyDescent="0.25">
      <c r="A1057" t="s">
        <v>4444</v>
      </c>
      <c r="B1057">
        <v>1</v>
      </c>
      <c r="C1057" t="s">
        <v>6176</v>
      </c>
      <c r="D1057" t="s">
        <v>38</v>
      </c>
      <c r="E1057" t="s">
        <v>814</v>
      </c>
      <c r="F1057" t="s">
        <v>6177</v>
      </c>
      <c r="G1057" s="17" t="s">
        <v>4194</v>
      </c>
      <c r="H1057" t="s">
        <v>915</v>
      </c>
      <c r="I1057" t="s">
        <v>43</v>
      </c>
      <c r="J1057" t="s">
        <v>8</v>
      </c>
      <c r="K1057" t="s">
        <v>151</v>
      </c>
      <c r="L1057" t="s">
        <v>4005</v>
      </c>
      <c r="M1057" t="s">
        <v>256</v>
      </c>
      <c r="N1057">
        <v>0</v>
      </c>
      <c r="O1057" t="s">
        <v>47</v>
      </c>
      <c r="P1057">
        <v>20</v>
      </c>
      <c r="Q1057" t="s">
        <v>62</v>
      </c>
      <c r="R1057" t="s">
        <v>95</v>
      </c>
      <c r="S1057" t="s">
        <v>64</v>
      </c>
      <c r="T1057" t="s">
        <v>51</v>
      </c>
      <c r="U1057" t="s">
        <v>65</v>
      </c>
      <c r="V1057">
        <v>0.8</v>
      </c>
      <c r="W1057" s="1">
        <v>1092</v>
      </c>
      <c r="X1057">
        <v>1</v>
      </c>
      <c r="Y1057">
        <v>1.92</v>
      </c>
      <c r="Z1057">
        <v>5</v>
      </c>
      <c r="AA1057">
        <v>0.38400000000000001</v>
      </c>
      <c r="AB1057" s="2">
        <v>0</v>
      </c>
      <c r="AC1057" s="1">
        <v>0</v>
      </c>
      <c r="AD1057" s="7">
        <v>43514</v>
      </c>
      <c r="AE1057" s="7">
        <v>43514</v>
      </c>
      <c r="AF1057">
        <v>0</v>
      </c>
      <c r="AG1057" t="s">
        <v>53</v>
      </c>
      <c r="AH1057" s="2">
        <v>0</v>
      </c>
      <c r="AI1057" s="1">
        <v>0</v>
      </c>
      <c r="AJ1057" s="1">
        <v>0</v>
      </c>
      <c r="AK1057" s="6" t="str">
        <f>+IF(Tabla1[[#This Row],[REQUEST_TY]]="SR MANTENIMIENTO CORRECTIVO", "EMERGENCIA", "OTROS")</f>
        <v>EMERGENCIA</v>
      </c>
      <c r="AL1057" s="6" t="str">
        <f>+_xlfn.IFS(Tabla1[[#This Row],[Veces obj]]&lt;=1,"0-1",Tabla1[[#This Row],[Veces obj]]&lt;=2,"1-2",Tabla1[[#This Row],[Veces obj]]&lt;=3,"2-3",TRUE,"&gt;3")</f>
        <v>0-1</v>
      </c>
      <c r="AM1057" s="6" t="str">
        <f>+_xlfn.IFS(MONTH(Tabla1[[#This Row],[MES]])&lt;=3,"Q1",MONTH(Tabla1[[#This Row],[MES]])&lt;=6,"Q2",MONTH(Tabla1[[#This Row],[MES]])&lt;=9,"Q3",TRUE,"Q4")</f>
        <v>Q1</v>
      </c>
      <c r="AN1057" t="str">
        <f>+IFERROR(VLOOKUP(Tabla1[[#This Row],[CUENTA]],CTAS[],2,0),"OTROS")</f>
        <v>HONEYWELL</v>
      </c>
      <c r="AP1057" t="str">
        <f>+IFERROR(VLOOKUP(Tabla1[[#This Row],[EMPLEADO]],IS[],3,0),"OTROS")</f>
        <v>OTROS</v>
      </c>
      <c r="AQ1057" t="str">
        <f>+IFERROR(VLOOKUP(Tabla1[[#This Row],[EMPLEADO]],IS[[NÓMINA]:[INGENIERO]],2,0),"OTROS")</f>
        <v>OTROS</v>
      </c>
    </row>
    <row r="1058" spans="1:43" x14ac:dyDescent="0.25">
      <c r="A1058" t="s">
        <v>36</v>
      </c>
      <c r="B1058">
        <v>1</v>
      </c>
      <c r="C1058" t="s">
        <v>2182</v>
      </c>
      <c r="D1058" t="s">
        <v>38</v>
      </c>
      <c r="E1058" t="s">
        <v>294</v>
      </c>
      <c r="F1058" t="s">
        <v>2183</v>
      </c>
      <c r="G1058" s="17" t="s">
        <v>2184</v>
      </c>
      <c r="H1058" t="s">
        <v>740</v>
      </c>
      <c r="I1058" t="s">
        <v>43</v>
      </c>
      <c r="J1058" t="s">
        <v>8</v>
      </c>
      <c r="K1058" t="s">
        <v>2089</v>
      </c>
      <c r="L1058" t="s">
        <v>2185</v>
      </c>
      <c r="M1058" t="s">
        <v>1238</v>
      </c>
      <c r="N1058">
        <v>0</v>
      </c>
      <c r="O1058" t="s">
        <v>47</v>
      </c>
      <c r="P1058">
        <v>214</v>
      </c>
      <c r="Q1058" t="s">
        <v>48</v>
      </c>
      <c r="R1058" t="s">
        <v>95</v>
      </c>
      <c r="S1058" t="s">
        <v>64</v>
      </c>
      <c r="T1058" t="s">
        <v>51</v>
      </c>
      <c r="U1058" t="s">
        <v>96</v>
      </c>
      <c r="V1058">
        <v>1.1000000000000001</v>
      </c>
      <c r="W1058" s="1">
        <v>1501.5000000000002</v>
      </c>
      <c r="X1058">
        <v>1</v>
      </c>
      <c r="Y1058">
        <v>1.93</v>
      </c>
      <c r="Z1058">
        <v>5</v>
      </c>
      <c r="AA1058">
        <v>0.38600000000000001</v>
      </c>
      <c r="AB1058" s="2">
        <v>0</v>
      </c>
      <c r="AC1058" s="1">
        <v>0</v>
      </c>
      <c r="AD1058" s="7">
        <v>43481</v>
      </c>
      <c r="AE1058" s="7">
        <v>43481</v>
      </c>
      <c r="AF1058">
        <v>0</v>
      </c>
      <c r="AG1058" t="s">
        <v>53</v>
      </c>
      <c r="AH1058" s="2">
        <v>0</v>
      </c>
      <c r="AI1058" s="1">
        <v>0</v>
      </c>
      <c r="AJ1058" s="1">
        <v>0</v>
      </c>
      <c r="AK1058" s="6" t="str">
        <f>+IF(Tabla1[[#This Row],[REQUEST_TY]]="SR MANTENIMIENTO CORRECTIVO", "EMERGENCIA", "OTROS")</f>
        <v>EMERGENCIA</v>
      </c>
      <c r="AL1058" s="6" t="str">
        <f>+_xlfn.IFS(Tabla1[[#This Row],[Veces obj]]&lt;=1,"0-1",Tabla1[[#This Row],[Veces obj]]&lt;=2,"1-2",Tabla1[[#This Row],[Veces obj]]&lt;=3,"2-3",TRUE,"&gt;3")</f>
        <v>0-1</v>
      </c>
      <c r="AM1058" s="6" t="str">
        <f>+_xlfn.IFS(MONTH(Tabla1[[#This Row],[MES]])&lt;=3,"Q1",MONTH(Tabla1[[#This Row],[MES]])&lt;=6,"Q2",MONTH(Tabla1[[#This Row],[MES]])&lt;=9,"Q3",TRUE,"Q4")</f>
        <v>Q1</v>
      </c>
      <c r="AN1058" t="str">
        <f>+IFERROR(VLOOKUP(Tabla1[[#This Row],[CUENTA]],CTAS[],2,0),"OTROS")</f>
        <v>OTROS</v>
      </c>
      <c r="AP1058" t="str">
        <f>+IFERROR(VLOOKUP(Tabla1[[#This Row],[EMPLEADO]],IS[],3,0),"OTROS")</f>
        <v>OTROS</v>
      </c>
      <c r="AQ1058" t="str">
        <f>+IFERROR(VLOOKUP(Tabla1[[#This Row],[EMPLEADO]],IS[[NÓMINA]:[INGENIERO]],2,0),"OTROS")</f>
        <v>OTROS</v>
      </c>
    </row>
    <row r="1059" spans="1:43" x14ac:dyDescent="0.25">
      <c r="A1059" t="s">
        <v>36</v>
      </c>
      <c r="B1059">
        <v>1</v>
      </c>
      <c r="C1059" t="s">
        <v>2186</v>
      </c>
      <c r="D1059" t="s">
        <v>38</v>
      </c>
      <c r="E1059" t="s">
        <v>76</v>
      </c>
      <c r="F1059" t="s">
        <v>2187</v>
      </c>
      <c r="G1059" s="17" t="s">
        <v>2188</v>
      </c>
      <c r="H1059" t="s">
        <v>58</v>
      </c>
      <c r="I1059" t="s">
        <v>43</v>
      </c>
      <c r="J1059" t="s">
        <v>8</v>
      </c>
      <c r="K1059" t="s">
        <v>59</v>
      </c>
      <c r="L1059" t="s">
        <v>137</v>
      </c>
      <c r="M1059" t="s">
        <v>61</v>
      </c>
      <c r="N1059">
        <v>0</v>
      </c>
      <c r="O1059" t="s">
        <v>47</v>
      </c>
      <c r="P1059">
        <v>50</v>
      </c>
      <c r="Q1059" t="s">
        <v>82</v>
      </c>
      <c r="R1059" t="s">
        <v>63</v>
      </c>
      <c r="S1059" t="s">
        <v>64</v>
      </c>
      <c r="T1059" t="s">
        <v>51</v>
      </c>
      <c r="U1059" t="s">
        <v>83</v>
      </c>
      <c r="V1059">
        <v>1.05</v>
      </c>
      <c r="W1059" s="1">
        <v>1433.25</v>
      </c>
      <c r="X1059">
        <v>1</v>
      </c>
      <c r="Y1059">
        <v>1.93</v>
      </c>
      <c r="Z1059">
        <v>5</v>
      </c>
      <c r="AA1059">
        <v>0.38600000000000001</v>
      </c>
      <c r="AB1059" s="2">
        <v>0</v>
      </c>
      <c r="AC1059" s="1">
        <v>0</v>
      </c>
      <c r="AD1059" s="7">
        <v>43487</v>
      </c>
      <c r="AE1059" s="7">
        <v>43487</v>
      </c>
      <c r="AF1059">
        <v>0</v>
      </c>
      <c r="AG1059" t="s">
        <v>53</v>
      </c>
      <c r="AH1059" s="2">
        <v>0</v>
      </c>
      <c r="AI1059" s="1">
        <v>0</v>
      </c>
      <c r="AJ1059" s="1">
        <v>0</v>
      </c>
      <c r="AK1059" s="6" t="str">
        <f>+IF(Tabla1[[#This Row],[REQUEST_TY]]="SR MANTENIMIENTO CORRECTIVO", "EMERGENCIA", "OTROS")</f>
        <v>EMERGENCIA</v>
      </c>
      <c r="AL1059" s="6" t="str">
        <f>+_xlfn.IFS(Tabla1[[#This Row],[Veces obj]]&lt;=1,"0-1",Tabla1[[#This Row],[Veces obj]]&lt;=2,"1-2",Tabla1[[#This Row],[Veces obj]]&lt;=3,"2-3",TRUE,"&gt;3")</f>
        <v>0-1</v>
      </c>
      <c r="AM1059" s="6" t="str">
        <f>+_xlfn.IFS(MONTH(Tabla1[[#This Row],[MES]])&lt;=3,"Q1",MONTH(Tabla1[[#This Row],[MES]])&lt;=6,"Q2",MONTH(Tabla1[[#This Row],[MES]])&lt;=9,"Q3",TRUE,"Q4")</f>
        <v>Q1</v>
      </c>
      <c r="AN1059" t="str">
        <f>+IFERROR(VLOOKUP(Tabla1[[#This Row],[CUENTA]],CTAS[],2,0),"OTROS")</f>
        <v>OTROS</v>
      </c>
      <c r="AP1059" t="str">
        <f>+IFERROR(VLOOKUP(Tabla1[[#This Row],[EMPLEADO]],IS[],3,0),"OTROS")</f>
        <v>OTROS</v>
      </c>
      <c r="AQ1059" t="str">
        <f>+IFERROR(VLOOKUP(Tabla1[[#This Row],[EMPLEADO]],IS[[NÓMINA]:[INGENIERO]],2,0),"OTROS")</f>
        <v>OTROS</v>
      </c>
    </row>
    <row r="1060" spans="1:43" x14ac:dyDescent="0.25">
      <c r="A1060" t="s">
        <v>36</v>
      </c>
      <c r="B1060">
        <v>1</v>
      </c>
      <c r="C1060" t="s">
        <v>2189</v>
      </c>
      <c r="D1060" t="s">
        <v>38</v>
      </c>
      <c r="E1060" t="s">
        <v>76</v>
      </c>
      <c r="F1060" t="s">
        <v>2190</v>
      </c>
      <c r="G1060" s="17" t="s">
        <v>78</v>
      </c>
      <c r="H1060" t="s">
        <v>740</v>
      </c>
      <c r="I1060" t="s">
        <v>43</v>
      </c>
      <c r="J1060" t="s">
        <v>8</v>
      </c>
      <c r="K1060" t="s">
        <v>59</v>
      </c>
      <c r="L1060" t="s">
        <v>80</v>
      </c>
      <c r="M1060" t="s">
        <v>81</v>
      </c>
      <c r="N1060">
        <v>0</v>
      </c>
      <c r="O1060" t="s">
        <v>47</v>
      </c>
      <c r="P1060">
        <v>15</v>
      </c>
      <c r="Q1060" t="s">
        <v>194</v>
      </c>
      <c r="R1060" t="s">
        <v>63</v>
      </c>
      <c r="S1060" t="s">
        <v>64</v>
      </c>
      <c r="T1060" t="s">
        <v>51</v>
      </c>
      <c r="U1060" t="s">
        <v>195</v>
      </c>
      <c r="V1060">
        <v>0.6</v>
      </c>
      <c r="W1060" s="1">
        <v>819</v>
      </c>
      <c r="X1060">
        <v>1</v>
      </c>
      <c r="Y1060">
        <v>1.93</v>
      </c>
      <c r="Z1060">
        <v>5</v>
      </c>
      <c r="AA1060">
        <v>0.38600000000000001</v>
      </c>
      <c r="AB1060" s="2">
        <v>0</v>
      </c>
      <c r="AC1060" s="1">
        <v>0</v>
      </c>
      <c r="AD1060" s="7">
        <v>43493</v>
      </c>
      <c r="AE1060" s="7">
        <v>43493</v>
      </c>
      <c r="AF1060">
        <v>0</v>
      </c>
      <c r="AG1060" t="s">
        <v>53</v>
      </c>
      <c r="AH1060" s="2">
        <v>0</v>
      </c>
      <c r="AI1060" s="1">
        <v>0</v>
      </c>
      <c r="AJ1060" s="1">
        <v>0</v>
      </c>
      <c r="AK1060" s="6" t="str">
        <f>+IF(Tabla1[[#This Row],[REQUEST_TY]]="SR MANTENIMIENTO CORRECTIVO", "EMERGENCIA", "OTROS")</f>
        <v>EMERGENCIA</v>
      </c>
      <c r="AL1060" s="6" t="str">
        <f>+_xlfn.IFS(Tabla1[[#This Row],[Veces obj]]&lt;=1,"0-1",Tabla1[[#This Row],[Veces obj]]&lt;=2,"1-2",Tabla1[[#This Row],[Veces obj]]&lt;=3,"2-3",TRUE,"&gt;3")</f>
        <v>0-1</v>
      </c>
      <c r="AM1060" s="6" t="str">
        <f>+_xlfn.IFS(MONTH(Tabla1[[#This Row],[MES]])&lt;=3,"Q1",MONTH(Tabla1[[#This Row],[MES]])&lt;=6,"Q2",MONTH(Tabla1[[#This Row],[MES]])&lt;=9,"Q3",TRUE,"Q4")</f>
        <v>Q1</v>
      </c>
      <c r="AN1060" t="str">
        <f>+IFERROR(VLOOKUP(Tabla1[[#This Row],[CUENTA]],CTAS[],2,0),"OTROS")</f>
        <v>OTROS</v>
      </c>
      <c r="AP1060" t="str">
        <f>+IFERROR(VLOOKUP(Tabla1[[#This Row],[EMPLEADO]],IS[],3,0),"OTROS")</f>
        <v>OTROS</v>
      </c>
      <c r="AQ1060" t="str">
        <f>+IFERROR(VLOOKUP(Tabla1[[#This Row],[EMPLEADO]],IS[[NÓMINA]:[INGENIERO]],2,0),"OTROS")</f>
        <v>OTROS</v>
      </c>
    </row>
    <row r="1061" spans="1:43" x14ac:dyDescent="0.25">
      <c r="A1061" t="s">
        <v>4444</v>
      </c>
      <c r="B1061">
        <v>1</v>
      </c>
      <c r="C1061" t="s">
        <v>5117</v>
      </c>
      <c r="D1061" t="s">
        <v>38</v>
      </c>
      <c r="E1061" t="s">
        <v>113</v>
      </c>
      <c r="F1061" t="s">
        <v>5118</v>
      </c>
      <c r="G1061" s="17" t="s">
        <v>5119</v>
      </c>
      <c r="H1061" t="s">
        <v>409</v>
      </c>
      <c r="I1061" t="s">
        <v>43</v>
      </c>
      <c r="J1061" t="s">
        <v>8</v>
      </c>
      <c r="K1061" t="s">
        <v>199</v>
      </c>
      <c r="L1061" t="s">
        <v>5120</v>
      </c>
      <c r="M1061" t="s">
        <v>411</v>
      </c>
      <c r="N1061">
        <v>0</v>
      </c>
      <c r="O1061" t="s">
        <v>47</v>
      </c>
      <c r="P1061">
        <v>98</v>
      </c>
      <c r="Q1061" t="s">
        <v>48</v>
      </c>
      <c r="R1061" t="s">
        <v>49</v>
      </c>
      <c r="S1061" t="s">
        <v>50</v>
      </c>
      <c r="T1061" t="s">
        <v>51</v>
      </c>
      <c r="U1061" t="s">
        <v>52</v>
      </c>
      <c r="V1061">
        <v>1.05</v>
      </c>
      <c r="W1061" s="1">
        <v>750.75000000000011</v>
      </c>
      <c r="X1061">
        <v>1</v>
      </c>
      <c r="Y1061">
        <v>1.93</v>
      </c>
      <c r="Z1061">
        <v>5</v>
      </c>
      <c r="AA1061">
        <v>0.38600000000000001</v>
      </c>
      <c r="AB1061" s="2">
        <v>0</v>
      </c>
      <c r="AC1061" s="1">
        <v>0</v>
      </c>
      <c r="AD1061" s="7">
        <v>43502</v>
      </c>
      <c r="AE1061" s="7">
        <v>43502</v>
      </c>
      <c r="AF1061">
        <v>0</v>
      </c>
      <c r="AG1061" t="s">
        <v>53</v>
      </c>
      <c r="AH1061" s="2">
        <v>0</v>
      </c>
      <c r="AI1061" s="1">
        <v>0</v>
      </c>
      <c r="AJ1061" s="1">
        <v>0</v>
      </c>
      <c r="AK1061" s="6" t="str">
        <f>+IF(Tabla1[[#This Row],[REQUEST_TY]]="SR MANTENIMIENTO CORRECTIVO", "EMERGENCIA", "OTROS")</f>
        <v>EMERGENCIA</v>
      </c>
      <c r="AL1061" s="6" t="str">
        <f>+_xlfn.IFS(Tabla1[[#This Row],[Veces obj]]&lt;=1,"0-1",Tabla1[[#This Row],[Veces obj]]&lt;=2,"1-2",Tabla1[[#This Row],[Veces obj]]&lt;=3,"2-3",TRUE,"&gt;3")</f>
        <v>0-1</v>
      </c>
      <c r="AM1061" s="6" t="str">
        <f>+_xlfn.IFS(MONTH(Tabla1[[#This Row],[MES]])&lt;=3,"Q1",MONTH(Tabla1[[#This Row],[MES]])&lt;=6,"Q2",MONTH(Tabla1[[#This Row],[MES]])&lt;=9,"Q3",TRUE,"Q4")</f>
        <v>Q1</v>
      </c>
      <c r="AN1061" t="str">
        <f>+IFERROR(VLOOKUP(Tabla1[[#This Row],[CUENTA]],CTAS[],2,0),"OTROS")</f>
        <v>OTROS</v>
      </c>
      <c r="AP1061" t="str">
        <f>+IFERROR(VLOOKUP(Tabla1[[#This Row],[EMPLEADO]],IS[],3,0),"OTROS")</f>
        <v>OTROS</v>
      </c>
      <c r="AQ1061" t="str">
        <f>+IFERROR(VLOOKUP(Tabla1[[#This Row],[EMPLEADO]],IS[[NÓMINA]:[INGENIERO]],2,0),"OTROS")</f>
        <v>OTROS</v>
      </c>
    </row>
    <row r="1062" spans="1:43" x14ac:dyDescent="0.25">
      <c r="A1062" t="s">
        <v>4444</v>
      </c>
      <c r="B1062">
        <v>1</v>
      </c>
      <c r="C1062" t="s">
        <v>6197</v>
      </c>
      <c r="D1062" t="s">
        <v>38</v>
      </c>
      <c r="E1062" t="s">
        <v>558</v>
      </c>
      <c r="F1062" t="s">
        <v>6198</v>
      </c>
      <c r="G1062" s="17" t="s">
        <v>1728</v>
      </c>
      <c r="H1062" t="s">
        <v>42</v>
      </c>
      <c r="I1062" t="s">
        <v>43</v>
      </c>
      <c r="J1062" t="s">
        <v>8</v>
      </c>
      <c r="K1062" t="s">
        <v>798</v>
      </c>
      <c r="L1062" t="s">
        <v>1729</v>
      </c>
      <c r="M1062" t="s">
        <v>131</v>
      </c>
      <c r="N1062">
        <v>1</v>
      </c>
      <c r="O1062" t="s">
        <v>47</v>
      </c>
      <c r="P1062">
        <v>7</v>
      </c>
      <c r="Q1062" t="s">
        <v>194</v>
      </c>
      <c r="R1062" t="s">
        <v>95</v>
      </c>
      <c r="S1062" t="s">
        <v>64</v>
      </c>
      <c r="T1062" t="s">
        <v>51</v>
      </c>
      <c r="U1062" t="s">
        <v>195</v>
      </c>
      <c r="V1062">
        <v>0.6</v>
      </c>
      <c r="W1062" s="1">
        <v>0</v>
      </c>
      <c r="X1062">
        <v>1</v>
      </c>
      <c r="Y1062">
        <v>1.93</v>
      </c>
      <c r="Z1062">
        <v>5</v>
      </c>
      <c r="AA1062">
        <v>0.38600000000000001</v>
      </c>
      <c r="AB1062" s="2">
        <v>0</v>
      </c>
      <c r="AC1062" s="1">
        <v>0</v>
      </c>
      <c r="AD1062" s="7">
        <v>43510</v>
      </c>
      <c r="AE1062" s="7">
        <v>43511</v>
      </c>
      <c r="AF1062">
        <v>1</v>
      </c>
      <c r="AG1062" t="s">
        <v>53</v>
      </c>
      <c r="AH1062" s="2">
        <v>0</v>
      </c>
      <c r="AI1062" s="1">
        <v>0</v>
      </c>
      <c r="AJ1062" s="1">
        <v>0</v>
      </c>
      <c r="AK1062" s="6" t="str">
        <f>+IF(Tabla1[[#This Row],[REQUEST_TY]]="SR MANTENIMIENTO CORRECTIVO", "EMERGENCIA", "OTROS")</f>
        <v>EMERGENCIA</v>
      </c>
      <c r="AL1062" s="6" t="str">
        <f>+_xlfn.IFS(Tabla1[[#This Row],[Veces obj]]&lt;=1,"0-1",Tabla1[[#This Row],[Veces obj]]&lt;=2,"1-2",Tabla1[[#This Row],[Veces obj]]&lt;=3,"2-3",TRUE,"&gt;3")</f>
        <v>0-1</v>
      </c>
      <c r="AM1062" s="6" t="str">
        <f>+_xlfn.IFS(MONTH(Tabla1[[#This Row],[MES]])&lt;=3,"Q1",MONTH(Tabla1[[#This Row],[MES]])&lt;=6,"Q2",MONTH(Tabla1[[#This Row],[MES]])&lt;=9,"Q3",TRUE,"Q4")</f>
        <v>Q1</v>
      </c>
      <c r="AN1062" t="str">
        <f>+IFERROR(VLOOKUP(Tabla1[[#This Row],[CUENTA]],CTAS[],2,0),"OTROS")</f>
        <v>OTROS</v>
      </c>
      <c r="AP1062" t="str">
        <f>+IFERROR(VLOOKUP(Tabla1[[#This Row],[EMPLEADO]],IS[],3,0),"OTROS")</f>
        <v>OTROS</v>
      </c>
      <c r="AQ1062" t="str">
        <f>+IFERROR(VLOOKUP(Tabla1[[#This Row],[EMPLEADO]],IS[[NÓMINA]:[INGENIERO]],2,0),"OTROS")</f>
        <v>OTROS</v>
      </c>
    </row>
    <row r="1063" spans="1:43" x14ac:dyDescent="0.25">
      <c r="A1063" t="s">
        <v>36</v>
      </c>
      <c r="B1063">
        <v>1</v>
      </c>
      <c r="C1063" t="s">
        <v>2191</v>
      </c>
      <c r="D1063" t="s">
        <v>38</v>
      </c>
      <c r="E1063" t="s">
        <v>725</v>
      </c>
      <c r="F1063" t="s">
        <v>2192</v>
      </c>
      <c r="G1063" s="17" t="s">
        <v>2193</v>
      </c>
      <c r="H1063" t="s">
        <v>707</v>
      </c>
      <c r="I1063" t="s">
        <v>43</v>
      </c>
      <c r="J1063" t="s">
        <v>8</v>
      </c>
      <c r="K1063" t="s">
        <v>102</v>
      </c>
      <c r="L1063" t="s">
        <v>2194</v>
      </c>
      <c r="M1063" t="s">
        <v>2195</v>
      </c>
      <c r="N1063">
        <v>0</v>
      </c>
      <c r="O1063" t="s">
        <v>105</v>
      </c>
      <c r="P1063">
        <v>2604</v>
      </c>
      <c r="Q1063" t="s">
        <v>48</v>
      </c>
      <c r="R1063" t="s">
        <v>223</v>
      </c>
      <c r="S1063" t="s">
        <v>139</v>
      </c>
      <c r="T1063" t="s">
        <v>51</v>
      </c>
      <c r="U1063" t="s">
        <v>353</v>
      </c>
      <c r="V1063">
        <v>1.1499999999999999</v>
      </c>
      <c r="W1063" s="1">
        <v>923.44999999999993</v>
      </c>
      <c r="X1063">
        <v>1</v>
      </c>
      <c r="Y1063">
        <v>1.55</v>
      </c>
      <c r="Z1063">
        <v>4</v>
      </c>
      <c r="AA1063">
        <v>0.38750000000000001</v>
      </c>
      <c r="AB1063" s="2">
        <v>0</v>
      </c>
      <c r="AC1063" s="1">
        <v>0</v>
      </c>
      <c r="AD1063" s="7">
        <v>43482</v>
      </c>
      <c r="AE1063" s="7">
        <v>43483</v>
      </c>
      <c r="AF1063">
        <v>1</v>
      </c>
      <c r="AG1063" t="s">
        <v>53</v>
      </c>
      <c r="AH1063" s="2">
        <v>0</v>
      </c>
      <c r="AI1063" s="1">
        <v>0</v>
      </c>
      <c r="AJ1063" s="1">
        <v>0</v>
      </c>
      <c r="AK1063" s="6" t="str">
        <f>+IF(Tabla1[[#This Row],[REQUEST_TY]]="SR MANTENIMIENTO CORRECTIVO", "EMERGENCIA", "OTROS")</f>
        <v>EMERGENCIA</v>
      </c>
      <c r="AL1063" s="6" t="str">
        <f>+_xlfn.IFS(Tabla1[[#This Row],[Veces obj]]&lt;=1,"0-1",Tabla1[[#This Row],[Veces obj]]&lt;=2,"1-2",Tabla1[[#This Row],[Veces obj]]&lt;=3,"2-3",TRUE,"&gt;3")</f>
        <v>0-1</v>
      </c>
      <c r="AM1063" s="6" t="str">
        <f>+_xlfn.IFS(MONTH(Tabla1[[#This Row],[MES]])&lt;=3,"Q1",MONTH(Tabla1[[#This Row],[MES]])&lt;=6,"Q2",MONTH(Tabla1[[#This Row],[MES]])&lt;=9,"Q3",TRUE,"Q4")</f>
        <v>Q1</v>
      </c>
      <c r="AN1063" t="str">
        <f>+IFERROR(VLOOKUP(Tabla1[[#This Row],[CUENTA]],CTAS[],2,0),"OTROS")</f>
        <v>OTROS</v>
      </c>
      <c r="AP1063" t="str">
        <f>+IFERROR(VLOOKUP(Tabla1[[#This Row],[EMPLEADO]],IS[],3,0),"OTROS")</f>
        <v>OTROS</v>
      </c>
      <c r="AQ1063" t="str">
        <f>+IFERROR(VLOOKUP(Tabla1[[#This Row],[EMPLEADO]],IS[[NÓMINA]:[INGENIERO]],2,0),"OTROS")</f>
        <v>OTROS</v>
      </c>
    </row>
    <row r="1064" spans="1:43" x14ac:dyDescent="0.25">
      <c r="A1064" t="s">
        <v>36</v>
      </c>
      <c r="B1064">
        <v>1</v>
      </c>
      <c r="C1064" t="s">
        <v>2196</v>
      </c>
      <c r="D1064" t="s">
        <v>38</v>
      </c>
      <c r="E1064" t="s">
        <v>725</v>
      </c>
      <c r="F1064" t="s">
        <v>2197</v>
      </c>
      <c r="G1064" s="17" t="s">
        <v>2100</v>
      </c>
      <c r="H1064" t="s">
        <v>79</v>
      </c>
      <c r="I1064" t="s">
        <v>43</v>
      </c>
      <c r="J1064" t="s">
        <v>8</v>
      </c>
      <c r="K1064" t="s">
        <v>102</v>
      </c>
      <c r="L1064" t="s">
        <v>1471</v>
      </c>
      <c r="M1064" t="s">
        <v>1150</v>
      </c>
      <c r="N1064">
        <v>0</v>
      </c>
      <c r="O1064" t="s">
        <v>47</v>
      </c>
      <c r="P1064">
        <v>4</v>
      </c>
      <c r="Q1064" t="s">
        <v>207</v>
      </c>
      <c r="R1064" t="s">
        <v>223</v>
      </c>
      <c r="S1064" t="s">
        <v>139</v>
      </c>
      <c r="T1064" t="s">
        <v>51</v>
      </c>
      <c r="U1064" t="s">
        <v>879</v>
      </c>
      <c r="V1064">
        <v>0.6</v>
      </c>
      <c r="W1064" s="1">
        <v>943.80000000000007</v>
      </c>
      <c r="X1064">
        <v>1</v>
      </c>
      <c r="Y1064">
        <v>1.55</v>
      </c>
      <c r="Z1064">
        <v>4</v>
      </c>
      <c r="AA1064">
        <v>0.38750000000000001</v>
      </c>
      <c r="AB1064" s="2">
        <v>0</v>
      </c>
      <c r="AC1064" s="1">
        <v>0</v>
      </c>
      <c r="AD1064" s="7">
        <v>43486</v>
      </c>
      <c r="AE1064" s="7">
        <v>43486</v>
      </c>
      <c r="AF1064">
        <v>0</v>
      </c>
      <c r="AG1064" t="s">
        <v>53</v>
      </c>
      <c r="AH1064" s="2">
        <v>0</v>
      </c>
      <c r="AI1064" s="1">
        <v>0</v>
      </c>
      <c r="AJ1064" s="1">
        <v>0</v>
      </c>
      <c r="AK1064" s="6" t="str">
        <f>+IF(Tabla1[[#This Row],[REQUEST_TY]]="SR MANTENIMIENTO CORRECTIVO", "EMERGENCIA", "OTROS")</f>
        <v>EMERGENCIA</v>
      </c>
      <c r="AL1064" s="6" t="str">
        <f>+_xlfn.IFS(Tabla1[[#This Row],[Veces obj]]&lt;=1,"0-1",Tabla1[[#This Row],[Veces obj]]&lt;=2,"1-2",Tabla1[[#This Row],[Veces obj]]&lt;=3,"2-3",TRUE,"&gt;3")</f>
        <v>0-1</v>
      </c>
      <c r="AM1064" s="6" t="str">
        <f>+_xlfn.IFS(MONTH(Tabla1[[#This Row],[MES]])&lt;=3,"Q1",MONTH(Tabla1[[#This Row],[MES]])&lt;=6,"Q2",MONTH(Tabla1[[#This Row],[MES]])&lt;=9,"Q3",TRUE,"Q4")</f>
        <v>Q1</v>
      </c>
      <c r="AN1064" t="str">
        <f>+IFERROR(VLOOKUP(Tabla1[[#This Row],[CUENTA]],CTAS[],2,0),"OTROS")</f>
        <v>OTROS</v>
      </c>
      <c r="AP1064" t="str">
        <f>+IFERROR(VLOOKUP(Tabla1[[#This Row],[EMPLEADO]],IS[],3,0),"OTROS")</f>
        <v>OTROS</v>
      </c>
      <c r="AQ1064" t="str">
        <f>+IFERROR(VLOOKUP(Tabla1[[#This Row],[EMPLEADO]],IS[[NÓMINA]:[INGENIERO]],2,0),"OTROS")</f>
        <v>OTROS</v>
      </c>
    </row>
    <row r="1065" spans="1:43" x14ac:dyDescent="0.25">
      <c r="A1065" t="s">
        <v>36</v>
      </c>
      <c r="B1065">
        <v>1</v>
      </c>
      <c r="C1065" t="s">
        <v>2198</v>
      </c>
      <c r="D1065" t="s">
        <v>38</v>
      </c>
      <c r="E1065" t="s">
        <v>2199</v>
      </c>
      <c r="F1065" t="s">
        <v>2200</v>
      </c>
      <c r="G1065" s="17" t="s">
        <v>2201</v>
      </c>
      <c r="H1065" t="s">
        <v>453</v>
      </c>
      <c r="I1065" t="s">
        <v>43</v>
      </c>
      <c r="J1065" t="s">
        <v>8</v>
      </c>
      <c r="K1065" t="s">
        <v>2202</v>
      </c>
      <c r="L1065" t="s">
        <v>2203</v>
      </c>
      <c r="M1065" t="s">
        <v>1761</v>
      </c>
      <c r="N1065">
        <v>0</v>
      </c>
      <c r="O1065" t="s">
        <v>47</v>
      </c>
      <c r="P1065">
        <v>3</v>
      </c>
      <c r="Q1065" t="s">
        <v>388</v>
      </c>
      <c r="R1065" t="s">
        <v>153</v>
      </c>
      <c r="S1065" t="s">
        <v>50</v>
      </c>
      <c r="T1065" t="s">
        <v>51</v>
      </c>
      <c r="U1065" t="s">
        <v>641</v>
      </c>
      <c r="V1065">
        <v>0</v>
      </c>
      <c r="W1065" s="1">
        <v>0</v>
      </c>
      <c r="X1065">
        <v>1</v>
      </c>
      <c r="Y1065">
        <v>1.94</v>
      </c>
      <c r="Z1065">
        <v>5</v>
      </c>
      <c r="AA1065">
        <v>0.38800000000000001</v>
      </c>
      <c r="AB1065" s="2">
        <v>0</v>
      </c>
      <c r="AC1065" s="1">
        <v>0</v>
      </c>
      <c r="AD1065" s="7">
        <v>43490</v>
      </c>
      <c r="AE1065" s="7">
        <v>43490</v>
      </c>
      <c r="AF1065">
        <v>0</v>
      </c>
      <c r="AG1065" t="s">
        <v>53</v>
      </c>
      <c r="AH1065" s="2">
        <v>0</v>
      </c>
      <c r="AI1065" s="1">
        <v>0</v>
      </c>
      <c r="AJ1065" s="1">
        <v>0</v>
      </c>
      <c r="AK1065" s="6" t="str">
        <f>+IF(Tabla1[[#This Row],[REQUEST_TY]]="SR MANTENIMIENTO CORRECTIVO", "EMERGENCIA", "OTROS")</f>
        <v>EMERGENCIA</v>
      </c>
      <c r="AL1065" s="6" t="str">
        <f>+_xlfn.IFS(Tabla1[[#This Row],[Veces obj]]&lt;=1,"0-1",Tabla1[[#This Row],[Veces obj]]&lt;=2,"1-2",Tabla1[[#This Row],[Veces obj]]&lt;=3,"2-3",TRUE,"&gt;3")</f>
        <v>0-1</v>
      </c>
      <c r="AM1065" s="6" t="str">
        <f>+_xlfn.IFS(MONTH(Tabla1[[#This Row],[MES]])&lt;=3,"Q1",MONTH(Tabla1[[#This Row],[MES]])&lt;=6,"Q2",MONTH(Tabla1[[#This Row],[MES]])&lt;=9,"Q3",TRUE,"Q4")</f>
        <v>Q1</v>
      </c>
      <c r="AN1065" t="str">
        <f>+IFERROR(VLOOKUP(Tabla1[[#This Row],[CUENTA]],CTAS[],2,0),"OTROS")</f>
        <v>OTROS</v>
      </c>
      <c r="AP1065" t="str">
        <f>+IFERROR(VLOOKUP(Tabla1[[#This Row],[EMPLEADO]],IS[],3,0),"OTROS")</f>
        <v>OTROS</v>
      </c>
      <c r="AQ1065" t="str">
        <f>+IFERROR(VLOOKUP(Tabla1[[#This Row],[EMPLEADO]],IS[[NÓMINA]:[INGENIERO]],2,0),"OTROS")</f>
        <v>OTROS</v>
      </c>
    </row>
    <row r="1066" spans="1:43" x14ac:dyDescent="0.25">
      <c r="A1066" t="s">
        <v>36</v>
      </c>
      <c r="B1066">
        <v>1</v>
      </c>
      <c r="C1066" t="s">
        <v>3505</v>
      </c>
      <c r="D1066" t="s">
        <v>3346</v>
      </c>
      <c r="E1066" t="s">
        <v>558</v>
      </c>
      <c r="F1066" t="s">
        <v>3506</v>
      </c>
      <c r="G1066" s="17" t="s">
        <v>3507</v>
      </c>
      <c r="H1066" t="s">
        <v>42</v>
      </c>
      <c r="I1066" t="s">
        <v>43</v>
      </c>
      <c r="J1066" t="s">
        <v>8</v>
      </c>
      <c r="K1066" t="s">
        <v>3508</v>
      </c>
      <c r="L1066" t="s">
        <v>3509</v>
      </c>
      <c r="M1066" t="s">
        <v>131</v>
      </c>
      <c r="N1066">
        <v>1</v>
      </c>
      <c r="O1066" t="s">
        <v>47</v>
      </c>
      <c r="P1066" t="s">
        <v>822</v>
      </c>
      <c r="Q1066" t="s">
        <v>48</v>
      </c>
      <c r="R1066" t="s">
        <v>95</v>
      </c>
      <c r="S1066" t="s">
        <v>64</v>
      </c>
      <c r="T1066" t="s">
        <v>51</v>
      </c>
      <c r="U1066" t="s">
        <v>96</v>
      </c>
      <c r="V1066">
        <v>1</v>
      </c>
      <c r="W1066" s="1">
        <v>0</v>
      </c>
      <c r="X1066">
        <v>0</v>
      </c>
      <c r="Y1066">
        <v>5</v>
      </c>
      <c r="Z1066">
        <v>5</v>
      </c>
      <c r="AA1066">
        <v>1</v>
      </c>
      <c r="AB1066" s="2">
        <v>0</v>
      </c>
      <c r="AC1066" s="1">
        <v>0</v>
      </c>
      <c r="AD1066" s="7">
        <v>43473</v>
      </c>
      <c r="AE1066" s="7">
        <v>43473</v>
      </c>
      <c r="AF1066">
        <v>0</v>
      </c>
      <c r="AG1066" t="s">
        <v>53</v>
      </c>
      <c r="AH1066" s="2">
        <v>0</v>
      </c>
      <c r="AI1066" s="1">
        <v>0</v>
      </c>
      <c r="AJ1066" s="1">
        <v>0</v>
      </c>
      <c r="AK1066" s="6" t="str">
        <f>+IF(Tabla1[[#This Row],[REQUEST_TY]]="SR MANTENIMIENTO CORRECTIVO", "EMERGENCIA", "OTROS")</f>
        <v>OTROS</v>
      </c>
      <c r="AL1066" s="6" t="str">
        <f>+_xlfn.IFS(Tabla1[[#This Row],[Veces obj]]&lt;=1,"0-1",Tabla1[[#This Row],[Veces obj]]&lt;=2,"1-2",Tabla1[[#This Row],[Veces obj]]&lt;=3,"2-3",TRUE,"&gt;3")</f>
        <v>0-1</v>
      </c>
      <c r="AM1066" s="6" t="str">
        <f>+_xlfn.IFS(MONTH(Tabla1[[#This Row],[MES]])&lt;=3,"Q1",MONTH(Tabla1[[#This Row],[MES]])&lt;=6,"Q2",MONTH(Tabla1[[#This Row],[MES]])&lt;=9,"Q3",TRUE,"Q4")</f>
        <v>Q1</v>
      </c>
      <c r="AN1066" t="str">
        <f>+IFERROR(VLOOKUP(Tabla1[[#This Row],[CUENTA]],CTAS[],2,0),"OTROS")</f>
        <v>OTROS</v>
      </c>
      <c r="AP1066" t="str">
        <f>+IFERROR(VLOOKUP(Tabla1[[#This Row],[EMPLEADO]],IS[],3,0),"OTROS")</f>
        <v>OTROS</v>
      </c>
      <c r="AQ1066" t="str">
        <f>+IFERROR(VLOOKUP(Tabla1[[#This Row],[EMPLEADO]],IS[[NÓMINA]:[INGENIERO]],2,0),"OTROS")</f>
        <v>OTROS</v>
      </c>
    </row>
    <row r="1067" spans="1:43" x14ac:dyDescent="0.25">
      <c r="A1067" t="s">
        <v>4444</v>
      </c>
      <c r="B1067">
        <v>1</v>
      </c>
      <c r="C1067" t="s">
        <v>7222</v>
      </c>
      <c r="D1067" t="s">
        <v>38</v>
      </c>
      <c r="E1067" t="s">
        <v>275</v>
      </c>
      <c r="F1067" t="s">
        <v>7223</v>
      </c>
      <c r="G1067" s="17" t="s">
        <v>7224</v>
      </c>
      <c r="H1067" t="s">
        <v>568</v>
      </c>
      <c r="I1067" t="s">
        <v>43</v>
      </c>
      <c r="J1067" t="s">
        <v>8</v>
      </c>
      <c r="K1067" t="s">
        <v>71</v>
      </c>
      <c r="L1067" t="s">
        <v>7225</v>
      </c>
      <c r="M1067" t="s">
        <v>7226</v>
      </c>
      <c r="N1067">
        <v>0</v>
      </c>
      <c r="O1067" t="s">
        <v>47</v>
      </c>
      <c r="P1067">
        <v>105</v>
      </c>
      <c r="Q1067" t="s">
        <v>48</v>
      </c>
      <c r="R1067" t="s">
        <v>95</v>
      </c>
      <c r="S1067" t="s">
        <v>64</v>
      </c>
      <c r="T1067" t="s">
        <v>208</v>
      </c>
      <c r="U1067" t="s">
        <v>96</v>
      </c>
      <c r="V1067">
        <v>1.1000000000000001</v>
      </c>
      <c r="W1067" s="1">
        <v>1501.5000000000002</v>
      </c>
      <c r="X1067">
        <v>1</v>
      </c>
      <c r="Y1067">
        <v>3.5</v>
      </c>
      <c r="Z1067">
        <v>9</v>
      </c>
      <c r="AA1067">
        <v>0.3888888888888889</v>
      </c>
      <c r="AB1067" s="2">
        <v>0</v>
      </c>
      <c r="AC1067" s="1">
        <v>0</v>
      </c>
      <c r="AD1067" s="7">
        <v>43523</v>
      </c>
      <c r="AE1067" s="7">
        <v>43523</v>
      </c>
      <c r="AF1067">
        <v>0</v>
      </c>
      <c r="AG1067" t="s">
        <v>53</v>
      </c>
      <c r="AH1067" s="2">
        <v>0</v>
      </c>
      <c r="AI1067" s="1">
        <v>0</v>
      </c>
      <c r="AJ1067" s="1">
        <v>0</v>
      </c>
      <c r="AK1067" s="6" t="str">
        <f>+IF(Tabla1[[#This Row],[REQUEST_TY]]="SR MANTENIMIENTO CORRECTIVO", "EMERGENCIA", "OTROS")</f>
        <v>EMERGENCIA</v>
      </c>
      <c r="AL1067" s="6" t="str">
        <f>+_xlfn.IFS(Tabla1[[#This Row],[Veces obj]]&lt;=1,"0-1",Tabla1[[#This Row],[Veces obj]]&lt;=2,"1-2",Tabla1[[#This Row],[Veces obj]]&lt;=3,"2-3",TRUE,"&gt;3")</f>
        <v>0-1</v>
      </c>
      <c r="AM1067" s="6" t="str">
        <f>+_xlfn.IFS(MONTH(Tabla1[[#This Row],[MES]])&lt;=3,"Q1",MONTH(Tabla1[[#This Row],[MES]])&lt;=6,"Q2",MONTH(Tabla1[[#This Row],[MES]])&lt;=9,"Q3",TRUE,"Q4")</f>
        <v>Q1</v>
      </c>
      <c r="AN1067" t="str">
        <f>+IFERROR(VLOOKUP(Tabla1[[#This Row],[CUENTA]],CTAS[],2,0),"OTROS")</f>
        <v>OTROS</v>
      </c>
      <c r="AP1067" t="str">
        <f>+IFERROR(VLOOKUP(Tabla1[[#This Row],[EMPLEADO]],IS[],3,0),"OTROS")</f>
        <v>OTROS</v>
      </c>
      <c r="AQ1067" t="str">
        <f>+IFERROR(VLOOKUP(Tabla1[[#This Row],[EMPLEADO]],IS[[NÓMINA]:[INGENIERO]],2,0),"OTROS")</f>
        <v>OTROS</v>
      </c>
    </row>
    <row r="1068" spans="1:43" x14ac:dyDescent="0.25">
      <c r="A1068" t="s">
        <v>36</v>
      </c>
      <c r="B1068">
        <v>1</v>
      </c>
      <c r="C1068" t="s">
        <v>2204</v>
      </c>
      <c r="D1068" t="s">
        <v>38</v>
      </c>
      <c r="E1068" t="s">
        <v>98</v>
      </c>
      <c r="F1068" t="s">
        <v>2205</v>
      </c>
      <c r="G1068" s="17" t="s">
        <v>2206</v>
      </c>
      <c r="H1068" t="s">
        <v>691</v>
      </c>
      <c r="I1068" t="s">
        <v>43</v>
      </c>
      <c r="J1068" t="s">
        <v>8</v>
      </c>
      <c r="K1068" t="s">
        <v>102</v>
      </c>
      <c r="L1068" t="s">
        <v>1142</v>
      </c>
      <c r="M1068" t="s">
        <v>640</v>
      </c>
      <c r="N1068">
        <v>0</v>
      </c>
      <c r="O1068" t="s">
        <v>47</v>
      </c>
      <c r="P1068">
        <v>63</v>
      </c>
      <c r="Q1068" t="s">
        <v>48</v>
      </c>
      <c r="R1068" t="s">
        <v>63</v>
      </c>
      <c r="S1068" t="s">
        <v>64</v>
      </c>
      <c r="T1068" t="s">
        <v>51</v>
      </c>
      <c r="U1068" t="s">
        <v>96</v>
      </c>
      <c r="V1068">
        <v>1.1000000000000001</v>
      </c>
      <c r="W1068" s="1">
        <v>1501.5000000000002</v>
      </c>
      <c r="X1068">
        <v>1</v>
      </c>
      <c r="Y1068">
        <v>1.95</v>
      </c>
      <c r="Z1068">
        <v>5</v>
      </c>
      <c r="AA1068">
        <v>0.39</v>
      </c>
      <c r="AB1068" s="2">
        <v>0</v>
      </c>
      <c r="AC1068" s="1">
        <v>0</v>
      </c>
      <c r="AD1068" s="7">
        <v>43480</v>
      </c>
      <c r="AE1068" s="7">
        <v>43480</v>
      </c>
      <c r="AF1068">
        <v>0</v>
      </c>
      <c r="AG1068" t="s">
        <v>53</v>
      </c>
      <c r="AH1068" s="2">
        <v>0</v>
      </c>
      <c r="AI1068" s="1">
        <v>0</v>
      </c>
      <c r="AJ1068" s="1">
        <v>0</v>
      </c>
      <c r="AK1068" s="6" t="str">
        <f>+IF(Tabla1[[#This Row],[REQUEST_TY]]="SR MANTENIMIENTO CORRECTIVO", "EMERGENCIA", "OTROS")</f>
        <v>EMERGENCIA</v>
      </c>
      <c r="AL1068" s="6" t="str">
        <f>+_xlfn.IFS(Tabla1[[#This Row],[Veces obj]]&lt;=1,"0-1",Tabla1[[#This Row],[Veces obj]]&lt;=2,"1-2",Tabla1[[#This Row],[Veces obj]]&lt;=3,"2-3",TRUE,"&gt;3")</f>
        <v>0-1</v>
      </c>
      <c r="AM1068" s="6" t="str">
        <f>+_xlfn.IFS(MONTH(Tabla1[[#This Row],[MES]])&lt;=3,"Q1",MONTH(Tabla1[[#This Row],[MES]])&lt;=6,"Q2",MONTH(Tabla1[[#This Row],[MES]])&lt;=9,"Q3",TRUE,"Q4")</f>
        <v>Q1</v>
      </c>
      <c r="AN1068" t="str">
        <f>+IFERROR(VLOOKUP(Tabla1[[#This Row],[CUENTA]],CTAS[],2,0),"OTROS")</f>
        <v>OTROS</v>
      </c>
      <c r="AP1068" t="str">
        <f>+IFERROR(VLOOKUP(Tabla1[[#This Row],[EMPLEADO]],IS[],3,0),"OTROS")</f>
        <v>OTROS</v>
      </c>
      <c r="AQ1068" t="str">
        <f>+IFERROR(VLOOKUP(Tabla1[[#This Row],[EMPLEADO]],IS[[NÓMINA]:[INGENIERO]],2,0),"OTROS")</f>
        <v>OTROS</v>
      </c>
    </row>
    <row r="1069" spans="1:43" x14ac:dyDescent="0.25">
      <c r="A1069" t="s">
        <v>36</v>
      </c>
      <c r="B1069">
        <v>1</v>
      </c>
      <c r="C1069" t="s">
        <v>2207</v>
      </c>
      <c r="D1069" t="s">
        <v>38</v>
      </c>
      <c r="E1069" t="s">
        <v>76</v>
      </c>
      <c r="F1069" t="s">
        <v>2208</v>
      </c>
      <c r="G1069" s="17" t="s">
        <v>2209</v>
      </c>
      <c r="H1069" t="s">
        <v>707</v>
      </c>
      <c r="I1069" t="s">
        <v>43</v>
      </c>
      <c r="J1069" t="s">
        <v>8</v>
      </c>
      <c r="K1069" t="s">
        <v>102</v>
      </c>
      <c r="L1069" t="s">
        <v>1459</v>
      </c>
      <c r="M1069" t="s">
        <v>1460</v>
      </c>
      <c r="N1069">
        <v>0</v>
      </c>
      <c r="O1069" t="s">
        <v>105</v>
      </c>
      <c r="P1069">
        <v>222</v>
      </c>
      <c r="Q1069" t="s">
        <v>48</v>
      </c>
      <c r="R1069" t="s">
        <v>63</v>
      </c>
      <c r="S1069" t="s">
        <v>64</v>
      </c>
      <c r="T1069" t="s">
        <v>51</v>
      </c>
      <c r="U1069" t="s">
        <v>96</v>
      </c>
      <c r="V1069">
        <v>1.1000000000000001</v>
      </c>
      <c r="W1069" s="1">
        <v>720.50000000000011</v>
      </c>
      <c r="X1069">
        <v>1</v>
      </c>
      <c r="Y1069">
        <v>1.95</v>
      </c>
      <c r="Z1069">
        <v>5</v>
      </c>
      <c r="AA1069">
        <v>0.39</v>
      </c>
      <c r="AB1069" s="2">
        <v>0</v>
      </c>
      <c r="AC1069" s="1">
        <v>0</v>
      </c>
      <c r="AD1069" s="7">
        <v>43486</v>
      </c>
      <c r="AE1069" s="7">
        <v>43486</v>
      </c>
      <c r="AF1069">
        <v>0</v>
      </c>
      <c r="AG1069" t="s">
        <v>53</v>
      </c>
      <c r="AH1069" s="2">
        <v>0</v>
      </c>
      <c r="AI1069" s="1">
        <v>0</v>
      </c>
      <c r="AJ1069" s="1">
        <v>0</v>
      </c>
      <c r="AK1069" s="6" t="str">
        <f>+IF(Tabla1[[#This Row],[REQUEST_TY]]="SR MANTENIMIENTO CORRECTIVO", "EMERGENCIA", "OTROS")</f>
        <v>EMERGENCIA</v>
      </c>
      <c r="AL1069" s="6" t="str">
        <f>+_xlfn.IFS(Tabla1[[#This Row],[Veces obj]]&lt;=1,"0-1",Tabla1[[#This Row],[Veces obj]]&lt;=2,"1-2",Tabla1[[#This Row],[Veces obj]]&lt;=3,"2-3",TRUE,"&gt;3")</f>
        <v>0-1</v>
      </c>
      <c r="AM1069" s="6" t="str">
        <f>+_xlfn.IFS(MONTH(Tabla1[[#This Row],[MES]])&lt;=3,"Q1",MONTH(Tabla1[[#This Row],[MES]])&lt;=6,"Q2",MONTH(Tabla1[[#This Row],[MES]])&lt;=9,"Q3",TRUE,"Q4")</f>
        <v>Q1</v>
      </c>
      <c r="AN1069" t="str">
        <f>+IFERROR(VLOOKUP(Tabla1[[#This Row],[CUENTA]],CTAS[],2,0),"OTROS")</f>
        <v>OTROS</v>
      </c>
      <c r="AP1069" t="str">
        <f>+IFERROR(VLOOKUP(Tabla1[[#This Row],[EMPLEADO]],IS[],3,0),"OTROS")</f>
        <v>OTROS</v>
      </c>
      <c r="AQ1069" t="str">
        <f>+IFERROR(VLOOKUP(Tabla1[[#This Row],[EMPLEADO]],IS[[NÓMINA]:[INGENIERO]],2,0),"OTROS")</f>
        <v>OTROS</v>
      </c>
    </row>
    <row r="1070" spans="1:43" x14ac:dyDescent="0.25">
      <c r="A1070" t="s">
        <v>36</v>
      </c>
      <c r="B1070">
        <v>1</v>
      </c>
      <c r="C1070" t="s">
        <v>2210</v>
      </c>
      <c r="D1070" t="s">
        <v>38</v>
      </c>
      <c r="E1070" t="s">
        <v>217</v>
      </c>
      <c r="F1070" t="s">
        <v>2211</v>
      </c>
      <c r="G1070" s="17" t="s">
        <v>2212</v>
      </c>
      <c r="H1070" t="s">
        <v>213</v>
      </c>
      <c r="I1070" t="s">
        <v>43</v>
      </c>
      <c r="J1070" t="s">
        <v>8</v>
      </c>
      <c r="K1070" t="s">
        <v>59</v>
      </c>
      <c r="L1070" t="s">
        <v>1075</v>
      </c>
      <c r="M1070" t="s">
        <v>215</v>
      </c>
      <c r="N1070">
        <v>0</v>
      </c>
      <c r="O1070" t="s">
        <v>47</v>
      </c>
      <c r="P1070">
        <v>51</v>
      </c>
      <c r="Q1070" t="s">
        <v>82</v>
      </c>
      <c r="R1070" t="s">
        <v>223</v>
      </c>
      <c r="S1070" t="s">
        <v>139</v>
      </c>
      <c r="T1070" t="s">
        <v>51</v>
      </c>
      <c r="U1070" t="s">
        <v>140</v>
      </c>
      <c r="V1070">
        <v>1.1000000000000001</v>
      </c>
      <c r="W1070" s="1">
        <v>1730.3000000000004</v>
      </c>
      <c r="X1070">
        <v>1</v>
      </c>
      <c r="Y1070">
        <v>1.57</v>
      </c>
      <c r="Z1070">
        <v>4</v>
      </c>
      <c r="AA1070">
        <v>0.39250000000000002</v>
      </c>
      <c r="AB1070" s="2">
        <v>0</v>
      </c>
      <c r="AC1070" s="1">
        <v>0</v>
      </c>
      <c r="AD1070" s="7">
        <v>43489</v>
      </c>
      <c r="AE1070" s="7">
        <v>43489</v>
      </c>
      <c r="AF1070">
        <v>0</v>
      </c>
      <c r="AG1070" t="s">
        <v>53</v>
      </c>
      <c r="AH1070" s="2">
        <v>0</v>
      </c>
      <c r="AI1070" s="1">
        <v>0</v>
      </c>
      <c r="AJ1070" s="1">
        <v>0</v>
      </c>
      <c r="AK1070" s="6" t="str">
        <f>+IF(Tabla1[[#This Row],[REQUEST_TY]]="SR MANTENIMIENTO CORRECTIVO", "EMERGENCIA", "OTROS")</f>
        <v>EMERGENCIA</v>
      </c>
      <c r="AL1070" s="6" t="str">
        <f>+_xlfn.IFS(Tabla1[[#This Row],[Veces obj]]&lt;=1,"0-1",Tabla1[[#This Row],[Veces obj]]&lt;=2,"1-2",Tabla1[[#This Row],[Veces obj]]&lt;=3,"2-3",TRUE,"&gt;3")</f>
        <v>0-1</v>
      </c>
      <c r="AM1070" s="6" t="str">
        <f>+_xlfn.IFS(MONTH(Tabla1[[#This Row],[MES]])&lt;=3,"Q1",MONTH(Tabla1[[#This Row],[MES]])&lt;=6,"Q2",MONTH(Tabla1[[#This Row],[MES]])&lt;=9,"Q3",TRUE,"Q4")</f>
        <v>Q1</v>
      </c>
      <c r="AN1070" t="str">
        <f>+IFERROR(VLOOKUP(Tabla1[[#This Row],[CUENTA]],CTAS[],2,0),"OTROS")</f>
        <v>OTROS</v>
      </c>
      <c r="AP1070" t="str">
        <f>+IFERROR(VLOOKUP(Tabla1[[#This Row],[EMPLEADO]],IS[],3,0),"OTROS")</f>
        <v>OTROS</v>
      </c>
      <c r="AQ1070" t="str">
        <f>+IFERROR(VLOOKUP(Tabla1[[#This Row],[EMPLEADO]],IS[[NÓMINA]:[INGENIERO]],2,0),"OTROS")</f>
        <v>OTROS</v>
      </c>
    </row>
    <row r="1071" spans="1:43" x14ac:dyDescent="0.25">
      <c r="A1071" t="s">
        <v>36</v>
      </c>
      <c r="B1071">
        <v>1</v>
      </c>
      <c r="C1071" t="s">
        <v>2213</v>
      </c>
      <c r="D1071" t="s">
        <v>38</v>
      </c>
      <c r="E1071" t="s">
        <v>258</v>
      </c>
      <c r="F1071" t="s">
        <v>2214</v>
      </c>
      <c r="G1071" s="17" t="s">
        <v>2215</v>
      </c>
      <c r="H1071" t="s">
        <v>106</v>
      </c>
      <c r="I1071" t="s">
        <v>43</v>
      </c>
      <c r="J1071" t="s">
        <v>8</v>
      </c>
      <c r="K1071" t="s">
        <v>59</v>
      </c>
      <c r="L1071" t="s">
        <v>629</v>
      </c>
      <c r="M1071" t="s">
        <v>46</v>
      </c>
      <c r="N1071">
        <v>0</v>
      </c>
      <c r="O1071" t="s">
        <v>47</v>
      </c>
      <c r="P1071">
        <v>13</v>
      </c>
      <c r="Q1071" t="s">
        <v>194</v>
      </c>
      <c r="R1071" t="s">
        <v>138</v>
      </c>
      <c r="S1071" t="s">
        <v>139</v>
      </c>
      <c r="T1071" t="s">
        <v>51</v>
      </c>
      <c r="U1071" t="s">
        <v>224</v>
      </c>
      <c r="V1071">
        <v>0.8</v>
      </c>
      <c r="W1071" s="1">
        <v>1258.4000000000003</v>
      </c>
      <c r="X1071">
        <v>1</v>
      </c>
      <c r="Y1071">
        <v>1.57</v>
      </c>
      <c r="Z1071">
        <v>4</v>
      </c>
      <c r="AA1071">
        <v>0.39250000000000002</v>
      </c>
      <c r="AB1071" s="2">
        <v>0</v>
      </c>
      <c r="AC1071" s="1">
        <v>0</v>
      </c>
      <c r="AD1071" s="7">
        <v>43490</v>
      </c>
      <c r="AE1071" s="7">
        <v>43490</v>
      </c>
      <c r="AF1071">
        <v>0</v>
      </c>
      <c r="AG1071" t="s">
        <v>53</v>
      </c>
      <c r="AH1071" s="2">
        <v>0</v>
      </c>
      <c r="AI1071" s="1">
        <v>0</v>
      </c>
      <c r="AJ1071" s="1">
        <v>0</v>
      </c>
      <c r="AK1071" s="6" t="str">
        <f>+IF(Tabla1[[#This Row],[REQUEST_TY]]="SR MANTENIMIENTO CORRECTIVO", "EMERGENCIA", "OTROS")</f>
        <v>EMERGENCIA</v>
      </c>
      <c r="AL1071" s="6" t="str">
        <f>+_xlfn.IFS(Tabla1[[#This Row],[Veces obj]]&lt;=1,"0-1",Tabla1[[#This Row],[Veces obj]]&lt;=2,"1-2",Tabla1[[#This Row],[Veces obj]]&lt;=3,"2-3",TRUE,"&gt;3")</f>
        <v>0-1</v>
      </c>
      <c r="AM1071" s="6" t="str">
        <f>+_xlfn.IFS(MONTH(Tabla1[[#This Row],[MES]])&lt;=3,"Q1",MONTH(Tabla1[[#This Row],[MES]])&lt;=6,"Q2",MONTH(Tabla1[[#This Row],[MES]])&lt;=9,"Q3",TRUE,"Q4")</f>
        <v>Q1</v>
      </c>
      <c r="AN1071" t="str">
        <f>+IFERROR(VLOOKUP(Tabla1[[#This Row],[CUENTA]],CTAS[],2,0),"OTROS")</f>
        <v>OTROS</v>
      </c>
      <c r="AP1071" t="str">
        <f>+IFERROR(VLOOKUP(Tabla1[[#This Row],[EMPLEADO]],IS[],3,0),"OTROS")</f>
        <v>OTROS</v>
      </c>
      <c r="AQ1071" t="str">
        <f>+IFERROR(VLOOKUP(Tabla1[[#This Row],[EMPLEADO]],IS[[NÓMINA]:[INGENIERO]],2,0),"OTROS")</f>
        <v>OTROS</v>
      </c>
    </row>
    <row r="1072" spans="1:43" x14ac:dyDescent="0.25">
      <c r="A1072" t="s">
        <v>36</v>
      </c>
      <c r="B1072">
        <v>1</v>
      </c>
      <c r="C1072" t="s">
        <v>2216</v>
      </c>
      <c r="D1072" t="s">
        <v>38</v>
      </c>
      <c r="E1072" t="s">
        <v>98</v>
      </c>
      <c r="F1072" t="s">
        <v>2217</v>
      </c>
      <c r="G1072" s="17" t="s">
        <v>2218</v>
      </c>
      <c r="H1072" t="s">
        <v>308</v>
      </c>
      <c r="I1072" t="s">
        <v>43</v>
      </c>
      <c r="J1072" t="s">
        <v>8</v>
      </c>
      <c r="K1072" t="s">
        <v>102</v>
      </c>
      <c r="L1072" t="s">
        <v>1039</v>
      </c>
      <c r="M1072" t="s">
        <v>310</v>
      </c>
      <c r="N1072">
        <v>0</v>
      </c>
      <c r="O1072" t="s">
        <v>47</v>
      </c>
      <c r="P1072">
        <v>57</v>
      </c>
      <c r="Q1072" t="s">
        <v>82</v>
      </c>
      <c r="R1072" t="s">
        <v>63</v>
      </c>
      <c r="S1072" t="s">
        <v>64</v>
      </c>
      <c r="T1072" t="s">
        <v>51</v>
      </c>
      <c r="U1072" t="s">
        <v>83</v>
      </c>
      <c r="V1072">
        <v>1.05</v>
      </c>
      <c r="W1072" s="1">
        <v>1433.25</v>
      </c>
      <c r="X1072">
        <v>1</v>
      </c>
      <c r="Y1072">
        <v>1.97</v>
      </c>
      <c r="Z1072">
        <v>5</v>
      </c>
      <c r="AA1072">
        <v>0.39400000000000002</v>
      </c>
      <c r="AB1072" s="2">
        <v>0</v>
      </c>
      <c r="AC1072" s="1">
        <v>0</v>
      </c>
      <c r="AD1072" s="7">
        <v>43488</v>
      </c>
      <c r="AE1072" s="7">
        <v>43488</v>
      </c>
      <c r="AF1072">
        <v>0</v>
      </c>
      <c r="AG1072" t="s">
        <v>53</v>
      </c>
      <c r="AH1072" s="2">
        <v>0</v>
      </c>
      <c r="AI1072" s="1">
        <v>0</v>
      </c>
      <c r="AJ1072" s="1">
        <v>0</v>
      </c>
      <c r="AK1072" s="6" t="str">
        <f>+IF(Tabla1[[#This Row],[REQUEST_TY]]="SR MANTENIMIENTO CORRECTIVO", "EMERGENCIA", "OTROS")</f>
        <v>EMERGENCIA</v>
      </c>
      <c r="AL1072" s="6" t="str">
        <f>+_xlfn.IFS(Tabla1[[#This Row],[Veces obj]]&lt;=1,"0-1",Tabla1[[#This Row],[Veces obj]]&lt;=2,"1-2",Tabla1[[#This Row],[Veces obj]]&lt;=3,"2-3",TRUE,"&gt;3")</f>
        <v>0-1</v>
      </c>
      <c r="AM1072" s="6" t="str">
        <f>+_xlfn.IFS(MONTH(Tabla1[[#This Row],[MES]])&lt;=3,"Q1",MONTH(Tabla1[[#This Row],[MES]])&lt;=6,"Q2",MONTH(Tabla1[[#This Row],[MES]])&lt;=9,"Q3",TRUE,"Q4")</f>
        <v>Q1</v>
      </c>
      <c r="AN1072" t="str">
        <f>+IFERROR(VLOOKUP(Tabla1[[#This Row],[CUENTA]],CTAS[],2,0),"OTROS")</f>
        <v>OTROS</v>
      </c>
      <c r="AP1072" t="str">
        <f>+IFERROR(VLOOKUP(Tabla1[[#This Row],[EMPLEADO]],IS[],3,0),"OTROS")</f>
        <v>OTROS</v>
      </c>
      <c r="AQ1072" t="str">
        <f>+IFERROR(VLOOKUP(Tabla1[[#This Row],[EMPLEADO]],IS[[NÓMINA]:[INGENIERO]],2,0),"OTROS")</f>
        <v>OTROS</v>
      </c>
    </row>
    <row r="1073" spans="1:43" x14ac:dyDescent="0.25">
      <c r="A1073" t="s">
        <v>36</v>
      </c>
      <c r="B1073">
        <v>1</v>
      </c>
      <c r="C1073" t="s">
        <v>2296</v>
      </c>
      <c r="D1073" t="s">
        <v>38</v>
      </c>
      <c r="E1073" t="s">
        <v>2297</v>
      </c>
      <c r="F1073" t="s">
        <v>2298</v>
      </c>
      <c r="G1073" s="17" t="s">
        <v>2299</v>
      </c>
      <c r="H1073" t="s">
        <v>297</v>
      </c>
      <c r="I1073" t="s">
        <v>43</v>
      </c>
      <c r="J1073" t="s">
        <v>8</v>
      </c>
      <c r="K1073" t="s">
        <v>2300</v>
      </c>
      <c r="L1073" t="s">
        <v>2301</v>
      </c>
      <c r="M1073" t="s">
        <v>94</v>
      </c>
      <c r="N1073">
        <v>1</v>
      </c>
      <c r="O1073" t="s">
        <v>47</v>
      </c>
      <c r="P1073">
        <v>2601</v>
      </c>
      <c r="Q1073" t="s">
        <v>48</v>
      </c>
      <c r="R1073" t="s">
        <v>74</v>
      </c>
      <c r="S1073" t="s">
        <v>50</v>
      </c>
      <c r="T1073" t="s">
        <v>51</v>
      </c>
      <c r="U1073" t="s">
        <v>52</v>
      </c>
      <c r="V1073">
        <v>1.05</v>
      </c>
      <c r="W1073" s="1">
        <v>0</v>
      </c>
      <c r="X1073">
        <v>1</v>
      </c>
      <c r="Y1073">
        <v>2.11</v>
      </c>
      <c r="Z1073">
        <v>5</v>
      </c>
      <c r="AA1073">
        <v>0.42199999999999999</v>
      </c>
      <c r="AB1073" s="2">
        <v>0</v>
      </c>
      <c r="AC1073" s="1">
        <v>0</v>
      </c>
      <c r="AD1073" s="7">
        <v>43480</v>
      </c>
      <c r="AE1073" s="7">
        <v>43480</v>
      </c>
      <c r="AF1073">
        <v>0</v>
      </c>
      <c r="AG1073" t="s">
        <v>53</v>
      </c>
      <c r="AH1073" s="2">
        <v>0</v>
      </c>
      <c r="AI1073" s="1">
        <v>0</v>
      </c>
      <c r="AJ1073" s="1">
        <v>0</v>
      </c>
      <c r="AK1073" s="6" t="str">
        <f>+IF(Tabla1[[#This Row],[REQUEST_TY]]="SR MANTENIMIENTO CORRECTIVO", "EMERGENCIA", "OTROS")</f>
        <v>EMERGENCIA</v>
      </c>
      <c r="AL1073" s="6" t="str">
        <f>+_xlfn.IFS(Tabla1[[#This Row],[Veces obj]]&lt;=1,"0-1",Tabla1[[#This Row],[Veces obj]]&lt;=2,"1-2",Tabla1[[#This Row],[Veces obj]]&lt;=3,"2-3",TRUE,"&gt;3")</f>
        <v>0-1</v>
      </c>
      <c r="AM1073" s="6" t="str">
        <f>+_xlfn.IFS(MONTH(Tabla1[[#This Row],[MES]])&lt;=3,"Q1",MONTH(Tabla1[[#This Row],[MES]])&lt;=6,"Q2",MONTH(Tabla1[[#This Row],[MES]])&lt;=9,"Q3",TRUE,"Q4")</f>
        <v>Q1</v>
      </c>
      <c r="AN1073" t="str">
        <f>+IFERROR(VLOOKUP(Tabla1[[#This Row],[CUENTA]],CTAS[],2,0),"OTROS")</f>
        <v>OTROS</v>
      </c>
      <c r="AO1073">
        <v>1</v>
      </c>
      <c r="AP1073" t="str">
        <f>+IFERROR(VLOOKUP(Tabla1[[#This Row],[EMPLEADO]],IS[],3,0),"OTROS")</f>
        <v>JUAREZ</v>
      </c>
      <c r="AQ1073" t="str">
        <f>+IFERROR(VLOOKUP(Tabla1[[#This Row],[EMPLEADO]],IS[[NÓMINA]:[INGENIERO]],2,0),"OTROS")</f>
        <v>ALFREDO TORRES</v>
      </c>
    </row>
    <row r="1074" spans="1:43" x14ac:dyDescent="0.25">
      <c r="A1074" t="s">
        <v>36</v>
      </c>
      <c r="B1074">
        <v>1</v>
      </c>
      <c r="C1074" t="s">
        <v>2219</v>
      </c>
      <c r="D1074" t="s">
        <v>38</v>
      </c>
      <c r="E1074" t="s">
        <v>217</v>
      </c>
      <c r="F1074" t="s">
        <v>2220</v>
      </c>
      <c r="G1074" s="17" t="s">
        <v>2221</v>
      </c>
      <c r="H1074" t="s">
        <v>220</v>
      </c>
      <c r="I1074" t="s">
        <v>43</v>
      </c>
      <c r="J1074" t="s">
        <v>8</v>
      </c>
      <c r="K1074" t="s">
        <v>59</v>
      </c>
      <c r="L1074" t="s">
        <v>221</v>
      </c>
      <c r="M1074" t="s">
        <v>222</v>
      </c>
      <c r="N1074">
        <v>0</v>
      </c>
      <c r="O1074" t="s">
        <v>47</v>
      </c>
      <c r="P1074">
        <v>37</v>
      </c>
      <c r="Q1074" t="s">
        <v>82</v>
      </c>
      <c r="R1074" t="s">
        <v>223</v>
      </c>
      <c r="S1074" t="s">
        <v>139</v>
      </c>
      <c r="T1074" t="s">
        <v>51</v>
      </c>
      <c r="U1074" t="s">
        <v>140</v>
      </c>
      <c r="V1074">
        <v>1.1000000000000001</v>
      </c>
      <c r="W1074" s="1">
        <v>1730.3000000000004</v>
      </c>
      <c r="X1074">
        <v>1</v>
      </c>
      <c r="Y1074">
        <v>1.58</v>
      </c>
      <c r="Z1074">
        <v>4</v>
      </c>
      <c r="AA1074">
        <v>0.39500000000000002</v>
      </c>
      <c r="AB1074" s="2">
        <v>0</v>
      </c>
      <c r="AC1074" s="1">
        <v>0</v>
      </c>
      <c r="AD1074" s="7">
        <v>43479</v>
      </c>
      <c r="AE1074" s="7">
        <v>43479</v>
      </c>
      <c r="AF1074">
        <v>0</v>
      </c>
      <c r="AG1074" t="s">
        <v>53</v>
      </c>
      <c r="AH1074" s="2">
        <v>0</v>
      </c>
      <c r="AI1074" s="1">
        <v>0</v>
      </c>
      <c r="AJ1074" s="1">
        <v>0</v>
      </c>
      <c r="AK1074" s="6" t="str">
        <f>+IF(Tabla1[[#This Row],[REQUEST_TY]]="SR MANTENIMIENTO CORRECTIVO", "EMERGENCIA", "OTROS")</f>
        <v>EMERGENCIA</v>
      </c>
      <c r="AL1074" s="6" t="str">
        <f>+_xlfn.IFS(Tabla1[[#This Row],[Veces obj]]&lt;=1,"0-1",Tabla1[[#This Row],[Veces obj]]&lt;=2,"1-2",Tabla1[[#This Row],[Veces obj]]&lt;=3,"2-3",TRUE,"&gt;3")</f>
        <v>0-1</v>
      </c>
      <c r="AM1074" s="6" t="str">
        <f>+_xlfn.IFS(MONTH(Tabla1[[#This Row],[MES]])&lt;=3,"Q1",MONTH(Tabla1[[#This Row],[MES]])&lt;=6,"Q2",MONTH(Tabla1[[#This Row],[MES]])&lt;=9,"Q3",TRUE,"Q4")</f>
        <v>Q1</v>
      </c>
      <c r="AN1074" t="str">
        <f>+IFERROR(VLOOKUP(Tabla1[[#This Row],[CUENTA]],CTAS[],2,0),"OTROS")</f>
        <v>OTROS</v>
      </c>
      <c r="AP1074" t="str">
        <f>+IFERROR(VLOOKUP(Tabla1[[#This Row],[EMPLEADO]],IS[],3,0),"OTROS")</f>
        <v>OTROS</v>
      </c>
      <c r="AQ1074" t="str">
        <f>+IFERROR(VLOOKUP(Tabla1[[#This Row],[EMPLEADO]],IS[[NÓMINA]:[INGENIERO]],2,0),"OTROS")</f>
        <v>OTROS</v>
      </c>
    </row>
    <row r="1075" spans="1:43" x14ac:dyDescent="0.25">
      <c r="A1075" t="s">
        <v>4444</v>
      </c>
      <c r="B1075">
        <v>1</v>
      </c>
      <c r="C1075" t="s">
        <v>4991</v>
      </c>
      <c r="D1075" t="s">
        <v>38</v>
      </c>
      <c r="E1075" t="s">
        <v>725</v>
      </c>
      <c r="F1075" t="s">
        <v>4992</v>
      </c>
      <c r="G1075" s="17" t="s">
        <v>2100</v>
      </c>
      <c r="H1075" t="s">
        <v>79</v>
      </c>
      <c r="I1075" t="s">
        <v>43</v>
      </c>
      <c r="J1075" t="s">
        <v>8</v>
      </c>
      <c r="K1075" t="s">
        <v>102</v>
      </c>
      <c r="L1075" t="s">
        <v>1471</v>
      </c>
      <c r="M1075" t="s">
        <v>1150</v>
      </c>
      <c r="N1075">
        <v>0</v>
      </c>
      <c r="O1075" t="s">
        <v>47</v>
      </c>
      <c r="P1075">
        <v>15</v>
      </c>
      <c r="Q1075" t="s">
        <v>194</v>
      </c>
      <c r="R1075" t="s">
        <v>223</v>
      </c>
      <c r="S1075" t="s">
        <v>139</v>
      </c>
      <c r="T1075" t="s">
        <v>51</v>
      </c>
      <c r="U1075" t="s">
        <v>224</v>
      </c>
      <c r="V1075">
        <v>0.8</v>
      </c>
      <c r="W1075" s="1">
        <v>1258.4000000000003</v>
      </c>
      <c r="X1075">
        <v>1</v>
      </c>
      <c r="Y1075">
        <v>1.58</v>
      </c>
      <c r="Z1075">
        <v>4</v>
      </c>
      <c r="AA1075">
        <v>0.39500000000000002</v>
      </c>
      <c r="AB1075" s="2">
        <v>0</v>
      </c>
      <c r="AC1075" s="1">
        <v>0</v>
      </c>
      <c r="AD1075" s="7">
        <v>43501</v>
      </c>
      <c r="AE1075" s="7">
        <v>43502</v>
      </c>
      <c r="AF1075">
        <v>1</v>
      </c>
      <c r="AG1075" t="s">
        <v>53</v>
      </c>
      <c r="AH1075" s="2">
        <v>0</v>
      </c>
      <c r="AI1075" s="1">
        <v>0</v>
      </c>
      <c r="AJ1075" s="1">
        <v>0</v>
      </c>
      <c r="AK1075" s="6" t="str">
        <f>+IF(Tabla1[[#This Row],[REQUEST_TY]]="SR MANTENIMIENTO CORRECTIVO", "EMERGENCIA", "OTROS")</f>
        <v>EMERGENCIA</v>
      </c>
      <c r="AL1075" s="6" t="str">
        <f>+_xlfn.IFS(Tabla1[[#This Row],[Veces obj]]&lt;=1,"0-1",Tabla1[[#This Row],[Veces obj]]&lt;=2,"1-2",Tabla1[[#This Row],[Veces obj]]&lt;=3,"2-3",TRUE,"&gt;3")</f>
        <v>0-1</v>
      </c>
      <c r="AM1075" s="6" t="str">
        <f>+_xlfn.IFS(MONTH(Tabla1[[#This Row],[MES]])&lt;=3,"Q1",MONTH(Tabla1[[#This Row],[MES]])&lt;=6,"Q2",MONTH(Tabla1[[#This Row],[MES]])&lt;=9,"Q3",TRUE,"Q4")</f>
        <v>Q1</v>
      </c>
      <c r="AN1075" t="str">
        <f>+IFERROR(VLOOKUP(Tabla1[[#This Row],[CUENTA]],CTAS[],2,0),"OTROS")</f>
        <v>OTROS</v>
      </c>
      <c r="AP1075" t="str">
        <f>+IFERROR(VLOOKUP(Tabla1[[#This Row],[EMPLEADO]],IS[],3,0),"OTROS")</f>
        <v>OTROS</v>
      </c>
      <c r="AQ1075" t="str">
        <f>+IFERROR(VLOOKUP(Tabla1[[#This Row],[EMPLEADO]],IS[[NÓMINA]:[INGENIERO]],2,0),"OTROS")</f>
        <v>OTROS</v>
      </c>
    </row>
    <row r="1076" spans="1:43" x14ac:dyDescent="0.25">
      <c r="A1076" t="s">
        <v>4444</v>
      </c>
      <c r="B1076">
        <v>1</v>
      </c>
      <c r="C1076" t="s">
        <v>5479</v>
      </c>
      <c r="D1076" t="s">
        <v>38</v>
      </c>
      <c r="E1076" t="s">
        <v>464</v>
      </c>
      <c r="F1076" t="s">
        <v>5480</v>
      </c>
      <c r="G1076" s="17" t="s">
        <v>1579</v>
      </c>
      <c r="H1076" t="s">
        <v>297</v>
      </c>
      <c r="I1076" t="s">
        <v>43</v>
      </c>
      <c r="J1076" t="s">
        <v>8</v>
      </c>
      <c r="K1076" t="s">
        <v>151</v>
      </c>
      <c r="L1076" t="s">
        <v>1420</v>
      </c>
      <c r="M1076" t="s">
        <v>1421</v>
      </c>
      <c r="N1076">
        <v>0</v>
      </c>
      <c r="O1076" t="s">
        <v>47</v>
      </c>
      <c r="P1076">
        <v>24</v>
      </c>
      <c r="Q1076" t="s">
        <v>62</v>
      </c>
      <c r="R1076" t="s">
        <v>242</v>
      </c>
      <c r="S1076" t="s">
        <v>64</v>
      </c>
      <c r="T1076" t="s">
        <v>51</v>
      </c>
      <c r="U1076" t="s">
        <v>65</v>
      </c>
      <c r="V1076">
        <v>0.8</v>
      </c>
      <c r="W1076" s="1">
        <v>1092</v>
      </c>
      <c r="X1076">
        <v>1</v>
      </c>
      <c r="Y1076">
        <v>2.2000000000000002</v>
      </c>
      <c r="Z1076">
        <v>5</v>
      </c>
      <c r="AA1076">
        <v>0.44000000000000006</v>
      </c>
      <c r="AB1076" s="2">
        <v>0</v>
      </c>
      <c r="AC1076" s="1">
        <v>0</v>
      </c>
      <c r="AD1076" s="7">
        <v>43504</v>
      </c>
      <c r="AE1076" s="7">
        <v>43504</v>
      </c>
      <c r="AF1076">
        <v>0</v>
      </c>
      <c r="AG1076" t="s">
        <v>53</v>
      </c>
      <c r="AH1076" s="2">
        <v>0</v>
      </c>
      <c r="AI1076" s="1">
        <v>0</v>
      </c>
      <c r="AJ1076" s="1">
        <v>0</v>
      </c>
      <c r="AK1076" s="6" t="str">
        <f>+IF(Tabla1[[#This Row],[REQUEST_TY]]="SR MANTENIMIENTO CORRECTIVO", "EMERGENCIA", "OTROS")</f>
        <v>EMERGENCIA</v>
      </c>
      <c r="AL1076" s="6" t="str">
        <f>+_xlfn.IFS(Tabla1[[#This Row],[Veces obj]]&lt;=1,"0-1",Tabla1[[#This Row],[Veces obj]]&lt;=2,"1-2",Tabla1[[#This Row],[Veces obj]]&lt;=3,"2-3",TRUE,"&gt;3")</f>
        <v>0-1</v>
      </c>
      <c r="AM1076" s="6" t="str">
        <f>+_xlfn.IFS(MONTH(Tabla1[[#This Row],[MES]])&lt;=3,"Q1",MONTH(Tabla1[[#This Row],[MES]])&lt;=6,"Q2",MONTH(Tabla1[[#This Row],[MES]])&lt;=9,"Q3",TRUE,"Q4")</f>
        <v>Q1</v>
      </c>
      <c r="AN1076" t="str">
        <f>+IFERROR(VLOOKUP(Tabla1[[#This Row],[CUENTA]],CTAS[],2,0),"OTROS")</f>
        <v>HONEYWELL</v>
      </c>
      <c r="AO1076">
        <v>1</v>
      </c>
      <c r="AP1076" t="str">
        <f>+IFERROR(VLOOKUP(Tabla1[[#This Row],[EMPLEADO]],IS[],3,0),"OTROS")</f>
        <v>JUAREZ</v>
      </c>
      <c r="AQ1076" t="str">
        <f>+IFERROR(VLOOKUP(Tabla1[[#This Row],[EMPLEADO]],IS[[NÓMINA]:[INGENIERO]],2,0),"OTROS")</f>
        <v>ALFREDO TORRES</v>
      </c>
    </row>
    <row r="1077" spans="1:43" x14ac:dyDescent="0.25">
      <c r="A1077" t="s">
        <v>36</v>
      </c>
      <c r="B1077">
        <v>1</v>
      </c>
      <c r="C1077" t="s">
        <v>2366</v>
      </c>
      <c r="D1077" t="s">
        <v>38</v>
      </c>
      <c r="E1077" t="s">
        <v>133</v>
      </c>
      <c r="F1077" t="s">
        <v>2367</v>
      </c>
      <c r="G1077" s="17" t="s">
        <v>2368</v>
      </c>
      <c r="H1077" t="s">
        <v>297</v>
      </c>
      <c r="I1077" t="s">
        <v>43</v>
      </c>
      <c r="J1077" t="s">
        <v>8</v>
      </c>
      <c r="K1077" t="s">
        <v>59</v>
      </c>
      <c r="L1077" t="s">
        <v>1102</v>
      </c>
      <c r="M1077" t="s">
        <v>73</v>
      </c>
      <c r="N1077">
        <v>0</v>
      </c>
      <c r="O1077" t="s">
        <v>47</v>
      </c>
      <c r="P1077">
        <v>28</v>
      </c>
      <c r="Q1077" t="s">
        <v>62</v>
      </c>
      <c r="R1077" t="s">
        <v>138</v>
      </c>
      <c r="S1077" t="s">
        <v>139</v>
      </c>
      <c r="T1077" t="s">
        <v>51</v>
      </c>
      <c r="U1077" t="s">
        <v>262</v>
      </c>
      <c r="V1077">
        <v>1.05</v>
      </c>
      <c r="W1077" s="1">
        <v>1651.6500000000003</v>
      </c>
      <c r="X1077">
        <v>1</v>
      </c>
      <c r="Y1077">
        <v>1.78</v>
      </c>
      <c r="Z1077">
        <v>4</v>
      </c>
      <c r="AA1077">
        <v>0.44500000000000001</v>
      </c>
      <c r="AB1077" s="2">
        <v>0</v>
      </c>
      <c r="AC1077" s="1">
        <v>0</v>
      </c>
      <c r="AD1077" s="7">
        <v>43490</v>
      </c>
      <c r="AE1077" s="7">
        <v>43493</v>
      </c>
      <c r="AF1077">
        <v>1</v>
      </c>
      <c r="AG1077" t="s">
        <v>53</v>
      </c>
      <c r="AH1077" s="2">
        <v>0</v>
      </c>
      <c r="AI1077" s="1">
        <v>0</v>
      </c>
      <c r="AJ1077" s="1">
        <v>0</v>
      </c>
      <c r="AK1077" s="6" t="str">
        <f>+IF(Tabla1[[#This Row],[REQUEST_TY]]="SR MANTENIMIENTO CORRECTIVO", "EMERGENCIA", "OTROS")</f>
        <v>EMERGENCIA</v>
      </c>
      <c r="AL1077" s="6" t="str">
        <f>+_xlfn.IFS(Tabla1[[#This Row],[Veces obj]]&lt;=1,"0-1",Tabla1[[#This Row],[Veces obj]]&lt;=2,"1-2",Tabla1[[#This Row],[Veces obj]]&lt;=3,"2-3",TRUE,"&gt;3")</f>
        <v>0-1</v>
      </c>
      <c r="AM1077" s="6" t="str">
        <f>+_xlfn.IFS(MONTH(Tabla1[[#This Row],[MES]])&lt;=3,"Q1",MONTH(Tabla1[[#This Row],[MES]])&lt;=6,"Q2",MONTH(Tabla1[[#This Row],[MES]])&lt;=9,"Q3",TRUE,"Q4")</f>
        <v>Q1</v>
      </c>
      <c r="AN1077" t="str">
        <f>+IFERROR(VLOOKUP(Tabla1[[#This Row],[CUENTA]],CTAS[],2,0),"OTROS")</f>
        <v>OTROS</v>
      </c>
      <c r="AO1077">
        <v>1</v>
      </c>
      <c r="AP1077" t="str">
        <f>+IFERROR(VLOOKUP(Tabla1[[#This Row],[EMPLEADO]],IS[],3,0),"OTROS")</f>
        <v>JUAREZ</v>
      </c>
      <c r="AQ1077" t="str">
        <f>+IFERROR(VLOOKUP(Tabla1[[#This Row],[EMPLEADO]],IS[[NÓMINA]:[INGENIERO]],2,0),"OTROS")</f>
        <v>ALFREDO TORRES</v>
      </c>
    </row>
    <row r="1078" spans="1:43" x14ac:dyDescent="0.25">
      <c r="A1078" t="s">
        <v>36</v>
      </c>
      <c r="B1078">
        <v>1</v>
      </c>
      <c r="C1078" t="s">
        <v>2225</v>
      </c>
      <c r="D1078" t="s">
        <v>38</v>
      </c>
      <c r="E1078" t="s">
        <v>55</v>
      </c>
      <c r="F1078" t="s">
        <v>2226</v>
      </c>
      <c r="G1078" s="17" t="s">
        <v>1815</v>
      </c>
      <c r="H1078" t="s">
        <v>271</v>
      </c>
      <c r="I1078" t="s">
        <v>43</v>
      </c>
      <c r="J1078" t="s">
        <v>8</v>
      </c>
      <c r="K1078" t="s">
        <v>102</v>
      </c>
      <c r="L1078" t="s">
        <v>1816</v>
      </c>
      <c r="M1078" t="s">
        <v>1817</v>
      </c>
      <c r="N1078">
        <v>0</v>
      </c>
      <c r="O1078" t="s">
        <v>105</v>
      </c>
      <c r="P1078">
        <v>31</v>
      </c>
      <c r="Q1078" t="s">
        <v>82</v>
      </c>
      <c r="R1078" t="s">
        <v>63</v>
      </c>
      <c r="S1078" t="s">
        <v>64</v>
      </c>
      <c r="T1078" t="s">
        <v>51</v>
      </c>
      <c r="U1078" t="s">
        <v>83</v>
      </c>
      <c r="V1078">
        <v>1.05</v>
      </c>
      <c r="W1078" s="1">
        <v>687.75</v>
      </c>
      <c r="X1078">
        <v>1</v>
      </c>
      <c r="Y1078">
        <v>1.98</v>
      </c>
      <c r="Z1078">
        <v>5</v>
      </c>
      <c r="AA1078">
        <v>0.39600000000000002</v>
      </c>
      <c r="AB1078" s="2">
        <v>0</v>
      </c>
      <c r="AC1078" s="1">
        <v>0</v>
      </c>
      <c r="AD1078" s="7">
        <v>43480</v>
      </c>
      <c r="AE1078" s="7">
        <v>43480</v>
      </c>
      <c r="AF1078">
        <v>0</v>
      </c>
      <c r="AG1078" t="s">
        <v>53</v>
      </c>
      <c r="AH1078" s="2">
        <v>0</v>
      </c>
      <c r="AI1078" s="1">
        <v>0</v>
      </c>
      <c r="AJ1078" s="1">
        <v>0</v>
      </c>
      <c r="AK1078" s="6" t="str">
        <f>+IF(Tabla1[[#This Row],[REQUEST_TY]]="SR MANTENIMIENTO CORRECTIVO", "EMERGENCIA", "OTROS")</f>
        <v>EMERGENCIA</v>
      </c>
      <c r="AL1078" s="6" t="str">
        <f>+_xlfn.IFS(Tabla1[[#This Row],[Veces obj]]&lt;=1,"0-1",Tabla1[[#This Row],[Veces obj]]&lt;=2,"1-2",Tabla1[[#This Row],[Veces obj]]&lt;=3,"2-3",TRUE,"&gt;3")</f>
        <v>0-1</v>
      </c>
      <c r="AM1078" s="6" t="str">
        <f>+_xlfn.IFS(MONTH(Tabla1[[#This Row],[MES]])&lt;=3,"Q1",MONTH(Tabla1[[#This Row],[MES]])&lt;=6,"Q2",MONTH(Tabla1[[#This Row],[MES]])&lt;=9,"Q3",TRUE,"Q4")</f>
        <v>Q1</v>
      </c>
      <c r="AN1078" t="str">
        <f>+IFERROR(VLOOKUP(Tabla1[[#This Row],[CUENTA]],CTAS[],2,0),"OTROS")</f>
        <v>OTROS</v>
      </c>
      <c r="AP1078" t="str">
        <f>+IFERROR(VLOOKUP(Tabla1[[#This Row],[EMPLEADO]],IS[],3,0),"OTROS")</f>
        <v>OTROS</v>
      </c>
      <c r="AQ1078" t="str">
        <f>+IFERROR(VLOOKUP(Tabla1[[#This Row],[EMPLEADO]],IS[[NÓMINA]:[INGENIERO]],2,0),"OTROS")</f>
        <v>OTROS</v>
      </c>
    </row>
    <row r="1079" spans="1:43" x14ac:dyDescent="0.25">
      <c r="A1079" t="s">
        <v>4444</v>
      </c>
      <c r="B1079">
        <v>1</v>
      </c>
      <c r="C1079" t="s">
        <v>5236</v>
      </c>
      <c r="D1079" t="s">
        <v>38</v>
      </c>
      <c r="E1079" t="s">
        <v>55</v>
      </c>
      <c r="F1079" t="s">
        <v>5237</v>
      </c>
      <c r="G1079" s="17" t="s">
        <v>452</v>
      </c>
      <c r="H1079" t="s">
        <v>453</v>
      </c>
      <c r="I1079" t="s">
        <v>43</v>
      </c>
      <c r="J1079" t="s">
        <v>8</v>
      </c>
      <c r="K1079" t="s">
        <v>59</v>
      </c>
      <c r="L1079" t="s">
        <v>454</v>
      </c>
      <c r="M1079" t="s">
        <v>455</v>
      </c>
      <c r="N1079">
        <v>0</v>
      </c>
      <c r="O1079" t="s">
        <v>47</v>
      </c>
      <c r="P1079">
        <v>9</v>
      </c>
      <c r="Q1079" t="s">
        <v>194</v>
      </c>
      <c r="R1079" t="s">
        <v>63</v>
      </c>
      <c r="S1079" t="s">
        <v>64</v>
      </c>
      <c r="T1079" t="s">
        <v>51</v>
      </c>
      <c r="U1079" t="s">
        <v>195</v>
      </c>
      <c r="V1079">
        <v>0.6</v>
      </c>
      <c r="W1079" s="1">
        <v>819</v>
      </c>
      <c r="X1079">
        <v>1</v>
      </c>
      <c r="Y1079">
        <v>1.98</v>
      </c>
      <c r="Z1079">
        <v>5</v>
      </c>
      <c r="AA1079">
        <v>0.39600000000000002</v>
      </c>
      <c r="AB1079" s="2">
        <v>0</v>
      </c>
      <c r="AC1079" s="1">
        <v>0</v>
      </c>
      <c r="AD1079" s="7">
        <v>43502</v>
      </c>
      <c r="AE1079" s="7">
        <v>43502</v>
      </c>
      <c r="AF1079">
        <v>0</v>
      </c>
      <c r="AG1079" t="s">
        <v>53</v>
      </c>
      <c r="AH1079" s="2">
        <v>0</v>
      </c>
      <c r="AI1079" s="1">
        <v>0</v>
      </c>
      <c r="AJ1079" s="1">
        <v>0</v>
      </c>
      <c r="AK1079" s="6" t="str">
        <f>+IF(Tabla1[[#This Row],[REQUEST_TY]]="SR MANTENIMIENTO CORRECTIVO", "EMERGENCIA", "OTROS")</f>
        <v>EMERGENCIA</v>
      </c>
      <c r="AL1079" s="6" t="str">
        <f>+_xlfn.IFS(Tabla1[[#This Row],[Veces obj]]&lt;=1,"0-1",Tabla1[[#This Row],[Veces obj]]&lt;=2,"1-2",Tabla1[[#This Row],[Veces obj]]&lt;=3,"2-3",TRUE,"&gt;3")</f>
        <v>0-1</v>
      </c>
      <c r="AM1079" s="6" t="str">
        <f>+_xlfn.IFS(MONTH(Tabla1[[#This Row],[MES]])&lt;=3,"Q1",MONTH(Tabla1[[#This Row],[MES]])&lt;=6,"Q2",MONTH(Tabla1[[#This Row],[MES]])&lt;=9,"Q3",TRUE,"Q4")</f>
        <v>Q1</v>
      </c>
      <c r="AN1079" t="str">
        <f>+IFERROR(VLOOKUP(Tabla1[[#This Row],[CUENTA]],CTAS[],2,0),"OTROS")</f>
        <v>OTROS</v>
      </c>
      <c r="AP1079" t="str">
        <f>+IFERROR(VLOOKUP(Tabla1[[#This Row],[EMPLEADO]],IS[],3,0),"OTROS")</f>
        <v>OTROS</v>
      </c>
      <c r="AQ1079" t="str">
        <f>+IFERROR(VLOOKUP(Tabla1[[#This Row],[EMPLEADO]],IS[[NÓMINA]:[INGENIERO]],2,0),"OTROS")</f>
        <v>OTROS</v>
      </c>
    </row>
    <row r="1080" spans="1:43" x14ac:dyDescent="0.25">
      <c r="A1080" t="s">
        <v>36</v>
      </c>
      <c r="B1080">
        <v>1</v>
      </c>
      <c r="C1080" t="s">
        <v>2408</v>
      </c>
      <c r="D1080" t="s">
        <v>38</v>
      </c>
      <c r="E1080" t="s">
        <v>226</v>
      </c>
      <c r="F1080" t="s">
        <v>2409</v>
      </c>
      <c r="G1080" s="17" t="s">
        <v>2410</v>
      </c>
      <c r="H1080" t="s">
        <v>297</v>
      </c>
      <c r="I1080" t="s">
        <v>43</v>
      </c>
      <c r="J1080" t="s">
        <v>8</v>
      </c>
      <c r="K1080" t="s">
        <v>71</v>
      </c>
      <c r="L1080" t="s">
        <v>1245</v>
      </c>
      <c r="M1080" t="s">
        <v>73</v>
      </c>
      <c r="N1080">
        <v>0</v>
      </c>
      <c r="O1080" t="s">
        <v>47</v>
      </c>
      <c r="P1080">
        <v>74</v>
      </c>
      <c r="Q1080" t="s">
        <v>48</v>
      </c>
      <c r="R1080" t="s">
        <v>153</v>
      </c>
      <c r="S1080" t="s">
        <v>50</v>
      </c>
      <c r="T1080" t="s">
        <v>51</v>
      </c>
      <c r="U1080" t="s">
        <v>52</v>
      </c>
      <c r="V1080">
        <v>1.05</v>
      </c>
      <c r="W1080" s="1">
        <v>750.75000000000011</v>
      </c>
      <c r="X1080">
        <v>1</v>
      </c>
      <c r="Y1080">
        <v>2.3199999999999998</v>
      </c>
      <c r="Z1080">
        <v>5</v>
      </c>
      <c r="AA1080">
        <v>0.46399999999999997</v>
      </c>
      <c r="AB1080" s="2">
        <v>0</v>
      </c>
      <c r="AC1080" s="1">
        <v>0</v>
      </c>
      <c r="AD1080" s="7">
        <v>43479</v>
      </c>
      <c r="AE1080" s="7">
        <v>43480</v>
      </c>
      <c r="AF1080">
        <v>1</v>
      </c>
      <c r="AG1080" t="s">
        <v>53</v>
      </c>
      <c r="AH1080" s="2">
        <v>0</v>
      </c>
      <c r="AI1080" s="1">
        <v>0</v>
      </c>
      <c r="AJ1080" s="1">
        <v>0</v>
      </c>
      <c r="AK1080" s="6" t="str">
        <f>+IF(Tabla1[[#This Row],[REQUEST_TY]]="SR MANTENIMIENTO CORRECTIVO", "EMERGENCIA", "OTROS")</f>
        <v>EMERGENCIA</v>
      </c>
      <c r="AL1080" s="6" t="str">
        <f>+_xlfn.IFS(Tabla1[[#This Row],[Veces obj]]&lt;=1,"0-1",Tabla1[[#This Row],[Veces obj]]&lt;=2,"1-2",Tabla1[[#This Row],[Veces obj]]&lt;=3,"2-3",TRUE,"&gt;3")</f>
        <v>0-1</v>
      </c>
      <c r="AM1080" s="6" t="str">
        <f>+_xlfn.IFS(MONTH(Tabla1[[#This Row],[MES]])&lt;=3,"Q1",MONTH(Tabla1[[#This Row],[MES]])&lt;=6,"Q2",MONTH(Tabla1[[#This Row],[MES]])&lt;=9,"Q3",TRUE,"Q4")</f>
        <v>Q1</v>
      </c>
      <c r="AN1080" t="str">
        <f>+IFERROR(VLOOKUP(Tabla1[[#This Row],[CUENTA]],CTAS[],2,0),"OTROS")</f>
        <v>OTROS</v>
      </c>
      <c r="AO1080">
        <v>1</v>
      </c>
      <c r="AP1080" t="str">
        <f>+IFERROR(VLOOKUP(Tabla1[[#This Row],[EMPLEADO]],IS[],3,0),"OTROS")</f>
        <v>JUAREZ</v>
      </c>
      <c r="AQ1080" t="str">
        <f>+IFERROR(VLOOKUP(Tabla1[[#This Row],[EMPLEADO]],IS[[NÓMINA]:[INGENIERO]],2,0),"OTROS")</f>
        <v>ALFREDO TORRES</v>
      </c>
    </row>
    <row r="1081" spans="1:43" x14ac:dyDescent="0.25">
      <c r="A1081" t="s">
        <v>36</v>
      </c>
      <c r="B1081">
        <v>1</v>
      </c>
      <c r="C1081" t="s">
        <v>2227</v>
      </c>
      <c r="D1081" t="s">
        <v>38</v>
      </c>
      <c r="E1081" t="s">
        <v>294</v>
      </c>
      <c r="F1081" t="s">
        <v>2228</v>
      </c>
      <c r="G1081" s="17" t="s">
        <v>2229</v>
      </c>
      <c r="H1081" t="s">
        <v>586</v>
      </c>
      <c r="I1081" t="s">
        <v>43</v>
      </c>
      <c r="J1081" t="s">
        <v>8</v>
      </c>
      <c r="K1081" t="s">
        <v>2028</v>
      </c>
      <c r="L1081" t="s">
        <v>2230</v>
      </c>
      <c r="M1081" t="s">
        <v>959</v>
      </c>
      <c r="N1081">
        <v>0</v>
      </c>
      <c r="O1081" t="s">
        <v>47</v>
      </c>
      <c r="P1081">
        <v>52</v>
      </c>
      <c r="Q1081" t="s">
        <v>82</v>
      </c>
      <c r="R1081" t="s">
        <v>95</v>
      </c>
      <c r="S1081" t="s">
        <v>64</v>
      </c>
      <c r="T1081" t="s">
        <v>51</v>
      </c>
      <c r="U1081" t="s">
        <v>83</v>
      </c>
      <c r="V1081">
        <v>1.05</v>
      </c>
      <c r="W1081" s="1">
        <v>1433.25</v>
      </c>
      <c r="X1081">
        <v>1</v>
      </c>
      <c r="Y1081">
        <v>1.99</v>
      </c>
      <c r="Z1081">
        <v>5</v>
      </c>
      <c r="AA1081">
        <v>0.39800000000000002</v>
      </c>
      <c r="AB1081" s="2">
        <v>0</v>
      </c>
      <c r="AC1081" s="1">
        <v>0</v>
      </c>
      <c r="AD1081" s="7">
        <v>43468</v>
      </c>
      <c r="AE1081" s="7">
        <v>43468</v>
      </c>
      <c r="AF1081">
        <v>0</v>
      </c>
      <c r="AG1081" t="s">
        <v>53</v>
      </c>
      <c r="AH1081" s="2">
        <v>0</v>
      </c>
      <c r="AI1081" s="1">
        <v>0</v>
      </c>
      <c r="AJ1081" s="1">
        <v>0</v>
      </c>
      <c r="AK1081" s="6" t="str">
        <f>+IF(Tabla1[[#This Row],[REQUEST_TY]]="SR MANTENIMIENTO CORRECTIVO", "EMERGENCIA", "OTROS")</f>
        <v>EMERGENCIA</v>
      </c>
      <c r="AL1081" s="6" t="str">
        <f>+_xlfn.IFS(Tabla1[[#This Row],[Veces obj]]&lt;=1,"0-1",Tabla1[[#This Row],[Veces obj]]&lt;=2,"1-2",Tabla1[[#This Row],[Veces obj]]&lt;=3,"2-3",TRUE,"&gt;3")</f>
        <v>0-1</v>
      </c>
      <c r="AM1081" s="6" t="str">
        <f>+_xlfn.IFS(MONTH(Tabla1[[#This Row],[MES]])&lt;=3,"Q1",MONTH(Tabla1[[#This Row],[MES]])&lt;=6,"Q2",MONTH(Tabla1[[#This Row],[MES]])&lt;=9,"Q3",TRUE,"Q4")</f>
        <v>Q1</v>
      </c>
      <c r="AN1081" t="str">
        <f>+IFERROR(VLOOKUP(Tabla1[[#This Row],[CUENTA]],CTAS[],2,0),"OTROS")</f>
        <v>OTROS</v>
      </c>
      <c r="AP1081" t="str">
        <f>+IFERROR(VLOOKUP(Tabla1[[#This Row],[EMPLEADO]],IS[],3,0),"OTROS")</f>
        <v>OTROS</v>
      </c>
      <c r="AQ1081" t="str">
        <f>+IFERROR(VLOOKUP(Tabla1[[#This Row],[EMPLEADO]],IS[[NÓMINA]:[INGENIERO]],2,0),"OTROS")</f>
        <v>OTROS</v>
      </c>
    </row>
    <row r="1082" spans="1:43" x14ac:dyDescent="0.25">
      <c r="A1082" t="s">
        <v>4444</v>
      </c>
      <c r="B1082">
        <v>1</v>
      </c>
      <c r="C1082" t="s">
        <v>5648</v>
      </c>
      <c r="D1082" t="s">
        <v>38</v>
      </c>
      <c r="E1082" t="s">
        <v>133</v>
      </c>
      <c r="F1082" t="s">
        <v>5649</v>
      </c>
      <c r="G1082" s="17" t="s">
        <v>5650</v>
      </c>
      <c r="H1082" t="s">
        <v>136</v>
      </c>
      <c r="I1082" t="s">
        <v>43</v>
      </c>
      <c r="J1082" t="s">
        <v>8</v>
      </c>
      <c r="K1082" t="s">
        <v>59</v>
      </c>
      <c r="L1082" t="s">
        <v>697</v>
      </c>
      <c r="M1082" t="s">
        <v>698</v>
      </c>
      <c r="N1082">
        <v>0</v>
      </c>
      <c r="O1082" t="s">
        <v>47</v>
      </c>
      <c r="P1082">
        <v>74</v>
      </c>
      <c r="Q1082" t="s">
        <v>48</v>
      </c>
      <c r="R1082" t="s">
        <v>138</v>
      </c>
      <c r="S1082" t="s">
        <v>139</v>
      </c>
      <c r="T1082" t="s">
        <v>208</v>
      </c>
      <c r="U1082" t="s">
        <v>353</v>
      </c>
      <c r="V1082">
        <v>1.1499999999999999</v>
      </c>
      <c r="W1082" s="1">
        <v>1808.95</v>
      </c>
      <c r="X1082">
        <v>1</v>
      </c>
      <c r="Y1082">
        <v>2.4</v>
      </c>
      <c r="Z1082">
        <v>6</v>
      </c>
      <c r="AA1082">
        <v>0.39999999999999997</v>
      </c>
      <c r="AB1082" s="2">
        <v>0</v>
      </c>
      <c r="AC1082" s="1">
        <v>0</v>
      </c>
      <c r="AD1082" s="7">
        <v>43507</v>
      </c>
      <c r="AE1082" s="7">
        <v>43507</v>
      </c>
      <c r="AF1082">
        <v>0</v>
      </c>
      <c r="AG1082" t="s">
        <v>53</v>
      </c>
      <c r="AH1082" s="2">
        <v>0</v>
      </c>
      <c r="AI1082" s="1">
        <v>0</v>
      </c>
      <c r="AJ1082" s="1">
        <v>0</v>
      </c>
      <c r="AK1082" s="6" t="str">
        <f>+IF(Tabla1[[#This Row],[REQUEST_TY]]="SR MANTENIMIENTO CORRECTIVO", "EMERGENCIA", "OTROS")</f>
        <v>EMERGENCIA</v>
      </c>
      <c r="AL1082" s="6" t="str">
        <f>+_xlfn.IFS(Tabla1[[#This Row],[Veces obj]]&lt;=1,"0-1",Tabla1[[#This Row],[Veces obj]]&lt;=2,"1-2",Tabla1[[#This Row],[Veces obj]]&lt;=3,"2-3",TRUE,"&gt;3")</f>
        <v>0-1</v>
      </c>
      <c r="AM1082" s="6" t="str">
        <f>+_xlfn.IFS(MONTH(Tabla1[[#This Row],[MES]])&lt;=3,"Q1",MONTH(Tabla1[[#This Row],[MES]])&lt;=6,"Q2",MONTH(Tabla1[[#This Row],[MES]])&lt;=9,"Q3",TRUE,"Q4")</f>
        <v>Q1</v>
      </c>
      <c r="AN1082" t="str">
        <f>+IFERROR(VLOOKUP(Tabla1[[#This Row],[CUENTA]],CTAS[],2,0),"OTROS")</f>
        <v>OTROS</v>
      </c>
      <c r="AP1082" t="str">
        <f>+IFERROR(VLOOKUP(Tabla1[[#This Row],[EMPLEADO]],IS[],3,0),"OTROS")</f>
        <v>OTROS</v>
      </c>
      <c r="AQ1082" t="str">
        <f>+IFERROR(VLOOKUP(Tabla1[[#This Row],[EMPLEADO]],IS[[NÓMINA]:[INGENIERO]],2,0),"OTROS")</f>
        <v>OTROS</v>
      </c>
    </row>
    <row r="1083" spans="1:43" x14ac:dyDescent="0.25">
      <c r="A1083" t="s">
        <v>36</v>
      </c>
      <c r="B1083">
        <v>1</v>
      </c>
      <c r="C1083" t="s">
        <v>2231</v>
      </c>
      <c r="D1083" t="s">
        <v>38</v>
      </c>
      <c r="E1083" t="s">
        <v>98</v>
      </c>
      <c r="F1083" t="s">
        <v>2232</v>
      </c>
      <c r="G1083" s="17" t="s">
        <v>2233</v>
      </c>
      <c r="H1083" t="s">
        <v>915</v>
      </c>
      <c r="I1083" t="s">
        <v>43</v>
      </c>
      <c r="J1083" t="s">
        <v>8</v>
      </c>
      <c r="K1083" t="s">
        <v>102</v>
      </c>
      <c r="L1083" t="s">
        <v>500</v>
      </c>
      <c r="M1083" t="s">
        <v>310</v>
      </c>
      <c r="N1083">
        <v>0</v>
      </c>
      <c r="O1083" t="s">
        <v>47</v>
      </c>
      <c r="P1083">
        <v>22</v>
      </c>
      <c r="Q1083" t="s">
        <v>62</v>
      </c>
      <c r="R1083" t="s">
        <v>63</v>
      </c>
      <c r="S1083" t="s">
        <v>64</v>
      </c>
      <c r="T1083" t="s">
        <v>51</v>
      </c>
      <c r="U1083" t="s">
        <v>65</v>
      </c>
      <c r="V1083">
        <v>0.8</v>
      </c>
      <c r="W1083" s="1">
        <v>1092</v>
      </c>
      <c r="X1083">
        <v>1</v>
      </c>
      <c r="Y1083">
        <v>2</v>
      </c>
      <c r="Z1083">
        <v>5</v>
      </c>
      <c r="AA1083">
        <v>0.4</v>
      </c>
      <c r="AB1083" s="2">
        <v>0</v>
      </c>
      <c r="AC1083" s="1">
        <v>0</v>
      </c>
      <c r="AD1083" s="7">
        <v>43486</v>
      </c>
      <c r="AE1083" s="7">
        <v>43486</v>
      </c>
      <c r="AF1083">
        <v>0</v>
      </c>
      <c r="AG1083" t="s">
        <v>53</v>
      </c>
      <c r="AH1083" s="2">
        <v>0</v>
      </c>
      <c r="AI1083" s="1">
        <v>0</v>
      </c>
      <c r="AJ1083" s="1">
        <v>0</v>
      </c>
      <c r="AK1083" s="6" t="str">
        <f>+IF(Tabla1[[#This Row],[REQUEST_TY]]="SR MANTENIMIENTO CORRECTIVO", "EMERGENCIA", "OTROS")</f>
        <v>EMERGENCIA</v>
      </c>
      <c r="AL1083" s="6" t="str">
        <f>+_xlfn.IFS(Tabla1[[#This Row],[Veces obj]]&lt;=1,"0-1",Tabla1[[#This Row],[Veces obj]]&lt;=2,"1-2",Tabla1[[#This Row],[Veces obj]]&lt;=3,"2-3",TRUE,"&gt;3")</f>
        <v>0-1</v>
      </c>
      <c r="AM1083" s="6" t="str">
        <f>+_xlfn.IFS(MONTH(Tabla1[[#This Row],[MES]])&lt;=3,"Q1",MONTH(Tabla1[[#This Row],[MES]])&lt;=6,"Q2",MONTH(Tabla1[[#This Row],[MES]])&lt;=9,"Q3",TRUE,"Q4")</f>
        <v>Q1</v>
      </c>
      <c r="AN1083" t="str">
        <f>+IFERROR(VLOOKUP(Tabla1[[#This Row],[CUENTA]],CTAS[],2,0),"OTROS")</f>
        <v>OTROS</v>
      </c>
      <c r="AP1083" t="str">
        <f>+IFERROR(VLOOKUP(Tabla1[[#This Row],[EMPLEADO]],IS[],3,0),"OTROS")</f>
        <v>OTROS</v>
      </c>
      <c r="AQ1083" t="str">
        <f>+IFERROR(VLOOKUP(Tabla1[[#This Row],[EMPLEADO]],IS[[NÓMINA]:[INGENIERO]],2,0),"OTROS")</f>
        <v>OTROS</v>
      </c>
    </row>
    <row r="1084" spans="1:43" x14ac:dyDescent="0.25">
      <c r="A1084" t="s">
        <v>36</v>
      </c>
      <c r="B1084">
        <v>1</v>
      </c>
      <c r="C1084" t="s">
        <v>3512</v>
      </c>
      <c r="D1084" t="s">
        <v>3346</v>
      </c>
      <c r="E1084" t="s">
        <v>39</v>
      </c>
      <c r="F1084" t="s">
        <v>3513</v>
      </c>
      <c r="G1084" s="17" t="s">
        <v>3514</v>
      </c>
      <c r="H1084" t="s">
        <v>79</v>
      </c>
      <c r="I1084" t="s">
        <v>43</v>
      </c>
      <c r="J1084" t="s">
        <v>8</v>
      </c>
      <c r="K1084" t="s">
        <v>44</v>
      </c>
      <c r="L1084" t="s">
        <v>3515</v>
      </c>
      <c r="M1084" t="s">
        <v>654</v>
      </c>
      <c r="N1084">
        <v>1</v>
      </c>
      <c r="O1084" t="s">
        <v>47</v>
      </c>
      <c r="P1084" t="s">
        <v>822</v>
      </c>
      <c r="Q1084" t="s">
        <v>48</v>
      </c>
      <c r="R1084" t="s">
        <v>49</v>
      </c>
      <c r="S1084" t="s">
        <v>50</v>
      </c>
      <c r="T1084" t="s">
        <v>51</v>
      </c>
      <c r="U1084" t="s">
        <v>52</v>
      </c>
      <c r="V1084">
        <v>1</v>
      </c>
      <c r="W1084" s="1">
        <v>0</v>
      </c>
      <c r="X1084">
        <v>0</v>
      </c>
      <c r="Y1084">
        <v>5</v>
      </c>
      <c r="Z1084">
        <v>5</v>
      </c>
      <c r="AA1084">
        <v>1</v>
      </c>
      <c r="AB1084" s="2">
        <v>0</v>
      </c>
      <c r="AC1084" s="1">
        <v>0</v>
      </c>
      <c r="AD1084" s="7">
        <v>43473</v>
      </c>
      <c r="AE1084" s="7">
        <v>43473</v>
      </c>
      <c r="AF1084">
        <v>0</v>
      </c>
      <c r="AG1084" t="s">
        <v>53</v>
      </c>
      <c r="AH1084" s="2">
        <v>0</v>
      </c>
      <c r="AI1084" s="1">
        <v>0</v>
      </c>
      <c r="AJ1084" s="1">
        <v>0</v>
      </c>
      <c r="AK1084" s="6" t="str">
        <f>+IF(Tabla1[[#This Row],[REQUEST_TY]]="SR MANTENIMIENTO CORRECTIVO", "EMERGENCIA", "OTROS")</f>
        <v>OTROS</v>
      </c>
      <c r="AL1084" s="6" t="str">
        <f>+_xlfn.IFS(Tabla1[[#This Row],[Veces obj]]&lt;=1,"0-1",Tabla1[[#This Row],[Veces obj]]&lt;=2,"1-2",Tabla1[[#This Row],[Veces obj]]&lt;=3,"2-3",TRUE,"&gt;3")</f>
        <v>0-1</v>
      </c>
      <c r="AM1084" s="6" t="str">
        <f>+_xlfn.IFS(MONTH(Tabla1[[#This Row],[MES]])&lt;=3,"Q1",MONTH(Tabla1[[#This Row],[MES]])&lt;=6,"Q2",MONTH(Tabla1[[#This Row],[MES]])&lt;=9,"Q3",TRUE,"Q4")</f>
        <v>Q1</v>
      </c>
      <c r="AN1084" t="str">
        <f>+IFERROR(VLOOKUP(Tabla1[[#This Row],[CUENTA]],CTAS[],2,0),"OTROS")</f>
        <v>OTROS</v>
      </c>
      <c r="AP1084" t="str">
        <f>+IFERROR(VLOOKUP(Tabla1[[#This Row],[EMPLEADO]],IS[],3,0),"OTROS")</f>
        <v>OTROS</v>
      </c>
      <c r="AQ1084" t="str">
        <f>+IFERROR(VLOOKUP(Tabla1[[#This Row],[EMPLEADO]],IS[[NÓMINA]:[INGENIERO]],2,0),"OTROS")</f>
        <v>OTROS</v>
      </c>
    </row>
    <row r="1085" spans="1:43" x14ac:dyDescent="0.25">
      <c r="A1085" t="s">
        <v>36</v>
      </c>
      <c r="B1085">
        <v>1</v>
      </c>
      <c r="C1085" t="s">
        <v>2239</v>
      </c>
      <c r="D1085" t="s">
        <v>38</v>
      </c>
      <c r="E1085" t="s">
        <v>636</v>
      </c>
      <c r="F1085" t="s">
        <v>2240</v>
      </c>
      <c r="G1085" s="17" t="s">
        <v>2241</v>
      </c>
      <c r="H1085" t="s">
        <v>308</v>
      </c>
      <c r="I1085" t="s">
        <v>43</v>
      </c>
      <c r="J1085" t="s">
        <v>8</v>
      </c>
      <c r="K1085" t="s">
        <v>495</v>
      </c>
      <c r="L1085" t="s">
        <v>496</v>
      </c>
      <c r="M1085" t="s">
        <v>46</v>
      </c>
      <c r="N1085">
        <v>0</v>
      </c>
      <c r="O1085" t="s">
        <v>47</v>
      </c>
      <c r="P1085">
        <v>69</v>
      </c>
      <c r="Q1085" t="s">
        <v>48</v>
      </c>
      <c r="R1085" t="s">
        <v>153</v>
      </c>
      <c r="S1085" t="s">
        <v>50</v>
      </c>
      <c r="T1085" t="s">
        <v>51</v>
      </c>
      <c r="U1085" t="s">
        <v>52</v>
      </c>
      <c r="V1085">
        <v>1.05</v>
      </c>
      <c r="W1085" s="1">
        <v>750.75000000000011</v>
      </c>
      <c r="X1085">
        <v>1</v>
      </c>
      <c r="Y1085">
        <v>2</v>
      </c>
      <c r="Z1085">
        <v>5</v>
      </c>
      <c r="AA1085">
        <v>0.4</v>
      </c>
      <c r="AB1085" s="2">
        <v>0</v>
      </c>
      <c r="AC1085" s="1">
        <v>0</v>
      </c>
      <c r="AD1085" s="7">
        <v>43490</v>
      </c>
      <c r="AE1085" s="7">
        <v>43490</v>
      </c>
      <c r="AF1085">
        <v>0</v>
      </c>
      <c r="AG1085" t="s">
        <v>53</v>
      </c>
      <c r="AH1085" s="2">
        <v>0</v>
      </c>
      <c r="AI1085" s="1">
        <v>0</v>
      </c>
      <c r="AJ1085" s="1">
        <v>0</v>
      </c>
      <c r="AK1085" s="6" t="str">
        <f>+IF(Tabla1[[#This Row],[REQUEST_TY]]="SR MANTENIMIENTO CORRECTIVO", "EMERGENCIA", "OTROS")</f>
        <v>EMERGENCIA</v>
      </c>
      <c r="AL1085" s="6" t="str">
        <f>+_xlfn.IFS(Tabla1[[#This Row],[Veces obj]]&lt;=1,"0-1",Tabla1[[#This Row],[Veces obj]]&lt;=2,"1-2",Tabla1[[#This Row],[Veces obj]]&lt;=3,"2-3",TRUE,"&gt;3")</f>
        <v>0-1</v>
      </c>
      <c r="AM1085" s="6" t="str">
        <f>+_xlfn.IFS(MONTH(Tabla1[[#This Row],[MES]])&lt;=3,"Q1",MONTH(Tabla1[[#This Row],[MES]])&lt;=6,"Q2",MONTH(Tabla1[[#This Row],[MES]])&lt;=9,"Q3",TRUE,"Q4")</f>
        <v>Q1</v>
      </c>
      <c r="AN1085" t="str">
        <f>+IFERROR(VLOOKUP(Tabla1[[#This Row],[CUENTA]],CTAS[],2,0),"OTROS")</f>
        <v>OTROS</v>
      </c>
      <c r="AP1085" t="str">
        <f>+IFERROR(VLOOKUP(Tabla1[[#This Row],[EMPLEADO]],IS[],3,0),"OTROS")</f>
        <v>OTROS</v>
      </c>
      <c r="AQ1085" t="str">
        <f>+IFERROR(VLOOKUP(Tabla1[[#This Row],[EMPLEADO]],IS[[NÓMINA]:[INGENIERO]],2,0),"OTROS")</f>
        <v>OTROS</v>
      </c>
    </row>
    <row r="1086" spans="1:43" x14ac:dyDescent="0.25">
      <c r="A1086" t="s">
        <v>36</v>
      </c>
      <c r="B1086">
        <v>1</v>
      </c>
      <c r="C1086" t="s">
        <v>2242</v>
      </c>
      <c r="D1086" t="s">
        <v>38</v>
      </c>
      <c r="E1086" t="s">
        <v>2243</v>
      </c>
      <c r="F1086" t="s">
        <v>2244</v>
      </c>
      <c r="G1086" s="17" t="s">
        <v>2245</v>
      </c>
      <c r="H1086" t="s">
        <v>136</v>
      </c>
      <c r="I1086" t="s">
        <v>43</v>
      </c>
      <c r="J1086" t="s">
        <v>8</v>
      </c>
      <c r="K1086" t="s">
        <v>2246</v>
      </c>
      <c r="L1086" t="s">
        <v>2247</v>
      </c>
      <c r="M1086" t="s">
        <v>736</v>
      </c>
      <c r="N1086">
        <v>0</v>
      </c>
      <c r="O1086" t="s">
        <v>47</v>
      </c>
      <c r="P1086">
        <v>104</v>
      </c>
      <c r="Q1086" t="s">
        <v>48</v>
      </c>
      <c r="R1086" t="s">
        <v>440</v>
      </c>
      <c r="S1086" t="s">
        <v>139</v>
      </c>
      <c r="T1086" t="s">
        <v>51</v>
      </c>
      <c r="U1086" t="s">
        <v>353</v>
      </c>
      <c r="V1086">
        <v>1.1499999999999999</v>
      </c>
      <c r="W1086" s="1">
        <v>1808.95</v>
      </c>
      <c r="X1086">
        <v>1</v>
      </c>
      <c r="Y1086">
        <v>1.6</v>
      </c>
      <c r="Z1086">
        <v>4</v>
      </c>
      <c r="AA1086">
        <v>0.4</v>
      </c>
      <c r="AB1086" s="2">
        <v>0</v>
      </c>
      <c r="AC1086" s="1">
        <v>0</v>
      </c>
      <c r="AD1086" s="7">
        <v>43493</v>
      </c>
      <c r="AE1086" s="7">
        <v>43493</v>
      </c>
      <c r="AF1086">
        <v>0</v>
      </c>
      <c r="AG1086" t="s">
        <v>53</v>
      </c>
      <c r="AH1086" s="2">
        <v>0</v>
      </c>
      <c r="AI1086" s="1">
        <v>0</v>
      </c>
      <c r="AJ1086" s="1">
        <v>0</v>
      </c>
      <c r="AK1086" s="6" t="str">
        <f>+IF(Tabla1[[#This Row],[REQUEST_TY]]="SR MANTENIMIENTO CORRECTIVO", "EMERGENCIA", "OTROS")</f>
        <v>EMERGENCIA</v>
      </c>
      <c r="AL1086" s="6" t="str">
        <f>+_xlfn.IFS(Tabla1[[#This Row],[Veces obj]]&lt;=1,"0-1",Tabla1[[#This Row],[Veces obj]]&lt;=2,"1-2",Tabla1[[#This Row],[Veces obj]]&lt;=3,"2-3",TRUE,"&gt;3")</f>
        <v>0-1</v>
      </c>
      <c r="AM1086" s="6" t="str">
        <f>+_xlfn.IFS(MONTH(Tabla1[[#This Row],[MES]])&lt;=3,"Q1",MONTH(Tabla1[[#This Row],[MES]])&lt;=6,"Q2",MONTH(Tabla1[[#This Row],[MES]])&lt;=9,"Q3",TRUE,"Q4")</f>
        <v>Q1</v>
      </c>
      <c r="AN1086" t="str">
        <f>+IFERROR(VLOOKUP(Tabla1[[#This Row],[CUENTA]],CTAS[],2,0),"OTROS")</f>
        <v>OTROS</v>
      </c>
      <c r="AP1086" t="str">
        <f>+IFERROR(VLOOKUP(Tabla1[[#This Row],[EMPLEADO]],IS[],3,0),"OTROS")</f>
        <v>OTROS</v>
      </c>
      <c r="AQ1086" t="str">
        <f>+IFERROR(VLOOKUP(Tabla1[[#This Row],[EMPLEADO]],IS[[NÓMINA]:[INGENIERO]],2,0),"OTROS")</f>
        <v>OTROS</v>
      </c>
    </row>
    <row r="1087" spans="1:43" x14ac:dyDescent="0.25">
      <c r="A1087" t="s">
        <v>4444</v>
      </c>
      <c r="B1087">
        <v>1</v>
      </c>
      <c r="C1087" t="s">
        <v>4885</v>
      </c>
      <c r="D1087" t="s">
        <v>38</v>
      </c>
      <c r="E1087" t="s">
        <v>39</v>
      </c>
      <c r="F1087" t="s">
        <v>4886</v>
      </c>
      <c r="G1087" s="17" t="s">
        <v>4887</v>
      </c>
      <c r="H1087" t="s">
        <v>471</v>
      </c>
      <c r="I1087" t="s">
        <v>43</v>
      </c>
      <c r="J1087" t="s">
        <v>8</v>
      </c>
      <c r="K1087" t="s">
        <v>4888</v>
      </c>
      <c r="L1087" t="s">
        <v>4889</v>
      </c>
      <c r="M1087" t="s">
        <v>794</v>
      </c>
      <c r="N1087">
        <v>0</v>
      </c>
      <c r="O1087" t="s">
        <v>47</v>
      </c>
      <c r="P1087">
        <v>2619</v>
      </c>
      <c r="Q1087" t="s">
        <v>48</v>
      </c>
      <c r="R1087" t="s">
        <v>49</v>
      </c>
      <c r="S1087" t="s">
        <v>50</v>
      </c>
      <c r="T1087" t="s">
        <v>51</v>
      </c>
      <c r="U1087" t="s">
        <v>52</v>
      </c>
      <c r="V1087">
        <v>1.05</v>
      </c>
      <c r="W1087" s="1">
        <v>750.75000000000011</v>
      </c>
      <c r="X1087">
        <v>1</v>
      </c>
      <c r="Y1087">
        <v>2</v>
      </c>
      <c r="Z1087">
        <v>5</v>
      </c>
      <c r="AA1087">
        <v>0.4</v>
      </c>
      <c r="AB1087" s="2">
        <v>0</v>
      </c>
      <c r="AC1087" s="1">
        <v>0</v>
      </c>
      <c r="AD1087" s="7">
        <v>43501</v>
      </c>
      <c r="AE1087" s="7">
        <v>43501</v>
      </c>
      <c r="AF1087">
        <v>0</v>
      </c>
      <c r="AG1087" t="s">
        <v>53</v>
      </c>
      <c r="AH1087" s="2">
        <v>0</v>
      </c>
      <c r="AI1087" s="1">
        <v>0</v>
      </c>
      <c r="AJ1087" s="1">
        <v>0</v>
      </c>
      <c r="AK1087" s="6" t="str">
        <f>+IF(Tabla1[[#This Row],[REQUEST_TY]]="SR MANTENIMIENTO CORRECTIVO", "EMERGENCIA", "OTROS")</f>
        <v>EMERGENCIA</v>
      </c>
      <c r="AL1087" s="6" t="str">
        <f>+_xlfn.IFS(Tabla1[[#This Row],[Veces obj]]&lt;=1,"0-1",Tabla1[[#This Row],[Veces obj]]&lt;=2,"1-2",Tabla1[[#This Row],[Veces obj]]&lt;=3,"2-3",TRUE,"&gt;3")</f>
        <v>0-1</v>
      </c>
      <c r="AM1087" s="6" t="str">
        <f>+_xlfn.IFS(MONTH(Tabla1[[#This Row],[MES]])&lt;=3,"Q1",MONTH(Tabla1[[#This Row],[MES]])&lt;=6,"Q2",MONTH(Tabla1[[#This Row],[MES]])&lt;=9,"Q3",TRUE,"Q4")</f>
        <v>Q1</v>
      </c>
      <c r="AN1087" t="str">
        <f>+IFERROR(VLOOKUP(Tabla1[[#This Row],[CUENTA]],CTAS[],2,0),"OTROS")</f>
        <v>OTROS</v>
      </c>
      <c r="AP1087" t="str">
        <f>+IFERROR(VLOOKUP(Tabla1[[#This Row],[EMPLEADO]],IS[],3,0),"OTROS")</f>
        <v>OTROS</v>
      </c>
      <c r="AQ1087" t="str">
        <f>+IFERROR(VLOOKUP(Tabla1[[#This Row],[EMPLEADO]],IS[[NÓMINA]:[INGENIERO]],2,0),"OTROS")</f>
        <v>OTROS</v>
      </c>
    </row>
    <row r="1088" spans="1:43" x14ac:dyDescent="0.25">
      <c r="A1088" t="s">
        <v>4444</v>
      </c>
      <c r="B1088">
        <v>1</v>
      </c>
      <c r="C1088" t="s">
        <v>5588</v>
      </c>
      <c r="D1088" t="s">
        <v>38</v>
      </c>
      <c r="E1088" t="s">
        <v>76</v>
      </c>
      <c r="F1088" t="s">
        <v>5589</v>
      </c>
      <c r="G1088" s="17" t="s">
        <v>5590</v>
      </c>
      <c r="H1088" t="s">
        <v>1572</v>
      </c>
      <c r="I1088" t="s">
        <v>43</v>
      </c>
      <c r="J1088" t="s">
        <v>8</v>
      </c>
      <c r="K1088" t="s">
        <v>102</v>
      </c>
      <c r="L1088" t="s">
        <v>3190</v>
      </c>
      <c r="M1088" t="s">
        <v>1868</v>
      </c>
      <c r="N1088">
        <v>0</v>
      </c>
      <c r="O1088" t="s">
        <v>47</v>
      </c>
      <c r="P1088">
        <v>51</v>
      </c>
      <c r="Q1088" t="s">
        <v>82</v>
      </c>
      <c r="R1088" t="s">
        <v>63</v>
      </c>
      <c r="S1088" t="s">
        <v>64</v>
      </c>
      <c r="T1088" t="s">
        <v>51</v>
      </c>
      <c r="U1088" t="s">
        <v>83</v>
      </c>
      <c r="V1088">
        <v>1.05</v>
      </c>
      <c r="W1088" s="1">
        <v>1433.25</v>
      </c>
      <c r="X1088">
        <v>1</v>
      </c>
      <c r="Y1088">
        <v>2</v>
      </c>
      <c r="Z1088">
        <v>5</v>
      </c>
      <c r="AA1088">
        <v>0.4</v>
      </c>
      <c r="AB1088" s="2">
        <v>0</v>
      </c>
      <c r="AC1088" s="1">
        <v>0</v>
      </c>
      <c r="AD1088" s="7">
        <v>43507</v>
      </c>
      <c r="AE1088" s="7">
        <v>43507</v>
      </c>
      <c r="AF1088">
        <v>0</v>
      </c>
      <c r="AG1088" t="s">
        <v>53</v>
      </c>
      <c r="AH1088" s="2">
        <v>0</v>
      </c>
      <c r="AI1088" s="1">
        <v>0</v>
      </c>
      <c r="AJ1088" s="1">
        <v>0</v>
      </c>
      <c r="AK1088" s="6" t="str">
        <f>+IF(Tabla1[[#This Row],[REQUEST_TY]]="SR MANTENIMIENTO CORRECTIVO", "EMERGENCIA", "OTROS")</f>
        <v>EMERGENCIA</v>
      </c>
      <c r="AL1088" s="6" t="str">
        <f>+_xlfn.IFS(Tabla1[[#This Row],[Veces obj]]&lt;=1,"0-1",Tabla1[[#This Row],[Veces obj]]&lt;=2,"1-2",Tabla1[[#This Row],[Veces obj]]&lt;=3,"2-3",TRUE,"&gt;3")</f>
        <v>0-1</v>
      </c>
      <c r="AM1088" s="6" t="str">
        <f>+_xlfn.IFS(MONTH(Tabla1[[#This Row],[MES]])&lt;=3,"Q1",MONTH(Tabla1[[#This Row],[MES]])&lt;=6,"Q2",MONTH(Tabla1[[#This Row],[MES]])&lt;=9,"Q3",TRUE,"Q4")</f>
        <v>Q1</v>
      </c>
      <c r="AN1088" t="str">
        <f>+IFERROR(VLOOKUP(Tabla1[[#This Row],[CUENTA]],CTAS[],2,0),"OTROS")</f>
        <v>OTROS</v>
      </c>
      <c r="AP1088" t="str">
        <f>+IFERROR(VLOOKUP(Tabla1[[#This Row],[EMPLEADO]],IS[],3,0),"OTROS")</f>
        <v>OTROS</v>
      </c>
      <c r="AQ1088" t="str">
        <f>+IFERROR(VLOOKUP(Tabla1[[#This Row],[EMPLEADO]],IS[[NÓMINA]:[INGENIERO]],2,0),"OTROS")</f>
        <v>OTROS</v>
      </c>
    </row>
    <row r="1089" spans="1:43" x14ac:dyDescent="0.25">
      <c r="A1089" t="s">
        <v>4444</v>
      </c>
      <c r="B1089">
        <v>1</v>
      </c>
      <c r="C1089" t="s">
        <v>5609</v>
      </c>
      <c r="D1089" t="s">
        <v>38</v>
      </c>
      <c r="E1089" t="s">
        <v>5605</v>
      </c>
      <c r="F1089" t="s">
        <v>5610</v>
      </c>
      <c r="G1089" s="17" t="s">
        <v>5611</v>
      </c>
      <c r="H1089" t="s">
        <v>453</v>
      </c>
      <c r="I1089" t="s">
        <v>43</v>
      </c>
      <c r="J1089" t="s">
        <v>8</v>
      </c>
      <c r="K1089" t="s">
        <v>1296</v>
      </c>
      <c r="L1089" t="s">
        <v>5608</v>
      </c>
      <c r="M1089" t="s">
        <v>1198</v>
      </c>
      <c r="N1089">
        <v>0</v>
      </c>
      <c r="O1089" t="s">
        <v>47</v>
      </c>
      <c r="P1089">
        <v>150</v>
      </c>
      <c r="Q1089" t="s">
        <v>48</v>
      </c>
      <c r="R1089" t="s">
        <v>153</v>
      </c>
      <c r="S1089" t="s">
        <v>50</v>
      </c>
      <c r="T1089" t="s">
        <v>51</v>
      </c>
      <c r="U1089" t="s">
        <v>52</v>
      </c>
      <c r="V1089">
        <v>1.05</v>
      </c>
      <c r="W1089" s="1">
        <v>750.75000000000011</v>
      </c>
      <c r="X1089">
        <v>1</v>
      </c>
      <c r="Y1089">
        <v>2</v>
      </c>
      <c r="Z1089">
        <v>5</v>
      </c>
      <c r="AA1089">
        <v>0.4</v>
      </c>
      <c r="AB1089" s="2">
        <v>0</v>
      </c>
      <c r="AC1089" s="1">
        <v>0</v>
      </c>
      <c r="AD1089" s="7">
        <v>43508</v>
      </c>
      <c r="AE1089" s="7">
        <v>43508</v>
      </c>
      <c r="AF1089">
        <v>0</v>
      </c>
      <c r="AG1089" t="s">
        <v>53</v>
      </c>
      <c r="AH1089" s="2">
        <v>0</v>
      </c>
      <c r="AI1089" s="1">
        <v>0</v>
      </c>
      <c r="AJ1089" s="1">
        <v>0</v>
      </c>
      <c r="AK1089" s="6" t="str">
        <f>+IF(Tabla1[[#This Row],[REQUEST_TY]]="SR MANTENIMIENTO CORRECTIVO", "EMERGENCIA", "OTROS")</f>
        <v>EMERGENCIA</v>
      </c>
      <c r="AL1089" s="6" t="str">
        <f>+_xlfn.IFS(Tabla1[[#This Row],[Veces obj]]&lt;=1,"0-1",Tabla1[[#This Row],[Veces obj]]&lt;=2,"1-2",Tabla1[[#This Row],[Veces obj]]&lt;=3,"2-3",TRUE,"&gt;3")</f>
        <v>0-1</v>
      </c>
      <c r="AM1089" s="6" t="str">
        <f>+_xlfn.IFS(MONTH(Tabla1[[#This Row],[MES]])&lt;=3,"Q1",MONTH(Tabla1[[#This Row],[MES]])&lt;=6,"Q2",MONTH(Tabla1[[#This Row],[MES]])&lt;=9,"Q3",TRUE,"Q4")</f>
        <v>Q1</v>
      </c>
      <c r="AN1089" t="str">
        <f>+IFERROR(VLOOKUP(Tabla1[[#This Row],[CUENTA]],CTAS[],2,0),"OTROS")</f>
        <v>OTROS</v>
      </c>
      <c r="AP1089" t="str">
        <f>+IFERROR(VLOOKUP(Tabla1[[#This Row],[EMPLEADO]],IS[],3,0),"OTROS")</f>
        <v>OTROS</v>
      </c>
      <c r="AQ1089" t="str">
        <f>+IFERROR(VLOOKUP(Tabla1[[#This Row],[EMPLEADO]],IS[[NÓMINA]:[INGENIERO]],2,0),"OTROS")</f>
        <v>OTROS</v>
      </c>
    </row>
    <row r="1090" spans="1:43" x14ac:dyDescent="0.25">
      <c r="A1090" t="s">
        <v>4444</v>
      </c>
      <c r="B1090">
        <v>1</v>
      </c>
      <c r="C1090" t="s">
        <v>6743</v>
      </c>
      <c r="D1090" t="s">
        <v>38</v>
      </c>
      <c r="E1090" t="s">
        <v>98</v>
      </c>
      <c r="F1090" t="s">
        <v>6744</v>
      </c>
      <c r="G1090" s="17" t="s">
        <v>3750</v>
      </c>
      <c r="H1090" t="s">
        <v>679</v>
      </c>
      <c r="I1090" t="s">
        <v>43</v>
      </c>
      <c r="J1090" t="s">
        <v>8</v>
      </c>
      <c r="K1090" t="s">
        <v>102</v>
      </c>
      <c r="L1090" t="s">
        <v>3751</v>
      </c>
      <c r="M1090" t="s">
        <v>473</v>
      </c>
      <c r="N1090">
        <v>0</v>
      </c>
      <c r="O1090" t="s">
        <v>47</v>
      </c>
      <c r="P1090">
        <v>2</v>
      </c>
      <c r="Q1090" t="s">
        <v>388</v>
      </c>
      <c r="R1090" t="s">
        <v>63</v>
      </c>
      <c r="S1090" t="s">
        <v>64</v>
      </c>
      <c r="T1090" t="s">
        <v>51</v>
      </c>
      <c r="U1090" t="s">
        <v>389</v>
      </c>
      <c r="V1090">
        <v>0</v>
      </c>
      <c r="W1090" s="1">
        <v>0</v>
      </c>
      <c r="X1090">
        <v>1</v>
      </c>
      <c r="Y1090">
        <v>2</v>
      </c>
      <c r="Z1090">
        <v>5</v>
      </c>
      <c r="AA1090">
        <v>0.4</v>
      </c>
      <c r="AB1090" s="2">
        <v>0</v>
      </c>
      <c r="AC1090" s="1">
        <v>0</v>
      </c>
      <c r="AD1090" s="7">
        <v>43517</v>
      </c>
      <c r="AE1090" s="7">
        <v>43517</v>
      </c>
      <c r="AF1090">
        <v>0</v>
      </c>
      <c r="AG1090" t="s">
        <v>53</v>
      </c>
      <c r="AH1090" s="2">
        <v>0</v>
      </c>
      <c r="AI1090" s="1">
        <v>0</v>
      </c>
      <c r="AJ1090" s="1">
        <v>0</v>
      </c>
      <c r="AK1090" s="6" t="str">
        <f>+IF(Tabla1[[#This Row],[REQUEST_TY]]="SR MANTENIMIENTO CORRECTIVO", "EMERGENCIA", "OTROS")</f>
        <v>EMERGENCIA</v>
      </c>
      <c r="AL1090" s="6" t="str">
        <f>+_xlfn.IFS(Tabla1[[#This Row],[Veces obj]]&lt;=1,"0-1",Tabla1[[#This Row],[Veces obj]]&lt;=2,"1-2",Tabla1[[#This Row],[Veces obj]]&lt;=3,"2-3",TRUE,"&gt;3")</f>
        <v>0-1</v>
      </c>
      <c r="AM1090" s="6" t="str">
        <f>+_xlfn.IFS(MONTH(Tabla1[[#This Row],[MES]])&lt;=3,"Q1",MONTH(Tabla1[[#This Row],[MES]])&lt;=6,"Q2",MONTH(Tabla1[[#This Row],[MES]])&lt;=9,"Q3",TRUE,"Q4")</f>
        <v>Q1</v>
      </c>
      <c r="AN1090" t="str">
        <f>+IFERROR(VLOOKUP(Tabla1[[#This Row],[CUENTA]],CTAS[],2,0),"OTROS")</f>
        <v>OTROS</v>
      </c>
      <c r="AP1090" t="str">
        <f>+IFERROR(VLOOKUP(Tabla1[[#This Row],[EMPLEADO]],IS[],3,0),"OTROS")</f>
        <v>OTROS</v>
      </c>
      <c r="AQ1090" t="str">
        <f>+IFERROR(VLOOKUP(Tabla1[[#This Row],[EMPLEADO]],IS[[NÓMINA]:[INGENIERO]],2,0),"OTROS")</f>
        <v>OTROS</v>
      </c>
    </row>
    <row r="1091" spans="1:43" x14ac:dyDescent="0.25">
      <c r="A1091" t="s">
        <v>4444</v>
      </c>
      <c r="B1091">
        <v>1</v>
      </c>
      <c r="C1091" t="s">
        <v>6910</v>
      </c>
      <c r="D1091" t="s">
        <v>38</v>
      </c>
      <c r="E1091" t="s">
        <v>332</v>
      </c>
      <c r="F1091" t="s">
        <v>6911</v>
      </c>
      <c r="G1091" s="17" t="s">
        <v>6912</v>
      </c>
      <c r="H1091" t="s">
        <v>213</v>
      </c>
      <c r="I1091" t="s">
        <v>43</v>
      </c>
      <c r="J1091" t="s">
        <v>8</v>
      </c>
      <c r="K1091" t="s">
        <v>59</v>
      </c>
      <c r="L1091" t="s">
        <v>6913</v>
      </c>
      <c r="M1091" t="s">
        <v>640</v>
      </c>
      <c r="N1091">
        <v>0</v>
      </c>
      <c r="O1091" t="s">
        <v>47</v>
      </c>
      <c r="P1091">
        <v>66</v>
      </c>
      <c r="Q1091" t="s">
        <v>48</v>
      </c>
      <c r="R1091" t="s">
        <v>317</v>
      </c>
      <c r="S1091" t="s">
        <v>318</v>
      </c>
      <c r="T1091" t="s">
        <v>51</v>
      </c>
      <c r="U1091" t="s">
        <v>353</v>
      </c>
      <c r="V1091">
        <v>1.1499999999999999</v>
      </c>
      <c r="W1091" s="1">
        <v>1808.95</v>
      </c>
      <c r="X1091">
        <v>1</v>
      </c>
      <c r="Y1091">
        <v>1.6</v>
      </c>
      <c r="Z1091">
        <v>4</v>
      </c>
      <c r="AA1091">
        <v>0.4</v>
      </c>
      <c r="AB1091" s="2">
        <v>0</v>
      </c>
      <c r="AC1091" s="1">
        <v>0</v>
      </c>
      <c r="AD1091" s="7">
        <v>43518</v>
      </c>
      <c r="AE1091" s="7">
        <v>43518</v>
      </c>
      <c r="AF1091">
        <v>0</v>
      </c>
      <c r="AG1091" t="s">
        <v>53</v>
      </c>
      <c r="AH1091" s="2">
        <v>0</v>
      </c>
      <c r="AI1091" s="1">
        <v>0</v>
      </c>
      <c r="AJ1091" s="1">
        <v>0</v>
      </c>
      <c r="AK1091" s="6" t="str">
        <f>+IF(Tabla1[[#This Row],[REQUEST_TY]]="SR MANTENIMIENTO CORRECTIVO", "EMERGENCIA", "OTROS")</f>
        <v>EMERGENCIA</v>
      </c>
      <c r="AL1091" s="6" t="str">
        <f>+_xlfn.IFS(Tabla1[[#This Row],[Veces obj]]&lt;=1,"0-1",Tabla1[[#This Row],[Veces obj]]&lt;=2,"1-2",Tabla1[[#This Row],[Veces obj]]&lt;=3,"2-3",TRUE,"&gt;3")</f>
        <v>0-1</v>
      </c>
      <c r="AM1091" s="6" t="str">
        <f>+_xlfn.IFS(MONTH(Tabla1[[#This Row],[MES]])&lt;=3,"Q1",MONTH(Tabla1[[#This Row],[MES]])&lt;=6,"Q2",MONTH(Tabla1[[#This Row],[MES]])&lt;=9,"Q3",TRUE,"Q4")</f>
        <v>Q1</v>
      </c>
      <c r="AN1091" t="str">
        <f>+IFERROR(VLOOKUP(Tabla1[[#This Row],[CUENTA]],CTAS[],2,0),"OTROS")</f>
        <v>OTROS</v>
      </c>
      <c r="AP1091" t="str">
        <f>+IFERROR(VLOOKUP(Tabla1[[#This Row],[EMPLEADO]],IS[],3,0),"OTROS")</f>
        <v>OTROS</v>
      </c>
      <c r="AQ1091" t="str">
        <f>+IFERROR(VLOOKUP(Tabla1[[#This Row],[EMPLEADO]],IS[[NÓMINA]:[INGENIERO]],2,0),"OTROS")</f>
        <v>OTROS</v>
      </c>
    </row>
    <row r="1092" spans="1:43" x14ac:dyDescent="0.25">
      <c r="A1092" t="s">
        <v>4444</v>
      </c>
      <c r="B1092">
        <v>1</v>
      </c>
      <c r="C1092" t="s">
        <v>7119</v>
      </c>
      <c r="D1092" t="s">
        <v>38</v>
      </c>
      <c r="E1092" t="s">
        <v>373</v>
      </c>
      <c r="F1092" t="s">
        <v>7120</v>
      </c>
      <c r="G1092" s="17" t="s">
        <v>7121</v>
      </c>
      <c r="H1092" t="s">
        <v>915</v>
      </c>
      <c r="I1092" t="s">
        <v>43</v>
      </c>
      <c r="J1092" t="s">
        <v>8</v>
      </c>
      <c r="K1092" t="s">
        <v>102</v>
      </c>
      <c r="L1092" t="s">
        <v>376</v>
      </c>
      <c r="M1092" t="s">
        <v>310</v>
      </c>
      <c r="N1092">
        <v>0</v>
      </c>
      <c r="O1092" t="s">
        <v>47</v>
      </c>
      <c r="P1092">
        <v>322</v>
      </c>
      <c r="Q1092" t="s">
        <v>48</v>
      </c>
      <c r="R1092" t="s">
        <v>153</v>
      </c>
      <c r="S1092" t="s">
        <v>50</v>
      </c>
      <c r="T1092" t="s">
        <v>51</v>
      </c>
      <c r="U1092" t="s">
        <v>52</v>
      </c>
      <c r="V1092">
        <v>1.05</v>
      </c>
      <c r="W1092" s="1">
        <v>750.75000000000011</v>
      </c>
      <c r="X1092">
        <v>1</v>
      </c>
      <c r="Y1092">
        <v>2</v>
      </c>
      <c r="Z1092">
        <v>5</v>
      </c>
      <c r="AA1092">
        <v>0.4</v>
      </c>
      <c r="AB1092" s="2">
        <v>0</v>
      </c>
      <c r="AC1092" s="1">
        <v>0</v>
      </c>
      <c r="AD1092" s="7">
        <v>43524</v>
      </c>
      <c r="AE1092" s="7">
        <v>43524</v>
      </c>
      <c r="AF1092">
        <v>0</v>
      </c>
      <c r="AG1092" t="s">
        <v>53</v>
      </c>
      <c r="AH1092" s="2">
        <v>0</v>
      </c>
      <c r="AI1092" s="1">
        <v>0</v>
      </c>
      <c r="AJ1092" s="1">
        <v>0</v>
      </c>
      <c r="AK1092" s="6" t="str">
        <f>+IF(Tabla1[[#This Row],[REQUEST_TY]]="SR MANTENIMIENTO CORRECTIVO", "EMERGENCIA", "OTROS")</f>
        <v>EMERGENCIA</v>
      </c>
      <c r="AL1092" s="6" t="str">
        <f>+_xlfn.IFS(Tabla1[[#This Row],[Veces obj]]&lt;=1,"0-1",Tabla1[[#This Row],[Veces obj]]&lt;=2,"1-2",Tabla1[[#This Row],[Veces obj]]&lt;=3,"2-3",TRUE,"&gt;3")</f>
        <v>0-1</v>
      </c>
      <c r="AM1092" s="6" t="str">
        <f>+_xlfn.IFS(MONTH(Tabla1[[#This Row],[MES]])&lt;=3,"Q1",MONTH(Tabla1[[#This Row],[MES]])&lt;=6,"Q2",MONTH(Tabla1[[#This Row],[MES]])&lt;=9,"Q3",TRUE,"Q4")</f>
        <v>Q1</v>
      </c>
      <c r="AN1092" t="str">
        <f>+IFERROR(VLOOKUP(Tabla1[[#This Row],[CUENTA]],CTAS[],2,0),"OTROS")</f>
        <v>OTROS</v>
      </c>
      <c r="AP1092" t="str">
        <f>+IFERROR(VLOOKUP(Tabla1[[#This Row],[EMPLEADO]],IS[],3,0),"OTROS")</f>
        <v>OTROS</v>
      </c>
      <c r="AQ1092" t="str">
        <f>+IFERROR(VLOOKUP(Tabla1[[#This Row],[EMPLEADO]],IS[[NÓMINA]:[INGENIERO]],2,0),"OTROS")</f>
        <v>OTROS</v>
      </c>
    </row>
    <row r="1093" spans="1:43" x14ac:dyDescent="0.25">
      <c r="A1093" t="s">
        <v>4444</v>
      </c>
      <c r="B1093">
        <v>1</v>
      </c>
      <c r="C1093" t="s">
        <v>5685</v>
      </c>
      <c r="D1093" t="s">
        <v>38</v>
      </c>
      <c r="E1093" t="s">
        <v>113</v>
      </c>
      <c r="F1093" t="s">
        <v>5686</v>
      </c>
      <c r="G1093" s="17" t="s">
        <v>2641</v>
      </c>
      <c r="H1093" t="s">
        <v>204</v>
      </c>
      <c r="I1093" t="s">
        <v>43</v>
      </c>
      <c r="J1093" t="s">
        <v>8</v>
      </c>
      <c r="K1093" t="s">
        <v>125</v>
      </c>
      <c r="L1093" t="s">
        <v>2642</v>
      </c>
      <c r="M1093" t="s">
        <v>761</v>
      </c>
      <c r="N1093">
        <v>0</v>
      </c>
      <c r="O1093" t="s">
        <v>47</v>
      </c>
      <c r="P1093">
        <v>6</v>
      </c>
      <c r="Q1093" t="s">
        <v>207</v>
      </c>
      <c r="R1093" t="s">
        <v>49</v>
      </c>
      <c r="S1093" t="s">
        <v>50</v>
      </c>
      <c r="T1093" t="s">
        <v>208</v>
      </c>
      <c r="U1093" t="s">
        <v>486</v>
      </c>
      <c r="V1093">
        <v>0</v>
      </c>
      <c r="W1093" s="1">
        <v>0</v>
      </c>
      <c r="X1093">
        <v>1</v>
      </c>
      <c r="Y1093">
        <v>3.61</v>
      </c>
      <c r="Z1093">
        <v>9</v>
      </c>
      <c r="AA1093">
        <v>0.40111111111111108</v>
      </c>
      <c r="AB1093" s="2">
        <v>0</v>
      </c>
      <c r="AC1093" s="1">
        <v>0</v>
      </c>
      <c r="AD1093" s="7">
        <v>43508</v>
      </c>
      <c r="AE1093" s="7">
        <v>43508</v>
      </c>
      <c r="AF1093">
        <v>0</v>
      </c>
      <c r="AG1093" t="s">
        <v>53</v>
      </c>
      <c r="AH1093" s="2">
        <v>0</v>
      </c>
      <c r="AI1093" s="1">
        <v>0</v>
      </c>
      <c r="AJ1093" s="1">
        <v>0</v>
      </c>
      <c r="AK1093" s="6" t="str">
        <f>+IF(Tabla1[[#This Row],[REQUEST_TY]]="SR MANTENIMIENTO CORRECTIVO", "EMERGENCIA", "OTROS")</f>
        <v>EMERGENCIA</v>
      </c>
      <c r="AL1093" s="6" t="str">
        <f>+_xlfn.IFS(Tabla1[[#This Row],[Veces obj]]&lt;=1,"0-1",Tabla1[[#This Row],[Veces obj]]&lt;=2,"1-2",Tabla1[[#This Row],[Veces obj]]&lt;=3,"2-3",TRUE,"&gt;3")</f>
        <v>0-1</v>
      </c>
      <c r="AM1093" s="6" t="str">
        <f>+_xlfn.IFS(MONTH(Tabla1[[#This Row],[MES]])&lt;=3,"Q1",MONTH(Tabla1[[#This Row],[MES]])&lt;=6,"Q2",MONTH(Tabla1[[#This Row],[MES]])&lt;=9,"Q3",TRUE,"Q4")</f>
        <v>Q1</v>
      </c>
      <c r="AN1093" t="str">
        <f>+IFERROR(VLOOKUP(Tabla1[[#This Row],[CUENTA]],CTAS[],2,0),"OTROS")</f>
        <v>OTROS</v>
      </c>
      <c r="AP1093" t="str">
        <f>+IFERROR(VLOOKUP(Tabla1[[#This Row],[EMPLEADO]],IS[],3,0),"OTROS")</f>
        <v>OTROS</v>
      </c>
      <c r="AQ1093" t="str">
        <f>+IFERROR(VLOOKUP(Tabla1[[#This Row],[EMPLEADO]],IS[[NÓMINA]:[INGENIERO]],2,0),"OTROS")</f>
        <v>OTROS</v>
      </c>
    </row>
    <row r="1094" spans="1:43" x14ac:dyDescent="0.25">
      <c r="A1094" t="s">
        <v>4444</v>
      </c>
      <c r="B1094">
        <v>1</v>
      </c>
      <c r="C1094" t="s">
        <v>5663</v>
      </c>
      <c r="D1094" t="s">
        <v>38</v>
      </c>
      <c r="E1094" t="s">
        <v>275</v>
      </c>
      <c r="F1094" t="s">
        <v>5664</v>
      </c>
      <c r="G1094" s="17" t="s">
        <v>5665</v>
      </c>
      <c r="H1094" t="s">
        <v>297</v>
      </c>
      <c r="I1094" t="s">
        <v>43</v>
      </c>
      <c r="J1094" t="s">
        <v>8</v>
      </c>
      <c r="K1094" t="s">
        <v>71</v>
      </c>
      <c r="L1094" t="s">
        <v>1245</v>
      </c>
      <c r="M1094" t="s">
        <v>73</v>
      </c>
      <c r="N1094">
        <v>0</v>
      </c>
      <c r="O1094" t="s">
        <v>47</v>
      </c>
      <c r="P1094">
        <v>140</v>
      </c>
      <c r="Q1094" t="s">
        <v>48</v>
      </c>
      <c r="R1094" t="s">
        <v>95</v>
      </c>
      <c r="S1094" t="s">
        <v>64</v>
      </c>
      <c r="T1094" t="s">
        <v>51</v>
      </c>
      <c r="U1094" t="s">
        <v>96</v>
      </c>
      <c r="V1094">
        <v>1.1000000000000001</v>
      </c>
      <c r="W1094" s="1">
        <v>1501.5000000000002</v>
      </c>
      <c r="X1094">
        <v>1</v>
      </c>
      <c r="Y1094">
        <v>2.3199999999999998</v>
      </c>
      <c r="Z1094">
        <v>5</v>
      </c>
      <c r="AA1094">
        <v>0.46399999999999997</v>
      </c>
      <c r="AB1094" s="2">
        <v>0</v>
      </c>
      <c r="AC1094" s="1">
        <v>0</v>
      </c>
      <c r="AD1094" s="7">
        <v>43507</v>
      </c>
      <c r="AE1094" s="7">
        <v>43507</v>
      </c>
      <c r="AF1094">
        <v>0</v>
      </c>
      <c r="AG1094" t="s">
        <v>53</v>
      </c>
      <c r="AH1094" s="2">
        <v>0</v>
      </c>
      <c r="AI1094" s="1">
        <v>0</v>
      </c>
      <c r="AJ1094" s="1">
        <v>0</v>
      </c>
      <c r="AK1094" s="6" t="str">
        <f>+IF(Tabla1[[#This Row],[REQUEST_TY]]="SR MANTENIMIENTO CORRECTIVO", "EMERGENCIA", "OTROS")</f>
        <v>EMERGENCIA</v>
      </c>
      <c r="AL1094" s="6" t="str">
        <f>+_xlfn.IFS(Tabla1[[#This Row],[Veces obj]]&lt;=1,"0-1",Tabla1[[#This Row],[Veces obj]]&lt;=2,"1-2",Tabla1[[#This Row],[Veces obj]]&lt;=3,"2-3",TRUE,"&gt;3")</f>
        <v>0-1</v>
      </c>
      <c r="AM1094" s="6" t="str">
        <f>+_xlfn.IFS(MONTH(Tabla1[[#This Row],[MES]])&lt;=3,"Q1",MONTH(Tabla1[[#This Row],[MES]])&lt;=6,"Q2",MONTH(Tabla1[[#This Row],[MES]])&lt;=9,"Q3",TRUE,"Q4")</f>
        <v>Q1</v>
      </c>
      <c r="AN1094" t="str">
        <f>+IFERROR(VLOOKUP(Tabla1[[#This Row],[CUENTA]],CTAS[],2,0),"OTROS")</f>
        <v>OTROS</v>
      </c>
      <c r="AO1094">
        <v>1</v>
      </c>
      <c r="AP1094" t="str">
        <f>+IFERROR(VLOOKUP(Tabla1[[#This Row],[EMPLEADO]],IS[],3,0),"OTROS")</f>
        <v>JUAREZ</v>
      </c>
      <c r="AQ1094" t="str">
        <f>+IFERROR(VLOOKUP(Tabla1[[#This Row],[EMPLEADO]],IS[[NÓMINA]:[INGENIERO]],2,0),"OTROS")</f>
        <v>ALFREDO TORRES</v>
      </c>
    </row>
    <row r="1095" spans="1:43" x14ac:dyDescent="0.25">
      <c r="A1095" t="s">
        <v>4444</v>
      </c>
      <c r="B1095">
        <v>1</v>
      </c>
      <c r="C1095" t="s">
        <v>6568</v>
      </c>
      <c r="D1095" t="s">
        <v>38</v>
      </c>
      <c r="E1095" t="s">
        <v>464</v>
      </c>
      <c r="F1095" t="s">
        <v>6569</v>
      </c>
      <c r="G1095" s="17" t="s">
        <v>4004</v>
      </c>
      <c r="H1095" t="s">
        <v>679</v>
      </c>
      <c r="I1095" t="s">
        <v>43</v>
      </c>
      <c r="J1095" t="s">
        <v>8</v>
      </c>
      <c r="K1095" t="s">
        <v>151</v>
      </c>
      <c r="L1095" t="s">
        <v>4005</v>
      </c>
      <c r="M1095" t="s">
        <v>256</v>
      </c>
      <c r="N1095">
        <v>0</v>
      </c>
      <c r="O1095" t="s">
        <v>47</v>
      </c>
      <c r="P1095">
        <v>12</v>
      </c>
      <c r="Q1095" t="s">
        <v>194</v>
      </c>
      <c r="R1095" t="s">
        <v>242</v>
      </c>
      <c r="S1095" t="s">
        <v>64</v>
      </c>
      <c r="T1095" t="s">
        <v>51</v>
      </c>
      <c r="U1095" t="s">
        <v>195</v>
      </c>
      <c r="V1095">
        <v>0.6</v>
      </c>
      <c r="W1095" s="1">
        <v>819</v>
      </c>
      <c r="X1095">
        <v>1</v>
      </c>
      <c r="Y1095">
        <v>2.02</v>
      </c>
      <c r="Z1095">
        <v>5</v>
      </c>
      <c r="AA1095">
        <v>0.40400000000000003</v>
      </c>
      <c r="AB1095" s="2">
        <v>0</v>
      </c>
      <c r="AC1095" s="1">
        <v>0</v>
      </c>
      <c r="AD1095" s="7">
        <v>43515</v>
      </c>
      <c r="AE1095" s="7">
        <v>43515</v>
      </c>
      <c r="AF1095">
        <v>0</v>
      </c>
      <c r="AG1095" t="s">
        <v>53</v>
      </c>
      <c r="AH1095" s="2">
        <v>0</v>
      </c>
      <c r="AI1095" s="1">
        <v>0</v>
      </c>
      <c r="AJ1095" s="1">
        <v>0</v>
      </c>
      <c r="AK1095" s="6" t="str">
        <f>+IF(Tabla1[[#This Row],[REQUEST_TY]]="SR MANTENIMIENTO CORRECTIVO", "EMERGENCIA", "OTROS")</f>
        <v>EMERGENCIA</v>
      </c>
      <c r="AL1095" s="6" t="str">
        <f>+_xlfn.IFS(Tabla1[[#This Row],[Veces obj]]&lt;=1,"0-1",Tabla1[[#This Row],[Veces obj]]&lt;=2,"1-2",Tabla1[[#This Row],[Veces obj]]&lt;=3,"2-3",TRUE,"&gt;3")</f>
        <v>0-1</v>
      </c>
      <c r="AM1095" s="6" t="str">
        <f>+_xlfn.IFS(MONTH(Tabla1[[#This Row],[MES]])&lt;=3,"Q1",MONTH(Tabla1[[#This Row],[MES]])&lt;=6,"Q2",MONTH(Tabla1[[#This Row],[MES]])&lt;=9,"Q3",TRUE,"Q4")</f>
        <v>Q1</v>
      </c>
      <c r="AN1095" t="str">
        <f>+IFERROR(VLOOKUP(Tabla1[[#This Row],[CUENTA]],CTAS[],2,0),"OTROS")</f>
        <v>HONEYWELL</v>
      </c>
      <c r="AP1095" t="str">
        <f>+IFERROR(VLOOKUP(Tabla1[[#This Row],[EMPLEADO]],IS[],3,0),"OTROS")</f>
        <v>OTROS</v>
      </c>
      <c r="AQ1095" t="str">
        <f>+IFERROR(VLOOKUP(Tabla1[[#This Row],[EMPLEADO]],IS[[NÓMINA]:[INGENIERO]],2,0),"OTROS")</f>
        <v>OTROS</v>
      </c>
    </row>
    <row r="1096" spans="1:43" x14ac:dyDescent="0.25">
      <c r="A1096" t="s">
        <v>36</v>
      </c>
      <c r="B1096">
        <v>1</v>
      </c>
      <c r="C1096" t="s">
        <v>2252</v>
      </c>
      <c r="D1096" t="s">
        <v>38</v>
      </c>
      <c r="E1096" t="s">
        <v>725</v>
      </c>
      <c r="F1096" t="s">
        <v>2253</v>
      </c>
      <c r="G1096" s="17" t="s">
        <v>2254</v>
      </c>
      <c r="H1096" t="s">
        <v>79</v>
      </c>
      <c r="I1096" t="s">
        <v>43</v>
      </c>
      <c r="J1096" t="s">
        <v>8</v>
      </c>
      <c r="K1096" t="s">
        <v>102</v>
      </c>
      <c r="L1096" t="s">
        <v>2255</v>
      </c>
      <c r="M1096" t="s">
        <v>654</v>
      </c>
      <c r="N1096">
        <v>0</v>
      </c>
      <c r="O1096" t="s">
        <v>47</v>
      </c>
      <c r="P1096">
        <v>69</v>
      </c>
      <c r="Q1096" t="s">
        <v>48</v>
      </c>
      <c r="R1096" t="s">
        <v>223</v>
      </c>
      <c r="S1096" t="s">
        <v>139</v>
      </c>
      <c r="T1096" t="s">
        <v>51</v>
      </c>
      <c r="U1096" t="s">
        <v>353</v>
      </c>
      <c r="V1096">
        <v>1.1499999999999999</v>
      </c>
      <c r="W1096" s="1">
        <v>1808.95</v>
      </c>
      <c r="X1096">
        <v>1</v>
      </c>
      <c r="Y1096">
        <v>1.62</v>
      </c>
      <c r="Z1096">
        <v>4</v>
      </c>
      <c r="AA1096">
        <v>0.40500000000000003</v>
      </c>
      <c r="AB1096" s="2">
        <v>0</v>
      </c>
      <c r="AC1096" s="1">
        <v>0</v>
      </c>
      <c r="AD1096" s="7">
        <v>43473</v>
      </c>
      <c r="AE1096" s="7">
        <v>43474</v>
      </c>
      <c r="AF1096">
        <v>1</v>
      </c>
      <c r="AG1096" t="s">
        <v>53</v>
      </c>
      <c r="AH1096" s="2">
        <v>0</v>
      </c>
      <c r="AI1096" s="1">
        <v>0</v>
      </c>
      <c r="AJ1096" s="1">
        <v>0</v>
      </c>
      <c r="AK1096" s="6" t="str">
        <f>+IF(Tabla1[[#This Row],[REQUEST_TY]]="SR MANTENIMIENTO CORRECTIVO", "EMERGENCIA", "OTROS")</f>
        <v>EMERGENCIA</v>
      </c>
      <c r="AL1096" s="6" t="str">
        <f>+_xlfn.IFS(Tabla1[[#This Row],[Veces obj]]&lt;=1,"0-1",Tabla1[[#This Row],[Veces obj]]&lt;=2,"1-2",Tabla1[[#This Row],[Veces obj]]&lt;=3,"2-3",TRUE,"&gt;3")</f>
        <v>0-1</v>
      </c>
      <c r="AM1096" s="6" t="str">
        <f>+_xlfn.IFS(MONTH(Tabla1[[#This Row],[MES]])&lt;=3,"Q1",MONTH(Tabla1[[#This Row],[MES]])&lt;=6,"Q2",MONTH(Tabla1[[#This Row],[MES]])&lt;=9,"Q3",TRUE,"Q4")</f>
        <v>Q1</v>
      </c>
      <c r="AN1096" t="str">
        <f>+IFERROR(VLOOKUP(Tabla1[[#This Row],[CUENTA]],CTAS[],2,0),"OTROS")</f>
        <v>OTROS</v>
      </c>
      <c r="AP1096" t="str">
        <f>+IFERROR(VLOOKUP(Tabla1[[#This Row],[EMPLEADO]],IS[],3,0),"OTROS")</f>
        <v>OTROS</v>
      </c>
      <c r="AQ1096" t="str">
        <f>+IFERROR(VLOOKUP(Tabla1[[#This Row],[EMPLEADO]],IS[[NÓMINA]:[INGENIERO]],2,0),"OTROS")</f>
        <v>OTROS</v>
      </c>
    </row>
    <row r="1097" spans="1:43" x14ac:dyDescent="0.25">
      <c r="A1097" t="s">
        <v>4444</v>
      </c>
      <c r="B1097">
        <v>1</v>
      </c>
      <c r="C1097" t="s">
        <v>6465</v>
      </c>
      <c r="D1097" t="s">
        <v>38</v>
      </c>
      <c r="E1097" t="s">
        <v>4018</v>
      </c>
      <c r="F1097" t="s">
        <v>6466</v>
      </c>
      <c r="G1097" s="17" t="s">
        <v>4020</v>
      </c>
      <c r="H1097" t="s">
        <v>106</v>
      </c>
      <c r="I1097" t="s">
        <v>43</v>
      </c>
      <c r="J1097" t="s">
        <v>8</v>
      </c>
      <c r="K1097" t="s">
        <v>102</v>
      </c>
      <c r="L1097" t="s">
        <v>376</v>
      </c>
      <c r="M1097" t="s">
        <v>310</v>
      </c>
      <c r="N1097">
        <v>0</v>
      </c>
      <c r="O1097" t="s">
        <v>47</v>
      </c>
      <c r="P1097">
        <v>13</v>
      </c>
      <c r="Q1097" t="s">
        <v>194</v>
      </c>
      <c r="R1097" t="s">
        <v>138</v>
      </c>
      <c r="S1097" t="s">
        <v>139</v>
      </c>
      <c r="T1097" t="s">
        <v>51</v>
      </c>
      <c r="U1097" t="s">
        <v>224</v>
      </c>
      <c r="V1097">
        <v>0.8</v>
      </c>
      <c r="W1097" s="1">
        <v>1258.4000000000003</v>
      </c>
      <c r="X1097">
        <v>1</v>
      </c>
      <c r="Y1097">
        <v>1.62</v>
      </c>
      <c r="Z1097">
        <v>4</v>
      </c>
      <c r="AA1097">
        <v>0.40500000000000003</v>
      </c>
      <c r="AB1097" s="2">
        <v>0</v>
      </c>
      <c r="AC1097" s="1">
        <v>0</v>
      </c>
      <c r="AD1097" s="7">
        <v>43514</v>
      </c>
      <c r="AE1097" s="7">
        <v>43514</v>
      </c>
      <c r="AF1097">
        <v>0</v>
      </c>
      <c r="AG1097" t="s">
        <v>53</v>
      </c>
      <c r="AH1097" s="2">
        <v>0</v>
      </c>
      <c r="AI1097" s="1">
        <v>0</v>
      </c>
      <c r="AJ1097" s="1">
        <v>0</v>
      </c>
      <c r="AK1097" s="6" t="str">
        <f>+IF(Tabla1[[#This Row],[REQUEST_TY]]="SR MANTENIMIENTO CORRECTIVO", "EMERGENCIA", "OTROS")</f>
        <v>EMERGENCIA</v>
      </c>
      <c r="AL1097" s="6" t="str">
        <f>+_xlfn.IFS(Tabla1[[#This Row],[Veces obj]]&lt;=1,"0-1",Tabla1[[#This Row],[Veces obj]]&lt;=2,"1-2",Tabla1[[#This Row],[Veces obj]]&lt;=3,"2-3",TRUE,"&gt;3")</f>
        <v>0-1</v>
      </c>
      <c r="AM1097" s="6" t="str">
        <f>+_xlfn.IFS(MONTH(Tabla1[[#This Row],[MES]])&lt;=3,"Q1",MONTH(Tabla1[[#This Row],[MES]])&lt;=6,"Q2",MONTH(Tabla1[[#This Row],[MES]])&lt;=9,"Q3",TRUE,"Q4")</f>
        <v>Q1</v>
      </c>
      <c r="AN1097" t="str">
        <f>+IFERROR(VLOOKUP(Tabla1[[#This Row],[CUENTA]],CTAS[],2,0),"OTROS")</f>
        <v>OTROS</v>
      </c>
      <c r="AP1097" t="str">
        <f>+IFERROR(VLOOKUP(Tabla1[[#This Row],[EMPLEADO]],IS[],3,0),"OTROS")</f>
        <v>OTROS</v>
      </c>
      <c r="AQ1097" t="str">
        <f>+IFERROR(VLOOKUP(Tabla1[[#This Row],[EMPLEADO]],IS[[NÓMINA]:[INGENIERO]],2,0),"OTROS")</f>
        <v>OTROS</v>
      </c>
    </row>
    <row r="1098" spans="1:43" x14ac:dyDescent="0.25">
      <c r="A1098" t="s">
        <v>4444</v>
      </c>
      <c r="B1098">
        <v>1</v>
      </c>
      <c r="C1098" t="s">
        <v>7018</v>
      </c>
      <c r="D1098" t="s">
        <v>38</v>
      </c>
      <c r="E1098" t="s">
        <v>332</v>
      </c>
      <c r="F1098" t="s">
        <v>7019</v>
      </c>
      <c r="G1098" s="17" t="s">
        <v>3045</v>
      </c>
      <c r="H1098" t="s">
        <v>1063</v>
      </c>
      <c r="I1098" t="s">
        <v>43</v>
      </c>
      <c r="J1098" t="s">
        <v>8</v>
      </c>
      <c r="K1098" t="s">
        <v>59</v>
      </c>
      <c r="L1098" t="s">
        <v>2686</v>
      </c>
      <c r="M1098" t="s">
        <v>2687</v>
      </c>
      <c r="N1098">
        <v>0</v>
      </c>
      <c r="O1098" t="s">
        <v>47</v>
      </c>
      <c r="P1098">
        <v>35</v>
      </c>
      <c r="Q1098" t="s">
        <v>82</v>
      </c>
      <c r="R1098" t="s">
        <v>317</v>
      </c>
      <c r="S1098" t="s">
        <v>318</v>
      </c>
      <c r="T1098" t="s">
        <v>51</v>
      </c>
      <c r="U1098" t="s">
        <v>140</v>
      </c>
      <c r="V1098">
        <v>1.1000000000000001</v>
      </c>
      <c r="W1098" s="1">
        <v>1730.3000000000004</v>
      </c>
      <c r="X1098">
        <v>1</v>
      </c>
      <c r="Y1098">
        <v>1.62</v>
      </c>
      <c r="Z1098">
        <v>4</v>
      </c>
      <c r="AA1098">
        <v>0.40500000000000003</v>
      </c>
      <c r="AB1098" s="2">
        <v>0</v>
      </c>
      <c r="AC1098" s="1">
        <v>0</v>
      </c>
      <c r="AD1098" s="7">
        <v>43521</v>
      </c>
      <c r="AE1098" s="7">
        <v>43521</v>
      </c>
      <c r="AF1098">
        <v>0</v>
      </c>
      <c r="AG1098" t="s">
        <v>53</v>
      </c>
      <c r="AH1098" s="2">
        <v>0</v>
      </c>
      <c r="AI1098" s="1">
        <v>0</v>
      </c>
      <c r="AJ1098" s="1">
        <v>0</v>
      </c>
      <c r="AK1098" s="6" t="str">
        <f>+IF(Tabla1[[#This Row],[REQUEST_TY]]="SR MANTENIMIENTO CORRECTIVO", "EMERGENCIA", "OTROS")</f>
        <v>EMERGENCIA</v>
      </c>
      <c r="AL1098" s="6" t="str">
        <f>+_xlfn.IFS(Tabla1[[#This Row],[Veces obj]]&lt;=1,"0-1",Tabla1[[#This Row],[Veces obj]]&lt;=2,"1-2",Tabla1[[#This Row],[Veces obj]]&lt;=3,"2-3",TRUE,"&gt;3")</f>
        <v>0-1</v>
      </c>
      <c r="AM1098" s="6" t="str">
        <f>+_xlfn.IFS(MONTH(Tabla1[[#This Row],[MES]])&lt;=3,"Q1",MONTH(Tabla1[[#This Row],[MES]])&lt;=6,"Q2",MONTH(Tabla1[[#This Row],[MES]])&lt;=9,"Q3",TRUE,"Q4")</f>
        <v>Q1</v>
      </c>
      <c r="AN1098" t="str">
        <f>+IFERROR(VLOOKUP(Tabla1[[#This Row],[CUENTA]],CTAS[],2,0),"OTROS")</f>
        <v>OTROS</v>
      </c>
      <c r="AP1098" t="str">
        <f>+IFERROR(VLOOKUP(Tabla1[[#This Row],[EMPLEADO]],IS[],3,0),"OTROS")</f>
        <v>OTROS</v>
      </c>
      <c r="AQ1098" t="str">
        <f>+IFERROR(VLOOKUP(Tabla1[[#This Row],[EMPLEADO]],IS[[NÓMINA]:[INGENIERO]],2,0),"OTROS")</f>
        <v>OTROS</v>
      </c>
    </row>
    <row r="1099" spans="1:43" x14ac:dyDescent="0.25">
      <c r="A1099" t="s">
        <v>36</v>
      </c>
      <c r="B1099">
        <v>1</v>
      </c>
      <c r="C1099" t="s">
        <v>3516</v>
      </c>
      <c r="D1099" t="s">
        <v>3346</v>
      </c>
      <c r="E1099" t="s">
        <v>558</v>
      </c>
      <c r="F1099" t="s">
        <v>3517</v>
      </c>
      <c r="G1099" s="17" t="s">
        <v>3518</v>
      </c>
      <c r="H1099" t="s">
        <v>271</v>
      </c>
      <c r="I1099" t="s">
        <v>43</v>
      </c>
      <c r="J1099" t="s">
        <v>8</v>
      </c>
      <c r="K1099" t="s">
        <v>2237</v>
      </c>
      <c r="L1099" t="s">
        <v>3482</v>
      </c>
      <c r="M1099" t="s">
        <v>3483</v>
      </c>
      <c r="N1099">
        <v>1</v>
      </c>
      <c r="O1099" t="s">
        <v>105</v>
      </c>
      <c r="P1099" t="s">
        <v>822</v>
      </c>
      <c r="Q1099" t="s">
        <v>48</v>
      </c>
      <c r="R1099" t="s">
        <v>95</v>
      </c>
      <c r="S1099" t="s">
        <v>64</v>
      </c>
      <c r="T1099" t="s">
        <v>51</v>
      </c>
      <c r="U1099" t="s">
        <v>96</v>
      </c>
      <c r="V1099">
        <v>1</v>
      </c>
      <c r="W1099" s="1">
        <v>0</v>
      </c>
      <c r="X1099">
        <v>0</v>
      </c>
      <c r="Y1099">
        <v>5</v>
      </c>
      <c r="Z1099">
        <v>5</v>
      </c>
      <c r="AA1099">
        <v>1</v>
      </c>
      <c r="AB1099" s="2">
        <v>0</v>
      </c>
      <c r="AC1099" s="1">
        <v>0</v>
      </c>
      <c r="AD1099" s="7">
        <v>43473</v>
      </c>
      <c r="AE1099" s="7">
        <v>43473</v>
      </c>
      <c r="AF1099">
        <v>0</v>
      </c>
      <c r="AG1099" t="s">
        <v>53</v>
      </c>
      <c r="AH1099" s="2">
        <v>0</v>
      </c>
      <c r="AI1099" s="1">
        <v>0</v>
      </c>
      <c r="AJ1099" s="1">
        <v>0</v>
      </c>
      <c r="AK1099" s="6" t="str">
        <f>+IF(Tabla1[[#This Row],[REQUEST_TY]]="SR MANTENIMIENTO CORRECTIVO", "EMERGENCIA", "OTROS")</f>
        <v>OTROS</v>
      </c>
      <c r="AL1099" s="6" t="str">
        <f>+_xlfn.IFS(Tabla1[[#This Row],[Veces obj]]&lt;=1,"0-1",Tabla1[[#This Row],[Veces obj]]&lt;=2,"1-2",Tabla1[[#This Row],[Veces obj]]&lt;=3,"2-3",TRUE,"&gt;3")</f>
        <v>0-1</v>
      </c>
      <c r="AM1099" s="6" t="str">
        <f>+_xlfn.IFS(MONTH(Tabla1[[#This Row],[MES]])&lt;=3,"Q1",MONTH(Tabla1[[#This Row],[MES]])&lt;=6,"Q2",MONTH(Tabla1[[#This Row],[MES]])&lt;=9,"Q3",TRUE,"Q4")</f>
        <v>Q1</v>
      </c>
      <c r="AN1099" t="str">
        <f>+IFERROR(VLOOKUP(Tabla1[[#This Row],[CUENTA]],CTAS[],2,0),"OTROS")</f>
        <v>OTROS</v>
      </c>
      <c r="AP1099" t="str">
        <f>+IFERROR(VLOOKUP(Tabla1[[#This Row],[EMPLEADO]],IS[],3,0),"OTROS")</f>
        <v>OTROS</v>
      </c>
      <c r="AQ1099" t="str">
        <f>+IFERROR(VLOOKUP(Tabla1[[#This Row],[EMPLEADO]],IS[[NÓMINA]:[INGENIERO]],2,0),"OTROS")</f>
        <v>OTROS</v>
      </c>
    </row>
    <row r="1100" spans="1:43" x14ac:dyDescent="0.25">
      <c r="A1100" t="s">
        <v>4444</v>
      </c>
      <c r="B1100">
        <v>1</v>
      </c>
      <c r="C1100" t="s">
        <v>5802</v>
      </c>
      <c r="D1100" t="s">
        <v>38</v>
      </c>
      <c r="E1100" t="s">
        <v>275</v>
      </c>
      <c r="F1100" t="s">
        <v>5803</v>
      </c>
      <c r="G1100" s="17" t="s">
        <v>5804</v>
      </c>
      <c r="H1100" t="s">
        <v>915</v>
      </c>
      <c r="I1100" t="s">
        <v>43</v>
      </c>
      <c r="J1100" t="s">
        <v>8</v>
      </c>
      <c r="K1100" t="s">
        <v>199</v>
      </c>
      <c r="L1100" t="s">
        <v>5805</v>
      </c>
      <c r="M1100" t="s">
        <v>473</v>
      </c>
      <c r="N1100">
        <v>0</v>
      </c>
      <c r="O1100" t="s">
        <v>47</v>
      </c>
      <c r="P1100">
        <v>71</v>
      </c>
      <c r="Q1100" t="s">
        <v>48</v>
      </c>
      <c r="R1100" t="s">
        <v>95</v>
      </c>
      <c r="S1100" t="s">
        <v>64</v>
      </c>
      <c r="T1100" t="s">
        <v>51</v>
      </c>
      <c r="U1100" t="s">
        <v>96</v>
      </c>
      <c r="V1100">
        <v>1.1000000000000001</v>
      </c>
      <c r="W1100" s="1">
        <v>1501.5000000000002</v>
      </c>
      <c r="X1100">
        <v>1</v>
      </c>
      <c r="Y1100">
        <v>2.0299999999999998</v>
      </c>
      <c r="Z1100">
        <v>5</v>
      </c>
      <c r="AA1100">
        <v>0.40599999999999997</v>
      </c>
      <c r="AB1100" s="2">
        <v>0</v>
      </c>
      <c r="AC1100" s="1">
        <v>0</v>
      </c>
      <c r="AD1100" s="7">
        <v>43509</v>
      </c>
      <c r="AE1100" s="7">
        <v>43509</v>
      </c>
      <c r="AF1100">
        <v>0</v>
      </c>
      <c r="AG1100" t="s">
        <v>53</v>
      </c>
      <c r="AH1100" s="2">
        <v>0</v>
      </c>
      <c r="AI1100" s="1">
        <v>0</v>
      </c>
      <c r="AJ1100" s="1">
        <v>0</v>
      </c>
      <c r="AK1100" s="6" t="str">
        <f>+IF(Tabla1[[#This Row],[REQUEST_TY]]="SR MANTENIMIENTO CORRECTIVO", "EMERGENCIA", "OTROS")</f>
        <v>EMERGENCIA</v>
      </c>
      <c r="AL1100" s="6" t="str">
        <f>+_xlfn.IFS(Tabla1[[#This Row],[Veces obj]]&lt;=1,"0-1",Tabla1[[#This Row],[Veces obj]]&lt;=2,"1-2",Tabla1[[#This Row],[Veces obj]]&lt;=3,"2-3",TRUE,"&gt;3")</f>
        <v>0-1</v>
      </c>
      <c r="AM1100" s="6" t="str">
        <f>+_xlfn.IFS(MONTH(Tabla1[[#This Row],[MES]])&lt;=3,"Q1",MONTH(Tabla1[[#This Row],[MES]])&lt;=6,"Q2",MONTH(Tabla1[[#This Row],[MES]])&lt;=9,"Q3",TRUE,"Q4")</f>
        <v>Q1</v>
      </c>
      <c r="AN1100" t="str">
        <f>+IFERROR(VLOOKUP(Tabla1[[#This Row],[CUENTA]],CTAS[],2,0),"OTROS")</f>
        <v>OTROS</v>
      </c>
      <c r="AP1100" t="str">
        <f>+IFERROR(VLOOKUP(Tabla1[[#This Row],[EMPLEADO]],IS[],3,0),"OTROS")</f>
        <v>OTROS</v>
      </c>
      <c r="AQ1100" t="str">
        <f>+IFERROR(VLOOKUP(Tabla1[[#This Row],[EMPLEADO]],IS[[NÓMINA]:[INGENIERO]],2,0),"OTROS")</f>
        <v>OTROS</v>
      </c>
    </row>
    <row r="1101" spans="1:43" x14ac:dyDescent="0.25">
      <c r="A1101" t="s">
        <v>4444</v>
      </c>
      <c r="B1101">
        <v>1</v>
      </c>
      <c r="C1101" t="s">
        <v>6683</v>
      </c>
      <c r="D1101" t="s">
        <v>38</v>
      </c>
      <c r="E1101" t="s">
        <v>39</v>
      </c>
      <c r="F1101" t="s">
        <v>6684</v>
      </c>
      <c r="G1101" s="17" t="s">
        <v>6685</v>
      </c>
      <c r="H1101" t="s">
        <v>106</v>
      </c>
      <c r="I1101" t="s">
        <v>43</v>
      </c>
      <c r="J1101" t="s">
        <v>8</v>
      </c>
      <c r="K1101" t="s">
        <v>117</v>
      </c>
      <c r="L1101" t="s">
        <v>2064</v>
      </c>
      <c r="M1101" t="s">
        <v>222</v>
      </c>
      <c r="N1101">
        <v>0</v>
      </c>
      <c r="O1101" t="s">
        <v>47</v>
      </c>
      <c r="P1101">
        <v>532</v>
      </c>
      <c r="Q1101" t="s">
        <v>48</v>
      </c>
      <c r="R1101" t="s">
        <v>49</v>
      </c>
      <c r="S1101" t="s">
        <v>50</v>
      </c>
      <c r="T1101" t="s">
        <v>51</v>
      </c>
      <c r="U1101" t="s">
        <v>52</v>
      </c>
      <c r="V1101">
        <v>1.05</v>
      </c>
      <c r="W1101" s="1">
        <v>750.75000000000011</v>
      </c>
      <c r="X1101">
        <v>1</v>
      </c>
      <c r="Y1101">
        <v>2.0299999999999998</v>
      </c>
      <c r="Z1101">
        <v>5</v>
      </c>
      <c r="AA1101">
        <v>0.40599999999999997</v>
      </c>
      <c r="AB1101" s="2">
        <v>0</v>
      </c>
      <c r="AC1101" s="1">
        <v>0</v>
      </c>
      <c r="AD1101" s="7">
        <v>43516</v>
      </c>
      <c r="AE1101" s="7">
        <v>43516</v>
      </c>
      <c r="AF1101">
        <v>0</v>
      </c>
      <c r="AG1101" t="s">
        <v>53</v>
      </c>
      <c r="AH1101" s="2">
        <v>0</v>
      </c>
      <c r="AI1101" s="1">
        <v>0</v>
      </c>
      <c r="AJ1101" s="1">
        <v>0</v>
      </c>
      <c r="AK1101" s="6" t="str">
        <f>+IF(Tabla1[[#This Row],[REQUEST_TY]]="SR MANTENIMIENTO CORRECTIVO", "EMERGENCIA", "OTROS")</f>
        <v>EMERGENCIA</v>
      </c>
      <c r="AL1101" s="6" t="str">
        <f>+_xlfn.IFS(Tabla1[[#This Row],[Veces obj]]&lt;=1,"0-1",Tabla1[[#This Row],[Veces obj]]&lt;=2,"1-2",Tabla1[[#This Row],[Veces obj]]&lt;=3,"2-3",TRUE,"&gt;3")</f>
        <v>0-1</v>
      </c>
      <c r="AM1101" s="6" t="str">
        <f>+_xlfn.IFS(MONTH(Tabla1[[#This Row],[MES]])&lt;=3,"Q1",MONTH(Tabla1[[#This Row],[MES]])&lt;=6,"Q2",MONTH(Tabla1[[#This Row],[MES]])&lt;=9,"Q3",TRUE,"Q4")</f>
        <v>Q1</v>
      </c>
      <c r="AN1101" t="str">
        <f>+IFERROR(VLOOKUP(Tabla1[[#This Row],[CUENTA]],CTAS[],2,0),"OTROS")</f>
        <v>OTROS</v>
      </c>
      <c r="AP1101" t="str">
        <f>+IFERROR(VLOOKUP(Tabla1[[#This Row],[EMPLEADO]],IS[],3,0),"OTROS")</f>
        <v>OTROS</v>
      </c>
      <c r="AQ1101" t="str">
        <f>+IFERROR(VLOOKUP(Tabla1[[#This Row],[EMPLEADO]],IS[[NÓMINA]:[INGENIERO]],2,0),"OTROS")</f>
        <v>OTROS</v>
      </c>
    </row>
    <row r="1102" spans="1:43" x14ac:dyDescent="0.25">
      <c r="A1102" t="s">
        <v>4444</v>
      </c>
      <c r="B1102">
        <v>1</v>
      </c>
      <c r="C1102" t="s">
        <v>6793</v>
      </c>
      <c r="D1102" t="s">
        <v>38</v>
      </c>
      <c r="E1102" t="s">
        <v>275</v>
      </c>
      <c r="F1102" t="s">
        <v>6794</v>
      </c>
      <c r="G1102" s="17" t="s">
        <v>6795</v>
      </c>
      <c r="H1102" t="s">
        <v>1063</v>
      </c>
      <c r="I1102" t="s">
        <v>43</v>
      </c>
      <c r="J1102" t="s">
        <v>8</v>
      </c>
      <c r="K1102" t="s">
        <v>385</v>
      </c>
      <c r="L1102" t="s">
        <v>386</v>
      </c>
      <c r="M1102" t="s">
        <v>387</v>
      </c>
      <c r="N1102">
        <v>0</v>
      </c>
      <c r="O1102" t="s">
        <v>47</v>
      </c>
      <c r="P1102">
        <v>98</v>
      </c>
      <c r="Q1102" t="s">
        <v>48</v>
      </c>
      <c r="R1102" t="s">
        <v>95</v>
      </c>
      <c r="S1102" t="s">
        <v>64</v>
      </c>
      <c r="T1102" t="s">
        <v>51</v>
      </c>
      <c r="U1102" t="s">
        <v>96</v>
      </c>
      <c r="V1102">
        <v>1.1000000000000001</v>
      </c>
      <c r="W1102" s="1">
        <v>1501.5000000000002</v>
      </c>
      <c r="X1102">
        <v>1</v>
      </c>
      <c r="Y1102">
        <v>2.0299999999999998</v>
      </c>
      <c r="Z1102">
        <v>5</v>
      </c>
      <c r="AA1102">
        <v>0.40599999999999997</v>
      </c>
      <c r="AB1102" s="2">
        <v>0</v>
      </c>
      <c r="AC1102" s="1">
        <v>0</v>
      </c>
      <c r="AD1102" s="7">
        <v>43517</v>
      </c>
      <c r="AE1102" s="7">
        <v>43517</v>
      </c>
      <c r="AF1102">
        <v>0</v>
      </c>
      <c r="AG1102" t="s">
        <v>53</v>
      </c>
      <c r="AH1102" s="2">
        <v>0</v>
      </c>
      <c r="AI1102" s="1">
        <v>0</v>
      </c>
      <c r="AJ1102" s="1">
        <v>0</v>
      </c>
      <c r="AK1102" s="6" t="str">
        <f>+IF(Tabla1[[#This Row],[REQUEST_TY]]="SR MANTENIMIENTO CORRECTIVO", "EMERGENCIA", "OTROS")</f>
        <v>EMERGENCIA</v>
      </c>
      <c r="AL1102" s="6" t="str">
        <f>+_xlfn.IFS(Tabla1[[#This Row],[Veces obj]]&lt;=1,"0-1",Tabla1[[#This Row],[Veces obj]]&lt;=2,"1-2",Tabla1[[#This Row],[Veces obj]]&lt;=3,"2-3",TRUE,"&gt;3")</f>
        <v>0-1</v>
      </c>
      <c r="AM1102" s="6" t="str">
        <f>+_xlfn.IFS(MONTH(Tabla1[[#This Row],[MES]])&lt;=3,"Q1",MONTH(Tabla1[[#This Row],[MES]])&lt;=6,"Q2",MONTH(Tabla1[[#This Row],[MES]])&lt;=9,"Q3",TRUE,"Q4")</f>
        <v>Q1</v>
      </c>
      <c r="AN1102" t="str">
        <f>+IFERROR(VLOOKUP(Tabla1[[#This Row],[CUENTA]],CTAS[],2,0),"OTROS")</f>
        <v>OTROS</v>
      </c>
      <c r="AP1102" t="str">
        <f>+IFERROR(VLOOKUP(Tabla1[[#This Row],[EMPLEADO]],IS[],3,0),"OTROS")</f>
        <v>OTROS</v>
      </c>
      <c r="AQ1102" t="str">
        <f>+IFERROR(VLOOKUP(Tabla1[[#This Row],[EMPLEADO]],IS[[NÓMINA]:[INGENIERO]],2,0),"OTROS")</f>
        <v>OTROS</v>
      </c>
    </row>
    <row r="1103" spans="1:43" x14ac:dyDescent="0.25">
      <c r="A1103" t="s">
        <v>36</v>
      </c>
      <c r="B1103">
        <v>1</v>
      </c>
      <c r="C1103" t="s">
        <v>2258</v>
      </c>
      <c r="D1103" t="s">
        <v>38</v>
      </c>
      <c r="E1103" t="s">
        <v>133</v>
      </c>
      <c r="F1103" t="s">
        <v>2259</v>
      </c>
      <c r="G1103" s="17" t="s">
        <v>2260</v>
      </c>
      <c r="H1103" t="s">
        <v>679</v>
      </c>
      <c r="I1103" t="s">
        <v>43</v>
      </c>
      <c r="J1103" t="s">
        <v>8</v>
      </c>
      <c r="K1103" t="s">
        <v>59</v>
      </c>
      <c r="L1103" t="s">
        <v>1070</v>
      </c>
      <c r="M1103" t="s">
        <v>1071</v>
      </c>
      <c r="N1103">
        <v>0</v>
      </c>
      <c r="O1103" t="s">
        <v>47</v>
      </c>
      <c r="P1103">
        <v>35</v>
      </c>
      <c r="Q1103" t="s">
        <v>82</v>
      </c>
      <c r="R1103" t="s">
        <v>138</v>
      </c>
      <c r="S1103" t="s">
        <v>139</v>
      </c>
      <c r="T1103" t="s">
        <v>51</v>
      </c>
      <c r="U1103" t="s">
        <v>140</v>
      </c>
      <c r="V1103">
        <v>1.1000000000000001</v>
      </c>
      <c r="W1103" s="1">
        <v>1730.3000000000004</v>
      </c>
      <c r="X1103">
        <v>1</v>
      </c>
      <c r="Y1103">
        <v>1.63</v>
      </c>
      <c r="Z1103">
        <v>4</v>
      </c>
      <c r="AA1103">
        <v>0.40749999999999997</v>
      </c>
      <c r="AB1103" s="2">
        <v>0</v>
      </c>
      <c r="AC1103" s="1">
        <v>0</v>
      </c>
      <c r="AD1103" s="7">
        <v>43472</v>
      </c>
      <c r="AE1103" s="7">
        <v>43472</v>
      </c>
      <c r="AF1103">
        <v>0</v>
      </c>
      <c r="AG1103" t="s">
        <v>53</v>
      </c>
      <c r="AH1103" s="2">
        <v>0</v>
      </c>
      <c r="AI1103" s="1">
        <v>0</v>
      </c>
      <c r="AJ1103" s="1">
        <v>0</v>
      </c>
      <c r="AK1103" s="6" t="str">
        <f>+IF(Tabla1[[#This Row],[REQUEST_TY]]="SR MANTENIMIENTO CORRECTIVO", "EMERGENCIA", "OTROS")</f>
        <v>EMERGENCIA</v>
      </c>
      <c r="AL1103" s="6" t="str">
        <f>+_xlfn.IFS(Tabla1[[#This Row],[Veces obj]]&lt;=1,"0-1",Tabla1[[#This Row],[Veces obj]]&lt;=2,"1-2",Tabla1[[#This Row],[Veces obj]]&lt;=3,"2-3",TRUE,"&gt;3")</f>
        <v>0-1</v>
      </c>
      <c r="AM1103" s="6" t="str">
        <f>+_xlfn.IFS(MONTH(Tabla1[[#This Row],[MES]])&lt;=3,"Q1",MONTH(Tabla1[[#This Row],[MES]])&lt;=6,"Q2",MONTH(Tabla1[[#This Row],[MES]])&lt;=9,"Q3",TRUE,"Q4")</f>
        <v>Q1</v>
      </c>
      <c r="AN1103" t="str">
        <f>+IFERROR(VLOOKUP(Tabla1[[#This Row],[CUENTA]],CTAS[],2,0),"OTROS")</f>
        <v>OTROS</v>
      </c>
      <c r="AP1103" t="str">
        <f>+IFERROR(VLOOKUP(Tabla1[[#This Row],[EMPLEADO]],IS[],3,0),"OTROS")</f>
        <v>OTROS</v>
      </c>
      <c r="AQ1103" t="str">
        <f>+IFERROR(VLOOKUP(Tabla1[[#This Row],[EMPLEADO]],IS[[NÓMINA]:[INGENIERO]],2,0),"OTROS")</f>
        <v>OTROS</v>
      </c>
    </row>
    <row r="1104" spans="1:43" x14ac:dyDescent="0.25">
      <c r="A1104" t="s">
        <v>4444</v>
      </c>
      <c r="B1104">
        <v>1</v>
      </c>
      <c r="C1104" t="s">
        <v>5345</v>
      </c>
      <c r="D1104" t="s">
        <v>38</v>
      </c>
      <c r="E1104" t="s">
        <v>133</v>
      </c>
      <c r="F1104" t="s">
        <v>5346</v>
      </c>
      <c r="G1104" s="17" t="s">
        <v>2576</v>
      </c>
      <c r="H1104" t="s">
        <v>868</v>
      </c>
      <c r="I1104" t="s">
        <v>43</v>
      </c>
      <c r="J1104" t="s">
        <v>8</v>
      </c>
      <c r="K1104" t="s">
        <v>59</v>
      </c>
      <c r="L1104" t="s">
        <v>2577</v>
      </c>
      <c r="M1104" t="s">
        <v>2578</v>
      </c>
      <c r="N1104">
        <v>1</v>
      </c>
      <c r="O1104" t="s">
        <v>47</v>
      </c>
      <c r="P1104">
        <v>6</v>
      </c>
      <c r="Q1104" t="s">
        <v>207</v>
      </c>
      <c r="R1104" t="s">
        <v>138</v>
      </c>
      <c r="S1104" t="s">
        <v>139</v>
      </c>
      <c r="T1104" t="s">
        <v>51</v>
      </c>
      <c r="U1104" t="s">
        <v>879</v>
      </c>
      <c r="V1104">
        <v>0.6</v>
      </c>
      <c r="W1104" s="1">
        <v>0</v>
      </c>
      <c r="X1104">
        <v>1</v>
      </c>
      <c r="Y1104">
        <v>1.63</v>
      </c>
      <c r="Z1104">
        <v>4</v>
      </c>
      <c r="AA1104">
        <v>0.40749999999999997</v>
      </c>
      <c r="AB1104" s="2">
        <v>0</v>
      </c>
      <c r="AC1104" s="1">
        <v>0</v>
      </c>
      <c r="AD1104" s="7">
        <v>43503</v>
      </c>
      <c r="AE1104" s="7">
        <v>43503</v>
      </c>
      <c r="AF1104">
        <v>0</v>
      </c>
      <c r="AG1104" t="s">
        <v>53</v>
      </c>
      <c r="AH1104" s="2">
        <v>0</v>
      </c>
      <c r="AI1104" s="1">
        <v>0</v>
      </c>
      <c r="AJ1104" s="1">
        <v>0</v>
      </c>
      <c r="AK1104" s="6" t="str">
        <f>+IF(Tabla1[[#This Row],[REQUEST_TY]]="SR MANTENIMIENTO CORRECTIVO", "EMERGENCIA", "OTROS")</f>
        <v>EMERGENCIA</v>
      </c>
      <c r="AL1104" s="6" t="str">
        <f>+_xlfn.IFS(Tabla1[[#This Row],[Veces obj]]&lt;=1,"0-1",Tabla1[[#This Row],[Veces obj]]&lt;=2,"1-2",Tabla1[[#This Row],[Veces obj]]&lt;=3,"2-3",TRUE,"&gt;3")</f>
        <v>0-1</v>
      </c>
      <c r="AM1104" s="6" t="str">
        <f>+_xlfn.IFS(MONTH(Tabla1[[#This Row],[MES]])&lt;=3,"Q1",MONTH(Tabla1[[#This Row],[MES]])&lt;=6,"Q2",MONTH(Tabla1[[#This Row],[MES]])&lt;=9,"Q3",TRUE,"Q4")</f>
        <v>Q1</v>
      </c>
      <c r="AN1104" t="str">
        <f>+IFERROR(VLOOKUP(Tabla1[[#This Row],[CUENTA]],CTAS[],2,0),"OTROS")</f>
        <v>OTROS</v>
      </c>
      <c r="AP1104" t="str">
        <f>+IFERROR(VLOOKUP(Tabla1[[#This Row],[EMPLEADO]],IS[],3,0),"OTROS")</f>
        <v>OTROS</v>
      </c>
      <c r="AQ1104" t="str">
        <f>+IFERROR(VLOOKUP(Tabla1[[#This Row],[EMPLEADO]],IS[[NÓMINA]:[INGENIERO]],2,0),"OTROS")</f>
        <v>OTROS</v>
      </c>
    </row>
    <row r="1105" spans="1:43" x14ac:dyDescent="0.25">
      <c r="A1105" t="s">
        <v>4444</v>
      </c>
      <c r="B1105">
        <v>1</v>
      </c>
      <c r="C1105" t="s">
        <v>7014</v>
      </c>
      <c r="D1105" t="s">
        <v>38</v>
      </c>
      <c r="E1105" t="s">
        <v>76</v>
      </c>
      <c r="F1105" t="s">
        <v>7015</v>
      </c>
      <c r="G1105" s="17" t="s">
        <v>4980</v>
      </c>
      <c r="H1105" t="s">
        <v>220</v>
      </c>
      <c r="I1105" t="s">
        <v>43</v>
      </c>
      <c r="J1105" t="s">
        <v>8</v>
      </c>
      <c r="K1105" t="s">
        <v>59</v>
      </c>
      <c r="L1105" t="s">
        <v>504</v>
      </c>
      <c r="M1105" t="s">
        <v>505</v>
      </c>
      <c r="N1105">
        <v>0</v>
      </c>
      <c r="O1105" t="s">
        <v>47</v>
      </c>
      <c r="P1105">
        <v>7</v>
      </c>
      <c r="Q1105" t="s">
        <v>194</v>
      </c>
      <c r="R1105" t="s">
        <v>63</v>
      </c>
      <c r="S1105" t="s">
        <v>64</v>
      </c>
      <c r="T1105" t="s">
        <v>51</v>
      </c>
      <c r="U1105" t="s">
        <v>195</v>
      </c>
      <c r="V1105">
        <v>0.6</v>
      </c>
      <c r="W1105" s="1">
        <v>819</v>
      </c>
      <c r="X1105">
        <v>1</v>
      </c>
      <c r="Y1105">
        <v>2.04</v>
      </c>
      <c r="Z1105">
        <v>5</v>
      </c>
      <c r="AA1105">
        <v>0.40800000000000003</v>
      </c>
      <c r="AB1105" s="2">
        <v>0</v>
      </c>
      <c r="AC1105" s="1">
        <v>0</v>
      </c>
      <c r="AD1105" s="7">
        <v>43521</v>
      </c>
      <c r="AE1105" s="7">
        <v>43521</v>
      </c>
      <c r="AF1105">
        <v>0</v>
      </c>
      <c r="AG1105" t="s">
        <v>53</v>
      </c>
      <c r="AH1105" s="2">
        <v>0</v>
      </c>
      <c r="AI1105" s="1">
        <v>0</v>
      </c>
      <c r="AJ1105" s="1">
        <v>0</v>
      </c>
      <c r="AK1105" s="6" t="str">
        <f>+IF(Tabla1[[#This Row],[REQUEST_TY]]="SR MANTENIMIENTO CORRECTIVO", "EMERGENCIA", "OTROS")</f>
        <v>EMERGENCIA</v>
      </c>
      <c r="AL1105" s="6" t="str">
        <f>+_xlfn.IFS(Tabla1[[#This Row],[Veces obj]]&lt;=1,"0-1",Tabla1[[#This Row],[Veces obj]]&lt;=2,"1-2",Tabla1[[#This Row],[Veces obj]]&lt;=3,"2-3",TRUE,"&gt;3")</f>
        <v>0-1</v>
      </c>
      <c r="AM1105" s="6" t="str">
        <f>+_xlfn.IFS(MONTH(Tabla1[[#This Row],[MES]])&lt;=3,"Q1",MONTH(Tabla1[[#This Row],[MES]])&lt;=6,"Q2",MONTH(Tabla1[[#This Row],[MES]])&lt;=9,"Q3",TRUE,"Q4")</f>
        <v>Q1</v>
      </c>
      <c r="AN1105" t="str">
        <f>+IFERROR(VLOOKUP(Tabla1[[#This Row],[CUENTA]],CTAS[],2,0),"OTROS")</f>
        <v>OTROS</v>
      </c>
      <c r="AP1105" t="str">
        <f>+IFERROR(VLOOKUP(Tabla1[[#This Row],[EMPLEADO]],IS[],3,0),"OTROS")</f>
        <v>OTROS</v>
      </c>
      <c r="AQ1105" t="str">
        <f>+IFERROR(VLOOKUP(Tabla1[[#This Row],[EMPLEADO]],IS[[NÓMINA]:[INGENIERO]],2,0),"OTROS")</f>
        <v>OTROS</v>
      </c>
    </row>
    <row r="1106" spans="1:43" x14ac:dyDescent="0.25">
      <c r="A1106" t="s">
        <v>36</v>
      </c>
      <c r="B1106">
        <v>1</v>
      </c>
      <c r="C1106" t="s">
        <v>2261</v>
      </c>
      <c r="D1106" t="s">
        <v>38</v>
      </c>
      <c r="E1106" t="s">
        <v>160</v>
      </c>
      <c r="F1106" t="s">
        <v>2262</v>
      </c>
      <c r="G1106" s="17" t="s">
        <v>2263</v>
      </c>
      <c r="H1106" t="s">
        <v>58</v>
      </c>
      <c r="I1106" t="s">
        <v>43</v>
      </c>
      <c r="J1106" t="s">
        <v>8</v>
      </c>
      <c r="K1106" t="s">
        <v>2264</v>
      </c>
      <c r="L1106" t="s">
        <v>2265</v>
      </c>
      <c r="M1106" t="s">
        <v>540</v>
      </c>
      <c r="N1106">
        <v>0</v>
      </c>
      <c r="O1106" t="s">
        <v>47</v>
      </c>
      <c r="P1106">
        <v>274</v>
      </c>
      <c r="Q1106" t="s">
        <v>48</v>
      </c>
      <c r="R1106" t="s">
        <v>49</v>
      </c>
      <c r="S1106" t="s">
        <v>50</v>
      </c>
      <c r="T1106" t="s">
        <v>51</v>
      </c>
      <c r="U1106" t="s">
        <v>52</v>
      </c>
      <c r="V1106">
        <v>1.05</v>
      </c>
      <c r="W1106" s="1">
        <v>750.75000000000011</v>
      </c>
      <c r="X1106">
        <v>1</v>
      </c>
      <c r="Y1106">
        <v>2.0499999999999998</v>
      </c>
      <c r="Z1106">
        <v>5</v>
      </c>
      <c r="AA1106">
        <v>0.41</v>
      </c>
      <c r="AB1106" s="2">
        <v>0</v>
      </c>
      <c r="AC1106" s="1">
        <v>0</v>
      </c>
      <c r="AD1106" s="7">
        <v>43490</v>
      </c>
      <c r="AE1106" s="7">
        <v>43490</v>
      </c>
      <c r="AF1106">
        <v>0</v>
      </c>
      <c r="AG1106" t="s">
        <v>53</v>
      </c>
      <c r="AH1106" s="2">
        <v>0</v>
      </c>
      <c r="AI1106" s="1">
        <v>0</v>
      </c>
      <c r="AJ1106" s="1">
        <v>0</v>
      </c>
      <c r="AK1106" s="6" t="str">
        <f>+IF(Tabla1[[#This Row],[REQUEST_TY]]="SR MANTENIMIENTO CORRECTIVO", "EMERGENCIA", "OTROS")</f>
        <v>EMERGENCIA</v>
      </c>
      <c r="AL1106" s="6" t="str">
        <f>+_xlfn.IFS(Tabla1[[#This Row],[Veces obj]]&lt;=1,"0-1",Tabla1[[#This Row],[Veces obj]]&lt;=2,"1-2",Tabla1[[#This Row],[Veces obj]]&lt;=3,"2-3",TRUE,"&gt;3")</f>
        <v>0-1</v>
      </c>
      <c r="AM1106" s="6" t="str">
        <f>+_xlfn.IFS(MONTH(Tabla1[[#This Row],[MES]])&lt;=3,"Q1",MONTH(Tabla1[[#This Row],[MES]])&lt;=6,"Q2",MONTH(Tabla1[[#This Row],[MES]])&lt;=9,"Q3",TRUE,"Q4")</f>
        <v>Q1</v>
      </c>
      <c r="AN1106" t="str">
        <f>+IFERROR(VLOOKUP(Tabla1[[#This Row],[CUENTA]],CTAS[],2,0),"OTROS")</f>
        <v>OTROS</v>
      </c>
      <c r="AP1106" t="str">
        <f>+IFERROR(VLOOKUP(Tabla1[[#This Row],[EMPLEADO]],IS[],3,0),"OTROS")</f>
        <v>OTROS</v>
      </c>
      <c r="AQ1106" t="str">
        <f>+IFERROR(VLOOKUP(Tabla1[[#This Row],[EMPLEADO]],IS[[NÓMINA]:[INGENIERO]],2,0),"OTROS")</f>
        <v>OTROS</v>
      </c>
    </row>
    <row r="1107" spans="1:43" x14ac:dyDescent="0.25">
      <c r="A1107" t="s">
        <v>36</v>
      </c>
      <c r="B1107">
        <v>1</v>
      </c>
      <c r="C1107" t="s">
        <v>2266</v>
      </c>
      <c r="D1107" t="s">
        <v>38</v>
      </c>
      <c r="E1107" t="s">
        <v>98</v>
      </c>
      <c r="F1107" t="s">
        <v>2267</v>
      </c>
      <c r="G1107" s="17" t="s">
        <v>706</v>
      </c>
      <c r="H1107" t="s">
        <v>246</v>
      </c>
      <c r="I1107" t="s">
        <v>43</v>
      </c>
      <c r="J1107" t="s">
        <v>8</v>
      </c>
      <c r="K1107" t="s">
        <v>102</v>
      </c>
      <c r="L1107" t="s">
        <v>708</v>
      </c>
      <c r="M1107" t="s">
        <v>709</v>
      </c>
      <c r="N1107">
        <v>0</v>
      </c>
      <c r="O1107" t="s">
        <v>105</v>
      </c>
      <c r="P1107">
        <v>6</v>
      </c>
      <c r="Q1107" t="s">
        <v>207</v>
      </c>
      <c r="R1107" t="s">
        <v>63</v>
      </c>
      <c r="S1107" t="s">
        <v>64</v>
      </c>
      <c r="T1107" t="s">
        <v>51</v>
      </c>
      <c r="U1107" t="s">
        <v>209</v>
      </c>
      <c r="V1107">
        <v>0</v>
      </c>
      <c r="W1107" s="1">
        <v>0</v>
      </c>
      <c r="X1107">
        <v>1</v>
      </c>
      <c r="Y1107">
        <v>2.0699999999999998</v>
      </c>
      <c r="Z1107">
        <v>5</v>
      </c>
      <c r="AA1107">
        <v>0.41399999999999998</v>
      </c>
      <c r="AB1107" s="2">
        <v>0</v>
      </c>
      <c r="AC1107" s="1">
        <v>0</v>
      </c>
      <c r="AD1107" s="7">
        <v>43490</v>
      </c>
      <c r="AE1107" s="7">
        <v>43490</v>
      </c>
      <c r="AF1107">
        <v>0</v>
      </c>
      <c r="AG1107" t="s">
        <v>53</v>
      </c>
      <c r="AH1107" s="2">
        <v>0</v>
      </c>
      <c r="AI1107" s="1">
        <v>0</v>
      </c>
      <c r="AJ1107" s="1">
        <v>0</v>
      </c>
      <c r="AK1107" s="6" t="str">
        <f>+IF(Tabla1[[#This Row],[REQUEST_TY]]="SR MANTENIMIENTO CORRECTIVO", "EMERGENCIA", "OTROS")</f>
        <v>EMERGENCIA</v>
      </c>
      <c r="AL1107" s="6" t="str">
        <f>+_xlfn.IFS(Tabla1[[#This Row],[Veces obj]]&lt;=1,"0-1",Tabla1[[#This Row],[Veces obj]]&lt;=2,"1-2",Tabla1[[#This Row],[Veces obj]]&lt;=3,"2-3",TRUE,"&gt;3")</f>
        <v>0-1</v>
      </c>
      <c r="AM1107" s="6" t="str">
        <f>+_xlfn.IFS(MONTH(Tabla1[[#This Row],[MES]])&lt;=3,"Q1",MONTH(Tabla1[[#This Row],[MES]])&lt;=6,"Q2",MONTH(Tabla1[[#This Row],[MES]])&lt;=9,"Q3",TRUE,"Q4")</f>
        <v>Q1</v>
      </c>
      <c r="AN1107" t="str">
        <f>+IFERROR(VLOOKUP(Tabla1[[#This Row],[CUENTA]],CTAS[],2,0),"OTROS")</f>
        <v>OTROS</v>
      </c>
      <c r="AP1107" t="str">
        <f>+IFERROR(VLOOKUP(Tabla1[[#This Row],[EMPLEADO]],IS[],3,0),"OTROS")</f>
        <v>OTROS</v>
      </c>
      <c r="AQ1107" t="str">
        <f>+IFERROR(VLOOKUP(Tabla1[[#This Row],[EMPLEADO]],IS[[NÓMINA]:[INGENIERO]],2,0),"OTROS")</f>
        <v>OTROS</v>
      </c>
    </row>
    <row r="1108" spans="1:43" x14ac:dyDescent="0.25">
      <c r="A1108" t="s">
        <v>36</v>
      </c>
      <c r="B1108">
        <v>1</v>
      </c>
      <c r="C1108" t="s">
        <v>2268</v>
      </c>
      <c r="D1108" t="s">
        <v>38</v>
      </c>
      <c r="E1108" t="s">
        <v>76</v>
      </c>
      <c r="F1108" t="s">
        <v>2269</v>
      </c>
      <c r="G1108" s="17" t="s">
        <v>2270</v>
      </c>
      <c r="H1108" t="s">
        <v>740</v>
      </c>
      <c r="I1108" t="s">
        <v>43</v>
      </c>
      <c r="J1108" t="s">
        <v>8</v>
      </c>
      <c r="K1108" t="s">
        <v>1480</v>
      </c>
      <c r="L1108" t="s">
        <v>1481</v>
      </c>
      <c r="M1108" t="s">
        <v>1482</v>
      </c>
      <c r="N1108">
        <v>0</v>
      </c>
      <c r="O1108" t="s">
        <v>47</v>
      </c>
      <c r="P1108">
        <v>246</v>
      </c>
      <c r="Q1108" t="s">
        <v>48</v>
      </c>
      <c r="R1108" t="s">
        <v>63</v>
      </c>
      <c r="S1108" t="s">
        <v>64</v>
      </c>
      <c r="T1108" t="s">
        <v>51</v>
      </c>
      <c r="U1108" t="s">
        <v>96</v>
      </c>
      <c r="V1108">
        <v>1.1000000000000001</v>
      </c>
      <c r="W1108" s="1">
        <v>1501.5000000000002</v>
      </c>
      <c r="X1108">
        <v>1</v>
      </c>
      <c r="Y1108">
        <v>2.08</v>
      </c>
      <c r="Z1108">
        <v>5</v>
      </c>
      <c r="AA1108">
        <v>0.41600000000000004</v>
      </c>
      <c r="AB1108" s="2">
        <v>0</v>
      </c>
      <c r="AC1108" s="1">
        <v>0</v>
      </c>
      <c r="AD1108" s="7">
        <v>43474</v>
      </c>
      <c r="AE1108" s="7">
        <v>43474</v>
      </c>
      <c r="AF1108">
        <v>0</v>
      </c>
      <c r="AG1108" t="s">
        <v>53</v>
      </c>
      <c r="AH1108" s="2">
        <v>0</v>
      </c>
      <c r="AI1108" s="1">
        <v>0</v>
      </c>
      <c r="AJ1108" s="1">
        <v>0</v>
      </c>
      <c r="AK1108" s="6" t="str">
        <f>+IF(Tabla1[[#This Row],[REQUEST_TY]]="SR MANTENIMIENTO CORRECTIVO", "EMERGENCIA", "OTROS")</f>
        <v>EMERGENCIA</v>
      </c>
      <c r="AL1108" s="6" t="str">
        <f>+_xlfn.IFS(Tabla1[[#This Row],[Veces obj]]&lt;=1,"0-1",Tabla1[[#This Row],[Veces obj]]&lt;=2,"1-2",Tabla1[[#This Row],[Veces obj]]&lt;=3,"2-3",TRUE,"&gt;3")</f>
        <v>0-1</v>
      </c>
      <c r="AM1108" s="6" t="str">
        <f>+_xlfn.IFS(MONTH(Tabla1[[#This Row],[MES]])&lt;=3,"Q1",MONTH(Tabla1[[#This Row],[MES]])&lt;=6,"Q2",MONTH(Tabla1[[#This Row],[MES]])&lt;=9,"Q3",TRUE,"Q4")</f>
        <v>Q1</v>
      </c>
      <c r="AN1108" t="str">
        <f>+IFERROR(VLOOKUP(Tabla1[[#This Row],[CUENTA]],CTAS[],2,0),"OTROS")</f>
        <v>OTROS</v>
      </c>
      <c r="AP1108" t="str">
        <f>+IFERROR(VLOOKUP(Tabla1[[#This Row],[EMPLEADO]],IS[],3,0),"OTROS")</f>
        <v>OTROS</v>
      </c>
      <c r="AQ1108" t="str">
        <f>+IFERROR(VLOOKUP(Tabla1[[#This Row],[EMPLEADO]],IS[[NÓMINA]:[INGENIERO]],2,0),"OTROS")</f>
        <v>OTROS</v>
      </c>
    </row>
    <row r="1109" spans="1:43" x14ac:dyDescent="0.25">
      <c r="A1109" t="s">
        <v>36</v>
      </c>
      <c r="B1109">
        <v>1</v>
      </c>
      <c r="C1109" t="s">
        <v>2271</v>
      </c>
      <c r="D1109" t="s">
        <v>38</v>
      </c>
      <c r="E1109" t="s">
        <v>558</v>
      </c>
      <c r="F1109" t="s">
        <v>2272</v>
      </c>
      <c r="G1109" s="17" t="s">
        <v>2273</v>
      </c>
      <c r="H1109" t="s">
        <v>101</v>
      </c>
      <c r="I1109" t="s">
        <v>43</v>
      </c>
      <c r="J1109" t="s">
        <v>8</v>
      </c>
      <c r="K1109" t="s">
        <v>798</v>
      </c>
      <c r="L1109" t="s">
        <v>2274</v>
      </c>
      <c r="M1109" t="s">
        <v>1269</v>
      </c>
      <c r="N1109">
        <v>1</v>
      </c>
      <c r="O1109" t="s">
        <v>105</v>
      </c>
      <c r="P1109">
        <v>2611</v>
      </c>
      <c r="Q1109" t="s">
        <v>48</v>
      </c>
      <c r="R1109" t="s">
        <v>95</v>
      </c>
      <c r="S1109" t="s">
        <v>64</v>
      </c>
      <c r="T1109" t="s">
        <v>51</v>
      </c>
      <c r="U1109" t="s">
        <v>96</v>
      </c>
      <c r="V1109">
        <v>1.1000000000000001</v>
      </c>
      <c r="W1109" s="1">
        <v>0</v>
      </c>
      <c r="X1109">
        <v>1</v>
      </c>
      <c r="Y1109">
        <v>2.08</v>
      </c>
      <c r="Z1109">
        <v>5</v>
      </c>
      <c r="AA1109">
        <v>0.41600000000000004</v>
      </c>
      <c r="AB1109" s="2">
        <v>0</v>
      </c>
      <c r="AC1109" s="1">
        <v>0</v>
      </c>
      <c r="AD1109" s="7">
        <v>43490</v>
      </c>
      <c r="AE1109" s="7">
        <v>43490</v>
      </c>
      <c r="AF1109">
        <v>0</v>
      </c>
      <c r="AG1109" t="s">
        <v>53</v>
      </c>
      <c r="AH1109" s="2">
        <v>0</v>
      </c>
      <c r="AI1109" s="1">
        <v>0</v>
      </c>
      <c r="AJ1109" s="1">
        <v>0</v>
      </c>
      <c r="AK1109" s="6" t="str">
        <f>+IF(Tabla1[[#This Row],[REQUEST_TY]]="SR MANTENIMIENTO CORRECTIVO", "EMERGENCIA", "OTROS")</f>
        <v>EMERGENCIA</v>
      </c>
      <c r="AL1109" s="6" t="str">
        <f>+_xlfn.IFS(Tabla1[[#This Row],[Veces obj]]&lt;=1,"0-1",Tabla1[[#This Row],[Veces obj]]&lt;=2,"1-2",Tabla1[[#This Row],[Veces obj]]&lt;=3,"2-3",TRUE,"&gt;3")</f>
        <v>0-1</v>
      </c>
      <c r="AM1109" s="6" t="str">
        <f>+_xlfn.IFS(MONTH(Tabla1[[#This Row],[MES]])&lt;=3,"Q1",MONTH(Tabla1[[#This Row],[MES]])&lt;=6,"Q2",MONTH(Tabla1[[#This Row],[MES]])&lt;=9,"Q3",TRUE,"Q4")</f>
        <v>Q1</v>
      </c>
      <c r="AN1109" t="str">
        <f>+IFERROR(VLOOKUP(Tabla1[[#This Row],[CUENTA]],CTAS[],2,0),"OTROS")</f>
        <v>OTROS</v>
      </c>
      <c r="AP1109" t="str">
        <f>+IFERROR(VLOOKUP(Tabla1[[#This Row],[EMPLEADO]],IS[],3,0),"OTROS")</f>
        <v>OTROS</v>
      </c>
      <c r="AQ1109" t="str">
        <f>+IFERROR(VLOOKUP(Tabla1[[#This Row],[EMPLEADO]],IS[[NÓMINA]:[INGENIERO]],2,0),"OTROS")</f>
        <v>OTROS</v>
      </c>
    </row>
    <row r="1110" spans="1:43" x14ac:dyDescent="0.25">
      <c r="A1110" t="s">
        <v>4444</v>
      </c>
      <c r="B1110">
        <v>1</v>
      </c>
      <c r="C1110" t="s">
        <v>5039</v>
      </c>
      <c r="D1110" t="s">
        <v>38</v>
      </c>
      <c r="E1110" t="s">
        <v>182</v>
      </c>
      <c r="F1110" t="s">
        <v>5040</v>
      </c>
      <c r="G1110" s="17" t="s">
        <v>5041</v>
      </c>
      <c r="H1110" t="s">
        <v>297</v>
      </c>
      <c r="I1110" t="s">
        <v>43</v>
      </c>
      <c r="J1110" t="s">
        <v>8</v>
      </c>
      <c r="K1110" t="s">
        <v>169</v>
      </c>
      <c r="L1110" t="s">
        <v>1245</v>
      </c>
      <c r="M1110" t="s">
        <v>73</v>
      </c>
      <c r="N1110">
        <v>0</v>
      </c>
      <c r="O1110" t="s">
        <v>47</v>
      </c>
      <c r="P1110">
        <v>497</v>
      </c>
      <c r="Q1110" t="s">
        <v>48</v>
      </c>
      <c r="R1110" t="s">
        <v>153</v>
      </c>
      <c r="S1110" t="s">
        <v>50</v>
      </c>
      <c r="T1110" t="s">
        <v>51</v>
      </c>
      <c r="U1110" t="s">
        <v>52</v>
      </c>
      <c r="V1110">
        <v>1.05</v>
      </c>
      <c r="W1110" s="1">
        <v>750.75000000000011</v>
      </c>
      <c r="X1110">
        <v>1</v>
      </c>
      <c r="Y1110">
        <v>2.35</v>
      </c>
      <c r="Z1110">
        <v>5</v>
      </c>
      <c r="AA1110">
        <v>0.47000000000000003</v>
      </c>
      <c r="AB1110" s="2">
        <v>0</v>
      </c>
      <c r="AC1110" s="1">
        <v>0</v>
      </c>
      <c r="AD1110" s="7">
        <v>43501</v>
      </c>
      <c r="AE1110" s="7">
        <v>43502</v>
      </c>
      <c r="AF1110">
        <v>1</v>
      </c>
      <c r="AG1110" t="s">
        <v>53</v>
      </c>
      <c r="AH1110" s="2">
        <v>0</v>
      </c>
      <c r="AI1110" s="1">
        <v>0</v>
      </c>
      <c r="AJ1110" s="1">
        <v>0</v>
      </c>
      <c r="AK1110" s="6" t="str">
        <f>+IF(Tabla1[[#This Row],[REQUEST_TY]]="SR MANTENIMIENTO CORRECTIVO", "EMERGENCIA", "OTROS")</f>
        <v>EMERGENCIA</v>
      </c>
      <c r="AL1110" s="6" t="str">
        <f>+_xlfn.IFS(Tabla1[[#This Row],[Veces obj]]&lt;=1,"0-1",Tabla1[[#This Row],[Veces obj]]&lt;=2,"1-2",Tabla1[[#This Row],[Veces obj]]&lt;=3,"2-3",TRUE,"&gt;3")</f>
        <v>0-1</v>
      </c>
      <c r="AM1110" s="6" t="str">
        <f>+_xlfn.IFS(MONTH(Tabla1[[#This Row],[MES]])&lt;=3,"Q1",MONTH(Tabla1[[#This Row],[MES]])&lt;=6,"Q2",MONTH(Tabla1[[#This Row],[MES]])&lt;=9,"Q3",TRUE,"Q4")</f>
        <v>Q1</v>
      </c>
      <c r="AN1110" t="str">
        <f>+IFERROR(VLOOKUP(Tabla1[[#This Row],[CUENTA]],CTAS[],2,0),"OTROS")</f>
        <v>OTROS</v>
      </c>
      <c r="AO1110">
        <v>1</v>
      </c>
      <c r="AP1110" t="str">
        <f>+IFERROR(VLOOKUP(Tabla1[[#This Row],[EMPLEADO]],IS[],3,0),"OTROS")</f>
        <v>JUAREZ</v>
      </c>
      <c r="AQ1110" t="str">
        <f>+IFERROR(VLOOKUP(Tabla1[[#This Row],[EMPLEADO]],IS[[NÓMINA]:[INGENIERO]],2,0),"OTROS")</f>
        <v>ALFREDO TORRES</v>
      </c>
    </row>
    <row r="1111" spans="1:43" x14ac:dyDescent="0.25">
      <c r="A1111" t="s">
        <v>4444</v>
      </c>
      <c r="B1111">
        <v>1</v>
      </c>
      <c r="C1111" t="s">
        <v>6287</v>
      </c>
      <c r="D1111" t="s">
        <v>38</v>
      </c>
      <c r="E1111" t="s">
        <v>160</v>
      </c>
      <c r="F1111" t="s">
        <v>6288</v>
      </c>
      <c r="G1111" s="17" t="s">
        <v>1241</v>
      </c>
      <c r="H1111" t="s">
        <v>297</v>
      </c>
      <c r="I1111" t="s">
        <v>43</v>
      </c>
      <c r="J1111" t="s">
        <v>8</v>
      </c>
      <c r="K1111" t="s">
        <v>240</v>
      </c>
      <c r="L1111" t="s">
        <v>241</v>
      </c>
      <c r="M1111" t="s">
        <v>94</v>
      </c>
      <c r="N1111">
        <v>0</v>
      </c>
      <c r="O1111" t="s">
        <v>47</v>
      </c>
      <c r="P1111">
        <v>29</v>
      </c>
      <c r="Q1111" t="s">
        <v>62</v>
      </c>
      <c r="R1111" t="s">
        <v>49</v>
      </c>
      <c r="S1111" t="s">
        <v>50</v>
      </c>
      <c r="T1111" t="s">
        <v>51</v>
      </c>
      <c r="U1111" t="s">
        <v>154</v>
      </c>
      <c r="V1111">
        <v>0.6</v>
      </c>
      <c r="W1111" s="1">
        <v>429.00000000000006</v>
      </c>
      <c r="X1111">
        <v>1</v>
      </c>
      <c r="Y1111">
        <v>2.4500000000000002</v>
      </c>
      <c r="Z1111">
        <v>5</v>
      </c>
      <c r="AA1111">
        <v>0.49000000000000005</v>
      </c>
      <c r="AB1111" s="2">
        <v>0</v>
      </c>
      <c r="AC1111" s="1">
        <v>0</v>
      </c>
      <c r="AD1111" s="7">
        <v>43515</v>
      </c>
      <c r="AE1111" s="7">
        <v>43515</v>
      </c>
      <c r="AF1111">
        <v>0</v>
      </c>
      <c r="AG1111" t="s">
        <v>53</v>
      </c>
      <c r="AH1111" s="2">
        <v>0</v>
      </c>
      <c r="AI1111" s="1">
        <v>0</v>
      </c>
      <c r="AJ1111" s="1">
        <v>0</v>
      </c>
      <c r="AK1111" s="6" t="str">
        <f>+IF(Tabla1[[#This Row],[REQUEST_TY]]="SR MANTENIMIENTO CORRECTIVO", "EMERGENCIA", "OTROS")</f>
        <v>EMERGENCIA</v>
      </c>
      <c r="AL1111" s="6" t="str">
        <f>+_xlfn.IFS(Tabla1[[#This Row],[Veces obj]]&lt;=1,"0-1",Tabla1[[#This Row],[Veces obj]]&lt;=2,"1-2",Tabla1[[#This Row],[Veces obj]]&lt;=3,"2-3",TRUE,"&gt;3")</f>
        <v>0-1</v>
      </c>
      <c r="AM1111" s="6" t="str">
        <f>+_xlfn.IFS(MONTH(Tabla1[[#This Row],[MES]])&lt;=3,"Q1",MONTH(Tabla1[[#This Row],[MES]])&lt;=6,"Q2",MONTH(Tabla1[[#This Row],[MES]])&lt;=9,"Q3",TRUE,"Q4")</f>
        <v>Q1</v>
      </c>
      <c r="AN1111" t="str">
        <f>+IFERROR(VLOOKUP(Tabla1[[#This Row],[CUENTA]],CTAS[],2,0),"OTROS")</f>
        <v>OTROS</v>
      </c>
      <c r="AO1111">
        <v>1</v>
      </c>
      <c r="AP1111" t="str">
        <f>+IFERROR(VLOOKUP(Tabla1[[#This Row],[EMPLEADO]],IS[],3,0),"OTROS")</f>
        <v>JUAREZ</v>
      </c>
      <c r="AQ1111" t="str">
        <f>+IFERROR(VLOOKUP(Tabla1[[#This Row],[EMPLEADO]],IS[[NÓMINA]:[INGENIERO]],2,0),"OTROS")</f>
        <v>ALFREDO TORRES</v>
      </c>
    </row>
    <row r="1112" spans="1:43" x14ac:dyDescent="0.25">
      <c r="A1112" t="s">
        <v>4444</v>
      </c>
      <c r="B1112">
        <v>1</v>
      </c>
      <c r="C1112" t="s">
        <v>5382</v>
      </c>
      <c r="D1112" t="s">
        <v>38</v>
      </c>
      <c r="E1112" t="s">
        <v>558</v>
      </c>
      <c r="F1112" t="s">
        <v>5383</v>
      </c>
      <c r="G1112" s="17" t="s">
        <v>1508</v>
      </c>
      <c r="H1112" t="s">
        <v>246</v>
      </c>
      <c r="I1112" t="s">
        <v>43</v>
      </c>
      <c r="J1112" t="s">
        <v>8</v>
      </c>
      <c r="K1112" t="s">
        <v>798</v>
      </c>
      <c r="L1112" t="s">
        <v>1509</v>
      </c>
      <c r="M1112" t="s">
        <v>1510</v>
      </c>
      <c r="N1112">
        <v>1</v>
      </c>
      <c r="O1112" t="s">
        <v>105</v>
      </c>
      <c r="P1112">
        <v>8</v>
      </c>
      <c r="Q1112" t="s">
        <v>194</v>
      </c>
      <c r="R1112" t="s">
        <v>95</v>
      </c>
      <c r="S1112" t="s">
        <v>64</v>
      </c>
      <c r="T1112" t="s">
        <v>51</v>
      </c>
      <c r="U1112" t="s">
        <v>195</v>
      </c>
      <c r="V1112">
        <v>0.6</v>
      </c>
      <c r="W1112" s="1">
        <v>0</v>
      </c>
      <c r="X1112">
        <v>1</v>
      </c>
      <c r="Y1112">
        <v>2.08</v>
      </c>
      <c r="Z1112">
        <v>5</v>
      </c>
      <c r="AA1112">
        <v>0.41600000000000004</v>
      </c>
      <c r="AB1112" s="2">
        <v>0</v>
      </c>
      <c r="AC1112" s="1">
        <v>0</v>
      </c>
      <c r="AD1112" s="7">
        <v>43503</v>
      </c>
      <c r="AE1112" s="7">
        <v>43503</v>
      </c>
      <c r="AF1112">
        <v>0</v>
      </c>
      <c r="AG1112" t="s">
        <v>53</v>
      </c>
      <c r="AH1112" s="2">
        <v>0</v>
      </c>
      <c r="AI1112" s="1">
        <v>0</v>
      </c>
      <c r="AJ1112" s="1">
        <v>0</v>
      </c>
      <c r="AK1112" s="6" t="str">
        <f>+IF(Tabla1[[#This Row],[REQUEST_TY]]="SR MANTENIMIENTO CORRECTIVO", "EMERGENCIA", "OTROS")</f>
        <v>EMERGENCIA</v>
      </c>
      <c r="AL1112" s="6" t="str">
        <f>+_xlfn.IFS(Tabla1[[#This Row],[Veces obj]]&lt;=1,"0-1",Tabla1[[#This Row],[Veces obj]]&lt;=2,"1-2",Tabla1[[#This Row],[Veces obj]]&lt;=3,"2-3",TRUE,"&gt;3")</f>
        <v>0-1</v>
      </c>
      <c r="AM1112" s="6" t="str">
        <f>+_xlfn.IFS(MONTH(Tabla1[[#This Row],[MES]])&lt;=3,"Q1",MONTH(Tabla1[[#This Row],[MES]])&lt;=6,"Q2",MONTH(Tabla1[[#This Row],[MES]])&lt;=9,"Q3",TRUE,"Q4")</f>
        <v>Q1</v>
      </c>
      <c r="AN1112" t="str">
        <f>+IFERROR(VLOOKUP(Tabla1[[#This Row],[CUENTA]],CTAS[],2,0),"OTROS")</f>
        <v>OTROS</v>
      </c>
      <c r="AP1112" t="str">
        <f>+IFERROR(VLOOKUP(Tabla1[[#This Row],[EMPLEADO]],IS[],3,0),"OTROS")</f>
        <v>OTROS</v>
      </c>
      <c r="AQ1112" t="str">
        <f>+IFERROR(VLOOKUP(Tabla1[[#This Row],[EMPLEADO]],IS[[NÓMINA]:[INGENIERO]],2,0),"OTROS")</f>
        <v>OTROS</v>
      </c>
    </row>
    <row r="1113" spans="1:43" x14ac:dyDescent="0.25">
      <c r="A1113" t="s">
        <v>4444</v>
      </c>
      <c r="B1113">
        <v>1</v>
      </c>
      <c r="C1113" t="s">
        <v>6639</v>
      </c>
      <c r="D1113" t="s">
        <v>38</v>
      </c>
      <c r="E1113" t="s">
        <v>1545</v>
      </c>
      <c r="F1113" t="s">
        <v>6640</v>
      </c>
      <c r="G1113" s="17" t="s">
        <v>6641</v>
      </c>
      <c r="H1113" t="s">
        <v>106</v>
      </c>
      <c r="I1113" t="s">
        <v>43</v>
      </c>
      <c r="J1113" t="s">
        <v>8</v>
      </c>
      <c r="K1113" t="s">
        <v>6642</v>
      </c>
      <c r="L1113" t="s">
        <v>6643</v>
      </c>
      <c r="M1113" t="s">
        <v>1501</v>
      </c>
      <c r="N1113">
        <v>0</v>
      </c>
      <c r="O1113" t="s">
        <v>47</v>
      </c>
      <c r="P1113">
        <v>364</v>
      </c>
      <c r="Q1113" t="s">
        <v>48</v>
      </c>
      <c r="R1113" t="s">
        <v>242</v>
      </c>
      <c r="S1113" t="s">
        <v>64</v>
      </c>
      <c r="T1113" t="s">
        <v>51</v>
      </c>
      <c r="U1113" t="s">
        <v>96</v>
      </c>
      <c r="V1113">
        <v>1.1000000000000001</v>
      </c>
      <c r="W1113" s="1">
        <v>1501.5000000000002</v>
      </c>
      <c r="X1113">
        <v>1</v>
      </c>
      <c r="Y1113">
        <v>2.08</v>
      </c>
      <c r="Z1113">
        <v>5</v>
      </c>
      <c r="AA1113">
        <v>0.41600000000000004</v>
      </c>
      <c r="AB1113" s="2">
        <v>0</v>
      </c>
      <c r="AC1113" s="1">
        <v>0</v>
      </c>
      <c r="AD1113" s="7">
        <v>43516</v>
      </c>
      <c r="AE1113" s="7">
        <v>43516</v>
      </c>
      <c r="AF1113">
        <v>0</v>
      </c>
      <c r="AG1113" t="s">
        <v>53</v>
      </c>
      <c r="AH1113" s="2">
        <v>0</v>
      </c>
      <c r="AI1113" s="1">
        <v>0</v>
      </c>
      <c r="AJ1113" s="1">
        <v>0</v>
      </c>
      <c r="AK1113" s="6" t="str">
        <f>+IF(Tabla1[[#This Row],[REQUEST_TY]]="SR MANTENIMIENTO CORRECTIVO", "EMERGENCIA", "OTROS")</f>
        <v>EMERGENCIA</v>
      </c>
      <c r="AL1113" s="6" t="str">
        <f>+_xlfn.IFS(Tabla1[[#This Row],[Veces obj]]&lt;=1,"0-1",Tabla1[[#This Row],[Veces obj]]&lt;=2,"1-2",Tabla1[[#This Row],[Veces obj]]&lt;=3,"2-3",TRUE,"&gt;3")</f>
        <v>0-1</v>
      </c>
      <c r="AM1113" s="6" t="str">
        <f>+_xlfn.IFS(MONTH(Tabla1[[#This Row],[MES]])&lt;=3,"Q1",MONTH(Tabla1[[#This Row],[MES]])&lt;=6,"Q2",MONTH(Tabla1[[#This Row],[MES]])&lt;=9,"Q3",TRUE,"Q4")</f>
        <v>Q1</v>
      </c>
      <c r="AN1113" t="str">
        <f>+IFERROR(VLOOKUP(Tabla1[[#This Row],[CUENTA]],CTAS[],2,0),"OTROS")</f>
        <v>OTROS</v>
      </c>
      <c r="AP1113" t="str">
        <f>+IFERROR(VLOOKUP(Tabla1[[#This Row],[EMPLEADO]],IS[],3,0),"OTROS")</f>
        <v>OTROS</v>
      </c>
      <c r="AQ1113" t="str">
        <f>+IFERROR(VLOOKUP(Tabla1[[#This Row],[EMPLEADO]],IS[[NÓMINA]:[INGENIERO]],2,0),"OTROS")</f>
        <v>OTROS</v>
      </c>
    </row>
    <row r="1114" spans="1:43" x14ac:dyDescent="0.25">
      <c r="A1114" t="s">
        <v>36</v>
      </c>
      <c r="B1114">
        <v>1</v>
      </c>
      <c r="C1114" t="s">
        <v>2278</v>
      </c>
      <c r="D1114" t="s">
        <v>38</v>
      </c>
      <c r="E1114" t="s">
        <v>725</v>
      </c>
      <c r="F1114" t="s">
        <v>2279</v>
      </c>
      <c r="G1114" s="17" t="s">
        <v>2280</v>
      </c>
      <c r="H1114" t="s">
        <v>101</v>
      </c>
      <c r="I1114" t="s">
        <v>43</v>
      </c>
      <c r="J1114" t="s">
        <v>8</v>
      </c>
      <c r="K1114" t="s">
        <v>102</v>
      </c>
      <c r="L1114" t="s">
        <v>2281</v>
      </c>
      <c r="M1114" t="s">
        <v>709</v>
      </c>
      <c r="N1114">
        <v>0</v>
      </c>
      <c r="O1114" t="s">
        <v>105</v>
      </c>
      <c r="P1114">
        <v>182</v>
      </c>
      <c r="Q1114" t="s">
        <v>48</v>
      </c>
      <c r="R1114" t="s">
        <v>223</v>
      </c>
      <c r="S1114" t="s">
        <v>139</v>
      </c>
      <c r="T1114" t="s">
        <v>51</v>
      </c>
      <c r="U1114" t="s">
        <v>353</v>
      </c>
      <c r="V1114">
        <v>1.1499999999999999</v>
      </c>
      <c r="W1114" s="1">
        <v>923.44999999999993</v>
      </c>
      <c r="X1114">
        <v>1</v>
      </c>
      <c r="Y1114">
        <v>1.67</v>
      </c>
      <c r="Z1114">
        <v>4</v>
      </c>
      <c r="AA1114">
        <v>0.41749999999999998</v>
      </c>
      <c r="AB1114" s="2">
        <v>0</v>
      </c>
      <c r="AC1114" s="1">
        <v>0</v>
      </c>
      <c r="AD1114" s="7">
        <v>43465</v>
      </c>
      <c r="AE1114" s="7">
        <v>43467</v>
      </c>
      <c r="AF1114">
        <v>1</v>
      </c>
      <c r="AG1114" t="s">
        <v>53</v>
      </c>
      <c r="AH1114" s="2">
        <v>0</v>
      </c>
      <c r="AI1114" s="1">
        <v>0</v>
      </c>
      <c r="AJ1114" s="1">
        <v>0</v>
      </c>
      <c r="AK1114" s="6" t="str">
        <f>+IF(Tabla1[[#This Row],[REQUEST_TY]]="SR MANTENIMIENTO CORRECTIVO", "EMERGENCIA", "OTROS")</f>
        <v>EMERGENCIA</v>
      </c>
      <c r="AL1114" s="6" t="str">
        <f>+_xlfn.IFS(Tabla1[[#This Row],[Veces obj]]&lt;=1,"0-1",Tabla1[[#This Row],[Veces obj]]&lt;=2,"1-2",Tabla1[[#This Row],[Veces obj]]&lt;=3,"2-3",TRUE,"&gt;3")</f>
        <v>0-1</v>
      </c>
      <c r="AM1114" s="6" t="str">
        <f>+_xlfn.IFS(MONTH(Tabla1[[#This Row],[MES]])&lt;=3,"Q1",MONTH(Tabla1[[#This Row],[MES]])&lt;=6,"Q2",MONTH(Tabla1[[#This Row],[MES]])&lt;=9,"Q3",TRUE,"Q4")</f>
        <v>Q1</v>
      </c>
      <c r="AN1114" t="str">
        <f>+IFERROR(VLOOKUP(Tabla1[[#This Row],[CUENTA]],CTAS[],2,0),"OTROS")</f>
        <v>OTROS</v>
      </c>
      <c r="AP1114" t="str">
        <f>+IFERROR(VLOOKUP(Tabla1[[#This Row],[EMPLEADO]],IS[],3,0),"OTROS")</f>
        <v>OTROS</v>
      </c>
      <c r="AQ1114" t="str">
        <f>+IFERROR(VLOOKUP(Tabla1[[#This Row],[EMPLEADO]],IS[[NÓMINA]:[INGENIERO]],2,0),"OTROS")</f>
        <v>OTROS</v>
      </c>
    </row>
    <row r="1115" spans="1:43" x14ac:dyDescent="0.25">
      <c r="A1115" t="s">
        <v>36</v>
      </c>
      <c r="B1115">
        <v>1</v>
      </c>
      <c r="C1115" t="s">
        <v>2282</v>
      </c>
      <c r="D1115" t="s">
        <v>38</v>
      </c>
      <c r="E1115" t="s">
        <v>133</v>
      </c>
      <c r="F1115" t="s">
        <v>2283</v>
      </c>
      <c r="G1115" s="17" t="s">
        <v>862</v>
      </c>
      <c r="H1115" t="s">
        <v>646</v>
      </c>
      <c r="I1115" t="s">
        <v>43</v>
      </c>
      <c r="J1115" t="s">
        <v>8</v>
      </c>
      <c r="K1115" t="s">
        <v>59</v>
      </c>
      <c r="L1115" t="s">
        <v>863</v>
      </c>
      <c r="M1115" t="s">
        <v>358</v>
      </c>
      <c r="N1115">
        <v>0</v>
      </c>
      <c r="O1115" t="s">
        <v>47</v>
      </c>
      <c r="P1115">
        <v>6</v>
      </c>
      <c r="Q1115" t="s">
        <v>207</v>
      </c>
      <c r="R1115" t="s">
        <v>138</v>
      </c>
      <c r="S1115" t="s">
        <v>139</v>
      </c>
      <c r="T1115" t="s">
        <v>51</v>
      </c>
      <c r="U1115" t="s">
        <v>879</v>
      </c>
      <c r="V1115">
        <v>0.6</v>
      </c>
      <c r="W1115" s="1">
        <v>943.80000000000007</v>
      </c>
      <c r="X1115">
        <v>1</v>
      </c>
      <c r="Y1115">
        <v>1.67</v>
      </c>
      <c r="Z1115">
        <v>4</v>
      </c>
      <c r="AA1115">
        <v>0.41749999999999998</v>
      </c>
      <c r="AB1115" s="2">
        <v>0</v>
      </c>
      <c r="AC1115" s="1">
        <v>0</v>
      </c>
      <c r="AD1115" s="7">
        <v>43495</v>
      </c>
      <c r="AE1115" s="7">
        <v>43495</v>
      </c>
      <c r="AF1115">
        <v>0</v>
      </c>
      <c r="AG1115" t="s">
        <v>53</v>
      </c>
      <c r="AH1115" s="2">
        <v>0</v>
      </c>
      <c r="AI1115" s="1">
        <v>0</v>
      </c>
      <c r="AJ1115" s="1">
        <v>0</v>
      </c>
      <c r="AK1115" s="6" t="str">
        <f>+IF(Tabla1[[#This Row],[REQUEST_TY]]="SR MANTENIMIENTO CORRECTIVO", "EMERGENCIA", "OTROS")</f>
        <v>EMERGENCIA</v>
      </c>
      <c r="AL1115" s="6" t="str">
        <f>+_xlfn.IFS(Tabla1[[#This Row],[Veces obj]]&lt;=1,"0-1",Tabla1[[#This Row],[Veces obj]]&lt;=2,"1-2",Tabla1[[#This Row],[Veces obj]]&lt;=3,"2-3",TRUE,"&gt;3")</f>
        <v>0-1</v>
      </c>
      <c r="AM1115" s="6" t="str">
        <f>+_xlfn.IFS(MONTH(Tabla1[[#This Row],[MES]])&lt;=3,"Q1",MONTH(Tabla1[[#This Row],[MES]])&lt;=6,"Q2",MONTH(Tabla1[[#This Row],[MES]])&lt;=9,"Q3",TRUE,"Q4")</f>
        <v>Q1</v>
      </c>
      <c r="AN1115" t="str">
        <f>+IFERROR(VLOOKUP(Tabla1[[#This Row],[CUENTA]],CTAS[],2,0),"OTROS")</f>
        <v>OTROS</v>
      </c>
      <c r="AP1115" t="str">
        <f>+IFERROR(VLOOKUP(Tabla1[[#This Row],[EMPLEADO]],IS[],3,0),"OTROS")</f>
        <v>OTROS</v>
      </c>
      <c r="AQ1115" t="str">
        <f>+IFERROR(VLOOKUP(Tabla1[[#This Row],[EMPLEADO]],IS[[NÓMINA]:[INGENIERO]],2,0),"OTROS")</f>
        <v>OTROS</v>
      </c>
    </row>
    <row r="1116" spans="1:43" x14ac:dyDescent="0.25">
      <c r="A1116" t="s">
        <v>4444</v>
      </c>
      <c r="B1116">
        <v>1</v>
      </c>
      <c r="C1116" t="s">
        <v>6697</v>
      </c>
      <c r="D1116" t="s">
        <v>38</v>
      </c>
      <c r="E1116" t="s">
        <v>535</v>
      </c>
      <c r="F1116" t="s">
        <v>6698</v>
      </c>
      <c r="G1116" s="17" t="s">
        <v>6699</v>
      </c>
      <c r="H1116" t="s">
        <v>691</v>
      </c>
      <c r="I1116" t="s">
        <v>43</v>
      </c>
      <c r="J1116" t="s">
        <v>8</v>
      </c>
      <c r="K1116" t="s">
        <v>6700</v>
      </c>
      <c r="L1116" t="s">
        <v>6701</v>
      </c>
      <c r="M1116" t="s">
        <v>640</v>
      </c>
      <c r="N1116">
        <v>0</v>
      </c>
      <c r="O1116" t="s">
        <v>47</v>
      </c>
      <c r="P1116">
        <v>114</v>
      </c>
      <c r="Q1116" t="s">
        <v>48</v>
      </c>
      <c r="R1116" t="s">
        <v>49</v>
      </c>
      <c r="S1116" t="s">
        <v>50</v>
      </c>
      <c r="T1116" t="s">
        <v>51</v>
      </c>
      <c r="U1116" t="s">
        <v>52</v>
      </c>
      <c r="V1116">
        <v>1.05</v>
      </c>
      <c r="W1116" s="1">
        <v>750.75000000000011</v>
      </c>
      <c r="X1116">
        <v>1</v>
      </c>
      <c r="Y1116">
        <v>2.09</v>
      </c>
      <c r="Z1116">
        <v>5</v>
      </c>
      <c r="AA1116">
        <v>0.41799999999999998</v>
      </c>
      <c r="AB1116" s="2">
        <v>0</v>
      </c>
      <c r="AC1116" s="1">
        <v>0</v>
      </c>
      <c r="AD1116" s="7">
        <v>43516</v>
      </c>
      <c r="AE1116" s="7">
        <v>43516</v>
      </c>
      <c r="AF1116">
        <v>0</v>
      </c>
      <c r="AG1116" t="s">
        <v>53</v>
      </c>
      <c r="AH1116" s="2">
        <v>0</v>
      </c>
      <c r="AI1116" s="1">
        <v>0</v>
      </c>
      <c r="AJ1116" s="1">
        <v>0</v>
      </c>
      <c r="AK1116" s="6" t="str">
        <f>+IF(Tabla1[[#This Row],[REQUEST_TY]]="SR MANTENIMIENTO CORRECTIVO", "EMERGENCIA", "OTROS")</f>
        <v>EMERGENCIA</v>
      </c>
      <c r="AL1116" s="6" t="str">
        <f>+_xlfn.IFS(Tabla1[[#This Row],[Veces obj]]&lt;=1,"0-1",Tabla1[[#This Row],[Veces obj]]&lt;=2,"1-2",Tabla1[[#This Row],[Veces obj]]&lt;=3,"2-3",TRUE,"&gt;3")</f>
        <v>0-1</v>
      </c>
      <c r="AM1116" s="6" t="str">
        <f>+_xlfn.IFS(MONTH(Tabla1[[#This Row],[MES]])&lt;=3,"Q1",MONTH(Tabla1[[#This Row],[MES]])&lt;=6,"Q2",MONTH(Tabla1[[#This Row],[MES]])&lt;=9,"Q3",TRUE,"Q4")</f>
        <v>Q1</v>
      </c>
      <c r="AN1116" t="str">
        <f>+IFERROR(VLOOKUP(Tabla1[[#This Row],[CUENTA]],CTAS[],2,0),"OTROS")</f>
        <v>OTROS</v>
      </c>
      <c r="AP1116" t="str">
        <f>+IFERROR(VLOOKUP(Tabla1[[#This Row],[EMPLEADO]],IS[],3,0),"OTROS")</f>
        <v>OTROS</v>
      </c>
      <c r="AQ1116" t="str">
        <f>+IFERROR(VLOOKUP(Tabla1[[#This Row],[EMPLEADO]],IS[[NÓMINA]:[INGENIERO]],2,0),"OTROS")</f>
        <v>OTROS</v>
      </c>
    </row>
    <row r="1117" spans="1:43" x14ac:dyDescent="0.25">
      <c r="A1117" t="s">
        <v>36</v>
      </c>
      <c r="B1117">
        <v>1</v>
      </c>
      <c r="C1117" t="s">
        <v>2284</v>
      </c>
      <c r="D1117" t="s">
        <v>38</v>
      </c>
      <c r="E1117" t="s">
        <v>1208</v>
      </c>
      <c r="F1117" t="s">
        <v>2285</v>
      </c>
      <c r="G1117" s="17" t="s">
        <v>2286</v>
      </c>
      <c r="H1117" t="s">
        <v>220</v>
      </c>
      <c r="I1117" t="s">
        <v>43</v>
      </c>
      <c r="J1117" t="s">
        <v>8</v>
      </c>
      <c r="K1117" t="s">
        <v>2287</v>
      </c>
      <c r="L1117" t="s">
        <v>2288</v>
      </c>
      <c r="M1117" t="s">
        <v>1725</v>
      </c>
      <c r="N1117">
        <v>0</v>
      </c>
      <c r="O1117" t="s">
        <v>47</v>
      </c>
      <c r="P1117">
        <v>110</v>
      </c>
      <c r="Q1117" t="s">
        <v>48</v>
      </c>
      <c r="R1117" t="s">
        <v>153</v>
      </c>
      <c r="S1117" t="s">
        <v>50</v>
      </c>
      <c r="T1117" t="s">
        <v>51</v>
      </c>
      <c r="U1117" t="s">
        <v>52</v>
      </c>
      <c r="V1117">
        <v>1.05</v>
      </c>
      <c r="W1117" s="1">
        <v>750.75000000000011</v>
      </c>
      <c r="X1117">
        <v>1</v>
      </c>
      <c r="Y1117">
        <v>2.1</v>
      </c>
      <c r="Z1117">
        <v>5</v>
      </c>
      <c r="AA1117">
        <v>0.42000000000000004</v>
      </c>
      <c r="AB1117" s="2">
        <v>0</v>
      </c>
      <c r="AC1117" s="1">
        <v>0</v>
      </c>
      <c r="AD1117" s="7">
        <v>43474</v>
      </c>
      <c r="AE1117" s="7">
        <v>43475</v>
      </c>
      <c r="AF1117">
        <v>1</v>
      </c>
      <c r="AG1117" t="s">
        <v>53</v>
      </c>
      <c r="AH1117" s="2">
        <v>0</v>
      </c>
      <c r="AI1117" s="1">
        <v>0</v>
      </c>
      <c r="AJ1117" s="1">
        <v>0</v>
      </c>
      <c r="AK1117" s="6" t="str">
        <f>+IF(Tabla1[[#This Row],[REQUEST_TY]]="SR MANTENIMIENTO CORRECTIVO", "EMERGENCIA", "OTROS")</f>
        <v>EMERGENCIA</v>
      </c>
      <c r="AL1117" s="6" t="str">
        <f>+_xlfn.IFS(Tabla1[[#This Row],[Veces obj]]&lt;=1,"0-1",Tabla1[[#This Row],[Veces obj]]&lt;=2,"1-2",Tabla1[[#This Row],[Veces obj]]&lt;=3,"2-3",TRUE,"&gt;3")</f>
        <v>0-1</v>
      </c>
      <c r="AM1117" s="6" t="str">
        <f>+_xlfn.IFS(MONTH(Tabla1[[#This Row],[MES]])&lt;=3,"Q1",MONTH(Tabla1[[#This Row],[MES]])&lt;=6,"Q2",MONTH(Tabla1[[#This Row],[MES]])&lt;=9,"Q3",TRUE,"Q4")</f>
        <v>Q1</v>
      </c>
      <c r="AN1117" t="str">
        <f>+IFERROR(VLOOKUP(Tabla1[[#This Row],[CUENTA]],CTAS[],2,0),"OTROS")</f>
        <v>OTROS</v>
      </c>
      <c r="AP1117" t="str">
        <f>+IFERROR(VLOOKUP(Tabla1[[#This Row],[EMPLEADO]],IS[],3,0),"OTROS")</f>
        <v>OTROS</v>
      </c>
      <c r="AQ1117" t="str">
        <f>+IFERROR(VLOOKUP(Tabla1[[#This Row],[EMPLEADO]],IS[[NÓMINA]:[INGENIERO]],2,0),"OTROS")</f>
        <v>OTROS</v>
      </c>
    </row>
    <row r="1118" spans="1:43" x14ac:dyDescent="0.25">
      <c r="A1118" t="s">
        <v>36</v>
      </c>
      <c r="B1118">
        <v>1</v>
      </c>
      <c r="C1118" t="s">
        <v>2289</v>
      </c>
      <c r="D1118" t="s">
        <v>38</v>
      </c>
      <c r="E1118" t="s">
        <v>39</v>
      </c>
      <c r="F1118" t="s">
        <v>2226</v>
      </c>
      <c r="G1118" s="17" t="s">
        <v>1776</v>
      </c>
      <c r="H1118" t="s">
        <v>1130</v>
      </c>
      <c r="I1118" t="s">
        <v>43</v>
      </c>
      <c r="J1118" t="s">
        <v>8</v>
      </c>
      <c r="K1118" t="s">
        <v>117</v>
      </c>
      <c r="L1118" t="s">
        <v>1777</v>
      </c>
      <c r="M1118" t="s">
        <v>1778</v>
      </c>
      <c r="N1118">
        <v>0</v>
      </c>
      <c r="O1118" t="s">
        <v>47</v>
      </c>
      <c r="P1118">
        <v>81</v>
      </c>
      <c r="Q1118" t="s">
        <v>48</v>
      </c>
      <c r="R1118" t="s">
        <v>49</v>
      </c>
      <c r="S1118" t="s">
        <v>50</v>
      </c>
      <c r="T1118" t="s">
        <v>51</v>
      </c>
      <c r="U1118" t="s">
        <v>52</v>
      </c>
      <c r="V1118">
        <v>1.05</v>
      </c>
      <c r="W1118" s="1">
        <v>750.75000000000011</v>
      </c>
      <c r="X1118">
        <v>1</v>
      </c>
      <c r="Y1118">
        <v>2.1</v>
      </c>
      <c r="Z1118">
        <v>5</v>
      </c>
      <c r="AA1118">
        <v>0.42000000000000004</v>
      </c>
      <c r="AB1118" s="2">
        <v>0</v>
      </c>
      <c r="AC1118" s="1">
        <v>0</v>
      </c>
      <c r="AD1118" s="7">
        <v>43479</v>
      </c>
      <c r="AE1118" s="7">
        <v>43479</v>
      </c>
      <c r="AF1118">
        <v>0</v>
      </c>
      <c r="AG1118" t="s">
        <v>53</v>
      </c>
      <c r="AH1118" s="2">
        <v>0</v>
      </c>
      <c r="AI1118" s="1">
        <v>0</v>
      </c>
      <c r="AJ1118" s="1">
        <v>0</v>
      </c>
      <c r="AK1118" s="6" t="str">
        <f>+IF(Tabla1[[#This Row],[REQUEST_TY]]="SR MANTENIMIENTO CORRECTIVO", "EMERGENCIA", "OTROS")</f>
        <v>EMERGENCIA</v>
      </c>
      <c r="AL1118" s="6" t="str">
        <f>+_xlfn.IFS(Tabla1[[#This Row],[Veces obj]]&lt;=1,"0-1",Tabla1[[#This Row],[Veces obj]]&lt;=2,"1-2",Tabla1[[#This Row],[Veces obj]]&lt;=3,"2-3",TRUE,"&gt;3")</f>
        <v>0-1</v>
      </c>
      <c r="AM1118" s="6" t="str">
        <f>+_xlfn.IFS(MONTH(Tabla1[[#This Row],[MES]])&lt;=3,"Q1",MONTH(Tabla1[[#This Row],[MES]])&lt;=6,"Q2",MONTH(Tabla1[[#This Row],[MES]])&lt;=9,"Q3",TRUE,"Q4")</f>
        <v>Q1</v>
      </c>
      <c r="AN1118" t="str">
        <f>+IFERROR(VLOOKUP(Tabla1[[#This Row],[CUENTA]],CTAS[],2,0),"OTROS")</f>
        <v>OTROS</v>
      </c>
      <c r="AP1118" t="str">
        <f>+IFERROR(VLOOKUP(Tabla1[[#This Row],[EMPLEADO]],IS[],3,0),"OTROS")</f>
        <v>OTROS</v>
      </c>
      <c r="AQ1118" t="str">
        <f>+IFERROR(VLOOKUP(Tabla1[[#This Row],[EMPLEADO]],IS[[NÓMINA]:[INGENIERO]],2,0),"OTROS")</f>
        <v>OTROS</v>
      </c>
    </row>
    <row r="1119" spans="1:43" x14ac:dyDescent="0.25">
      <c r="A1119" t="s">
        <v>36</v>
      </c>
      <c r="B1119">
        <v>1</v>
      </c>
      <c r="C1119" t="s">
        <v>2675</v>
      </c>
      <c r="D1119" t="s">
        <v>38</v>
      </c>
      <c r="E1119" t="s">
        <v>226</v>
      </c>
      <c r="F1119" t="s">
        <v>2676</v>
      </c>
      <c r="G1119" s="17" t="s">
        <v>2677</v>
      </c>
      <c r="H1119" t="s">
        <v>297</v>
      </c>
      <c r="I1119" t="s">
        <v>43</v>
      </c>
      <c r="J1119" t="s">
        <v>8</v>
      </c>
      <c r="K1119" t="s">
        <v>151</v>
      </c>
      <c r="L1119" t="s">
        <v>185</v>
      </c>
      <c r="M1119" t="s">
        <v>73</v>
      </c>
      <c r="N1119">
        <v>0</v>
      </c>
      <c r="O1119" t="s">
        <v>47</v>
      </c>
      <c r="P1119">
        <v>186</v>
      </c>
      <c r="Q1119" t="s">
        <v>48</v>
      </c>
      <c r="R1119" t="s">
        <v>153</v>
      </c>
      <c r="S1119" t="s">
        <v>50</v>
      </c>
      <c r="T1119" t="s">
        <v>51</v>
      </c>
      <c r="U1119" t="s">
        <v>52</v>
      </c>
      <c r="V1119">
        <v>1.05</v>
      </c>
      <c r="W1119" s="1">
        <v>750.75000000000011</v>
      </c>
      <c r="X1119">
        <v>1</v>
      </c>
      <c r="Y1119">
        <v>2.73</v>
      </c>
      <c r="Z1119">
        <v>5</v>
      </c>
      <c r="AA1119">
        <v>0.54600000000000004</v>
      </c>
      <c r="AB1119" s="2">
        <v>0</v>
      </c>
      <c r="AC1119" s="1">
        <v>0</v>
      </c>
      <c r="AD1119" s="7">
        <v>43493</v>
      </c>
      <c r="AE1119" s="7">
        <v>43493</v>
      </c>
      <c r="AF1119">
        <v>0</v>
      </c>
      <c r="AG1119" t="s">
        <v>53</v>
      </c>
      <c r="AH1119" s="2">
        <v>0</v>
      </c>
      <c r="AI1119" s="1">
        <v>0</v>
      </c>
      <c r="AJ1119" s="1">
        <v>0</v>
      </c>
      <c r="AK1119" s="6" t="str">
        <f>+IF(Tabla1[[#This Row],[REQUEST_TY]]="SR MANTENIMIENTO CORRECTIVO", "EMERGENCIA", "OTROS")</f>
        <v>EMERGENCIA</v>
      </c>
      <c r="AL1119" s="6" t="str">
        <f>+_xlfn.IFS(Tabla1[[#This Row],[Veces obj]]&lt;=1,"0-1",Tabla1[[#This Row],[Veces obj]]&lt;=2,"1-2",Tabla1[[#This Row],[Veces obj]]&lt;=3,"2-3",TRUE,"&gt;3")</f>
        <v>0-1</v>
      </c>
      <c r="AM1119" s="6" t="str">
        <f>+_xlfn.IFS(MONTH(Tabla1[[#This Row],[MES]])&lt;=3,"Q1",MONTH(Tabla1[[#This Row],[MES]])&lt;=6,"Q2",MONTH(Tabla1[[#This Row],[MES]])&lt;=9,"Q3",TRUE,"Q4")</f>
        <v>Q1</v>
      </c>
      <c r="AN1119" t="str">
        <f>+IFERROR(VLOOKUP(Tabla1[[#This Row],[CUENTA]],CTAS[],2,0),"OTROS")</f>
        <v>HONEYWELL</v>
      </c>
      <c r="AO1119">
        <v>1</v>
      </c>
      <c r="AP1119" t="str">
        <f>+IFERROR(VLOOKUP(Tabla1[[#This Row],[EMPLEADO]],IS[],3,0),"OTROS")</f>
        <v>JUAREZ</v>
      </c>
      <c r="AQ1119" t="str">
        <f>+IFERROR(VLOOKUP(Tabla1[[#This Row],[EMPLEADO]],IS[[NÓMINA]:[INGENIERO]],2,0),"OTROS")</f>
        <v>ALFREDO TORRES</v>
      </c>
    </row>
    <row r="1120" spans="1:43" x14ac:dyDescent="0.25">
      <c r="A1120" t="s">
        <v>36</v>
      </c>
      <c r="B1120">
        <v>1</v>
      </c>
      <c r="C1120" t="s">
        <v>2293</v>
      </c>
      <c r="D1120" t="s">
        <v>38</v>
      </c>
      <c r="E1120" t="s">
        <v>76</v>
      </c>
      <c r="F1120" t="s">
        <v>2294</v>
      </c>
      <c r="G1120" s="17" t="s">
        <v>2295</v>
      </c>
      <c r="H1120" t="s">
        <v>246</v>
      </c>
      <c r="I1120" t="s">
        <v>43</v>
      </c>
      <c r="J1120" t="s">
        <v>8</v>
      </c>
      <c r="K1120" t="s">
        <v>102</v>
      </c>
      <c r="L1120" t="s">
        <v>1154</v>
      </c>
      <c r="M1120" t="s">
        <v>1155</v>
      </c>
      <c r="N1120">
        <v>0</v>
      </c>
      <c r="O1120" t="s">
        <v>105</v>
      </c>
      <c r="P1120">
        <v>69</v>
      </c>
      <c r="Q1120" t="s">
        <v>48</v>
      </c>
      <c r="R1120" t="s">
        <v>63</v>
      </c>
      <c r="S1120" t="s">
        <v>64</v>
      </c>
      <c r="T1120" t="s">
        <v>51</v>
      </c>
      <c r="U1120" t="s">
        <v>96</v>
      </c>
      <c r="V1120">
        <v>1.1000000000000001</v>
      </c>
      <c r="W1120" s="1">
        <v>720.50000000000011</v>
      </c>
      <c r="X1120">
        <v>1</v>
      </c>
      <c r="Y1120">
        <v>2.1</v>
      </c>
      <c r="Z1120">
        <v>5</v>
      </c>
      <c r="AA1120">
        <v>0.42000000000000004</v>
      </c>
      <c r="AB1120" s="2">
        <v>0</v>
      </c>
      <c r="AC1120" s="1">
        <v>0</v>
      </c>
      <c r="AD1120" s="7">
        <v>43495</v>
      </c>
      <c r="AE1120" s="7">
        <v>43495</v>
      </c>
      <c r="AF1120">
        <v>0</v>
      </c>
      <c r="AG1120" t="s">
        <v>53</v>
      </c>
      <c r="AH1120" s="2">
        <v>0</v>
      </c>
      <c r="AI1120" s="1">
        <v>0</v>
      </c>
      <c r="AJ1120" s="1">
        <v>0</v>
      </c>
      <c r="AK1120" s="6" t="str">
        <f>+IF(Tabla1[[#This Row],[REQUEST_TY]]="SR MANTENIMIENTO CORRECTIVO", "EMERGENCIA", "OTROS")</f>
        <v>EMERGENCIA</v>
      </c>
      <c r="AL1120" s="6" t="str">
        <f>+_xlfn.IFS(Tabla1[[#This Row],[Veces obj]]&lt;=1,"0-1",Tabla1[[#This Row],[Veces obj]]&lt;=2,"1-2",Tabla1[[#This Row],[Veces obj]]&lt;=3,"2-3",TRUE,"&gt;3")</f>
        <v>0-1</v>
      </c>
      <c r="AM1120" s="6" t="str">
        <f>+_xlfn.IFS(MONTH(Tabla1[[#This Row],[MES]])&lt;=3,"Q1",MONTH(Tabla1[[#This Row],[MES]])&lt;=6,"Q2",MONTH(Tabla1[[#This Row],[MES]])&lt;=9,"Q3",TRUE,"Q4")</f>
        <v>Q1</v>
      </c>
      <c r="AN1120" t="str">
        <f>+IFERROR(VLOOKUP(Tabla1[[#This Row],[CUENTA]],CTAS[],2,0),"OTROS")</f>
        <v>OTROS</v>
      </c>
      <c r="AP1120" t="str">
        <f>+IFERROR(VLOOKUP(Tabla1[[#This Row],[EMPLEADO]],IS[],3,0),"OTROS")</f>
        <v>OTROS</v>
      </c>
      <c r="AQ1120" t="str">
        <f>+IFERROR(VLOOKUP(Tabla1[[#This Row],[EMPLEADO]],IS[[NÓMINA]:[INGENIERO]],2,0),"OTROS")</f>
        <v>OTROS</v>
      </c>
    </row>
    <row r="1121" spans="1:43" x14ac:dyDescent="0.25">
      <c r="A1121" t="s">
        <v>4444</v>
      </c>
      <c r="B1121">
        <v>1</v>
      </c>
      <c r="C1121" t="s">
        <v>6919</v>
      </c>
      <c r="D1121" t="s">
        <v>38</v>
      </c>
      <c r="E1121" t="s">
        <v>3400</v>
      </c>
      <c r="F1121" t="s">
        <v>6920</v>
      </c>
      <c r="G1121" s="17" t="s">
        <v>6921</v>
      </c>
      <c r="H1121" t="s">
        <v>691</v>
      </c>
      <c r="I1121" t="s">
        <v>43</v>
      </c>
      <c r="J1121" t="s">
        <v>8</v>
      </c>
      <c r="K1121" t="s">
        <v>144</v>
      </c>
      <c r="L1121" t="s">
        <v>639</v>
      </c>
      <c r="M1121" t="s">
        <v>640</v>
      </c>
      <c r="N1121">
        <v>0</v>
      </c>
      <c r="O1121" t="s">
        <v>47</v>
      </c>
      <c r="P1121">
        <v>276</v>
      </c>
      <c r="Q1121" t="s">
        <v>48</v>
      </c>
      <c r="R1121" t="s">
        <v>74</v>
      </c>
      <c r="S1121" t="s">
        <v>50</v>
      </c>
      <c r="T1121" t="s">
        <v>51</v>
      </c>
      <c r="U1121" t="s">
        <v>52</v>
      </c>
      <c r="V1121">
        <v>1.05</v>
      </c>
      <c r="W1121" s="1">
        <v>750.75000000000011</v>
      </c>
      <c r="X1121">
        <v>1</v>
      </c>
      <c r="Y1121">
        <v>2.1</v>
      </c>
      <c r="Z1121">
        <v>5</v>
      </c>
      <c r="AA1121">
        <v>0.42000000000000004</v>
      </c>
      <c r="AB1121" s="2">
        <v>0</v>
      </c>
      <c r="AC1121" s="1">
        <v>0</v>
      </c>
      <c r="AD1121" s="7">
        <v>43518</v>
      </c>
      <c r="AE1121" s="7">
        <v>43518</v>
      </c>
      <c r="AF1121">
        <v>0</v>
      </c>
      <c r="AG1121" t="s">
        <v>53</v>
      </c>
      <c r="AH1121" s="2">
        <v>0</v>
      </c>
      <c r="AI1121" s="1">
        <v>0</v>
      </c>
      <c r="AJ1121" s="1">
        <v>0</v>
      </c>
      <c r="AK1121" s="6" t="str">
        <f>+IF(Tabla1[[#This Row],[REQUEST_TY]]="SR MANTENIMIENTO CORRECTIVO", "EMERGENCIA", "OTROS")</f>
        <v>EMERGENCIA</v>
      </c>
      <c r="AL1121" s="6" t="str">
        <f>+_xlfn.IFS(Tabla1[[#This Row],[Veces obj]]&lt;=1,"0-1",Tabla1[[#This Row],[Veces obj]]&lt;=2,"1-2",Tabla1[[#This Row],[Veces obj]]&lt;=3,"2-3",TRUE,"&gt;3")</f>
        <v>0-1</v>
      </c>
      <c r="AM1121" s="6" t="str">
        <f>+_xlfn.IFS(MONTH(Tabla1[[#This Row],[MES]])&lt;=3,"Q1",MONTH(Tabla1[[#This Row],[MES]])&lt;=6,"Q2",MONTH(Tabla1[[#This Row],[MES]])&lt;=9,"Q3",TRUE,"Q4")</f>
        <v>Q1</v>
      </c>
      <c r="AN1121" t="str">
        <f>+IFERROR(VLOOKUP(Tabla1[[#This Row],[CUENTA]],CTAS[],2,0),"OTROS")</f>
        <v>OTROS</v>
      </c>
      <c r="AP1121" t="str">
        <f>+IFERROR(VLOOKUP(Tabla1[[#This Row],[EMPLEADO]],IS[],3,0),"OTROS")</f>
        <v>OTROS</v>
      </c>
      <c r="AQ1121" t="str">
        <f>+IFERROR(VLOOKUP(Tabla1[[#This Row],[EMPLEADO]],IS[[NÓMINA]:[INGENIERO]],2,0),"OTROS")</f>
        <v>OTROS</v>
      </c>
    </row>
    <row r="1122" spans="1:43" x14ac:dyDescent="0.25">
      <c r="A1122" t="s">
        <v>36</v>
      </c>
      <c r="B1122">
        <v>1</v>
      </c>
      <c r="C1122" t="s">
        <v>2712</v>
      </c>
      <c r="D1122" t="s">
        <v>38</v>
      </c>
      <c r="E1122" t="s">
        <v>373</v>
      </c>
      <c r="F1122" t="s">
        <v>2713</v>
      </c>
      <c r="G1122" s="17" t="s">
        <v>2714</v>
      </c>
      <c r="H1122" t="s">
        <v>297</v>
      </c>
      <c r="I1122" t="s">
        <v>43</v>
      </c>
      <c r="J1122" t="s">
        <v>8</v>
      </c>
      <c r="K1122" t="s">
        <v>151</v>
      </c>
      <c r="L1122" t="s">
        <v>152</v>
      </c>
      <c r="M1122" t="s">
        <v>73</v>
      </c>
      <c r="N1122">
        <v>0</v>
      </c>
      <c r="O1122" t="s">
        <v>47</v>
      </c>
      <c r="P1122">
        <v>407</v>
      </c>
      <c r="Q1122" t="s">
        <v>48</v>
      </c>
      <c r="R1122" t="s">
        <v>153</v>
      </c>
      <c r="S1122" t="s">
        <v>50</v>
      </c>
      <c r="T1122" t="s">
        <v>51</v>
      </c>
      <c r="U1122" t="s">
        <v>52</v>
      </c>
      <c r="V1122">
        <v>1.05</v>
      </c>
      <c r="W1122" s="1">
        <v>750.75000000000011</v>
      </c>
      <c r="X1122">
        <v>1</v>
      </c>
      <c r="Y1122">
        <v>2.8</v>
      </c>
      <c r="Z1122">
        <v>5</v>
      </c>
      <c r="AA1122">
        <v>0.55999999999999994</v>
      </c>
      <c r="AB1122" s="2">
        <v>0</v>
      </c>
      <c r="AC1122" s="1">
        <v>0</v>
      </c>
      <c r="AD1122" s="7">
        <v>43494</v>
      </c>
      <c r="AE1122" s="7">
        <v>43494</v>
      </c>
      <c r="AF1122">
        <v>0</v>
      </c>
      <c r="AG1122" t="s">
        <v>53</v>
      </c>
      <c r="AH1122" s="2">
        <v>0</v>
      </c>
      <c r="AI1122" s="1">
        <v>0</v>
      </c>
      <c r="AJ1122" s="1">
        <v>0</v>
      </c>
      <c r="AK1122" s="6" t="str">
        <f>+IF(Tabla1[[#This Row],[REQUEST_TY]]="SR MANTENIMIENTO CORRECTIVO", "EMERGENCIA", "OTROS")</f>
        <v>EMERGENCIA</v>
      </c>
      <c r="AL1122" s="6" t="str">
        <f>+_xlfn.IFS(Tabla1[[#This Row],[Veces obj]]&lt;=1,"0-1",Tabla1[[#This Row],[Veces obj]]&lt;=2,"1-2",Tabla1[[#This Row],[Veces obj]]&lt;=3,"2-3",TRUE,"&gt;3")</f>
        <v>0-1</v>
      </c>
      <c r="AM1122" s="6" t="str">
        <f>+_xlfn.IFS(MONTH(Tabla1[[#This Row],[MES]])&lt;=3,"Q1",MONTH(Tabla1[[#This Row],[MES]])&lt;=6,"Q2",MONTH(Tabla1[[#This Row],[MES]])&lt;=9,"Q3",TRUE,"Q4")</f>
        <v>Q1</v>
      </c>
      <c r="AN1122" t="str">
        <f>+IFERROR(VLOOKUP(Tabla1[[#This Row],[CUENTA]],CTAS[],2,0),"OTROS")</f>
        <v>HONEYWELL</v>
      </c>
      <c r="AO1122">
        <v>1</v>
      </c>
      <c r="AP1122" t="str">
        <f>+IFERROR(VLOOKUP(Tabla1[[#This Row],[EMPLEADO]],IS[],3,0),"OTROS")</f>
        <v>JUAREZ</v>
      </c>
      <c r="AQ1122" t="str">
        <f>+IFERROR(VLOOKUP(Tabla1[[#This Row],[EMPLEADO]],IS[[NÓMINA]:[INGENIERO]],2,0),"OTROS")</f>
        <v>ALFREDO TORRES</v>
      </c>
    </row>
    <row r="1123" spans="1:43" x14ac:dyDescent="0.25">
      <c r="A1123" t="s">
        <v>36</v>
      </c>
      <c r="B1123">
        <v>1</v>
      </c>
      <c r="C1123" t="s">
        <v>2302</v>
      </c>
      <c r="D1123" t="s">
        <v>38</v>
      </c>
      <c r="E1123" t="s">
        <v>39</v>
      </c>
      <c r="F1123" t="s">
        <v>2303</v>
      </c>
      <c r="G1123" s="17" t="s">
        <v>2304</v>
      </c>
      <c r="H1123" t="s">
        <v>58</v>
      </c>
      <c r="I1123" t="s">
        <v>43</v>
      </c>
      <c r="J1123" t="s">
        <v>8</v>
      </c>
      <c r="K1123" t="s">
        <v>2028</v>
      </c>
      <c r="L1123" t="s">
        <v>2029</v>
      </c>
      <c r="M1123" t="s">
        <v>736</v>
      </c>
      <c r="N1123">
        <v>0</v>
      </c>
      <c r="O1123" t="s">
        <v>47</v>
      </c>
      <c r="P1123">
        <v>2608</v>
      </c>
      <c r="Q1123" t="s">
        <v>48</v>
      </c>
      <c r="R1123" t="s">
        <v>49</v>
      </c>
      <c r="S1123" t="s">
        <v>50</v>
      </c>
      <c r="T1123" t="s">
        <v>51</v>
      </c>
      <c r="U1123" t="s">
        <v>52</v>
      </c>
      <c r="V1123">
        <v>1.05</v>
      </c>
      <c r="W1123" s="1">
        <v>750.75000000000011</v>
      </c>
      <c r="X1123">
        <v>1</v>
      </c>
      <c r="Y1123">
        <v>2.12</v>
      </c>
      <c r="Z1123">
        <v>5</v>
      </c>
      <c r="AA1123">
        <v>0.42400000000000004</v>
      </c>
      <c r="AB1123" s="2">
        <v>0</v>
      </c>
      <c r="AC1123" s="1">
        <v>0</v>
      </c>
      <c r="AD1123" s="7">
        <v>43486</v>
      </c>
      <c r="AE1123" s="7">
        <v>43486</v>
      </c>
      <c r="AF1123">
        <v>0</v>
      </c>
      <c r="AG1123" t="s">
        <v>53</v>
      </c>
      <c r="AH1123" s="2">
        <v>0</v>
      </c>
      <c r="AI1123" s="1">
        <v>0</v>
      </c>
      <c r="AJ1123" s="1">
        <v>0</v>
      </c>
      <c r="AK1123" s="6" t="str">
        <f>+IF(Tabla1[[#This Row],[REQUEST_TY]]="SR MANTENIMIENTO CORRECTIVO", "EMERGENCIA", "OTROS")</f>
        <v>EMERGENCIA</v>
      </c>
      <c r="AL1123" s="6" t="str">
        <f>+_xlfn.IFS(Tabla1[[#This Row],[Veces obj]]&lt;=1,"0-1",Tabla1[[#This Row],[Veces obj]]&lt;=2,"1-2",Tabla1[[#This Row],[Veces obj]]&lt;=3,"2-3",TRUE,"&gt;3")</f>
        <v>0-1</v>
      </c>
      <c r="AM1123" s="6" t="str">
        <f>+_xlfn.IFS(MONTH(Tabla1[[#This Row],[MES]])&lt;=3,"Q1",MONTH(Tabla1[[#This Row],[MES]])&lt;=6,"Q2",MONTH(Tabla1[[#This Row],[MES]])&lt;=9,"Q3",TRUE,"Q4")</f>
        <v>Q1</v>
      </c>
      <c r="AN1123" t="str">
        <f>+IFERROR(VLOOKUP(Tabla1[[#This Row],[CUENTA]],CTAS[],2,0),"OTROS")</f>
        <v>OTROS</v>
      </c>
      <c r="AP1123" t="str">
        <f>+IFERROR(VLOOKUP(Tabla1[[#This Row],[EMPLEADO]],IS[],3,0),"OTROS")</f>
        <v>OTROS</v>
      </c>
      <c r="AQ1123" t="str">
        <f>+IFERROR(VLOOKUP(Tabla1[[#This Row],[EMPLEADO]],IS[[NÓMINA]:[INGENIERO]],2,0),"OTROS")</f>
        <v>OTROS</v>
      </c>
    </row>
    <row r="1124" spans="1:43" x14ac:dyDescent="0.25">
      <c r="A1124" t="s">
        <v>4444</v>
      </c>
      <c r="B1124">
        <v>1</v>
      </c>
      <c r="C1124" t="s">
        <v>5172</v>
      </c>
      <c r="D1124" t="s">
        <v>38</v>
      </c>
      <c r="E1124" t="s">
        <v>3627</v>
      </c>
      <c r="F1124" t="s">
        <v>5173</v>
      </c>
      <c r="G1124" s="17" t="s">
        <v>5174</v>
      </c>
      <c r="H1124" t="s">
        <v>1211</v>
      </c>
      <c r="I1124" t="s">
        <v>43</v>
      </c>
      <c r="J1124" t="s">
        <v>8</v>
      </c>
      <c r="K1124" t="s">
        <v>71</v>
      </c>
      <c r="L1124" t="s">
        <v>1522</v>
      </c>
      <c r="M1124" t="s">
        <v>1523</v>
      </c>
      <c r="N1124">
        <v>0</v>
      </c>
      <c r="O1124" t="s">
        <v>47</v>
      </c>
      <c r="P1124">
        <v>128</v>
      </c>
      <c r="Q1124" t="s">
        <v>48</v>
      </c>
      <c r="R1124" t="s">
        <v>153</v>
      </c>
      <c r="S1124" t="s">
        <v>50</v>
      </c>
      <c r="T1124" t="s">
        <v>51</v>
      </c>
      <c r="U1124" t="s">
        <v>52</v>
      </c>
      <c r="V1124">
        <v>1.05</v>
      </c>
      <c r="W1124" s="1">
        <v>750.75000000000011</v>
      </c>
      <c r="X1124">
        <v>1</v>
      </c>
      <c r="Y1124">
        <v>2.12</v>
      </c>
      <c r="Z1124">
        <v>5</v>
      </c>
      <c r="AA1124">
        <v>0.42400000000000004</v>
      </c>
      <c r="AB1124" s="2">
        <v>0</v>
      </c>
      <c r="AC1124" s="1">
        <v>0</v>
      </c>
      <c r="AD1124" s="7">
        <v>43503</v>
      </c>
      <c r="AE1124" s="7">
        <v>43503</v>
      </c>
      <c r="AF1124">
        <v>0</v>
      </c>
      <c r="AG1124" t="s">
        <v>53</v>
      </c>
      <c r="AH1124" s="2">
        <v>0</v>
      </c>
      <c r="AI1124" s="1">
        <v>0</v>
      </c>
      <c r="AJ1124" s="1">
        <v>0</v>
      </c>
      <c r="AK1124" s="6" t="str">
        <f>+IF(Tabla1[[#This Row],[REQUEST_TY]]="SR MANTENIMIENTO CORRECTIVO", "EMERGENCIA", "OTROS")</f>
        <v>EMERGENCIA</v>
      </c>
      <c r="AL1124" s="6" t="str">
        <f>+_xlfn.IFS(Tabla1[[#This Row],[Veces obj]]&lt;=1,"0-1",Tabla1[[#This Row],[Veces obj]]&lt;=2,"1-2",Tabla1[[#This Row],[Veces obj]]&lt;=3,"2-3",TRUE,"&gt;3")</f>
        <v>0-1</v>
      </c>
      <c r="AM1124" s="6" t="str">
        <f>+_xlfn.IFS(MONTH(Tabla1[[#This Row],[MES]])&lt;=3,"Q1",MONTH(Tabla1[[#This Row],[MES]])&lt;=6,"Q2",MONTH(Tabla1[[#This Row],[MES]])&lt;=9,"Q3",TRUE,"Q4")</f>
        <v>Q1</v>
      </c>
      <c r="AN1124" t="str">
        <f>+IFERROR(VLOOKUP(Tabla1[[#This Row],[CUENTA]],CTAS[],2,0),"OTROS")</f>
        <v>OTROS</v>
      </c>
      <c r="AP1124" t="str">
        <f>+IFERROR(VLOOKUP(Tabla1[[#This Row],[EMPLEADO]],IS[],3,0),"OTROS")</f>
        <v>OTROS</v>
      </c>
      <c r="AQ1124" t="str">
        <f>+IFERROR(VLOOKUP(Tabla1[[#This Row],[EMPLEADO]],IS[[NÓMINA]:[INGENIERO]],2,0),"OTROS")</f>
        <v>OTROS</v>
      </c>
    </row>
    <row r="1125" spans="1:43" x14ac:dyDescent="0.25">
      <c r="A1125" t="s">
        <v>4444</v>
      </c>
      <c r="B1125">
        <v>1</v>
      </c>
      <c r="C1125" t="s">
        <v>5481</v>
      </c>
      <c r="D1125" t="s">
        <v>38</v>
      </c>
      <c r="E1125" t="s">
        <v>558</v>
      </c>
      <c r="F1125" t="s">
        <v>5482</v>
      </c>
      <c r="G1125" s="17" t="s">
        <v>3511</v>
      </c>
      <c r="H1125" t="s">
        <v>246</v>
      </c>
      <c r="I1125" t="s">
        <v>43</v>
      </c>
      <c r="J1125" t="s">
        <v>8</v>
      </c>
      <c r="K1125" t="s">
        <v>798</v>
      </c>
      <c r="L1125" t="s">
        <v>1509</v>
      </c>
      <c r="M1125" t="s">
        <v>1510</v>
      </c>
      <c r="N1125">
        <v>1</v>
      </c>
      <c r="O1125" t="s">
        <v>105</v>
      </c>
      <c r="P1125">
        <v>120</v>
      </c>
      <c r="Q1125" t="s">
        <v>48</v>
      </c>
      <c r="R1125" t="s">
        <v>95</v>
      </c>
      <c r="S1125" t="s">
        <v>64</v>
      </c>
      <c r="T1125" t="s">
        <v>51</v>
      </c>
      <c r="U1125" t="s">
        <v>96</v>
      </c>
      <c r="V1125">
        <v>1.1000000000000001</v>
      </c>
      <c r="W1125" s="1">
        <v>0</v>
      </c>
      <c r="X1125">
        <v>1</v>
      </c>
      <c r="Y1125">
        <v>2.12</v>
      </c>
      <c r="Z1125">
        <v>5</v>
      </c>
      <c r="AA1125">
        <v>0.42400000000000004</v>
      </c>
      <c r="AB1125" s="2">
        <v>0</v>
      </c>
      <c r="AC1125" s="1">
        <v>0</v>
      </c>
      <c r="AD1125" s="7">
        <v>43504</v>
      </c>
      <c r="AE1125" s="7">
        <v>43504</v>
      </c>
      <c r="AF1125">
        <v>0</v>
      </c>
      <c r="AG1125" t="s">
        <v>53</v>
      </c>
      <c r="AH1125" s="2">
        <v>0</v>
      </c>
      <c r="AI1125" s="1">
        <v>0</v>
      </c>
      <c r="AJ1125" s="1">
        <v>0</v>
      </c>
      <c r="AK1125" s="6" t="str">
        <f>+IF(Tabla1[[#This Row],[REQUEST_TY]]="SR MANTENIMIENTO CORRECTIVO", "EMERGENCIA", "OTROS")</f>
        <v>EMERGENCIA</v>
      </c>
      <c r="AL1125" s="6" t="str">
        <f>+_xlfn.IFS(Tabla1[[#This Row],[Veces obj]]&lt;=1,"0-1",Tabla1[[#This Row],[Veces obj]]&lt;=2,"1-2",Tabla1[[#This Row],[Veces obj]]&lt;=3,"2-3",TRUE,"&gt;3")</f>
        <v>0-1</v>
      </c>
      <c r="AM1125" s="6" t="str">
        <f>+_xlfn.IFS(MONTH(Tabla1[[#This Row],[MES]])&lt;=3,"Q1",MONTH(Tabla1[[#This Row],[MES]])&lt;=6,"Q2",MONTH(Tabla1[[#This Row],[MES]])&lt;=9,"Q3",TRUE,"Q4")</f>
        <v>Q1</v>
      </c>
      <c r="AN1125" t="str">
        <f>+IFERROR(VLOOKUP(Tabla1[[#This Row],[CUENTA]],CTAS[],2,0),"OTROS")</f>
        <v>OTROS</v>
      </c>
      <c r="AP1125" t="str">
        <f>+IFERROR(VLOOKUP(Tabla1[[#This Row],[EMPLEADO]],IS[],3,0),"OTROS")</f>
        <v>OTROS</v>
      </c>
      <c r="AQ1125" t="str">
        <f>+IFERROR(VLOOKUP(Tabla1[[#This Row],[EMPLEADO]],IS[[NÓMINA]:[INGENIERO]],2,0),"OTROS")</f>
        <v>OTROS</v>
      </c>
    </row>
    <row r="1126" spans="1:43" x14ac:dyDescent="0.25">
      <c r="A1126" t="s">
        <v>4444</v>
      </c>
      <c r="B1126">
        <v>1</v>
      </c>
      <c r="C1126" t="s">
        <v>7259</v>
      </c>
      <c r="D1126" t="s">
        <v>38</v>
      </c>
      <c r="E1126" t="s">
        <v>98</v>
      </c>
      <c r="F1126" t="s">
        <v>7260</v>
      </c>
      <c r="G1126" s="17" t="s">
        <v>1499</v>
      </c>
      <c r="H1126" t="s">
        <v>58</v>
      </c>
      <c r="I1126" t="s">
        <v>43</v>
      </c>
      <c r="J1126" t="s">
        <v>8</v>
      </c>
      <c r="K1126" t="s">
        <v>102</v>
      </c>
      <c r="L1126" t="s">
        <v>1500</v>
      </c>
      <c r="M1126" t="s">
        <v>1501</v>
      </c>
      <c r="N1126">
        <v>0</v>
      </c>
      <c r="O1126" t="s">
        <v>47</v>
      </c>
      <c r="P1126">
        <v>19</v>
      </c>
      <c r="Q1126" t="s">
        <v>62</v>
      </c>
      <c r="R1126" t="s">
        <v>63</v>
      </c>
      <c r="S1126" t="s">
        <v>64</v>
      </c>
      <c r="T1126" t="s">
        <v>51</v>
      </c>
      <c r="U1126" t="s">
        <v>65</v>
      </c>
      <c r="V1126">
        <v>0.8</v>
      </c>
      <c r="W1126" s="1">
        <v>1092</v>
      </c>
      <c r="X1126">
        <v>1</v>
      </c>
      <c r="Y1126">
        <v>2.12</v>
      </c>
      <c r="Z1126">
        <v>5</v>
      </c>
      <c r="AA1126">
        <v>0.42400000000000004</v>
      </c>
      <c r="AB1126" s="2">
        <v>0</v>
      </c>
      <c r="AC1126" s="1">
        <v>0</v>
      </c>
      <c r="AD1126" s="7">
        <v>43523</v>
      </c>
      <c r="AE1126" s="7">
        <v>43524</v>
      </c>
      <c r="AF1126">
        <v>1</v>
      </c>
      <c r="AG1126" t="s">
        <v>53</v>
      </c>
      <c r="AH1126" s="2">
        <v>0</v>
      </c>
      <c r="AI1126" s="1">
        <v>0</v>
      </c>
      <c r="AJ1126" s="1">
        <v>0</v>
      </c>
      <c r="AK1126" s="6" t="str">
        <f>+IF(Tabla1[[#This Row],[REQUEST_TY]]="SR MANTENIMIENTO CORRECTIVO", "EMERGENCIA", "OTROS")</f>
        <v>EMERGENCIA</v>
      </c>
      <c r="AL1126" s="6" t="str">
        <f>+_xlfn.IFS(Tabla1[[#This Row],[Veces obj]]&lt;=1,"0-1",Tabla1[[#This Row],[Veces obj]]&lt;=2,"1-2",Tabla1[[#This Row],[Veces obj]]&lt;=3,"2-3",TRUE,"&gt;3")</f>
        <v>0-1</v>
      </c>
      <c r="AM1126" s="6" t="str">
        <f>+_xlfn.IFS(MONTH(Tabla1[[#This Row],[MES]])&lt;=3,"Q1",MONTH(Tabla1[[#This Row],[MES]])&lt;=6,"Q2",MONTH(Tabla1[[#This Row],[MES]])&lt;=9,"Q3",TRUE,"Q4")</f>
        <v>Q1</v>
      </c>
      <c r="AN1126" t="str">
        <f>+IFERROR(VLOOKUP(Tabla1[[#This Row],[CUENTA]],CTAS[],2,0),"OTROS")</f>
        <v>OTROS</v>
      </c>
      <c r="AP1126" t="str">
        <f>+IFERROR(VLOOKUP(Tabla1[[#This Row],[EMPLEADO]],IS[],3,0),"OTROS")</f>
        <v>OTROS</v>
      </c>
      <c r="AQ1126" t="str">
        <f>+IFERROR(VLOOKUP(Tabla1[[#This Row],[EMPLEADO]],IS[[NÓMINA]:[INGENIERO]],2,0),"OTROS")</f>
        <v>OTROS</v>
      </c>
    </row>
    <row r="1127" spans="1:43" x14ac:dyDescent="0.25">
      <c r="A1127" t="s">
        <v>36</v>
      </c>
      <c r="B1127">
        <v>1</v>
      </c>
      <c r="C1127" t="s">
        <v>2305</v>
      </c>
      <c r="D1127" t="s">
        <v>38</v>
      </c>
      <c r="E1127" t="s">
        <v>39</v>
      </c>
      <c r="F1127" t="s">
        <v>925</v>
      </c>
      <c r="G1127" s="17" t="s">
        <v>2306</v>
      </c>
      <c r="H1127" t="s">
        <v>740</v>
      </c>
      <c r="I1127" t="s">
        <v>43</v>
      </c>
      <c r="J1127" t="s">
        <v>8</v>
      </c>
      <c r="K1127" t="s">
        <v>117</v>
      </c>
      <c r="L1127" t="s">
        <v>2307</v>
      </c>
      <c r="M1127" t="s">
        <v>951</v>
      </c>
      <c r="N1127">
        <v>0</v>
      </c>
      <c r="O1127" t="s">
        <v>47</v>
      </c>
      <c r="P1127">
        <v>129</v>
      </c>
      <c r="Q1127" t="s">
        <v>48</v>
      </c>
      <c r="R1127" t="s">
        <v>49</v>
      </c>
      <c r="S1127" t="s">
        <v>50</v>
      </c>
      <c r="T1127" t="s">
        <v>208</v>
      </c>
      <c r="U1127" t="s">
        <v>52</v>
      </c>
      <c r="V1127">
        <v>1.05</v>
      </c>
      <c r="W1127" s="1">
        <v>750.75000000000011</v>
      </c>
      <c r="X1127">
        <v>1</v>
      </c>
      <c r="Y1127">
        <v>3.83</v>
      </c>
      <c r="Z1127">
        <v>9</v>
      </c>
      <c r="AA1127">
        <v>0.42555555555555558</v>
      </c>
      <c r="AB1127" s="2">
        <v>0</v>
      </c>
      <c r="AC1127" s="1">
        <v>0</v>
      </c>
      <c r="AD1127" s="7">
        <v>43486</v>
      </c>
      <c r="AE1127" s="7">
        <v>43486</v>
      </c>
      <c r="AF1127">
        <v>0</v>
      </c>
      <c r="AG1127" t="s">
        <v>53</v>
      </c>
      <c r="AH1127" s="2">
        <v>0</v>
      </c>
      <c r="AI1127" s="1">
        <v>0</v>
      </c>
      <c r="AJ1127" s="1">
        <v>0</v>
      </c>
      <c r="AK1127" s="6" t="str">
        <f>+IF(Tabla1[[#This Row],[REQUEST_TY]]="SR MANTENIMIENTO CORRECTIVO", "EMERGENCIA", "OTROS")</f>
        <v>EMERGENCIA</v>
      </c>
      <c r="AL1127" s="6" t="str">
        <f>+_xlfn.IFS(Tabla1[[#This Row],[Veces obj]]&lt;=1,"0-1",Tabla1[[#This Row],[Veces obj]]&lt;=2,"1-2",Tabla1[[#This Row],[Veces obj]]&lt;=3,"2-3",TRUE,"&gt;3")</f>
        <v>0-1</v>
      </c>
      <c r="AM1127" s="6" t="str">
        <f>+_xlfn.IFS(MONTH(Tabla1[[#This Row],[MES]])&lt;=3,"Q1",MONTH(Tabla1[[#This Row],[MES]])&lt;=6,"Q2",MONTH(Tabla1[[#This Row],[MES]])&lt;=9,"Q3",TRUE,"Q4")</f>
        <v>Q1</v>
      </c>
      <c r="AN1127" t="str">
        <f>+IFERROR(VLOOKUP(Tabla1[[#This Row],[CUENTA]],CTAS[],2,0),"OTROS")</f>
        <v>OTROS</v>
      </c>
      <c r="AP1127" t="str">
        <f>+IFERROR(VLOOKUP(Tabla1[[#This Row],[EMPLEADO]],IS[],3,0),"OTROS")</f>
        <v>OTROS</v>
      </c>
      <c r="AQ1127" t="str">
        <f>+IFERROR(VLOOKUP(Tabla1[[#This Row],[EMPLEADO]],IS[[NÓMINA]:[INGENIERO]],2,0),"OTROS")</f>
        <v>OTROS</v>
      </c>
    </row>
    <row r="1128" spans="1:43" x14ac:dyDescent="0.25">
      <c r="A1128" t="s">
        <v>4444</v>
      </c>
      <c r="B1128">
        <v>1</v>
      </c>
      <c r="C1128" t="s">
        <v>4645</v>
      </c>
      <c r="D1128" t="s">
        <v>38</v>
      </c>
      <c r="E1128" t="s">
        <v>98</v>
      </c>
      <c r="F1128" t="s">
        <v>4646</v>
      </c>
      <c r="G1128" s="17" t="s">
        <v>1857</v>
      </c>
      <c r="H1128" t="s">
        <v>271</v>
      </c>
      <c r="I1128" t="s">
        <v>43</v>
      </c>
      <c r="J1128" t="s">
        <v>8</v>
      </c>
      <c r="K1128" t="s">
        <v>102</v>
      </c>
      <c r="L1128" t="s">
        <v>517</v>
      </c>
      <c r="M1128" t="s">
        <v>518</v>
      </c>
      <c r="N1128">
        <v>0</v>
      </c>
      <c r="O1128" t="s">
        <v>105</v>
      </c>
      <c r="P1128">
        <v>2</v>
      </c>
      <c r="Q1128" t="s">
        <v>388</v>
      </c>
      <c r="R1128" t="s">
        <v>63</v>
      </c>
      <c r="S1128" t="s">
        <v>64</v>
      </c>
      <c r="T1128" t="s">
        <v>51</v>
      </c>
      <c r="U1128" t="s">
        <v>389</v>
      </c>
      <c r="V1128">
        <v>0</v>
      </c>
      <c r="W1128" s="1">
        <v>0</v>
      </c>
      <c r="X1128">
        <v>1</v>
      </c>
      <c r="Y1128">
        <v>2.13</v>
      </c>
      <c r="Z1128">
        <v>5</v>
      </c>
      <c r="AA1128">
        <v>0.42599999999999999</v>
      </c>
      <c r="AB1128" s="2">
        <v>0</v>
      </c>
      <c r="AC1128" s="1">
        <v>0</v>
      </c>
      <c r="AD1128" s="7">
        <v>43496</v>
      </c>
      <c r="AE1128" s="7">
        <v>43497</v>
      </c>
      <c r="AF1128">
        <v>1</v>
      </c>
      <c r="AG1128" t="s">
        <v>53</v>
      </c>
      <c r="AH1128" s="2">
        <v>0</v>
      </c>
      <c r="AI1128" s="1">
        <v>0</v>
      </c>
      <c r="AJ1128" s="1">
        <v>0</v>
      </c>
      <c r="AK1128" s="6" t="str">
        <f>+IF(Tabla1[[#This Row],[REQUEST_TY]]="SR MANTENIMIENTO CORRECTIVO", "EMERGENCIA", "OTROS")</f>
        <v>EMERGENCIA</v>
      </c>
      <c r="AL1128" s="6" t="str">
        <f>+_xlfn.IFS(Tabla1[[#This Row],[Veces obj]]&lt;=1,"0-1",Tabla1[[#This Row],[Veces obj]]&lt;=2,"1-2",Tabla1[[#This Row],[Veces obj]]&lt;=3,"2-3",TRUE,"&gt;3")</f>
        <v>0-1</v>
      </c>
      <c r="AM1128" s="6" t="str">
        <f>+_xlfn.IFS(MONTH(Tabla1[[#This Row],[MES]])&lt;=3,"Q1",MONTH(Tabla1[[#This Row],[MES]])&lt;=6,"Q2",MONTH(Tabla1[[#This Row],[MES]])&lt;=9,"Q3",TRUE,"Q4")</f>
        <v>Q1</v>
      </c>
      <c r="AN1128" t="str">
        <f>+IFERROR(VLOOKUP(Tabla1[[#This Row],[CUENTA]],CTAS[],2,0),"OTROS")</f>
        <v>OTROS</v>
      </c>
      <c r="AP1128" t="str">
        <f>+IFERROR(VLOOKUP(Tabla1[[#This Row],[EMPLEADO]],IS[],3,0),"OTROS")</f>
        <v>OTROS</v>
      </c>
      <c r="AQ1128" t="str">
        <f>+IFERROR(VLOOKUP(Tabla1[[#This Row],[EMPLEADO]],IS[[NÓMINA]:[INGENIERO]],2,0),"OTROS")</f>
        <v>OTROS</v>
      </c>
    </row>
    <row r="1129" spans="1:43" x14ac:dyDescent="0.25">
      <c r="A1129" t="s">
        <v>36</v>
      </c>
      <c r="B1129">
        <v>1</v>
      </c>
      <c r="C1129" t="s">
        <v>2308</v>
      </c>
      <c r="D1129" t="s">
        <v>38</v>
      </c>
      <c r="E1129" t="s">
        <v>113</v>
      </c>
      <c r="F1129" t="s">
        <v>2309</v>
      </c>
      <c r="G1129" s="17" t="s">
        <v>2310</v>
      </c>
      <c r="H1129" t="s">
        <v>453</v>
      </c>
      <c r="I1129" t="s">
        <v>43</v>
      </c>
      <c r="J1129" t="s">
        <v>8</v>
      </c>
      <c r="K1129" t="s">
        <v>144</v>
      </c>
      <c r="L1129" t="s">
        <v>1760</v>
      </c>
      <c r="M1129" t="s">
        <v>1761</v>
      </c>
      <c r="N1129">
        <v>0</v>
      </c>
      <c r="O1129" t="s">
        <v>47</v>
      </c>
      <c r="P1129">
        <v>889</v>
      </c>
      <c r="Q1129" t="s">
        <v>48</v>
      </c>
      <c r="R1129" t="s">
        <v>49</v>
      </c>
      <c r="S1129" t="s">
        <v>50</v>
      </c>
      <c r="T1129" t="s">
        <v>51</v>
      </c>
      <c r="U1129" t="s">
        <v>52</v>
      </c>
      <c r="V1129">
        <v>1.05</v>
      </c>
      <c r="W1129" s="1">
        <v>750.75000000000011</v>
      </c>
      <c r="X1129">
        <v>1</v>
      </c>
      <c r="Y1129">
        <v>2.15</v>
      </c>
      <c r="Z1129">
        <v>5</v>
      </c>
      <c r="AA1129">
        <v>0.43</v>
      </c>
      <c r="AB1129" s="2">
        <v>0</v>
      </c>
      <c r="AC1129" s="1">
        <v>0</v>
      </c>
      <c r="AD1129" s="7">
        <v>43483</v>
      </c>
      <c r="AE1129" s="7">
        <v>43483</v>
      </c>
      <c r="AF1129">
        <v>0</v>
      </c>
      <c r="AG1129" t="s">
        <v>53</v>
      </c>
      <c r="AH1129" s="2">
        <v>0</v>
      </c>
      <c r="AI1129" s="1">
        <v>0</v>
      </c>
      <c r="AJ1129" s="1">
        <v>0</v>
      </c>
      <c r="AK1129" s="6" t="str">
        <f>+IF(Tabla1[[#This Row],[REQUEST_TY]]="SR MANTENIMIENTO CORRECTIVO", "EMERGENCIA", "OTROS")</f>
        <v>EMERGENCIA</v>
      </c>
      <c r="AL1129" s="6" t="str">
        <f>+_xlfn.IFS(Tabla1[[#This Row],[Veces obj]]&lt;=1,"0-1",Tabla1[[#This Row],[Veces obj]]&lt;=2,"1-2",Tabla1[[#This Row],[Veces obj]]&lt;=3,"2-3",TRUE,"&gt;3")</f>
        <v>0-1</v>
      </c>
      <c r="AM1129" s="6" t="str">
        <f>+_xlfn.IFS(MONTH(Tabla1[[#This Row],[MES]])&lt;=3,"Q1",MONTH(Tabla1[[#This Row],[MES]])&lt;=6,"Q2",MONTH(Tabla1[[#This Row],[MES]])&lt;=9,"Q3",TRUE,"Q4")</f>
        <v>Q1</v>
      </c>
      <c r="AN1129" t="str">
        <f>+IFERROR(VLOOKUP(Tabla1[[#This Row],[CUENTA]],CTAS[],2,0),"OTROS")</f>
        <v>OTROS</v>
      </c>
      <c r="AP1129" t="str">
        <f>+IFERROR(VLOOKUP(Tabla1[[#This Row],[EMPLEADO]],IS[],3,0),"OTROS")</f>
        <v>OTROS</v>
      </c>
      <c r="AQ1129" t="str">
        <f>+IFERROR(VLOOKUP(Tabla1[[#This Row],[EMPLEADO]],IS[[NÓMINA]:[INGENIERO]],2,0),"OTROS")</f>
        <v>OTROS</v>
      </c>
    </row>
    <row r="1130" spans="1:43" x14ac:dyDescent="0.25">
      <c r="A1130" t="s">
        <v>36</v>
      </c>
      <c r="B1130">
        <v>1</v>
      </c>
      <c r="C1130" t="s">
        <v>2311</v>
      </c>
      <c r="D1130" t="s">
        <v>38</v>
      </c>
      <c r="E1130" t="s">
        <v>2312</v>
      </c>
      <c r="F1130" t="s">
        <v>2313</v>
      </c>
      <c r="G1130" s="17" t="s">
        <v>2314</v>
      </c>
      <c r="H1130" t="s">
        <v>58</v>
      </c>
      <c r="I1130" t="s">
        <v>43</v>
      </c>
      <c r="J1130" t="s">
        <v>8</v>
      </c>
      <c r="K1130" t="s">
        <v>117</v>
      </c>
      <c r="L1130" t="s">
        <v>2315</v>
      </c>
      <c r="M1130" t="s">
        <v>2316</v>
      </c>
      <c r="N1130">
        <v>0</v>
      </c>
      <c r="O1130" t="s">
        <v>47</v>
      </c>
      <c r="P1130">
        <v>76</v>
      </c>
      <c r="Q1130" t="s">
        <v>48</v>
      </c>
      <c r="R1130" t="s">
        <v>49</v>
      </c>
      <c r="S1130" t="s">
        <v>50</v>
      </c>
      <c r="T1130" t="s">
        <v>51</v>
      </c>
      <c r="U1130" t="s">
        <v>52</v>
      </c>
      <c r="V1130">
        <v>1.05</v>
      </c>
      <c r="W1130" s="1">
        <v>750.75000000000011</v>
      </c>
      <c r="X1130">
        <v>1</v>
      </c>
      <c r="Y1130">
        <v>2.15</v>
      </c>
      <c r="Z1130">
        <v>5</v>
      </c>
      <c r="AA1130">
        <v>0.43</v>
      </c>
      <c r="AB1130" s="2">
        <v>0</v>
      </c>
      <c r="AC1130" s="1">
        <v>0</v>
      </c>
      <c r="AD1130" s="7">
        <v>43489</v>
      </c>
      <c r="AE1130" s="7">
        <v>43489</v>
      </c>
      <c r="AF1130">
        <v>0</v>
      </c>
      <c r="AG1130" t="s">
        <v>53</v>
      </c>
      <c r="AH1130" s="2">
        <v>0</v>
      </c>
      <c r="AI1130" s="1">
        <v>0</v>
      </c>
      <c r="AJ1130" s="1">
        <v>0</v>
      </c>
      <c r="AK1130" s="6" t="str">
        <f>+IF(Tabla1[[#This Row],[REQUEST_TY]]="SR MANTENIMIENTO CORRECTIVO", "EMERGENCIA", "OTROS")</f>
        <v>EMERGENCIA</v>
      </c>
      <c r="AL1130" s="6" t="str">
        <f>+_xlfn.IFS(Tabla1[[#This Row],[Veces obj]]&lt;=1,"0-1",Tabla1[[#This Row],[Veces obj]]&lt;=2,"1-2",Tabla1[[#This Row],[Veces obj]]&lt;=3,"2-3",TRUE,"&gt;3")</f>
        <v>0-1</v>
      </c>
      <c r="AM1130" s="6" t="str">
        <f>+_xlfn.IFS(MONTH(Tabla1[[#This Row],[MES]])&lt;=3,"Q1",MONTH(Tabla1[[#This Row],[MES]])&lt;=6,"Q2",MONTH(Tabla1[[#This Row],[MES]])&lt;=9,"Q3",TRUE,"Q4")</f>
        <v>Q1</v>
      </c>
      <c r="AN1130" t="str">
        <f>+IFERROR(VLOOKUP(Tabla1[[#This Row],[CUENTA]],CTAS[],2,0),"OTROS")</f>
        <v>OTROS</v>
      </c>
      <c r="AP1130" t="str">
        <f>+IFERROR(VLOOKUP(Tabla1[[#This Row],[EMPLEADO]],IS[],3,0),"OTROS")</f>
        <v>OTROS</v>
      </c>
      <c r="AQ1130" t="str">
        <f>+IFERROR(VLOOKUP(Tabla1[[#This Row],[EMPLEADO]],IS[[NÓMINA]:[INGENIERO]],2,0),"OTROS")</f>
        <v>OTROS</v>
      </c>
    </row>
    <row r="1131" spans="1:43" x14ac:dyDescent="0.25">
      <c r="A1131" t="s">
        <v>36</v>
      </c>
      <c r="B1131">
        <v>1</v>
      </c>
      <c r="C1131" t="s">
        <v>2776</v>
      </c>
      <c r="D1131" t="s">
        <v>38</v>
      </c>
      <c r="E1131" t="s">
        <v>1077</v>
      </c>
      <c r="F1131" t="s">
        <v>2777</v>
      </c>
      <c r="G1131" s="17" t="s">
        <v>2778</v>
      </c>
      <c r="H1131" t="s">
        <v>297</v>
      </c>
      <c r="I1131" t="s">
        <v>43</v>
      </c>
      <c r="J1131" t="s">
        <v>8</v>
      </c>
      <c r="K1131" t="s">
        <v>2300</v>
      </c>
      <c r="L1131" t="s">
        <v>2779</v>
      </c>
      <c r="M1131" t="s">
        <v>94</v>
      </c>
      <c r="N1131">
        <v>1</v>
      </c>
      <c r="O1131" t="s">
        <v>47</v>
      </c>
      <c r="P1131">
        <v>98</v>
      </c>
      <c r="Q1131" t="s">
        <v>48</v>
      </c>
      <c r="R1131" t="s">
        <v>63</v>
      </c>
      <c r="S1131" t="s">
        <v>64</v>
      </c>
      <c r="T1131" t="s">
        <v>51</v>
      </c>
      <c r="U1131" t="s">
        <v>96</v>
      </c>
      <c r="V1131">
        <v>1.1000000000000001</v>
      </c>
      <c r="W1131" s="1">
        <v>0</v>
      </c>
      <c r="X1131">
        <v>1</v>
      </c>
      <c r="Y1131">
        <v>2.95</v>
      </c>
      <c r="Z1131">
        <v>5</v>
      </c>
      <c r="AA1131">
        <v>0.59000000000000008</v>
      </c>
      <c r="AB1131" s="2">
        <v>0</v>
      </c>
      <c r="AC1131" s="1">
        <v>0</v>
      </c>
      <c r="AD1131" s="7">
        <v>43487</v>
      </c>
      <c r="AE1131" s="7">
        <v>43487</v>
      </c>
      <c r="AF1131">
        <v>0</v>
      </c>
      <c r="AG1131" t="s">
        <v>53</v>
      </c>
      <c r="AH1131" s="2">
        <v>0</v>
      </c>
      <c r="AI1131" s="1">
        <v>0</v>
      </c>
      <c r="AJ1131" s="1">
        <v>0</v>
      </c>
      <c r="AK1131" s="6" t="str">
        <f>+IF(Tabla1[[#This Row],[REQUEST_TY]]="SR MANTENIMIENTO CORRECTIVO", "EMERGENCIA", "OTROS")</f>
        <v>EMERGENCIA</v>
      </c>
      <c r="AL1131" s="6" t="str">
        <f>+_xlfn.IFS(Tabla1[[#This Row],[Veces obj]]&lt;=1,"0-1",Tabla1[[#This Row],[Veces obj]]&lt;=2,"1-2",Tabla1[[#This Row],[Veces obj]]&lt;=3,"2-3",TRUE,"&gt;3")</f>
        <v>0-1</v>
      </c>
      <c r="AM1131" s="6" t="str">
        <f>+_xlfn.IFS(MONTH(Tabla1[[#This Row],[MES]])&lt;=3,"Q1",MONTH(Tabla1[[#This Row],[MES]])&lt;=6,"Q2",MONTH(Tabla1[[#This Row],[MES]])&lt;=9,"Q3",TRUE,"Q4")</f>
        <v>Q1</v>
      </c>
      <c r="AN1131" t="str">
        <f>+IFERROR(VLOOKUP(Tabla1[[#This Row],[CUENTA]],CTAS[],2,0),"OTROS")</f>
        <v>OTROS</v>
      </c>
      <c r="AO1131">
        <v>1</v>
      </c>
      <c r="AP1131" t="str">
        <f>+IFERROR(VLOOKUP(Tabla1[[#This Row],[EMPLEADO]],IS[],3,0),"OTROS")</f>
        <v>JUAREZ</v>
      </c>
      <c r="AQ1131" t="str">
        <f>+IFERROR(VLOOKUP(Tabla1[[#This Row],[EMPLEADO]],IS[[NÓMINA]:[INGENIERO]],2,0),"OTROS")</f>
        <v>ALFREDO TORRES</v>
      </c>
    </row>
    <row r="1132" spans="1:43" x14ac:dyDescent="0.25">
      <c r="A1132" t="s">
        <v>36</v>
      </c>
      <c r="B1132">
        <v>1</v>
      </c>
      <c r="C1132" t="s">
        <v>3062</v>
      </c>
      <c r="D1132" t="s">
        <v>38</v>
      </c>
      <c r="E1132" t="s">
        <v>147</v>
      </c>
      <c r="F1132" t="s">
        <v>3063</v>
      </c>
      <c r="G1132" s="17" t="s">
        <v>3064</v>
      </c>
      <c r="H1132" t="s">
        <v>297</v>
      </c>
      <c r="I1132" t="s">
        <v>43</v>
      </c>
      <c r="J1132" t="s">
        <v>8</v>
      </c>
      <c r="K1132" t="s">
        <v>151</v>
      </c>
      <c r="L1132" t="s">
        <v>323</v>
      </c>
      <c r="M1132" t="s">
        <v>73</v>
      </c>
      <c r="N1132">
        <v>0</v>
      </c>
      <c r="O1132" t="s">
        <v>47</v>
      </c>
      <c r="P1132">
        <v>57</v>
      </c>
      <c r="Q1132" t="s">
        <v>82</v>
      </c>
      <c r="R1132" t="s">
        <v>153</v>
      </c>
      <c r="S1132" t="s">
        <v>50</v>
      </c>
      <c r="T1132" t="s">
        <v>51</v>
      </c>
      <c r="U1132" t="s">
        <v>120</v>
      </c>
      <c r="V1132">
        <v>0.8</v>
      </c>
      <c r="W1132" s="1">
        <v>572.00000000000011</v>
      </c>
      <c r="X1132">
        <v>1</v>
      </c>
      <c r="Y1132">
        <v>3.75</v>
      </c>
      <c r="Z1132">
        <v>5</v>
      </c>
      <c r="AA1132">
        <v>0.75</v>
      </c>
      <c r="AB1132" s="2">
        <v>0</v>
      </c>
      <c r="AC1132" s="1">
        <v>0</v>
      </c>
      <c r="AD1132" s="7">
        <v>43496</v>
      </c>
      <c r="AE1132" s="7">
        <v>43496</v>
      </c>
      <c r="AF1132">
        <v>0</v>
      </c>
      <c r="AG1132" t="s">
        <v>53</v>
      </c>
      <c r="AH1132" s="2">
        <v>0</v>
      </c>
      <c r="AI1132" s="1">
        <v>0</v>
      </c>
      <c r="AJ1132" s="1">
        <v>0</v>
      </c>
      <c r="AK1132" s="6" t="str">
        <f>+IF(Tabla1[[#This Row],[REQUEST_TY]]="SR MANTENIMIENTO CORRECTIVO", "EMERGENCIA", "OTROS")</f>
        <v>EMERGENCIA</v>
      </c>
      <c r="AL1132" s="6" t="str">
        <f>+_xlfn.IFS(Tabla1[[#This Row],[Veces obj]]&lt;=1,"0-1",Tabla1[[#This Row],[Veces obj]]&lt;=2,"1-2",Tabla1[[#This Row],[Veces obj]]&lt;=3,"2-3",TRUE,"&gt;3")</f>
        <v>0-1</v>
      </c>
      <c r="AM1132" s="6" t="str">
        <f>+_xlfn.IFS(MONTH(Tabla1[[#This Row],[MES]])&lt;=3,"Q1",MONTH(Tabla1[[#This Row],[MES]])&lt;=6,"Q2",MONTH(Tabla1[[#This Row],[MES]])&lt;=9,"Q3",TRUE,"Q4")</f>
        <v>Q1</v>
      </c>
      <c r="AN1132" t="str">
        <f>+IFERROR(VLOOKUP(Tabla1[[#This Row],[CUENTA]],CTAS[],2,0),"OTROS")</f>
        <v>HONEYWELL</v>
      </c>
      <c r="AO1132">
        <v>1</v>
      </c>
      <c r="AP1132" t="str">
        <f>+IFERROR(VLOOKUP(Tabla1[[#This Row],[EMPLEADO]],IS[],3,0),"OTROS")</f>
        <v>JUAREZ</v>
      </c>
      <c r="AQ1132" t="str">
        <f>+IFERROR(VLOOKUP(Tabla1[[#This Row],[EMPLEADO]],IS[[NÓMINA]:[INGENIERO]],2,0),"OTROS")</f>
        <v>ALFREDO TORRES</v>
      </c>
    </row>
    <row r="1133" spans="1:43" x14ac:dyDescent="0.25">
      <c r="A1133" t="s">
        <v>36</v>
      </c>
      <c r="B1133">
        <v>1</v>
      </c>
      <c r="C1133" t="s">
        <v>2322</v>
      </c>
      <c r="D1133" t="s">
        <v>38</v>
      </c>
      <c r="E1133" t="s">
        <v>39</v>
      </c>
      <c r="F1133" t="s">
        <v>2323</v>
      </c>
      <c r="G1133" s="17" t="s">
        <v>2324</v>
      </c>
      <c r="H1133" t="s">
        <v>1052</v>
      </c>
      <c r="I1133" t="s">
        <v>43</v>
      </c>
      <c r="J1133" t="s">
        <v>8</v>
      </c>
      <c r="K1133" t="s">
        <v>117</v>
      </c>
      <c r="L1133" t="s">
        <v>2325</v>
      </c>
      <c r="M1133" t="s">
        <v>222</v>
      </c>
      <c r="N1133">
        <v>0</v>
      </c>
      <c r="O1133" t="s">
        <v>47</v>
      </c>
      <c r="P1133">
        <v>104</v>
      </c>
      <c r="Q1133" t="s">
        <v>48</v>
      </c>
      <c r="R1133" t="s">
        <v>49</v>
      </c>
      <c r="S1133" t="s">
        <v>50</v>
      </c>
      <c r="T1133" t="s">
        <v>51</v>
      </c>
      <c r="U1133" t="s">
        <v>52</v>
      </c>
      <c r="V1133">
        <v>1.05</v>
      </c>
      <c r="W1133" s="1">
        <v>750.75000000000011</v>
      </c>
      <c r="X1133">
        <v>1</v>
      </c>
      <c r="Y1133">
        <v>2.17</v>
      </c>
      <c r="Z1133">
        <v>5</v>
      </c>
      <c r="AA1133">
        <v>0.434</v>
      </c>
      <c r="AB1133" s="2">
        <v>0</v>
      </c>
      <c r="AC1133" s="1">
        <v>0</v>
      </c>
      <c r="AD1133" s="7">
        <v>43481</v>
      </c>
      <c r="AE1133" s="7">
        <v>43482</v>
      </c>
      <c r="AF1133">
        <v>1</v>
      </c>
      <c r="AG1133" t="s">
        <v>53</v>
      </c>
      <c r="AH1133" s="2">
        <v>0</v>
      </c>
      <c r="AI1133" s="1">
        <v>0</v>
      </c>
      <c r="AJ1133" s="1">
        <v>0</v>
      </c>
      <c r="AK1133" s="6" t="str">
        <f>+IF(Tabla1[[#This Row],[REQUEST_TY]]="SR MANTENIMIENTO CORRECTIVO", "EMERGENCIA", "OTROS")</f>
        <v>EMERGENCIA</v>
      </c>
      <c r="AL1133" s="6" t="str">
        <f>+_xlfn.IFS(Tabla1[[#This Row],[Veces obj]]&lt;=1,"0-1",Tabla1[[#This Row],[Veces obj]]&lt;=2,"1-2",Tabla1[[#This Row],[Veces obj]]&lt;=3,"2-3",TRUE,"&gt;3")</f>
        <v>0-1</v>
      </c>
      <c r="AM1133" s="6" t="str">
        <f>+_xlfn.IFS(MONTH(Tabla1[[#This Row],[MES]])&lt;=3,"Q1",MONTH(Tabla1[[#This Row],[MES]])&lt;=6,"Q2",MONTH(Tabla1[[#This Row],[MES]])&lt;=9,"Q3",TRUE,"Q4")</f>
        <v>Q1</v>
      </c>
      <c r="AN1133" t="str">
        <f>+IFERROR(VLOOKUP(Tabla1[[#This Row],[CUENTA]],CTAS[],2,0),"OTROS")</f>
        <v>OTROS</v>
      </c>
      <c r="AP1133" t="str">
        <f>+IFERROR(VLOOKUP(Tabla1[[#This Row],[EMPLEADO]],IS[],3,0),"OTROS")</f>
        <v>OTROS</v>
      </c>
      <c r="AQ1133" t="str">
        <f>+IFERROR(VLOOKUP(Tabla1[[#This Row],[EMPLEADO]],IS[[NÓMINA]:[INGENIERO]],2,0),"OTROS")</f>
        <v>OTROS</v>
      </c>
    </row>
    <row r="1134" spans="1:43" x14ac:dyDescent="0.25">
      <c r="A1134" t="s">
        <v>36</v>
      </c>
      <c r="B1134">
        <v>1</v>
      </c>
      <c r="C1134" t="s">
        <v>2326</v>
      </c>
      <c r="D1134" t="s">
        <v>38</v>
      </c>
      <c r="E1134" t="s">
        <v>98</v>
      </c>
      <c r="F1134" t="s">
        <v>2327</v>
      </c>
      <c r="G1134" s="17" t="s">
        <v>2017</v>
      </c>
      <c r="H1134" t="s">
        <v>384</v>
      </c>
      <c r="I1134" t="s">
        <v>43</v>
      </c>
      <c r="J1134" t="s">
        <v>8</v>
      </c>
      <c r="K1134" t="s">
        <v>102</v>
      </c>
      <c r="L1134" t="s">
        <v>1500</v>
      </c>
      <c r="M1134" t="s">
        <v>1501</v>
      </c>
      <c r="N1134">
        <v>0</v>
      </c>
      <c r="O1134" t="s">
        <v>47</v>
      </c>
      <c r="P1134">
        <v>6</v>
      </c>
      <c r="Q1134" t="s">
        <v>207</v>
      </c>
      <c r="R1134" t="s">
        <v>63</v>
      </c>
      <c r="S1134" t="s">
        <v>64</v>
      </c>
      <c r="T1134" t="s">
        <v>51</v>
      </c>
      <c r="U1134" t="s">
        <v>209</v>
      </c>
      <c r="V1134">
        <v>0</v>
      </c>
      <c r="W1134" s="1">
        <v>0</v>
      </c>
      <c r="X1134">
        <v>1</v>
      </c>
      <c r="Y1134">
        <v>2.17</v>
      </c>
      <c r="Z1134">
        <v>5</v>
      </c>
      <c r="AA1134">
        <v>0.434</v>
      </c>
      <c r="AB1134" s="2">
        <v>0</v>
      </c>
      <c r="AC1134" s="1">
        <v>0</v>
      </c>
      <c r="AD1134" s="7">
        <v>43486</v>
      </c>
      <c r="AE1134" s="7">
        <v>43486</v>
      </c>
      <c r="AF1134">
        <v>0</v>
      </c>
      <c r="AG1134" t="s">
        <v>53</v>
      </c>
      <c r="AH1134" s="2">
        <v>0</v>
      </c>
      <c r="AI1134" s="1">
        <v>0</v>
      </c>
      <c r="AJ1134" s="1">
        <v>0</v>
      </c>
      <c r="AK1134" s="6" t="str">
        <f>+IF(Tabla1[[#This Row],[REQUEST_TY]]="SR MANTENIMIENTO CORRECTIVO", "EMERGENCIA", "OTROS")</f>
        <v>EMERGENCIA</v>
      </c>
      <c r="AL1134" s="6" t="str">
        <f>+_xlfn.IFS(Tabla1[[#This Row],[Veces obj]]&lt;=1,"0-1",Tabla1[[#This Row],[Veces obj]]&lt;=2,"1-2",Tabla1[[#This Row],[Veces obj]]&lt;=3,"2-3",TRUE,"&gt;3")</f>
        <v>0-1</v>
      </c>
      <c r="AM1134" s="6" t="str">
        <f>+_xlfn.IFS(MONTH(Tabla1[[#This Row],[MES]])&lt;=3,"Q1",MONTH(Tabla1[[#This Row],[MES]])&lt;=6,"Q2",MONTH(Tabla1[[#This Row],[MES]])&lt;=9,"Q3",TRUE,"Q4")</f>
        <v>Q1</v>
      </c>
      <c r="AN1134" t="str">
        <f>+IFERROR(VLOOKUP(Tabla1[[#This Row],[CUENTA]],CTAS[],2,0),"OTROS")</f>
        <v>OTROS</v>
      </c>
      <c r="AP1134" t="str">
        <f>+IFERROR(VLOOKUP(Tabla1[[#This Row],[EMPLEADO]],IS[],3,0),"OTROS")</f>
        <v>OTROS</v>
      </c>
      <c r="AQ1134" t="str">
        <f>+IFERROR(VLOOKUP(Tabla1[[#This Row],[EMPLEADO]],IS[[NÓMINA]:[INGENIERO]],2,0),"OTROS")</f>
        <v>OTROS</v>
      </c>
    </row>
    <row r="1135" spans="1:43" x14ac:dyDescent="0.25">
      <c r="A1135" t="s">
        <v>4444</v>
      </c>
      <c r="B1135">
        <v>1</v>
      </c>
      <c r="C1135" t="s">
        <v>5233</v>
      </c>
      <c r="D1135" t="s">
        <v>38</v>
      </c>
      <c r="E1135" t="s">
        <v>1015</v>
      </c>
      <c r="F1135" t="s">
        <v>5234</v>
      </c>
      <c r="G1135" s="17" t="s">
        <v>5235</v>
      </c>
      <c r="H1135" t="s">
        <v>297</v>
      </c>
      <c r="I1135" t="s">
        <v>43</v>
      </c>
      <c r="J1135" t="s">
        <v>8</v>
      </c>
      <c r="K1135" t="s">
        <v>234</v>
      </c>
      <c r="L1135" t="s">
        <v>732</v>
      </c>
      <c r="M1135" t="s">
        <v>94</v>
      </c>
      <c r="N1135">
        <v>0</v>
      </c>
      <c r="O1135" t="s">
        <v>47</v>
      </c>
      <c r="P1135">
        <v>78</v>
      </c>
      <c r="Q1135" t="s">
        <v>48</v>
      </c>
      <c r="R1135" t="s">
        <v>317</v>
      </c>
      <c r="S1135" t="s">
        <v>318</v>
      </c>
      <c r="T1135" t="s">
        <v>51</v>
      </c>
      <c r="U1135" t="s">
        <v>353</v>
      </c>
      <c r="V1135">
        <v>1.1499999999999999</v>
      </c>
      <c r="W1135" s="1">
        <v>1808.95</v>
      </c>
      <c r="X1135">
        <v>1</v>
      </c>
      <c r="Y1135">
        <v>3.6</v>
      </c>
      <c r="Z1135">
        <v>4</v>
      </c>
      <c r="AA1135">
        <v>0.9</v>
      </c>
      <c r="AB1135" s="2">
        <v>0</v>
      </c>
      <c r="AC1135" s="1">
        <v>0</v>
      </c>
      <c r="AD1135" s="7">
        <v>43503</v>
      </c>
      <c r="AE1135" s="7">
        <v>43503</v>
      </c>
      <c r="AF1135">
        <v>0</v>
      </c>
      <c r="AG1135" t="s">
        <v>53</v>
      </c>
      <c r="AH1135" s="2">
        <v>0</v>
      </c>
      <c r="AI1135" s="1">
        <v>0</v>
      </c>
      <c r="AJ1135" s="1">
        <v>0</v>
      </c>
      <c r="AK1135" s="6" t="str">
        <f>+IF(Tabla1[[#This Row],[REQUEST_TY]]="SR MANTENIMIENTO CORRECTIVO", "EMERGENCIA", "OTROS")</f>
        <v>EMERGENCIA</v>
      </c>
      <c r="AL1135" s="6" t="str">
        <f>+_xlfn.IFS(Tabla1[[#This Row],[Veces obj]]&lt;=1,"0-1",Tabla1[[#This Row],[Veces obj]]&lt;=2,"1-2",Tabla1[[#This Row],[Veces obj]]&lt;=3,"2-3",TRUE,"&gt;3")</f>
        <v>0-1</v>
      </c>
      <c r="AM1135" s="6" t="str">
        <f>+_xlfn.IFS(MONTH(Tabla1[[#This Row],[MES]])&lt;=3,"Q1",MONTH(Tabla1[[#This Row],[MES]])&lt;=6,"Q2",MONTH(Tabla1[[#This Row],[MES]])&lt;=9,"Q3",TRUE,"Q4")</f>
        <v>Q1</v>
      </c>
      <c r="AN1135" t="str">
        <f>+IFERROR(VLOOKUP(Tabla1[[#This Row],[CUENTA]],CTAS[],2,0),"OTROS")</f>
        <v>OTROS</v>
      </c>
      <c r="AO1135">
        <v>1</v>
      </c>
      <c r="AP1135" t="str">
        <f>+IFERROR(VLOOKUP(Tabla1[[#This Row],[EMPLEADO]],IS[],3,0),"OTROS")</f>
        <v>JUAREZ</v>
      </c>
      <c r="AQ1135" t="str">
        <f>+IFERROR(VLOOKUP(Tabla1[[#This Row],[EMPLEADO]],IS[[NÓMINA]:[INGENIERO]],2,0),"OTROS")</f>
        <v>ALFREDO TORRES</v>
      </c>
    </row>
    <row r="1136" spans="1:43" x14ac:dyDescent="0.25">
      <c r="A1136" t="s">
        <v>4444</v>
      </c>
      <c r="B1136">
        <v>1</v>
      </c>
      <c r="C1136" t="s">
        <v>5858</v>
      </c>
      <c r="D1136" t="s">
        <v>38</v>
      </c>
      <c r="E1136" t="s">
        <v>373</v>
      </c>
      <c r="F1136" t="s">
        <v>5859</v>
      </c>
      <c r="G1136" s="17" t="s">
        <v>5860</v>
      </c>
      <c r="H1136" t="s">
        <v>409</v>
      </c>
      <c r="I1136" t="s">
        <v>43</v>
      </c>
      <c r="J1136" t="s">
        <v>8</v>
      </c>
      <c r="K1136" t="s">
        <v>102</v>
      </c>
      <c r="L1136" t="s">
        <v>2808</v>
      </c>
      <c r="M1136" t="s">
        <v>2809</v>
      </c>
      <c r="N1136">
        <v>0</v>
      </c>
      <c r="O1136" t="s">
        <v>47</v>
      </c>
      <c r="P1136">
        <v>127</v>
      </c>
      <c r="Q1136" t="s">
        <v>48</v>
      </c>
      <c r="R1136" t="s">
        <v>153</v>
      </c>
      <c r="S1136" t="s">
        <v>50</v>
      </c>
      <c r="T1136" t="s">
        <v>51</v>
      </c>
      <c r="U1136" t="s">
        <v>52</v>
      </c>
      <c r="V1136">
        <v>1.05</v>
      </c>
      <c r="W1136" s="1">
        <v>750.75000000000011</v>
      </c>
      <c r="X1136">
        <v>1</v>
      </c>
      <c r="Y1136">
        <v>2.17</v>
      </c>
      <c r="Z1136">
        <v>5</v>
      </c>
      <c r="AA1136">
        <v>0.434</v>
      </c>
      <c r="AB1136" s="2">
        <v>0</v>
      </c>
      <c r="AC1136" s="1">
        <v>0</v>
      </c>
      <c r="AD1136" s="7">
        <v>43511</v>
      </c>
      <c r="AE1136" s="7">
        <v>43511</v>
      </c>
      <c r="AF1136">
        <v>0</v>
      </c>
      <c r="AG1136" t="s">
        <v>53</v>
      </c>
      <c r="AH1136" s="2">
        <v>0</v>
      </c>
      <c r="AI1136" s="1">
        <v>0</v>
      </c>
      <c r="AJ1136" s="1">
        <v>0</v>
      </c>
      <c r="AK1136" s="6" t="str">
        <f>+IF(Tabla1[[#This Row],[REQUEST_TY]]="SR MANTENIMIENTO CORRECTIVO", "EMERGENCIA", "OTROS")</f>
        <v>EMERGENCIA</v>
      </c>
      <c r="AL1136" s="6" t="str">
        <f>+_xlfn.IFS(Tabla1[[#This Row],[Veces obj]]&lt;=1,"0-1",Tabla1[[#This Row],[Veces obj]]&lt;=2,"1-2",Tabla1[[#This Row],[Veces obj]]&lt;=3,"2-3",TRUE,"&gt;3")</f>
        <v>0-1</v>
      </c>
      <c r="AM1136" s="6" t="str">
        <f>+_xlfn.IFS(MONTH(Tabla1[[#This Row],[MES]])&lt;=3,"Q1",MONTH(Tabla1[[#This Row],[MES]])&lt;=6,"Q2",MONTH(Tabla1[[#This Row],[MES]])&lt;=9,"Q3",TRUE,"Q4")</f>
        <v>Q1</v>
      </c>
      <c r="AN1136" t="str">
        <f>+IFERROR(VLOOKUP(Tabla1[[#This Row],[CUENTA]],CTAS[],2,0),"OTROS")</f>
        <v>OTROS</v>
      </c>
      <c r="AP1136" t="str">
        <f>+IFERROR(VLOOKUP(Tabla1[[#This Row],[EMPLEADO]],IS[],3,0),"OTROS")</f>
        <v>OTROS</v>
      </c>
      <c r="AQ1136" t="str">
        <f>+IFERROR(VLOOKUP(Tabla1[[#This Row],[EMPLEADO]],IS[[NÓMINA]:[INGENIERO]],2,0),"OTROS")</f>
        <v>OTROS</v>
      </c>
    </row>
    <row r="1137" spans="1:43" x14ac:dyDescent="0.25">
      <c r="A1137" t="s">
        <v>36</v>
      </c>
      <c r="B1137">
        <v>1</v>
      </c>
      <c r="C1137" t="s">
        <v>2330</v>
      </c>
      <c r="D1137" t="s">
        <v>38</v>
      </c>
      <c r="E1137" t="s">
        <v>133</v>
      </c>
      <c r="F1137" t="s">
        <v>2331</v>
      </c>
      <c r="G1137" s="17" t="s">
        <v>2332</v>
      </c>
      <c r="H1137" t="s">
        <v>1063</v>
      </c>
      <c r="I1137" t="s">
        <v>43</v>
      </c>
      <c r="J1137" t="s">
        <v>8</v>
      </c>
      <c r="K1137" t="s">
        <v>59</v>
      </c>
      <c r="L1137" t="s">
        <v>2333</v>
      </c>
      <c r="M1137" t="s">
        <v>387</v>
      </c>
      <c r="N1137">
        <v>0</v>
      </c>
      <c r="O1137" t="s">
        <v>47</v>
      </c>
      <c r="P1137">
        <v>57</v>
      </c>
      <c r="Q1137" t="s">
        <v>82</v>
      </c>
      <c r="R1137" t="s">
        <v>138</v>
      </c>
      <c r="S1137" t="s">
        <v>139</v>
      </c>
      <c r="T1137" t="s">
        <v>51</v>
      </c>
      <c r="U1137" t="s">
        <v>140</v>
      </c>
      <c r="V1137">
        <v>1.1000000000000001</v>
      </c>
      <c r="W1137" s="1">
        <v>1730.3000000000004</v>
      </c>
      <c r="X1137">
        <v>1</v>
      </c>
      <c r="Y1137">
        <v>1.74</v>
      </c>
      <c r="Z1137">
        <v>4</v>
      </c>
      <c r="AA1137">
        <v>0.435</v>
      </c>
      <c r="AB1137" s="2">
        <v>0</v>
      </c>
      <c r="AC1137" s="1">
        <v>0</v>
      </c>
      <c r="AD1137" s="7">
        <v>43475</v>
      </c>
      <c r="AE1137" s="7">
        <v>43475</v>
      </c>
      <c r="AF1137">
        <v>0</v>
      </c>
      <c r="AG1137" t="s">
        <v>53</v>
      </c>
      <c r="AH1137" s="2">
        <v>0</v>
      </c>
      <c r="AI1137" s="1">
        <v>0</v>
      </c>
      <c r="AJ1137" s="1">
        <v>0</v>
      </c>
      <c r="AK1137" s="6" t="str">
        <f>+IF(Tabla1[[#This Row],[REQUEST_TY]]="SR MANTENIMIENTO CORRECTIVO", "EMERGENCIA", "OTROS")</f>
        <v>EMERGENCIA</v>
      </c>
      <c r="AL1137" s="6" t="str">
        <f>+_xlfn.IFS(Tabla1[[#This Row],[Veces obj]]&lt;=1,"0-1",Tabla1[[#This Row],[Veces obj]]&lt;=2,"1-2",Tabla1[[#This Row],[Veces obj]]&lt;=3,"2-3",TRUE,"&gt;3")</f>
        <v>0-1</v>
      </c>
      <c r="AM1137" s="6" t="str">
        <f>+_xlfn.IFS(MONTH(Tabla1[[#This Row],[MES]])&lt;=3,"Q1",MONTH(Tabla1[[#This Row],[MES]])&lt;=6,"Q2",MONTH(Tabla1[[#This Row],[MES]])&lt;=9,"Q3",TRUE,"Q4")</f>
        <v>Q1</v>
      </c>
      <c r="AN1137" t="str">
        <f>+IFERROR(VLOOKUP(Tabla1[[#This Row],[CUENTA]],CTAS[],2,0),"OTROS")</f>
        <v>OTROS</v>
      </c>
      <c r="AP1137" t="str">
        <f>+IFERROR(VLOOKUP(Tabla1[[#This Row],[EMPLEADO]],IS[],3,0),"OTROS")</f>
        <v>OTROS</v>
      </c>
      <c r="AQ1137" t="str">
        <f>+IFERROR(VLOOKUP(Tabla1[[#This Row],[EMPLEADO]],IS[[NÓMINA]:[INGENIERO]],2,0),"OTROS")</f>
        <v>OTROS</v>
      </c>
    </row>
    <row r="1138" spans="1:43" x14ac:dyDescent="0.25">
      <c r="A1138" t="s">
        <v>36</v>
      </c>
      <c r="B1138">
        <v>1</v>
      </c>
      <c r="C1138" t="s">
        <v>2334</v>
      </c>
      <c r="D1138" t="s">
        <v>38</v>
      </c>
      <c r="E1138" t="s">
        <v>76</v>
      </c>
      <c r="F1138" t="s">
        <v>2335</v>
      </c>
      <c r="G1138" s="17" t="s">
        <v>2336</v>
      </c>
      <c r="H1138" t="s">
        <v>271</v>
      </c>
      <c r="I1138" t="s">
        <v>43</v>
      </c>
      <c r="J1138" t="s">
        <v>8</v>
      </c>
      <c r="K1138" t="s">
        <v>102</v>
      </c>
      <c r="L1138" t="s">
        <v>2337</v>
      </c>
      <c r="M1138" t="s">
        <v>1028</v>
      </c>
      <c r="N1138">
        <v>0</v>
      </c>
      <c r="O1138" t="s">
        <v>105</v>
      </c>
      <c r="P1138">
        <v>75</v>
      </c>
      <c r="Q1138" t="s">
        <v>48</v>
      </c>
      <c r="R1138" t="s">
        <v>63</v>
      </c>
      <c r="S1138" t="s">
        <v>64</v>
      </c>
      <c r="T1138" t="s">
        <v>51</v>
      </c>
      <c r="U1138" t="s">
        <v>96</v>
      </c>
      <c r="V1138">
        <v>1.1000000000000001</v>
      </c>
      <c r="W1138" s="1">
        <v>720.50000000000011</v>
      </c>
      <c r="X1138">
        <v>1</v>
      </c>
      <c r="Y1138">
        <v>2.1800000000000002</v>
      </c>
      <c r="Z1138">
        <v>5</v>
      </c>
      <c r="AA1138">
        <v>0.43600000000000005</v>
      </c>
      <c r="AB1138" s="2">
        <v>0</v>
      </c>
      <c r="AC1138" s="1">
        <v>0</v>
      </c>
      <c r="AD1138" s="7">
        <v>43474</v>
      </c>
      <c r="AE1138" s="7">
        <v>43475</v>
      </c>
      <c r="AF1138">
        <v>1</v>
      </c>
      <c r="AG1138" t="s">
        <v>53</v>
      </c>
      <c r="AH1138" s="2">
        <v>0</v>
      </c>
      <c r="AI1138" s="1">
        <v>0</v>
      </c>
      <c r="AJ1138" s="1">
        <v>0</v>
      </c>
      <c r="AK1138" s="6" t="str">
        <f>+IF(Tabla1[[#This Row],[REQUEST_TY]]="SR MANTENIMIENTO CORRECTIVO", "EMERGENCIA", "OTROS")</f>
        <v>EMERGENCIA</v>
      </c>
      <c r="AL1138" s="6" t="str">
        <f>+_xlfn.IFS(Tabla1[[#This Row],[Veces obj]]&lt;=1,"0-1",Tabla1[[#This Row],[Veces obj]]&lt;=2,"1-2",Tabla1[[#This Row],[Veces obj]]&lt;=3,"2-3",TRUE,"&gt;3")</f>
        <v>0-1</v>
      </c>
      <c r="AM1138" s="6" t="str">
        <f>+_xlfn.IFS(MONTH(Tabla1[[#This Row],[MES]])&lt;=3,"Q1",MONTH(Tabla1[[#This Row],[MES]])&lt;=6,"Q2",MONTH(Tabla1[[#This Row],[MES]])&lt;=9,"Q3",TRUE,"Q4")</f>
        <v>Q1</v>
      </c>
      <c r="AN1138" t="str">
        <f>+IFERROR(VLOOKUP(Tabla1[[#This Row],[CUENTA]],CTAS[],2,0),"OTROS")</f>
        <v>OTROS</v>
      </c>
      <c r="AP1138" t="str">
        <f>+IFERROR(VLOOKUP(Tabla1[[#This Row],[EMPLEADO]],IS[],3,0),"OTROS")</f>
        <v>OTROS</v>
      </c>
      <c r="AQ1138" t="str">
        <f>+IFERROR(VLOOKUP(Tabla1[[#This Row],[EMPLEADO]],IS[[NÓMINA]:[INGENIERO]],2,0),"OTROS")</f>
        <v>OTROS</v>
      </c>
    </row>
    <row r="1139" spans="1:43" x14ac:dyDescent="0.25">
      <c r="A1139" t="s">
        <v>36</v>
      </c>
      <c r="B1139">
        <v>1</v>
      </c>
      <c r="C1139" t="s">
        <v>2338</v>
      </c>
      <c r="D1139" t="s">
        <v>38</v>
      </c>
      <c r="E1139" t="s">
        <v>636</v>
      </c>
      <c r="F1139" t="s">
        <v>2339</v>
      </c>
      <c r="G1139" s="17" t="s">
        <v>2340</v>
      </c>
      <c r="H1139" t="s">
        <v>740</v>
      </c>
      <c r="I1139" t="s">
        <v>43</v>
      </c>
      <c r="J1139" t="s">
        <v>8</v>
      </c>
      <c r="K1139" t="s">
        <v>741</v>
      </c>
      <c r="L1139" t="s">
        <v>742</v>
      </c>
      <c r="M1139" t="s">
        <v>743</v>
      </c>
      <c r="N1139">
        <v>0</v>
      </c>
      <c r="O1139" t="s">
        <v>47</v>
      </c>
      <c r="P1139">
        <v>55</v>
      </c>
      <c r="Q1139" t="s">
        <v>82</v>
      </c>
      <c r="R1139" t="s">
        <v>153</v>
      </c>
      <c r="S1139" t="s">
        <v>50</v>
      </c>
      <c r="T1139" t="s">
        <v>51</v>
      </c>
      <c r="U1139" t="s">
        <v>120</v>
      </c>
      <c r="V1139">
        <v>0.8</v>
      </c>
      <c r="W1139" s="1">
        <v>572.00000000000011</v>
      </c>
      <c r="X1139">
        <v>1</v>
      </c>
      <c r="Y1139">
        <v>2.1800000000000002</v>
      </c>
      <c r="Z1139">
        <v>5</v>
      </c>
      <c r="AA1139">
        <v>0.43600000000000005</v>
      </c>
      <c r="AB1139" s="2">
        <v>0</v>
      </c>
      <c r="AC1139" s="1">
        <v>0</v>
      </c>
      <c r="AD1139" s="7">
        <v>43494</v>
      </c>
      <c r="AE1139" s="7">
        <v>43494</v>
      </c>
      <c r="AF1139">
        <v>0</v>
      </c>
      <c r="AG1139" t="s">
        <v>53</v>
      </c>
      <c r="AH1139" s="2">
        <v>0</v>
      </c>
      <c r="AI1139" s="1">
        <v>0</v>
      </c>
      <c r="AJ1139" s="1">
        <v>0</v>
      </c>
      <c r="AK1139" s="6" t="str">
        <f>+IF(Tabla1[[#This Row],[REQUEST_TY]]="SR MANTENIMIENTO CORRECTIVO", "EMERGENCIA", "OTROS")</f>
        <v>EMERGENCIA</v>
      </c>
      <c r="AL1139" s="6" t="str">
        <f>+_xlfn.IFS(Tabla1[[#This Row],[Veces obj]]&lt;=1,"0-1",Tabla1[[#This Row],[Veces obj]]&lt;=2,"1-2",Tabla1[[#This Row],[Veces obj]]&lt;=3,"2-3",TRUE,"&gt;3")</f>
        <v>0-1</v>
      </c>
      <c r="AM1139" s="6" t="str">
        <f>+_xlfn.IFS(MONTH(Tabla1[[#This Row],[MES]])&lt;=3,"Q1",MONTH(Tabla1[[#This Row],[MES]])&lt;=6,"Q2",MONTH(Tabla1[[#This Row],[MES]])&lt;=9,"Q3",TRUE,"Q4")</f>
        <v>Q1</v>
      </c>
      <c r="AN1139" t="str">
        <f>+IFERROR(VLOOKUP(Tabla1[[#This Row],[CUENTA]],CTAS[],2,0),"OTROS")</f>
        <v>OTROS</v>
      </c>
      <c r="AP1139" t="str">
        <f>+IFERROR(VLOOKUP(Tabla1[[#This Row],[EMPLEADO]],IS[],3,0),"OTROS")</f>
        <v>OTROS</v>
      </c>
      <c r="AQ1139" t="str">
        <f>+IFERROR(VLOOKUP(Tabla1[[#This Row],[EMPLEADO]],IS[[NÓMINA]:[INGENIERO]],2,0),"OTROS")</f>
        <v>OTROS</v>
      </c>
    </row>
    <row r="1140" spans="1:43" x14ac:dyDescent="0.25">
      <c r="A1140" t="s">
        <v>4444</v>
      </c>
      <c r="B1140">
        <v>1</v>
      </c>
      <c r="C1140" t="s">
        <v>5827</v>
      </c>
      <c r="D1140" t="s">
        <v>38</v>
      </c>
      <c r="E1140" t="s">
        <v>55</v>
      </c>
      <c r="F1140" t="s">
        <v>5828</v>
      </c>
      <c r="G1140" s="17" t="s">
        <v>5829</v>
      </c>
      <c r="H1140" t="s">
        <v>101</v>
      </c>
      <c r="I1140" t="s">
        <v>43</v>
      </c>
      <c r="J1140" t="s">
        <v>8</v>
      </c>
      <c r="K1140" t="s">
        <v>5819</v>
      </c>
      <c r="L1140" t="s">
        <v>5830</v>
      </c>
      <c r="M1140" t="s">
        <v>1028</v>
      </c>
      <c r="N1140">
        <v>0</v>
      </c>
      <c r="O1140" t="s">
        <v>105</v>
      </c>
      <c r="P1140">
        <v>424</v>
      </c>
      <c r="Q1140" t="s">
        <v>48</v>
      </c>
      <c r="R1140" t="s">
        <v>63</v>
      </c>
      <c r="S1140" t="s">
        <v>64</v>
      </c>
      <c r="T1140" t="s">
        <v>51</v>
      </c>
      <c r="U1140" t="s">
        <v>96</v>
      </c>
      <c r="V1140">
        <v>1.1000000000000001</v>
      </c>
      <c r="W1140" s="1">
        <v>720.50000000000011</v>
      </c>
      <c r="X1140">
        <v>1</v>
      </c>
      <c r="Y1140">
        <v>2.1800000000000002</v>
      </c>
      <c r="Z1140">
        <v>5</v>
      </c>
      <c r="AA1140">
        <v>0.43600000000000005</v>
      </c>
      <c r="AB1140" s="2">
        <v>0</v>
      </c>
      <c r="AC1140" s="1">
        <v>0</v>
      </c>
      <c r="AD1140" s="7">
        <v>43508</v>
      </c>
      <c r="AE1140" s="7">
        <v>43509</v>
      </c>
      <c r="AF1140">
        <v>1</v>
      </c>
      <c r="AG1140" t="s">
        <v>53</v>
      </c>
      <c r="AH1140" s="2">
        <v>0</v>
      </c>
      <c r="AI1140" s="1">
        <v>0</v>
      </c>
      <c r="AJ1140" s="1">
        <v>0</v>
      </c>
      <c r="AK1140" s="6" t="str">
        <f>+IF(Tabla1[[#This Row],[REQUEST_TY]]="SR MANTENIMIENTO CORRECTIVO", "EMERGENCIA", "OTROS")</f>
        <v>EMERGENCIA</v>
      </c>
      <c r="AL1140" s="6" t="str">
        <f>+_xlfn.IFS(Tabla1[[#This Row],[Veces obj]]&lt;=1,"0-1",Tabla1[[#This Row],[Veces obj]]&lt;=2,"1-2",Tabla1[[#This Row],[Veces obj]]&lt;=3,"2-3",TRUE,"&gt;3")</f>
        <v>0-1</v>
      </c>
      <c r="AM1140" s="6" t="str">
        <f>+_xlfn.IFS(MONTH(Tabla1[[#This Row],[MES]])&lt;=3,"Q1",MONTH(Tabla1[[#This Row],[MES]])&lt;=6,"Q2",MONTH(Tabla1[[#This Row],[MES]])&lt;=9,"Q3",TRUE,"Q4")</f>
        <v>Q1</v>
      </c>
      <c r="AN1140" t="str">
        <f>+IFERROR(VLOOKUP(Tabla1[[#This Row],[CUENTA]],CTAS[],2,0),"OTROS")</f>
        <v>OTROS</v>
      </c>
      <c r="AP1140" t="str">
        <f>+IFERROR(VLOOKUP(Tabla1[[#This Row],[EMPLEADO]],IS[],3,0),"OTROS")</f>
        <v>OTROS</v>
      </c>
      <c r="AQ1140" t="str">
        <f>+IFERROR(VLOOKUP(Tabla1[[#This Row],[EMPLEADO]],IS[[NÓMINA]:[INGENIERO]],2,0),"OTROS")</f>
        <v>OTROS</v>
      </c>
    </row>
    <row r="1141" spans="1:43" x14ac:dyDescent="0.25">
      <c r="A1141" t="s">
        <v>36</v>
      </c>
      <c r="B1141">
        <v>1</v>
      </c>
      <c r="C1141" t="s">
        <v>2341</v>
      </c>
      <c r="D1141" t="s">
        <v>38</v>
      </c>
      <c r="E1141" t="s">
        <v>39</v>
      </c>
      <c r="F1141" t="s">
        <v>2342</v>
      </c>
      <c r="G1141" s="17" t="s">
        <v>2343</v>
      </c>
      <c r="H1141" t="s">
        <v>740</v>
      </c>
      <c r="I1141" t="s">
        <v>43</v>
      </c>
      <c r="J1141" t="s">
        <v>8</v>
      </c>
      <c r="K1141" t="s">
        <v>338</v>
      </c>
      <c r="L1141" t="s">
        <v>2344</v>
      </c>
      <c r="M1141" t="s">
        <v>1238</v>
      </c>
      <c r="N1141">
        <v>0</v>
      </c>
      <c r="O1141" t="s">
        <v>47</v>
      </c>
      <c r="P1141">
        <v>2596</v>
      </c>
      <c r="Q1141" t="s">
        <v>48</v>
      </c>
      <c r="R1141" t="s">
        <v>49</v>
      </c>
      <c r="S1141" t="s">
        <v>50</v>
      </c>
      <c r="T1141" t="s">
        <v>51</v>
      </c>
      <c r="U1141" t="s">
        <v>52</v>
      </c>
      <c r="V1141">
        <v>1.05</v>
      </c>
      <c r="W1141" s="1">
        <v>750.75000000000011</v>
      </c>
      <c r="X1141">
        <v>1</v>
      </c>
      <c r="Y1141">
        <v>2.2000000000000002</v>
      </c>
      <c r="Z1141">
        <v>5</v>
      </c>
      <c r="AA1141">
        <v>0.44000000000000006</v>
      </c>
      <c r="AB1141" s="2">
        <v>0</v>
      </c>
      <c r="AC1141" s="1">
        <v>0</v>
      </c>
      <c r="AD1141" s="7">
        <v>43475</v>
      </c>
      <c r="AE1141" s="7">
        <v>43475</v>
      </c>
      <c r="AF1141">
        <v>0</v>
      </c>
      <c r="AG1141" t="s">
        <v>53</v>
      </c>
      <c r="AH1141" s="2">
        <v>0</v>
      </c>
      <c r="AI1141" s="1">
        <v>0</v>
      </c>
      <c r="AJ1141" s="1">
        <v>0</v>
      </c>
      <c r="AK1141" s="6" t="str">
        <f>+IF(Tabla1[[#This Row],[REQUEST_TY]]="SR MANTENIMIENTO CORRECTIVO", "EMERGENCIA", "OTROS")</f>
        <v>EMERGENCIA</v>
      </c>
      <c r="AL1141" s="6" t="str">
        <f>+_xlfn.IFS(Tabla1[[#This Row],[Veces obj]]&lt;=1,"0-1",Tabla1[[#This Row],[Veces obj]]&lt;=2,"1-2",Tabla1[[#This Row],[Veces obj]]&lt;=3,"2-3",TRUE,"&gt;3")</f>
        <v>0-1</v>
      </c>
      <c r="AM1141" s="6" t="str">
        <f>+_xlfn.IFS(MONTH(Tabla1[[#This Row],[MES]])&lt;=3,"Q1",MONTH(Tabla1[[#This Row],[MES]])&lt;=6,"Q2",MONTH(Tabla1[[#This Row],[MES]])&lt;=9,"Q3",TRUE,"Q4")</f>
        <v>Q1</v>
      </c>
      <c r="AN1141" t="str">
        <f>+IFERROR(VLOOKUP(Tabla1[[#This Row],[CUENTA]],CTAS[],2,0),"OTROS")</f>
        <v>OTROS</v>
      </c>
      <c r="AP1141" t="str">
        <f>+IFERROR(VLOOKUP(Tabla1[[#This Row],[EMPLEADO]],IS[],3,0),"OTROS")</f>
        <v>OTROS</v>
      </c>
      <c r="AQ1141" t="str">
        <f>+IFERROR(VLOOKUP(Tabla1[[#This Row],[EMPLEADO]],IS[[NÓMINA]:[INGENIERO]],2,0),"OTROS")</f>
        <v>OTROS</v>
      </c>
    </row>
    <row r="1142" spans="1:43" x14ac:dyDescent="0.25">
      <c r="A1142" t="s">
        <v>36</v>
      </c>
      <c r="B1142">
        <v>1</v>
      </c>
      <c r="C1142" t="s">
        <v>3819</v>
      </c>
      <c r="D1142" t="s">
        <v>3370</v>
      </c>
      <c r="E1142" t="s">
        <v>3742</v>
      </c>
      <c r="F1142" t="s">
        <v>3820</v>
      </c>
      <c r="G1142" s="17" t="s">
        <v>3821</v>
      </c>
      <c r="H1142" t="s">
        <v>297</v>
      </c>
      <c r="I1142" t="s">
        <v>43</v>
      </c>
      <c r="J1142" t="s">
        <v>8</v>
      </c>
      <c r="K1142" t="s">
        <v>3745</v>
      </c>
      <c r="L1142" t="s">
        <v>3822</v>
      </c>
      <c r="M1142" t="s">
        <v>73</v>
      </c>
      <c r="N1142">
        <v>0</v>
      </c>
      <c r="O1142" t="s">
        <v>47</v>
      </c>
      <c r="P1142" t="s">
        <v>822</v>
      </c>
      <c r="Q1142" t="s">
        <v>48</v>
      </c>
      <c r="R1142" t="s">
        <v>49</v>
      </c>
      <c r="S1142" t="s">
        <v>50</v>
      </c>
      <c r="T1142" t="s">
        <v>51</v>
      </c>
      <c r="U1142" t="s">
        <v>52</v>
      </c>
      <c r="V1142">
        <v>1</v>
      </c>
      <c r="W1142" s="1">
        <v>1072.5000000000002</v>
      </c>
      <c r="X1142">
        <v>0</v>
      </c>
      <c r="Y1142">
        <v>5</v>
      </c>
      <c r="Z1142">
        <v>5</v>
      </c>
      <c r="AA1142">
        <v>1</v>
      </c>
      <c r="AB1142" s="2">
        <v>0</v>
      </c>
      <c r="AC1142" s="1">
        <v>0</v>
      </c>
      <c r="AD1142" s="7">
        <v>43494</v>
      </c>
      <c r="AE1142" s="7">
        <v>43494</v>
      </c>
      <c r="AF1142">
        <v>0</v>
      </c>
      <c r="AG1142" t="s">
        <v>53</v>
      </c>
      <c r="AH1142" s="2">
        <v>0</v>
      </c>
      <c r="AI1142" s="1">
        <v>0</v>
      </c>
      <c r="AJ1142" s="1">
        <v>0</v>
      </c>
      <c r="AK1142" s="6" t="str">
        <f>+IF(Tabla1[[#This Row],[REQUEST_TY]]="SR MANTENIMIENTO CORRECTIVO", "EMERGENCIA", "OTROS")</f>
        <v>OTROS</v>
      </c>
      <c r="AL1142" s="6" t="str">
        <f>+_xlfn.IFS(Tabla1[[#This Row],[Veces obj]]&lt;=1,"0-1",Tabla1[[#This Row],[Veces obj]]&lt;=2,"1-2",Tabla1[[#This Row],[Veces obj]]&lt;=3,"2-3",TRUE,"&gt;3")</f>
        <v>0-1</v>
      </c>
      <c r="AM1142" s="6" t="str">
        <f>+_xlfn.IFS(MONTH(Tabla1[[#This Row],[MES]])&lt;=3,"Q1",MONTH(Tabla1[[#This Row],[MES]])&lt;=6,"Q2",MONTH(Tabla1[[#This Row],[MES]])&lt;=9,"Q3",TRUE,"Q4")</f>
        <v>Q1</v>
      </c>
      <c r="AN1142" t="str">
        <f>+IFERROR(VLOOKUP(Tabla1[[#This Row],[CUENTA]],CTAS[],2,0),"OTROS")</f>
        <v>OTROS</v>
      </c>
      <c r="AO1142">
        <v>1</v>
      </c>
      <c r="AP1142" t="str">
        <f>+IFERROR(VLOOKUP(Tabla1[[#This Row],[EMPLEADO]],IS[],3,0),"OTROS")</f>
        <v>JUAREZ</v>
      </c>
      <c r="AQ1142" t="str">
        <f>+IFERROR(VLOOKUP(Tabla1[[#This Row],[EMPLEADO]],IS[[NÓMINA]:[INGENIERO]],2,0),"OTROS")</f>
        <v>ALFREDO TORRES</v>
      </c>
    </row>
    <row r="1143" spans="1:43" x14ac:dyDescent="0.25">
      <c r="A1143" t="s">
        <v>4444</v>
      </c>
      <c r="B1143">
        <v>1</v>
      </c>
      <c r="C1143" t="s">
        <v>7050</v>
      </c>
      <c r="D1143" t="s">
        <v>38</v>
      </c>
      <c r="E1143" t="s">
        <v>275</v>
      </c>
      <c r="F1143" t="s">
        <v>7051</v>
      </c>
      <c r="G1143" s="17" t="s">
        <v>7052</v>
      </c>
      <c r="H1143" t="s">
        <v>568</v>
      </c>
      <c r="I1143" t="s">
        <v>43</v>
      </c>
      <c r="J1143" t="s">
        <v>8</v>
      </c>
      <c r="K1143" t="s">
        <v>71</v>
      </c>
      <c r="L1143" t="s">
        <v>569</v>
      </c>
      <c r="M1143" t="s">
        <v>570</v>
      </c>
      <c r="N1143">
        <v>0</v>
      </c>
      <c r="O1143" t="s">
        <v>47</v>
      </c>
      <c r="P1143">
        <v>112</v>
      </c>
      <c r="Q1143" t="s">
        <v>48</v>
      </c>
      <c r="R1143" t="s">
        <v>95</v>
      </c>
      <c r="S1143" t="s">
        <v>64</v>
      </c>
      <c r="T1143" t="s">
        <v>51</v>
      </c>
      <c r="U1143" t="s">
        <v>96</v>
      </c>
      <c r="V1143">
        <v>1.1000000000000001</v>
      </c>
      <c r="W1143" s="1">
        <v>1501.5000000000002</v>
      </c>
      <c r="X1143">
        <v>1</v>
      </c>
      <c r="Y1143">
        <v>2.2000000000000002</v>
      </c>
      <c r="Z1143">
        <v>5</v>
      </c>
      <c r="AA1143">
        <v>0.44000000000000006</v>
      </c>
      <c r="AB1143" s="2">
        <v>0</v>
      </c>
      <c r="AC1143" s="1">
        <v>0</v>
      </c>
      <c r="AD1143" s="7">
        <v>43521</v>
      </c>
      <c r="AE1143" s="7">
        <v>43521</v>
      </c>
      <c r="AF1143">
        <v>0</v>
      </c>
      <c r="AG1143" t="s">
        <v>53</v>
      </c>
      <c r="AH1143" s="2">
        <v>0</v>
      </c>
      <c r="AI1143" s="1">
        <v>0</v>
      </c>
      <c r="AJ1143" s="1">
        <v>0</v>
      </c>
      <c r="AK1143" s="6" t="str">
        <f>+IF(Tabla1[[#This Row],[REQUEST_TY]]="SR MANTENIMIENTO CORRECTIVO", "EMERGENCIA", "OTROS")</f>
        <v>EMERGENCIA</v>
      </c>
      <c r="AL1143" s="6" t="str">
        <f>+_xlfn.IFS(Tabla1[[#This Row],[Veces obj]]&lt;=1,"0-1",Tabla1[[#This Row],[Veces obj]]&lt;=2,"1-2",Tabla1[[#This Row],[Veces obj]]&lt;=3,"2-3",TRUE,"&gt;3")</f>
        <v>0-1</v>
      </c>
      <c r="AM1143" s="6" t="str">
        <f>+_xlfn.IFS(MONTH(Tabla1[[#This Row],[MES]])&lt;=3,"Q1",MONTH(Tabla1[[#This Row],[MES]])&lt;=6,"Q2",MONTH(Tabla1[[#This Row],[MES]])&lt;=9,"Q3",TRUE,"Q4")</f>
        <v>Q1</v>
      </c>
      <c r="AN1143" t="str">
        <f>+IFERROR(VLOOKUP(Tabla1[[#This Row],[CUENTA]],CTAS[],2,0),"OTROS")</f>
        <v>OTROS</v>
      </c>
      <c r="AP1143" t="str">
        <f>+IFERROR(VLOOKUP(Tabla1[[#This Row],[EMPLEADO]],IS[],3,0),"OTROS")</f>
        <v>OTROS</v>
      </c>
      <c r="AQ1143" t="str">
        <f>+IFERROR(VLOOKUP(Tabla1[[#This Row],[EMPLEADO]],IS[[NÓMINA]:[INGENIERO]],2,0),"OTROS")</f>
        <v>OTROS</v>
      </c>
    </row>
    <row r="1144" spans="1:43" x14ac:dyDescent="0.25">
      <c r="A1144" t="s">
        <v>36</v>
      </c>
      <c r="B1144">
        <v>1</v>
      </c>
      <c r="C1144" t="s">
        <v>2345</v>
      </c>
      <c r="D1144" t="s">
        <v>38</v>
      </c>
      <c r="E1144" t="s">
        <v>394</v>
      </c>
      <c r="F1144" t="s">
        <v>2346</v>
      </c>
      <c r="G1144" s="17" t="s">
        <v>396</v>
      </c>
      <c r="H1144" t="s">
        <v>1063</v>
      </c>
      <c r="I1144" t="s">
        <v>43</v>
      </c>
      <c r="J1144" t="s">
        <v>8</v>
      </c>
      <c r="K1144" t="s">
        <v>385</v>
      </c>
      <c r="L1144" t="s">
        <v>397</v>
      </c>
      <c r="M1144" t="s">
        <v>387</v>
      </c>
      <c r="N1144">
        <v>0</v>
      </c>
      <c r="O1144" t="s">
        <v>47</v>
      </c>
      <c r="P1144">
        <v>4</v>
      </c>
      <c r="Q1144" t="s">
        <v>207</v>
      </c>
      <c r="R1144" t="s">
        <v>63</v>
      </c>
      <c r="S1144" t="s">
        <v>64</v>
      </c>
      <c r="T1144" t="s">
        <v>51</v>
      </c>
      <c r="U1144" t="s">
        <v>209</v>
      </c>
      <c r="V1144">
        <v>0</v>
      </c>
      <c r="W1144" s="1">
        <v>0</v>
      </c>
      <c r="X1144">
        <v>1</v>
      </c>
      <c r="Y1144">
        <v>2.21</v>
      </c>
      <c r="Z1144">
        <v>5</v>
      </c>
      <c r="AA1144">
        <v>0.442</v>
      </c>
      <c r="AB1144" s="2">
        <v>0</v>
      </c>
      <c r="AC1144" s="1">
        <v>0</v>
      </c>
      <c r="AD1144" s="7">
        <v>43472</v>
      </c>
      <c r="AE1144" s="7">
        <v>43472</v>
      </c>
      <c r="AF1144">
        <v>0</v>
      </c>
      <c r="AG1144" t="s">
        <v>53</v>
      </c>
      <c r="AH1144" s="2">
        <v>0</v>
      </c>
      <c r="AI1144" s="1">
        <v>0</v>
      </c>
      <c r="AJ1144" s="1">
        <v>0</v>
      </c>
      <c r="AK1144" s="6" t="str">
        <f>+IF(Tabla1[[#This Row],[REQUEST_TY]]="SR MANTENIMIENTO CORRECTIVO", "EMERGENCIA", "OTROS")</f>
        <v>EMERGENCIA</v>
      </c>
      <c r="AL1144" s="6" t="str">
        <f>+_xlfn.IFS(Tabla1[[#This Row],[Veces obj]]&lt;=1,"0-1",Tabla1[[#This Row],[Veces obj]]&lt;=2,"1-2",Tabla1[[#This Row],[Veces obj]]&lt;=3,"2-3",TRUE,"&gt;3")</f>
        <v>0-1</v>
      </c>
      <c r="AM1144" s="6" t="str">
        <f>+_xlfn.IFS(MONTH(Tabla1[[#This Row],[MES]])&lt;=3,"Q1",MONTH(Tabla1[[#This Row],[MES]])&lt;=6,"Q2",MONTH(Tabla1[[#This Row],[MES]])&lt;=9,"Q3",TRUE,"Q4")</f>
        <v>Q1</v>
      </c>
      <c r="AN1144" t="str">
        <f>+IFERROR(VLOOKUP(Tabla1[[#This Row],[CUENTA]],CTAS[],2,0),"OTROS")</f>
        <v>OTROS</v>
      </c>
      <c r="AP1144" t="str">
        <f>+IFERROR(VLOOKUP(Tabla1[[#This Row],[EMPLEADO]],IS[],3,0),"OTROS")</f>
        <v>OTROS</v>
      </c>
      <c r="AQ1144" t="str">
        <f>+IFERROR(VLOOKUP(Tabla1[[#This Row],[EMPLEADO]],IS[[NÓMINA]:[INGENIERO]],2,0),"OTROS")</f>
        <v>OTROS</v>
      </c>
    </row>
    <row r="1145" spans="1:43" x14ac:dyDescent="0.25">
      <c r="A1145" t="s">
        <v>4444</v>
      </c>
      <c r="B1145">
        <v>1</v>
      </c>
      <c r="C1145" t="s">
        <v>5902</v>
      </c>
      <c r="D1145" t="s">
        <v>38</v>
      </c>
      <c r="E1145" t="s">
        <v>558</v>
      </c>
      <c r="F1145" t="s">
        <v>5903</v>
      </c>
      <c r="G1145" s="17" t="s">
        <v>3465</v>
      </c>
      <c r="H1145" t="s">
        <v>246</v>
      </c>
      <c r="I1145" t="s">
        <v>43</v>
      </c>
      <c r="J1145" t="s">
        <v>8</v>
      </c>
      <c r="K1145" t="s">
        <v>798</v>
      </c>
      <c r="L1145" t="s">
        <v>1509</v>
      </c>
      <c r="M1145" t="s">
        <v>1510</v>
      </c>
      <c r="N1145">
        <v>1</v>
      </c>
      <c r="O1145" t="s">
        <v>105</v>
      </c>
      <c r="P1145">
        <v>91</v>
      </c>
      <c r="Q1145" t="s">
        <v>48</v>
      </c>
      <c r="R1145" t="s">
        <v>95</v>
      </c>
      <c r="S1145" t="s">
        <v>64</v>
      </c>
      <c r="T1145" t="s">
        <v>51</v>
      </c>
      <c r="U1145" t="s">
        <v>96</v>
      </c>
      <c r="V1145">
        <v>1.1000000000000001</v>
      </c>
      <c r="W1145" s="1">
        <v>0</v>
      </c>
      <c r="X1145">
        <v>1</v>
      </c>
      <c r="Y1145">
        <v>2.21</v>
      </c>
      <c r="Z1145">
        <v>5</v>
      </c>
      <c r="AA1145">
        <v>0.442</v>
      </c>
      <c r="AB1145" s="2">
        <v>0</v>
      </c>
      <c r="AC1145" s="1">
        <v>0</v>
      </c>
      <c r="AD1145" s="7">
        <v>43509</v>
      </c>
      <c r="AE1145" s="7">
        <v>43509</v>
      </c>
      <c r="AF1145">
        <v>0</v>
      </c>
      <c r="AG1145" t="s">
        <v>53</v>
      </c>
      <c r="AH1145" s="2">
        <v>0</v>
      </c>
      <c r="AI1145" s="1">
        <v>0</v>
      </c>
      <c r="AJ1145" s="1">
        <v>0</v>
      </c>
      <c r="AK1145" s="6" t="str">
        <f>+IF(Tabla1[[#This Row],[REQUEST_TY]]="SR MANTENIMIENTO CORRECTIVO", "EMERGENCIA", "OTROS")</f>
        <v>EMERGENCIA</v>
      </c>
      <c r="AL1145" s="6" t="str">
        <f>+_xlfn.IFS(Tabla1[[#This Row],[Veces obj]]&lt;=1,"0-1",Tabla1[[#This Row],[Veces obj]]&lt;=2,"1-2",Tabla1[[#This Row],[Veces obj]]&lt;=3,"2-3",TRUE,"&gt;3")</f>
        <v>0-1</v>
      </c>
      <c r="AM1145" s="6" t="str">
        <f>+_xlfn.IFS(MONTH(Tabla1[[#This Row],[MES]])&lt;=3,"Q1",MONTH(Tabla1[[#This Row],[MES]])&lt;=6,"Q2",MONTH(Tabla1[[#This Row],[MES]])&lt;=9,"Q3",TRUE,"Q4")</f>
        <v>Q1</v>
      </c>
      <c r="AN1145" t="str">
        <f>+IFERROR(VLOOKUP(Tabla1[[#This Row],[CUENTA]],CTAS[],2,0),"OTROS")</f>
        <v>OTROS</v>
      </c>
      <c r="AP1145" t="str">
        <f>+IFERROR(VLOOKUP(Tabla1[[#This Row],[EMPLEADO]],IS[],3,0),"OTROS")</f>
        <v>OTROS</v>
      </c>
      <c r="AQ1145" t="str">
        <f>+IFERROR(VLOOKUP(Tabla1[[#This Row],[EMPLEADO]],IS[[NÓMINA]:[INGENIERO]],2,0),"OTROS")</f>
        <v>OTROS</v>
      </c>
    </row>
    <row r="1146" spans="1:43" x14ac:dyDescent="0.25">
      <c r="A1146" t="s">
        <v>36</v>
      </c>
      <c r="B1146">
        <v>1</v>
      </c>
      <c r="C1146" t="s">
        <v>2347</v>
      </c>
      <c r="D1146" t="s">
        <v>38</v>
      </c>
      <c r="E1146" t="s">
        <v>133</v>
      </c>
      <c r="F1146" t="s">
        <v>2348</v>
      </c>
      <c r="G1146" s="17" t="s">
        <v>2349</v>
      </c>
      <c r="H1146" t="s">
        <v>740</v>
      </c>
      <c r="I1146" t="s">
        <v>43</v>
      </c>
      <c r="J1146" t="s">
        <v>8</v>
      </c>
      <c r="K1146" t="s">
        <v>59</v>
      </c>
      <c r="L1146" t="s">
        <v>1149</v>
      </c>
      <c r="M1146" t="s">
        <v>1150</v>
      </c>
      <c r="N1146">
        <v>0</v>
      </c>
      <c r="O1146" t="s">
        <v>47</v>
      </c>
      <c r="P1146">
        <v>59</v>
      </c>
      <c r="Q1146" t="s">
        <v>82</v>
      </c>
      <c r="R1146" t="s">
        <v>138</v>
      </c>
      <c r="S1146" t="s">
        <v>139</v>
      </c>
      <c r="T1146" t="s">
        <v>51</v>
      </c>
      <c r="U1146" t="s">
        <v>140</v>
      </c>
      <c r="V1146">
        <v>1.1000000000000001</v>
      </c>
      <c r="W1146" s="1">
        <v>1730.3000000000004</v>
      </c>
      <c r="X1146">
        <v>1</v>
      </c>
      <c r="Y1146">
        <v>1.77</v>
      </c>
      <c r="Z1146">
        <v>4</v>
      </c>
      <c r="AA1146">
        <v>0.4425</v>
      </c>
      <c r="AB1146" s="2">
        <v>0</v>
      </c>
      <c r="AC1146" s="1">
        <v>0</v>
      </c>
      <c r="AD1146" s="7">
        <v>43482</v>
      </c>
      <c r="AE1146" s="7">
        <v>43482</v>
      </c>
      <c r="AF1146">
        <v>0</v>
      </c>
      <c r="AG1146" t="s">
        <v>53</v>
      </c>
      <c r="AH1146" s="2">
        <v>0</v>
      </c>
      <c r="AI1146" s="1">
        <v>0</v>
      </c>
      <c r="AJ1146" s="1">
        <v>0</v>
      </c>
      <c r="AK1146" s="6" t="str">
        <f>+IF(Tabla1[[#This Row],[REQUEST_TY]]="SR MANTENIMIENTO CORRECTIVO", "EMERGENCIA", "OTROS")</f>
        <v>EMERGENCIA</v>
      </c>
      <c r="AL1146" s="6" t="str">
        <f>+_xlfn.IFS(Tabla1[[#This Row],[Veces obj]]&lt;=1,"0-1",Tabla1[[#This Row],[Veces obj]]&lt;=2,"1-2",Tabla1[[#This Row],[Veces obj]]&lt;=3,"2-3",TRUE,"&gt;3")</f>
        <v>0-1</v>
      </c>
      <c r="AM1146" s="6" t="str">
        <f>+_xlfn.IFS(MONTH(Tabla1[[#This Row],[MES]])&lt;=3,"Q1",MONTH(Tabla1[[#This Row],[MES]])&lt;=6,"Q2",MONTH(Tabla1[[#This Row],[MES]])&lt;=9,"Q3",TRUE,"Q4")</f>
        <v>Q1</v>
      </c>
      <c r="AN1146" t="str">
        <f>+IFERROR(VLOOKUP(Tabla1[[#This Row],[CUENTA]],CTAS[],2,0),"OTROS")</f>
        <v>OTROS</v>
      </c>
      <c r="AP1146" t="str">
        <f>+IFERROR(VLOOKUP(Tabla1[[#This Row],[EMPLEADO]],IS[],3,0),"OTROS")</f>
        <v>OTROS</v>
      </c>
      <c r="AQ1146" t="str">
        <f>+IFERROR(VLOOKUP(Tabla1[[#This Row],[EMPLEADO]],IS[[NÓMINA]:[INGENIERO]],2,0),"OTROS")</f>
        <v>OTROS</v>
      </c>
    </row>
    <row r="1147" spans="1:43" x14ac:dyDescent="0.25">
      <c r="A1147" t="s">
        <v>36</v>
      </c>
      <c r="B1147">
        <v>1</v>
      </c>
      <c r="C1147" t="s">
        <v>2350</v>
      </c>
      <c r="D1147" t="s">
        <v>38</v>
      </c>
      <c r="E1147" t="s">
        <v>300</v>
      </c>
      <c r="F1147" t="s">
        <v>2351</v>
      </c>
      <c r="G1147" s="17" t="s">
        <v>2352</v>
      </c>
      <c r="H1147" t="s">
        <v>136</v>
      </c>
      <c r="I1147" t="s">
        <v>43</v>
      </c>
      <c r="J1147" t="s">
        <v>8</v>
      </c>
      <c r="K1147" t="s">
        <v>102</v>
      </c>
      <c r="L1147" t="s">
        <v>1621</v>
      </c>
      <c r="M1147" t="s">
        <v>736</v>
      </c>
      <c r="N1147">
        <v>0</v>
      </c>
      <c r="O1147" t="s">
        <v>47</v>
      </c>
      <c r="P1147">
        <v>9</v>
      </c>
      <c r="Q1147" t="s">
        <v>194</v>
      </c>
      <c r="R1147" t="s">
        <v>223</v>
      </c>
      <c r="S1147" t="s">
        <v>139</v>
      </c>
      <c r="T1147" t="s">
        <v>51</v>
      </c>
      <c r="U1147" t="s">
        <v>224</v>
      </c>
      <c r="V1147">
        <v>0.8</v>
      </c>
      <c r="W1147" s="1">
        <v>1258.4000000000003</v>
      </c>
      <c r="X1147">
        <v>1</v>
      </c>
      <c r="Y1147">
        <v>1.77</v>
      </c>
      <c r="Z1147">
        <v>4</v>
      </c>
      <c r="AA1147">
        <v>0.4425</v>
      </c>
      <c r="AB1147" s="2">
        <v>0</v>
      </c>
      <c r="AC1147" s="1">
        <v>0</v>
      </c>
      <c r="AD1147" s="7">
        <v>43483</v>
      </c>
      <c r="AE1147" s="7">
        <v>43483</v>
      </c>
      <c r="AF1147">
        <v>0</v>
      </c>
      <c r="AG1147" t="s">
        <v>53</v>
      </c>
      <c r="AH1147" s="2">
        <v>0</v>
      </c>
      <c r="AI1147" s="1">
        <v>0</v>
      </c>
      <c r="AJ1147" s="1">
        <v>0</v>
      </c>
      <c r="AK1147" s="6" t="str">
        <f>+IF(Tabla1[[#This Row],[REQUEST_TY]]="SR MANTENIMIENTO CORRECTIVO", "EMERGENCIA", "OTROS")</f>
        <v>EMERGENCIA</v>
      </c>
      <c r="AL1147" s="6" t="str">
        <f>+_xlfn.IFS(Tabla1[[#This Row],[Veces obj]]&lt;=1,"0-1",Tabla1[[#This Row],[Veces obj]]&lt;=2,"1-2",Tabla1[[#This Row],[Veces obj]]&lt;=3,"2-3",TRUE,"&gt;3")</f>
        <v>0-1</v>
      </c>
      <c r="AM1147" s="6" t="str">
        <f>+_xlfn.IFS(MONTH(Tabla1[[#This Row],[MES]])&lt;=3,"Q1",MONTH(Tabla1[[#This Row],[MES]])&lt;=6,"Q2",MONTH(Tabla1[[#This Row],[MES]])&lt;=9,"Q3",TRUE,"Q4")</f>
        <v>Q1</v>
      </c>
      <c r="AN1147" t="str">
        <f>+IFERROR(VLOOKUP(Tabla1[[#This Row],[CUENTA]],CTAS[],2,0),"OTROS")</f>
        <v>OTROS</v>
      </c>
      <c r="AP1147" t="str">
        <f>+IFERROR(VLOOKUP(Tabla1[[#This Row],[EMPLEADO]],IS[],3,0),"OTROS")</f>
        <v>OTROS</v>
      </c>
      <c r="AQ1147" t="str">
        <f>+IFERROR(VLOOKUP(Tabla1[[#This Row],[EMPLEADO]],IS[[NÓMINA]:[INGENIERO]],2,0),"OTROS")</f>
        <v>OTROS</v>
      </c>
    </row>
    <row r="1148" spans="1:43" x14ac:dyDescent="0.25">
      <c r="A1148" t="s">
        <v>4444</v>
      </c>
      <c r="B1148">
        <v>1</v>
      </c>
      <c r="C1148" t="s">
        <v>6474</v>
      </c>
      <c r="D1148" t="s">
        <v>38</v>
      </c>
      <c r="E1148" t="s">
        <v>217</v>
      </c>
      <c r="F1148" t="s">
        <v>6475</v>
      </c>
      <c r="G1148" s="17" t="s">
        <v>2698</v>
      </c>
      <c r="H1148" t="s">
        <v>58</v>
      </c>
      <c r="I1148" t="s">
        <v>43</v>
      </c>
      <c r="J1148" t="s">
        <v>8</v>
      </c>
      <c r="K1148" t="s">
        <v>59</v>
      </c>
      <c r="L1148" t="s">
        <v>1164</v>
      </c>
      <c r="M1148" t="s">
        <v>222</v>
      </c>
      <c r="N1148">
        <v>0</v>
      </c>
      <c r="O1148" t="s">
        <v>47</v>
      </c>
      <c r="P1148">
        <v>28</v>
      </c>
      <c r="Q1148" t="s">
        <v>62</v>
      </c>
      <c r="R1148" t="s">
        <v>223</v>
      </c>
      <c r="S1148" t="s">
        <v>139</v>
      </c>
      <c r="T1148" t="s">
        <v>51</v>
      </c>
      <c r="U1148" t="s">
        <v>262</v>
      </c>
      <c r="V1148">
        <v>1.05</v>
      </c>
      <c r="W1148" s="1">
        <v>1651.6500000000003</v>
      </c>
      <c r="X1148">
        <v>1</v>
      </c>
      <c r="Y1148">
        <v>1.77</v>
      </c>
      <c r="Z1148">
        <v>4</v>
      </c>
      <c r="AA1148">
        <v>0.4425</v>
      </c>
      <c r="AB1148" s="2">
        <v>0</v>
      </c>
      <c r="AC1148" s="1">
        <v>0</v>
      </c>
      <c r="AD1148" s="7">
        <v>43515</v>
      </c>
      <c r="AE1148" s="7">
        <v>43515</v>
      </c>
      <c r="AF1148">
        <v>0</v>
      </c>
      <c r="AG1148" t="s">
        <v>53</v>
      </c>
      <c r="AH1148" s="2">
        <v>0</v>
      </c>
      <c r="AI1148" s="1">
        <v>0</v>
      </c>
      <c r="AJ1148" s="1">
        <v>0</v>
      </c>
      <c r="AK1148" s="6" t="str">
        <f>+IF(Tabla1[[#This Row],[REQUEST_TY]]="SR MANTENIMIENTO CORRECTIVO", "EMERGENCIA", "OTROS")</f>
        <v>EMERGENCIA</v>
      </c>
      <c r="AL1148" s="6" t="str">
        <f>+_xlfn.IFS(Tabla1[[#This Row],[Veces obj]]&lt;=1,"0-1",Tabla1[[#This Row],[Veces obj]]&lt;=2,"1-2",Tabla1[[#This Row],[Veces obj]]&lt;=3,"2-3",TRUE,"&gt;3")</f>
        <v>0-1</v>
      </c>
      <c r="AM1148" s="6" t="str">
        <f>+_xlfn.IFS(MONTH(Tabla1[[#This Row],[MES]])&lt;=3,"Q1",MONTH(Tabla1[[#This Row],[MES]])&lt;=6,"Q2",MONTH(Tabla1[[#This Row],[MES]])&lt;=9,"Q3",TRUE,"Q4")</f>
        <v>Q1</v>
      </c>
      <c r="AN1148" t="str">
        <f>+IFERROR(VLOOKUP(Tabla1[[#This Row],[CUENTA]],CTAS[],2,0),"OTROS")</f>
        <v>OTROS</v>
      </c>
      <c r="AP1148" t="str">
        <f>+IFERROR(VLOOKUP(Tabla1[[#This Row],[EMPLEADO]],IS[],3,0),"OTROS")</f>
        <v>OTROS</v>
      </c>
      <c r="AQ1148" t="str">
        <f>+IFERROR(VLOOKUP(Tabla1[[#This Row],[EMPLEADO]],IS[[NÓMINA]:[INGENIERO]],2,0),"OTROS")</f>
        <v>OTROS</v>
      </c>
    </row>
    <row r="1149" spans="1:43" x14ac:dyDescent="0.25">
      <c r="A1149" t="s">
        <v>4444</v>
      </c>
      <c r="B1149">
        <v>1</v>
      </c>
      <c r="C1149" t="s">
        <v>6745</v>
      </c>
      <c r="D1149" t="s">
        <v>38</v>
      </c>
      <c r="E1149" t="s">
        <v>133</v>
      </c>
      <c r="F1149" t="s">
        <v>6746</v>
      </c>
      <c r="G1149" s="17" t="s">
        <v>6747</v>
      </c>
      <c r="H1149" t="s">
        <v>1572</v>
      </c>
      <c r="I1149" t="s">
        <v>43</v>
      </c>
      <c r="J1149" t="s">
        <v>8</v>
      </c>
      <c r="K1149" t="s">
        <v>966</v>
      </c>
      <c r="L1149" t="s">
        <v>1956</v>
      </c>
      <c r="M1149" t="s">
        <v>1957</v>
      </c>
      <c r="N1149">
        <v>0</v>
      </c>
      <c r="O1149" t="s">
        <v>47</v>
      </c>
      <c r="P1149">
        <v>85</v>
      </c>
      <c r="Q1149" t="s">
        <v>48</v>
      </c>
      <c r="R1149" t="s">
        <v>138</v>
      </c>
      <c r="S1149" t="s">
        <v>139</v>
      </c>
      <c r="T1149" t="s">
        <v>51</v>
      </c>
      <c r="U1149" t="s">
        <v>353</v>
      </c>
      <c r="V1149">
        <v>1.1499999999999999</v>
      </c>
      <c r="W1149" s="1">
        <v>1808.95</v>
      </c>
      <c r="X1149">
        <v>1</v>
      </c>
      <c r="Y1149">
        <v>1.77</v>
      </c>
      <c r="Z1149">
        <v>4</v>
      </c>
      <c r="AA1149">
        <v>0.4425</v>
      </c>
      <c r="AB1149" s="2">
        <v>0</v>
      </c>
      <c r="AC1149" s="1">
        <v>0</v>
      </c>
      <c r="AD1149" s="7">
        <v>43516</v>
      </c>
      <c r="AE1149" s="7">
        <v>43517</v>
      </c>
      <c r="AF1149">
        <v>1</v>
      </c>
      <c r="AG1149" t="s">
        <v>53</v>
      </c>
      <c r="AH1149" s="2">
        <v>0</v>
      </c>
      <c r="AI1149" s="1">
        <v>0</v>
      </c>
      <c r="AJ1149" s="1">
        <v>0</v>
      </c>
      <c r="AK1149" s="6" t="str">
        <f>+IF(Tabla1[[#This Row],[REQUEST_TY]]="SR MANTENIMIENTO CORRECTIVO", "EMERGENCIA", "OTROS")</f>
        <v>EMERGENCIA</v>
      </c>
      <c r="AL1149" s="6" t="str">
        <f>+_xlfn.IFS(Tabla1[[#This Row],[Veces obj]]&lt;=1,"0-1",Tabla1[[#This Row],[Veces obj]]&lt;=2,"1-2",Tabla1[[#This Row],[Veces obj]]&lt;=3,"2-3",TRUE,"&gt;3")</f>
        <v>0-1</v>
      </c>
      <c r="AM1149" s="6" t="str">
        <f>+_xlfn.IFS(MONTH(Tabla1[[#This Row],[MES]])&lt;=3,"Q1",MONTH(Tabla1[[#This Row],[MES]])&lt;=6,"Q2",MONTH(Tabla1[[#This Row],[MES]])&lt;=9,"Q3",TRUE,"Q4")</f>
        <v>Q1</v>
      </c>
      <c r="AN1149" t="str">
        <f>+IFERROR(VLOOKUP(Tabla1[[#This Row],[CUENTA]],CTAS[],2,0),"OTROS")</f>
        <v>OTROS</v>
      </c>
      <c r="AP1149" t="str">
        <f>+IFERROR(VLOOKUP(Tabla1[[#This Row],[EMPLEADO]],IS[],3,0),"OTROS")</f>
        <v>OTROS</v>
      </c>
      <c r="AQ1149" t="str">
        <f>+IFERROR(VLOOKUP(Tabla1[[#This Row],[EMPLEADO]],IS[[NÓMINA]:[INGENIERO]],2,0),"OTROS")</f>
        <v>OTROS</v>
      </c>
    </row>
    <row r="1150" spans="1:43" x14ac:dyDescent="0.25">
      <c r="A1150" t="s">
        <v>36</v>
      </c>
      <c r="B1150">
        <v>1</v>
      </c>
      <c r="C1150" t="s">
        <v>2353</v>
      </c>
      <c r="D1150" t="s">
        <v>38</v>
      </c>
      <c r="E1150" t="s">
        <v>76</v>
      </c>
      <c r="F1150" t="s">
        <v>2354</v>
      </c>
      <c r="G1150" s="17" t="s">
        <v>2355</v>
      </c>
      <c r="H1150" t="s">
        <v>101</v>
      </c>
      <c r="I1150" t="s">
        <v>43</v>
      </c>
      <c r="J1150" t="s">
        <v>8</v>
      </c>
      <c r="K1150" t="s">
        <v>102</v>
      </c>
      <c r="L1150" t="s">
        <v>247</v>
      </c>
      <c r="M1150" t="s">
        <v>248</v>
      </c>
      <c r="N1150">
        <v>0</v>
      </c>
      <c r="O1150" t="s">
        <v>105</v>
      </c>
      <c r="P1150">
        <v>50</v>
      </c>
      <c r="Q1150" t="s">
        <v>82</v>
      </c>
      <c r="R1150" t="s">
        <v>63</v>
      </c>
      <c r="S1150" t="s">
        <v>64</v>
      </c>
      <c r="T1150" t="s">
        <v>51</v>
      </c>
      <c r="U1150" t="s">
        <v>83</v>
      </c>
      <c r="V1150">
        <v>1.05</v>
      </c>
      <c r="W1150" s="1">
        <v>687.75</v>
      </c>
      <c r="X1150">
        <v>1</v>
      </c>
      <c r="Y1150">
        <v>2.2200000000000002</v>
      </c>
      <c r="Z1150">
        <v>5</v>
      </c>
      <c r="AA1150">
        <v>0.44400000000000006</v>
      </c>
      <c r="AB1150" s="2">
        <v>0</v>
      </c>
      <c r="AC1150" s="1">
        <v>0</v>
      </c>
      <c r="AD1150" s="7">
        <v>43467</v>
      </c>
      <c r="AE1150" s="7">
        <v>43467</v>
      </c>
      <c r="AF1150">
        <v>0</v>
      </c>
      <c r="AG1150" t="s">
        <v>53</v>
      </c>
      <c r="AH1150" s="2">
        <v>0</v>
      </c>
      <c r="AI1150" s="1">
        <v>0</v>
      </c>
      <c r="AJ1150" s="1">
        <v>0</v>
      </c>
      <c r="AK1150" s="6" t="str">
        <f>+IF(Tabla1[[#This Row],[REQUEST_TY]]="SR MANTENIMIENTO CORRECTIVO", "EMERGENCIA", "OTROS")</f>
        <v>EMERGENCIA</v>
      </c>
      <c r="AL1150" s="6" t="str">
        <f>+_xlfn.IFS(Tabla1[[#This Row],[Veces obj]]&lt;=1,"0-1",Tabla1[[#This Row],[Veces obj]]&lt;=2,"1-2",Tabla1[[#This Row],[Veces obj]]&lt;=3,"2-3",TRUE,"&gt;3")</f>
        <v>0-1</v>
      </c>
      <c r="AM1150" s="6" t="str">
        <f>+_xlfn.IFS(MONTH(Tabla1[[#This Row],[MES]])&lt;=3,"Q1",MONTH(Tabla1[[#This Row],[MES]])&lt;=6,"Q2",MONTH(Tabla1[[#This Row],[MES]])&lt;=9,"Q3",TRUE,"Q4")</f>
        <v>Q1</v>
      </c>
      <c r="AN1150" t="str">
        <f>+IFERROR(VLOOKUP(Tabla1[[#This Row],[CUENTA]],CTAS[],2,0),"OTROS")</f>
        <v>OTROS</v>
      </c>
      <c r="AP1150" t="str">
        <f>+IFERROR(VLOOKUP(Tabla1[[#This Row],[EMPLEADO]],IS[],3,0),"OTROS")</f>
        <v>OTROS</v>
      </c>
      <c r="AQ1150" t="str">
        <f>+IFERROR(VLOOKUP(Tabla1[[#This Row],[EMPLEADO]],IS[[NÓMINA]:[INGENIERO]],2,0),"OTROS")</f>
        <v>OTROS</v>
      </c>
    </row>
    <row r="1151" spans="1:43" x14ac:dyDescent="0.25">
      <c r="A1151" t="s">
        <v>36</v>
      </c>
      <c r="B1151">
        <v>1</v>
      </c>
      <c r="C1151" t="s">
        <v>2356</v>
      </c>
      <c r="D1151" t="s">
        <v>38</v>
      </c>
      <c r="E1151" t="s">
        <v>558</v>
      </c>
      <c r="F1151" t="s">
        <v>2357</v>
      </c>
      <c r="G1151" s="17" t="s">
        <v>2358</v>
      </c>
      <c r="H1151" t="s">
        <v>1572</v>
      </c>
      <c r="I1151" t="s">
        <v>43</v>
      </c>
      <c r="J1151" t="s">
        <v>8</v>
      </c>
      <c r="K1151" t="s">
        <v>966</v>
      </c>
      <c r="L1151" t="s">
        <v>1956</v>
      </c>
      <c r="M1151" t="s">
        <v>1957</v>
      </c>
      <c r="N1151">
        <v>0</v>
      </c>
      <c r="O1151" t="s">
        <v>47</v>
      </c>
      <c r="P1151">
        <v>99</v>
      </c>
      <c r="Q1151" t="s">
        <v>48</v>
      </c>
      <c r="R1151" t="s">
        <v>95</v>
      </c>
      <c r="S1151" t="s">
        <v>64</v>
      </c>
      <c r="T1151" t="s">
        <v>51</v>
      </c>
      <c r="U1151" t="s">
        <v>96</v>
      </c>
      <c r="V1151">
        <v>1.1000000000000001</v>
      </c>
      <c r="W1151" s="1">
        <v>1501.5000000000002</v>
      </c>
      <c r="X1151">
        <v>1</v>
      </c>
      <c r="Y1151">
        <v>2.2200000000000002</v>
      </c>
      <c r="Z1151">
        <v>5</v>
      </c>
      <c r="AA1151">
        <v>0.44400000000000006</v>
      </c>
      <c r="AB1151" s="2">
        <v>0</v>
      </c>
      <c r="AC1151" s="1">
        <v>0</v>
      </c>
      <c r="AD1151" s="7">
        <v>43468</v>
      </c>
      <c r="AE1151" s="7">
        <v>43468</v>
      </c>
      <c r="AF1151">
        <v>0</v>
      </c>
      <c r="AG1151" t="s">
        <v>53</v>
      </c>
      <c r="AH1151" s="2">
        <v>0</v>
      </c>
      <c r="AI1151" s="1">
        <v>0</v>
      </c>
      <c r="AJ1151" s="1">
        <v>0</v>
      </c>
      <c r="AK1151" s="6" t="str">
        <f>+IF(Tabla1[[#This Row],[REQUEST_TY]]="SR MANTENIMIENTO CORRECTIVO", "EMERGENCIA", "OTROS")</f>
        <v>EMERGENCIA</v>
      </c>
      <c r="AL1151" s="6" t="str">
        <f>+_xlfn.IFS(Tabla1[[#This Row],[Veces obj]]&lt;=1,"0-1",Tabla1[[#This Row],[Veces obj]]&lt;=2,"1-2",Tabla1[[#This Row],[Veces obj]]&lt;=3,"2-3",TRUE,"&gt;3")</f>
        <v>0-1</v>
      </c>
      <c r="AM1151" s="6" t="str">
        <f>+_xlfn.IFS(MONTH(Tabla1[[#This Row],[MES]])&lt;=3,"Q1",MONTH(Tabla1[[#This Row],[MES]])&lt;=6,"Q2",MONTH(Tabla1[[#This Row],[MES]])&lt;=9,"Q3",TRUE,"Q4")</f>
        <v>Q1</v>
      </c>
      <c r="AN1151" t="str">
        <f>+IFERROR(VLOOKUP(Tabla1[[#This Row],[CUENTA]],CTAS[],2,0),"OTROS")</f>
        <v>OTROS</v>
      </c>
      <c r="AP1151" t="str">
        <f>+IFERROR(VLOOKUP(Tabla1[[#This Row],[EMPLEADO]],IS[],3,0),"OTROS")</f>
        <v>OTROS</v>
      </c>
      <c r="AQ1151" t="str">
        <f>+IFERROR(VLOOKUP(Tabla1[[#This Row],[EMPLEADO]],IS[[NÓMINA]:[INGENIERO]],2,0),"OTROS")</f>
        <v>OTROS</v>
      </c>
    </row>
    <row r="1152" spans="1:43" x14ac:dyDescent="0.25">
      <c r="A1152" t="s">
        <v>36</v>
      </c>
      <c r="B1152">
        <v>1</v>
      </c>
      <c r="C1152" t="s">
        <v>2359</v>
      </c>
      <c r="D1152" t="s">
        <v>38</v>
      </c>
      <c r="E1152" t="s">
        <v>464</v>
      </c>
      <c r="F1152" t="s">
        <v>2360</v>
      </c>
      <c r="G1152" s="17" t="s">
        <v>1504</v>
      </c>
      <c r="H1152" t="s">
        <v>740</v>
      </c>
      <c r="I1152" t="s">
        <v>43</v>
      </c>
      <c r="J1152" t="s">
        <v>8</v>
      </c>
      <c r="K1152" t="s">
        <v>741</v>
      </c>
      <c r="L1152" t="s">
        <v>1505</v>
      </c>
      <c r="M1152" t="s">
        <v>743</v>
      </c>
      <c r="N1152">
        <v>0</v>
      </c>
      <c r="O1152" t="s">
        <v>47</v>
      </c>
      <c r="P1152">
        <v>29</v>
      </c>
      <c r="Q1152" t="s">
        <v>62</v>
      </c>
      <c r="R1152" t="s">
        <v>242</v>
      </c>
      <c r="S1152" t="s">
        <v>64</v>
      </c>
      <c r="T1152" t="s">
        <v>51</v>
      </c>
      <c r="U1152" t="s">
        <v>65</v>
      </c>
      <c r="V1152">
        <v>0.8</v>
      </c>
      <c r="W1152" s="1">
        <v>1092</v>
      </c>
      <c r="X1152">
        <v>1</v>
      </c>
      <c r="Y1152">
        <v>2.2200000000000002</v>
      </c>
      <c r="Z1152">
        <v>5</v>
      </c>
      <c r="AA1152">
        <v>0.44400000000000006</v>
      </c>
      <c r="AB1152" s="2">
        <v>0</v>
      </c>
      <c r="AC1152" s="1">
        <v>0</v>
      </c>
      <c r="AD1152" s="7">
        <v>43480</v>
      </c>
      <c r="AE1152" s="7">
        <v>43480</v>
      </c>
      <c r="AF1152">
        <v>0</v>
      </c>
      <c r="AG1152" t="s">
        <v>53</v>
      </c>
      <c r="AH1152" s="2">
        <v>0</v>
      </c>
      <c r="AI1152" s="1">
        <v>0</v>
      </c>
      <c r="AJ1152" s="1">
        <v>0</v>
      </c>
      <c r="AK1152" s="6" t="str">
        <f>+IF(Tabla1[[#This Row],[REQUEST_TY]]="SR MANTENIMIENTO CORRECTIVO", "EMERGENCIA", "OTROS")</f>
        <v>EMERGENCIA</v>
      </c>
      <c r="AL1152" s="6" t="str">
        <f>+_xlfn.IFS(Tabla1[[#This Row],[Veces obj]]&lt;=1,"0-1",Tabla1[[#This Row],[Veces obj]]&lt;=2,"1-2",Tabla1[[#This Row],[Veces obj]]&lt;=3,"2-3",TRUE,"&gt;3")</f>
        <v>0-1</v>
      </c>
      <c r="AM1152" s="6" t="str">
        <f>+_xlfn.IFS(MONTH(Tabla1[[#This Row],[MES]])&lt;=3,"Q1",MONTH(Tabla1[[#This Row],[MES]])&lt;=6,"Q2",MONTH(Tabla1[[#This Row],[MES]])&lt;=9,"Q3",TRUE,"Q4")</f>
        <v>Q1</v>
      </c>
      <c r="AN1152" t="str">
        <f>+IFERROR(VLOOKUP(Tabla1[[#This Row],[CUENTA]],CTAS[],2,0),"OTROS")</f>
        <v>OTROS</v>
      </c>
      <c r="AP1152" t="str">
        <f>+IFERROR(VLOOKUP(Tabla1[[#This Row],[EMPLEADO]],IS[],3,0),"OTROS")</f>
        <v>OTROS</v>
      </c>
      <c r="AQ1152" t="str">
        <f>+IFERROR(VLOOKUP(Tabla1[[#This Row],[EMPLEADO]],IS[[NÓMINA]:[INGENIERO]],2,0),"OTROS")</f>
        <v>OTROS</v>
      </c>
    </row>
    <row r="1153" spans="1:43" x14ac:dyDescent="0.25">
      <c r="A1153" t="s">
        <v>36</v>
      </c>
      <c r="B1153">
        <v>1</v>
      </c>
      <c r="C1153" t="s">
        <v>4062</v>
      </c>
      <c r="D1153" t="s">
        <v>38</v>
      </c>
      <c r="E1153" t="s">
        <v>3169</v>
      </c>
      <c r="F1153" t="s">
        <v>4063</v>
      </c>
      <c r="G1153" s="17" t="s">
        <v>4064</v>
      </c>
      <c r="H1153" t="s">
        <v>297</v>
      </c>
      <c r="I1153" t="s">
        <v>43</v>
      </c>
      <c r="J1153" t="s">
        <v>8</v>
      </c>
      <c r="K1153" t="s">
        <v>2300</v>
      </c>
      <c r="L1153" t="s">
        <v>4065</v>
      </c>
      <c r="M1153" t="s">
        <v>94</v>
      </c>
      <c r="N1153">
        <v>1</v>
      </c>
      <c r="O1153" t="s">
        <v>47</v>
      </c>
      <c r="P1153">
        <v>46</v>
      </c>
      <c r="Q1153" t="s">
        <v>82</v>
      </c>
      <c r="R1153" t="s">
        <v>242</v>
      </c>
      <c r="S1153" t="s">
        <v>64</v>
      </c>
      <c r="T1153" t="s">
        <v>51</v>
      </c>
      <c r="U1153" t="s">
        <v>83</v>
      </c>
      <c r="V1153">
        <v>1.05</v>
      </c>
      <c r="W1153" s="1">
        <v>0</v>
      </c>
      <c r="X1153">
        <v>1</v>
      </c>
      <c r="Y1153">
        <v>5.95</v>
      </c>
      <c r="Z1153">
        <v>5</v>
      </c>
      <c r="AA1153">
        <v>1.19</v>
      </c>
      <c r="AB1153" s="2">
        <v>4.7499999999999987E-2</v>
      </c>
      <c r="AC1153" s="1">
        <v>-64.837499999999977</v>
      </c>
      <c r="AD1153" s="7">
        <v>43487</v>
      </c>
      <c r="AE1153" s="7">
        <v>43487</v>
      </c>
      <c r="AF1153">
        <v>0</v>
      </c>
      <c r="AG1153" t="s">
        <v>53</v>
      </c>
      <c r="AH1153" s="2">
        <v>0</v>
      </c>
      <c r="AI1153" s="1">
        <v>0</v>
      </c>
      <c r="AJ1153" s="1">
        <v>0</v>
      </c>
      <c r="AK1153" s="6" t="str">
        <f>+IF(Tabla1[[#This Row],[REQUEST_TY]]="SR MANTENIMIENTO CORRECTIVO", "EMERGENCIA", "OTROS")</f>
        <v>EMERGENCIA</v>
      </c>
      <c r="AL1153" s="6" t="str">
        <f>+_xlfn.IFS(Tabla1[[#This Row],[Veces obj]]&lt;=1,"0-1",Tabla1[[#This Row],[Veces obj]]&lt;=2,"1-2",Tabla1[[#This Row],[Veces obj]]&lt;=3,"2-3",TRUE,"&gt;3")</f>
        <v>1-2</v>
      </c>
      <c r="AM1153" s="6" t="str">
        <f>+_xlfn.IFS(MONTH(Tabla1[[#This Row],[MES]])&lt;=3,"Q1",MONTH(Tabla1[[#This Row],[MES]])&lt;=6,"Q2",MONTH(Tabla1[[#This Row],[MES]])&lt;=9,"Q3",TRUE,"Q4")</f>
        <v>Q1</v>
      </c>
      <c r="AN1153" t="str">
        <f>+IFERROR(VLOOKUP(Tabla1[[#This Row],[CUENTA]],CTAS[],2,0),"OTROS")</f>
        <v>OTROS</v>
      </c>
      <c r="AO1153">
        <v>1</v>
      </c>
      <c r="AP1153" t="str">
        <f>+IFERROR(VLOOKUP(Tabla1[[#This Row],[EMPLEADO]],IS[],3,0),"OTROS")</f>
        <v>JUAREZ</v>
      </c>
      <c r="AQ1153" t="str">
        <f>+IFERROR(VLOOKUP(Tabla1[[#This Row],[EMPLEADO]],IS[[NÓMINA]:[INGENIERO]],2,0),"OTROS")</f>
        <v>ALFREDO TORRES</v>
      </c>
    </row>
    <row r="1154" spans="1:43" x14ac:dyDescent="0.25">
      <c r="A1154" t="s">
        <v>4444</v>
      </c>
      <c r="B1154">
        <v>1</v>
      </c>
      <c r="C1154" t="s">
        <v>6818</v>
      </c>
      <c r="D1154" t="s">
        <v>38</v>
      </c>
      <c r="E1154" t="s">
        <v>426</v>
      </c>
      <c r="F1154" t="s">
        <v>6819</v>
      </c>
      <c r="G1154" s="17" t="s">
        <v>4606</v>
      </c>
      <c r="H1154" t="s">
        <v>297</v>
      </c>
      <c r="I1154" t="s">
        <v>43</v>
      </c>
      <c r="J1154" t="s">
        <v>8</v>
      </c>
      <c r="K1154" t="s">
        <v>151</v>
      </c>
      <c r="L1154" t="s">
        <v>1325</v>
      </c>
      <c r="M1154" t="s">
        <v>94</v>
      </c>
      <c r="N1154">
        <v>0</v>
      </c>
      <c r="O1154" t="s">
        <v>47</v>
      </c>
      <c r="P1154">
        <v>23</v>
      </c>
      <c r="Q1154" t="s">
        <v>62</v>
      </c>
      <c r="R1154" t="s">
        <v>235</v>
      </c>
      <c r="S1154" t="s">
        <v>50</v>
      </c>
      <c r="T1154" t="s">
        <v>51</v>
      </c>
      <c r="U1154" t="s">
        <v>154</v>
      </c>
      <c r="V1154">
        <v>0.6</v>
      </c>
      <c r="W1154" s="1">
        <v>429.00000000000006</v>
      </c>
      <c r="X1154">
        <v>1</v>
      </c>
      <c r="Y1154">
        <v>8.89</v>
      </c>
      <c r="Z1154">
        <v>5</v>
      </c>
      <c r="AA1154">
        <v>1.778</v>
      </c>
      <c r="AB1154" s="2">
        <v>0.19450000000000001</v>
      </c>
      <c r="AC1154" s="1">
        <v>-139.06750000000002</v>
      </c>
      <c r="AD1154" s="7">
        <v>43518</v>
      </c>
      <c r="AE1154" s="7">
        <v>43518</v>
      </c>
      <c r="AF1154">
        <v>0</v>
      </c>
      <c r="AG1154" t="s">
        <v>53</v>
      </c>
      <c r="AH1154" s="2">
        <v>0</v>
      </c>
      <c r="AI1154" s="1">
        <v>0</v>
      </c>
      <c r="AJ1154" s="1">
        <v>0</v>
      </c>
      <c r="AK1154" s="6" t="str">
        <f>+IF(Tabla1[[#This Row],[REQUEST_TY]]="SR MANTENIMIENTO CORRECTIVO", "EMERGENCIA", "OTROS")</f>
        <v>EMERGENCIA</v>
      </c>
      <c r="AL1154" s="6" t="str">
        <f>+_xlfn.IFS(Tabla1[[#This Row],[Veces obj]]&lt;=1,"0-1",Tabla1[[#This Row],[Veces obj]]&lt;=2,"1-2",Tabla1[[#This Row],[Veces obj]]&lt;=3,"2-3",TRUE,"&gt;3")</f>
        <v>1-2</v>
      </c>
      <c r="AM1154" s="6" t="str">
        <f>+_xlfn.IFS(MONTH(Tabla1[[#This Row],[MES]])&lt;=3,"Q1",MONTH(Tabla1[[#This Row],[MES]])&lt;=6,"Q2",MONTH(Tabla1[[#This Row],[MES]])&lt;=9,"Q3",TRUE,"Q4")</f>
        <v>Q1</v>
      </c>
      <c r="AN1154" t="str">
        <f>+IFERROR(VLOOKUP(Tabla1[[#This Row],[CUENTA]],CTAS[],2,0),"OTROS")</f>
        <v>HONEYWELL</v>
      </c>
      <c r="AO1154">
        <v>1</v>
      </c>
      <c r="AP1154" t="str">
        <f>+IFERROR(VLOOKUP(Tabla1[[#This Row],[EMPLEADO]],IS[],3,0),"OTROS")</f>
        <v>JUAREZ</v>
      </c>
      <c r="AQ1154" t="str">
        <f>+IFERROR(VLOOKUP(Tabla1[[#This Row],[EMPLEADO]],IS[[NÓMINA]:[INGENIERO]],2,0),"OTROS")</f>
        <v>ALFREDO TORRES</v>
      </c>
    </row>
    <row r="1155" spans="1:43" x14ac:dyDescent="0.25">
      <c r="A1155" t="s">
        <v>36</v>
      </c>
      <c r="B1155">
        <v>1</v>
      </c>
      <c r="C1155" t="s">
        <v>2369</v>
      </c>
      <c r="D1155" t="s">
        <v>38</v>
      </c>
      <c r="E1155" t="s">
        <v>176</v>
      </c>
      <c r="F1155" t="s">
        <v>1715</v>
      </c>
      <c r="G1155" s="17" t="s">
        <v>2370</v>
      </c>
      <c r="H1155" t="s">
        <v>679</v>
      </c>
      <c r="I1155" t="s">
        <v>43</v>
      </c>
      <c r="J1155" t="s">
        <v>8</v>
      </c>
      <c r="K1155" t="s">
        <v>607</v>
      </c>
      <c r="L1155" t="s">
        <v>2371</v>
      </c>
      <c r="M1155" t="s">
        <v>109</v>
      </c>
      <c r="N1155">
        <v>0</v>
      </c>
      <c r="O1155" t="s">
        <v>47</v>
      </c>
      <c r="P1155">
        <v>162</v>
      </c>
      <c r="Q1155" t="s">
        <v>48</v>
      </c>
      <c r="R1155" t="s">
        <v>49</v>
      </c>
      <c r="S1155" t="s">
        <v>50</v>
      </c>
      <c r="T1155" t="s">
        <v>51</v>
      </c>
      <c r="U1155" t="s">
        <v>52</v>
      </c>
      <c r="V1155">
        <v>1.05</v>
      </c>
      <c r="W1155" s="1">
        <v>750.75000000000011</v>
      </c>
      <c r="X1155">
        <v>1</v>
      </c>
      <c r="Y1155">
        <v>2.23</v>
      </c>
      <c r="Z1155">
        <v>5</v>
      </c>
      <c r="AA1155">
        <v>0.44600000000000001</v>
      </c>
      <c r="AB1155" s="2">
        <v>0</v>
      </c>
      <c r="AC1155" s="1">
        <v>0</v>
      </c>
      <c r="AD1155" s="7">
        <v>43467</v>
      </c>
      <c r="AE1155" s="7">
        <v>43467</v>
      </c>
      <c r="AF1155">
        <v>0</v>
      </c>
      <c r="AG1155" t="s">
        <v>53</v>
      </c>
      <c r="AH1155" s="2">
        <v>0</v>
      </c>
      <c r="AI1155" s="1">
        <v>0</v>
      </c>
      <c r="AJ1155" s="1">
        <v>0</v>
      </c>
      <c r="AK1155" s="6" t="str">
        <f>+IF(Tabla1[[#This Row],[REQUEST_TY]]="SR MANTENIMIENTO CORRECTIVO", "EMERGENCIA", "OTROS")</f>
        <v>EMERGENCIA</v>
      </c>
      <c r="AL1155" s="6" t="str">
        <f>+_xlfn.IFS(Tabla1[[#This Row],[Veces obj]]&lt;=1,"0-1",Tabla1[[#This Row],[Veces obj]]&lt;=2,"1-2",Tabla1[[#This Row],[Veces obj]]&lt;=3,"2-3",TRUE,"&gt;3")</f>
        <v>0-1</v>
      </c>
      <c r="AM1155" s="6" t="str">
        <f>+_xlfn.IFS(MONTH(Tabla1[[#This Row],[MES]])&lt;=3,"Q1",MONTH(Tabla1[[#This Row],[MES]])&lt;=6,"Q2",MONTH(Tabla1[[#This Row],[MES]])&lt;=9,"Q3",TRUE,"Q4")</f>
        <v>Q1</v>
      </c>
      <c r="AN1155" t="str">
        <f>+IFERROR(VLOOKUP(Tabla1[[#This Row],[CUENTA]],CTAS[],2,0),"OTROS")</f>
        <v>OTROS</v>
      </c>
      <c r="AP1155" t="str">
        <f>+IFERROR(VLOOKUP(Tabla1[[#This Row],[EMPLEADO]],IS[],3,0),"OTROS")</f>
        <v>OTROS</v>
      </c>
      <c r="AQ1155" t="str">
        <f>+IFERROR(VLOOKUP(Tabla1[[#This Row],[EMPLEADO]],IS[[NÓMINA]:[INGENIERO]],2,0),"OTROS")</f>
        <v>OTROS</v>
      </c>
    </row>
    <row r="1156" spans="1:43" x14ac:dyDescent="0.25">
      <c r="A1156" t="s">
        <v>36</v>
      </c>
      <c r="B1156">
        <v>1</v>
      </c>
      <c r="C1156" t="s">
        <v>2372</v>
      </c>
      <c r="D1156" t="s">
        <v>38</v>
      </c>
      <c r="E1156" t="s">
        <v>76</v>
      </c>
      <c r="F1156" t="s">
        <v>2373</v>
      </c>
      <c r="G1156" s="17" t="s">
        <v>1611</v>
      </c>
      <c r="H1156" t="s">
        <v>691</v>
      </c>
      <c r="I1156" t="s">
        <v>43</v>
      </c>
      <c r="J1156" t="s">
        <v>8</v>
      </c>
      <c r="K1156" t="s">
        <v>102</v>
      </c>
      <c r="L1156" t="s">
        <v>753</v>
      </c>
      <c r="M1156" t="s">
        <v>215</v>
      </c>
      <c r="N1156">
        <v>0</v>
      </c>
      <c r="O1156" t="s">
        <v>47</v>
      </c>
      <c r="P1156">
        <v>19</v>
      </c>
      <c r="Q1156" t="s">
        <v>62</v>
      </c>
      <c r="R1156" t="s">
        <v>63</v>
      </c>
      <c r="S1156" t="s">
        <v>64</v>
      </c>
      <c r="T1156" t="s">
        <v>51</v>
      </c>
      <c r="U1156" t="s">
        <v>65</v>
      </c>
      <c r="V1156">
        <v>0.8</v>
      </c>
      <c r="W1156" s="1">
        <v>1092</v>
      </c>
      <c r="X1156">
        <v>1</v>
      </c>
      <c r="Y1156">
        <v>2.23</v>
      </c>
      <c r="Z1156">
        <v>5</v>
      </c>
      <c r="AA1156">
        <v>0.44600000000000001</v>
      </c>
      <c r="AB1156" s="2">
        <v>0</v>
      </c>
      <c r="AC1156" s="1">
        <v>0</v>
      </c>
      <c r="AD1156" s="7">
        <v>43473</v>
      </c>
      <c r="AE1156" s="7">
        <v>43473</v>
      </c>
      <c r="AF1156">
        <v>0</v>
      </c>
      <c r="AG1156" t="s">
        <v>53</v>
      </c>
      <c r="AH1156" s="2">
        <v>0</v>
      </c>
      <c r="AI1156" s="1">
        <v>0</v>
      </c>
      <c r="AJ1156" s="1">
        <v>0</v>
      </c>
      <c r="AK1156" s="6" t="str">
        <f>+IF(Tabla1[[#This Row],[REQUEST_TY]]="SR MANTENIMIENTO CORRECTIVO", "EMERGENCIA", "OTROS")</f>
        <v>EMERGENCIA</v>
      </c>
      <c r="AL1156" s="6" t="str">
        <f>+_xlfn.IFS(Tabla1[[#This Row],[Veces obj]]&lt;=1,"0-1",Tabla1[[#This Row],[Veces obj]]&lt;=2,"1-2",Tabla1[[#This Row],[Veces obj]]&lt;=3,"2-3",TRUE,"&gt;3")</f>
        <v>0-1</v>
      </c>
      <c r="AM1156" s="6" t="str">
        <f>+_xlfn.IFS(MONTH(Tabla1[[#This Row],[MES]])&lt;=3,"Q1",MONTH(Tabla1[[#This Row],[MES]])&lt;=6,"Q2",MONTH(Tabla1[[#This Row],[MES]])&lt;=9,"Q3",TRUE,"Q4")</f>
        <v>Q1</v>
      </c>
      <c r="AN1156" t="str">
        <f>+IFERROR(VLOOKUP(Tabla1[[#This Row],[CUENTA]],CTAS[],2,0),"OTROS")</f>
        <v>OTROS</v>
      </c>
      <c r="AP1156" t="str">
        <f>+IFERROR(VLOOKUP(Tabla1[[#This Row],[EMPLEADO]],IS[],3,0),"OTROS")</f>
        <v>OTROS</v>
      </c>
      <c r="AQ1156" t="str">
        <f>+IFERROR(VLOOKUP(Tabla1[[#This Row],[EMPLEADO]],IS[[NÓMINA]:[INGENIERO]],2,0),"OTROS")</f>
        <v>OTROS</v>
      </c>
    </row>
    <row r="1157" spans="1:43" x14ac:dyDescent="0.25">
      <c r="A1157" t="s">
        <v>4444</v>
      </c>
      <c r="B1157">
        <v>1</v>
      </c>
      <c r="C1157" t="s">
        <v>5083</v>
      </c>
      <c r="D1157" t="s">
        <v>38</v>
      </c>
      <c r="E1157" t="s">
        <v>98</v>
      </c>
      <c r="F1157" t="s">
        <v>5084</v>
      </c>
      <c r="G1157" s="17" t="s">
        <v>1586</v>
      </c>
      <c r="H1157" t="s">
        <v>679</v>
      </c>
      <c r="I1157" t="s">
        <v>43</v>
      </c>
      <c r="J1157" t="s">
        <v>8</v>
      </c>
      <c r="K1157" t="s">
        <v>102</v>
      </c>
      <c r="L1157" t="s">
        <v>718</v>
      </c>
      <c r="M1157" t="s">
        <v>46</v>
      </c>
      <c r="N1157">
        <v>0</v>
      </c>
      <c r="O1157" t="s">
        <v>47</v>
      </c>
      <c r="P1157">
        <v>7</v>
      </c>
      <c r="Q1157" t="s">
        <v>194</v>
      </c>
      <c r="R1157" t="s">
        <v>63</v>
      </c>
      <c r="S1157" t="s">
        <v>64</v>
      </c>
      <c r="T1157" t="s">
        <v>51</v>
      </c>
      <c r="U1157" t="s">
        <v>195</v>
      </c>
      <c r="V1157">
        <v>0.6</v>
      </c>
      <c r="W1157" s="1">
        <v>819</v>
      </c>
      <c r="X1157">
        <v>1</v>
      </c>
      <c r="Y1157">
        <v>2.23</v>
      </c>
      <c r="Z1157">
        <v>5</v>
      </c>
      <c r="AA1157">
        <v>0.44600000000000001</v>
      </c>
      <c r="AB1157" s="2">
        <v>0</v>
      </c>
      <c r="AC1157" s="1">
        <v>0</v>
      </c>
      <c r="AD1157" s="7">
        <v>43502</v>
      </c>
      <c r="AE1157" s="7">
        <v>43502</v>
      </c>
      <c r="AF1157">
        <v>0</v>
      </c>
      <c r="AG1157" t="s">
        <v>53</v>
      </c>
      <c r="AH1157" s="2">
        <v>0</v>
      </c>
      <c r="AI1157" s="1">
        <v>0</v>
      </c>
      <c r="AJ1157" s="1">
        <v>0</v>
      </c>
      <c r="AK1157" s="6" t="str">
        <f>+IF(Tabla1[[#This Row],[REQUEST_TY]]="SR MANTENIMIENTO CORRECTIVO", "EMERGENCIA", "OTROS")</f>
        <v>EMERGENCIA</v>
      </c>
      <c r="AL1157" s="6" t="str">
        <f>+_xlfn.IFS(Tabla1[[#This Row],[Veces obj]]&lt;=1,"0-1",Tabla1[[#This Row],[Veces obj]]&lt;=2,"1-2",Tabla1[[#This Row],[Veces obj]]&lt;=3,"2-3",TRUE,"&gt;3")</f>
        <v>0-1</v>
      </c>
      <c r="AM1157" s="6" t="str">
        <f>+_xlfn.IFS(MONTH(Tabla1[[#This Row],[MES]])&lt;=3,"Q1",MONTH(Tabla1[[#This Row],[MES]])&lt;=6,"Q2",MONTH(Tabla1[[#This Row],[MES]])&lt;=9,"Q3",TRUE,"Q4")</f>
        <v>Q1</v>
      </c>
      <c r="AN1157" t="str">
        <f>+IFERROR(VLOOKUP(Tabla1[[#This Row],[CUENTA]],CTAS[],2,0),"OTROS")</f>
        <v>OTROS</v>
      </c>
      <c r="AP1157" t="str">
        <f>+IFERROR(VLOOKUP(Tabla1[[#This Row],[EMPLEADO]],IS[],3,0),"OTROS")</f>
        <v>OTROS</v>
      </c>
      <c r="AQ1157" t="str">
        <f>+IFERROR(VLOOKUP(Tabla1[[#This Row],[EMPLEADO]],IS[[NÓMINA]:[INGENIERO]],2,0),"OTROS")</f>
        <v>OTROS</v>
      </c>
    </row>
    <row r="1158" spans="1:43" x14ac:dyDescent="0.25">
      <c r="A1158" t="s">
        <v>36</v>
      </c>
      <c r="B1158">
        <v>1</v>
      </c>
      <c r="C1158" t="s">
        <v>4427</v>
      </c>
      <c r="D1158" t="s">
        <v>38</v>
      </c>
      <c r="E1158" t="s">
        <v>4235</v>
      </c>
      <c r="F1158" t="s">
        <v>4428</v>
      </c>
      <c r="G1158" s="17" t="s">
        <v>4429</v>
      </c>
      <c r="H1158" t="s">
        <v>297</v>
      </c>
      <c r="I1158" t="s">
        <v>43</v>
      </c>
      <c r="J1158" t="s">
        <v>8</v>
      </c>
      <c r="K1158" t="s">
        <v>2300</v>
      </c>
      <c r="L1158" t="s">
        <v>2301</v>
      </c>
      <c r="M1158" t="s">
        <v>94</v>
      </c>
      <c r="N1158">
        <v>1</v>
      </c>
      <c r="O1158" t="s">
        <v>47</v>
      </c>
      <c r="P1158">
        <v>31</v>
      </c>
      <c r="Q1158" t="s">
        <v>82</v>
      </c>
      <c r="R1158" t="s">
        <v>63</v>
      </c>
      <c r="S1158" t="s">
        <v>64</v>
      </c>
      <c r="T1158" t="s">
        <v>51</v>
      </c>
      <c r="U1158" t="s">
        <v>83</v>
      </c>
      <c r="V1158">
        <v>1.05</v>
      </c>
      <c r="W1158" s="1">
        <v>0</v>
      </c>
      <c r="X1158">
        <v>1</v>
      </c>
      <c r="Y1158">
        <v>19.600000000000001</v>
      </c>
      <c r="Z1158">
        <v>5</v>
      </c>
      <c r="AA1158">
        <v>3.9200000000000004</v>
      </c>
      <c r="AB1158" s="2">
        <v>1</v>
      </c>
      <c r="AC1158" s="1">
        <v>-1365</v>
      </c>
      <c r="AD1158" s="7">
        <v>43474</v>
      </c>
      <c r="AE1158" s="7">
        <v>43475</v>
      </c>
      <c r="AF1158">
        <v>1</v>
      </c>
      <c r="AG1158" t="s">
        <v>53</v>
      </c>
      <c r="AH1158" s="2">
        <v>0</v>
      </c>
      <c r="AI1158" s="1">
        <v>0</v>
      </c>
      <c r="AJ1158" s="1">
        <v>0</v>
      </c>
      <c r="AK1158" s="6" t="str">
        <f>+IF(Tabla1[[#This Row],[REQUEST_TY]]="SR MANTENIMIENTO CORRECTIVO", "EMERGENCIA", "OTROS")</f>
        <v>EMERGENCIA</v>
      </c>
      <c r="AL1158" s="6" t="str">
        <f>+_xlfn.IFS(Tabla1[[#This Row],[Veces obj]]&lt;=1,"0-1",Tabla1[[#This Row],[Veces obj]]&lt;=2,"1-2",Tabla1[[#This Row],[Veces obj]]&lt;=3,"2-3",TRUE,"&gt;3")</f>
        <v>&gt;3</v>
      </c>
      <c r="AM1158" s="6" t="str">
        <f>+_xlfn.IFS(MONTH(Tabla1[[#This Row],[MES]])&lt;=3,"Q1",MONTH(Tabla1[[#This Row],[MES]])&lt;=6,"Q2",MONTH(Tabla1[[#This Row],[MES]])&lt;=9,"Q3",TRUE,"Q4")</f>
        <v>Q1</v>
      </c>
      <c r="AN1158" t="str">
        <f>+IFERROR(VLOOKUP(Tabla1[[#This Row],[CUENTA]],CTAS[],2,0),"OTROS")</f>
        <v>OTROS</v>
      </c>
      <c r="AO1158">
        <v>1</v>
      </c>
      <c r="AP1158" t="str">
        <f>+IFERROR(VLOOKUP(Tabla1[[#This Row],[EMPLEADO]],IS[],3,0),"OTROS")</f>
        <v>JUAREZ</v>
      </c>
      <c r="AQ1158" t="str">
        <f>+IFERROR(VLOOKUP(Tabla1[[#This Row],[EMPLEADO]],IS[[NÓMINA]:[INGENIERO]],2,0),"OTROS")</f>
        <v>ALFREDO TORRES</v>
      </c>
    </row>
    <row r="1159" spans="1:43" x14ac:dyDescent="0.25">
      <c r="A1159" t="s">
        <v>36</v>
      </c>
      <c r="B1159">
        <v>1</v>
      </c>
      <c r="C1159" t="s">
        <v>159</v>
      </c>
      <c r="D1159" t="s">
        <v>38</v>
      </c>
      <c r="E1159" t="s">
        <v>160</v>
      </c>
      <c r="F1159" t="s">
        <v>161</v>
      </c>
      <c r="G1159" s="17" t="s">
        <v>162</v>
      </c>
      <c r="H1159" t="s">
        <v>163</v>
      </c>
      <c r="I1159" t="s">
        <v>43</v>
      </c>
      <c r="J1159" t="s">
        <v>8</v>
      </c>
      <c r="K1159" t="s">
        <v>151</v>
      </c>
      <c r="L1159" t="s">
        <v>164</v>
      </c>
      <c r="M1159" t="s">
        <v>165</v>
      </c>
      <c r="N1159">
        <v>0</v>
      </c>
      <c r="O1159" t="s">
        <v>47</v>
      </c>
      <c r="P1159">
        <v>44</v>
      </c>
      <c r="Q1159" t="s">
        <v>82</v>
      </c>
      <c r="R1159" t="s">
        <v>49</v>
      </c>
      <c r="S1159" t="s">
        <v>50</v>
      </c>
      <c r="T1159" t="s">
        <v>51</v>
      </c>
      <c r="U1159" t="s">
        <v>120</v>
      </c>
      <c r="V1159">
        <v>0.8</v>
      </c>
      <c r="W1159" s="1">
        <v>572.00000000000011</v>
      </c>
      <c r="X1159">
        <v>1</v>
      </c>
      <c r="Y1159">
        <v>0</v>
      </c>
      <c r="Z1159">
        <v>5</v>
      </c>
      <c r="AA1159">
        <v>0</v>
      </c>
      <c r="AB1159" s="2">
        <v>0</v>
      </c>
      <c r="AC1159" s="1">
        <v>0</v>
      </c>
      <c r="AD1159" s="7">
        <v>43473</v>
      </c>
      <c r="AE1159" s="7">
        <v>43473</v>
      </c>
      <c r="AF1159">
        <v>0</v>
      </c>
      <c r="AG1159" t="s">
        <v>53</v>
      </c>
      <c r="AH1159" s="2">
        <v>0</v>
      </c>
      <c r="AI1159" s="1">
        <v>0</v>
      </c>
      <c r="AJ1159" s="1">
        <v>0</v>
      </c>
      <c r="AK1159" s="6" t="str">
        <f>+IF(Tabla1[[#This Row],[REQUEST_TY]]="SR MANTENIMIENTO CORRECTIVO", "EMERGENCIA", "OTROS")</f>
        <v>EMERGENCIA</v>
      </c>
      <c r="AL1159" s="6" t="str">
        <f>+_xlfn.IFS(Tabla1[[#This Row],[Veces obj]]&lt;=1,"0-1",Tabla1[[#This Row],[Veces obj]]&lt;=2,"1-2",Tabla1[[#This Row],[Veces obj]]&lt;=3,"2-3",TRUE,"&gt;3")</f>
        <v>0-1</v>
      </c>
      <c r="AM1159" s="6" t="str">
        <f>+_xlfn.IFS(MONTH(Tabla1[[#This Row],[MES]])&lt;=3,"Q1",MONTH(Tabla1[[#This Row],[MES]])&lt;=6,"Q2",MONTH(Tabla1[[#This Row],[MES]])&lt;=9,"Q3",TRUE,"Q4")</f>
        <v>Q1</v>
      </c>
      <c r="AN1159" t="str">
        <f>+IFERROR(VLOOKUP(Tabla1[[#This Row],[CUENTA]],CTAS[],2,0),"OTROS")</f>
        <v>HONEYWELL</v>
      </c>
      <c r="AO1159">
        <v>1</v>
      </c>
      <c r="AP1159" t="str">
        <f>+IFERROR(VLOOKUP(Tabla1[[#This Row],[EMPLEADO]],IS[],3,0),"OTROS")</f>
        <v>CHIHUAHUA</v>
      </c>
      <c r="AQ1159" t="str">
        <f>+IFERROR(VLOOKUP(Tabla1[[#This Row],[EMPLEADO]],IS[[NÓMINA]:[INGENIERO]],2,0),"OTROS")</f>
        <v>LUIS EDUARDO MUÑOZ</v>
      </c>
    </row>
    <row r="1160" spans="1:43" x14ac:dyDescent="0.25">
      <c r="A1160" t="s">
        <v>4444</v>
      </c>
      <c r="B1160">
        <v>1</v>
      </c>
      <c r="C1160" t="s">
        <v>6607</v>
      </c>
      <c r="D1160" t="s">
        <v>38</v>
      </c>
      <c r="E1160" t="s">
        <v>3400</v>
      </c>
      <c r="F1160" t="s">
        <v>6608</v>
      </c>
      <c r="G1160" s="17" t="s">
        <v>6609</v>
      </c>
      <c r="H1160" t="s">
        <v>484</v>
      </c>
      <c r="I1160" t="s">
        <v>43</v>
      </c>
      <c r="J1160" t="s">
        <v>8</v>
      </c>
      <c r="K1160" t="s">
        <v>2300</v>
      </c>
      <c r="L1160" t="s">
        <v>4065</v>
      </c>
      <c r="M1160" t="s">
        <v>94</v>
      </c>
      <c r="N1160">
        <v>1</v>
      </c>
      <c r="O1160" t="s">
        <v>47</v>
      </c>
      <c r="P1160">
        <v>181</v>
      </c>
      <c r="Q1160" t="s">
        <v>48</v>
      </c>
      <c r="R1160" t="s">
        <v>74</v>
      </c>
      <c r="S1160" t="s">
        <v>50</v>
      </c>
      <c r="T1160" t="s">
        <v>51</v>
      </c>
      <c r="U1160" t="s">
        <v>52</v>
      </c>
      <c r="V1160">
        <v>1.05</v>
      </c>
      <c r="W1160" s="1">
        <v>0</v>
      </c>
      <c r="X1160">
        <v>1</v>
      </c>
      <c r="Y1160">
        <v>2.23</v>
      </c>
      <c r="Z1160">
        <v>5</v>
      </c>
      <c r="AA1160">
        <v>0.44600000000000001</v>
      </c>
      <c r="AB1160" s="2">
        <v>0</v>
      </c>
      <c r="AC1160" s="1">
        <v>0</v>
      </c>
      <c r="AD1160" s="7">
        <v>43515</v>
      </c>
      <c r="AE1160" s="7">
        <v>43516</v>
      </c>
      <c r="AF1160">
        <v>1</v>
      </c>
      <c r="AG1160" t="s">
        <v>53</v>
      </c>
      <c r="AH1160" s="2">
        <v>0</v>
      </c>
      <c r="AI1160" s="1">
        <v>0</v>
      </c>
      <c r="AJ1160" s="1">
        <v>0</v>
      </c>
      <c r="AK1160" s="6" t="str">
        <f>+IF(Tabla1[[#This Row],[REQUEST_TY]]="SR MANTENIMIENTO CORRECTIVO", "EMERGENCIA", "OTROS")</f>
        <v>EMERGENCIA</v>
      </c>
      <c r="AL1160" s="6" t="str">
        <f>+_xlfn.IFS(Tabla1[[#This Row],[Veces obj]]&lt;=1,"0-1",Tabla1[[#This Row],[Veces obj]]&lt;=2,"1-2",Tabla1[[#This Row],[Veces obj]]&lt;=3,"2-3",TRUE,"&gt;3")</f>
        <v>0-1</v>
      </c>
      <c r="AM1160" s="6" t="str">
        <f>+_xlfn.IFS(MONTH(Tabla1[[#This Row],[MES]])&lt;=3,"Q1",MONTH(Tabla1[[#This Row],[MES]])&lt;=6,"Q2",MONTH(Tabla1[[#This Row],[MES]])&lt;=9,"Q3",TRUE,"Q4")</f>
        <v>Q1</v>
      </c>
      <c r="AN1160" t="str">
        <f>+IFERROR(VLOOKUP(Tabla1[[#This Row],[CUENTA]],CTAS[],2,0),"OTROS")</f>
        <v>OTROS</v>
      </c>
      <c r="AP1160" t="str">
        <f>+IFERROR(VLOOKUP(Tabla1[[#This Row],[EMPLEADO]],IS[],3,0),"OTROS")</f>
        <v>OTROS</v>
      </c>
      <c r="AQ1160" t="str">
        <f>+IFERROR(VLOOKUP(Tabla1[[#This Row],[EMPLEADO]],IS[[NÓMINA]:[INGENIERO]],2,0),"OTROS")</f>
        <v>OTROS</v>
      </c>
    </row>
    <row r="1161" spans="1:43" x14ac:dyDescent="0.25">
      <c r="A1161" t="s">
        <v>4444</v>
      </c>
      <c r="B1161">
        <v>1</v>
      </c>
      <c r="C1161" t="s">
        <v>6652</v>
      </c>
      <c r="D1161" t="s">
        <v>38</v>
      </c>
      <c r="E1161" t="s">
        <v>76</v>
      </c>
      <c r="F1161" t="s">
        <v>6653</v>
      </c>
      <c r="G1161" s="17" t="s">
        <v>6654</v>
      </c>
      <c r="H1161" t="s">
        <v>679</v>
      </c>
      <c r="I1161" t="s">
        <v>43</v>
      </c>
      <c r="J1161" t="s">
        <v>8</v>
      </c>
      <c r="K1161" t="s">
        <v>59</v>
      </c>
      <c r="L1161" t="s">
        <v>5585</v>
      </c>
      <c r="M1161" t="s">
        <v>256</v>
      </c>
      <c r="N1161">
        <v>0</v>
      </c>
      <c r="O1161" t="s">
        <v>47</v>
      </c>
      <c r="P1161">
        <v>128</v>
      </c>
      <c r="Q1161" t="s">
        <v>48</v>
      </c>
      <c r="R1161" t="s">
        <v>63</v>
      </c>
      <c r="S1161" t="s">
        <v>64</v>
      </c>
      <c r="T1161" t="s">
        <v>51</v>
      </c>
      <c r="U1161" t="s">
        <v>96</v>
      </c>
      <c r="V1161">
        <v>1.1000000000000001</v>
      </c>
      <c r="W1161" s="1">
        <v>1501.5000000000002</v>
      </c>
      <c r="X1161">
        <v>1</v>
      </c>
      <c r="Y1161">
        <v>2.23</v>
      </c>
      <c r="Z1161">
        <v>5</v>
      </c>
      <c r="AA1161">
        <v>0.44600000000000001</v>
      </c>
      <c r="AB1161" s="2">
        <v>0</v>
      </c>
      <c r="AC1161" s="1">
        <v>0</v>
      </c>
      <c r="AD1161" s="7">
        <v>43516</v>
      </c>
      <c r="AE1161" s="7">
        <v>43516</v>
      </c>
      <c r="AF1161">
        <v>0</v>
      </c>
      <c r="AG1161" t="s">
        <v>53</v>
      </c>
      <c r="AH1161" s="2">
        <v>0</v>
      </c>
      <c r="AI1161" s="1">
        <v>0</v>
      </c>
      <c r="AJ1161" s="1">
        <v>0</v>
      </c>
      <c r="AK1161" s="6" t="str">
        <f>+IF(Tabla1[[#This Row],[REQUEST_TY]]="SR MANTENIMIENTO CORRECTIVO", "EMERGENCIA", "OTROS")</f>
        <v>EMERGENCIA</v>
      </c>
      <c r="AL1161" s="6" t="str">
        <f>+_xlfn.IFS(Tabla1[[#This Row],[Veces obj]]&lt;=1,"0-1",Tabla1[[#This Row],[Veces obj]]&lt;=2,"1-2",Tabla1[[#This Row],[Veces obj]]&lt;=3,"2-3",TRUE,"&gt;3")</f>
        <v>0-1</v>
      </c>
      <c r="AM1161" s="6" t="str">
        <f>+_xlfn.IFS(MONTH(Tabla1[[#This Row],[MES]])&lt;=3,"Q1",MONTH(Tabla1[[#This Row],[MES]])&lt;=6,"Q2",MONTH(Tabla1[[#This Row],[MES]])&lt;=9,"Q3",TRUE,"Q4")</f>
        <v>Q1</v>
      </c>
      <c r="AN1161" t="str">
        <f>+IFERROR(VLOOKUP(Tabla1[[#This Row],[CUENTA]],CTAS[],2,0),"OTROS")</f>
        <v>OTROS</v>
      </c>
      <c r="AP1161" t="str">
        <f>+IFERROR(VLOOKUP(Tabla1[[#This Row],[EMPLEADO]],IS[],3,0),"OTROS")</f>
        <v>OTROS</v>
      </c>
      <c r="AQ1161" t="str">
        <f>+IFERROR(VLOOKUP(Tabla1[[#This Row],[EMPLEADO]],IS[[NÓMINA]:[INGENIERO]],2,0),"OTROS")</f>
        <v>OTROS</v>
      </c>
    </row>
    <row r="1162" spans="1:43" x14ac:dyDescent="0.25">
      <c r="A1162" t="s">
        <v>4444</v>
      </c>
      <c r="B1162">
        <v>1</v>
      </c>
      <c r="C1162" t="s">
        <v>6741</v>
      </c>
      <c r="D1162" t="s">
        <v>38</v>
      </c>
      <c r="E1162" t="s">
        <v>39</v>
      </c>
      <c r="F1162" t="s">
        <v>6742</v>
      </c>
      <c r="G1162" s="17" t="s">
        <v>1951</v>
      </c>
      <c r="H1162" t="s">
        <v>220</v>
      </c>
      <c r="I1162" t="s">
        <v>43</v>
      </c>
      <c r="J1162" t="s">
        <v>8</v>
      </c>
      <c r="K1162" t="s">
        <v>117</v>
      </c>
      <c r="L1162" t="s">
        <v>1952</v>
      </c>
      <c r="M1162" t="s">
        <v>540</v>
      </c>
      <c r="N1162">
        <v>0</v>
      </c>
      <c r="O1162" t="s">
        <v>47</v>
      </c>
      <c r="P1162">
        <v>19</v>
      </c>
      <c r="Q1162" t="s">
        <v>62</v>
      </c>
      <c r="R1162" t="s">
        <v>49</v>
      </c>
      <c r="S1162" t="s">
        <v>50</v>
      </c>
      <c r="T1162" t="s">
        <v>51</v>
      </c>
      <c r="U1162" t="s">
        <v>154</v>
      </c>
      <c r="V1162">
        <v>0.6</v>
      </c>
      <c r="W1162" s="1">
        <v>429.00000000000006</v>
      </c>
      <c r="X1162">
        <v>1</v>
      </c>
      <c r="Y1162">
        <v>2.23</v>
      </c>
      <c r="Z1162">
        <v>5</v>
      </c>
      <c r="AA1162">
        <v>0.44600000000000001</v>
      </c>
      <c r="AB1162" s="2">
        <v>0</v>
      </c>
      <c r="AC1162" s="1">
        <v>0</v>
      </c>
      <c r="AD1162" s="7">
        <v>43516</v>
      </c>
      <c r="AE1162" s="7">
        <v>43516</v>
      </c>
      <c r="AF1162">
        <v>0</v>
      </c>
      <c r="AG1162" t="s">
        <v>53</v>
      </c>
      <c r="AH1162" s="2">
        <v>0</v>
      </c>
      <c r="AI1162" s="1">
        <v>0</v>
      </c>
      <c r="AJ1162" s="1">
        <v>0</v>
      </c>
      <c r="AK1162" s="6" t="str">
        <f>+IF(Tabla1[[#This Row],[REQUEST_TY]]="SR MANTENIMIENTO CORRECTIVO", "EMERGENCIA", "OTROS")</f>
        <v>EMERGENCIA</v>
      </c>
      <c r="AL1162" s="6" t="str">
        <f>+_xlfn.IFS(Tabla1[[#This Row],[Veces obj]]&lt;=1,"0-1",Tabla1[[#This Row],[Veces obj]]&lt;=2,"1-2",Tabla1[[#This Row],[Veces obj]]&lt;=3,"2-3",TRUE,"&gt;3")</f>
        <v>0-1</v>
      </c>
      <c r="AM1162" s="6" t="str">
        <f>+_xlfn.IFS(MONTH(Tabla1[[#This Row],[MES]])&lt;=3,"Q1",MONTH(Tabla1[[#This Row],[MES]])&lt;=6,"Q2",MONTH(Tabla1[[#This Row],[MES]])&lt;=9,"Q3",TRUE,"Q4")</f>
        <v>Q1</v>
      </c>
      <c r="AN1162" t="str">
        <f>+IFERROR(VLOOKUP(Tabla1[[#This Row],[CUENTA]],CTAS[],2,0),"OTROS")</f>
        <v>OTROS</v>
      </c>
      <c r="AP1162" t="str">
        <f>+IFERROR(VLOOKUP(Tabla1[[#This Row],[EMPLEADO]],IS[],3,0),"OTROS")</f>
        <v>OTROS</v>
      </c>
      <c r="AQ1162" t="str">
        <f>+IFERROR(VLOOKUP(Tabla1[[#This Row],[EMPLEADO]],IS[[NÓMINA]:[INGENIERO]],2,0),"OTROS")</f>
        <v>OTROS</v>
      </c>
    </row>
    <row r="1163" spans="1:43" x14ac:dyDescent="0.25">
      <c r="A1163" t="s">
        <v>36</v>
      </c>
      <c r="B1163">
        <v>1</v>
      </c>
      <c r="C1163" t="s">
        <v>2374</v>
      </c>
      <c r="D1163" t="s">
        <v>38</v>
      </c>
      <c r="E1163" t="s">
        <v>604</v>
      </c>
      <c r="F1163" t="s">
        <v>2375</v>
      </c>
      <c r="G1163" s="17" t="s">
        <v>2376</v>
      </c>
      <c r="H1163" t="s">
        <v>1052</v>
      </c>
      <c r="I1163" t="s">
        <v>43</v>
      </c>
      <c r="J1163" t="s">
        <v>8</v>
      </c>
      <c r="K1163" t="s">
        <v>2377</v>
      </c>
      <c r="L1163" t="s">
        <v>2378</v>
      </c>
      <c r="M1163" t="s">
        <v>1501</v>
      </c>
      <c r="N1163">
        <v>0</v>
      </c>
      <c r="O1163" t="s">
        <v>47</v>
      </c>
      <c r="P1163">
        <v>75</v>
      </c>
      <c r="Q1163" t="s">
        <v>48</v>
      </c>
      <c r="R1163" t="s">
        <v>63</v>
      </c>
      <c r="S1163" t="s">
        <v>64</v>
      </c>
      <c r="T1163" t="s">
        <v>51</v>
      </c>
      <c r="U1163" t="s">
        <v>96</v>
      </c>
      <c r="V1163">
        <v>1.1000000000000001</v>
      </c>
      <c r="W1163" s="1">
        <v>1501.5000000000002</v>
      </c>
      <c r="X1163">
        <v>1</v>
      </c>
      <c r="Y1163">
        <v>2.25</v>
      </c>
      <c r="Z1163">
        <v>5</v>
      </c>
      <c r="AA1163">
        <v>0.45</v>
      </c>
      <c r="AB1163" s="2">
        <v>0</v>
      </c>
      <c r="AC1163" s="1">
        <v>0</v>
      </c>
      <c r="AD1163" s="7">
        <v>43480</v>
      </c>
      <c r="AE1163" s="7">
        <v>43480</v>
      </c>
      <c r="AF1163">
        <v>0</v>
      </c>
      <c r="AG1163" t="s">
        <v>53</v>
      </c>
      <c r="AH1163" s="2">
        <v>0</v>
      </c>
      <c r="AI1163" s="1">
        <v>0</v>
      </c>
      <c r="AJ1163" s="1">
        <v>0</v>
      </c>
      <c r="AK1163" s="6" t="str">
        <f>+IF(Tabla1[[#This Row],[REQUEST_TY]]="SR MANTENIMIENTO CORRECTIVO", "EMERGENCIA", "OTROS")</f>
        <v>EMERGENCIA</v>
      </c>
      <c r="AL1163" s="6" t="str">
        <f>+_xlfn.IFS(Tabla1[[#This Row],[Veces obj]]&lt;=1,"0-1",Tabla1[[#This Row],[Veces obj]]&lt;=2,"1-2",Tabla1[[#This Row],[Veces obj]]&lt;=3,"2-3",TRUE,"&gt;3")</f>
        <v>0-1</v>
      </c>
      <c r="AM1163" s="6" t="str">
        <f>+_xlfn.IFS(MONTH(Tabla1[[#This Row],[MES]])&lt;=3,"Q1",MONTH(Tabla1[[#This Row],[MES]])&lt;=6,"Q2",MONTH(Tabla1[[#This Row],[MES]])&lt;=9,"Q3",TRUE,"Q4")</f>
        <v>Q1</v>
      </c>
      <c r="AN1163" t="str">
        <f>+IFERROR(VLOOKUP(Tabla1[[#This Row],[CUENTA]],CTAS[],2,0),"OTROS")</f>
        <v>OTROS</v>
      </c>
      <c r="AP1163" t="str">
        <f>+IFERROR(VLOOKUP(Tabla1[[#This Row],[EMPLEADO]],IS[],3,0),"OTROS")</f>
        <v>OTROS</v>
      </c>
      <c r="AQ1163" t="str">
        <f>+IFERROR(VLOOKUP(Tabla1[[#This Row],[EMPLEADO]],IS[[NÓMINA]:[INGENIERO]],2,0),"OTROS")</f>
        <v>OTROS</v>
      </c>
    </row>
    <row r="1164" spans="1:43" x14ac:dyDescent="0.25">
      <c r="A1164" t="s">
        <v>36</v>
      </c>
      <c r="B1164">
        <v>1</v>
      </c>
      <c r="C1164" t="s">
        <v>225</v>
      </c>
      <c r="D1164" t="s">
        <v>38</v>
      </c>
      <c r="E1164" t="s">
        <v>226</v>
      </c>
      <c r="F1164" t="s">
        <v>227</v>
      </c>
      <c r="G1164" s="17" t="s">
        <v>228</v>
      </c>
      <c r="H1164" t="s">
        <v>163</v>
      </c>
      <c r="I1164" t="s">
        <v>43</v>
      </c>
      <c r="J1164" t="s">
        <v>8</v>
      </c>
      <c r="K1164" t="s">
        <v>151</v>
      </c>
      <c r="L1164" t="s">
        <v>229</v>
      </c>
      <c r="M1164" t="s">
        <v>165</v>
      </c>
      <c r="N1164">
        <v>0</v>
      </c>
      <c r="O1164" t="s">
        <v>47</v>
      </c>
      <c r="P1164">
        <v>73</v>
      </c>
      <c r="Q1164" t="s">
        <v>48</v>
      </c>
      <c r="R1164" t="s">
        <v>153</v>
      </c>
      <c r="S1164" t="s">
        <v>50</v>
      </c>
      <c r="T1164" t="s">
        <v>51</v>
      </c>
      <c r="U1164" t="s">
        <v>52</v>
      </c>
      <c r="V1164">
        <v>1.05</v>
      </c>
      <c r="W1164" s="1">
        <v>750.75000000000011</v>
      </c>
      <c r="X1164">
        <v>1</v>
      </c>
      <c r="Y1164">
        <v>0</v>
      </c>
      <c r="Z1164">
        <v>5</v>
      </c>
      <c r="AA1164">
        <v>0</v>
      </c>
      <c r="AB1164" s="2">
        <v>0</v>
      </c>
      <c r="AC1164" s="1">
        <v>0</v>
      </c>
      <c r="AD1164" s="7">
        <v>43479</v>
      </c>
      <c r="AE1164" s="7">
        <v>43479</v>
      </c>
      <c r="AF1164">
        <v>0</v>
      </c>
      <c r="AG1164" t="s">
        <v>53</v>
      </c>
      <c r="AH1164" s="2">
        <v>0</v>
      </c>
      <c r="AI1164" s="1">
        <v>0</v>
      </c>
      <c r="AJ1164" s="1">
        <v>0</v>
      </c>
      <c r="AK1164" s="6" t="str">
        <f>+IF(Tabla1[[#This Row],[REQUEST_TY]]="SR MANTENIMIENTO CORRECTIVO", "EMERGENCIA", "OTROS")</f>
        <v>EMERGENCIA</v>
      </c>
      <c r="AL1164" s="6" t="str">
        <f>+_xlfn.IFS(Tabla1[[#This Row],[Veces obj]]&lt;=1,"0-1",Tabla1[[#This Row],[Veces obj]]&lt;=2,"1-2",Tabla1[[#This Row],[Veces obj]]&lt;=3,"2-3",TRUE,"&gt;3")</f>
        <v>0-1</v>
      </c>
      <c r="AM1164" s="6" t="str">
        <f>+_xlfn.IFS(MONTH(Tabla1[[#This Row],[MES]])&lt;=3,"Q1",MONTH(Tabla1[[#This Row],[MES]])&lt;=6,"Q2",MONTH(Tabla1[[#This Row],[MES]])&lt;=9,"Q3",TRUE,"Q4")</f>
        <v>Q1</v>
      </c>
      <c r="AN1164" t="str">
        <f>+IFERROR(VLOOKUP(Tabla1[[#This Row],[CUENTA]],CTAS[],2,0),"OTROS")</f>
        <v>HONEYWELL</v>
      </c>
      <c r="AO1164">
        <v>1</v>
      </c>
      <c r="AP1164" t="str">
        <f>+IFERROR(VLOOKUP(Tabla1[[#This Row],[EMPLEADO]],IS[],3,0),"OTROS")</f>
        <v>CHIHUAHUA</v>
      </c>
      <c r="AQ1164" t="str">
        <f>+IFERROR(VLOOKUP(Tabla1[[#This Row],[EMPLEADO]],IS[[NÓMINA]:[INGENIERO]],2,0),"OTROS")</f>
        <v>LUIS EDUARDO MUÑOZ</v>
      </c>
    </row>
    <row r="1165" spans="1:43" x14ac:dyDescent="0.25">
      <c r="A1165" t="s">
        <v>36</v>
      </c>
      <c r="B1165">
        <v>1</v>
      </c>
      <c r="C1165" t="s">
        <v>279</v>
      </c>
      <c r="D1165" t="s">
        <v>38</v>
      </c>
      <c r="E1165" t="s">
        <v>147</v>
      </c>
      <c r="F1165" t="s">
        <v>280</v>
      </c>
      <c r="G1165" s="17" t="s">
        <v>281</v>
      </c>
      <c r="H1165" t="s">
        <v>163</v>
      </c>
      <c r="I1165" t="s">
        <v>43</v>
      </c>
      <c r="J1165" t="s">
        <v>8</v>
      </c>
      <c r="K1165" t="s">
        <v>151</v>
      </c>
      <c r="L1165" t="s">
        <v>229</v>
      </c>
      <c r="M1165" t="s">
        <v>165</v>
      </c>
      <c r="N1165">
        <v>0</v>
      </c>
      <c r="O1165" t="s">
        <v>47</v>
      </c>
      <c r="P1165">
        <v>29</v>
      </c>
      <c r="Q1165" t="s">
        <v>62</v>
      </c>
      <c r="R1165" t="s">
        <v>153</v>
      </c>
      <c r="S1165" t="s">
        <v>50</v>
      </c>
      <c r="T1165" t="s">
        <v>51</v>
      </c>
      <c r="U1165" t="s">
        <v>154</v>
      </c>
      <c r="V1165">
        <v>0.6</v>
      </c>
      <c r="W1165" s="1">
        <v>429.00000000000006</v>
      </c>
      <c r="X1165">
        <v>1</v>
      </c>
      <c r="Y1165">
        <v>0</v>
      </c>
      <c r="Z1165">
        <v>5</v>
      </c>
      <c r="AA1165">
        <v>0</v>
      </c>
      <c r="AB1165" s="2">
        <v>0</v>
      </c>
      <c r="AC1165" s="1">
        <v>0</v>
      </c>
      <c r="AD1165" s="7">
        <v>43482</v>
      </c>
      <c r="AE1165" s="7">
        <v>43482</v>
      </c>
      <c r="AF1165">
        <v>0</v>
      </c>
      <c r="AG1165" t="s">
        <v>53</v>
      </c>
      <c r="AH1165" s="2">
        <v>0</v>
      </c>
      <c r="AI1165" s="1">
        <v>0</v>
      </c>
      <c r="AJ1165" s="1">
        <v>0</v>
      </c>
      <c r="AK1165" s="6" t="str">
        <f>+IF(Tabla1[[#This Row],[REQUEST_TY]]="SR MANTENIMIENTO CORRECTIVO", "EMERGENCIA", "OTROS")</f>
        <v>EMERGENCIA</v>
      </c>
      <c r="AL1165" s="6" t="str">
        <f>+_xlfn.IFS(Tabla1[[#This Row],[Veces obj]]&lt;=1,"0-1",Tabla1[[#This Row],[Veces obj]]&lt;=2,"1-2",Tabla1[[#This Row],[Veces obj]]&lt;=3,"2-3",TRUE,"&gt;3")</f>
        <v>0-1</v>
      </c>
      <c r="AM1165" s="6" t="str">
        <f>+_xlfn.IFS(MONTH(Tabla1[[#This Row],[MES]])&lt;=3,"Q1",MONTH(Tabla1[[#This Row],[MES]])&lt;=6,"Q2",MONTH(Tabla1[[#This Row],[MES]])&lt;=9,"Q3",TRUE,"Q4")</f>
        <v>Q1</v>
      </c>
      <c r="AN1165" t="str">
        <f>+IFERROR(VLOOKUP(Tabla1[[#This Row],[CUENTA]],CTAS[],2,0),"OTROS")</f>
        <v>HONEYWELL</v>
      </c>
      <c r="AO1165">
        <v>1</v>
      </c>
      <c r="AP1165" t="str">
        <f>+IFERROR(VLOOKUP(Tabla1[[#This Row],[EMPLEADO]],IS[],3,0),"OTROS")</f>
        <v>CHIHUAHUA</v>
      </c>
      <c r="AQ1165" t="str">
        <f>+IFERROR(VLOOKUP(Tabla1[[#This Row],[EMPLEADO]],IS[[NÓMINA]:[INGENIERO]],2,0),"OTROS")</f>
        <v>LUIS EDUARDO MUÑOZ</v>
      </c>
    </row>
    <row r="1166" spans="1:43" x14ac:dyDescent="0.25">
      <c r="A1166" t="s">
        <v>36</v>
      </c>
      <c r="B1166">
        <v>1</v>
      </c>
      <c r="C1166" t="s">
        <v>2387</v>
      </c>
      <c r="D1166" t="s">
        <v>38</v>
      </c>
      <c r="E1166" t="s">
        <v>160</v>
      </c>
      <c r="F1166" t="s">
        <v>2388</v>
      </c>
      <c r="G1166" s="17" t="s">
        <v>2389</v>
      </c>
      <c r="H1166" t="s">
        <v>679</v>
      </c>
      <c r="I1166" t="s">
        <v>43</v>
      </c>
      <c r="J1166" t="s">
        <v>8</v>
      </c>
      <c r="K1166" t="s">
        <v>1308</v>
      </c>
      <c r="L1166" t="s">
        <v>2390</v>
      </c>
      <c r="M1166" t="s">
        <v>46</v>
      </c>
      <c r="N1166">
        <v>0</v>
      </c>
      <c r="O1166" t="s">
        <v>47</v>
      </c>
      <c r="P1166">
        <v>36</v>
      </c>
      <c r="Q1166" t="s">
        <v>82</v>
      </c>
      <c r="R1166" t="s">
        <v>49</v>
      </c>
      <c r="S1166" t="s">
        <v>50</v>
      </c>
      <c r="T1166" t="s">
        <v>51</v>
      </c>
      <c r="U1166" t="s">
        <v>120</v>
      </c>
      <c r="V1166">
        <v>0.8</v>
      </c>
      <c r="W1166" s="1">
        <v>572.00000000000011</v>
      </c>
      <c r="X1166">
        <v>1</v>
      </c>
      <c r="Y1166">
        <v>2.25</v>
      </c>
      <c r="Z1166">
        <v>5</v>
      </c>
      <c r="AA1166">
        <v>0.45</v>
      </c>
      <c r="AB1166" s="2">
        <v>0</v>
      </c>
      <c r="AC1166" s="1">
        <v>0</v>
      </c>
      <c r="AD1166" s="7">
        <v>43490</v>
      </c>
      <c r="AE1166" s="7">
        <v>43493</v>
      </c>
      <c r="AF1166">
        <v>1</v>
      </c>
      <c r="AG1166" t="s">
        <v>53</v>
      </c>
      <c r="AH1166" s="2">
        <v>0</v>
      </c>
      <c r="AI1166" s="1">
        <v>0</v>
      </c>
      <c r="AJ1166" s="1">
        <v>0</v>
      </c>
      <c r="AK1166" s="6" t="str">
        <f>+IF(Tabla1[[#This Row],[REQUEST_TY]]="SR MANTENIMIENTO CORRECTIVO", "EMERGENCIA", "OTROS")</f>
        <v>EMERGENCIA</v>
      </c>
      <c r="AL1166" s="6" t="str">
        <f>+_xlfn.IFS(Tabla1[[#This Row],[Veces obj]]&lt;=1,"0-1",Tabla1[[#This Row],[Veces obj]]&lt;=2,"1-2",Tabla1[[#This Row],[Veces obj]]&lt;=3,"2-3",TRUE,"&gt;3")</f>
        <v>0-1</v>
      </c>
      <c r="AM1166" s="6" t="str">
        <f>+_xlfn.IFS(MONTH(Tabla1[[#This Row],[MES]])&lt;=3,"Q1",MONTH(Tabla1[[#This Row],[MES]])&lt;=6,"Q2",MONTH(Tabla1[[#This Row],[MES]])&lt;=9,"Q3",TRUE,"Q4")</f>
        <v>Q1</v>
      </c>
      <c r="AN1166" t="str">
        <f>+IFERROR(VLOOKUP(Tabla1[[#This Row],[CUENTA]],CTAS[],2,0),"OTROS")</f>
        <v>OTROS</v>
      </c>
      <c r="AP1166" t="str">
        <f>+IFERROR(VLOOKUP(Tabla1[[#This Row],[EMPLEADO]],IS[],3,0),"OTROS")</f>
        <v>OTROS</v>
      </c>
      <c r="AQ1166" t="str">
        <f>+IFERROR(VLOOKUP(Tabla1[[#This Row],[EMPLEADO]],IS[[NÓMINA]:[INGENIERO]],2,0),"OTROS")</f>
        <v>OTROS</v>
      </c>
    </row>
    <row r="1167" spans="1:43" x14ac:dyDescent="0.25">
      <c r="A1167" t="s">
        <v>36</v>
      </c>
      <c r="B1167">
        <v>1</v>
      </c>
      <c r="C1167" t="s">
        <v>2391</v>
      </c>
      <c r="D1167" t="s">
        <v>38</v>
      </c>
      <c r="E1167" t="s">
        <v>373</v>
      </c>
      <c r="F1167" t="s">
        <v>2392</v>
      </c>
      <c r="G1167" s="17" t="s">
        <v>2393</v>
      </c>
      <c r="H1167" t="s">
        <v>308</v>
      </c>
      <c r="I1167" t="s">
        <v>43</v>
      </c>
      <c r="J1167" t="s">
        <v>8</v>
      </c>
      <c r="K1167" t="s">
        <v>549</v>
      </c>
      <c r="L1167" t="s">
        <v>550</v>
      </c>
      <c r="M1167" t="s">
        <v>46</v>
      </c>
      <c r="N1167">
        <v>0</v>
      </c>
      <c r="O1167" t="s">
        <v>47</v>
      </c>
      <c r="P1167">
        <v>2615</v>
      </c>
      <c r="Q1167" t="s">
        <v>48</v>
      </c>
      <c r="R1167" t="s">
        <v>153</v>
      </c>
      <c r="S1167" t="s">
        <v>50</v>
      </c>
      <c r="T1167" t="s">
        <v>51</v>
      </c>
      <c r="U1167" t="s">
        <v>52</v>
      </c>
      <c r="V1167">
        <v>1.05</v>
      </c>
      <c r="W1167" s="1">
        <v>750.75000000000011</v>
      </c>
      <c r="X1167">
        <v>1</v>
      </c>
      <c r="Y1167">
        <v>2.25</v>
      </c>
      <c r="Z1167">
        <v>5</v>
      </c>
      <c r="AA1167">
        <v>0.45</v>
      </c>
      <c r="AB1167" s="2">
        <v>0</v>
      </c>
      <c r="AC1167" s="1">
        <v>0</v>
      </c>
      <c r="AD1167" s="7">
        <v>43493</v>
      </c>
      <c r="AE1167" s="7">
        <v>43493</v>
      </c>
      <c r="AF1167">
        <v>0</v>
      </c>
      <c r="AG1167" t="s">
        <v>53</v>
      </c>
      <c r="AH1167" s="2">
        <v>0</v>
      </c>
      <c r="AI1167" s="1">
        <v>0</v>
      </c>
      <c r="AJ1167" s="1">
        <v>0</v>
      </c>
      <c r="AK1167" s="6" t="str">
        <f>+IF(Tabla1[[#This Row],[REQUEST_TY]]="SR MANTENIMIENTO CORRECTIVO", "EMERGENCIA", "OTROS")</f>
        <v>EMERGENCIA</v>
      </c>
      <c r="AL1167" s="6" t="str">
        <f>+_xlfn.IFS(Tabla1[[#This Row],[Veces obj]]&lt;=1,"0-1",Tabla1[[#This Row],[Veces obj]]&lt;=2,"1-2",Tabla1[[#This Row],[Veces obj]]&lt;=3,"2-3",TRUE,"&gt;3")</f>
        <v>0-1</v>
      </c>
      <c r="AM1167" s="6" t="str">
        <f>+_xlfn.IFS(MONTH(Tabla1[[#This Row],[MES]])&lt;=3,"Q1",MONTH(Tabla1[[#This Row],[MES]])&lt;=6,"Q2",MONTH(Tabla1[[#This Row],[MES]])&lt;=9,"Q3",TRUE,"Q4")</f>
        <v>Q1</v>
      </c>
      <c r="AN1167" t="str">
        <f>+IFERROR(VLOOKUP(Tabla1[[#This Row],[CUENTA]],CTAS[],2,0),"OTROS")</f>
        <v>OTROS</v>
      </c>
      <c r="AP1167" t="str">
        <f>+IFERROR(VLOOKUP(Tabla1[[#This Row],[EMPLEADO]],IS[],3,0),"OTROS")</f>
        <v>OTROS</v>
      </c>
      <c r="AQ1167" t="str">
        <f>+IFERROR(VLOOKUP(Tabla1[[#This Row],[EMPLEADO]],IS[[NÓMINA]:[INGENIERO]],2,0),"OTROS")</f>
        <v>OTROS</v>
      </c>
    </row>
    <row r="1168" spans="1:43" x14ac:dyDescent="0.25">
      <c r="A1168" t="s">
        <v>4444</v>
      </c>
      <c r="B1168">
        <v>1</v>
      </c>
      <c r="C1168" t="s">
        <v>4704</v>
      </c>
      <c r="D1168" t="s">
        <v>38</v>
      </c>
      <c r="E1168" t="s">
        <v>98</v>
      </c>
      <c r="F1168" t="s">
        <v>4705</v>
      </c>
      <c r="G1168" s="17" t="s">
        <v>1744</v>
      </c>
      <c r="H1168" t="s">
        <v>58</v>
      </c>
      <c r="I1168" t="s">
        <v>43</v>
      </c>
      <c r="J1168" t="s">
        <v>8</v>
      </c>
      <c r="K1168" t="s">
        <v>102</v>
      </c>
      <c r="L1168" t="s">
        <v>1621</v>
      </c>
      <c r="M1168" t="s">
        <v>736</v>
      </c>
      <c r="N1168">
        <v>0</v>
      </c>
      <c r="O1168" t="s">
        <v>47</v>
      </c>
      <c r="P1168">
        <v>15</v>
      </c>
      <c r="Q1168" t="s">
        <v>194</v>
      </c>
      <c r="R1168" t="s">
        <v>63</v>
      </c>
      <c r="S1168" t="s">
        <v>64</v>
      </c>
      <c r="T1168" t="s">
        <v>51</v>
      </c>
      <c r="U1168" t="s">
        <v>195</v>
      </c>
      <c r="V1168">
        <v>0.6</v>
      </c>
      <c r="W1168" s="1">
        <v>819</v>
      </c>
      <c r="X1168">
        <v>1</v>
      </c>
      <c r="Y1168">
        <v>2.25</v>
      </c>
      <c r="Z1168">
        <v>5</v>
      </c>
      <c r="AA1168">
        <v>0.45</v>
      </c>
      <c r="AB1168" s="2">
        <v>0</v>
      </c>
      <c r="AC1168" s="1">
        <v>0</v>
      </c>
      <c r="AD1168" s="7">
        <v>43496</v>
      </c>
      <c r="AE1168" s="7">
        <v>43497</v>
      </c>
      <c r="AF1168">
        <v>1</v>
      </c>
      <c r="AG1168" t="s">
        <v>53</v>
      </c>
      <c r="AH1168" s="2">
        <v>0</v>
      </c>
      <c r="AI1168" s="1">
        <v>0</v>
      </c>
      <c r="AJ1168" s="1">
        <v>0</v>
      </c>
      <c r="AK1168" s="6" t="str">
        <f>+IF(Tabla1[[#This Row],[REQUEST_TY]]="SR MANTENIMIENTO CORRECTIVO", "EMERGENCIA", "OTROS")</f>
        <v>EMERGENCIA</v>
      </c>
      <c r="AL1168" s="6" t="str">
        <f>+_xlfn.IFS(Tabla1[[#This Row],[Veces obj]]&lt;=1,"0-1",Tabla1[[#This Row],[Veces obj]]&lt;=2,"1-2",Tabla1[[#This Row],[Veces obj]]&lt;=3,"2-3",TRUE,"&gt;3")</f>
        <v>0-1</v>
      </c>
      <c r="AM1168" s="6" t="str">
        <f>+_xlfn.IFS(MONTH(Tabla1[[#This Row],[MES]])&lt;=3,"Q1",MONTH(Tabla1[[#This Row],[MES]])&lt;=6,"Q2",MONTH(Tabla1[[#This Row],[MES]])&lt;=9,"Q3",TRUE,"Q4")</f>
        <v>Q1</v>
      </c>
      <c r="AN1168" t="str">
        <f>+IFERROR(VLOOKUP(Tabla1[[#This Row],[CUENTA]],CTAS[],2,0),"OTROS")</f>
        <v>OTROS</v>
      </c>
      <c r="AP1168" t="str">
        <f>+IFERROR(VLOOKUP(Tabla1[[#This Row],[EMPLEADO]],IS[],3,0),"OTROS")</f>
        <v>OTROS</v>
      </c>
      <c r="AQ1168" t="str">
        <f>+IFERROR(VLOOKUP(Tabla1[[#This Row],[EMPLEADO]],IS[[NÓMINA]:[INGENIERO]],2,0),"OTROS")</f>
        <v>OTROS</v>
      </c>
    </row>
    <row r="1169" spans="1:43" x14ac:dyDescent="0.25">
      <c r="A1169" t="s">
        <v>4444</v>
      </c>
      <c r="B1169">
        <v>1</v>
      </c>
      <c r="C1169" t="s">
        <v>5080</v>
      </c>
      <c r="D1169" t="s">
        <v>38</v>
      </c>
      <c r="E1169" t="s">
        <v>332</v>
      </c>
      <c r="F1169" t="s">
        <v>5081</v>
      </c>
      <c r="G1169" s="17" t="s">
        <v>5082</v>
      </c>
      <c r="H1169" t="s">
        <v>679</v>
      </c>
      <c r="I1169" t="s">
        <v>43</v>
      </c>
      <c r="J1169" t="s">
        <v>8</v>
      </c>
      <c r="K1169" t="s">
        <v>102</v>
      </c>
      <c r="L1169" t="s">
        <v>1039</v>
      </c>
      <c r="M1169" t="s">
        <v>310</v>
      </c>
      <c r="N1169">
        <v>0</v>
      </c>
      <c r="O1169" t="s">
        <v>47</v>
      </c>
      <c r="P1169">
        <v>68</v>
      </c>
      <c r="Q1169" t="s">
        <v>48</v>
      </c>
      <c r="R1169" t="s">
        <v>317</v>
      </c>
      <c r="S1169" t="s">
        <v>318</v>
      </c>
      <c r="T1169" t="s">
        <v>51</v>
      </c>
      <c r="U1169" t="s">
        <v>353</v>
      </c>
      <c r="V1169">
        <v>1.1499999999999999</v>
      </c>
      <c r="W1169" s="1">
        <v>1808.95</v>
      </c>
      <c r="X1169">
        <v>1</v>
      </c>
      <c r="Y1169">
        <v>1.8</v>
      </c>
      <c r="Z1169">
        <v>4</v>
      </c>
      <c r="AA1169">
        <v>0.45</v>
      </c>
      <c r="AB1169" s="2">
        <v>0</v>
      </c>
      <c r="AC1169" s="1">
        <v>0</v>
      </c>
      <c r="AD1169" s="7">
        <v>43501</v>
      </c>
      <c r="AE1169" s="7">
        <v>43502</v>
      </c>
      <c r="AF1169">
        <v>1</v>
      </c>
      <c r="AG1169" t="s">
        <v>53</v>
      </c>
      <c r="AH1169" s="2">
        <v>0</v>
      </c>
      <c r="AI1169" s="1">
        <v>0</v>
      </c>
      <c r="AJ1169" s="1">
        <v>0</v>
      </c>
      <c r="AK1169" s="6" t="str">
        <f>+IF(Tabla1[[#This Row],[REQUEST_TY]]="SR MANTENIMIENTO CORRECTIVO", "EMERGENCIA", "OTROS")</f>
        <v>EMERGENCIA</v>
      </c>
      <c r="AL1169" s="6" t="str">
        <f>+_xlfn.IFS(Tabla1[[#This Row],[Veces obj]]&lt;=1,"0-1",Tabla1[[#This Row],[Veces obj]]&lt;=2,"1-2",Tabla1[[#This Row],[Veces obj]]&lt;=3,"2-3",TRUE,"&gt;3")</f>
        <v>0-1</v>
      </c>
      <c r="AM1169" s="6" t="str">
        <f>+_xlfn.IFS(MONTH(Tabla1[[#This Row],[MES]])&lt;=3,"Q1",MONTH(Tabla1[[#This Row],[MES]])&lt;=6,"Q2",MONTH(Tabla1[[#This Row],[MES]])&lt;=9,"Q3",TRUE,"Q4")</f>
        <v>Q1</v>
      </c>
      <c r="AN1169" t="str">
        <f>+IFERROR(VLOOKUP(Tabla1[[#This Row],[CUENTA]],CTAS[],2,0),"OTROS")</f>
        <v>OTROS</v>
      </c>
      <c r="AP1169" t="str">
        <f>+IFERROR(VLOOKUP(Tabla1[[#This Row],[EMPLEADO]],IS[],3,0),"OTROS")</f>
        <v>OTROS</v>
      </c>
      <c r="AQ1169" t="str">
        <f>+IFERROR(VLOOKUP(Tabla1[[#This Row],[EMPLEADO]],IS[[NÓMINA]:[INGENIERO]],2,0),"OTROS")</f>
        <v>OTROS</v>
      </c>
    </row>
    <row r="1170" spans="1:43" x14ac:dyDescent="0.25">
      <c r="A1170" t="s">
        <v>36</v>
      </c>
      <c r="B1170">
        <v>1</v>
      </c>
      <c r="C1170" t="s">
        <v>2394</v>
      </c>
      <c r="D1170" t="s">
        <v>38</v>
      </c>
      <c r="E1170" t="s">
        <v>85</v>
      </c>
      <c r="F1170" t="s">
        <v>2395</v>
      </c>
      <c r="G1170" s="17" t="s">
        <v>2396</v>
      </c>
      <c r="H1170" t="s">
        <v>79</v>
      </c>
      <c r="I1170" t="s">
        <v>43</v>
      </c>
      <c r="J1170" t="s">
        <v>8</v>
      </c>
      <c r="K1170" t="s">
        <v>1480</v>
      </c>
      <c r="L1170" t="s">
        <v>1481</v>
      </c>
      <c r="M1170" t="s">
        <v>1482</v>
      </c>
      <c r="N1170">
        <v>0</v>
      </c>
      <c r="O1170" t="s">
        <v>47</v>
      </c>
      <c r="P1170">
        <v>59</v>
      </c>
      <c r="Q1170" t="s">
        <v>82</v>
      </c>
      <c r="R1170" t="s">
        <v>49</v>
      </c>
      <c r="S1170" t="s">
        <v>50</v>
      </c>
      <c r="T1170" t="s">
        <v>51</v>
      </c>
      <c r="U1170" t="s">
        <v>120</v>
      </c>
      <c r="V1170">
        <v>0.8</v>
      </c>
      <c r="W1170" s="1">
        <v>572.00000000000011</v>
      </c>
      <c r="X1170">
        <v>1</v>
      </c>
      <c r="Y1170">
        <v>2.27</v>
      </c>
      <c r="Z1170">
        <v>5</v>
      </c>
      <c r="AA1170">
        <v>0.45400000000000001</v>
      </c>
      <c r="AB1170" s="2">
        <v>0</v>
      </c>
      <c r="AC1170" s="1">
        <v>0</v>
      </c>
      <c r="AD1170" s="7">
        <v>43493</v>
      </c>
      <c r="AE1170" s="7">
        <v>43493</v>
      </c>
      <c r="AF1170">
        <v>0</v>
      </c>
      <c r="AG1170" t="s">
        <v>53</v>
      </c>
      <c r="AH1170" s="2">
        <v>0</v>
      </c>
      <c r="AI1170" s="1">
        <v>0</v>
      </c>
      <c r="AJ1170" s="1">
        <v>0</v>
      </c>
      <c r="AK1170" s="6" t="str">
        <f>+IF(Tabla1[[#This Row],[REQUEST_TY]]="SR MANTENIMIENTO CORRECTIVO", "EMERGENCIA", "OTROS")</f>
        <v>EMERGENCIA</v>
      </c>
      <c r="AL1170" s="6" t="str">
        <f>+_xlfn.IFS(Tabla1[[#This Row],[Veces obj]]&lt;=1,"0-1",Tabla1[[#This Row],[Veces obj]]&lt;=2,"1-2",Tabla1[[#This Row],[Veces obj]]&lt;=3,"2-3",TRUE,"&gt;3")</f>
        <v>0-1</v>
      </c>
      <c r="AM1170" s="6" t="str">
        <f>+_xlfn.IFS(MONTH(Tabla1[[#This Row],[MES]])&lt;=3,"Q1",MONTH(Tabla1[[#This Row],[MES]])&lt;=6,"Q2",MONTH(Tabla1[[#This Row],[MES]])&lt;=9,"Q3",TRUE,"Q4")</f>
        <v>Q1</v>
      </c>
      <c r="AN1170" t="str">
        <f>+IFERROR(VLOOKUP(Tabla1[[#This Row],[CUENTA]],CTAS[],2,0),"OTROS")</f>
        <v>OTROS</v>
      </c>
      <c r="AP1170" t="str">
        <f>+IFERROR(VLOOKUP(Tabla1[[#This Row],[EMPLEADO]],IS[],3,0),"OTROS")</f>
        <v>OTROS</v>
      </c>
      <c r="AQ1170" t="str">
        <f>+IFERROR(VLOOKUP(Tabla1[[#This Row],[EMPLEADO]],IS[[NÓMINA]:[INGENIERO]],2,0),"OTROS")</f>
        <v>OTROS</v>
      </c>
    </row>
    <row r="1171" spans="1:43" x14ac:dyDescent="0.25">
      <c r="A1171" t="s">
        <v>36</v>
      </c>
      <c r="B1171">
        <v>1</v>
      </c>
      <c r="C1171" t="s">
        <v>2397</v>
      </c>
      <c r="D1171" t="s">
        <v>38</v>
      </c>
      <c r="E1171" t="s">
        <v>133</v>
      </c>
      <c r="F1171" t="s">
        <v>2398</v>
      </c>
      <c r="G1171" s="17" t="s">
        <v>2399</v>
      </c>
      <c r="H1171" t="s">
        <v>1572</v>
      </c>
      <c r="I1171" t="s">
        <v>43</v>
      </c>
      <c r="J1171" t="s">
        <v>8</v>
      </c>
      <c r="K1171" t="s">
        <v>59</v>
      </c>
      <c r="L1171" t="s">
        <v>1706</v>
      </c>
      <c r="M1171" t="s">
        <v>1707</v>
      </c>
      <c r="N1171">
        <v>0</v>
      </c>
      <c r="O1171" t="s">
        <v>47</v>
      </c>
      <c r="P1171">
        <v>28</v>
      </c>
      <c r="Q1171" t="s">
        <v>62</v>
      </c>
      <c r="R1171" t="s">
        <v>138</v>
      </c>
      <c r="S1171" t="s">
        <v>139</v>
      </c>
      <c r="T1171" t="s">
        <v>51</v>
      </c>
      <c r="U1171" t="s">
        <v>262</v>
      </c>
      <c r="V1171">
        <v>1.05</v>
      </c>
      <c r="W1171" s="1">
        <v>1651.6500000000003</v>
      </c>
      <c r="X1171">
        <v>1</v>
      </c>
      <c r="Y1171">
        <v>1.82</v>
      </c>
      <c r="Z1171">
        <v>4</v>
      </c>
      <c r="AA1171">
        <v>0.45500000000000002</v>
      </c>
      <c r="AB1171" s="2">
        <v>0</v>
      </c>
      <c r="AC1171" s="1">
        <v>0</v>
      </c>
      <c r="AD1171" s="7">
        <v>43473</v>
      </c>
      <c r="AE1171" s="7">
        <v>43473</v>
      </c>
      <c r="AF1171">
        <v>0</v>
      </c>
      <c r="AG1171" t="s">
        <v>53</v>
      </c>
      <c r="AH1171" s="2">
        <v>0</v>
      </c>
      <c r="AI1171" s="1">
        <v>0</v>
      </c>
      <c r="AJ1171" s="1">
        <v>0</v>
      </c>
      <c r="AK1171" s="6" t="str">
        <f>+IF(Tabla1[[#This Row],[REQUEST_TY]]="SR MANTENIMIENTO CORRECTIVO", "EMERGENCIA", "OTROS")</f>
        <v>EMERGENCIA</v>
      </c>
      <c r="AL1171" s="6" t="str">
        <f>+_xlfn.IFS(Tabla1[[#This Row],[Veces obj]]&lt;=1,"0-1",Tabla1[[#This Row],[Veces obj]]&lt;=2,"1-2",Tabla1[[#This Row],[Veces obj]]&lt;=3,"2-3",TRUE,"&gt;3")</f>
        <v>0-1</v>
      </c>
      <c r="AM1171" s="6" t="str">
        <f>+_xlfn.IFS(MONTH(Tabla1[[#This Row],[MES]])&lt;=3,"Q1",MONTH(Tabla1[[#This Row],[MES]])&lt;=6,"Q2",MONTH(Tabla1[[#This Row],[MES]])&lt;=9,"Q3",TRUE,"Q4")</f>
        <v>Q1</v>
      </c>
      <c r="AN1171" t="str">
        <f>+IFERROR(VLOOKUP(Tabla1[[#This Row],[CUENTA]],CTAS[],2,0),"OTROS")</f>
        <v>OTROS</v>
      </c>
      <c r="AP1171" t="str">
        <f>+IFERROR(VLOOKUP(Tabla1[[#This Row],[EMPLEADO]],IS[],3,0),"OTROS")</f>
        <v>OTROS</v>
      </c>
      <c r="AQ1171" t="str">
        <f>+IFERROR(VLOOKUP(Tabla1[[#This Row],[EMPLEADO]],IS[[NÓMINA]:[INGENIERO]],2,0),"OTROS")</f>
        <v>OTROS</v>
      </c>
    </row>
    <row r="1172" spans="1:43" x14ac:dyDescent="0.25">
      <c r="A1172" t="s">
        <v>36</v>
      </c>
      <c r="B1172">
        <v>1</v>
      </c>
      <c r="C1172" t="s">
        <v>2400</v>
      </c>
      <c r="D1172" t="s">
        <v>38</v>
      </c>
      <c r="E1172" t="s">
        <v>332</v>
      </c>
      <c r="F1172" t="s">
        <v>2401</v>
      </c>
      <c r="G1172" s="17" t="s">
        <v>2402</v>
      </c>
      <c r="H1172" t="s">
        <v>646</v>
      </c>
      <c r="I1172" t="s">
        <v>43</v>
      </c>
      <c r="J1172" t="s">
        <v>8</v>
      </c>
      <c r="K1172" t="s">
        <v>59</v>
      </c>
      <c r="L1172" t="s">
        <v>863</v>
      </c>
      <c r="M1172" t="s">
        <v>358</v>
      </c>
      <c r="N1172">
        <v>0</v>
      </c>
      <c r="O1172" t="s">
        <v>47</v>
      </c>
      <c r="P1172">
        <v>16</v>
      </c>
      <c r="Q1172" t="s">
        <v>62</v>
      </c>
      <c r="R1172" t="s">
        <v>317</v>
      </c>
      <c r="S1172" t="s">
        <v>318</v>
      </c>
      <c r="T1172" t="s">
        <v>51</v>
      </c>
      <c r="U1172" t="s">
        <v>262</v>
      </c>
      <c r="V1172">
        <v>1.05</v>
      </c>
      <c r="W1172" s="1">
        <v>1651.6500000000003</v>
      </c>
      <c r="X1172">
        <v>1</v>
      </c>
      <c r="Y1172">
        <v>1.82</v>
      </c>
      <c r="Z1172">
        <v>4</v>
      </c>
      <c r="AA1172">
        <v>0.45500000000000002</v>
      </c>
      <c r="AB1172" s="2">
        <v>0</v>
      </c>
      <c r="AC1172" s="1">
        <v>0</v>
      </c>
      <c r="AD1172" s="7">
        <v>43489</v>
      </c>
      <c r="AE1172" s="7">
        <v>43489</v>
      </c>
      <c r="AF1172">
        <v>0</v>
      </c>
      <c r="AG1172" t="s">
        <v>53</v>
      </c>
      <c r="AH1172" s="2">
        <v>0</v>
      </c>
      <c r="AI1172" s="1">
        <v>0</v>
      </c>
      <c r="AJ1172" s="1">
        <v>0</v>
      </c>
      <c r="AK1172" s="6" t="str">
        <f>+IF(Tabla1[[#This Row],[REQUEST_TY]]="SR MANTENIMIENTO CORRECTIVO", "EMERGENCIA", "OTROS")</f>
        <v>EMERGENCIA</v>
      </c>
      <c r="AL1172" s="6" t="str">
        <f>+_xlfn.IFS(Tabla1[[#This Row],[Veces obj]]&lt;=1,"0-1",Tabla1[[#This Row],[Veces obj]]&lt;=2,"1-2",Tabla1[[#This Row],[Veces obj]]&lt;=3,"2-3",TRUE,"&gt;3")</f>
        <v>0-1</v>
      </c>
      <c r="AM1172" s="6" t="str">
        <f>+_xlfn.IFS(MONTH(Tabla1[[#This Row],[MES]])&lt;=3,"Q1",MONTH(Tabla1[[#This Row],[MES]])&lt;=6,"Q2",MONTH(Tabla1[[#This Row],[MES]])&lt;=9,"Q3",TRUE,"Q4")</f>
        <v>Q1</v>
      </c>
      <c r="AN1172" t="str">
        <f>+IFERROR(VLOOKUP(Tabla1[[#This Row],[CUENTA]],CTAS[],2,0),"OTROS")</f>
        <v>OTROS</v>
      </c>
      <c r="AP1172" t="str">
        <f>+IFERROR(VLOOKUP(Tabla1[[#This Row],[EMPLEADO]],IS[],3,0),"OTROS")</f>
        <v>OTROS</v>
      </c>
      <c r="AQ1172" t="str">
        <f>+IFERROR(VLOOKUP(Tabla1[[#This Row],[EMPLEADO]],IS[[NÓMINA]:[INGENIERO]],2,0),"OTROS")</f>
        <v>OTROS</v>
      </c>
    </row>
    <row r="1173" spans="1:43" x14ac:dyDescent="0.25">
      <c r="A1173" t="s">
        <v>4444</v>
      </c>
      <c r="B1173">
        <v>1</v>
      </c>
      <c r="C1173" t="s">
        <v>5398</v>
      </c>
      <c r="D1173" t="s">
        <v>38</v>
      </c>
      <c r="E1173" t="s">
        <v>332</v>
      </c>
      <c r="F1173" t="s">
        <v>5399</v>
      </c>
      <c r="G1173" s="17" t="s">
        <v>3240</v>
      </c>
      <c r="H1173" t="s">
        <v>915</v>
      </c>
      <c r="I1173" t="s">
        <v>43</v>
      </c>
      <c r="J1173" t="s">
        <v>8</v>
      </c>
      <c r="K1173" t="s">
        <v>59</v>
      </c>
      <c r="L1173" t="s">
        <v>3186</v>
      </c>
      <c r="M1173" t="s">
        <v>1071</v>
      </c>
      <c r="N1173">
        <v>0</v>
      </c>
      <c r="O1173" t="s">
        <v>47</v>
      </c>
      <c r="P1173">
        <v>34</v>
      </c>
      <c r="Q1173" t="s">
        <v>82</v>
      </c>
      <c r="R1173" t="s">
        <v>317</v>
      </c>
      <c r="S1173" t="s">
        <v>318</v>
      </c>
      <c r="T1173" t="s">
        <v>51</v>
      </c>
      <c r="U1173" t="s">
        <v>140</v>
      </c>
      <c r="V1173">
        <v>1.1000000000000001</v>
      </c>
      <c r="W1173" s="1">
        <v>1730.3000000000004</v>
      </c>
      <c r="X1173">
        <v>1</v>
      </c>
      <c r="Y1173">
        <v>1.82</v>
      </c>
      <c r="Z1173">
        <v>4</v>
      </c>
      <c r="AA1173">
        <v>0.45500000000000002</v>
      </c>
      <c r="AB1173" s="2">
        <v>0</v>
      </c>
      <c r="AC1173" s="1">
        <v>0</v>
      </c>
      <c r="AD1173" s="7">
        <v>43504</v>
      </c>
      <c r="AE1173" s="7">
        <v>43504</v>
      </c>
      <c r="AF1173">
        <v>0</v>
      </c>
      <c r="AG1173" t="s">
        <v>53</v>
      </c>
      <c r="AH1173" s="2">
        <v>0</v>
      </c>
      <c r="AI1173" s="1">
        <v>0</v>
      </c>
      <c r="AJ1173" s="1">
        <v>0</v>
      </c>
      <c r="AK1173" s="6" t="str">
        <f>+IF(Tabla1[[#This Row],[REQUEST_TY]]="SR MANTENIMIENTO CORRECTIVO", "EMERGENCIA", "OTROS")</f>
        <v>EMERGENCIA</v>
      </c>
      <c r="AL1173" s="6" t="str">
        <f>+_xlfn.IFS(Tabla1[[#This Row],[Veces obj]]&lt;=1,"0-1",Tabla1[[#This Row],[Veces obj]]&lt;=2,"1-2",Tabla1[[#This Row],[Veces obj]]&lt;=3,"2-3",TRUE,"&gt;3")</f>
        <v>0-1</v>
      </c>
      <c r="AM1173" s="6" t="str">
        <f>+_xlfn.IFS(MONTH(Tabla1[[#This Row],[MES]])&lt;=3,"Q1",MONTH(Tabla1[[#This Row],[MES]])&lt;=6,"Q2",MONTH(Tabla1[[#This Row],[MES]])&lt;=9,"Q3",TRUE,"Q4")</f>
        <v>Q1</v>
      </c>
      <c r="AN1173" t="str">
        <f>+IFERROR(VLOOKUP(Tabla1[[#This Row],[CUENTA]],CTAS[],2,0),"OTROS")</f>
        <v>OTROS</v>
      </c>
      <c r="AP1173" t="str">
        <f>+IFERROR(VLOOKUP(Tabla1[[#This Row],[EMPLEADO]],IS[],3,0),"OTROS")</f>
        <v>OTROS</v>
      </c>
      <c r="AQ1173" t="str">
        <f>+IFERROR(VLOOKUP(Tabla1[[#This Row],[EMPLEADO]],IS[[NÓMINA]:[INGENIERO]],2,0),"OTROS")</f>
        <v>OTROS</v>
      </c>
    </row>
    <row r="1174" spans="1:43" x14ac:dyDescent="0.25">
      <c r="A1174" t="s">
        <v>36</v>
      </c>
      <c r="B1174">
        <v>1</v>
      </c>
      <c r="C1174" t="s">
        <v>340</v>
      </c>
      <c r="D1174" t="s">
        <v>38</v>
      </c>
      <c r="E1174" t="s">
        <v>39</v>
      </c>
      <c r="F1174" t="s">
        <v>341</v>
      </c>
      <c r="G1174" s="17" t="s">
        <v>342</v>
      </c>
      <c r="H1174" t="s">
        <v>163</v>
      </c>
      <c r="I1174" t="s">
        <v>43</v>
      </c>
      <c r="J1174" t="s">
        <v>8</v>
      </c>
      <c r="K1174" t="s">
        <v>117</v>
      </c>
      <c r="L1174" t="s">
        <v>343</v>
      </c>
      <c r="M1174" t="s">
        <v>119</v>
      </c>
      <c r="N1174">
        <v>0</v>
      </c>
      <c r="O1174" t="s">
        <v>47</v>
      </c>
      <c r="P1174">
        <v>92</v>
      </c>
      <c r="Q1174" t="s">
        <v>48</v>
      </c>
      <c r="R1174" t="s">
        <v>49</v>
      </c>
      <c r="S1174" t="s">
        <v>50</v>
      </c>
      <c r="T1174" t="s">
        <v>51</v>
      </c>
      <c r="U1174" t="s">
        <v>52</v>
      </c>
      <c r="V1174">
        <v>1.05</v>
      </c>
      <c r="W1174" s="1">
        <v>750.75000000000011</v>
      </c>
      <c r="X1174">
        <v>1</v>
      </c>
      <c r="Y1174">
        <v>0</v>
      </c>
      <c r="Z1174">
        <v>5</v>
      </c>
      <c r="AA1174">
        <v>0</v>
      </c>
      <c r="AB1174" s="2">
        <v>0</v>
      </c>
      <c r="AC1174" s="1">
        <v>0</v>
      </c>
      <c r="AD1174" s="7">
        <v>43490</v>
      </c>
      <c r="AE1174" s="7">
        <v>43490</v>
      </c>
      <c r="AF1174">
        <v>0</v>
      </c>
      <c r="AG1174" t="s">
        <v>53</v>
      </c>
      <c r="AH1174" s="2">
        <v>0</v>
      </c>
      <c r="AI1174" s="1">
        <v>0</v>
      </c>
      <c r="AJ1174" s="1">
        <v>0</v>
      </c>
      <c r="AK1174" s="6" t="str">
        <f>+IF(Tabla1[[#This Row],[REQUEST_TY]]="SR MANTENIMIENTO CORRECTIVO", "EMERGENCIA", "OTROS")</f>
        <v>EMERGENCIA</v>
      </c>
      <c r="AL1174" s="6" t="str">
        <f>+_xlfn.IFS(Tabla1[[#This Row],[Veces obj]]&lt;=1,"0-1",Tabla1[[#This Row],[Veces obj]]&lt;=2,"1-2",Tabla1[[#This Row],[Veces obj]]&lt;=3,"2-3",TRUE,"&gt;3")</f>
        <v>0-1</v>
      </c>
      <c r="AM1174" s="6" t="str">
        <f>+_xlfn.IFS(MONTH(Tabla1[[#This Row],[MES]])&lt;=3,"Q1",MONTH(Tabla1[[#This Row],[MES]])&lt;=6,"Q2",MONTH(Tabla1[[#This Row],[MES]])&lt;=9,"Q3",TRUE,"Q4")</f>
        <v>Q1</v>
      </c>
      <c r="AN1174" t="str">
        <f>+IFERROR(VLOOKUP(Tabla1[[#This Row],[CUENTA]],CTAS[],2,0),"OTROS")</f>
        <v>OTROS</v>
      </c>
      <c r="AO1174">
        <v>1</v>
      </c>
      <c r="AP1174" t="str">
        <f>+IFERROR(VLOOKUP(Tabla1[[#This Row],[EMPLEADO]],IS[],3,0),"OTROS")</f>
        <v>CHIHUAHUA</v>
      </c>
      <c r="AQ1174" t="str">
        <f>+IFERROR(VLOOKUP(Tabla1[[#This Row],[EMPLEADO]],IS[[NÓMINA]:[INGENIERO]],2,0),"OTROS")</f>
        <v>LUIS EDUARDO MUÑOZ</v>
      </c>
    </row>
    <row r="1175" spans="1:43" x14ac:dyDescent="0.25">
      <c r="A1175" t="s">
        <v>36</v>
      </c>
      <c r="B1175">
        <v>1</v>
      </c>
      <c r="C1175" t="s">
        <v>2403</v>
      </c>
      <c r="D1175" t="s">
        <v>38</v>
      </c>
      <c r="E1175" t="s">
        <v>76</v>
      </c>
      <c r="F1175" t="s">
        <v>2404</v>
      </c>
      <c r="G1175" s="17" t="s">
        <v>1905</v>
      </c>
      <c r="H1175" t="s">
        <v>220</v>
      </c>
      <c r="I1175" t="s">
        <v>43</v>
      </c>
      <c r="J1175" t="s">
        <v>8</v>
      </c>
      <c r="K1175" t="s">
        <v>102</v>
      </c>
      <c r="L1175" t="s">
        <v>1906</v>
      </c>
      <c r="M1175" t="s">
        <v>1501</v>
      </c>
      <c r="N1175">
        <v>0</v>
      </c>
      <c r="O1175" t="s">
        <v>47</v>
      </c>
      <c r="P1175">
        <v>59</v>
      </c>
      <c r="Q1175" t="s">
        <v>82</v>
      </c>
      <c r="R1175" t="s">
        <v>63</v>
      </c>
      <c r="S1175" t="s">
        <v>64</v>
      </c>
      <c r="T1175" t="s">
        <v>51</v>
      </c>
      <c r="U1175" t="s">
        <v>83</v>
      </c>
      <c r="V1175">
        <v>1.05</v>
      </c>
      <c r="W1175" s="1">
        <v>1433.25</v>
      </c>
      <c r="X1175">
        <v>1</v>
      </c>
      <c r="Y1175">
        <v>2.2799999999999998</v>
      </c>
      <c r="Z1175">
        <v>5</v>
      </c>
      <c r="AA1175">
        <v>0.45599999999999996</v>
      </c>
      <c r="AB1175" s="2">
        <v>0</v>
      </c>
      <c r="AC1175" s="1">
        <v>0</v>
      </c>
      <c r="AD1175" s="7">
        <v>43487</v>
      </c>
      <c r="AE1175" s="7">
        <v>43488</v>
      </c>
      <c r="AF1175">
        <v>1</v>
      </c>
      <c r="AG1175" t="s">
        <v>53</v>
      </c>
      <c r="AH1175" s="2">
        <v>0</v>
      </c>
      <c r="AI1175" s="1">
        <v>0</v>
      </c>
      <c r="AJ1175" s="1">
        <v>0</v>
      </c>
      <c r="AK1175" s="6" t="str">
        <f>+IF(Tabla1[[#This Row],[REQUEST_TY]]="SR MANTENIMIENTO CORRECTIVO", "EMERGENCIA", "OTROS")</f>
        <v>EMERGENCIA</v>
      </c>
      <c r="AL1175" s="6" t="str">
        <f>+_xlfn.IFS(Tabla1[[#This Row],[Veces obj]]&lt;=1,"0-1",Tabla1[[#This Row],[Veces obj]]&lt;=2,"1-2",Tabla1[[#This Row],[Veces obj]]&lt;=3,"2-3",TRUE,"&gt;3")</f>
        <v>0-1</v>
      </c>
      <c r="AM1175" s="6" t="str">
        <f>+_xlfn.IFS(MONTH(Tabla1[[#This Row],[MES]])&lt;=3,"Q1",MONTH(Tabla1[[#This Row],[MES]])&lt;=6,"Q2",MONTH(Tabla1[[#This Row],[MES]])&lt;=9,"Q3",TRUE,"Q4")</f>
        <v>Q1</v>
      </c>
      <c r="AN1175" t="str">
        <f>+IFERROR(VLOOKUP(Tabla1[[#This Row],[CUENTA]],CTAS[],2,0),"OTROS")</f>
        <v>OTROS</v>
      </c>
      <c r="AP1175" t="str">
        <f>+IFERROR(VLOOKUP(Tabla1[[#This Row],[EMPLEADO]],IS[],3,0),"OTROS")</f>
        <v>OTROS</v>
      </c>
      <c r="AQ1175" t="str">
        <f>+IFERROR(VLOOKUP(Tabla1[[#This Row],[EMPLEADO]],IS[[NÓMINA]:[INGENIERO]],2,0),"OTROS")</f>
        <v>OTROS</v>
      </c>
    </row>
    <row r="1176" spans="1:43" x14ac:dyDescent="0.25">
      <c r="A1176" t="s">
        <v>4444</v>
      </c>
      <c r="B1176">
        <v>1</v>
      </c>
      <c r="C1176" t="s">
        <v>5391</v>
      </c>
      <c r="D1176" t="s">
        <v>38</v>
      </c>
      <c r="E1176" t="s">
        <v>76</v>
      </c>
      <c r="F1176" t="s">
        <v>5392</v>
      </c>
      <c r="G1176" s="17" t="s">
        <v>5393</v>
      </c>
      <c r="H1176" t="s">
        <v>679</v>
      </c>
      <c r="I1176" t="s">
        <v>43</v>
      </c>
      <c r="J1176" t="s">
        <v>8</v>
      </c>
      <c r="K1176" t="s">
        <v>144</v>
      </c>
      <c r="L1176" t="s">
        <v>3320</v>
      </c>
      <c r="M1176" t="s">
        <v>794</v>
      </c>
      <c r="N1176">
        <v>0</v>
      </c>
      <c r="O1176" t="s">
        <v>47</v>
      </c>
      <c r="P1176">
        <v>157</v>
      </c>
      <c r="Q1176" t="s">
        <v>48</v>
      </c>
      <c r="R1176" t="s">
        <v>63</v>
      </c>
      <c r="S1176" t="s">
        <v>64</v>
      </c>
      <c r="T1176" t="s">
        <v>51</v>
      </c>
      <c r="U1176" t="s">
        <v>96</v>
      </c>
      <c r="V1176">
        <v>1.1000000000000001</v>
      </c>
      <c r="W1176" s="1">
        <v>1501.5000000000002</v>
      </c>
      <c r="X1176">
        <v>1</v>
      </c>
      <c r="Y1176">
        <v>2.2799999999999998</v>
      </c>
      <c r="Z1176">
        <v>5</v>
      </c>
      <c r="AA1176">
        <v>0.45599999999999996</v>
      </c>
      <c r="AB1176" s="2">
        <v>0</v>
      </c>
      <c r="AC1176" s="1">
        <v>0</v>
      </c>
      <c r="AD1176" s="7">
        <v>43504</v>
      </c>
      <c r="AE1176" s="7">
        <v>43504</v>
      </c>
      <c r="AF1176">
        <v>0</v>
      </c>
      <c r="AG1176" t="s">
        <v>53</v>
      </c>
      <c r="AH1176" s="2">
        <v>0</v>
      </c>
      <c r="AI1176" s="1">
        <v>0</v>
      </c>
      <c r="AJ1176" s="1">
        <v>0</v>
      </c>
      <c r="AK1176" s="6" t="str">
        <f>+IF(Tabla1[[#This Row],[REQUEST_TY]]="SR MANTENIMIENTO CORRECTIVO", "EMERGENCIA", "OTROS")</f>
        <v>EMERGENCIA</v>
      </c>
      <c r="AL1176" s="6" t="str">
        <f>+_xlfn.IFS(Tabla1[[#This Row],[Veces obj]]&lt;=1,"0-1",Tabla1[[#This Row],[Veces obj]]&lt;=2,"1-2",Tabla1[[#This Row],[Veces obj]]&lt;=3,"2-3",TRUE,"&gt;3")</f>
        <v>0-1</v>
      </c>
      <c r="AM1176" s="6" t="str">
        <f>+_xlfn.IFS(MONTH(Tabla1[[#This Row],[MES]])&lt;=3,"Q1",MONTH(Tabla1[[#This Row],[MES]])&lt;=6,"Q2",MONTH(Tabla1[[#This Row],[MES]])&lt;=9,"Q3",TRUE,"Q4")</f>
        <v>Q1</v>
      </c>
      <c r="AN1176" t="str">
        <f>+IFERROR(VLOOKUP(Tabla1[[#This Row],[CUENTA]],CTAS[],2,0),"OTROS")</f>
        <v>OTROS</v>
      </c>
      <c r="AP1176" t="str">
        <f>+IFERROR(VLOOKUP(Tabla1[[#This Row],[EMPLEADO]],IS[],3,0),"OTROS")</f>
        <v>OTROS</v>
      </c>
      <c r="AQ1176" t="str">
        <f>+IFERROR(VLOOKUP(Tabla1[[#This Row],[EMPLEADO]],IS[[NÓMINA]:[INGENIERO]],2,0),"OTROS")</f>
        <v>OTROS</v>
      </c>
    </row>
    <row r="1177" spans="1:43" x14ac:dyDescent="0.25">
      <c r="A1177" t="s">
        <v>4444</v>
      </c>
      <c r="B1177">
        <v>1</v>
      </c>
      <c r="C1177" t="s">
        <v>5669</v>
      </c>
      <c r="D1177" t="s">
        <v>38</v>
      </c>
      <c r="E1177" t="s">
        <v>430</v>
      </c>
      <c r="F1177" t="s">
        <v>5670</v>
      </c>
      <c r="G1177" s="17" t="s">
        <v>5671</v>
      </c>
      <c r="H1177" t="s">
        <v>58</v>
      </c>
      <c r="I1177" t="s">
        <v>43</v>
      </c>
      <c r="J1177" t="s">
        <v>8</v>
      </c>
      <c r="K1177" t="s">
        <v>59</v>
      </c>
      <c r="L1177" t="s">
        <v>1598</v>
      </c>
      <c r="M1177" t="s">
        <v>222</v>
      </c>
      <c r="N1177">
        <v>0</v>
      </c>
      <c r="O1177" t="s">
        <v>47</v>
      </c>
      <c r="P1177">
        <v>104</v>
      </c>
      <c r="Q1177" t="s">
        <v>48</v>
      </c>
      <c r="R1177" t="s">
        <v>63</v>
      </c>
      <c r="S1177" t="s">
        <v>64</v>
      </c>
      <c r="T1177" t="s">
        <v>51</v>
      </c>
      <c r="U1177" t="s">
        <v>96</v>
      </c>
      <c r="V1177">
        <v>1.1000000000000001</v>
      </c>
      <c r="W1177" s="1">
        <v>1501.5000000000002</v>
      </c>
      <c r="X1177">
        <v>1</v>
      </c>
      <c r="Y1177">
        <v>2.2799999999999998</v>
      </c>
      <c r="Z1177">
        <v>5</v>
      </c>
      <c r="AA1177">
        <v>0.45599999999999996</v>
      </c>
      <c r="AB1177" s="2">
        <v>0</v>
      </c>
      <c r="AC1177" s="1">
        <v>0</v>
      </c>
      <c r="AD1177" s="7">
        <v>43507</v>
      </c>
      <c r="AE1177" s="7">
        <v>43507</v>
      </c>
      <c r="AF1177">
        <v>0</v>
      </c>
      <c r="AG1177" t="s">
        <v>53</v>
      </c>
      <c r="AH1177" s="2">
        <v>0</v>
      </c>
      <c r="AI1177" s="1">
        <v>0</v>
      </c>
      <c r="AJ1177" s="1">
        <v>0</v>
      </c>
      <c r="AK1177" s="6" t="str">
        <f>+IF(Tabla1[[#This Row],[REQUEST_TY]]="SR MANTENIMIENTO CORRECTIVO", "EMERGENCIA", "OTROS")</f>
        <v>EMERGENCIA</v>
      </c>
      <c r="AL1177" s="6" t="str">
        <f>+_xlfn.IFS(Tabla1[[#This Row],[Veces obj]]&lt;=1,"0-1",Tabla1[[#This Row],[Veces obj]]&lt;=2,"1-2",Tabla1[[#This Row],[Veces obj]]&lt;=3,"2-3",TRUE,"&gt;3")</f>
        <v>0-1</v>
      </c>
      <c r="AM1177" s="6" t="str">
        <f>+_xlfn.IFS(MONTH(Tabla1[[#This Row],[MES]])&lt;=3,"Q1",MONTH(Tabla1[[#This Row],[MES]])&lt;=6,"Q2",MONTH(Tabla1[[#This Row],[MES]])&lt;=9,"Q3",TRUE,"Q4")</f>
        <v>Q1</v>
      </c>
      <c r="AN1177" t="str">
        <f>+IFERROR(VLOOKUP(Tabla1[[#This Row],[CUENTA]],CTAS[],2,0),"OTROS")</f>
        <v>OTROS</v>
      </c>
      <c r="AP1177" t="str">
        <f>+IFERROR(VLOOKUP(Tabla1[[#This Row],[EMPLEADO]],IS[],3,0),"OTROS")</f>
        <v>OTROS</v>
      </c>
      <c r="AQ1177" t="str">
        <f>+IFERROR(VLOOKUP(Tabla1[[#This Row],[EMPLEADO]],IS[[NÓMINA]:[INGENIERO]],2,0),"OTROS")</f>
        <v>OTROS</v>
      </c>
    </row>
    <row r="1178" spans="1:43" x14ac:dyDescent="0.25">
      <c r="A1178" t="s">
        <v>4444</v>
      </c>
      <c r="B1178">
        <v>1</v>
      </c>
      <c r="C1178" t="s">
        <v>4772</v>
      </c>
      <c r="D1178" t="s">
        <v>38</v>
      </c>
      <c r="E1178" t="s">
        <v>133</v>
      </c>
      <c r="F1178" t="s">
        <v>4773</v>
      </c>
      <c r="G1178" s="17" t="s">
        <v>4774</v>
      </c>
      <c r="H1178" t="s">
        <v>136</v>
      </c>
      <c r="I1178" t="s">
        <v>43</v>
      </c>
      <c r="J1178" t="s">
        <v>8</v>
      </c>
      <c r="K1178" t="s">
        <v>59</v>
      </c>
      <c r="L1178" t="s">
        <v>60</v>
      </c>
      <c r="M1178" t="s">
        <v>61</v>
      </c>
      <c r="N1178">
        <v>0</v>
      </c>
      <c r="O1178" t="s">
        <v>47</v>
      </c>
      <c r="P1178">
        <v>37</v>
      </c>
      <c r="Q1178" t="s">
        <v>82</v>
      </c>
      <c r="R1178" t="s">
        <v>138</v>
      </c>
      <c r="S1178" t="s">
        <v>139</v>
      </c>
      <c r="T1178" t="s">
        <v>51</v>
      </c>
      <c r="U1178" t="s">
        <v>140</v>
      </c>
      <c r="V1178">
        <v>1.1000000000000001</v>
      </c>
      <c r="W1178" s="1">
        <v>1730.3000000000004</v>
      </c>
      <c r="X1178">
        <v>1</v>
      </c>
      <c r="Y1178">
        <v>1.83</v>
      </c>
      <c r="Z1178">
        <v>4</v>
      </c>
      <c r="AA1178">
        <v>0.45750000000000002</v>
      </c>
      <c r="AB1178" s="2">
        <v>0</v>
      </c>
      <c r="AC1178" s="1">
        <v>0</v>
      </c>
      <c r="AD1178" s="7">
        <v>43497</v>
      </c>
      <c r="AE1178" s="7">
        <v>43497</v>
      </c>
      <c r="AF1178">
        <v>0</v>
      </c>
      <c r="AG1178" t="s">
        <v>53</v>
      </c>
      <c r="AH1178" s="2">
        <v>0</v>
      </c>
      <c r="AI1178" s="1">
        <v>0</v>
      </c>
      <c r="AJ1178" s="1">
        <v>0</v>
      </c>
      <c r="AK1178" s="6" t="str">
        <f>+IF(Tabla1[[#This Row],[REQUEST_TY]]="SR MANTENIMIENTO CORRECTIVO", "EMERGENCIA", "OTROS")</f>
        <v>EMERGENCIA</v>
      </c>
      <c r="AL1178" s="6" t="str">
        <f>+_xlfn.IFS(Tabla1[[#This Row],[Veces obj]]&lt;=1,"0-1",Tabla1[[#This Row],[Veces obj]]&lt;=2,"1-2",Tabla1[[#This Row],[Veces obj]]&lt;=3,"2-3",TRUE,"&gt;3")</f>
        <v>0-1</v>
      </c>
      <c r="AM1178" s="6" t="str">
        <f>+_xlfn.IFS(MONTH(Tabla1[[#This Row],[MES]])&lt;=3,"Q1",MONTH(Tabla1[[#This Row],[MES]])&lt;=6,"Q2",MONTH(Tabla1[[#This Row],[MES]])&lt;=9,"Q3",TRUE,"Q4")</f>
        <v>Q1</v>
      </c>
      <c r="AN1178" t="str">
        <f>+IFERROR(VLOOKUP(Tabla1[[#This Row],[CUENTA]],CTAS[],2,0),"OTROS")</f>
        <v>OTROS</v>
      </c>
      <c r="AP1178" t="str">
        <f>+IFERROR(VLOOKUP(Tabla1[[#This Row],[EMPLEADO]],IS[],3,0),"OTROS")</f>
        <v>OTROS</v>
      </c>
      <c r="AQ1178" t="str">
        <f>+IFERROR(VLOOKUP(Tabla1[[#This Row],[EMPLEADO]],IS[[NÓMINA]:[INGENIERO]],2,0),"OTROS")</f>
        <v>OTROS</v>
      </c>
    </row>
    <row r="1179" spans="1:43" x14ac:dyDescent="0.25">
      <c r="A1179" t="s">
        <v>4444</v>
      </c>
      <c r="B1179">
        <v>1</v>
      </c>
      <c r="C1179" t="s">
        <v>5593</v>
      </c>
      <c r="D1179" t="s">
        <v>38</v>
      </c>
      <c r="E1179" t="s">
        <v>133</v>
      </c>
      <c r="F1179" t="s">
        <v>5594</v>
      </c>
      <c r="G1179" s="17" t="s">
        <v>5595</v>
      </c>
      <c r="H1179" t="s">
        <v>574</v>
      </c>
      <c r="I1179" t="s">
        <v>43</v>
      </c>
      <c r="J1179" t="s">
        <v>8</v>
      </c>
      <c r="K1179" t="s">
        <v>59</v>
      </c>
      <c r="L1179" t="s">
        <v>4323</v>
      </c>
      <c r="M1179" t="s">
        <v>4324</v>
      </c>
      <c r="N1179">
        <v>0</v>
      </c>
      <c r="O1179" t="s">
        <v>47</v>
      </c>
      <c r="P1179">
        <v>75</v>
      </c>
      <c r="Q1179" t="s">
        <v>48</v>
      </c>
      <c r="R1179" t="s">
        <v>138</v>
      </c>
      <c r="S1179" t="s">
        <v>139</v>
      </c>
      <c r="T1179" t="s">
        <v>51</v>
      </c>
      <c r="U1179" t="s">
        <v>353</v>
      </c>
      <c r="V1179">
        <v>1.1499999999999999</v>
      </c>
      <c r="W1179" s="1">
        <v>1808.95</v>
      </c>
      <c r="X1179">
        <v>1</v>
      </c>
      <c r="Y1179">
        <v>1.83</v>
      </c>
      <c r="Z1179">
        <v>4</v>
      </c>
      <c r="AA1179">
        <v>0.45750000000000002</v>
      </c>
      <c r="AB1179" s="2">
        <v>0</v>
      </c>
      <c r="AC1179" s="1">
        <v>0</v>
      </c>
      <c r="AD1179" s="7">
        <v>43507</v>
      </c>
      <c r="AE1179" s="7">
        <v>43507</v>
      </c>
      <c r="AF1179">
        <v>0</v>
      </c>
      <c r="AG1179" t="s">
        <v>53</v>
      </c>
      <c r="AH1179" s="2">
        <v>0</v>
      </c>
      <c r="AI1179" s="1">
        <v>0</v>
      </c>
      <c r="AJ1179" s="1">
        <v>0</v>
      </c>
      <c r="AK1179" s="6" t="str">
        <f>+IF(Tabla1[[#This Row],[REQUEST_TY]]="SR MANTENIMIENTO CORRECTIVO", "EMERGENCIA", "OTROS")</f>
        <v>EMERGENCIA</v>
      </c>
      <c r="AL1179" s="6" t="str">
        <f>+_xlfn.IFS(Tabla1[[#This Row],[Veces obj]]&lt;=1,"0-1",Tabla1[[#This Row],[Veces obj]]&lt;=2,"1-2",Tabla1[[#This Row],[Veces obj]]&lt;=3,"2-3",TRUE,"&gt;3")</f>
        <v>0-1</v>
      </c>
      <c r="AM1179" s="6" t="str">
        <f>+_xlfn.IFS(MONTH(Tabla1[[#This Row],[MES]])&lt;=3,"Q1",MONTH(Tabla1[[#This Row],[MES]])&lt;=6,"Q2",MONTH(Tabla1[[#This Row],[MES]])&lt;=9,"Q3",TRUE,"Q4")</f>
        <v>Q1</v>
      </c>
      <c r="AN1179" t="str">
        <f>+IFERROR(VLOOKUP(Tabla1[[#This Row],[CUENTA]],CTAS[],2,0),"OTROS")</f>
        <v>OTROS</v>
      </c>
      <c r="AP1179" t="str">
        <f>+IFERROR(VLOOKUP(Tabla1[[#This Row],[EMPLEADO]],IS[],3,0),"OTROS")</f>
        <v>OTROS</v>
      </c>
      <c r="AQ1179" t="str">
        <f>+IFERROR(VLOOKUP(Tabla1[[#This Row],[EMPLEADO]],IS[[NÓMINA]:[INGENIERO]],2,0),"OTROS")</f>
        <v>OTROS</v>
      </c>
    </row>
    <row r="1180" spans="1:43" x14ac:dyDescent="0.25">
      <c r="A1180" t="s">
        <v>4444</v>
      </c>
      <c r="B1180">
        <v>1</v>
      </c>
      <c r="C1180" t="s">
        <v>7207</v>
      </c>
      <c r="D1180" t="s">
        <v>38</v>
      </c>
      <c r="E1180" t="s">
        <v>636</v>
      </c>
      <c r="F1180" t="s">
        <v>7208</v>
      </c>
      <c r="G1180" s="17" t="s">
        <v>7209</v>
      </c>
      <c r="H1180" t="s">
        <v>453</v>
      </c>
      <c r="I1180" t="s">
        <v>43</v>
      </c>
      <c r="J1180" t="s">
        <v>8</v>
      </c>
      <c r="K1180" t="s">
        <v>1296</v>
      </c>
      <c r="L1180" t="s">
        <v>5608</v>
      </c>
      <c r="M1180" t="s">
        <v>1198</v>
      </c>
      <c r="N1180">
        <v>0</v>
      </c>
      <c r="O1180" t="s">
        <v>47</v>
      </c>
      <c r="P1180">
        <v>2645</v>
      </c>
      <c r="Q1180" t="s">
        <v>48</v>
      </c>
      <c r="R1180" t="s">
        <v>153</v>
      </c>
      <c r="S1180" t="s">
        <v>50</v>
      </c>
      <c r="T1180" t="s">
        <v>51</v>
      </c>
      <c r="U1180" t="s">
        <v>52</v>
      </c>
      <c r="V1180">
        <v>1.05</v>
      </c>
      <c r="W1180" s="1">
        <v>750.75000000000011</v>
      </c>
      <c r="X1180">
        <v>1</v>
      </c>
      <c r="Y1180">
        <v>2.29</v>
      </c>
      <c r="Z1180">
        <v>5</v>
      </c>
      <c r="AA1180">
        <v>0.45800000000000002</v>
      </c>
      <c r="AB1180" s="2">
        <v>0</v>
      </c>
      <c r="AC1180" s="1">
        <v>0</v>
      </c>
      <c r="AD1180" s="7">
        <v>43523</v>
      </c>
      <c r="AE1180" s="7">
        <v>43523</v>
      </c>
      <c r="AF1180">
        <v>0</v>
      </c>
      <c r="AG1180" t="s">
        <v>53</v>
      </c>
      <c r="AH1180" s="2">
        <v>0</v>
      </c>
      <c r="AI1180" s="1">
        <v>0</v>
      </c>
      <c r="AJ1180" s="1">
        <v>0</v>
      </c>
      <c r="AK1180" s="6" t="str">
        <f>+IF(Tabla1[[#This Row],[REQUEST_TY]]="SR MANTENIMIENTO CORRECTIVO", "EMERGENCIA", "OTROS")</f>
        <v>EMERGENCIA</v>
      </c>
      <c r="AL1180" s="6" t="str">
        <f>+_xlfn.IFS(Tabla1[[#This Row],[Veces obj]]&lt;=1,"0-1",Tabla1[[#This Row],[Veces obj]]&lt;=2,"1-2",Tabla1[[#This Row],[Veces obj]]&lt;=3,"2-3",TRUE,"&gt;3")</f>
        <v>0-1</v>
      </c>
      <c r="AM1180" s="6" t="str">
        <f>+_xlfn.IFS(MONTH(Tabla1[[#This Row],[MES]])&lt;=3,"Q1",MONTH(Tabla1[[#This Row],[MES]])&lt;=6,"Q2",MONTH(Tabla1[[#This Row],[MES]])&lt;=9,"Q3",TRUE,"Q4")</f>
        <v>Q1</v>
      </c>
      <c r="AN1180" t="str">
        <f>+IFERROR(VLOOKUP(Tabla1[[#This Row],[CUENTA]],CTAS[],2,0),"OTROS")</f>
        <v>OTROS</v>
      </c>
      <c r="AP1180" t="str">
        <f>+IFERROR(VLOOKUP(Tabla1[[#This Row],[EMPLEADO]],IS[],3,0),"OTROS")</f>
        <v>OTROS</v>
      </c>
      <c r="AQ1180" t="str">
        <f>+IFERROR(VLOOKUP(Tabla1[[#This Row],[EMPLEADO]],IS[[NÓMINA]:[INGENIERO]],2,0),"OTROS")</f>
        <v>OTROS</v>
      </c>
    </row>
    <row r="1181" spans="1:43" x14ac:dyDescent="0.25">
      <c r="A1181" t="s">
        <v>4444</v>
      </c>
      <c r="B1181">
        <v>1</v>
      </c>
      <c r="C1181" t="s">
        <v>4894</v>
      </c>
      <c r="D1181" t="s">
        <v>38</v>
      </c>
      <c r="E1181" t="s">
        <v>39</v>
      </c>
      <c r="F1181" t="s">
        <v>4895</v>
      </c>
      <c r="G1181" s="17" t="s">
        <v>4896</v>
      </c>
      <c r="H1181" t="s">
        <v>1052</v>
      </c>
      <c r="I1181" t="s">
        <v>43</v>
      </c>
      <c r="J1181" t="s">
        <v>8</v>
      </c>
      <c r="K1181" t="s">
        <v>254</v>
      </c>
      <c r="L1181" t="s">
        <v>4897</v>
      </c>
      <c r="M1181" t="s">
        <v>540</v>
      </c>
      <c r="N1181">
        <v>0</v>
      </c>
      <c r="O1181" t="s">
        <v>47</v>
      </c>
      <c r="P1181">
        <v>184</v>
      </c>
      <c r="Q1181" t="s">
        <v>48</v>
      </c>
      <c r="R1181" t="s">
        <v>49</v>
      </c>
      <c r="S1181" t="s">
        <v>50</v>
      </c>
      <c r="T1181" t="s">
        <v>51</v>
      </c>
      <c r="U1181" t="s">
        <v>52</v>
      </c>
      <c r="V1181">
        <v>1.05</v>
      </c>
      <c r="W1181" s="1">
        <v>750.75000000000011</v>
      </c>
      <c r="X1181">
        <v>1</v>
      </c>
      <c r="Y1181">
        <v>2.2999999999999998</v>
      </c>
      <c r="Z1181">
        <v>5</v>
      </c>
      <c r="AA1181">
        <v>0.45999999999999996</v>
      </c>
      <c r="AB1181" s="2">
        <v>0</v>
      </c>
      <c r="AC1181" s="1">
        <v>0</v>
      </c>
      <c r="AD1181" s="7">
        <v>43501</v>
      </c>
      <c r="AE1181" s="7">
        <v>43501</v>
      </c>
      <c r="AF1181">
        <v>0</v>
      </c>
      <c r="AG1181" t="s">
        <v>53</v>
      </c>
      <c r="AH1181" s="2">
        <v>0</v>
      </c>
      <c r="AI1181" s="1">
        <v>0</v>
      </c>
      <c r="AJ1181" s="1">
        <v>0</v>
      </c>
      <c r="AK1181" s="6" t="str">
        <f>+IF(Tabla1[[#This Row],[REQUEST_TY]]="SR MANTENIMIENTO CORRECTIVO", "EMERGENCIA", "OTROS")</f>
        <v>EMERGENCIA</v>
      </c>
      <c r="AL1181" s="6" t="str">
        <f>+_xlfn.IFS(Tabla1[[#This Row],[Veces obj]]&lt;=1,"0-1",Tabla1[[#This Row],[Veces obj]]&lt;=2,"1-2",Tabla1[[#This Row],[Veces obj]]&lt;=3,"2-3",TRUE,"&gt;3")</f>
        <v>0-1</v>
      </c>
      <c r="AM1181" s="6" t="str">
        <f>+_xlfn.IFS(MONTH(Tabla1[[#This Row],[MES]])&lt;=3,"Q1",MONTH(Tabla1[[#This Row],[MES]])&lt;=6,"Q2",MONTH(Tabla1[[#This Row],[MES]])&lt;=9,"Q3",TRUE,"Q4")</f>
        <v>Q1</v>
      </c>
      <c r="AN1181" t="str">
        <f>+IFERROR(VLOOKUP(Tabla1[[#This Row],[CUENTA]],CTAS[],2,0),"OTROS")</f>
        <v>OTROS</v>
      </c>
      <c r="AP1181" t="str">
        <f>+IFERROR(VLOOKUP(Tabla1[[#This Row],[EMPLEADO]],IS[],3,0),"OTROS")</f>
        <v>OTROS</v>
      </c>
      <c r="AQ1181" t="str">
        <f>+IFERROR(VLOOKUP(Tabla1[[#This Row],[EMPLEADO]],IS[[NÓMINA]:[INGENIERO]],2,0),"OTROS")</f>
        <v>OTROS</v>
      </c>
    </row>
    <row r="1182" spans="1:43" x14ac:dyDescent="0.25">
      <c r="A1182" t="s">
        <v>4444</v>
      </c>
      <c r="B1182">
        <v>1</v>
      </c>
      <c r="C1182" t="s">
        <v>5325</v>
      </c>
      <c r="D1182" t="s">
        <v>38</v>
      </c>
      <c r="E1182" t="s">
        <v>348</v>
      </c>
      <c r="F1182" t="s">
        <v>5326</v>
      </c>
      <c r="G1182" s="17" t="s">
        <v>5327</v>
      </c>
      <c r="H1182" t="s">
        <v>915</v>
      </c>
      <c r="I1182" t="s">
        <v>43</v>
      </c>
      <c r="J1182" t="s">
        <v>8</v>
      </c>
      <c r="K1182" t="s">
        <v>102</v>
      </c>
      <c r="L1182" t="s">
        <v>5328</v>
      </c>
      <c r="M1182" t="s">
        <v>131</v>
      </c>
      <c r="N1182">
        <v>0</v>
      </c>
      <c r="O1182" t="s">
        <v>47</v>
      </c>
      <c r="P1182">
        <v>73</v>
      </c>
      <c r="Q1182" t="s">
        <v>48</v>
      </c>
      <c r="R1182" t="s">
        <v>223</v>
      </c>
      <c r="S1182" t="s">
        <v>139</v>
      </c>
      <c r="T1182" t="s">
        <v>51</v>
      </c>
      <c r="U1182" t="s">
        <v>353</v>
      </c>
      <c r="V1182">
        <v>1.1499999999999999</v>
      </c>
      <c r="W1182" s="1">
        <v>1808.95</v>
      </c>
      <c r="X1182">
        <v>1</v>
      </c>
      <c r="Y1182">
        <v>1.85</v>
      </c>
      <c r="Z1182">
        <v>4</v>
      </c>
      <c r="AA1182">
        <v>0.46250000000000002</v>
      </c>
      <c r="AB1182" s="2">
        <v>0</v>
      </c>
      <c r="AC1182" s="1">
        <v>0</v>
      </c>
      <c r="AD1182" s="7">
        <v>43503</v>
      </c>
      <c r="AE1182" s="7">
        <v>43503</v>
      </c>
      <c r="AF1182">
        <v>0</v>
      </c>
      <c r="AG1182" t="s">
        <v>53</v>
      </c>
      <c r="AH1182" s="2">
        <v>0</v>
      </c>
      <c r="AI1182" s="1">
        <v>0</v>
      </c>
      <c r="AJ1182" s="1">
        <v>0</v>
      </c>
      <c r="AK1182" s="6" t="str">
        <f>+IF(Tabla1[[#This Row],[REQUEST_TY]]="SR MANTENIMIENTO CORRECTIVO", "EMERGENCIA", "OTROS")</f>
        <v>EMERGENCIA</v>
      </c>
      <c r="AL1182" s="6" t="str">
        <f>+_xlfn.IFS(Tabla1[[#This Row],[Veces obj]]&lt;=1,"0-1",Tabla1[[#This Row],[Veces obj]]&lt;=2,"1-2",Tabla1[[#This Row],[Veces obj]]&lt;=3,"2-3",TRUE,"&gt;3")</f>
        <v>0-1</v>
      </c>
      <c r="AM1182" s="6" t="str">
        <f>+_xlfn.IFS(MONTH(Tabla1[[#This Row],[MES]])&lt;=3,"Q1",MONTH(Tabla1[[#This Row],[MES]])&lt;=6,"Q2",MONTH(Tabla1[[#This Row],[MES]])&lt;=9,"Q3",TRUE,"Q4")</f>
        <v>Q1</v>
      </c>
      <c r="AN1182" t="str">
        <f>+IFERROR(VLOOKUP(Tabla1[[#This Row],[CUENTA]],CTAS[],2,0),"OTROS")</f>
        <v>OTROS</v>
      </c>
      <c r="AP1182" t="str">
        <f>+IFERROR(VLOOKUP(Tabla1[[#This Row],[EMPLEADO]],IS[],3,0),"OTROS")</f>
        <v>OTROS</v>
      </c>
      <c r="AQ1182" t="str">
        <f>+IFERROR(VLOOKUP(Tabla1[[#This Row],[EMPLEADO]],IS[[NÓMINA]:[INGENIERO]],2,0),"OTROS")</f>
        <v>OTROS</v>
      </c>
    </row>
    <row r="1183" spans="1:43" x14ac:dyDescent="0.25">
      <c r="A1183" t="s">
        <v>36</v>
      </c>
      <c r="B1183">
        <v>1</v>
      </c>
      <c r="C1183" t="s">
        <v>367</v>
      </c>
      <c r="D1183" t="s">
        <v>38</v>
      </c>
      <c r="E1183" t="s">
        <v>85</v>
      </c>
      <c r="F1183" t="s">
        <v>368</v>
      </c>
      <c r="G1183" s="17" t="s">
        <v>369</v>
      </c>
      <c r="H1183" t="s">
        <v>163</v>
      </c>
      <c r="I1183" t="s">
        <v>43</v>
      </c>
      <c r="J1183" t="s">
        <v>8</v>
      </c>
      <c r="K1183" t="s">
        <v>370</v>
      </c>
      <c r="L1183" t="s">
        <v>371</v>
      </c>
      <c r="M1183" t="s">
        <v>119</v>
      </c>
      <c r="N1183">
        <v>0</v>
      </c>
      <c r="O1183" t="s">
        <v>47</v>
      </c>
      <c r="P1183">
        <v>705</v>
      </c>
      <c r="Q1183" t="s">
        <v>48</v>
      </c>
      <c r="R1183" t="s">
        <v>49</v>
      </c>
      <c r="S1183" t="s">
        <v>50</v>
      </c>
      <c r="T1183" t="s">
        <v>51</v>
      </c>
      <c r="U1183" t="s">
        <v>52</v>
      </c>
      <c r="V1183">
        <v>1.05</v>
      </c>
      <c r="W1183" s="1">
        <v>750.75000000000011</v>
      </c>
      <c r="X1183">
        <v>1</v>
      </c>
      <c r="Y1183">
        <v>0</v>
      </c>
      <c r="Z1183">
        <v>5</v>
      </c>
      <c r="AA1183">
        <v>0</v>
      </c>
      <c r="AB1183" s="2">
        <v>0</v>
      </c>
      <c r="AC1183" s="1">
        <v>0</v>
      </c>
      <c r="AD1183" s="7">
        <v>43493</v>
      </c>
      <c r="AE1183" s="7">
        <v>43493</v>
      </c>
      <c r="AF1183">
        <v>0</v>
      </c>
      <c r="AG1183" t="s">
        <v>53</v>
      </c>
      <c r="AH1183" s="2">
        <v>0</v>
      </c>
      <c r="AI1183" s="1">
        <v>0</v>
      </c>
      <c r="AJ1183" s="1">
        <v>0</v>
      </c>
      <c r="AK1183" s="6" t="str">
        <f>+IF(Tabla1[[#This Row],[REQUEST_TY]]="SR MANTENIMIENTO CORRECTIVO", "EMERGENCIA", "OTROS")</f>
        <v>EMERGENCIA</v>
      </c>
      <c r="AL1183" s="6" t="str">
        <f>+_xlfn.IFS(Tabla1[[#This Row],[Veces obj]]&lt;=1,"0-1",Tabla1[[#This Row],[Veces obj]]&lt;=2,"1-2",Tabla1[[#This Row],[Veces obj]]&lt;=3,"2-3",TRUE,"&gt;3")</f>
        <v>0-1</v>
      </c>
      <c r="AM1183" s="6" t="str">
        <f>+_xlfn.IFS(MONTH(Tabla1[[#This Row],[MES]])&lt;=3,"Q1",MONTH(Tabla1[[#This Row],[MES]])&lt;=6,"Q2",MONTH(Tabla1[[#This Row],[MES]])&lt;=9,"Q3",TRUE,"Q4")</f>
        <v>Q1</v>
      </c>
      <c r="AN1183" t="str">
        <f>+IFERROR(VLOOKUP(Tabla1[[#This Row],[CUENTA]],CTAS[],2,0),"OTROS")</f>
        <v>OTROS</v>
      </c>
      <c r="AO1183">
        <v>1</v>
      </c>
      <c r="AP1183" t="str">
        <f>+IFERROR(VLOOKUP(Tabla1[[#This Row],[EMPLEADO]],IS[],3,0),"OTROS")</f>
        <v>CHIHUAHUA</v>
      </c>
      <c r="AQ1183" t="str">
        <f>+IFERROR(VLOOKUP(Tabla1[[#This Row],[EMPLEADO]],IS[[NÓMINA]:[INGENIERO]],2,0),"OTROS")</f>
        <v>LUIS EDUARDO MUÑOZ</v>
      </c>
    </row>
    <row r="1184" spans="1:43" x14ac:dyDescent="0.25">
      <c r="A1184" t="s">
        <v>36</v>
      </c>
      <c r="B1184">
        <v>1</v>
      </c>
      <c r="C1184" t="s">
        <v>2405</v>
      </c>
      <c r="D1184" t="s">
        <v>38</v>
      </c>
      <c r="E1184" t="s">
        <v>747</v>
      </c>
      <c r="F1184" t="s">
        <v>2406</v>
      </c>
      <c r="G1184" s="17" t="s">
        <v>2407</v>
      </c>
      <c r="H1184" t="s">
        <v>527</v>
      </c>
      <c r="I1184" t="s">
        <v>43</v>
      </c>
      <c r="J1184" t="s">
        <v>8</v>
      </c>
      <c r="K1184" t="s">
        <v>528</v>
      </c>
      <c r="L1184" t="s">
        <v>529</v>
      </c>
      <c r="M1184" t="s">
        <v>530</v>
      </c>
      <c r="N1184">
        <v>1</v>
      </c>
      <c r="O1184" t="s">
        <v>47</v>
      </c>
      <c r="P1184">
        <v>48</v>
      </c>
      <c r="Q1184" t="s">
        <v>82</v>
      </c>
      <c r="R1184" t="s">
        <v>95</v>
      </c>
      <c r="S1184" t="s">
        <v>64</v>
      </c>
      <c r="T1184" t="s">
        <v>51</v>
      </c>
      <c r="U1184" t="s">
        <v>83</v>
      </c>
      <c r="V1184">
        <v>1.05</v>
      </c>
      <c r="W1184" s="1">
        <v>0</v>
      </c>
      <c r="X1184">
        <v>1</v>
      </c>
      <c r="Y1184">
        <v>2.3199999999999998</v>
      </c>
      <c r="Z1184">
        <v>5</v>
      </c>
      <c r="AA1184">
        <v>0.46399999999999997</v>
      </c>
      <c r="AB1184" s="2">
        <v>0</v>
      </c>
      <c r="AC1184" s="1">
        <v>0</v>
      </c>
      <c r="AD1184" s="7">
        <v>43468</v>
      </c>
      <c r="AE1184" s="7">
        <v>43468</v>
      </c>
      <c r="AF1184">
        <v>0</v>
      </c>
      <c r="AG1184" t="s">
        <v>53</v>
      </c>
      <c r="AH1184" s="2">
        <v>0</v>
      </c>
      <c r="AI1184" s="1">
        <v>0</v>
      </c>
      <c r="AJ1184" s="1">
        <v>0</v>
      </c>
      <c r="AK1184" s="6" t="str">
        <f>+IF(Tabla1[[#This Row],[REQUEST_TY]]="SR MANTENIMIENTO CORRECTIVO", "EMERGENCIA", "OTROS")</f>
        <v>EMERGENCIA</v>
      </c>
      <c r="AL1184" s="6" t="str">
        <f>+_xlfn.IFS(Tabla1[[#This Row],[Veces obj]]&lt;=1,"0-1",Tabla1[[#This Row],[Veces obj]]&lt;=2,"1-2",Tabla1[[#This Row],[Veces obj]]&lt;=3,"2-3",TRUE,"&gt;3")</f>
        <v>0-1</v>
      </c>
      <c r="AM1184" s="6" t="str">
        <f>+_xlfn.IFS(MONTH(Tabla1[[#This Row],[MES]])&lt;=3,"Q1",MONTH(Tabla1[[#This Row],[MES]])&lt;=6,"Q2",MONTH(Tabla1[[#This Row],[MES]])&lt;=9,"Q3",TRUE,"Q4")</f>
        <v>Q1</v>
      </c>
      <c r="AN1184" t="str">
        <f>+IFERROR(VLOOKUP(Tabla1[[#This Row],[CUENTA]],CTAS[],2,0),"OTROS")</f>
        <v>OTROS</v>
      </c>
      <c r="AP1184" t="str">
        <f>+IFERROR(VLOOKUP(Tabla1[[#This Row],[EMPLEADO]],IS[],3,0),"OTROS")</f>
        <v>OTROS</v>
      </c>
      <c r="AQ1184" t="str">
        <f>+IFERROR(VLOOKUP(Tabla1[[#This Row],[EMPLEADO]],IS[[NÓMINA]:[INGENIERO]],2,0),"OTROS")</f>
        <v>OTROS</v>
      </c>
    </row>
    <row r="1185" spans="1:43" x14ac:dyDescent="0.25">
      <c r="A1185" t="s">
        <v>4444</v>
      </c>
      <c r="B1185">
        <v>1</v>
      </c>
      <c r="C1185" t="s">
        <v>4731</v>
      </c>
      <c r="D1185" t="s">
        <v>38</v>
      </c>
      <c r="E1185" t="s">
        <v>147</v>
      </c>
      <c r="F1185" t="s">
        <v>4732</v>
      </c>
      <c r="G1185" s="17" t="s">
        <v>1485</v>
      </c>
      <c r="H1185" t="s">
        <v>163</v>
      </c>
      <c r="I1185" t="s">
        <v>43</v>
      </c>
      <c r="J1185" t="s">
        <v>8</v>
      </c>
      <c r="K1185" t="s">
        <v>151</v>
      </c>
      <c r="L1185" t="s">
        <v>229</v>
      </c>
      <c r="M1185" t="s">
        <v>165</v>
      </c>
      <c r="N1185">
        <v>0</v>
      </c>
      <c r="O1185" t="s">
        <v>47</v>
      </c>
      <c r="P1185">
        <v>22</v>
      </c>
      <c r="Q1185" t="s">
        <v>62</v>
      </c>
      <c r="R1185" t="s">
        <v>153</v>
      </c>
      <c r="S1185" t="s">
        <v>50</v>
      </c>
      <c r="T1185" t="s">
        <v>51</v>
      </c>
      <c r="U1185" t="s">
        <v>154</v>
      </c>
      <c r="V1185">
        <v>0.6</v>
      </c>
      <c r="W1185" s="1">
        <v>429.00000000000006</v>
      </c>
      <c r="X1185">
        <v>1</v>
      </c>
      <c r="Y1185">
        <v>0</v>
      </c>
      <c r="Z1185">
        <v>5</v>
      </c>
      <c r="AA1185">
        <v>0</v>
      </c>
      <c r="AB1185" s="2">
        <v>0</v>
      </c>
      <c r="AC1185" s="1">
        <v>0</v>
      </c>
      <c r="AD1185" s="7">
        <v>43497</v>
      </c>
      <c r="AE1185" s="7">
        <v>43497</v>
      </c>
      <c r="AF1185">
        <v>0</v>
      </c>
      <c r="AG1185" t="s">
        <v>53</v>
      </c>
      <c r="AH1185" s="2">
        <v>0</v>
      </c>
      <c r="AI1185" s="1">
        <v>0</v>
      </c>
      <c r="AJ1185" s="1">
        <v>0</v>
      </c>
      <c r="AK1185" s="6" t="str">
        <f>+IF(Tabla1[[#This Row],[REQUEST_TY]]="SR MANTENIMIENTO CORRECTIVO", "EMERGENCIA", "OTROS")</f>
        <v>EMERGENCIA</v>
      </c>
      <c r="AL1185" s="6" t="str">
        <f>+_xlfn.IFS(Tabla1[[#This Row],[Veces obj]]&lt;=1,"0-1",Tabla1[[#This Row],[Veces obj]]&lt;=2,"1-2",Tabla1[[#This Row],[Veces obj]]&lt;=3,"2-3",TRUE,"&gt;3")</f>
        <v>0-1</v>
      </c>
      <c r="AM1185" s="6" t="str">
        <f>+_xlfn.IFS(MONTH(Tabla1[[#This Row],[MES]])&lt;=3,"Q1",MONTH(Tabla1[[#This Row],[MES]])&lt;=6,"Q2",MONTH(Tabla1[[#This Row],[MES]])&lt;=9,"Q3",TRUE,"Q4")</f>
        <v>Q1</v>
      </c>
      <c r="AN1185" t="str">
        <f>+IFERROR(VLOOKUP(Tabla1[[#This Row],[CUENTA]],CTAS[],2,0),"OTROS")</f>
        <v>HONEYWELL</v>
      </c>
      <c r="AO1185">
        <v>1</v>
      </c>
      <c r="AP1185" t="str">
        <f>+IFERROR(VLOOKUP(Tabla1[[#This Row],[EMPLEADO]],IS[],3,0),"OTROS")</f>
        <v>CHIHUAHUA</v>
      </c>
      <c r="AQ1185" t="str">
        <f>+IFERROR(VLOOKUP(Tabla1[[#This Row],[EMPLEADO]],IS[[NÓMINA]:[INGENIERO]],2,0),"OTROS")</f>
        <v>LUIS EDUARDO MUÑOZ</v>
      </c>
    </row>
    <row r="1186" spans="1:43" x14ac:dyDescent="0.25">
      <c r="A1186" t="s">
        <v>4444</v>
      </c>
      <c r="B1186">
        <v>1</v>
      </c>
      <c r="C1186" t="s">
        <v>4802</v>
      </c>
      <c r="D1186" t="s">
        <v>38</v>
      </c>
      <c r="E1186" t="s">
        <v>373</v>
      </c>
      <c r="F1186" t="s">
        <v>4803</v>
      </c>
      <c r="G1186" s="17" t="s">
        <v>735</v>
      </c>
      <c r="H1186" t="s">
        <v>58</v>
      </c>
      <c r="I1186" t="s">
        <v>43</v>
      </c>
      <c r="J1186" t="s">
        <v>8</v>
      </c>
      <c r="K1186" t="s">
        <v>102</v>
      </c>
      <c r="L1186" t="s">
        <v>261</v>
      </c>
      <c r="M1186" t="s">
        <v>736</v>
      </c>
      <c r="N1186">
        <v>0</v>
      </c>
      <c r="O1186" t="s">
        <v>47</v>
      </c>
      <c r="P1186">
        <v>29</v>
      </c>
      <c r="Q1186" t="s">
        <v>62</v>
      </c>
      <c r="R1186" t="s">
        <v>153</v>
      </c>
      <c r="S1186" t="s">
        <v>50</v>
      </c>
      <c r="T1186" t="s">
        <v>51</v>
      </c>
      <c r="U1186" t="s">
        <v>154</v>
      </c>
      <c r="V1186">
        <v>0.6</v>
      </c>
      <c r="W1186" s="1">
        <v>429.00000000000006</v>
      </c>
      <c r="X1186">
        <v>1</v>
      </c>
      <c r="Y1186">
        <v>2.3199999999999998</v>
      </c>
      <c r="Z1186">
        <v>5</v>
      </c>
      <c r="AA1186">
        <v>0.46399999999999997</v>
      </c>
      <c r="AB1186" s="2">
        <v>0</v>
      </c>
      <c r="AC1186" s="1">
        <v>0</v>
      </c>
      <c r="AD1186" s="7">
        <v>43497</v>
      </c>
      <c r="AE1186" s="7">
        <v>43497</v>
      </c>
      <c r="AF1186">
        <v>0</v>
      </c>
      <c r="AG1186" t="s">
        <v>53</v>
      </c>
      <c r="AH1186" s="2">
        <v>0</v>
      </c>
      <c r="AI1186" s="1">
        <v>0</v>
      </c>
      <c r="AJ1186" s="1">
        <v>0</v>
      </c>
      <c r="AK1186" s="6" t="str">
        <f>+IF(Tabla1[[#This Row],[REQUEST_TY]]="SR MANTENIMIENTO CORRECTIVO", "EMERGENCIA", "OTROS")</f>
        <v>EMERGENCIA</v>
      </c>
      <c r="AL1186" s="6" t="str">
        <f>+_xlfn.IFS(Tabla1[[#This Row],[Veces obj]]&lt;=1,"0-1",Tabla1[[#This Row],[Veces obj]]&lt;=2,"1-2",Tabla1[[#This Row],[Veces obj]]&lt;=3,"2-3",TRUE,"&gt;3")</f>
        <v>0-1</v>
      </c>
      <c r="AM1186" s="6" t="str">
        <f>+_xlfn.IFS(MONTH(Tabla1[[#This Row],[MES]])&lt;=3,"Q1",MONTH(Tabla1[[#This Row],[MES]])&lt;=6,"Q2",MONTH(Tabla1[[#This Row],[MES]])&lt;=9,"Q3",TRUE,"Q4")</f>
        <v>Q1</v>
      </c>
      <c r="AN1186" t="str">
        <f>+IFERROR(VLOOKUP(Tabla1[[#This Row],[CUENTA]],CTAS[],2,0),"OTROS")</f>
        <v>OTROS</v>
      </c>
      <c r="AP1186" t="str">
        <f>+IFERROR(VLOOKUP(Tabla1[[#This Row],[EMPLEADO]],IS[],3,0),"OTROS")</f>
        <v>OTROS</v>
      </c>
      <c r="AQ1186" t="str">
        <f>+IFERROR(VLOOKUP(Tabla1[[#This Row],[EMPLEADO]],IS[[NÓMINA]:[INGENIERO]],2,0),"OTROS")</f>
        <v>OTROS</v>
      </c>
    </row>
    <row r="1187" spans="1:43" x14ac:dyDescent="0.25">
      <c r="A1187" t="s">
        <v>4444</v>
      </c>
      <c r="B1187">
        <v>1</v>
      </c>
      <c r="C1187" t="s">
        <v>5577</v>
      </c>
      <c r="D1187" t="s">
        <v>38</v>
      </c>
      <c r="E1187" t="s">
        <v>76</v>
      </c>
      <c r="F1187" t="s">
        <v>5578</v>
      </c>
      <c r="G1187" s="17" t="s">
        <v>5579</v>
      </c>
      <c r="H1187" t="s">
        <v>106</v>
      </c>
      <c r="I1187" t="s">
        <v>43</v>
      </c>
      <c r="J1187" t="s">
        <v>8</v>
      </c>
      <c r="K1187" t="s">
        <v>102</v>
      </c>
      <c r="L1187" t="s">
        <v>376</v>
      </c>
      <c r="M1187" t="s">
        <v>310</v>
      </c>
      <c r="N1187">
        <v>0</v>
      </c>
      <c r="O1187" t="s">
        <v>47</v>
      </c>
      <c r="P1187">
        <v>73</v>
      </c>
      <c r="Q1187" t="s">
        <v>48</v>
      </c>
      <c r="R1187" t="s">
        <v>63</v>
      </c>
      <c r="S1187" t="s">
        <v>64</v>
      </c>
      <c r="T1187" t="s">
        <v>51</v>
      </c>
      <c r="U1187" t="s">
        <v>96</v>
      </c>
      <c r="V1187">
        <v>1.1000000000000001</v>
      </c>
      <c r="W1187" s="1">
        <v>1501.5000000000002</v>
      </c>
      <c r="X1187">
        <v>1</v>
      </c>
      <c r="Y1187">
        <v>2.3199999999999998</v>
      </c>
      <c r="Z1187">
        <v>5</v>
      </c>
      <c r="AA1187">
        <v>0.46399999999999997</v>
      </c>
      <c r="AB1187" s="2">
        <v>0</v>
      </c>
      <c r="AC1187" s="1">
        <v>0</v>
      </c>
      <c r="AD1187" s="7">
        <v>43507</v>
      </c>
      <c r="AE1187" s="7">
        <v>43507</v>
      </c>
      <c r="AF1187">
        <v>0</v>
      </c>
      <c r="AG1187" t="s">
        <v>53</v>
      </c>
      <c r="AH1187" s="2">
        <v>0</v>
      </c>
      <c r="AI1187" s="1">
        <v>0</v>
      </c>
      <c r="AJ1187" s="1">
        <v>0</v>
      </c>
      <c r="AK1187" s="6" t="str">
        <f>+IF(Tabla1[[#This Row],[REQUEST_TY]]="SR MANTENIMIENTO CORRECTIVO", "EMERGENCIA", "OTROS")</f>
        <v>EMERGENCIA</v>
      </c>
      <c r="AL1187" s="6" t="str">
        <f>+_xlfn.IFS(Tabla1[[#This Row],[Veces obj]]&lt;=1,"0-1",Tabla1[[#This Row],[Veces obj]]&lt;=2,"1-2",Tabla1[[#This Row],[Veces obj]]&lt;=3,"2-3",TRUE,"&gt;3")</f>
        <v>0-1</v>
      </c>
      <c r="AM1187" s="6" t="str">
        <f>+_xlfn.IFS(MONTH(Tabla1[[#This Row],[MES]])&lt;=3,"Q1",MONTH(Tabla1[[#This Row],[MES]])&lt;=6,"Q2",MONTH(Tabla1[[#This Row],[MES]])&lt;=9,"Q3",TRUE,"Q4")</f>
        <v>Q1</v>
      </c>
      <c r="AN1187" t="str">
        <f>+IFERROR(VLOOKUP(Tabla1[[#This Row],[CUENTA]],CTAS[],2,0),"OTROS")</f>
        <v>OTROS</v>
      </c>
      <c r="AP1187" t="str">
        <f>+IFERROR(VLOOKUP(Tabla1[[#This Row],[EMPLEADO]],IS[],3,0),"OTROS")</f>
        <v>OTROS</v>
      </c>
      <c r="AQ1187" t="str">
        <f>+IFERROR(VLOOKUP(Tabla1[[#This Row],[EMPLEADO]],IS[[NÓMINA]:[INGENIERO]],2,0),"OTROS")</f>
        <v>OTROS</v>
      </c>
    </row>
    <row r="1188" spans="1:43" x14ac:dyDescent="0.25">
      <c r="A1188" t="s">
        <v>4444</v>
      </c>
      <c r="B1188">
        <v>1</v>
      </c>
      <c r="C1188" t="s">
        <v>4882</v>
      </c>
      <c r="D1188" t="s">
        <v>38</v>
      </c>
      <c r="E1188" t="s">
        <v>599</v>
      </c>
      <c r="F1188" t="s">
        <v>4883</v>
      </c>
      <c r="G1188" s="17" t="s">
        <v>4884</v>
      </c>
      <c r="H1188" t="s">
        <v>163</v>
      </c>
      <c r="I1188" t="s">
        <v>43</v>
      </c>
      <c r="J1188" t="s">
        <v>8</v>
      </c>
      <c r="K1188" t="s">
        <v>151</v>
      </c>
      <c r="L1188" t="s">
        <v>164</v>
      </c>
      <c r="M1188" t="s">
        <v>165</v>
      </c>
      <c r="N1188">
        <v>0</v>
      </c>
      <c r="O1188" t="s">
        <v>47</v>
      </c>
      <c r="P1188">
        <v>77</v>
      </c>
      <c r="Q1188" t="s">
        <v>48</v>
      </c>
      <c r="R1188" t="s">
        <v>242</v>
      </c>
      <c r="S1188" t="s">
        <v>64</v>
      </c>
      <c r="T1188" t="s">
        <v>51</v>
      </c>
      <c r="U1188" t="s">
        <v>96</v>
      </c>
      <c r="V1188">
        <v>1.1000000000000001</v>
      </c>
      <c r="W1188" s="1">
        <v>1501.5000000000002</v>
      </c>
      <c r="X1188">
        <v>1</v>
      </c>
      <c r="Y1188">
        <v>0</v>
      </c>
      <c r="Z1188">
        <v>5</v>
      </c>
      <c r="AA1188">
        <v>0</v>
      </c>
      <c r="AB1188" s="2">
        <v>0</v>
      </c>
      <c r="AC1188" s="1">
        <v>0</v>
      </c>
      <c r="AD1188" s="7">
        <v>43501</v>
      </c>
      <c r="AE1188" s="7">
        <v>43501</v>
      </c>
      <c r="AF1188">
        <v>0</v>
      </c>
      <c r="AG1188" t="s">
        <v>53</v>
      </c>
      <c r="AH1188" s="2">
        <v>0</v>
      </c>
      <c r="AI1188" s="1">
        <v>0</v>
      </c>
      <c r="AJ1188" s="1">
        <v>0</v>
      </c>
      <c r="AK1188" s="6" t="str">
        <f>+IF(Tabla1[[#This Row],[REQUEST_TY]]="SR MANTENIMIENTO CORRECTIVO", "EMERGENCIA", "OTROS")</f>
        <v>EMERGENCIA</v>
      </c>
      <c r="AL1188" s="6" t="str">
        <f>+_xlfn.IFS(Tabla1[[#This Row],[Veces obj]]&lt;=1,"0-1",Tabla1[[#This Row],[Veces obj]]&lt;=2,"1-2",Tabla1[[#This Row],[Veces obj]]&lt;=3,"2-3",TRUE,"&gt;3")</f>
        <v>0-1</v>
      </c>
      <c r="AM1188" s="6" t="str">
        <f>+_xlfn.IFS(MONTH(Tabla1[[#This Row],[MES]])&lt;=3,"Q1",MONTH(Tabla1[[#This Row],[MES]])&lt;=6,"Q2",MONTH(Tabla1[[#This Row],[MES]])&lt;=9,"Q3",TRUE,"Q4")</f>
        <v>Q1</v>
      </c>
      <c r="AN1188" t="str">
        <f>+IFERROR(VLOOKUP(Tabla1[[#This Row],[CUENTA]],CTAS[],2,0),"OTROS")</f>
        <v>HONEYWELL</v>
      </c>
      <c r="AO1188">
        <v>1</v>
      </c>
      <c r="AP1188" t="str">
        <f>+IFERROR(VLOOKUP(Tabla1[[#This Row],[EMPLEADO]],IS[],3,0),"OTROS")</f>
        <v>CHIHUAHUA</v>
      </c>
      <c r="AQ1188" t="str">
        <f>+IFERROR(VLOOKUP(Tabla1[[#This Row],[EMPLEADO]],IS[[NÓMINA]:[INGENIERO]],2,0),"OTROS")</f>
        <v>LUIS EDUARDO MUÑOZ</v>
      </c>
    </row>
    <row r="1189" spans="1:43" x14ac:dyDescent="0.25">
      <c r="A1189" t="s">
        <v>4444</v>
      </c>
      <c r="B1189">
        <v>1</v>
      </c>
      <c r="C1189" t="s">
        <v>6400</v>
      </c>
      <c r="D1189" t="s">
        <v>38</v>
      </c>
      <c r="E1189" t="s">
        <v>464</v>
      </c>
      <c r="F1189" t="s">
        <v>6401</v>
      </c>
      <c r="G1189" s="17" t="s">
        <v>1504</v>
      </c>
      <c r="H1189" t="s">
        <v>740</v>
      </c>
      <c r="I1189" t="s">
        <v>43</v>
      </c>
      <c r="J1189" t="s">
        <v>8</v>
      </c>
      <c r="K1189" t="s">
        <v>741</v>
      </c>
      <c r="L1189" t="s">
        <v>1505</v>
      </c>
      <c r="M1189" t="s">
        <v>743</v>
      </c>
      <c r="N1189">
        <v>0</v>
      </c>
      <c r="O1189" t="s">
        <v>47</v>
      </c>
      <c r="P1189">
        <v>12</v>
      </c>
      <c r="Q1189" t="s">
        <v>194</v>
      </c>
      <c r="R1189" t="s">
        <v>242</v>
      </c>
      <c r="S1189" t="s">
        <v>64</v>
      </c>
      <c r="T1189" t="s">
        <v>51</v>
      </c>
      <c r="U1189" t="s">
        <v>195</v>
      </c>
      <c r="V1189">
        <v>0.6</v>
      </c>
      <c r="W1189" s="1">
        <v>819</v>
      </c>
      <c r="X1189">
        <v>1</v>
      </c>
      <c r="Y1189">
        <v>2.3199999999999998</v>
      </c>
      <c r="Z1189">
        <v>5</v>
      </c>
      <c r="AA1189">
        <v>0.46399999999999997</v>
      </c>
      <c r="AB1189" s="2">
        <v>0</v>
      </c>
      <c r="AC1189" s="1">
        <v>0</v>
      </c>
      <c r="AD1189" s="7">
        <v>43516</v>
      </c>
      <c r="AE1189" s="7">
        <v>43516</v>
      </c>
      <c r="AF1189">
        <v>0</v>
      </c>
      <c r="AG1189" t="s">
        <v>53</v>
      </c>
      <c r="AH1189" s="2">
        <v>0</v>
      </c>
      <c r="AI1189" s="1">
        <v>0</v>
      </c>
      <c r="AJ1189" s="1">
        <v>0</v>
      </c>
      <c r="AK1189" s="6" t="str">
        <f>+IF(Tabla1[[#This Row],[REQUEST_TY]]="SR MANTENIMIENTO CORRECTIVO", "EMERGENCIA", "OTROS")</f>
        <v>EMERGENCIA</v>
      </c>
      <c r="AL1189" s="6" t="str">
        <f>+_xlfn.IFS(Tabla1[[#This Row],[Veces obj]]&lt;=1,"0-1",Tabla1[[#This Row],[Veces obj]]&lt;=2,"1-2",Tabla1[[#This Row],[Veces obj]]&lt;=3,"2-3",TRUE,"&gt;3")</f>
        <v>0-1</v>
      </c>
      <c r="AM1189" s="6" t="str">
        <f>+_xlfn.IFS(MONTH(Tabla1[[#This Row],[MES]])&lt;=3,"Q1",MONTH(Tabla1[[#This Row],[MES]])&lt;=6,"Q2",MONTH(Tabla1[[#This Row],[MES]])&lt;=9,"Q3",TRUE,"Q4")</f>
        <v>Q1</v>
      </c>
      <c r="AN1189" t="str">
        <f>+IFERROR(VLOOKUP(Tabla1[[#This Row],[CUENTA]],CTAS[],2,0),"OTROS")</f>
        <v>OTROS</v>
      </c>
      <c r="AP1189" t="str">
        <f>+IFERROR(VLOOKUP(Tabla1[[#This Row],[EMPLEADO]],IS[],3,0),"OTROS")</f>
        <v>OTROS</v>
      </c>
      <c r="AQ1189" t="str">
        <f>+IFERROR(VLOOKUP(Tabla1[[#This Row],[EMPLEADO]],IS[[NÓMINA]:[INGENIERO]],2,0),"OTROS")</f>
        <v>OTROS</v>
      </c>
    </row>
    <row r="1190" spans="1:43" x14ac:dyDescent="0.25">
      <c r="A1190" t="s">
        <v>4444</v>
      </c>
      <c r="B1190">
        <v>1</v>
      </c>
      <c r="C1190" t="s">
        <v>5307</v>
      </c>
      <c r="D1190" t="s">
        <v>38</v>
      </c>
      <c r="E1190" t="s">
        <v>160</v>
      </c>
      <c r="F1190" t="s">
        <v>5308</v>
      </c>
      <c r="G1190" s="17" t="s">
        <v>5309</v>
      </c>
      <c r="H1190" t="s">
        <v>163</v>
      </c>
      <c r="I1190" t="s">
        <v>43</v>
      </c>
      <c r="J1190" t="s">
        <v>8</v>
      </c>
      <c r="K1190" t="s">
        <v>151</v>
      </c>
      <c r="L1190" t="s">
        <v>164</v>
      </c>
      <c r="M1190" t="s">
        <v>165</v>
      </c>
      <c r="N1190">
        <v>0</v>
      </c>
      <c r="O1190" t="s">
        <v>47</v>
      </c>
      <c r="P1190">
        <v>59</v>
      </c>
      <c r="Q1190" t="s">
        <v>82</v>
      </c>
      <c r="R1190" t="s">
        <v>49</v>
      </c>
      <c r="S1190" t="s">
        <v>50</v>
      </c>
      <c r="T1190" t="s">
        <v>51</v>
      </c>
      <c r="U1190" t="s">
        <v>120</v>
      </c>
      <c r="V1190">
        <v>0.8</v>
      </c>
      <c r="W1190" s="1">
        <v>572.00000000000011</v>
      </c>
      <c r="X1190">
        <v>1</v>
      </c>
      <c r="Y1190">
        <v>0</v>
      </c>
      <c r="Z1190">
        <v>5</v>
      </c>
      <c r="AA1190">
        <v>0</v>
      </c>
      <c r="AB1190" s="2">
        <v>0</v>
      </c>
      <c r="AC1190" s="1">
        <v>0</v>
      </c>
      <c r="AD1190" s="7">
        <v>43504</v>
      </c>
      <c r="AE1190" s="7">
        <v>43504</v>
      </c>
      <c r="AF1190">
        <v>0</v>
      </c>
      <c r="AG1190" t="s">
        <v>53</v>
      </c>
      <c r="AH1190" s="2">
        <v>0</v>
      </c>
      <c r="AI1190" s="1">
        <v>0</v>
      </c>
      <c r="AJ1190" s="1">
        <v>0</v>
      </c>
      <c r="AK1190" s="6" t="str">
        <f>+IF(Tabla1[[#This Row],[REQUEST_TY]]="SR MANTENIMIENTO CORRECTIVO", "EMERGENCIA", "OTROS")</f>
        <v>EMERGENCIA</v>
      </c>
      <c r="AL1190" s="6" t="str">
        <f>+_xlfn.IFS(Tabla1[[#This Row],[Veces obj]]&lt;=1,"0-1",Tabla1[[#This Row],[Veces obj]]&lt;=2,"1-2",Tabla1[[#This Row],[Veces obj]]&lt;=3,"2-3",TRUE,"&gt;3")</f>
        <v>0-1</v>
      </c>
      <c r="AM1190" s="6" t="str">
        <f>+_xlfn.IFS(MONTH(Tabla1[[#This Row],[MES]])&lt;=3,"Q1",MONTH(Tabla1[[#This Row],[MES]])&lt;=6,"Q2",MONTH(Tabla1[[#This Row],[MES]])&lt;=9,"Q3",TRUE,"Q4")</f>
        <v>Q1</v>
      </c>
      <c r="AN1190" t="str">
        <f>+IFERROR(VLOOKUP(Tabla1[[#This Row],[CUENTA]],CTAS[],2,0),"OTROS")</f>
        <v>HONEYWELL</v>
      </c>
      <c r="AO1190">
        <v>1</v>
      </c>
      <c r="AP1190" t="str">
        <f>+IFERROR(VLOOKUP(Tabla1[[#This Row],[EMPLEADO]],IS[],3,0),"OTROS")</f>
        <v>CHIHUAHUA</v>
      </c>
      <c r="AQ1190" t="str">
        <f>+IFERROR(VLOOKUP(Tabla1[[#This Row],[EMPLEADO]],IS[[NÓMINA]:[INGENIERO]],2,0),"OTROS")</f>
        <v>LUIS EDUARDO MUÑOZ</v>
      </c>
    </row>
    <row r="1191" spans="1:43" x14ac:dyDescent="0.25">
      <c r="A1191" t="s">
        <v>36</v>
      </c>
      <c r="B1191">
        <v>1</v>
      </c>
      <c r="C1191" t="s">
        <v>2414</v>
      </c>
      <c r="D1191" t="s">
        <v>38</v>
      </c>
      <c r="E1191" t="s">
        <v>2415</v>
      </c>
      <c r="F1191" t="s">
        <v>2416</v>
      </c>
      <c r="G1191" s="17" t="s">
        <v>2417</v>
      </c>
      <c r="H1191" t="s">
        <v>1052</v>
      </c>
      <c r="I1191" t="s">
        <v>43</v>
      </c>
      <c r="J1191" t="s">
        <v>8</v>
      </c>
      <c r="K1191" t="s">
        <v>1750</v>
      </c>
      <c r="L1191" t="s">
        <v>1751</v>
      </c>
      <c r="M1191" t="s">
        <v>61</v>
      </c>
      <c r="N1191">
        <v>0</v>
      </c>
      <c r="O1191" t="s">
        <v>47</v>
      </c>
      <c r="P1191">
        <v>64</v>
      </c>
      <c r="Q1191" t="s">
        <v>48</v>
      </c>
      <c r="R1191" t="s">
        <v>242</v>
      </c>
      <c r="S1191" t="s">
        <v>64</v>
      </c>
      <c r="T1191" t="s">
        <v>51</v>
      </c>
      <c r="U1191" t="s">
        <v>96</v>
      </c>
      <c r="V1191">
        <v>1.1000000000000001</v>
      </c>
      <c r="W1191" s="1">
        <v>1501.5000000000002</v>
      </c>
      <c r="X1191">
        <v>1</v>
      </c>
      <c r="Y1191">
        <v>2.33</v>
      </c>
      <c r="Z1191">
        <v>5</v>
      </c>
      <c r="AA1191">
        <v>0.46600000000000003</v>
      </c>
      <c r="AB1191" s="2">
        <v>0</v>
      </c>
      <c r="AC1191" s="1">
        <v>0</v>
      </c>
      <c r="AD1191" s="7">
        <v>43475</v>
      </c>
      <c r="AE1191" s="7">
        <v>43475</v>
      </c>
      <c r="AF1191">
        <v>0</v>
      </c>
      <c r="AG1191" t="s">
        <v>53</v>
      </c>
      <c r="AH1191" s="2">
        <v>0</v>
      </c>
      <c r="AI1191" s="1">
        <v>0</v>
      </c>
      <c r="AJ1191" s="1">
        <v>0</v>
      </c>
      <c r="AK1191" s="6" t="str">
        <f>+IF(Tabla1[[#This Row],[REQUEST_TY]]="SR MANTENIMIENTO CORRECTIVO", "EMERGENCIA", "OTROS")</f>
        <v>EMERGENCIA</v>
      </c>
      <c r="AL1191" s="6" t="str">
        <f>+_xlfn.IFS(Tabla1[[#This Row],[Veces obj]]&lt;=1,"0-1",Tabla1[[#This Row],[Veces obj]]&lt;=2,"1-2",Tabla1[[#This Row],[Veces obj]]&lt;=3,"2-3",TRUE,"&gt;3")</f>
        <v>0-1</v>
      </c>
      <c r="AM1191" s="6" t="str">
        <f>+_xlfn.IFS(MONTH(Tabla1[[#This Row],[MES]])&lt;=3,"Q1",MONTH(Tabla1[[#This Row],[MES]])&lt;=6,"Q2",MONTH(Tabla1[[#This Row],[MES]])&lt;=9,"Q3",TRUE,"Q4")</f>
        <v>Q1</v>
      </c>
      <c r="AN1191" t="str">
        <f>+IFERROR(VLOOKUP(Tabla1[[#This Row],[CUENTA]],CTAS[],2,0),"OTROS")</f>
        <v>OTROS</v>
      </c>
      <c r="AP1191" t="str">
        <f>+IFERROR(VLOOKUP(Tabla1[[#This Row],[EMPLEADO]],IS[],3,0),"OTROS")</f>
        <v>OTROS</v>
      </c>
      <c r="AQ1191" t="str">
        <f>+IFERROR(VLOOKUP(Tabla1[[#This Row],[EMPLEADO]],IS[[NÓMINA]:[INGENIERO]],2,0),"OTROS")</f>
        <v>OTROS</v>
      </c>
    </row>
    <row r="1192" spans="1:43" x14ac:dyDescent="0.25">
      <c r="A1192" t="s">
        <v>36</v>
      </c>
      <c r="B1192">
        <v>1</v>
      </c>
      <c r="C1192" t="s">
        <v>2418</v>
      </c>
      <c r="D1192" t="s">
        <v>38</v>
      </c>
      <c r="E1192" t="s">
        <v>643</v>
      </c>
      <c r="F1192" t="s">
        <v>2419</v>
      </c>
      <c r="G1192" s="17" t="s">
        <v>645</v>
      </c>
      <c r="H1192" t="s">
        <v>646</v>
      </c>
      <c r="I1192" t="s">
        <v>43</v>
      </c>
      <c r="J1192" t="s">
        <v>8</v>
      </c>
      <c r="K1192" t="s">
        <v>647</v>
      </c>
      <c r="L1192" t="s">
        <v>648</v>
      </c>
      <c r="M1192" t="s">
        <v>649</v>
      </c>
      <c r="N1192">
        <v>1</v>
      </c>
      <c r="O1192" t="s">
        <v>47</v>
      </c>
      <c r="P1192">
        <v>11</v>
      </c>
      <c r="Q1192" t="s">
        <v>194</v>
      </c>
      <c r="R1192" t="s">
        <v>49</v>
      </c>
      <c r="S1192" t="s">
        <v>50</v>
      </c>
      <c r="T1192" t="s">
        <v>51</v>
      </c>
      <c r="U1192" t="s">
        <v>444</v>
      </c>
      <c r="V1192">
        <v>0</v>
      </c>
      <c r="W1192" s="1">
        <v>0</v>
      </c>
      <c r="X1192">
        <v>1</v>
      </c>
      <c r="Y1192">
        <v>2.33</v>
      </c>
      <c r="Z1192">
        <v>5</v>
      </c>
      <c r="AA1192">
        <v>0.46600000000000003</v>
      </c>
      <c r="AB1192" s="2">
        <v>0</v>
      </c>
      <c r="AC1192" s="1">
        <v>0</v>
      </c>
      <c r="AD1192" s="7">
        <v>43493</v>
      </c>
      <c r="AE1192" s="7">
        <v>43493</v>
      </c>
      <c r="AF1192">
        <v>0</v>
      </c>
      <c r="AG1192" t="s">
        <v>53</v>
      </c>
      <c r="AH1192" s="2">
        <v>0</v>
      </c>
      <c r="AI1192" s="1">
        <v>0</v>
      </c>
      <c r="AJ1192" s="1">
        <v>0</v>
      </c>
      <c r="AK1192" s="6" t="str">
        <f>+IF(Tabla1[[#This Row],[REQUEST_TY]]="SR MANTENIMIENTO CORRECTIVO", "EMERGENCIA", "OTROS")</f>
        <v>EMERGENCIA</v>
      </c>
      <c r="AL1192" s="6" t="str">
        <f>+_xlfn.IFS(Tabla1[[#This Row],[Veces obj]]&lt;=1,"0-1",Tabla1[[#This Row],[Veces obj]]&lt;=2,"1-2",Tabla1[[#This Row],[Veces obj]]&lt;=3,"2-3",TRUE,"&gt;3")</f>
        <v>0-1</v>
      </c>
      <c r="AM1192" s="6" t="str">
        <f>+_xlfn.IFS(MONTH(Tabla1[[#This Row],[MES]])&lt;=3,"Q1",MONTH(Tabla1[[#This Row],[MES]])&lt;=6,"Q2",MONTH(Tabla1[[#This Row],[MES]])&lt;=9,"Q3",TRUE,"Q4")</f>
        <v>Q1</v>
      </c>
      <c r="AN1192" t="str">
        <f>+IFERROR(VLOOKUP(Tabla1[[#This Row],[CUENTA]],CTAS[],2,0),"OTROS")</f>
        <v>OTROS</v>
      </c>
      <c r="AP1192" t="str">
        <f>+IFERROR(VLOOKUP(Tabla1[[#This Row],[EMPLEADO]],IS[],3,0),"OTROS")</f>
        <v>OTROS</v>
      </c>
      <c r="AQ1192" t="str">
        <f>+IFERROR(VLOOKUP(Tabla1[[#This Row],[EMPLEADO]],IS[[NÓMINA]:[INGENIERO]],2,0),"OTROS")</f>
        <v>OTROS</v>
      </c>
    </row>
    <row r="1193" spans="1:43" x14ac:dyDescent="0.25">
      <c r="A1193" t="s">
        <v>4444</v>
      </c>
      <c r="B1193">
        <v>1</v>
      </c>
      <c r="C1193" t="s">
        <v>5675</v>
      </c>
      <c r="D1193" t="s">
        <v>38</v>
      </c>
      <c r="E1193" t="s">
        <v>599</v>
      </c>
      <c r="F1193" t="s">
        <v>5673</v>
      </c>
      <c r="G1193" s="17" t="s">
        <v>2838</v>
      </c>
      <c r="H1193" t="s">
        <v>163</v>
      </c>
      <c r="I1193" t="s">
        <v>43</v>
      </c>
      <c r="J1193" t="s">
        <v>8</v>
      </c>
      <c r="K1193" t="s">
        <v>151</v>
      </c>
      <c r="L1193" t="s">
        <v>164</v>
      </c>
      <c r="M1193" t="s">
        <v>165</v>
      </c>
      <c r="N1193">
        <v>0</v>
      </c>
      <c r="O1193" t="s">
        <v>47</v>
      </c>
      <c r="P1193">
        <v>25</v>
      </c>
      <c r="Q1193" t="s">
        <v>62</v>
      </c>
      <c r="R1193" t="s">
        <v>242</v>
      </c>
      <c r="S1193" t="s">
        <v>64</v>
      </c>
      <c r="T1193" t="s">
        <v>51</v>
      </c>
      <c r="U1193" t="s">
        <v>65</v>
      </c>
      <c r="V1193">
        <v>0.8</v>
      </c>
      <c r="W1193" s="1">
        <v>1092</v>
      </c>
      <c r="X1193">
        <v>1</v>
      </c>
      <c r="Y1193">
        <v>0</v>
      </c>
      <c r="Z1193">
        <v>5</v>
      </c>
      <c r="AA1193">
        <v>0</v>
      </c>
      <c r="AB1193" s="2">
        <v>0</v>
      </c>
      <c r="AC1193" s="1">
        <v>0</v>
      </c>
      <c r="AD1193" s="7">
        <v>43507</v>
      </c>
      <c r="AE1193" s="7">
        <v>43507</v>
      </c>
      <c r="AF1193">
        <v>0</v>
      </c>
      <c r="AG1193" t="s">
        <v>53</v>
      </c>
      <c r="AH1193" s="2">
        <v>0</v>
      </c>
      <c r="AI1193" s="1">
        <v>0</v>
      </c>
      <c r="AJ1193" s="1">
        <v>0</v>
      </c>
      <c r="AK1193" s="6" t="str">
        <f>+IF(Tabla1[[#This Row],[REQUEST_TY]]="SR MANTENIMIENTO CORRECTIVO", "EMERGENCIA", "OTROS")</f>
        <v>EMERGENCIA</v>
      </c>
      <c r="AL1193" s="6" t="str">
        <f>+_xlfn.IFS(Tabla1[[#This Row],[Veces obj]]&lt;=1,"0-1",Tabla1[[#This Row],[Veces obj]]&lt;=2,"1-2",Tabla1[[#This Row],[Veces obj]]&lt;=3,"2-3",TRUE,"&gt;3")</f>
        <v>0-1</v>
      </c>
      <c r="AM1193" s="6" t="str">
        <f>+_xlfn.IFS(MONTH(Tabla1[[#This Row],[MES]])&lt;=3,"Q1",MONTH(Tabla1[[#This Row],[MES]])&lt;=6,"Q2",MONTH(Tabla1[[#This Row],[MES]])&lt;=9,"Q3",TRUE,"Q4")</f>
        <v>Q1</v>
      </c>
      <c r="AN1193" t="str">
        <f>+IFERROR(VLOOKUP(Tabla1[[#This Row],[CUENTA]],CTAS[],2,0),"OTROS")</f>
        <v>HONEYWELL</v>
      </c>
      <c r="AO1193">
        <v>1</v>
      </c>
      <c r="AP1193" t="str">
        <f>+IFERROR(VLOOKUP(Tabla1[[#This Row],[EMPLEADO]],IS[],3,0),"OTROS")</f>
        <v>CHIHUAHUA</v>
      </c>
      <c r="AQ1193" t="str">
        <f>+IFERROR(VLOOKUP(Tabla1[[#This Row],[EMPLEADO]],IS[[NÓMINA]:[INGENIERO]],2,0),"OTROS")</f>
        <v>LUIS EDUARDO MUÑOZ</v>
      </c>
    </row>
    <row r="1194" spans="1:43" x14ac:dyDescent="0.25">
      <c r="A1194" t="s">
        <v>36</v>
      </c>
      <c r="B1194">
        <v>1</v>
      </c>
      <c r="C1194" t="s">
        <v>2420</v>
      </c>
      <c r="D1194" t="s">
        <v>38</v>
      </c>
      <c r="E1194" t="s">
        <v>1015</v>
      </c>
      <c r="F1194" t="s">
        <v>2421</v>
      </c>
      <c r="G1194" s="17" t="s">
        <v>2422</v>
      </c>
      <c r="H1194" t="s">
        <v>915</v>
      </c>
      <c r="I1194" t="s">
        <v>43</v>
      </c>
      <c r="J1194" t="s">
        <v>8</v>
      </c>
      <c r="K1194" t="s">
        <v>59</v>
      </c>
      <c r="L1194" t="s">
        <v>1768</v>
      </c>
      <c r="M1194" t="s">
        <v>310</v>
      </c>
      <c r="N1194">
        <v>0</v>
      </c>
      <c r="O1194" t="s">
        <v>47</v>
      </c>
      <c r="P1194">
        <v>15</v>
      </c>
      <c r="Q1194" t="s">
        <v>194</v>
      </c>
      <c r="R1194" t="s">
        <v>317</v>
      </c>
      <c r="S1194" t="s">
        <v>318</v>
      </c>
      <c r="T1194" t="s">
        <v>51</v>
      </c>
      <c r="U1194" t="s">
        <v>224</v>
      </c>
      <c r="V1194">
        <v>0.8</v>
      </c>
      <c r="W1194" s="1">
        <v>1258.4000000000003</v>
      </c>
      <c r="X1194">
        <v>1</v>
      </c>
      <c r="Y1194">
        <v>1.87</v>
      </c>
      <c r="Z1194">
        <v>4</v>
      </c>
      <c r="AA1194">
        <v>0.46750000000000003</v>
      </c>
      <c r="AB1194" s="2">
        <v>0</v>
      </c>
      <c r="AC1194" s="1">
        <v>0</v>
      </c>
      <c r="AD1194" s="7">
        <v>43468</v>
      </c>
      <c r="AE1194" s="7">
        <v>43468</v>
      </c>
      <c r="AF1194">
        <v>0</v>
      </c>
      <c r="AG1194" t="s">
        <v>53</v>
      </c>
      <c r="AH1194" s="2">
        <v>0</v>
      </c>
      <c r="AI1194" s="1">
        <v>0</v>
      </c>
      <c r="AJ1194" s="1">
        <v>0</v>
      </c>
      <c r="AK1194" s="6" t="str">
        <f>+IF(Tabla1[[#This Row],[REQUEST_TY]]="SR MANTENIMIENTO CORRECTIVO", "EMERGENCIA", "OTROS")</f>
        <v>EMERGENCIA</v>
      </c>
      <c r="AL1194" s="6" t="str">
        <f>+_xlfn.IFS(Tabla1[[#This Row],[Veces obj]]&lt;=1,"0-1",Tabla1[[#This Row],[Veces obj]]&lt;=2,"1-2",Tabla1[[#This Row],[Veces obj]]&lt;=3,"2-3",TRUE,"&gt;3")</f>
        <v>0-1</v>
      </c>
      <c r="AM1194" s="6" t="str">
        <f>+_xlfn.IFS(MONTH(Tabla1[[#This Row],[MES]])&lt;=3,"Q1",MONTH(Tabla1[[#This Row],[MES]])&lt;=6,"Q2",MONTH(Tabla1[[#This Row],[MES]])&lt;=9,"Q3",TRUE,"Q4")</f>
        <v>Q1</v>
      </c>
      <c r="AN1194" t="str">
        <f>+IFERROR(VLOOKUP(Tabla1[[#This Row],[CUENTA]],CTAS[],2,0),"OTROS")</f>
        <v>OTROS</v>
      </c>
      <c r="AP1194" t="str">
        <f>+IFERROR(VLOOKUP(Tabla1[[#This Row],[EMPLEADO]],IS[],3,0),"OTROS")</f>
        <v>OTROS</v>
      </c>
      <c r="AQ1194" t="str">
        <f>+IFERROR(VLOOKUP(Tabla1[[#This Row],[EMPLEADO]],IS[[NÓMINA]:[INGENIERO]],2,0),"OTROS")</f>
        <v>OTROS</v>
      </c>
    </row>
    <row r="1195" spans="1:43" x14ac:dyDescent="0.25">
      <c r="A1195" t="s">
        <v>36</v>
      </c>
      <c r="B1195">
        <v>1</v>
      </c>
      <c r="C1195" t="s">
        <v>2423</v>
      </c>
      <c r="D1195" t="s">
        <v>38</v>
      </c>
      <c r="E1195" t="s">
        <v>312</v>
      </c>
      <c r="F1195" t="s">
        <v>2424</v>
      </c>
      <c r="G1195" s="17" t="s">
        <v>2425</v>
      </c>
      <c r="H1195" t="s">
        <v>915</v>
      </c>
      <c r="I1195" t="s">
        <v>43</v>
      </c>
      <c r="J1195" t="s">
        <v>8</v>
      </c>
      <c r="K1195" t="s">
        <v>59</v>
      </c>
      <c r="L1195" t="s">
        <v>780</v>
      </c>
      <c r="M1195" t="s">
        <v>310</v>
      </c>
      <c r="N1195">
        <v>0</v>
      </c>
      <c r="O1195" t="s">
        <v>47</v>
      </c>
      <c r="P1195">
        <v>7</v>
      </c>
      <c r="Q1195" t="s">
        <v>194</v>
      </c>
      <c r="R1195" t="s">
        <v>317</v>
      </c>
      <c r="S1195" t="s">
        <v>318</v>
      </c>
      <c r="T1195" t="s">
        <v>51</v>
      </c>
      <c r="U1195" t="s">
        <v>224</v>
      </c>
      <c r="V1195">
        <v>0.8</v>
      </c>
      <c r="W1195" s="1">
        <v>1258.4000000000003</v>
      </c>
      <c r="X1195">
        <v>1</v>
      </c>
      <c r="Y1195">
        <v>1.87</v>
      </c>
      <c r="Z1195">
        <v>4</v>
      </c>
      <c r="AA1195">
        <v>0.46750000000000003</v>
      </c>
      <c r="AB1195" s="2">
        <v>0</v>
      </c>
      <c r="AC1195" s="1">
        <v>0</v>
      </c>
      <c r="AD1195" s="7">
        <v>43487</v>
      </c>
      <c r="AE1195" s="7">
        <v>43487</v>
      </c>
      <c r="AF1195">
        <v>0</v>
      </c>
      <c r="AG1195" t="s">
        <v>53</v>
      </c>
      <c r="AH1195" s="2">
        <v>0</v>
      </c>
      <c r="AI1195" s="1">
        <v>0</v>
      </c>
      <c r="AJ1195" s="1">
        <v>0</v>
      </c>
      <c r="AK1195" s="6" t="str">
        <f>+IF(Tabla1[[#This Row],[REQUEST_TY]]="SR MANTENIMIENTO CORRECTIVO", "EMERGENCIA", "OTROS")</f>
        <v>EMERGENCIA</v>
      </c>
      <c r="AL1195" s="6" t="str">
        <f>+_xlfn.IFS(Tabla1[[#This Row],[Veces obj]]&lt;=1,"0-1",Tabla1[[#This Row],[Veces obj]]&lt;=2,"1-2",Tabla1[[#This Row],[Veces obj]]&lt;=3,"2-3",TRUE,"&gt;3")</f>
        <v>0-1</v>
      </c>
      <c r="AM1195" s="6" t="str">
        <f>+_xlfn.IFS(MONTH(Tabla1[[#This Row],[MES]])&lt;=3,"Q1",MONTH(Tabla1[[#This Row],[MES]])&lt;=6,"Q2",MONTH(Tabla1[[#This Row],[MES]])&lt;=9,"Q3",TRUE,"Q4")</f>
        <v>Q1</v>
      </c>
      <c r="AN1195" t="str">
        <f>+IFERROR(VLOOKUP(Tabla1[[#This Row],[CUENTA]],CTAS[],2,0),"OTROS")</f>
        <v>OTROS</v>
      </c>
      <c r="AP1195" t="str">
        <f>+IFERROR(VLOOKUP(Tabla1[[#This Row],[EMPLEADO]],IS[],3,0),"OTROS")</f>
        <v>OTROS</v>
      </c>
      <c r="AQ1195" t="str">
        <f>+IFERROR(VLOOKUP(Tabla1[[#This Row],[EMPLEADO]],IS[[NÓMINA]:[INGENIERO]],2,0),"OTROS")</f>
        <v>OTROS</v>
      </c>
    </row>
    <row r="1196" spans="1:43" x14ac:dyDescent="0.25">
      <c r="A1196" t="s">
        <v>36</v>
      </c>
      <c r="B1196">
        <v>1</v>
      </c>
      <c r="C1196" t="s">
        <v>2426</v>
      </c>
      <c r="D1196" t="s">
        <v>38</v>
      </c>
      <c r="E1196" t="s">
        <v>300</v>
      </c>
      <c r="F1196" t="s">
        <v>2427</v>
      </c>
      <c r="G1196" s="17" t="s">
        <v>2428</v>
      </c>
      <c r="H1196" t="s">
        <v>101</v>
      </c>
      <c r="I1196" t="s">
        <v>43</v>
      </c>
      <c r="J1196" t="s">
        <v>8</v>
      </c>
      <c r="K1196" t="s">
        <v>102</v>
      </c>
      <c r="L1196" t="s">
        <v>2429</v>
      </c>
      <c r="M1196" t="s">
        <v>714</v>
      </c>
      <c r="N1196">
        <v>0</v>
      </c>
      <c r="O1196" t="s">
        <v>105</v>
      </c>
      <c r="P1196">
        <v>97</v>
      </c>
      <c r="Q1196" t="s">
        <v>48</v>
      </c>
      <c r="R1196" t="s">
        <v>223</v>
      </c>
      <c r="S1196" t="s">
        <v>139</v>
      </c>
      <c r="T1196" t="s">
        <v>51</v>
      </c>
      <c r="U1196" t="s">
        <v>353</v>
      </c>
      <c r="V1196">
        <v>1.1499999999999999</v>
      </c>
      <c r="W1196" s="1">
        <v>923.44999999999993</v>
      </c>
      <c r="X1196">
        <v>1</v>
      </c>
      <c r="Y1196">
        <v>1.87</v>
      </c>
      <c r="Z1196">
        <v>4</v>
      </c>
      <c r="AA1196">
        <v>0.46750000000000003</v>
      </c>
      <c r="AB1196" s="2">
        <v>0</v>
      </c>
      <c r="AC1196" s="1">
        <v>0</v>
      </c>
      <c r="AD1196" s="7">
        <v>43493</v>
      </c>
      <c r="AE1196" s="7">
        <v>43493</v>
      </c>
      <c r="AF1196">
        <v>0</v>
      </c>
      <c r="AG1196" t="s">
        <v>53</v>
      </c>
      <c r="AH1196" s="2">
        <v>0</v>
      </c>
      <c r="AI1196" s="1">
        <v>0</v>
      </c>
      <c r="AJ1196" s="1">
        <v>0</v>
      </c>
      <c r="AK1196" s="6" t="str">
        <f>+IF(Tabla1[[#This Row],[REQUEST_TY]]="SR MANTENIMIENTO CORRECTIVO", "EMERGENCIA", "OTROS")</f>
        <v>EMERGENCIA</v>
      </c>
      <c r="AL1196" s="6" t="str">
        <f>+_xlfn.IFS(Tabla1[[#This Row],[Veces obj]]&lt;=1,"0-1",Tabla1[[#This Row],[Veces obj]]&lt;=2,"1-2",Tabla1[[#This Row],[Veces obj]]&lt;=3,"2-3",TRUE,"&gt;3")</f>
        <v>0-1</v>
      </c>
      <c r="AM1196" s="6" t="str">
        <f>+_xlfn.IFS(MONTH(Tabla1[[#This Row],[MES]])&lt;=3,"Q1",MONTH(Tabla1[[#This Row],[MES]])&lt;=6,"Q2",MONTH(Tabla1[[#This Row],[MES]])&lt;=9,"Q3",TRUE,"Q4")</f>
        <v>Q1</v>
      </c>
      <c r="AN1196" t="str">
        <f>+IFERROR(VLOOKUP(Tabla1[[#This Row],[CUENTA]],CTAS[],2,0),"OTROS")</f>
        <v>OTROS</v>
      </c>
      <c r="AP1196" t="str">
        <f>+IFERROR(VLOOKUP(Tabla1[[#This Row],[EMPLEADO]],IS[],3,0),"OTROS")</f>
        <v>OTROS</v>
      </c>
      <c r="AQ1196" t="str">
        <f>+IFERROR(VLOOKUP(Tabla1[[#This Row],[EMPLEADO]],IS[[NÓMINA]:[INGENIERO]],2,0),"OTROS")</f>
        <v>OTROS</v>
      </c>
    </row>
    <row r="1197" spans="1:43" x14ac:dyDescent="0.25">
      <c r="A1197" t="s">
        <v>4444</v>
      </c>
      <c r="B1197">
        <v>1</v>
      </c>
      <c r="C1197" t="s">
        <v>5699</v>
      </c>
      <c r="D1197" t="s">
        <v>38</v>
      </c>
      <c r="E1197" t="s">
        <v>373</v>
      </c>
      <c r="F1197" t="s">
        <v>5700</v>
      </c>
      <c r="G1197" s="17" t="s">
        <v>5701</v>
      </c>
      <c r="H1197" t="s">
        <v>163</v>
      </c>
      <c r="I1197" t="s">
        <v>43</v>
      </c>
      <c r="J1197" t="s">
        <v>8</v>
      </c>
      <c r="K1197" t="s">
        <v>151</v>
      </c>
      <c r="L1197" t="s">
        <v>164</v>
      </c>
      <c r="M1197" t="s">
        <v>165</v>
      </c>
      <c r="N1197">
        <v>0</v>
      </c>
      <c r="O1197" t="s">
        <v>47</v>
      </c>
      <c r="P1197">
        <v>89</v>
      </c>
      <c r="Q1197" t="s">
        <v>48</v>
      </c>
      <c r="R1197" t="s">
        <v>153</v>
      </c>
      <c r="S1197" t="s">
        <v>50</v>
      </c>
      <c r="T1197" t="s">
        <v>51</v>
      </c>
      <c r="U1197" t="s">
        <v>52</v>
      </c>
      <c r="V1197">
        <v>1.05</v>
      </c>
      <c r="W1197" s="1">
        <v>750.75000000000011</v>
      </c>
      <c r="X1197">
        <v>1</v>
      </c>
      <c r="Y1197">
        <v>0</v>
      </c>
      <c r="Z1197">
        <v>5</v>
      </c>
      <c r="AA1197">
        <v>0</v>
      </c>
      <c r="AB1197" s="2">
        <v>0</v>
      </c>
      <c r="AC1197" s="1">
        <v>0</v>
      </c>
      <c r="AD1197" s="7">
        <v>43509</v>
      </c>
      <c r="AE1197" s="7">
        <v>43509</v>
      </c>
      <c r="AF1197">
        <v>0</v>
      </c>
      <c r="AG1197" t="s">
        <v>53</v>
      </c>
      <c r="AH1197" s="2">
        <v>0</v>
      </c>
      <c r="AI1197" s="1">
        <v>0</v>
      </c>
      <c r="AJ1197" s="1">
        <v>0</v>
      </c>
      <c r="AK1197" s="6" t="str">
        <f>+IF(Tabla1[[#This Row],[REQUEST_TY]]="SR MANTENIMIENTO CORRECTIVO", "EMERGENCIA", "OTROS")</f>
        <v>EMERGENCIA</v>
      </c>
      <c r="AL1197" s="6" t="str">
        <f>+_xlfn.IFS(Tabla1[[#This Row],[Veces obj]]&lt;=1,"0-1",Tabla1[[#This Row],[Veces obj]]&lt;=2,"1-2",Tabla1[[#This Row],[Veces obj]]&lt;=3,"2-3",TRUE,"&gt;3")</f>
        <v>0-1</v>
      </c>
      <c r="AM1197" s="6" t="str">
        <f>+_xlfn.IFS(MONTH(Tabla1[[#This Row],[MES]])&lt;=3,"Q1",MONTH(Tabla1[[#This Row],[MES]])&lt;=6,"Q2",MONTH(Tabla1[[#This Row],[MES]])&lt;=9,"Q3",TRUE,"Q4")</f>
        <v>Q1</v>
      </c>
      <c r="AN1197" t="str">
        <f>+IFERROR(VLOOKUP(Tabla1[[#This Row],[CUENTA]],CTAS[],2,0),"OTROS")</f>
        <v>HONEYWELL</v>
      </c>
      <c r="AO1197">
        <v>1</v>
      </c>
      <c r="AP1197" t="str">
        <f>+IFERROR(VLOOKUP(Tabla1[[#This Row],[EMPLEADO]],IS[],3,0),"OTROS")</f>
        <v>CHIHUAHUA</v>
      </c>
      <c r="AQ1197" t="str">
        <f>+IFERROR(VLOOKUP(Tabla1[[#This Row],[EMPLEADO]],IS[[NÓMINA]:[INGENIERO]],2,0),"OTROS")</f>
        <v>LUIS EDUARDO MUÑOZ</v>
      </c>
    </row>
    <row r="1198" spans="1:43" x14ac:dyDescent="0.25">
      <c r="A1198" t="s">
        <v>36</v>
      </c>
      <c r="B1198">
        <v>1</v>
      </c>
      <c r="C1198" t="s">
        <v>2432</v>
      </c>
      <c r="D1198" t="s">
        <v>38</v>
      </c>
      <c r="E1198" t="s">
        <v>1346</v>
      </c>
      <c r="F1198" t="s">
        <v>2433</v>
      </c>
      <c r="G1198" s="17" t="s">
        <v>1348</v>
      </c>
      <c r="H1198" t="s">
        <v>868</v>
      </c>
      <c r="I1198" t="s">
        <v>43</v>
      </c>
      <c r="J1198" t="s">
        <v>8</v>
      </c>
      <c r="K1198" t="s">
        <v>869</v>
      </c>
      <c r="L1198" t="s">
        <v>870</v>
      </c>
      <c r="M1198" t="s">
        <v>871</v>
      </c>
      <c r="N1198">
        <v>1</v>
      </c>
      <c r="O1198" t="s">
        <v>47</v>
      </c>
      <c r="P1198">
        <v>26</v>
      </c>
      <c r="Q1198" t="s">
        <v>62</v>
      </c>
      <c r="R1198" t="s">
        <v>223</v>
      </c>
      <c r="S1198" t="s">
        <v>139</v>
      </c>
      <c r="T1198" t="s">
        <v>51</v>
      </c>
      <c r="U1198" t="s">
        <v>262</v>
      </c>
      <c r="V1198">
        <v>1.05</v>
      </c>
      <c r="W1198" s="1">
        <v>0</v>
      </c>
      <c r="X1198">
        <v>1</v>
      </c>
      <c r="Y1198">
        <v>1.88</v>
      </c>
      <c r="Z1198">
        <v>4</v>
      </c>
      <c r="AA1198">
        <v>0.47</v>
      </c>
      <c r="AB1198" s="2">
        <v>0</v>
      </c>
      <c r="AC1198" s="1">
        <v>0</v>
      </c>
      <c r="AD1198" s="7">
        <v>43481</v>
      </c>
      <c r="AE1198" s="7">
        <v>43481</v>
      </c>
      <c r="AF1198">
        <v>0</v>
      </c>
      <c r="AG1198" t="s">
        <v>53</v>
      </c>
      <c r="AH1198" s="2">
        <v>0</v>
      </c>
      <c r="AI1198" s="1">
        <v>0</v>
      </c>
      <c r="AJ1198" s="1">
        <v>0</v>
      </c>
      <c r="AK1198" s="6" t="str">
        <f>+IF(Tabla1[[#This Row],[REQUEST_TY]]="SR MANTENIMIENTO CORRECTIVO", "EMERGENCIA", "OTROS")</f>
        <v>EMERGENCIA</v>
      </c>
      <c r="AL1198" s="6" t="str">
        <f>+_xlfn.IFS(Tabla1[[#This Row],[Veces obj]]&lt;=1,"0-1",Tabla1[[#This Row],[Veces obj]]&lt;=2,"1-2",Tabla1[[#This Row],[Veces obj]]&lt;=3,"2-3",TRUE,"&gt;3")</f>
        <v>0-1</v>
      </c>
      <c r="AM1198" s="6" t="str">
        <f>+_xlfn.IFS(MONTH(Tabla1[[#This Row],[MES]])&lt;=3,"Q1",MONTH(Tabla1[[#This Row],[MES]])&lt;=6,"Q2",MONTH(Tabla1[[#This Row],[MES]])&lt;=9,"Q3",TRUE,"Q4")</f>
        <v>Q1</v>
      </c>
      <c r="AN1198" t="str">
        <f>+IFERROR(VLOOKUP(Tabla1[[#This Row],[CUENTA]],CTAS[],2,0),"OTROS")</f>
        <v>OTROS</v>
      </c>
      <c r="AP1198" t="str">
        <f>+IFERROR(VLOOKUP(Tabla1[[#This Row],[EMPLEADO]],IS[],3,0),"OTROS")</f>
        <v>OTROS</v>
      </c>
      <c r="AQ1198" t="str">
        <f>+IFERROR(VLOOKUP(Tabla1[[#This Row],[EMPLEADO]],IS[[NÓMINA]:[INGENIERO]],2,0),"OTROS")</f>
        <v>OTROS</v>
      </c>
    </row>
    <row r="1199" spans="1:43" x14ac:dyDescent="0.25">
      <c r="A1199" t="s">
        <v>36</v>
      </c>
      <c r="B1199">
        <v>1</v>
      </c>
      <c r="C1199" t="s">
        <v>2434</v>
      </c>
      <c r="D1199" t="s">
        <v>38</v>
      </c>
      <c r="E1199" t="s">
        <v>85</v>
      </c>
      <c r="F1199" t="s">
        <v>2435</v>
      </c>
      <c r="G1199" s="17" t="s">
        <v>2436</v>
      </c>
      <c r="H1199" t="s">
        <v>79</v>
      </c>
      <c r="I1199" t="s">
        <v>43</v>
      </c>
      <c r="J1199" t="s">
        <v>8</v>
      </c>
      <c r="K1199" t="s">
        <v>370</v>
      </c>
      <c r="L1199" t="s">
        <v>2437</v>
      </c>
      <c r="M1199" t="s">
        <v>1615</v>
      </c>
      <c r="N1199">
        <v>0</v>
      </c>
      <c r="O1199" t="s">
        <v>47</v>
      </c>
      <c r="P1199">
        <v>67</v>
      </c>
      <c r="Q1199" t="s">
        <v>48</v>
      </c>
      <c r="R1199" t="s">
        <v>49</v>
      </c>
      <c r="S1199" t="s">
        <v>50</v>
      </c>
      <c r="T1199" t="s">
        <v>51</v>
      </c>
      <c r="U1199" t="s">
        <v>52</v>
      </c>
      <c r="V1199">
        <v>1.05</v>
      </c>
      <c r="W1199" s="1">
        <v>750.75000000000011</v>
      </c>
      <c r="X1199">
        <v>1</v>
      </c>
      <c r="Y1199">
        <v>2.35</v>
      </c>
      <c r="Z1199">
        <v>5</v>
      </c>
      <c r="AA1199">
        <v>0.47000000000000003</v>
      </c>
      <c r="AB1199" s="2">
        <v>0</v>
      </c>
      <c r="AC1199" s="1">
        <v>0</v>
      </c>
      <c r="AD1199" s="7">
        <v>43476</v>
      </c>
      <c r="AE1199" s="7">
        <v>43476</v>
      </c>
      <c r="AF1199">
        <v>0</v>
      </c>
      <c r="AG1199" t="s">
        <v>53</v>
      </c>
      <c r="AH1199" s="2">
        <v>0</v>
      </c>
      <c r="AI1199" s="1">
        <v>0</v>
      </c>
      <c r="AJ1199" s="1">
        <v>0</v>
      </c>
      <c r="AK1199" s="6" t="str">
        <f>+IF(Tabla1[[#This Row],[REQUEST_TY]]="SR MANTENIMIENTO CORRECTIVO", "EMERGENCIA", "OTROS")</f>
        <v>EMERGENCIA</v>
      </c>
      <c r="AL1199" s="6" t="str">
        <f>+_xlfn.IFS(Tabla1[[#This Row],[Veces obj]]&lt;=1,"0-1",Tabla1[[#This Row],[Veces obj]]&lt;=2,"1-2",Tabla1[[#This Row],[Veces obj]]&lt;=3,"2-3",TRUE,"&gt;3")</f>
        <v>0-1</v>
      </c>
      <c r="AM1199" s="6" t="str">
        <f>+_xlfn.IFS(MONTH(Tabla1[[#This Row],[MES]])&lt;=3,"Q1",MONTH(Tabla1[[#This Row],[MES]])&lt;=6,"Q2",MONTH(Tabla1[[#This Row],[MES]])&lt;=9,"Q3",TRUE,"Q4")</f>
        <v>Q1</v>
      </c>
      <c r="AN1199" t="str">
        <f>+IFERROR(VLOOKUP(Tabla1[[#This Row],[CUENTA]],CTAS[],2,0),"OTROS")</f>
        <v>OTROS</v>
      </c>
      <c r="AP1199" t="str">
        <f>+IFERROR(VLOOKUP(Tabla1[[#This Row],[EMPLEADO]],IS[],3,0),"OTROS")</f>
        <v>OTROS</v>
      </c>
      <c r="AQ1199" t="str">
        <f>+IFERROR(VLOOKUP(Tabla1[[#This Row],[EMPLEADO]],IS[[NÓMINA]:[INGENIERO]],2,0),"OTROS")</f>
        <v>OTROS</v>
      </c>
    </row>
    <row r="1200" spans="1:43" x14ac:dyDescent="0.25">
      <c r="A1200" t="s">
        <v>4444</v>
      </c>
      <c r="B1200">
        <v>1</v>
      </c>
      <c r="C1200" t="s">
        <v>5919</v>
      </c>
      <c r="D1200" t="s">
        <v>38</v>
      </c>
      <c r="E1200" t="s">
        <v>5920</v>
      </c>
      <c r="F1200" t="s">
        <v>5921</v>
      </c>
      <c r="G1200" s="17" t="s">
        <v>5922</v>
      </c>
      <c r="H1200" t="s">
        <v>163</v>
      </c>
      <c r="I1200" t="s">
        <v>43</v>
      </c>
      <c r="J1200" t="s">
        <v>8</v>
      </c>
      <c r="K1200" t="s">
        <v>151</v>
      </c>
      <c r="L1200" t="s">
        <v>164</v>
      </c>
      <c r="M1200" t="s">
        <v>165</v>
      </c>
      <c r="N1200">
        <v>0</v>
      </c>
      <c r="O1200" t="s">
        <v>47</v>
      </c>
      <c r="P1200">
        <v>1399</v>
      </c>
      <c r="Q1200" t="s">
        <v>48</v>
      </c>
      <c r="R1200" t="s">
        <v>153</v>
      </c>
      <c r="S1200" t="s">
        <v>50</v>
      </c>
      <c r="T1200" t="s">
        <v>51</v>
      </c>
      <c r="U1200" t="s">
        <v>52</v>
      </c>
      <c r="V1200">
        <v>1.05</v>
      </c>
      <c r="W1200" s="1">
        <v>750.75000000000011</v>
      </c>
      <c r="X1200">
        <v>1</v>
      </c>
      <c r="Y1200">
        <v>0</v>
      </c>
      <c r="Z1200">
        <v>5</v>
      </c>
      <c r="AA1200">
        <v>0</v>
      </c>
      <c r="AB1200" s="2">
        <v>0</v>
      </c>
      <c r="AC1200" s="1">
        <v>0</v>
      </c>
      <c r="AD1200" s="7">
        <v>43510</v>
      </c>
      <c r="AE1200" s="7">
        <v>43510</v>
      </c>
      <c r="AF1200">
        <v>0</v>
      </c>
      <c r="AG1200" t="s">
        <v>53</v>
      </c>
      <c r="AH1200" s="2">
        <v>0</v>
      </c>
      <c r="AI1200" s="1">
        <v>0</v>
      </c>
      <c r="AJ1200" s="1">
        <v>0</v>
      </c>
      <c r="AK1200" s="6" t="str">
        <f>+IF(Tabla1[[#This Row],[REQUEST_TY]]="SR MANTENIMIENTO CORRECTIVO", "EMERGENCIA", "OTROS")</f>
        <v>EMERGENCIA</v>
      </c>
      <c r="AL1200" s="6" t="str">
        <f>+_xlfn.IFS(Tabla1[[#This Row],[Veces obj]]&lt;=1,"0-1",Tabla1[[#This Row],[Veces obj]]&lt;=2,"1-2",Tabla1[[#This Row],[Veces obj]]&lt;=3,"2-3",TRUE,"&gt;3")</f>
        <v>0-1</v>
      </c>
      <c r="AM1200" s="6" t="str">
        <f>+_xlfn.IFS(MONTH(Tabla1[[#This Row],[MES]])&lt;=3,"Q1",MONTH(Tabla1[[#This Row],[MES]])&lt;=6,"Q2",MONTH(Tabla1[[#This Row],[MES]])&lt;=9,"Q3",TRUE,"Q4")</f>
        <v>Q1</v>
      </c>
      <c r="AN1200" t="str">
        <f>+IFERROR(VLOOKUP(Tabla1[[#This Row],[CUENTA]],CTAS[],2,0),"OTROS")</f>
        <v>HONEYWELL</v>
      </c>
      <c r="AO1200">
        <v>1</v>
      </c>
      <c r="AP1200" t="str">
        <f>+IFERROR(VLOOKUP(Tabla1[[#This Row],[EMPLEADO]],IS[],3,0),"OTROS")</f>
        <v>CHIHUAHUA</v>
      </c>
      <c r="AQ1200" t="str">
        <f>+IFERROR(VLOOKUP(Tabla1[[#This Row],[EMPLEADO]],IS[[NÓMINA]:[INGENIERO]],2,0),"OTROS")</f>
        <v>LUIS EDUARDO MUÑOZ</v>
      </c>
    </row>
    <row r="1201" spans="1:43" x14ac:dyDescent="0.25">
      <c r="A1201" t="s">
        <v>4444</v>
      </c>
      <c r="B1201">
        <v>1</v>
      </c>
      <c r="C1201" t="s">
        <v>6234</v>
      </c>
      <c r="D1201" t="s">
        <v>38</v>
      </c>
      <c r="E1201" t="s">
        <v>2034</v>
      </c>
      <c r="F1201" t="s">
        <v>6235</v>
      </c>
      <c r="G1201" s="17" t="s">
        <v>2036</v>
      </c>
      <c r="H1201" t="s">
        <v>163</v>
      </c>
      <c r="I1201" t="s">
        <v>43</v>
      </c>
      <c r="J1201" t="s">
        <v>8</v>
      </c>
      <c r="K1201" t="s">
        <v>438</v>
      </c>
      <c r="L1201" t="s">
        <v>2037</v>
      </c>
      <c r="M1201" t="s">
        <v>165</v>
      </c>
      <c r="N1201">
        <v>0</v>
      </c>
      <c r="O1201" t="s">
        <v>47</v>
      </c>
      <c r="P1201">
        <v>14</v>
      </c>
      <c r="Q1201" t="s">
        <v>194</v>
      </c>
      <c r="R1201" t="s">
        <v>2038</v>
      </c>
      <c r="S1201" t="s">
        <v>64</v>
      </c>
      <c r="T1201" t="s">
        <v>51</v>
      </c>
      <c r="U1201" t="s">
        <v>195</v>
      </c>
      <c r="V1201">
        <v>0.6</v>
      </c>
      <c r="W1201" s="1">
        <v>819</v>
      </c>
      <c r="X1201">
        <v>1</v>
      </c>
      <c r="Y1201">
        <v>0</v>
      </c>
      <c r="Z1201">
        <v>5</v>
      </c>
      <c r="AA1201">
        <v>0</v>
      </c>
      <c r="AB1201" s="2">
        <v>0</v>
      </c>
      <c r="AC1201" s="1">
        <v>0</v>
      </c>
      <c r="AD1201" s="7">
        <v>43511</v>
      </c>
      <c r="AE1201" s="7">
        <v>43511</v>
      </c>
      <c r="AF1201">
        <v>0</v>
      </c>
      <c r="AG1201" t="s">
        <v>53</v>
      </c>
      <c r="AH1201" s="2">
        <v>0</v>
      </c>
      <c r="AI1201" s="1">
        <v>0</v>
      </c>
      <c r="AJ1201" s="1">
        <v>0</v>
      </c>
      <c r="AK1201" s="6" t="str">
        <f>+IF(Tabla1[[#This Row],[REQUEST_TY]]="SR MANTENIMIENTO CORRECTIVO", "EMERGENCIA", "OTROS")</f>
        <v>EMERGENCIA</v>
      </c>
      <c r="AL1201" s="6" t="str">
        <f>+_xlfn.IFS(Tabla1[[#This Row],[Veces obj]]&lt;=1,"0-1",Tabla1[[#This Row],[Veces obj]]&lt;=2,"1-2",Tabla1[[#This Row],[Veces obj]]&lt;=3,"2-3",TRUE,"&gt;3")</f>
        <v>0-1</v>
      </c>
      <c r="AM1201" s="6" t="str">
        <f>+_xlfn.IFS(MONTH(Tabla1[[#This Row],[MES]])&lt;=3,"Q1",MONTH(Tabla1[[#This Row],[MES]])&lt;=6,"Q2",MONTH(Tabla1[[#This Row],[MES]])&lt;=9,"Q3",TRUE,"Q4")</f>
        <v>Q1</v>
      </c>
      <c r="AN1201" t="str">
        <f>+IFERROR(VLOOKUP(Tabla1[[#This Row],[CUENTA]],CTAS[],2,0),"OTROS")</f>
        <v>OTROS</v>
      </c>
      <c r="AO1201">
        <v>1</v>
      </c>
      <c r="AP1201" t="str">
        <f>+IFERROR(VLOOKUP(Tabla1[[#This Row],[EMPLEADO]],IS[],3,0),"OTROS")</f>
        <v>CHIHUAHUA</v>
      </c>
      <c r="AQ1201" t="str">
        <f>+IFERROR(VLOOKUP(Tabla1[[#This Row],[EMPLEADO]],IS[[NÓMINA]:[INGENIERO]],2,0),"OTROS")</f>
        <v>LUIS EDUARDO MUÑOZ</v>
      </c>
    </row>
    <row r="1202" spans="1:43" x14ac:dyDescent="0.25">
      <c r="A1202" t="s">
        <v>36</v>
      </c>
      <c r="B1202">
        <v>1</v>
      </c>
      <c r="C1202" t="s">
        <v>2440</v>
      </c>
      <c r="D1202" t="s">
        <v>38</v>
      </c>
      <c r="E1202" t="s">
        <v>604</v>
      </c>
      <c r="F1202" t="s">
        <v>2441</v>
      </c>
      <c r="G1202" s="17" t="s">
        <v>2442</v>
      </c>
      <c r="H1202" t="s">
        <v>915</v>
      </c>
      <c r="I1202" t="s">
        <v>43</v>
      </c>
      <c r="J1202" t="s">
        <v>8</v>
      </c>
      <c r="K1202" t="s">
        <v>2443</v>
      </c>
      <c r="L1202" t="s">
        <v>2444</v>
      </c>
      <c r="M1202" t="s">
        <v>131</v>
      </c>
      <c r="N1202">
        <v>0</v>
      </c>
      <c r="O1202" t="s">
        <v>47</v>
      </c>
      <c r="P1202">
        <v>55</v>
      </c>
      <c r="Q1202" t="s">
        <v>82</v>
      </c>
      <c r="R1202" t="s">
        <v>63</v>
      </c>
      <c r="S1202" t="s">
        <v>64</v>
      </c>
      <c r="T1202" t="s">
        <v>51</v>
      </c>
      <c r="U1202" t="s">
        <v>83</v>
      </c>
      <c r="V1202">
        <v>1.05</v>
      </c>
      <c r="W1202" s="1">
        <v>1433.25</v>
      </c>
      <c r="X1202">
        <v>1</v>
      </c>
      <c r="Y1202">
        <v>2.37</v>
      </c>
      <c r="Z1202">
        <v>5</v>
      </c>
      <c r="AA1202">
        <v>0.47400000000000003</v>
      </c>
      <c r="AB1202" s="2">
        <v>0</v>
      </c>
      <c r="AC1202" s="1">
        <v>0</v>
      </c>
      <c r="AD1202" s="7">
        <v>43488</v>
      </c>
      <c r="AE1202" s="7">
        <v>43488</v>
      </c>
      <c r="AF1202">
        <v>0</v>
      </c>
      <c r="AG1202" t="s">
        <v>53</v>
      </c>
      <c r="AH1202" s="2">
        <v>0</v>
      </c>
      <c r="AI1202" s="1">
        <v>0</v>
      </c>
      <c r="AJ1202" s="1">
        <v>0</v>
      </c>
      <c r="AK1202" s="6" t="str">
        <f>+IF(Tabla1[[#This Row],[REQUEST_TY]]="SR MANTENIMIENTO CORRECTIVO", "EMERGENCIA", "OTROS")</f>
        <v>EMERGENCIA</v>
      </c>
      <c r="AL1202" s="6" t="str">
        <f>+_xlfn.IFS(Tabla1[[#This Row],[Veces obj]]&lt;=1,"0-1",Tabla1[[#This Row],[Veces obj]]&lt;=2,"1-2",Tabla1[[#This Row],[Veces obj]]&lt;=3,"2-3",TRUE,"&gt;3")</f>
        <v>0-1</v>
      </c>
      <c r="AM1202" s="6" t="str">
        <f>+_xlfn.IFS(MONTH(Tabla1[[#This Row],[MES]])&lt;=3,"Q1",MONTH(Tabla1[[#This Row],[MES]])&lt;=6,"Q2",MONTH(Tabla1[[#This Row],[MES]])&lt;=9,"Q3",TRUE,"Q4")</f>
        <v>Q1</v>
      </c>
      <c r="AN1202" t="str">
        <f>+IFERROR(VLOOKUP(Tabla1[[#This Row],[CUENTA]],CTAS[],2,0),"OTROS")</f>
        <v>OTROS</v>
      </c>
      <c r="AP1202" t="str">
        <f>+IFERROR(VLOOKUP(Tabla1[[#This Row],[EMPLEADO]],IS[],3,0),"OTROS")</f>
        <v>OTROS</v>
      </c>
      <c r="AQ1202" t="str">
        <f>+IFERROR(VLOOKUP(Tabla1[[#This Row],[EMPLEADO]],IS[[NÓMINA]:[INGENIERO]],2,0),"OTROS")</f>
        <v>OTROS</v>
      </c>
    </row>
    <row r="1203" spans="1:43" x14ac:dyDescent="0.25">
      <c r="A1203" t="s">
        <v>36</v>
      </c>
      <c r="B1203">
        <v>1</v>
      </c>
      <c r="C1203" t="s">
        <v>2445</v>
      </c>
      <c r="D1203" t="s">
        <v>38</v>
      </c>
      <c r="E1203" t="s">
        <v>76</v>
      </c>
      <c r="F1203" t="s">
        <v>2446</v>
      </c>
      <c r="G1203" s="17" t="s">
        <v>2447</v>
      </c>
      <c r="H1203" t="s">
        <v>915</v>
      </c>
      <c r="I1203" t="s">
        <v>43</v>
      </c>
      <c r="J1203" t="s">
        <v>8</v>
      </c>
      <c r="K1203" t="s">
        <v>102</v>
      </c>
      <c r="L1203" t="s">
        <v>2448</v>
      </c>
      <c r="M1203" t="s">
        <v>2449</v>
      </c>
      <c r="N1203">
        <v>0</v>
      </c>
      <c r="O1203" t="s">
        <v>47</v>
      </c>
      <c r="P1203">
        <v>48</v>
      </c>
      <c r="Q1203" t="s">
        <v>82</v>
      </c>
      <c r="R1203" t="s">
        <v>63</v>
      </c>
      <c r="S1203" t="s">
        <v>64</v>
      </c>
      <c r="T1203" t="s">
        <v>51</v>
      </c>
      <c r="U1203" t="s">
        <v>83</v>
      </c>
      <c r="V1203">
        <v>1.05</v>
      </c>
      <c r="W1203" s="1">
        <v>1433.25</v>
      </c>
      <c r="X1203">
        <v>1</v>
      </c>
      <c r="Y1203">
        <v>2.37</v>
      </c>
      <c r="Z1203">
        <v>5</v>
      </c>
      <c r="AA1203">
        <v>0.47400000000000003</v>
      </c>
      <c r="AB1203" s="2">
        <v>0</v>
      </c>
      <c r="AC1203" s="1">
        <v>0</v>
      </c>
      <c r="AD1203" s="7">
        <v>43495</v>
      </c>
      <c r="AE1203" s="7">
        <v>43496</v>
      </c>
      <c r="AF1203">
        <v>1</v>
      </c>
      <c r="AG1203" t="s">
        <v>53</v>
      </c>
      <c r="AH1203" s="2">
        <v>0</v>
      </c>
      <c r="AI1203" s="1">
        <v>0</v>
      </c>
      <c r="AJ1203" s="1">
        <v>0</v>
      </c>
      <c r="AK1203" s="6" t="str">
        <f>+IF(Tabla1[[#This Row],[REQUEST_TY]]="SR MANTENIMIENTO CORRECTIVO", "EMERGENCIA", "OTROS")</f>
        <v>EMERGENCIA</v>
      </c>
      <c r="AL1203" s="6" t="str">
        <f>+_xlfn.IFS(Tabla1[[#This Row],[Veces obj]]&lt;=1,"0-1",Tabla1[[#This Row],[Veces obj]]&lt;=2,"1-2",Tabla1[[#This Row],[Veces obj]]&lt;=3,"2-3",TRUE,"&gt;3")</f>
        <v>0-1</v>
      </c>
      <c r="AM1203" s="6" t="str">
        <f>+_xlfn.IFS(MONTH(Tabla1[[#This Row],[MES]])&lt;=3,"Q1",MONTH(Tabla1[[#This Row],[MES]])&lt;=6,"Q2",MONTH(Tabla1[[#This Row],[MES]])&lt;=9,"Q3",TRUE,"Q4")</f>
        <v>Q1</v>
      </c>
      <c r="AN1203" t="str">
        <f>+IFERROR(VLOOKUP(Tabla1[[#This Row],[CUENTA]],CTAS[],2,0),"OTROS")</f>
        <v>OTROS</v>
      </c>
      <c r="AP1203" t="str">
        <f>+IFERROR(VLOOKUP(Tabla1[[#This Row],[EMPLEADO]],IS[],3,0),"OTROS")</f>
        <v>OTROS</v>
      </c>
      <c r="AQ1203" t="str">
        <f>+IFERROR(VLOOKUP(Tabla1[[#This Row],[EMPLEADO]],IS[[NÓMINA]:[INGENIERO]],2,0),"OTROS")</f>
        <v>OTROS</v>
      </c>
    </row>
    <row r="1204" spans="1:43" x14ac:dyDescent="0.25">
      <c r="A1204" t="s">
        <v>36</v>
      </c>
      <c r="B1204">
        <v>1</v>
      </c>
      <c r="C1204" t="s">
        <v>2450</v>
      </c>
      <c r="D1204" t="s">
        <v>38</v>
      </c>
      <c r="E1204" t="s">
        <v>725</v>
      </c>
      <c r="F1204" t="s">
        <v>2451</v>
      </c>
      <c r="G1204" s="17" t="s">
        <v>2452</v>
      </c>
      <c r="H1204" t="s">
        <v>707</v>
      </c>
      <c r="I1204" t="s">
        <v>43</v>
      </c>
      <c r="J1204" t="s">
        <v>8</v>
      </c>
      <c r="K1204" t="s">
        <v>102</v>
      </c>
      <c r="L1204" t="s">
        <v>2281</v>
      </c>
      <c r="M1204" t="s">
        <v>709</v>
      </c>
      <c r="N1204">
        <v>0</v>
      </c>
      <c r="O1204" t="s">
        <v>105</v>
      </c>
      <c r="P1204">
        <v>38</v>
      </c>
      <c r="Q1204" t="s">
        <v>82</v>
      </c>
      <c r="R1204" t="s">
        <v>223</v>
      </c>
      <c r="S1204" t="s">
        <v>139</v>
      </c>
      <c r="T1204" t="s">
        <v>51</v>
      </c>
      <c r="U1204" t="s">
        <v>140</v>
      </c>
      <c r="V1204">
        <v>1.1000000000000001</v>
      </c>
      <c r="W1204" s="1">
        <v>883.30000000000007</v>
      </c>
      <c r="X1204">
        <v>1</v>
      </c>
      <c r="Y1204">
        <v>1.9</v>
      </c>
      <c r="Z1204">
        <v>4</v>
      </c>
      <c r="AA1204">
        <v>0.47499999999999998</v>
      </c>
      <c r="AB1204" s="2">
        <v>0</v>
      </c>
      <c r="AC1204" s="1">
        <v>0</v>
      </c>
      <c r="AD1204" s="7">
        <v>43483</v>
      </c>
      <c r="AE1204" s="7">
        <v>43483</v>
      </c>
      <c r="AF1204">
        <v>0</v>
      </c>
      <c r="AG1204" t="s">
        <v>53</v>
      </c>
      <c r="AH1204" s="2">
        <v>0</v>
      </c>
      <c r="AI1204" s="1">
        <v>0</v>
      </c>
      <c r="AJ1204" s="1">
        <v>0</v>
      </c>
      <c r="AK1204" s="6" t="str">
        <f>+IF(Tabla1[[#This Row],[REQUEST_TY]]="SR MANTENIMIENTO CORRECTIVO", "EMERGENCIA", "OTROS")</f>
        <v>EMERGENCIA</v>
      </c>
      <c r="AL1204" s="6" t="str">
        <f>+_xlfn.IFS(Tabla1[[#This Row],[Veces obj]]&lt;=1,"0-1",Tabla1[[#This Row],[Veces obj]]&lt;=2,"1-2",Tabla1[[#This Row],[Veces obj]]&lt;=3,"2-3",TRUE,"&gt;3")</f>
        <v>0-1</v>
      </c>
      <c r="AM1204" s="6" t="str">
        <f>+_xlfn.IFS(MONTH(Tabla1[[#This Row],[MES]])&lt;=3,"Q1",MONTH(Tabla1[[#This Row],[MES]])&lt;=6,"Q2",MONTH(Tabla1[[#This Row],[MES]])&lt;=9,"Q3",TRUE,"Q4")</f>
        <v>Q1</v>
      </c>
      <c r="AN1204" t="str">
        <f>+IFERROR(VLOOKUP(Tabla1[[#This Row],[CUENTA]],CTAS[],2,0),"OTROS")</f>
        <v>OTROS</v>
      </c>
      <c r="AP1204" t="str">
        <f>+IFERROR(VLOOKUP(Tabla1[[#This Row],[EMPLEADO]],IS[],3,0),"OTROS")</f>
        <v>OTROS</v>
      </c>
      <c r="AQ1204" t="str">
        <f>+IFERROR(VLOOKUP(Tabla1[[#This Row],[EMPLEADO]],IS[[NÓMINA]:[INGENIERO]],2,0),"OTROS")</f>
        <v>OTROS</v>
      </c>
    </row>
    <row r="1205" spans="1:43" x14ac:dyDescent="0.25">
      <c r="A1205" t="s">
        <v>4444</v>
      </c>
      <c r="B1205">
        <v>1</v>
      </c>
      <c r="C1205" t="s">
        <v>4690</v>
      </c>
      <c r="D1205" t="s">
        <v>38</v>
      </c>
      <c r="E1205" t="s">
        <v>258</v>
      </c>
      <c r="F1205" t="s">
        <v>4691</v>
      </c>
      <c r="G1205" s="17" t="s">
        <v>4692</v>
      </c>
      <c r="H1205" t="s">
        <v>246</v>
      </c>
      <c r="I1205" t="s">
        <v>43</v>
      </c>
      <c r="J1205" t="s">
        <v>8</v>
      </c>
      <c r="K1205" t="s">
        <v>102</v>
      </c>
      <c r="L1205" t="s">
        <v>2767</v>
      </c>
      <c r="M1205" t="s">
        <v>1510</v>
      </c>
      <c r="N1205">
        <v>0</v>
      </c>
      <c r="O1205" t="s">
        <v>105</v>
      </c>
      <c r="P1205">
        <v>129</v>
      </c>
      <c r="Q1205" t="s">
        <v>48</v>
      </c>
      <c r="R1205" t="s">
        <v>138</v>
      </c>
      <c r="S1205" t="s">
        <v>139</v>
      </c>
      <c r="T1205" t="s">
        <v>51</v>
      </c>
      <c r="U1205" t="s">
        <v>353</v>
      </c>
      <c r="V1205">
        <v>1.1499999999999999</v>
      </c>
      <c r="W1205" s="1">
        <v>923.44999999999993</v>
      </c>
      <c r="X1205">
        <v>1</v>
      </c>
      <c r="Y1205">
        <v>1.9</v>
      </c>
      <c r="Z1205">
        <v>4</v>
      </c>
      <c r="AA1205">
        <v>0.47499999999999998</v>
      </c>
      <c r="AB1205" s="2">
        <v>0</v>
      </c>
      <c r="AC1205" s="1">
        <v>0</v>
      </c>
      <c r="AD1205" s="7">
        <v>43497</v>
      </c>
      <c r="AE1205" s="7">
        <v>43497</v>
      </c>
      <c r="AF1205">
        <v>0</v>
      </c>
      <c r="AG1205" t="s">
        <v>53</v>
      </c>
      <c r="AH1205" s="2">
        <v>0</v>
      </c>
      <c r="AI1205" s="1">
        <v>0</v>
      </c>
      <c r="AJ1205" s="1">
        <v>0</v>
      </c>
      <c r="AK1205" s="6" t="str">
        <f>+IF(Tabla1[[#This Row],[REQUEST_TY]]="SR MANTENIMIENTO CORRECTIVO", "EMERGENCIA", "OTROS")</f>
        <v>EMERGENCIA</v>
      </c>
      <c r="AL1205" s="6" t="str">
        <f>+_xlfn.IFS(Tabla1[[#This Row],[Veces obj]]&lt;=1,"0-1",Tabla1[[#This Row],[Veces obj]]&lt;=2,"1-2",Tabla1[[#This Row],[Veces obj]]&lt;=3,"2-3",TRUE,"&gt;3")</f>
        <v>0-1</v>
      </c>
      <c r="AM1205" s="6" t="str">
        <f>+_xlfn.IFS(MONTH(Tabla1[[#This Row],[MES]])&lt;=3,"Q1",MONTH(Tabla1[[#This Row],[MES]])&lt;=6,"Q2",MONTH(Tabla1[[#This Row],[MES]])&lt;=9,"Q3",TRUE,"Q4")</f>
        <v>Q1</v>
      </c>
      <c r="AN1205" t="str">
        <f>+IFERROR(VLOOKUP(Tabla1[[#This Row],[CUENTA]],CTAS[],2,0),"OTROS")</f>
        <v>OTROS</v>
      </c>
      <c r="AP1205" t="str">
        <f>+IFERROR(VLOOKUP(Tabla1[[#This Row],[EMPLEADO]],IS[],3,0),"OTROS")</f>
        <v>OTROS</v>
      </c>
      <c r="AQ1205" t="str">
        <f>+IFERROR(VLOOKUP(Tabla1[[#This Row],[EMPLEADO]],IS[[NÓMINA]:[INGENIERO]],2,0),"OTROS")</f>
        <v>OTROS</v>
      </c>
    </row>
    <row r="1206" spans="1:43" x14ac:dyDescent="0.25">
      <c r="A1206" t="s">
        <v>4444</v>
      </c>
      <c r="B1206">
        <v>1</v>
      </c>
      <c r="C1206" t="s">
        <v>6050</v>
      </c>
      <c r="D1206" t="s">
        <v>38</v>
      </c>
      <c r="E1206" t="s">
        <v>133</v>
      </c>
      <c r="F1206" t="s">
        <v>6051</v>
      </c>
      <c r="G1206" s="17" t="s">
        <v>533</v>
      </c>
      <c r="H1206" t="s">
        <v>915</v>
      </c>
      <c r="I1206" t="s">
        <v>43</v>
      </c>
      <c r="J1206" t="s">
        <v>8</v>
      </c>
      <c r="K1206" t="s">
        <v>59</v>
      </c>
      <c r="L1206" t="s">
        <v>472</v>
      </c>
      <c r="M1206" t="s">
        <v>473</v>
      </c>
      <c r="N1206">
        <v>0</v>
      </c>
      <c r="O1206" t="s">
        <v>47</v>
      </c>
      <c r="P1206">
        <v>23</v>
      </c>
      <c r="Q1206" t="s">
        <v>62</v>
      </c>
      <c r="R1206" t="s">
        <v>138</v>
      </c>
      <c r="S1206" t="s">
        <v>139</v>
      </c>
      <c r="T1206" t="s">
        <v>51</v>
      </c>
      <c r="U1206" t="s">
        <v>262</v>
      </c>
      <c r="V1206">
        <v>1.05</v>
      </c>
      <c r="W1206" s="1">
        <v>1651.6500000000003</v>
      </c>
      <c r="X1206">
        <v>1</v>
      </c>
      <c r="Y1206">
        <v>1.9</v>
      </c>
      <c r="Z1206">
        <v>4</v>
      </c>
      <c r="AA1206">
        <v>0.47499999999999998</v>
      </c>
      <c r="AB1206" s="2">
        <v>0</v>
      </c>
      <c r="AC1206" s="1">
        <v>0</v>
      </c>
      <c r="AD1206" s="7">
        <v>43515</v>
      </c>
      <c r="AE1206" s="7">
        <v>43516</v>
      </c>
      <c r="AF1206">
        <v>1</v>
      </c>
      <c r="AG1206" t="s">
        <v>53</v>
      </c>
      <c r="AH1206" s="2">
        <v>0</v>
      </c>
      <c r="AI1206" s="1">
        <v>0</v>
      </c>
      <c r="AJ1206" s="1">
        <v>0</v>
      </c>
      <c r="AK1206" s="6" t="str">
        <f>+IF(Tabla1[[#This Row],[REQUEST_TY]]="SR MANTENIMIENTO CORRECTIVO", "EMERGENCIA", "OTROS")</f>
        <v>EMERGENCIA</v>
      </c>
      <c r="AL1206" s="6" t="str">
        <f>+_xlfn.IFS(Tabla1[[#This Row],[Veces obj]]&lt;=1,"0-1",Tabla1[[#This Row],[Veces obj]]&lt;=2,"1-2",Tabla1[[#This Row],[Veces obj]]&lt;=3,"2-3",TRUE,"&gt;3")</f>
        <v>0-1</v>
      </c>
      <c r="AM1206" s="6" t="str">
        <f>+_xlfn.IFS(MONTH(Tabla1[[#This Row],[MES]])&lt;=3,"Q1",MONTH(Tabla1[[#This Row],[MES]])&lt;=6,"Q2",MONTH(Tabla1[[#This Row],[MES]])&lt;=9,"Q3",TRUE,"Q4")</f>
        <v>Q1</v>
      </c>
      <c r="AN1206" t="str">
        <f>+IFERROR(VLOOKUP(Tabla1[[#This Row],[CUENTA]],CTAS[],2,0),"OTROS")</f>
        <v>OTROS</v>
      </c>
      <c r="AP1206" t="str">
        <f>+IFERROR(VLOOKUP(Tabla1[[#This Row],[EMPLEADO]],IS[],3,0),"OTROS")</f>
        <v>OTROS</v>
      </c>
      <c r="AQ1206" t="str">
        <f>+IFERROR(VLOOKUP(Tabla1[[#This Row],[EMPLEADO]],IS[[NÓMINA]:[INGENIERO]],2,0),"OTROS")</f>
        <v>OTROS</v>
      </c>
    </row>
    <row r="1207" spans="1:43" x14ac:dyDescent="0.25">
      <c r="A1207" t="s">
        <v>4444</v>
      </c>
      <c r="B1207">
        <v>1</v>
      </c>
      <c r="C1207" t="s">
        <v>6446</v>
      </c>
      <c r="D1207" t="s">
        <v>38</v>
      </c>
      <c r="E1207" t="s">
        <v>76</v>
      </c>
      <c r="F1207" t="s">
        <v>6447</v>
      </c>
      <c r="G1207" s="17" t="s">
        <v>4980</v>
      </c>
      <c r="H1207" t="s">
        <v>384</v>
      </c>
      <c r="I1207" t="s">
        <v>43</v>
      </c>
      <c r="J1207" t="s">
        <v>8</v>
      </c>
      <c r="K1207" t="s">
        <v>59</v>
      </c>
      <c r="L1207" t="s">
        <v>504</v>
      </c>
      <c r="M1207" t="s">
        <v>505</v>
      </c>
      <c r="N1207">
        <v>0</v>
      </c>
      <c r="O1207" t="s">
        <v>47</v>
      </c>
      <c r="P1207">
        <v>5</v>
      </c>
      <c r="Q1207" t="s">
        <v>207</v>
      </c>
      <c r="R1207" t="s">
        <v>63</v>
      </c>
      <c r="S1207" t="s">
        <v>64</v>
      </c>
      <c r="T1207" t="s">
        <v>51</v>
      </c>
      <c r="U1207" t="s">
        <v>209</v>
      </c>
      <c r="V1207">
        <v>0</v>
      </c>
      <c r="W1207" s="1">
        <v>0</v>
      </c>
      <c r="X1207">
        <v>1</v>
      </c>
      <c r="Y1207">
        <v>2.38</v>
      </c>
      <c r="Z1207">
        <v>5</v>
      </c>
      <c r="AA1207">
        <v>0.47599999999999998</v>
      </c>
      <c r="AB1207" s="2">
        <v>0</v>
      </c>
      <c r="AC1207" s="1">
        <v>0</v>
      </c>
      <c r="AD1207" s="7">
        <v>43516</v>
      </c>
      <c r="AE1207" s="7">
        <v>43516</v>
      </c>
      <c r="AF1207">
        <v>0</v>
      </c>
      <c r="AG1207" t="s">
        <v>53</v>
      </c>
      <c r="AH1207" s="2">
        <v>0</v>
      </c>
      <c r="AI1207" s="1">
        <v>0</v>
      </c>
      <c r="AJ1207" s="1">
        <v>0</v>
      </c>
      <c r="AK1207" s="6" t="str">
        <f>+IF(Tabla1[[#This Row],[REQUEST_TY]]="SR MANTENIMIENTO CORRECTIVO", "EMERGENCIA", "OTROS")</f>
        <v>EMERGENCIA</v>
      </c>
      <c r="AL1207" s="6" t="str">
        <f>+_xlfn.IFS(Tabla1[[#This Row],[Veces obj]]&lt;=1,"0-1",Tabla1[[#This Row],[Veces obj]]&lt;=2,"1-2",Tabla1[[#This Row],[Veces obj]]&lt;=3,"2-3",TRUE,"&gt;3")</f>
        <v>0-1</v>
      </c>
      <c r="AM1207" s="6" t="str">
        <f>+_xlfn.IFS(MONTH(Tabla1[[#This Row],[MES]])&lt;=3,"Q1",MONTH(Tabla1[[#This Row],[MES]])&lt;=6,"Q2",MONTH(Tabla1[[#This Row],[MES]])&lt;=9,"Q3",TRUE,"Q4")</f>
        <v>Q1</v>
      </c>
      <c r="AN1207" t="str">
        <f>+IFERROR(VLOOKUP(Tabla1[[#This Row],[CUENTA]],CTAS[],2,0),"OTROS")</f>
        <v>OTROS</v>
      </c>
      <c r="AP1207" t="str">
        <f>+IFERROR(VLOOKUP(Tabla1[[#This Row],[EMPLEADO]],IS[],3,0),"OTROS")</f>
        <v>OTROS</v>
      </c>
      <c r="AQ1207" t="str">
        <f>+IFERROR(VLOOKUP(Tabla1[[#This Row],[EMPLEADO]],IS[[NÓMINA]:[INGENIERO]],2,0),"OTROS")</f>
        <v>OTROS</v>
      </c>
    </row>
    <row r="1208" spans="1:43" x14ac:dyDescent="0.25">
      <c r="A1208" t="s">
        <v>4444</v>
      </c>
      <c r="B1208">
        <v>1</v>
      </c>
      <c r="C1208" t="s">
        <v>7078</v>
      </c>
      <c r="D1208" t="s">
        <v>38</v>
      </c>
      <c r="E1208" t="s">
        <v>7079</v>
      </c>
      <c r="F1208" t="s">
        <v>7080</v>
      </c>
      <c r="G1208" s="17" t="s">
        <v>7081</v>
      </c>
      <c r="H1208" t="s">
        <v>915</v>
      </c>
      <c r="I1208" t="s">
        <v>43</v>
      </c>
      <c r="J1208" t="s">
        <v>8</v>
      </c>
      <c r="K1208" t="s">
        <v>7082</v>
      </c>
      <c r="L1208" t="s">
        <v>7083</v>
      </c>
      <c r="M1208" t="s">
        <v>131</v>
      </c>
      <c r="N1208">
        <v>0</v>
      </c>
      <c r="O1208" t="s">
        <v>47</v>
      </c>
      <c r="P1208">
        <v>2643</v>
      </c>
      <c r="Q1208" t="s">
        <v>48</v>
      </c>
      <c r="R1208" t="s">
        <v>235</v>
      </c>
      <c r="S1208" t="s">
        <v>50</v>
      </c>
      <c r="T1208" t="s">
        <v>51</v>
      </c>
      <c r="U1208" t="s">
        <v>52</v>
      </c>
      <c r="V1208">
        <v>1.05</v>
      </c>
      <c r="W1208" s="1">
        <v>750.75000000000011</v>
      </c>
      <c r="X1208">
        <v>1</v>
      </c>
      <c r="Y1208">
        <v>2.38</v>
      </c>
      <c r="Z1208">
        <v>5</v>
      </c>
      <c r="AA1208">
        <v>0.47599999999999998</v>
      </c>
      <c r="AB1208" s="2">
        <v>0</v>
      </c>
      <c r="AC1208" s="1">
        <v>0</v>
      </c>
      <c r="AD1208" s="7">
        <v>43521</v>
      </c>
      <c r="AE1208" s="7">
        <v>43522</v>
      </c>
      <c r="AF1208">
        <v>1</v>
      </c>
      <c r="AG1208" t="s">
        <v>53</v>
      </c>
      <c r="AH1208" s="2">
        <v>0</v>
      </c>
      <c r="AI1208" s="1">
        <v>0</v>
      </c>
      <c r="AJ1208" s="1">
        <v>0</v>
      </c>
      <c r="AK1208" s="6" t="str">
        <f>+IF(Tabla1[[#This Row],[REQUEST_TY]]="SR MANTENIMIENTO CORRECTIVO", "EMERGENCIA", "OTROS")</f>
        <v>EMERGENCIA</v>
      </c>
      <c r="AL1208" s="6" t="str">
        <f>+_xlfn.IFS(Tabla1[[#This Row],[Veces obj]]&lt;=1,"0-1",Tabla1[[#This Row],[Veces obj]]&lt;=2,"1-2",Tabla1[[#This Row],[Veces obj]]&lt;=3,"2-3",TRUE,"&gt;3")</f>
        <v>0-1</v>
      </c>
      <c r="AM1208" s="6" t="str">
        <f>+_xlfn.IFS(MONTH(Tabla1[[#This Row],[MES]])&lt;=3,"Q1",MONTH(Tabla1[[#This Row],[MES]])&lt;=6,"Q2",MONTH(Tabla1[[#This Row],[MES]])&lt;=9,"Q3",TRUE,"Q4")</f>
        <v>Q1</v>
      </c>
      <c r="AN1208" t="str">
        <f>+IFERROR(VLOOKUP(Tabla1[[#This Row],[CUENTA]],CTAS[],2,0),"OTROS")</f>
        <v>OTROS</v>
      </c>
      <c r="AP1208" t="str">
        <f>+IFERROR(VLOOKUP(Tabla1[[#This Row],[EMPLEADO]],IS[],3,0),"OTROS")</f>
        <v>OTROS</v>
      </c>
      <c r="AQ1208" t="str">
        <f>+IFERROR(VLOOKUP(Tabla1[[#This Row],[EMPLEADO]],IS[[NÓMINA]:[INGENIERO]],2,0),"OTROS")</f>
        <v>OTROS</v>
      </c>
    </row>
    <row r="1209" spans="1:43" x14ac:dyDescent="0.25">
      <c r="A1209" t="s">
        <v>36</v>
      </c>
      <c r="B1209">
        <v>1</v>
      </c>
      <c r="C1209" t="s">
        <v>2453</v>
      </c>
      <c r="D1209" t="s">
        <v>38</v>
      </c>
      <c r="E1209" t="s">
        <v>348</v>
      </c>
      <c r="F1209" t="s">
        <v>2454</v>
      </c>
      <c r="G1209" s="17" t="s">
        <v>2455</v>
      </c>
      <c r="H1209" t="s">
        <v>101</v>
      </c>
      <c r="I1209" t="s">
        <v>43</v>
      </c>
      <c r="J1209" t="s">
        <v>8</v>
      </c>
      <c r="K1209" t="s">
        <v>102</v>
      </c>
      <c r="L1209" t="s">
        <v>2456</v>
      </c>
      <c r="M1209" t="s">
        <v>714</v>
      </c>
      <c r="N1209">
        <v>0</v>
      </c>
      <c r="O1209" t="s">
        <v>105</v>
      </c>
      <c r="P1209">
        <v>34</v>
      </c>
      <c r="Q1209" t="s">
        <v>82</v>
      </c>
      <c r="R1209" t="s">
        <v>223</v>
      </c>
      <c r="S1209" t="s">
        <v>139</v>
      </c>
      <c r="T1209" t="s">
        <v>51</v>
      </c>
      <c r="U1209" t="s">
        <v>140</v>
      </c>
      <c r="V1209">
        <v>1.1000000000000001</v>
      </c>
      <c r="W1209" s="1">
        <v>883.30000000000007</v>
      </c>
      <c r="X1209">
        <v>1</v>
      </c>
      <c r="Y1209">
        <v>1.91</v>
      </c>
      <c r="Z1209">
        <v>4</v>
      </c>
      <c r="AA1209">
        <v>0.47749999999999998</v>
      </c>
      <c r="AB1209" s="2">
        <v>0</v>
      </c>
      <c r="AC1209" s="1">
        <v>0</v>
      </c>
      <c r="AD1209" s="7">
        <v>43473</v>
      </c>
      <c r="AE1209" s="7">
        <v>43473</v>
      </c>
      <c r="AF1209">
        <v>0</v>
      </c>
      <c r="AG1209" t="s">
        <v>53</v>
      </c>
      <c r="AH1209" s="2">
        <v>0</v>
      </c>
      <c r="AI1209" s="1">
        <v>0</v>
      </c>
      <c r="AJ1209" s="1">
        <v>0</v>
      </c>
      <c r="AK1209" s="6" t="str">
        <f>+IF(Tabla1[[#This Row],[REQUEST_TY]]="SR MANTENIMIENTO CORRECTIVO", "EMERGENCIA", "OTROS")</f>
        <v>EMERGENCIA</v>
      </c>
      <c r="AL1209" s="6" t="str">
        <f>+_xlfn.IFS(Tabla1[[#This Row],[Veces obj]]&lt;=1,"0-1",Tabla1[[#This Row],[Veces obj]]&lt;=2,"1-2",Tabla1[[#This Row],[Veces obj]]&lt;=3,"2-3",TRUE,"&gt;3")</f>
        <v>0-1</v>
      </c>
      <c r="AM1209" s="6" t="str">
        <f>+_xlfn.IFS(MONTH(Tabla1[[#This Row],[MES]])&lt;=3,"Q1",MONTH(Tabla1[[#This Row],[MES]])&lt;=6,"Q2",MONTH(Tabla1[[#This Row],[MES]])&lt;=9,"Q3",TRUE,"Q4")</f>
        <v>Q1</v>
      </c>
      <c r="AN1209" t="str">
        <f>+IFERROR(VLOOKUP(Tabla1[[#This Row],[CUENTA]],CTAS[],2,0),"OTROS")</f>
        <v>OTROS</v>
      </c>
      <c r="AP1209" t="str">
        <f>+IFERROR(VLOOKUP(Tabla1[[#This Row],[EMPLEADO]],IS[],3,0),"OTROS")</f>
        <v>OTROS</v>
      </c>
      <c r="AQ1209" t="str">
        <f>+IFERROR(VLOOKUP(Tabla1[[#This Row],[EMPLEADO]],IS[[NÓMINA]:[INGENIERO]],2,0),"OTROS")</f>
        <v>OTROS</v>
      </c>
    </row>
    <row r="1210" spans="1:43" x14ac:dyDescent="0.25">
      <c r="A1210" t="s">
        <v>36</v>
      </c>
      <c r="B1210">
        <v>1</v>
      </c>
      <c r="C1210" t="s">
        <v>2457</v>
      </c>
      <c r="D1210" t="s">
        <v>38</v>
      </c>
      <c r="E1210" t="s">
        <v>133</v>
      </c>
      <c r="F1210" t="s">
        <v>2458</v>
      </c>
      <c r="G1210" s="17" t="s">
        <v>1047</v>
      </c>
      <c r="H1210" t="s">
        <v>471</v>
      </c>
      <c r="I1210" t="s">
        <v>43</v>
      </c>
      <c r="J1210" t="s">
        <v>8</v>
      </c>
      <c r="K1210" t="s">
        <v>59</v>
      </c>
      <c r="L1210" t="s">
        <v>780</v>
      </c>
      <c r="M1210" t="s">
        <v>310</v>
      </c>
      <c r="N1210">
        <v>0</v>
      </c>
      <c r="O1210" t="s">
        <v>47</v>
      </c>
      <c r="P1210">
        <v>6</v>
      </c>
      <c r="Q1210" t="s">
        <v>207</v>
      </c>
      <c r="R1210" t="s">
        <v>138</v>
      </c>
      <c r="S1210" t="s">
        <v>139</v>
      </c>
      <c r="T1210" t="s">
        <v>51</v>
      </c>
      <c r="U1210" t="s">
        <v>879</v>
      </c>
      <c r="V1210">
        <v>0.6</v>
      </c>
      <c r="W1210" s="1">
        <v>943.80000000000007</v>
      </c>
      <c r="X1210">
        <v>1</v>
      </c>
      <c r="Y1210">
        <v>1.91</v>
      </c>
      <c r="Z1210">
        <v>4</v>
      </c>
      <c r="AA1210">
        <v>0.47749999999999998</v>
      </c>
      <c r="AB1210" s="2">
        <v>0</v>
      </c>
      <c r="AC1210" s="1">
        <v>0</v>
      </c>
      <c r="AD1210" s="7">
        <v>43479</v>
      </c>
      <c r="AE1210" s="7">
        <v>43479</v>
      </c>
      <c r="AF1210">
        <v>0</v>
      </c>
      <c r="AG1210" t="s">
        <v>53</v>
      </c>
      <c r="AH1210" s="2">
        <v>0</v>
      </c>
      <c r="AI1210" s="1">
        <v>0</v>
      </c>
      <c r="AJ1210" s="1">
        <v>0</v>
      </c>
      <c r="AK1210" s="6" t="str">
        <f>+IF(Tabla1[[#This Row],[REQUEST_TY]]="SR MANTENIMIENTO CORRECTIVO", "EMERGENCIA", "OTROS")</f>
        <v>EMERGENCIA</v>
      </c>
      <c r="AL1210" s="6" t="str">
        <f>+_xlfn.IFS(Tabla1[[#This Row],[Veces obj]]&lt;=1,"0-1",Tabla1[[#This Row],[Veces obj]]&lt;=2,"1-2",Tabla1[[#This Row],[Veces obj]]&lt;=3,"2-3",TRUE,"&gt;3")</f>
        <v>0-1</v>
      </c>
      <c r="AM1210" s="6" t="str">
        <f>+_xlfn.IFS(MONTH(Tabla1[[#This Row],[MES]])&lt;=3,"Q1",MONTH(Tabla1[[#This Row],[MES]])&lt;=6,"Q2",MONTH(Tabla1[[#This Row],[MES]])&lt;=9,"Q3",TRUE,"Q4")</f>
        <v>Q1</v>
      </c>
      <c r="AN1210" t="str">
        <f>+IFERROR(VLOOKUP(Tabla1[[#This Row],[CUENTA]],CTAS[],2,0),"OTROS")</f>
        <v>OTROS</v>
      </c>
      <c r="AP1210" t="str">
        <f>+IFERROR(VLOOKUP(Tabla1[[#This Row],[EMPLEADO]],IS[],3,0),"OTROS")</f>
        <v>OTROS</v>
      </c>
      <c r="AQ1210" t="str">
        <f>+IFERROR(VLOOKUP(Tabla1[[#This Row],[EMPLEADO]],IS[[NÓMINA]:[INGENIERO]],2,0),"OTROS")</f>
        <v>OTROS</v>
      </c>
    </row>
    <row r="1211" spans="1:43" x14ac:dyDescent="0.25">
      <c r="A1211" t="s">
        <v>36</v>
      </c>
      <c r="B1211">
        <v>1</v>
      </c>
      <c r="C1211" t="s">
        <v>2459</v>
      </c>
      <c r="D1211" t="s">
        <v>38</v>
      </c>
      <c r="E1211" t="s">
        <v>55</v>
      </c>
      <c r="F1211" t="s">
        <v>2460</v>
      </c>
      <c r="G1211" s="17" t="s">
        <v>573</v>
      </c>
      <c r="H1211" t="s">
        <v>453</v>
      </c>
      <c r="I1211" t="s">
        <v>43</v>
      </c>
      <c r="J1211" t="s">
        <v>8</v>
      </c>
      <c r="K1211" t="s">
        <v>59</v>
      </c>
      <c r="L1211" t="s">
        <v>575</v>
      </c>
      <c r="M1211" t="s">
        <v>576</v>
      </c>
      <c r="N1211">
        <v>0</v>
      </c>
      <c r="O1211" t="s">
        <v>47</v>
      </c>
      <c r="P1211">
        <v>21</v>
      </c>
      <c r="Q1211" t="s">
        <v>62</v>
      </c>
      <c r="R1211" t="s">
        <v>63</v>
      </c>
      <c r="S1211" t="s">
        <v>64</v>
      </c>
      <c r="T1211" t="s">
        <v>208</v>
      </c>
      <c r="U1211" t="s">
        <v>65</v>
      </c>
      <c r="V1211">
        <v>0.8</v>
      </c>
      <c r="W1211" s="1">
        <v>1092</v>
      </c>
      <c r="X1211">
        <v>1</v>
      </c>
      <c r="Y1211">
        <v>4.3</v>
      </c>
      <c r="Z1211">
        <v>9</v>
      </c>
      <c r="AA1211">
        <v>0.47777777777777775</v>
      </c>
      <c r="AB1211" s="2">
        <v>0</v>
      </c>
      <c r="AC1211" s="1">
        <v>0</v>
      </c>
      <c r="AD1211" s="7">
        <v>43468</v>
      </c>
      <c r="AE1211" s="7">
        <v>43468</v>
      </c>
      <c r="AF1211">
        <v>0</v>
      </c>
      <c r="AG1211" t="s">
        <v>53</v>
      </c>
      <c r="AH1211" s="2">
        <v>0</v>
      </c>
      <c r="AI1211" s="1">
        <v>0</v>
      </c>
      <c r="AJ1211" s="1">
        <v>0</v>
      </c>
      <c r="AK1211" s="6" t="str">
        <f>+IF(Tabla1[[#This Row],[REQUEST_TY]]="SR MANTENIMIENTO CORRECTIVO", "EMERGENCIA", "OTROS")</f>
        <v>EMERGENCIA</v>
      </c>
      <c r="AL1211" s="6" t="str">
        <f>+_xlfn.IFS(Tabla1[[#This Row],[Veces obj]]&lt;=1,"0-1",Tabla1[[#This Row],[Veces obj]]&lt;=2,"1-2",Tabla1[[#This Row],[Veces obj]]&lt;=3,"2-3",TRUE,"&gt;3")</f>
        <v>0-1</v>
      </c>
      <c r="AM1211" s="6" t="str">
        <f>+_xlfn.IFS(MONTH(Tabla1[[#This Row],[MES]])&lt;=3,"Q1",MONTH(Tabla1[[#This Row],[MES]])&lt;=6,"Q2",MONTH(Tabla1[[#This Row],[MES]])&lt;=9,"Q3",TRUE,"Q4")</f>
        <v>Q1</v>
      </c>
      <c r="AN1211" t="str">
        <f>+IFERROR(VLOOKUP(Tabla1[[#This Row],[CUENTA]],CTAS[],2,0),"OTROS")</f>
        <v>OTROS</v>
      </c>
      <c r="AP1211" t="str">
        <f>+IFERROR(VLOOKUP(Tabla1[[#This Row],[EMPLEADO]],IS[],3,0),"OTROS")</f>
        <v>OTROS</v>
      </c>
      <c r="AQ1211" t="str">
        <f>+IFERROR(VLOOKUP(Tabla1[[#This Row],[EMPLEADO]],IS[[NÓMINA]:[INGENIERO]],2,0),"OTROS")</f>
        <v>OTROS</v>
      </c>
    </row>
    <row r="1212" spans="1:43" x14ac:dyDescent="0.25">
      <c r="A1212" t="s">
        <v>4444</v>
      </c>
      <c r="B1212">
        <v>1</v>
      </c>
      <c r="C1212" t="s">
        <v>6888</v>
      </c>
      <c r="D1212" t="s">
        <v>38</v>
      </c>
      <c r="E1212" t="s">
        <v>89</v>
      </c>
      <c r="F1212" t="s">
        <v>6889</v>
      </c>
      <c r="G1212" s="17" t="s">
        <v>6890</v>
      </c>
      <c r="H1212" t="s">
        <v>163</v>
      </c>
      <c r="I1212" t="s">
        <v>43</v>
      </c>
      <c r="J1212" t="s">
        <v>8</v>
      </c>
      <c r="K1212" t="s">
        <v>151</v>
      </c>
      <c r="L1212" t="s">
        <v>229</v>
      </c>
      <c r="M1212" t="s">
        <v>165</v>
      </c>
      <c r="N1212">
        <v>0</v>
      </c>
      <c r="O1212" t="s">
        <v>47</v>
      </c>
      <c r="P1212">
        <v>617</v>
      </c>
      <c r="Q1212" t="s">
        <v>48</v>
      </c>
      <c r="R1212" t="s">
        <v>95</v>
      </c>
      <c r="S1212" t="s">
        <v>64</v>
      </c>
      <c r="T1212" t="s">
        <v>51</v>
      </c>
      <c r="U1212" t="s">
        <v>96</v>
      </c>
      <c r="V1212">
        <v>1.1000000000000001</v>
      </c>
      <c r="W1212" s="1">
        <v>1501.5000000000002</v>
      </c>
      <c r="X1212">
        <v>1</v>
      </c>
      <c r="Y1212">
        <v>0</v>
      </c>
      <c r="Z1212">
        <v>5</v>
      </c>
      <c r="AA1212">
        <v>0</v>
      </c>
      <c r="AB1212" s="2">
        <v>0</v>
      </c>
      <c r="AC1212" s="1">
        <v>0</v>
      </c>
      <c r="AD1212" s="7">
        <v>43518</v>
      </c>
      <c r="AE1212" s="7">
        <v>43518</v>
      </c>
      <c r="AF1212">
        <v>0</v>
      </c>
      <c r="AG1212" t="s">
        <v>53</v>
      </c>
      <c r="AH1212" s="2">
        <v>0</v>
      </c>
      <c r="AI1212" s="1">
        <v>0</v>
      </c>
      <c r="AJ1212" s="1">
        <v>0</v>
      </c>
      <c r="AK1212" s="6" t="str">
        <f>+IF(Tabla1[[#This Row],[REQUEST_TY]]="SR MANTENIMIENTO CORRECTIVO", "EMERGENCIA", "OTROS")</f>
        <v>EMERGENCIA</v>
      </c>
      <c r="AL1212" s="6" t="str">
        <f>+_xlfn.IFS(Tabla1[[#This Row],[Veces obj]]&lt;=1,"0-1",Tabla1[[#This Row],[Veces obj]]&lt;=2,"1-2",Tabla1[[#This Row],[Veces obj]]&lt;=3,"2-3",TRUE,"&gt;3")</f>
        <v>0-1</v>
      </c>
      <c r="AM1212" s="6" t="str">
        <f>+_xlfn.IFS(MONTH(Tabla1[[#This Row],[MES]])&lt;=3,"Q1",MONTH(Tabla1[[#This Row],[MES]])&lt;=6,"Q2",MONTH(Tabla1[[#This Row],[MES]])&lt;=9,"Q3",TRUE,"Q4")</f>
        <v>Q1</v>
      </c>
      <c r="AN1212" t="str">
        <f>+IFERROR(VLOOKUP(Tabla1[[#This Row],[CUENTA]],CTAS[],2,0),"OTROS")</f>
        <v>HONEYWELL</v>
      </c>
      <c r="AO1212">
        <v>1</v>
      </c>
      <c r="AP1212" t="str">
        <f>+IFERROR(VLOOKUP(Tabla1[[#This Row],[EMPLEADO]],IS[],3,0),"OTROS")</f>
        <v>CHIHUAHUA</v>
      </c>
      <c r="AQ1212" t="str">
        <f>+IFERROR(VLOOKUP(Tabla1[[#This Row],[EMPLEADO]],IS[[NÓMINA]:[INGENIERO]],2,0),"OTROS")</f>
        <v>LUIS EDUARDO MUÑOZ</v>
      </c>
    </row>
    <row r="1213" spans="1:43" x14ac:dyDescent="0.25">
      <c r="A1213" t="s">
        <v>4444</v>
      </c>
      <c r="B1213">
        <v>1</v>
      </c>
      <c r="C1213" t="s">
        <v>6944</v>
      </c>
      <c r="D1213" t="s">
        <v>38</v>
      </c>
      <c r="E1213" t="s">
        <v>176</v>
      </c>
      <c r="F1213" t="s">
        <v>6945</v>
      </c>
      <c r="G1213" s="17" t="s">
        <v>6946</v>
      </c>
      <c r="H1213" t="s">
        <v>163</v>
      </c>
      <c r="I1213" t="s">
        <v>43</v>
      </c>
      <c r="J1213" t="s">
        <v>8</v>
      </c>
      <c r="K1213" t="s">
        <v>338</v>
      </c>
      <c r="L1213" t="s">
        <v>6947</v>
      </c>
      <c r="M1213" t="s">
        <v>119</v>
      </c>
      <c r="N1213">
        <v>0</v>
      </c>
      <c r="O1213" t="s">
        <v>47</v>
      </c>
      <c r="P1213">
        <v>724</v>
      </c>
      <c r="Q1213" t="s">
        <v>48</v>
      </c>
      <c r="R1213" t="s">
        <v>49</v>
      </c>
      <c r="S1213" t="s">
        <v>50</v>
      </c>
      <c r="T1213" t="s">
        <v>51</v>
      </c>
      <c r="U1213" t="s">
        <v>52</v>
      </c>
      <c r="V1213">
        <v>1.05</v>
      </c>
      <c r="W1213" s="1">
        <v>750.75000000000011</v>
      </c>
      <c r="X1213">
        <v>1</v>
      </c>
      <c r="Y1213">
        <v>0</v>
      </c>
      <c r="Z1213">
        <v>5</v>
      </c>
      <c r="AA1213">
        <v>0</v>
      </c>
      <c r="AB1213" s="2">
        <v>0</v>
      </c>
      <c r="AC1213" s="1">
        <v>0</v>
      </c>
      <c r="AD1213" s="7">
        <v>43522</v>
      </c>
      <c r="AE1213" s="7">
        <v>43522</v>
      </c>
      <c r="AF1213">
        <v>0</v>
      </c>
      <c r="AG1213" t="s">
        <v>53</v>
      </c>
      <c r="AH1213" s="2">
        <v>0</v>
      </c>
      <c r="AI1213" s="1">
        <v>0</v>
      </c>
      <c r="AJ1213" s="1">
        <v>0</v>
      </c>
      <c r="AK1213" s="6" t="str">
        <f>+IF(Tabla1[[#This Row],[REQUEST_TY]]="SR MANTENIMIENTO CORRECTIVO", "EMERGENCIA", "OTROS")</f>
        <v>EMERGENCIA</v>
      </c>
      <c r="AL1213" s="6" t="str">
        <f>+_xlfn.IFS(Tabla1[[#This Row],[Veces obj]]&lt;=1,"0-1",Tabla1[[#This Row],[Veces obj]]&lt;=2,"1-2",Tabla1[[#This Row],[Veces obj]]&lt;=3,"2-3",TRUE,"&gt;3")</f>
        <v>0-1</v>
      </c>
      <c r="AM1213" s="6" t="str">
        <f>+_xlfn.IFS(MONTH(Tabla1[[#This Row],[MES]])&lt;=3,"Q1",MONTH(Tabla1[[#This Row],[MES]])&lt;=6,"Q2",MONTH(Tabla1[[#This Row],[MES]])&lt;=9,"Q3",TRUE,"Q4")</f>
        <v>Q1</v>
      </c>
      <c r="AN1213" t="str">
        <f>+IFERROR(VLOOKUP(Tabla1[[#This Row],[CUENTA]],CTAS[],2,0),"OTROS")</f>
        <v>OTROS</v>
      </c>
      <c r="AO1213">
        <v>1</v>
      </c>
      <c r="AP1213" t="str">
        <f>+IFERROR(VLOOKUP(Tabla1[[#This Row],[EMPLEADO]],IS[],3,0),"OTROS")</f>
        <v>CHIHUAHUA</v>
      </c>
      <c r="AQ1213" t="str">
        <f>+IFERROR(VLOOKUP(Tabla1[[#This Row],[EMPLEADO]],IS[[NÓMINA]:[INGENIERO]],2,0),"OTROS")</f>
        <v>LUIS EDUARDO MUÑOZ</v>
      </c>
    </row>
    <row r="1214" spans="1:43" x14ac:dyDescent="0.25">
      <c r="A1214" t="s">
        <v>36</v>
      </c>
      <c r="B1214">
        <v>1</v>
      </c>
      <c r="C1214" t="s">
        <v>2467</v>
      </c>
      <c r="D1214" t="s">
        <v>38</v>
      </c>
      <c r="E1214" t="s">
        <v>725</v>
      </c>
      <c r="F1214" t="s">
        <v>2468</v>
      </c>
      <c r="G1214" s="17" t="s">
        <v>1614</v>
      </c>
      <c r="H1214" t="s">
        <v>79</v>
      </c>
      <c r="I1214" t="s">
        <v>43</v>
      </c>
      <c r="J1214" t="s">
        <v>8</v>
      </c>
      <c r="K1214" t="s">
        <v>59</v>
      </c>
      <c r="L1214" t="s">
        <v>1430</v>
      </c>
      <c r="M1214" t="s">
        <v>1615</v>
      </c>
      <c r="N1214">
        <v>0</v>
      </c>
      <c r="O1214" t="s">
        <v>47</v>
      </c>
      <c r="P1214">
        <v>5</v>
      </c>
      <c r="Q1214" t="s">
        <v>207</v>
      </c>
      <c r="R1214" t="s">
        <v>223</v>
      </c>
      <c r="S1214" t="s">
        <v>139</v>
      </c>
      <c r="T1214" t="s">
        <v>51</v>
      </c>
      <c r="U1214" t="s">
        <v>879</v>
      </c>
      <c r="V1214">
        <v>0.6</v>
      </c>
      <c r="W1214" s="1">
        <v>943.80000000000007</v>
      </c>
      <c r="X1214">
        <v>1</v>
      </c>
      <c r="Y1214">
        <v>1.92</v>
      </c>
      <c r="Z1214">
        <v>4</v>
      </c>
      <c r="AA1214">
        <v>0.48</v>
      </c>
      <c r="AB1214" s="2">
        <v>0</v>
      </c>
      <c r="AC1214" s="1">
        <v>0</v>
      </c>
      <c r="AD1214" s="7">
        <v>43474</v>
      </c>
      <c r="AE1214" s="7">
        <v>43475</v>
      </c>
      <c r="AF1214">
        <v>1</v>
      </c>
      <c r="AG1214" t="s">
        <v>53</v>
      </c>
      <c r="AH1214" s="2">
        <v>0</v>
      </c>
      <c r="AI1214" s="1">
        <v>0</v>
      </c>
      <c r="AJ1214" s="1">
        <v>0</v>
      </c>
      <c r="AK1214" s="6" t="str">
        <f>+IF(Tabla1[[#This Row],[REQUEST_TY]]="SR MANTENIMIENTO CORRECTIVO", "EMERGENCIA", "OTROS")</f>
        <v>EMERGENCIA</v>
      </c>
      <c r="AL1214" s="6" t="str">
        <f>+_xlfn.IFS(Tabla1[[#This Row],[Veces obj]]&lt;=1,"0-1",Tabla1[[#This Row],[Veces obj]]&lt;=2,"1-2",Tabla1[[#This Row],[Veces obj]]&lt;=3,"2-3",TRUE,"&gt;3")</f>
        <v>0-1</v>
      </c>
      <c r="AM1214" s="6" t="str">
        <f>+_xlfn.IFS(MONTH(Tabla1[[#This Row],[MES]])&lt;=3,"Q1",MONTH(Tabla1[[#This Row],[MES]])&lt;=6,"Q2",MONTH(Tabla1[[#This Row],[MES]])&lt;=9,"Q3",TRUE,"Q4")</f>
        <v>Q1</v>
      </c>
      <c r="AN1214" t="str">
        <f>+IFERROR(VLOOKUP(Tabla1[[#This Row],[CUENTA]],CTAS[],2,0),"OTROS")</f>
        <v>OTROS</v>
      </c>
      <c r="AP1214" t="str">
        <f>+IFERROR(VLOOKUP(Tabla1[[#This Row],[EMPLEADO]],IS[],3,0),"OTROS")</f>
        <v>OTROS</v>
      </c>
      <c r="AQ1214" t="str">
        <f>+IFERROR(VLOOKUP(Tabla1[[#This Row],[EMPLEADO]],IS[[NÓMINA]:[INGENIERO]],2,0),"OTROS")</f>
        <v>OTROS</v>
      </c>
    </row>
    <row r="1215" spans="1:43" x14ac:dyDescent="0.25">
      <c r="A1215" t="s">
        <v>36</v>
      </c>
      <c r="B1215">
        <v>1</v>
      </c>
      <c r="C1215" t="s">
        <v>2469</v>
      </c>
      <c r="D1215" t="s">
        <v>38</v>
      </c>
      <c r="E1215" t="s">
        <v>275</v>
      </c>
      <c r="F1215" t="s">
        <v>2470</v>
      </c>
      <c r="G1215" s="17" t="s">
        <v>2471</v>
      </c>
      <c r="H1215" t="s">
        <v>70</v>
      </c>
      <c r="I1215" t="s">
        <v>43</v>
      </c>
      <c r="J1215" t="s">
        <v>8</v>
      </c>
      <c r="K1215" t="s">
        <v>234</v>
      </c>
      <c r="L1215" t="s">
        <v>93</v>
      </c>
      <c r="M1215" t="s">
        <v>94</v>
      </c>
      <c r="N1215">
        <v>1</v>
      </c>
      <c r="O1215" t="s">
        <v>47</v>
      </c>
      <c r="P1215">
        <v>1065</v>
      </c>
      <c r="Q1215" t="s">
        <v>48</v>
      </c>
      <c r="R1215" t="s">
        <v>95</v>
      </c>
      <c r="S1215" t="s">
        <v>64</v>
      </c>
      <c r="T1215" t="s">
        <v>51</v>
      </c>
      <c r="U1215" t="s">
        <v>96</v>
      </c>
      <c r="V1215">
        <v>1.1000000000000001</v>
      </c>
      <c r="W1215" s="1">
        <v>0</v>
      </c>
      <c r="X1215">
        <v>1</v>
      </c>
      <c r="Y1215">
        <v>2.4</v>
      </c>
      <c r="Z1215">
        <v>5</v>
      </c>
      <c r="AA1215">
        <v>0.48</v>
      </c>
      <c r="AB1215" s="2">
        <v>0</v>
      </c>
      <c r="AC1215" s="1">
        <v>0</v>
      </c>
      <c r="AD1215" s="7">
        <v>43495</v>
      </c>
      <c r="AE1215" s="7">
        <v>43495</v>
      </c>
      <c r="AF1215">
        <v>0</v>
      </c>
      <c r="AG1215" t="s">
        <v>53</v>
      </c>
      <c r="AH1215" s="2">
        <v>0</v>
      </c>
      <c r="AI1215" s="1">
        <v>0</v>
      </c>
      <c r="AJ1215" s="1">
        <v>0</v>
      </c>
      <c r="AK1215" s="6" t="str">
        <f>+IF(Tabla1[[#This Row],[REQUEST_TY]]="SR MANTENIMIENTO CORRECTIVO", "EMERGENCIA", "OTROS")</f>
        <v>EMERGENCIA</v>
      </c>
      <c r="AL1215" s="6" t="str">
        <f>+_xlfn.IFS(Tabla1[[#This Row],[Veces obj]]&lt;=1,"0-1",Tabla1[[#This Row],[Veces obj]]&lt;=2,"1-2",Tabla1[[#This Row],[Veces obj]]&lt;=3,"2-3",TRUE,"&gt;3")</f>
        <v>0-1</v>
      </c>
      <c r="AM1215" s="6" t="str">
        <f>+_xlfn.IFS(MONTH(Tabla1[[#This Row],[MES]])&lt;=3,"Q1",MONTH(Tabla1[[#This Row],[MES]])&lt;=6,"Q2",MONTH(Tabla1[[#This Row],[MES]])&lt;=9,"Q3",TRUE,"Q4")</f>
        <v>Q1</v>
      </c>
      <c r="AN1215" t="str">
        <f>+IFERROR(VLOOKUP(Tabla1[[#This Row],[CUENTA]],CTAS[],2,0),"OTROS")</f>
        <v>OTROS</v>
      </c>
      <c r="AP1215" t="str">
        <f>+IFERROR(VLOOKUP(Tabla1[[#This Row],[EMPLEADO]],IS[],3,0),"OTROS")</f>
        <v>OTROS</v>
      </c>
      <c r="AQ1215" t="str">
        <f>+IFERROR(VLOOKUP(Tabla1[[#This Row],[EMPLEADO]],IS[[NÓMINA]:[INGENIERO]],2,0),"OTROS")</f>
        <v>OTROS</v>
      </c>
    </row>
    <row r="1216" spans="1:43" x14ac:dyDescent="0.25">
      <c r="A1216" t="s">
        <v>4444</v>
      </c>
      <c r="B1216">
        <v>1</v>
      </c>
      <c r="C1216" t="s">
        <v>4710</v>
      </c>
      <c r="D1216" t="s">
        <v>38</v>
      </c>
      <c r="E1216" t="s">
        <v>258</v>
      </c>
      <c r="F1216" t="s">
        <v>4711</v>
      </c>
      <c r="G1216" s="17" t="s">
        <v>4426</v>
      </c>
      <c r="H1216" t="s">
        <v>220</v>
      </c>
      <c r="I1216" t="s">
        <v>43</v>
      </c>
      <c r="J1216" t="s">
        <v>8</v>
      </c>
      <c r="K1216" t="s">
        <v>102</v>
      </c>
      <c r="L1216" t="s">
        <v>1621</v>
      </c>
      <c r="M1216" t="s">
        <v>736</v>
      </c>
      <c r="N1216">
        <v>0</v>
      </c>
      <c r="O1216" t="s">
        <v>47</v>
      </c>
      <c r="P1216">
        <v>34</v>
      </c>
      <c r="Q1216" t="s">
        <v>82</v>
      </c>
      <c r="R1216" t="s">
        <v>138</v>
      </c>
      <c r="S1216" t="s">
        <v>139</v>
      </c>
      <c r="T1216" t="s">
        <v>51</v>
      </c>
      <c r="U1216" t="s">
        <v>140</v>
      </c>
      <c r="V1216">
        <v>1.1000000000000001</v>
      </c>
      <c r="W1216" s="1">
        <v>1730.3000000000004</v>
      </c>
      <c r="X1216">
        <v>1</v>
      </c>
      <c r="Y1216">
        <v>1.92</v>
      </c>
      <c r="Z1216">
        <v>4</v>
      </c>
      <c r="AA1216">
        <v>0.48</v>
      </c>
      <c r="AB1216" s="2">
        <v>0</v>
      </c>
      <c r="AC1216" s="1">
        <v>0</v>
      </c>
      <c r="AD1216" s="7">
        <v>43496</v>
      </c>
      <c r="AE1216" s="7">
        <v>43497</v>
      </c>
      <c r="AF1216">
        <v>1</v>
      </c>
      <c r="AG1216" t="s">
        <v>53</v>
      </c>
      <c r="AH1216" s="2">
        <v>0</v>
      </c>
      <c r="AI1216" s="1">
        <v>0</v>
      </c>
      <c r="AJ1216" s="1">
        <v>0</v>
      </c>
      <c r="AK1216" s="6" t="str">
        <f>+IF(Tabla1[[#This Row],[REQUEST_TY]]="SR MANTENIMIENTO CORRECTIVO", "EMERGENCIA", "OTROS")</f>
        <v>EMERGENCIA</v>
      </c>
      <c r="AL1216" s="6" t="str">
        <f>+_xlfn.IFS(Tabla1[[#This Row],[Veces obj]]&lt;=1,"0-1",Tabla1[[#This Row],[Veces obj]]&lt;=2,"1-2",Tabla1[[#This Row],[Veces obj]]&lt;=3,"2-3",TRUE,"&gt;3")</f>
        <v>0-1</v>
      </c>
      <c r="AM1216" s="6" t="str">
        <f>+_xlfn.IFS(MONTH(Tabla1[[#This Row],[MES]])&lt;=3,"Q1",MONTH(Tabla1[[#This Row],[MES]])&lt;=6,"Q2",MONTH(Tabla1[[#This Row],[MES]])&lt;=9,"Q3",TRUE,"Q4")</f>
        <v>Q1</v>
      </c>
      <c r="AN1216" t="str">
        <f>+IFERROR(VLOOKUP(Tabla1[[#This Row],[CUENTA]],CTAS[],2,0),"OTROS")</f>
        <v>OTROS</v>
      </c>
      <c r="AP1216" t="str">
        <f>+IFERROR(VLOOKUP(Tabla1[[#This Row],[EMPLEADO]],IS[],3,0),"OTROS")</f>
        <v>OTROS</v>
      </c>
      <c r="AQ1216" t="str">
        <f>+IFERROR(VLOOKUP(Tabla1[[#This Row],[EMPLEADO]],IS[[NÓMINA]:[INGENIERO]],2,0),"OTROS")</f>
        <v>OTROS</v>
      </c>
    </row>
    <row r="1217" spans="1:43" x14ac:dyDescent="0.25">
      <c r="A1217" t="s">
        <v>4444</v>
      </c>
      <c r="B1217">
        <v>1</v>
      </c>
      <c r="C1217" t="s">
        <v>5744</v>
      </c>
      <c r="D1217" t="s">
        <v>38</v>
      </c>
      <c r="E1217" t="s">
        <v>217</v>
      </c>
      <c r="F1217" t="s">
        <v>5745</v>
      </c>
      <c r="G1217" s="17" t="s">
        <v>5746</v>
      </c>
      <c r="H1217" t="s">
        <v>220</v>
      </c>
      <c r="I1217" t="s">
        <v>43</v>
      </c>
      <c r="J1217" t="s">
        <v>8</v>
      </c>
      <c r="K1217" t="s">
        <v>59</v>
      </c>
      <c r="L1217" t="s">
        <v>3344</v>
      </c>
      <c r="M1217" t="s">
        <v>736</v>
      </c>
      <c r="N1217">
        <v>0</v>
      </c>
      <c r="O1217" t="s">
        <v>47</v>
      </c>
      <c r="P1217">
        <v>81</v>
      </c>
      <c r="Q1217" t="s">
        <v>48</v>
      </c>
      <c r="R1217" t="s">
        <v>223</v>
      </c>
      <c r="S1217" t="s">
        <v>139</v>
      </c>
      <c r="T1217" t="s">
        <v>51</v>
      </c>
      <c r="U1217" t="s">
        <v>353</v>
      </c>
      <c r="V1217">
        <v>1.1499999999999999</v>
      </c>
      <c r="W1217" s="1">
        <v>1808.95</v>
      </c>
      <c r="X1217">
        <v>1</v>
      </c>
      <c r="Y1217">
        <v>1.92</v>
      </c>
      <c r="Z1217">
        <v>4</v>
      </c>
      <c r="AA1217">
        <v>0.48</v>
      </c>
      <c r="AB1217" s="2">
        <v>0</v>
      </c>
      <c r="AC1217" s="1">
        <v>0</v>
      </c>
      <c r="AD1217" s="7">
        <v>43508</v>
      </c>
      <c r="AE1217" s="7">
        <v>43508</v>
      </c>
      <c r="AF1217">
        <v>0</v>
      </c>
      <c r="AG1217" t="s">
        <v>53</v>
      </c>
      <c r="AH1217" s="2">
        <v>0</v>
      </c>
      <c r="AI1217" s="1">
        <v>0</v>
      </c>
      <c r="AJ1217" s="1">
        <v>0</v>
      </c>
      <c r="AK1217" s="6" t="str">
        <f>+IF(Tabla1[[#This Row],[REQUEST_TY]]="SR MANTENIMIENTO CORRECTIVO", "EMERGENCIA", "OTROS")</f>
        <v>EMERGENCIA</v>
      </c>
      <c r="AL1217" s="6" t="str">
        <f>+_xlfn.IFS(Tabla1[[#This Row],[Veces obj]]&lt;=1,"0-1",Tabla1[[#This Row],[Veces obj]]&lt;=2,"1-2",Tabla1[[#This Row],[Veces obj]]&lt;=3,"2-3",TRUE,"&gt;3")</f>
        <v>0-1</v>
      </c>
      <c r="AM1217" s="6" t="str">
        <f>+_xlfn.IFS(MONTH(Tabla1[[#This Row],[MES]])&lt;=3,"Q1",MONTH(Tabla1[[#This Row],[MES]])&lt;=6,"Q2",MONTH(Tabla1[[#This Row],[MES]])&lt;=9,"Q3",TRUE,"Q4")</f>
        <v>Q1</v>
      </c>
      <c r="AN1217" t="str">
        <f>+IFERROR(VLOOKUP(Tabla1[[#This Row],[CUENTA]],CTAS[],2,0),"OTROS")</f>
        <v>OTROS</v>
      </c>
      <c r="AP1217" t="str">
        <f>+IFERROR(VLOOKUP(Tabla1[[#This Row],[EMPLEADO]],IS[],3,0),"OTROS")</f>
        <v>OTROS</v>
      </c>
      <c r="AQ1217" t="str">
        <f>+IFERROR(VLOOKUP(Tabla1[[#This Row],[EMPLEADO]],IS[[NÓMINA]:[INGENIERO]],2,0),"OTROS")</f>
        <v>OTROS</v>
      </c>
    </row>
    <row r="1218" spans="1:43" x14ac:dyDescent="0.25">
      <c r="A1218" t="s">
        <v>4444</v>
      </c>
      <c r="B1218">
        <v>1</v>
      </c>
      <c r="C1218" t="s">
        <v>6931</v>
      </c>
      <c r="D1218" t="s">
        <v>38</v>
      </c>
      <c r="E1218" t="s">
        <v>5605</v>
      </c>
      <c r="F1218" t="s">
        <v>6932</v>
      </c>
      <c r="G1218" s="17" t="s">
        <v>6933</v>
      </c>
      <c r="H1218" t="s">
        <v>79</v>
      </c>
      <c r="I1218" t="s">
        <v>43</v>
      </c>
      <c r="J1218" t="s">
        <v>8</v>
      </c>
      <c r="K1218" t="s">
        <v>1480</v>
      </c>
      <c r="L1218" t="s">
        <v>1481</v>
      </c>
      <c r="M1218" t="s">
        <v>1482</v>
      </c>
      <c r="N1218">
        <v>0</v>
      </c>
      <c r="O1218" t="s">
        <v>47</v>
      </c>
      <c r="P1218">
        <v>323</v>
      </c>
      <c r="Q1218" t="s">
        <v>48</v>
      </c>
      <c r="R1218" t="s">
        <v>153</v>
      </c>
      <c r="S1218" t="s">
        <v>50</v>
      </c>
      <c r="T1218" t="s">
        <v>51</v>
      </c>
      <c r="U1218" t="s">
        <v>52</v>
      </c>
      <c r="V1218">
        <v>1.05</v>
      </c>
      <c r="W1218" s="1">
        <v>750.75000000000011</v>
      </c>
      <c r="X1218">
        <v>1</v>
      </c>
      <c r="Y1218">
        <v>2.4</v>
      </c>
      <c r="Z1218">
        <v>5</v>
      </c>
      <c r="AA1218">
        <v>0.48</v>
      </c>
      <c r="AB1218" s="2">
        <v>0</v>
      </c>
      <c r="AC1218" s="1">
        <v>0</v>
      </c>
      <c r="AD1218" s="7">
        <v>43523</v>
      </c>
      <c r="AE1218" s="7">
        <v>43524</v>
      </c>
      <c r="AF1218">
        <v>1</v>
      </c>
      <c r="AG1218" t="s">
        <v>53</v>
      </c>
      <c r="AH1218" s="2">
        <v>0</v>
      </c>
      <c r="AI1218" s="1">
        <v>0</v>
      </c>
      <c r="AJ1218" s="1">
        <v>0</v>
      </c>
      <c r="AK1218" s="6" t="str">
        <f>+IF(Tabla1[[#This Row],[REQUEST_TY]]="SR MANTENIMIENTO CORRECTIVO", "EMERGENCIA", "OTROS")</f>
        <v>EMERGENCIA</v>
      </c>
      <c r="AL1218" s="6" t="str">
        <f>+_xlfn.IFS(Tabla1[[#This Row],[Veces obj]]&lt;=1,"0-1",Tabla1[[#This Row],[Veces obj]]&lt;=2,"1-2",Tabla1[[#This Row],[Veces obj]]&lt;=3,"2-3",TRUE,"&gt;3")</f>
        <v>0-1</v>
      </c>
      <c r="AM1218" s="6" t="str">
        <f>+_xlfn.IFS(MONTH(Tabla1[[#This Row],[MES]])&lt;=3,"Q1",MONTH(Tabla1[[#This Row],[MES]])&lt;=6,"Q2",MONTH(Tabla1[[#This Row],[MES]])&lt;=9,"Q3",TRUE,"Q4")</f>
        <v>Q1</v>
      </c>
      <c r="AN1218" t="str">
        <f>+IFERROR(VLOOKUP(Tabla1[[#This Row],[CUENTA]],CTAS[],2,0),"OTROS")</f>
        <v>OTROS</v>
      </c>
      <c r="AP1218" t="str">
        <f>+IFERROR(VLOOKUP(Tabla1[[#This Row],[EMPLEADO]],IS[],3,0),"OTROS")</f>
        <v>OTROS</v>
      </c>
      <c r="AQ1218" t="str">
        <f>+IFERROR(VLOOKUP(Tabla1[[#This Row],[EMPLEADO]],IS[[NÓMINA]:[INGENIERO]],2,0),"OTROS")</f>
        <v>OTROS</v>
      </c>
    </row>
    <row r="1219" spans="1:43" x14ac:dyDescent="0.25">
      <c r="A1219" t="s">
        <v>4444</v>
      </c>
      <c r="B1219">
        <v>1</v>
      </c>
      <c r="C1219" t="s">
        <v>7087</v>
      </c>
      <c r="D1219" t="s">
        <v>38</v>
      </c>
      <c r="E1219" t="s">
        <v>76</v>
      </c>
      <c r="F1219" t="s">
        <v>7088</v>
      </c>
      <c r="G1219" s="17" t="s">
        <v>1362</v>
      </c>
      <c r="H1219" t="s">
        <v>691</v>
      </c>
      <c r="I1219" t="s">
        <v>43</v>
      </c>
      <c r="J1219" t="s">
        <v>8</v>
      </c>
      <c r="K1219" t="s">
        <v>102</v>
      </c>
      <c r="L1219" t="s">
        <v>1363</v>
      </c>
      <c r="M1219" t="s">
        <v>215</v>
      </c>
      <c r="N1219">
        <v>0</v>
      </c>
      <c r="O1219" t="s">
        <v>47</v>
      </c>
      <c r="P1219">
        <v>22</v>
      </c>
      <c r="Q1219" t="s">
        <v>62</v>
      </c>
      <c r="R1219" t="s">
        <v>63</v>
      </c>
      <c r="S1219" t="s">
        <v>64</v>
      </c>
      <c r="T1219" t="s">
        <v>51</v>
      </c>
      <c r="U1219" t="s">
        <v>65</v>
      </c>
      <c r="V1219">
        <v>0.8</v>
      </c>
      <c r="W1219" s="1">
        <v>1092</v>
      </c>
      <c r="X1219">
        <v>1</v>
      </c>
      <c r="Y1219">
        <v>2.4</v>
      </c>
      <c r="Z1219">
        <v>5</v>
      </c>
      <c r="AA1219">
        <v>0.48</v>
      </c>
      <c r="AB1219" s="2">
        <v>0</v>
      </c>
      <c r="AC1219" s="1">
        <v>0</v>
      </c>
      <c r="AD1219" s="7">
        <v>43521</v>
      </c>
      <c r="AE1219" s="7">
        <v>43522</v>
      </c>
      <c r="AF1219">
        <v>1</v>
      </c>
      <c r="AG1219" t="s">
        <v>53</v>
      </c>
      <c r="AH1219" s="2">
        <v>0</v>
      </c>
      <c r="AI1219" s="1">
        <v>0</v>
      </c>
      <c r="AJ1219" s="1">
        <v>0</v>
      </c>
      <c r="AK1219" s="6" t="str">
        <f>+IF(Tabla1[[#This Row],[REQUEST_TY]]="SR MANTENIMIENTO CORRECTIVO", "EMERGENCIA", "OTROS")</f>
        <v>EMERGENCIA</v>
      </c>
      <c r="AL1219" s="6" t="str">
        <f>+_xlfn.IFS(Tabla1[[#This Row],[Veces obj]]&lt;=1,"0-1",Tabla1[[#This Row],[Veces obj]]&lt;=2,"1-2",Tabla1[[#This Row],[Veces obj]]&lt;=3,"2-3",TRUE,"&gt;3")</f>
        <v>0-1</v>
      </c>
      <c r="AM1219" s="6" t="str">
        <f>+_xlfn.IFS(MONTH(Tabla1[[#This Row],[MES]])&lt;=3,"Q1",MONTH(Tabla1[[#This Row],[MES]])&lt;=6,"Q2",MONTH(Tabla1[[#This Row],[MES]])&lt;=9,"Q3",TRUE,"Q4")</f>
        <v>Q1</v>
      </c>
      <c r="AN1219" t="str">
        <f>+IFERROR(VLOOKUP(Tabla1[[#This Row],[CUENTA]],CTAS[],2,0),"OTROS")</f>
        <v>OTROS</v>
      </c>
      <c r="AP1219" t="str">
        <f>+IFERROR(VLOOKUP(Tabla1[[#This Row],[EMPLEADO]],IS[],3,0),"OTROS")</f>
        <v>OTROS</v>
      </c>
      <c r="AQ1219" t="str">
        <f>+IFERROR(VLOOKUP(Tabla1[[#This Row],[EMPLEADO]],IS[[NÓMINA]:[INGENIERO]],2,0),"OTROS")</f>
        <v>OTROS</v>
      </c>
    </row>
    <row r="1220" spans="1:43" x14ac:dyDescent="0.25">
      <c r="A1220" t="s">
        <v>36</v>
      </c>
      <c r="B1220">
        <v>1</v>
      </c>
      <c r="C1220" t="s">
        <v>2472</v>
      </c>
      <c r="D1220" t="s">
        <v>38</v>
      </c>
      <c r="E1220" t="s">
        <v>55</v>
      </c>
      <c r="F1220" t="s">
        <v>2473</v>
      </c>
      <c r="G1220" s="17" t="s">
        <v>452</v>
      </c>
      <c r="H1220" t="s">
        <v>453</v>
      </c>
      <c r="I1220" t="s">
        <v>43</v>
      </c>
      <c r="J1220" t="s">
        <v>8</v>
      </c>
      <c r="K1220" t="s">
        <v>59</v>
      </c>
      <c r="L1220" t="s">
        <v>454</v>
      </c>
      <c r="M1220" t="s">
        <v>455</v>
      </c>
      <c r="N1220">
        <v>0</v>
      </c>
      <c r="O1220" t="s">
        <v>47</v>
      </c>
      <c r="P1220">
        <v>30</v>
      </c>
      <c r="Q1220" t="s">
        <v>62</v>
      </c>
      <c r="R1220" t="s">
        <v>63</v>
      </c>
      <c r="S1220" t="s">
        <v>64</v>
      </c>
      <c r="T1220" t="s">
        <v>51</v>
      </c>
      <c r="U1220" t="s">
        <v>65</v>
      </c>
      <c r="V1220">
        <v>0.8</v>
      </c>
      <c r="W1220" s="1">
        <v>1092</v>
      </c>
      <c r="X1220">
        <v>1</v>
      </c>
      <c r="Y1220">
        <v>2.42</v>
      </c>
      <c r="Z1220">
        <v>5</v>
      </c>
      <c r="AA1220">
        <v>0.48399999999999999</v>
      </c>
      <c r="AB1220" s="2">
        <v>0</v>
      </c>
      <c r="AC1220" s="1">
        <v>0</v>
      </c>
      <c r="AD1220" s="7">
        <v>43494</v>
      </c>
      <c r="AE1220" s="7">
        <v>43494</v>
      </c>
      <c r="AF1220">
        <v>0</v>
      </c>
      <c r="AG1220" t="s">
        <v>53</v>
      </c>
      <c r="AH1220" s="2">
        <v>0</v>
      </c>
      <c r="AI1220" s="1">
        <v>0</v>
      </c>
      <c r="AJ1220" s="1">
        <v>0</v>
      </c>
      <c r="AK1220" s="6" t="str">
        <f>+IF(Tabla1[[#This Row],[REQUEST_TY]]="SR MANTENIMIENTO CORRECTIVO", "EMERGENCIA", "OTROS")</f>
        <v>EMERGENCIA</v>
      </c>
      <c r="AL1220" s="6" t="str">
        <f>+_xlfn.IFS(Tabla1[[#This Row],[Veces obj]]&lt;=1,"0-1",Tabla1[[#This Row],[Veces obj]]&lt;=2,"1-2",Tabla1[[#This Row],[Veces obj]]&lt;=3,"2-3",TRUE,"&gt;3")</f>
        <v>0-1</v>
      </c>
      <c r="AM1220" s="6" t="str">
        <f>+_xlfn.IFS(MONTH(Tabla1[[#This Row],[MES]])&lt;=3,"Q1",MONTH(Tabla1[[#This Row],[MES]])&lt;=6,"Q2",MONTH(Tabla1[[#This Row],[MES]])&lt;=9,"Q3",TRUE,"Q4")</f>
        <v>Q1</v>
      </c>
      <c r="AN1220" t="str">
        <f>+IFERROR(VLOOKUP(Tabla1[[#This Row],[CUENTA]],CTAS[],2,0),"OTROS")</f>
        <v>OTROS</v>
      </c>
      <c r="AP1220" t="str">
        <f>+IFERROR(VLOOKUP(Tabla1[[#This Row],[EMPLEADO]],IS[],3,0),"OTROS")</f>
        <v>OTROS</v>
      </c>
      <c r="AQ1220" t="str">
        <f>+IFERROR(VLOOKUP(Tabla1[[#This Row],[EMPLEADO]],IS[[NÓMINA]:[INGENIERO]],2,0),"OTROS")</f>
        <v>OTROS</v>
      </c>
    </row>
    <row r="1221" spans="1:43" x14ac:dyDescent="0.25">
      <c r="A1221" t="s">
        <v>4444</v>
      </c>
      <c r="B1221">
        <v>1</v>
      </c>
      <c r="C1221" t="s">
        <v>5547</v>
      </c>
      <c r="D1221" t="s">
        <v>38</v>
      </c>
      <c r="E1221" t="s">
        <v>535</v>
      </c>
      <c r="F1221" t="s">
        <v>5548</v>
      </c>
      <c r="G1221" s="17" t="s">
        <v>5549</v>
      </c>
      <c r="H1221" t="s">
        <v>868</v>
      </c>
      <c r="I1221" t="s">
        <v>43</v>
      </c>
      <c r="J1221" t="s">
        <v>8</v>
      </c>
      <c r="K1221" t="s">
        <v>1755</v>
      </c>
      <c r="L1221" t="s">
        <v>5550</v>
      </c>
      <c r="M1221" t="s">
        <v>2994</v>
      </c>
      <c r="N1221">
        <v>1</v>
      </c>
      <c r="O1221" t="s">
        <v>47</v>
      </c>
      <c r="P1221">
        <v>64</v>
      </c>
      <c r="Q1221" t="s">
        <v>48</v>
      </c>
      <c r="R1221" t="s">
        <v>49</v>
      </c>
      <c r="S1221" t="s">
        <v>50</v>
      </c>
      <c r="T1221" t="s">
        <v>51</v>
      </c>
      <c r="U1221" t="s">
        <v>52</v>
      </c>
      <c r="V1221">
        <v>1.05</v>
      </c>
      <c r="W1221" s="1">
        <v>0</v>
      </c>
      <c r="X1221">
        <v>1</v>
      </c>
      <c r="Y1221">
        <v>2.42</v>
      </c>
      <c r="Z1221">
        <v>5</v>
      </c>
      <c r="AA1221">
        <v>0.48399999999999999</v>
      </c>
      <c r="AB1221" s="2">
        <v>0</v>
      </c>
      <c r="AC1221" s="1">
        <v>0</v>
      </c>
      <c r="AD1221" s="7">
        <v>43507</v>
      </c>
      <c r="AE1221" s="7">
        <v>43507</v>
      </c>
      <c r="AF1221">
        <v>0</v>
      </c>
      <c r="AG1221" t="s">
        <v>53</v>
      </c>
      <c r="AH1221" s="2">
        <v>0</v>
      </c>
      <c r="AI1221" s="1">
        <v>0</v>
      </c>
      <c r="AJ1221" s="1">
        <v>0</v>
      </c>
      <c r="AK1221" s="6" t="str">
        <f>+IF(Tabla1[[#This Row],[REQUEST_TY]]="SR MANTENIMIENTO CORRECTIVO", "EMERGENCIA", "OTROS")</f>
        <v>EMERGENCIA</v>
      </c>
      <c r="AL1221" s="6" t="str">
        <f>+_xlfn.IFS(Tabla1[[#This Row],[Veces obj]]&lt;=1,"0-1",Tabla1[[#This Row],[Veces obj]]&lt;=2,"1-2",Tabla1[[#This Row],[Veces obj]]&lt;=3,"2-3",TRUE,"&gt;3")</f>
        <v>0-1</v>
      </c>
      <c r="AM1221" s="6" t="str">
        <f>+_xlfn.IFS(MONTH(Tabla1[[#This Row],[MES]])&lt;=3,"Q1",MONTH(Tabla1[[#This Row],[MES]])&lt;=6,"Q2",MONTH(Tabla1[[#This Row],[MES]])&lt;=9,"Q3",TRUE,"Q4")</f>
        <v>Q1</v>
      </c>
      <c r="AN1221" t="str">
        <f>+IFERROR(VLOOKUP(Tabla1[[#This Row],[CUENTA]],CTAS[],2,0),"OTROS")</f>
        <v>OTROS</v>
      </c>
      <c r="AP1221" t="str">
        <f>+IFERROR(VLOOKUP(Tabla1[[#This Row],[EMPLEADO]],IS[],3,0),"OTROS")</f>
        <v>OTROS</v>
      </c>
      <c r="AQ1221" t="str">
        <f>+IFERROR(VLOOKUP(Tabla1[[#This Row],[EMPLEADO]],IS[[NÓMINA]:[INGENIERO]],2,0),"OTROS")</f>
        <v>OTROS</v>
      </c>
    </row>
    <row r="1222" spans="1:43" x14ac:dyDescent="0.25">
      <c r="A1222" t="s">
        <v>36</v>
      </c>
      <c r="B1222">
        <v>1</v>
      </c>
      <c r="C1222" t="s">
        <v>2474</v>
      </c>
      <c r="D1222" t="s">
        <v>38</v>
      </c>
      <c r="E1222" t="s">
        <v>312</v>
      </c>
      <c r="F1222" t="s">
        <v>2475</v>
      </c>
      <c r="G1222" s="17" t="s">
        <v>2476</v>
      </c>
      <c r="H1222" t="s">
        <v>1572</v>
      </c>
      <c r="I1222" t="s">
        <v>43</v>
      </c>
      <c r="J1222" t="s">
        <v>8</v>
      </c>
      <c r="K1222" t="s">
        <v>59</v>
      </c>
      <c r="L1222" t="s">
        <v>2477</v>
      </c>
      <c r="M1222" t="s">
        <v>2478</v>
      </c>
      <c r="N1222">
        <v>0</v>
      </c>
      <c r="O1222" t="s">
        <v>47</v>
      </c>
      <c r="P1222">
        <v>56</v>
      </c>
      <c r="Q1222" t="s">
        <v>82</v>
      </c>
      <c r="R1222" t="s">
        <v>317</v>
      </c>
      <c r="S1222" t="s">
        <v>318</v>
      </c>
      <c r="T1222" t="s">
        <v>51</v>
      </c>
      <c r="U1222" t="s">
        <v>140</v>
      </c>
      <c r="V1222">
        <v>1.1000000000000001</v>
      </c>
      <c r="W1222" s="1">
        <v>1730.3000000000004</v>
      </c>
      <c r="X1222">
        <v>1</v>
      </c>
      <c r="Y1222">
        <v>1.95</v>
      </c>
      <c r="Z1222">
        <v>4</v>
      </c>
      <c r="AA1222">
        <v>0.48749999999999999</v>
      </c>
      <c r="AB1222" s="2">
        <v>0</v>
      </c>
      <c r="AC1222" s="1">
        <v>0</v>
      </c>
      <c r="AD1222" s="7">
        <v>43486</v>
      </c>
      <c r="AE1222" s="7">
        <v>43486</v>
      </c>
      <c r="AF1222">
        <v>0</v>
      </c>
      <c r="AG1222" t="s">
        <v>53</v>
      </c>
      <c r="AH1222" s="2">
        <v>0</v>
      </c>
      <c r="AI1222" s="1">
        <v>0</v>
      </c>
      <c r="AJ1222" s="1">
        <v>0</v>
      </c>
      <c r="AK1222" s="6" t="str">
        <f>+IF(Tabla1[[#This Row],[REQUEST_TY]]="SR MANTENIMIENTO CORRECTIVO", "EMERGENCIA", "OTROS")</f>
        <v>EMERGENCIA</v>
      </c>
      <c r="AL1222" s="6" t="str">
        <f>+_xlfn.IFS(Tabla1[[#This Row],[Veces obj]]&lt;=1,"0-1",Tabla1[[#This Row],[Veces obj]]&lt;=2,"1-2",Tabla1[[#This Row],[Veces obj]]&lt;=3,"2-3",TRUE,"&gt;3")</f>
        <v>0-1</v>
      </c>
      <c r="AM1222" s="6" t="str">
        <f>+_xlfn.IFS(MONTH(Tabla1[[#This Row],[MES]])&lt;=3,"Q1",MONTH(Tabla1[[#This Row],[MES]])&lt;=6,"Q2",MONTH(Tabla1[[#This Row],[MES]])&lt;=9,"Q3",TRUE,"Q4")</f>
        <v>Q1</v>
      </c>
      <c r="AN1222" t="str">
        <f>+IFERROR(VLOOKUP(Tabla1[[#This Row],[CUENTA]],CTAS[],2,0),"OTROS")</f>
        <v>OTROS</v>
      </c>
      <c r="AP1222" t="str">
        <f>+IFERROR(VLOOKUP(Tabla1[[#This Row],[EMPLEADO]],IS[],3,0),"OTROS")</f>
        <v>OTROS</v>
      </c>
      <c r="AQ1222" t="str">
        <f>+IFERROR(VLOOKUP(Tabla1[[#This Row],[EMPLEADO]],IS[[NÓMINA]:[INGENIERO]],2,0),"OTROS")</f>
        <v>OTROS</v>
      </c>
    </row>
    <row r="1223" spans="1:43" x14ac:dyDescent="0.25">
      <c r="A1223" t="s">
        <v>36</v>
      </c>
      <c r="B1223">
        <v>1</v>
      </c>
      <c r="C1223" t="s">
        <v>2479</v>
      </c>
      <c r="D1223" t="s">
        <v>38</v>
      </c>
      <c r="E1223" t="s">
        <v>725</v>
      </c>
      <c r="F1223" t="s">
        <v>2480</v>
      </c>
      <c r="G1223" s="17" t="s">
        <v>1413</v>
      </c>
      <c r="H1223" t="s">
        <v>246</v>
      </c>
      <c r="I1223" t="s">
        <v>43</v>
      </c>
      <c r="J1223" t="s">
        <v>8</v>
      </c>
      <c r="K1223" t="s">
        <v>102</v>
      </c>
      <c r="L1223" t="s">
        <v>1414</v>
      </c>
      <c r="M1223" t="s">
        <v>1028</v>
      </c>
      <c r="N1223">
        <v>0</v>
      </c>
      <c r="O1223" t="s">
        <v>105</v>
      </c>
      <c r="P1223">
        <v>15</v>
      </c>
      <c r="Q1223" t="s">
        <v>194</v>
      </c>
      <c r="R1223" t="s">
        <v>223</v>
      </c>
      <c r="S1223" t="s">
        <v>139</v>
      </c>
      <c r="T1223" t="s">
        <v>51</v>
      </c>
      <c r="U1223" t="s">
        <v>224</v>
      </c>
      <c r="V1223">
        <v>0.8</v>
      </c>
      <c r="W1223" s="1">
        <v>642.40000000000009</v>
      </c>
      <c r="X1223">
        <v>1</v>
      </c>
      <c r="Y1223">
        <v>1.95</v>
      </c>
      <c r="Z1223">
        <v>4</v>
      </c>
      <c r="AA1223">
        <v>0.48749999999999999</v>
      </c>
      <c r="AB1223" s="2">
        <v>0</v>
      </c>
      <c r="AC1223" s="1">
        <v>0</v>
      </c>
      <c r="AD1223" s="7">
        <v>43488</v>
      </c>
      <c r="AE1223" s="7">
        <v>43488</v>
      </c>
      <c r="AF1223">
        <v>0</v>
      </c>
      <c r="AG1223" t="s">
        <v>53</v>
      </c>
      <c r="AH1223" s="2">
        <v>0</v>
      </c>
      <c r="AI1223" s="1">
        <v>0</v>
      </c>
      <c r="AJ1223" s="1">
        <v>0</v>
      </c>
      <c r="AK1223" s="6" t="str">
        <f>+IF(Tabla1[[#This Row],[REQUEST_TY]]="SR MANTENIMIENTO CORRECTIVO", "EMERGENCIA", "OTROS")</f>
        <v>EMERGENCIA</v>
      </c>
      <c r="AL1223" s="6" t="str">
        <f>+_xlfn.IFS(Tabla1[[#This Row],[Veces obj]]&lt;=1,"0-1",Tabla1[[#This Row],[Veces obj]]&lt;=2,"1-2",Tabla1[[#This Row],[Veces obj]]&lt;=3,"2-3",TRUE,"&gt;3")</f>
        <v>0-1</v>
      </c>
      <c r="AM1223" s="6" t="str">
        <f>+_xlfn.IFS(MONTH(Tabla1[[#This Row],[MES]])&lt;=3,"Q1",MONTH(Tabla1[[#This Row],[MES]])&lt;=6,"Q2",MONTH(Tabla1[[#This Row],[MES]])&lt;=9,"Q3",TRUE,"Q4")</f>
        <v>Q1</v>
      </c>
      <c r="AN1223" t="str">
        <f>+IFERROR(VLOOKUP(Tabla1[[#This Row],[CUENTA]],CTAS[],2,0),"OTROS")</f>
        <v>OTROS</v>
      </c>
      <c r="AP1223" t="str">
        <f>+IFERROR(VLOOKUP(Tabla1[[#This Row],[EMPLEADO]],IS[],3,0),"OTROS")</f>
        <v>OTROS</v>
      </c>
      <c r="AQ1223" t="str">
        <f>+IFERROR(VLOOKUP(Tabla1[[#This Row],[EMPLEADO]],IS[[NÓMINA]:[INGENIERO]],2,0),"OTROS")</f>
        <v>OTROS</v>
      </c>
    </row>
    <row r="1224" spans="1:43" x14ac:dyDescent="0.25">
      <c r="A1224" t="s">
        <v>4444</v>
      </c>
      <c r="B1224">
        <v>1</v>
      </c>
      <c r="C1224" t="s">
        <v>6968</v>
      </c>
      <c r="D1224" t="s">
        <v>38</v>
      </c>
      <c r="E1224" t="s">
        <v>133</v>
      </c>
      <c r="F1224" t="s">
        <v>6969</v>
      </c>
      <c r="G1224" s="17" t="s">
        <v>2799</v>
      </c>
      <c r="H1224" t="s">
        <v>1572</v>
      </c>
      <c r="I1224" t="s">
        <v>43</v>
      </c>
      <c r="J1224" t="s">
        <v>8</v>
      </c>
      <c r="K1224" t="s">
        <v>59</v>
      </c>
      <c r="L1224" t="s">
        <v>2800</v>
      </c>
      <c r="M1224" t="s">
        <v>1707</v>
      </c>
      <c r="N1224">
        <v>0</v>
      </c>
      <c r="O1224" t="s">
        <v>47</v>
      </c>
      <c r="P1224">
        <v>45</v>
      </c>
      <c r="Q1224" t="s">
        <v>82</v>
      </c>
      <c r="R1224" t="s">
        <v>138</v>
      </c>
      <c r="S1224" t="s">
        <v>139</v>
      </c>
      <c r="T1224" t="s">
        <v>51</v>
      </c>
      <c r="U1224" t="s">
        <v>140</v>
      </c>
      <c r="V1224">
        <v>1.1000000000000001</v>
      </c>
      <c r="W1224" s="1">
        <v>1730.3000000000004</v>
      </c>
      <c r="X1224">
        <v>1</v>
      </c>
      <c r="Y1224">
        <v>1.95</v>
      </c>
      <c r="Z1224">
        <v>4</v>
      </c>
      <c r="AA1224">
        <v>0.48749999999999999</v>
      </c>
      <c r="AB1224" s="2">
        <v>0</v>
      </c>
      <c r="AC1224" s="1">
        <v>0</v>
      </c>
      <c r="AD1224" s="7">
        <v>43521</v>
      </c>
      <c r="AE1224" s="7">
        <v>43521</v>
      </c>
      <c r="AF1224">
        <v>0</v>
      </c>
      <c r="AG1224" t="s">
        <v>53</v>
      </c>
      <c r="AH1224" s="2">
        <v>0</v>
      </c>
      <c r="AI1224" s="1">
        <v>0</v>
      </c>
      <c r="AJ1224" s="1">
        <v>0</v>
      </c>
      <c r="AK1224" s="6" t="str">
        <f>+IF(Tabla1[[#This Row],[REQUEST_TY]]="SR MANTENIMIENTO CORRECTIVO", "EMERGENCIA", "OTROS")</f>
        <v>EMERGENCIA</v>
      </c>
      <c r="AL1224" s="6" t="str">
        <f>+_xlfn.IFS(Tabla1[[#This Row],[Veces obj]]&lt;=1,"0-1",Tabla1[[#This Row],[Veces obj]]&lt;=2,"1-2",Tabla1[[#This Row],[Veces obj]]&lt;=3,"2-3",TRUE,"&gt;3")</f>
        <v>0-1</v>
      </c>
      <c r="AM1224" s="6" t="str">
        <f>+_xlfn.IFS(MONTH(Tabla1[[#This Row],[MES]])&lt;=3,"Q1",MONTH(Tabla1[[#This Row],[MES]])&lt;=6,"Q2",MONTH(Tabla1[[#This Row],[MES]])&lt;=9,"Q3",TRUE,"Q4")</f>
        <v>Q1</v>
      </c>
      <c r="AN1224" t="str">
        <f>+IFERROR(VLOOKUP(Tabla1[[#This Row],[CUENTA]],CTAS[],2,0),"OTROS")</f>
        <v>OTROS</v>
      </c>
      <c r="AP1224" t="str">
        <f>+IFERROR(VLOOKUP(Tabla1[[#This Row],[EMPLEADO]],IS[],3,0),"OTROS")</f>
        <v>OTROS</v>
      </c>
      <c r="AQ1224" t="str">
        <f>+IFERROR(VLOOKUP(Tabla1[[#This Row],[EMPLEADO]],IS[[NÓMINA]:[INGENIERO]],2,0),"OTROS")</f>
        <v>OTROS</v>
      </c>
    </row>
    <row r="1225" spans="1:43" x14ac:dyDescent="0.25">
      <c r="A1225" t="s">
        <v>36</v>
      </c>
      <c r="B1225">
        <v>1</v>
      </c>
      <c r="C1225" t="s">
        <v>2481</v>
      </c>
      <c r="D1225" t="s">
        <v>38</v>
      </c>
      <c r="E1225" t="s">
        <v>76</v>
      </c>
      <c r="F1225" t="s">
        <v>2482</v>
      </c>
      <c r="G1225" s="17" t="s">
        <v>1589</v>
      </c>
      <c r="H1225" t="s">
        <v>1052</v>
      </c>
      <c r="I1225" t="s">
        <v>43</v>
      </c>
      <c r="J1225" t="s">
        <v>8</v>
      </c>
      <c r="K1225" t="s">
        <v>102</v>
      </c>
      <c r="L1225" t="s">
        <v>1590</v>
      </c>
      <c r="M1225" t="s">
        <v>222</v>
      </c>
      <c r="N1225">
        <v>0</v>
      </c>
      <c r="O1225" t="s">
        <v>47</v>
      </c>
      <c r="P1225">
        <v>2</v>
      </c>
      <c r="Q1225" t="s">
        <v>388</v>
      </c>
      <c r="R1225" t="s">
        <v>63</v>
      </c>
      <c r="S1225" t="s">
        <v>64</v>
      </c>
      <c r="T1225" t="s">
        <v>51</v>
      </c>
      <c r="U1225" t="s">
        <v>389</v>
      </c>
      <c r="V1225">
        <v>0</v>
      </c>
      <c r="W1225" s="1">
        <v>0</v>
      </c>
      <c r="X1225">
        <v>1</v>
      </c>
      <c r="Y1225">
        <v>2.44</v>
      </c>
      <c r="Z1225">
        <v>5</v>
      </c>
      <c r="AA1225">
        <v>0.48799999999999999</v>
      </c>
      <c r="AB1225" s="2">
        <v>0</v>
      </c>
      <c r="AC1225" s="1">
        <v>0</v>
      </c>
      <c r="AD1225" s="7">
        <v>43487</v>
      </c>
      <c r="AE1225" s="7">
        <v>43487</v>
      </c>
      <c r="AF1225">
        <v>0</v>
      </c>
      <c r="AG1225" t="s">
        <v>53</v>
      </c>
      <c r="AH1225" s="2">
        <v>0</v>
      </c>
      <c r="AI1225" s="1">
        <v>0</v>
      </c>
      <c r="AJ1225" s="1">
        <v>0</v>
      </c>
      <c r="AK1225" s="6" t="str">
        <f>+IF(Tabla1[[#This Row],[REQUEST_TY]]="SR MANTENIMIENTO CORRECTIVO", "EMERGENCIA", "OTROS")</f>
        <v>EMERGENCIA</v>
      </c>
      <c r="AL1225" s="6" t="str">
        <f>+_xlfn.IFS(Tabla1[[#This Row],[Veces obj]]&lt;=1,"0-1",Tabla1[[#This Row],[Veces obj]]&lt;=2,"1-2",Tabla1[[#This Row],[Veces obj]]&lt;=3,"2-3",TRUE,"&gt;3")</f>
        <v>0-1</v>
      </c>
      <c r="AM1225" s="6" t="str">
        <f>+_xlfn.IFS(MONTH(Tabla1[[#This Row],[MES]])&lt;=3,"Q1",MONTH(Tabla1[[#This Row],[MES]])&lt;=6,"Q2",MONTH(Tabla1[[#This Row],[MES]])&lt;=9,"Q3",TRUE,"Q4")</f>
        <v>Q1</v>
      </c>
      <c r="AN1225" t="str">
        <f>+IFERROR(VLOOKUP(Tabla1[[#This Row],[CUENTA]],CTAS[],2,0),"OTROS")</f>
        <v>OTROS</v>
      </c>
      <c r="AP1225" t="str">
        <f>+IFERROR(VLOOKUP(Tabla1[[#This Row],[EMPLEADO]],IS[],3,0),"OTROS")</f>
        <v>OTROS</v>
      </c>
      <c r="AQ1225" t="str">
        <f>+IFERROR(VLOOKUP(Tabla1[[#This Row],[EMPLEADO]],IS[[NÓMINA]:[INGENIERO]],2,0),"OTROS")</f>
        <v>OTROS</v>
      </c>
    </row>
    <row r="1226" spans="1:43" x14ac:dyDescent="0.25">
      <c r="A1226" t="s">
        <v>4444</v>
      </c>
      <c r="B1226">
        <v>1</v>
      </c>
      <c r="C1226" t="s">
        <v>7196</v>
      </c>
      <c r="D1226" t="s">
        <v>38</v>
      </c>
      <c r="E1226" t="s">
        <v>373</v>
      </c>
      <c r="F1226" t="s">
        <v>7197</v>
      </c>
      <c r="G1226" s="17" t="s">
        <v>6564</v>
      </c>
      <c r="H1226" t="s">
        <v>163</v>
      </c>
      <c r="I1226" t="s">
        <v>43</v>
      </c>
      <c r="J1226" t="s">
        <v>8</v>
      </c>
      <c r="K1226" t="s">
        <v>151</v>
      </c>
      <c r="L1226" t="s">
        <v>164</v>
      </c>
      <c r="M1226" t="s">
        <v>165</v>
      </c>
      <c r="N1226">
        <v>0</v>
      </c>
      <c r="O1226" t="s">
        <v>47</v>
      </c>
      <c r="P1226">
        <v>7</v>
      </c>
      <c r="Q1226" t="s">
        <v>194</v>
      </c>
      <c r="R1226" t="s">
        <v>153</v>
      </c>
      <c r="S1226" t="s">
        <v>50</v>
      </c>
      <c r="T1226" t="s">
        <v>51</v>
      </c>
      <c r="U1226" t="s">
        <v>444</v>
      </c>
      <c r="V1226">
        <v>0</v>
      </c>
      <c r="W1226" s="1">
        <v>0</v>
      </c>
      <c r="X1226">
        <v>1</v>
      </c>
      <c r="Y1226">
        <v>0</v>
      </c>
      <c r="Z1226">
        <v>5</v>
      </c>
      <c r="AA1226">
        <v>0</v>
      </c>
      <c r="AB1226" s="2">
        <v>0</v>
      </c>
      <c r="AC1226" s="1">
        <v>0</v>
      </c>
      <c r="AD1226" s="7">
        <v>43524</v>
      </c>
      <c r="AE1226" s="7">
        <v>43524</v>
      </c>
      <c r="AF1226">
        <v>0</v>
      </c>
      <c r="AG1226" t="s">
        <v>53</v>
      </c>
      <c r="AH1226" s="2">
        <v>0</v>
      </c>
      <c r="AI1226" s="1">
        <v>0</v>
      </c>
      <c r="AJ1226" s="1">
        <v>0</v>
      </c>
      <c r="AK1226" s="6" t="str">
        <f>+IF(Tabla1[[#This Row],[REQUEST_TY]]="SR MANTENIMIENTO CORRECTIVO", "EMERGENCIA", "OTROS")</f>
        <v>EMERGENCIA</v>
      </c>
      <c r="AL1226" s="6" t="str">
        <f>+_xlfn.IFS(Tabla1[[#This Row],[Veces obj]]&lt;=1,"0-1",Tabla1[[#This Row],[Veces obj]]&lt;=2,"1-2",Tabla1[[#This Row],[Veces obj]]&lt;=3,"2-3",TRUE,"&gt;3")</f>
        <v>0-1</v>
      </c>
      <c r="AM1226" s="6" t="str">
        <f>+_xlfn.IFS(MONTH(Tabla1[[#This Row],[MES]])&lt;=3,"Q1",MONTH(Tabla1[[#This Row],[MES]])&lt;=6,"Q2",MONTH(Tabla1[[#This Row],[MES]])&lt;=9,"Q3",TRUE,"Q4")</f>
        <v>Q1</v>
      </c>
      <c r="AN1226" t="str">
        <f>+IFERROR(VLOOKUP(Tabla1[[#This Row],[CUENTA]],CTAS[],2,0),"OTROS")</f>
        <v>HONEYWELL</v>
      </c>
      <c r="AO1226">
        <v>1</v>
      </c>
      <c r="AP1226" t="str">
        <f>+IFERROR(VLOOKUP(Tabla1[[#This Row],[EMPLEADO]],IS[],3,0),"OTROS")</f>
        <v>CHIHUAHUA</v>
      </c>
      <c r="AQ1226" t="str">
        <f>+IFERROR(VLOOKUP(Tabla1[[#This Row],[EMPLEADO]],IS[[NÓMINA]:[INGENIERO]],2,0),"OTROS")</f>
        <v>LUIS EDUARDO MUÑOZ</v>
      </c>
    </row>
    <row r="1227" spans="1:43" x14ac:dyDescent="0.25">
      <c r="A1227" t="s">
        <v>36</v>
      </c>
      <c r="B1227">
        <v>1</v>
      </c>
      <c r="C1227" t="s">
        <v>2483</v>
      </c>
      <c r="D1227" t="s">
        <v>38</v>
      </c>
      <c r="E1227" t="s">
        <v>275</v>
      </c>
      <c r="F1227" t="s">
        <v>2484</v>
      </c>
      <c r="G1227" s="17" t="s">
        <v>2485</v>
      </c>
      <c r="H1227" t="s">
        <v>568</v>
      </c>
      <c r="I1227" t="s">
        <v>43</v>
      </c>
      <c r="J1227" t="s">
        <v>8</v>
      </c>
      <c r="K1227" t="s">
        <v>2486</v>
      </c>
      <c r="L1227" t="s">
        <v>1442</v>
      </c>
      <c r="M1227" t="s">
        <v>932</v>
      </c>
      <c r="N1227">
        <v>0</v>
      </c>
      <c r="O1227" t="s">
        <v>47</v>
      </c>
      <c r="P1227">
        <v>8</v>
      </c>
      <c r="Q1227" t="s">
        <v>194</v>
      </c>
      <c r="R1227" t="s">
        <v>95</v>
      </c>
      <c r="S1227" t="s">
        <v>64</v>
      </c>
      <c r="T1227" t="s">
        <v>51</v>
      </c>
      <c r="U1227" t="s">
        <v>195</v>
      </c>
      <c r="V1227">
        <v>0.6</v>
      </c>
      <c r="W1227" s="1">
        <v>819</v>
      </c>
      <c r="X1227">
        <v>1</v>
      </c>
      <c r="Y1227">
        <v>2.4500000000000002</v>
      </c>
      <c r="Z1227">
        <v>5</v>
      </c>
      <c r="AA1227">
        <v>0.49000000000000005</v>
      </c>
      <c r="AB1227" s="2">
        <v>0</v>
      </c>
      <c r="AC1227" s="1">
        <v>0</v>
      </c>
      <c r="AD1227" s="7">
        <v>43494</v>
      </c>
      <c r="AE1227" s="7">
        <v>43494</v>
      </c>
      <c r="AF1227">
        <v>0</v>
      </c>
      <c r="AG1227" t="s">
        <v>53</v>
      </c>
      <c r="AH1227" s="2">
        <v>0</v>
      </c>
      <c r="AI1227" s="1">
        <v>0</v>
      </c>
      <c r="AJ1227" s="1">
        <v>0</v>
      </c>
      <c r="AK1227" s="6" t="str">
        <f>+IF(Tabla1[[#This Row],[REQUEST_TY]]="SR MANTENIMIENTO CORRECTIVO", "EMERGENCIA", "OTROS")</f>
        <v>EMERGENCIA</v>
      </c>
      <c r="AL1227" s="6" t="str">
        <f>+_xlfn.IFS(Tabla1[[#This Row],[Veces obj]]&lt;=1,"0-1",Tabla1[[#This Row],[Veces obj]]&lt;=2,"1-2",Tabla1[[#This Row],[Veces obj]]&lt;=3,"2-3",TRUE,"&gt;3")</f>
        <v>0-1</v>
      </c>
      <c r="AM1227" s="6" t="str">
        <f>+_xlfn.IFS(MONTH(Tabla1[[#This Row],[MES]])&lt;=3,"Q1",MONTH(Tabla1[[#This Row],[MES]])&lt;=6,"Q2",MONTH(Tabla1[[#This Row],[MES]])&lt;=9,"Q3",TRUE,"Q4")</f>
        <v>Q1</v>
      </c>
      <c r="AN1227" t="str">
        <f>+IFERROR(VLOOKUP(Tabla1[[#This Row],[CUENTA]],CTAS[],2,0),"OTROS")</f>
        <v>OTROS</v>
      </c>
      <c r="AP1227" t="str">
        <f>+IFERROR(VLOOKUP(Tabla1[[#This Row],[EMPLEADO]],IS[],3,0),"OTROS")</f>
        <v>OTROS</v>
      </c>
      <c r="AQ1227" t="str">
        <f>+IFERROR(VLOOKUP(Tabla1[[#This Row],[EMPLEADO]],IS[[NÓMINA]:[INGENIERO]],2,0),"OTROS")</f>
        <v>OTROS</v>
      </c>
    </row>
    <row r="1228" spans="1:43" x14ac:dyDescent="0.25">
      <c r="A1228" t="s">
        <v>4444</v>
      </c>
      <c r="B1228">
        <v>1</v>
      </c>
      <c r="C1228" t="s">
        <v>5559</v>
      </c>
      <c r="D1228" t="s">
        <v>38</v>
      </c>
      <c r="E1228" t="s">
        <v>39</v>
      </c>
      <c r="F1228" t="s">
        <v>5560</v>
      </c>
      <c r="G1228" s="17" t="s">
        <v>5561</v>
      </c>
      <c r="H1228" t="s">
        <v>691</v>
      </c>
      <c r="I1228" t="s">
        <v>43</v>
      </c>
      <c r="J1228" t="s">
        <v>8</v>
      </c>
      <c r="K1228" t="s">
        <v>5562</v>
      </c>
      <c r="L1228" t="s">
        <v>5563</v>
      </c>
      <c r="M1228" t="s">
        <v>640</v>
      </c>
      <c r="N1228">
        <v>0</v>
      </c>
      <c r="O1228" t="s">
        <v>47</v>
      </c>
      <c r="P1228">
        <v>2626</v>
      </c>
      <c r="Q1228" t="s">
        <v>48</v>
      </c>
      <c r="R1228" t="s">
        <v>49</v>
      </c>
      <c r="S1228" t="s">
        <v>50</v>
      </c>
      <c r="T1228" t="s">
        <v>51</v>
      </c>
      <c r="U1228" t="s">
        <v>52</v>
      </c>
      <c r="V1228">
        <v>1.05</v>
      </c>
      <c r="W1228" s="1">
        <v>750.75000000000011</v>
      </c>
      <c r="X1228">
        <v>1</v>
      </c>
      <c r="Y1228">
        <v>2.4500000000000002</v>
      </c>
      <c r="Z1228">
        <v>5</v>
      </c>
      <c r="AA1228">
        <v>0.49000000000000005</v>
      </c>
      <c r="AB1228" s="2">
        <v>0</v>
      </c>
      <c r="AC1228" s="1">
        <v>0</v>
      </c>
      <c r="AD1228" s="7">
        <v>43510</v>
      </c>
      <c r="AE1228" s="7">
        <v>43510</v>
      </c>
      <c r="AF1228">
        <v>0</v>
      </c>
      <c r="AG1228" t="s">
        <v>53</v>
      </c>
      <c r="AH1228" s="2">
        <v>0</v>
      </c>
      <c r="AI1228" s="1">
        <v>0</v>
      </c>
      <c r="AJ1228" s="1">
        <v>0</v>
      </c>
      <c r="AK1228" s="6" t="str">
        <f>+IF(Tabla1[[#This Row],[REQUEST_TY]]="SR MANTENIMIENTO CORRECTIVO", "EMERGENCIA", "OTROS")</f>
        <v>EMERGENCIA</v>
      </c>
      <c r="AL1228" s="6" t="str">
        <f>+_xlfn.IFS(Tabla1[[#This Row],[Veces obj]]&lt;=1,"0-1",Tabla1[[#This Row],[Veces obj]]&lt;=2,"1-2",Tabla1[[#This Row],[Veces obj]]&lt;=3,"2-3",TRUE,"&gt;3")</f>
        <v>0-1</v>
      </c>
      <c r="AM1228" s="6" t="str">
        <f>+_xlfn.IFS(MONTH(Tabla1[[#This Row],[MES]])&lt;=3,"Q1",MONTH(Tabla1[[#This Row],[MES]])&lt;=6,"Q2",MONTH(Tabla1[[#This Row],[MES]])&lt;=9,"Q3",TRUE,"Q4")</f>
        <v>Q1</v>
      </c>
      <c r="AN1228" t="str">
        <f>+IFERROR(VLOOKUP(Tabla1[[#This Row],[CUENTA]],CTAS[],2,0),"OTROS")</f>
        <v>OTROS</v>
      </c>
      <c r="AP1228" t="str">
        <f>+IFERROR(VLOOKUP(Tabla1[[#This Row],[EMPLEADO]],IS[],3,0),"OTROS")</f>
        <v>OTROS</v>
      </c>
      <c r="AQ1228" t="str">
        <f>+IFERROR(VLOOKUP(Tabla1[[#This Row],[EMPLEADO]],IS[[NÓMINA]:[INGENIERO]],2,0),"OTROS")</f>
        <v>OTROS</v>
      </c>
    </row>
    <row r="1229" spans="1:43" x14ac:dyDescent="0.25">
      <c r="A1229" t="s">
        <v>36</v>
      </c>
      <c r="B1229">
        <v>1</v>
      </c>
      <c r="C1229" t="s">
        <v>434</v>
      </c>
      <c r="D1229" t="s">
        <v>38</v>
      </c>
      <c r="E1229" t="s">
        <v>435</v>
      </c>
      <c r="F1229" t="s">
        <v>436</v>
      </c>
      <c r="G1229" s="17" t="s">
        <v>437</v>
      </c>
      <c r="H1229" t="s">
        <v>163</v>
      </c>
      <c r="I1229" t="s">
        <v>43</v>
      </c>
      <c r="J1229" t="s">
        <v>8</v>
      </c>
      <c r="K1229" t="s">
        <v>438</v>
      </c>
      <c r="L1229" t="s">
        <v>439</v>
      </c>
      <c r="M1229" t="s">
        <v>165</v>
      </c>
      <c r="N1229">
        <v>0</v>
      </c>
      <c r="O1229" t="s">
        <v>47</v>
      </c>
      <c r="P1229">
        <v>9</v>
      </c>
      <c r="Q1229" t="s">
        <v>194</v>
      </c>
      <c r="R1229" t="s">
        <v>440</v>
      </c>
      <c r="S1229" t="s">
        <v>139</v>
      </c>
      <c r="T1229" t="s">
        <v>51</v>
      </c>
      <c r="U1229" t="s">
        <v>224</v>
      </c>
      <c r="V1229">
        <v>0.8</v>
      </c>
      <c r="W1229" s="1">
        <v>1258.4000000000003</v>
      </c>
      <c r="X1229">
        <v>1</v>
      </c>
      <c r="Y1229">
        <v>0.03</v>
      </c>
      <c r="Z1229">
        <v>4</v>
      </c>
      <c r="AA1229">
        <v>7.4999999999999997E-3</v>
      </c>
      <c r="AB1229" s="2">
        <v>0</v>
      </c>
      <c r="AC1229" s="1">
        <v>0</v>
      </c>
      <c r="AD1229" s="7">
        <v>43467</v>
      </c>
      <c r="AE1229" s="7">
        <v>43467</v>
      </c>
      <c r="AF1229">
        <v>0</v>
      </c>
      <c r="AG1229" t="s">
        <v>53</v>
      </c>
      <c r="AH1229" s="2">
        <v>0</v>
      </c>
      <c r="AI1229" s="1">
        <v>0</v>
      </c>
      <c r="AJ1229" s="1">
        <v>0</v>
      </c>
      <c r="AK1229" s="6" t="str">
        <f>+IF(Tabla1[[#This Row],[REQUEST_TY]]="SR MANTENIMIENTO CORRECTIVO", "EMERGENCIA", "OTROS")</f>
        <v>EMERGENCIA</v>
      </c>
      <c r="AL1229" s="6" t="str">
        <f>+_xlfn.IFS(Tabla1[[#This Row],[Veces obj]]&lt;=1,"0-1",Tabla1[[#This Row],[Veces obj]]&lt;=2,"1-2",Tabla1[[#This Row],[Veces obj]]&lt;=3,"2-3",TRUE,"&gt;3")</f>
        <v>0-1</v>
      </c>
      <c r="AM1229" s="6" t="str">
        <f>+_xlfn.IFS(MONTH(Tabla1[[#This Row],[MES]])&lt;=3,"Q1",MONTH(Tabla1[[#This Row],[MES]])&lt;=6,"Q2",MONTH(Tabla1[[#This Row],[MES]])&lt;=9,"Q3",TRUE,"Q4")</f>
        <v>Q1</v>
      </c>
      <c r="AN1229" t="str">
        <f>+IFERROR(VLOOKUP(Tabla1[[#This Row],[CUENTA]],CTAS[],2,0),"OTROS")</f>
        <v>OTROS</v>
      </c>
      <c r="AO1229">
        <v>1</v>
      </c>
      <c r="AP1229" t="str">
        <f>+IFERROR(VLOOKUP(Tabla1[[#This Row],[EMPLEADO]],IS[],3,0),"OTROS")</f>
        <v>CHIHUAHUA</v>
      </c>
      <c r="AQ1229" t="str">
        <f>+IFERROR(VLOOKUP(Tabla1[[#This Row],[EMPLEADO]],IS[[NÓMINA]:[INGENIERO]],2,0),"OTROS")</f>
        <v>LUIS EDUARDO MUÑOZ</v>
      </c>
    </row>
    <row r="1230" spans="1:43" x14ac:dyDescent="0.25">
      <c r="A1230" t="s">
        <v>4444</v>
      </c>
      <c r="B1230">
        <v>1</v>
      </c>
      <c r="C1230" t="s">
        <v>6835</v>
      </c>
      <c r="D1230" t="s">
        <v>38</v>
      </c>
      <c r="E1230" t="s">
        <v>89</v>
      </c>
      <c r="F1230" t="s">
        <v>6836</v>
      </c>
      <c r="G1230" s="17" t="s">
        <v>6837</v>
      </c>
      <c r="H1230" t="s">
        <v>163</v>
      </c>
      <c r="I1230" t="s">
        <v>43</v>
      </c>
      <c r="J1230" t="s">
        <v>8</v>
      </c>
      <c r="K1230" t="s">
        <v>151</v>
      </c>
      <c r="L1230" t="s">
        <v>229</v>
      </c>
      <c r="M1230" t="s">
        <v>165</v>
      </c>
      <c r="N1230">
        <v>0</v>
      </c>
      <c r="O1230" t="s">
        <v>47</v>
      </c>
      <c r="P1230">
        <v>154</v>
      </c>
      <c r="Q1230" t="s">
        <v>48</v>
      </c>
      <c r="R1230" t="s">
        <v>95</v>
      </c>
      <c r="S1230" t="s">
        <v>64</v>
      </c>
      <c r="T1230" t="s">
        <v>51</v>
      </c>
      <c r="U1230" t="s">
        <v>96</v>
      </c>
      <c r="V1230">
        <v>1.1000000000000001</v>
      </c>
      <c r="W1230" s="1">
        <v>1501.5000000000002</v>
      </c>
      <c r="X1230">
        <v>1</v>
      </c>
      <c r="Y1230">
        <v>7.0000000000000007E-2</v>
      </c>
      <c r="Z1230">
        <v>5</v>
      </c>
      <c r="AA1230">
        <v>1.4000000000000002E-2</v>
      </c>
      <c r="AB1230" s="2">
        <v>0</v>
      </c>
      <c r="AC1230" s="1">
        <v>0</v>
      </c>
      <c r="AD1230" s="7">
        <v>43517</v>
      </c>
      <c r="AE1230" s="7">
        <v>43517</v>
      </c>
      <c r="AF1230">
        <v>0</v>
      </c>
      <c r="AG1230" t="s">
        <v>53</v>
      </c>
      <c r="AH1230" s="2">
        <v>0</v>
      </c>
      <c r="AI1230" s="1">
        <v>0</v>
      </c>
      <c r="AJ1230" s="1">
        <v>0</v>
      </c>
      <c r="AK1230" s="6" t="str">
        <f>+IF(Tabla1[[#This Row],[REQUEST_TY]]="SR MANTENIMIENTO CORRECTIVO", "EMERGENCIA", "OTROS")</f>
        <v>EMERGENCIA</v>
      </c>
      <c r="AL1230" s="6" t="str">
        <f>+_xlfn.IFS(Tabla1[[#This Row],[Veces obj]]&lt;=1,"0-1",Tabla1[[#This Row],[Veces obj]]&lt;=2,"1-2",Tabla1[[#This Row],[Veces obj]]&lt;=3,"2-3",TRUE,"&gt;3")</f>
        <v>0-1</v>
      </c>
      <c r="AM1230" s="6" t="str">
        <f>+_xlfn.IFS(MONTH(Tabla1[[#This Row],[MES]])&lt;=3,"Q1",MONTH(Tabla1[[#This Row],[MES]])&lt;=6,"Q2",MONTH(Tabla1[[#This Row],[MES]])&lt;=9,"Q3",TRUE,"Q4")</f>
        <v>Q1</v>
      </c>
      <c r="AN1230" t="str">
        <f>+IFERROR(VLOOKUP(Tabla1[[#This Row],[CUENTA]],CTAS[],2,0),"OTROS")</f>
        <v>HONEYWELL</v>
      </c>
      <c r="AO1230">
        <v>1</v>
      </c>
      <c r="AP1230" t="str">
        <f>+IFERROR(VLOOKUP(Tabla1[[#This Row],[EMPLEADO]],IS[],3,0),"OTROS")</f>
        <v>CHIHUAHUA</v>
      </c>
      <c r="AQ1230" t="str">
        <f>+IFERROR(VLOOKUP(Tabla1[[#This Row],[EMPLEADO]],IS[[NÓMINA]:[INGENIERO]],2,0),"OTROS")</f>
        <v>LUIS EDUARDO MUÑOZ</v>
      </c>
    </row>
    <row r="1231" spans="1:43" x14ac:dyDescent="0.25">
      <c r="A1231" t="s">
        <v>4444</v>
      </c>
      <c r="B1231">
        <v>1</v>
      </c>
      <c r="C1231" t="s">
        <v>6047</v>
      </c>
      <c r="D1231" t="s">
        <v>38</v>
      </c>
      <c r="E1231" t="s">
        <v>39</v>
      </c>
      <c r="F1231" t="s">
        <v>6048</v>
      </c>
      <c r="G1231" s="17" t="s">
        <v>6049</v>
      </c>
      <c r="H1231" t="s">
        <v>740</v>
      </c>
      <c r="I1231" t="s">
        <v>43</v>
      </c>
      <c r="J1231" t="s">
        <v>8</v>
      </c>
      <c r="K1231" t="s">
        <v>1236</v>
      </c>
      <c r="L1231" t="s">
        <v>2603</v>
      </c>
      <c r="M1231" t="s">
        <v>1238</v>
      </c>
      <c r="N1231">
        <v>0</v>
      </c>
      <c r="O1231" t="s">
        <v>47</v>
      </c>
      <c r="P1231">
        <v>139</v>
      </c>
      <c r="Q1231" t="s">
        <v>48</v>
      </c>
      <c r="R1231" t="s">
        <v>49</v>
      </c>
      <c r="S1231" t="s">
        <v>50</v>
      </c>
      <c r="T1231" t="s">
        <v>51</v>
      </c>
      <c r="U1231" t="s">
        <v>52</v>
      </c>
      <c r="V1231">
        <v>1.05</v>
      </c>
      <c r="W1231" s="1">
        <v>750.75000000000011</v>
      </c>
      <c r="X1231">
        <v>1</v>
      </c>
      <c r="Y1231">
        <v>2.4700000000000002</v>
      </c>
      <c r="Z1231">
        <v>5</v>
      </c>
      <c r="AA1231">
        <v>0.49400000000000005</v>
      </c>
      <c r="AB1231" s="2">
        <v>0</v>
      </c>
      <c r="AC1231" s="1">
        <v>0</v>
      </c>
      <c r="AD1231" s="7">
        <v>43510</v>
      </c>
      <c r="AE1231" s="7">
        <v>43510</v>
      </c>
      <c r="AF1231">
        <v>0</v>
      </c>
      <c r="AG1231" t="s">
        <v>53</v>
      </c>
      <c r="AH1231" s="2">
        <v>0</v>
      </c>
      <c r="AI1231" s="1">
        <v>0</v>
      </c>
      <c r="AJ1231" s="1">
        <v>0</v>
      </c>
      <c r="AK1231" s="6" t="str">
        <f>+IF(Tabla1[[#This Row],[REQUEST_TY]]="SR MANTENIMIENTO CORRECTIVO", "EMERGENCIA", "OTROS")</f>
        <v>EMERGENCIA</v>
      </c>
      <c r="AL1231" s="6" t="str">
        <f>+_xlfn.IFS(Tabla1[[#This Row],[Veces obj]]&lt;=1,"0-1",Tabla1[[#This Row],[Veces obj]]&lt;=2,"1-2",Tabla1[[#This Row],[Veces obj]]&lt;=3,"2-3",TRUE,"&gt;3")</f>
        <v>0-1</v>
      </c>
      <c r="AM1231" s="6" t="str">
        <f>+_xlfn.IFS(MONTH(Tabla1[[#This Row],[MES]])&lt;=3,"Q1",MONTH(Tabla1[[#This Row],[MES]])&lt;=6,"Q2",MONTH(Tabla1[[#This Row],[MES]])&lt;=9,"Q3",TRUE,"Q4")</f>
        <v>Q1</v>
      </c>
      <c r="AN1231" t="str">
        <f>+IFERROR(VLOOKUP(Tabla1[[#This Row],[CUENTA]],CTAS[],2,0),"OTROS")</f>
        <v>OTROS</v>
      </c>
      <c r="AP1231" t="str">
        <f>+IFERROR(VLOOKUP(Tabla1[[#This Row],[EMPLEADO]],IS[],3,0),"OTROS")</f>
        <v>OTROS</v>
      </c>
      <c r="AQ1231" t="str">
        <f>+IFERROR(VLOOKUP(Tabla1[[#This Row],[EMPLEADO]],IS[[NÓMINA]:[INGENIERO]],2,0),"OTROS")</f>
        <v>OTROS</v>
      </c>
    </row>
    <row r="1232" spans="1:43" x14ac:dyDescent="0.25">
      <c r="A1232" t="s">
        <v>4444</v>
      </c>
      <c r="B1232">
        <v>1</v>
      </c>
      <c r="C1232" t="s">
        <v>7063</v>
      </c>
      <c r="D1232" t="s">
        <v>38</v>
      </c>
      <c r="E1232" t="s">
        <v>76</v>
      </c>
      <c r="F1232" t="s">
        <v>7064</v>
      </c>
      <c r="G1232" s="17" t="s">
        <v>2690</v>
      </c>
      <c r="H1232" t="s">
        <v>679</v>
      </c>
      <c r="I1232" t="s">
        <v>43</v>
      </c>
      <c r="J1232" t="s">
        <v>8</v>
      </c>
      <c r="K1232" t="s">
        <v>59</v>
      </c>
      <c r="L1232" t="s">
        <v>2692</v>
      </c>
      <c r="M1232" t="s">
        <v>46</v>
      </c>
      <c r="N1232">
        <v>0</v>
      </c>
      <c r="O1232" t="s">
        <v>47</v>
      </c>
      <c r="P1232">
        <v>4</v>
      </c>
      <c r="Q1232" t="s">
        <v>207</v>
      </c>
      <c r="R1232" t="s">
        <v>63</v>
      </c>
      <c r="S1232" t="s">
        <v>64</v>
      </c>
      <c r="T1232" t="s">
        <v>51</v>
      </c>
      <c r="U1232" t="s">
        <v>209</v>
      </c>
      <c r="V1232">
        <v>0</v>
      </c>
      <c r="W1232" s="1">
        <v>0</v>
      </c>
      <c r="X1232">
        <v>1</v>
      </c>
      <c r="Y1232">
        <v>2.4700000000000002</v>
      </c>
      <c r="Z1232">
        <v>5</v>
      </c>
      <c r="AA1232">
        <v>0.49400000000000005</v>
      </c>
      <c r="AB1232" s="2">
        <v>0</v>
      </c>
      <c r="AC1232" s="1">
        <v>0</v>
      </c>
      <c r="AD1232" s="7">
        <v>43523</v>
      </c>
      <c r="AE1232" s="7">
        <v>43524</v>
      </c>
      <c r="AF1232">
        <v>1</v>
      </c>
      <c r="AG1232" t="s">
        <v>53</v>
      </c>
      <c r="AH1232" s="2">
        <v>0</v>
      </c>
      <c r="AI1232" s="1">
        <v>0</v>
      </c>
      <c r="AJ1232" s="1">
        <v>0</v>
      </c>
      <c r="AK1232" s="6" t="str">
        <f>+IF(Tabla1[[#This Row],[REQUEST_TY]]="SR MANTENIMIENTO CORRECTIVO", "EMERGENCIA", "OTROS")</f>
        <v>EMERGENCIA</v>
      </c>
      <c r="AL1232" s="6" t="str">
        <f>+_xlfn.IFS(Tabla1[[#This Row],[Veces obj]]&lt;=1,"0-1",Tabla1[[#This Row],[Veces obj]]&lt;=2,"1-2",Tabla1[[#This Row],[Veces obj]]&lt;=3,"2-3",TRUE,"&gt;3")</f>
        <v>0-1</v>
      </c>
      <c r="AM1232" s="6" t="str">
        <f>+_xlfn.IFS(MONTH(Tabla1[[#This Row],[MES]])&lt;=3,"Q1",MONTH(Tabla1[[#This Row],[MES]])&lt;=6,"Q2",MONTH(Tabla1[[#This Row],[MES]])&lt;=9,"Q3",TRUE,"Q4")</f>
        <v>Q1</v>
      </c>
      <c r="AN1232" t="str">
        <f>+IFERROR(VLOOKUP(Tabla1[[#This Row],[CUENTA]],CTAS[],2,0),"OTROS")</f>
        <v>OTROS</v>
      </c>
      <c r="AP1232" t="str">
        <f>+IFERROR(VLOOKUP(Tabla1[[#This Row],[EMPLEADO]],IS[],3,0),"OTROS")</f>
        <v>OTROS</v>
      </c>
      <c r="AQ1232" t="str">
        <f>+IFERROR(VLOOKUP(Tabla1[[#This Row],[EMPLEADO]],IS[[NÓMINA]:[INGENIERO]],2,0),"OTROS")</f>
        <v>OTROS</v>
      </c>
    </row>
    <row r="1233" spans="1:43" x14ac:dyDescent="0.25">
      <c r="A1233" t="s">
        <v>36</v>
      </c>
      <c r="B1233">
        <v>1</v>
      </c>
      <c r="C1233" t="s">
        <v>2489</v>
      </c>
      <c r="D1233" t="s">
        <v>38</v>
      </c>
      <c r="E1233" t="s">
        <v>133</v>
      </c>
      <c r="F1233" t="s">
        <v>2490</v>
      </c>
      <c r="G1233" s="17" t="s">
        <v>2020</v>
      </c>
      <c r="H1233" t="s">
        <v>136</v>
      </c>
      <c r="I1233" t="s">
        <v>43</v>
      </c>
      <c r="J1233" t="s">
        <v>8</v>
      </c>
      <c r="K1233" t="s">
        <v>59</v>
      </c>
      <c r="L1233" t="s">
        <v>1206</v>
      </c>
      <c r="M1233" t="s">
        <v>61</v>
      </c>
      <c r="N1233">
        <v>0</v>
      </c>
      <c r="O1233" t="s">
        <v>47</v>
      </c>
      <c r="P1233">
        <v>64</v>
      </c>
      <c r="Q1233" t="s">
        <v>48</v>
      </c>
      <c r="R1233" t="s">
        <v>138</v>
      </c>
      <c r="S1233" t="s">
        <v>139</v>
      </c>
      <c r="T1233" t="s">
        <v>51</v>
      </c>
      <c r="U1233" t="s">
        <v>353</v>
      </c>
      <c r="V1233">
        <v>1.1499999999999999</v>
      </c>
      <c r="W1233" s="1">
        <v>1808.95</v>
      </c>
      <c r="X1233">
        <v>1</v>
      </c>
      <c r="Y1233">
        <v>1.98</v>
      </c>
      <c r="Z1233">
        <v>4</v>
      </c>
      <c r="AA1233">
        <v>0.495</v>
      </c>
      <c r="AB1233" s="2">
        <v>0</v>
      </c>
      <c r="AC1233" s="1">
        <v>0</v>
      </c>
      <c r="AD1233" s="7">
        <v>43468</v>
      </c>
      <c r="AE1233" s="7">
        <v>43468</v>
      </c>
      <c r="AF1233">
        <v>0</v>
      </c>
      <c r="AG1233" t="s">
        <v>53</v>
      </c>
      <c r="AH1233" s="2">
        <v>0</v>
      </c>
      <c r="AI1233" s="1">
        <v>0</v>
      </c>
      <c r="AJ1233" s="1">
        <v>0</v>
      </c>
      <c r="AK1233" s="6" t="str">
        <f>+IF(Tabla1[[#This Row],[REQUEST_TY]]="SR MANTENIMIENTO CORRECTIVO", "EMERGENCIA", "OTROS")</f>
        <v>EMERGENCIA</v>
      </c>
      <c r="AL1233" s="6" t="str">
        <f>+_xlfn.IFS(Tabla1[[#This Row],[Veces obj]]&lt;=1,"0-1",Tabla1[[#This Row],[Veces obj]]&lt;=2,"1-2",Tabla1[[#This Row],[Veces obj]]&lt;=3,"2-3",TRUE,"&gt;3")</f>
        <v>0-1</v>
      </c>
      <c r="AM1233" s="6" t="str">
        <f>+_xlfn.IFS(MONTH(Tabla1[[#This Row],[MES]])&lt;=3,"Q1",MONTH(Tabla1[[#This Row],[MES]])&lt;=6,"Q2",MONTH(Tabla1[[#This Row],[MES]])&lt;=9,"Q3",TRUE,"Q4")</f>
        <v>Q1</v>
      </c>
      <c r="AN1233" t="str">
        <f>+IFERROR(VLOOKUP(Tabla1[[#This Row],[CUENTA]],CTAS[],2,0),"OTROS")</f>
        <v>OTROS</v>
      </c>
      <c r="AP1233" t="str">
        <f>+IFERROR(VLOOKUP(Tabla1[[#This Row],[EMPLEADO]],IS[],3,0),"OTROS")</f>
        <v>OTROS</v>
      </c>
      <c r="AQ1233" t="str">
        <f>+IFERROR(VLOOKUP(Tabla1[[#This Row],[EMPLEADO]],IS[[NÓMINA]:[INGENIERO]],2,0),"OTROS")</f>
        <v>OTROS</v>
      </c>
    </row>
    <row r="1234" spans="1:43" x14ac:dyDescent="0.25">
      <c r="A1234" t="s">
        <v>36</v>
      </c>
      <c r="B1234">
        <v>1</v>
      </c>
      <c r="C1234" t="s">
        <v>2491</v>
      </c>
      <c r="D1234" t="s">
        <v>38</v>
      </c>
      <c r="E1234" t="s">
        <v>332</v>
      </c>
      <c r="F1234" t="s">
        <v>2492</v>
      </c>
      <c r="G1234" s="17" t="s">
        <v>2493</v>
      </c>
      <c r="H1234" t="s">
        <v>220</v>
      </c>
      <c r="I1234" t="s">
        <v>43</v>
      </c>
      <c r="J1234" t="s">
        <v>8</v>
      </c>
      <c r="K1234" t="s">
        <v>117</v>
      </c>
      <c r="L1234" t="s">
        <v>2494</v>
      </c>
      <c r="M1234" t="s">
        <v>2495</v>
      </c>
      <c r="N1234">
        <v>0</v>
      </c>
      <c r="O1234" t="s">
        <v>47</v>
      </c>
      <c r="P1234">
        <v>1842</v>
      </c>
      <c r="Q1234" t="s">
        <v>48</v>
      </c>
      <c r="R1234" t="s">
        <v>317</v>
      </c>
      <c r="S1234" t="s">
        <v>318</v>
      </c>
      <c r="T1234" t="s">
        <v>51</v>
      </c>
      <c r="U1234" t="s">
        <v>353</v>
      </c>
      <c r="V1234">
        <v>1.1499999999999999</v>
      </c>
      <c r="W1234" s="1">
        <v>1808.95</v>
      </c>
      <c r="X1234">
        <v>1</v>
      </c>
      <c r="Y1234">
        <v>1.98</v>
      </c>
      <c r="Z1234">
        <v>4</v>
      </c>
      <c r="AA1234">
        <v>0.495</v>
      </c>
      <c r="AB1234" s="2">
        <v>0</v>
      </c>
      <c r="AC1234" s="1">
        <v>0</v>
      </c>
      <c r="AD1234" s="7">
        <v>43482</v>
      </c>
      <c r="AE1234" s="7">
        <v>43482</v>
      </c>
      <c r="AF1234">
        <v>0</v>
      </c>
      <c r="AG1234" t="s">
        <v>53</v>
      </c>
      <c r="AH1234" s="2">
        <v>0</v>
      </c>
      <c r="AI1234" s="1">
        <v>0</v>
      </c>
      <c r="AJ1234" s="1">
        <v>0</v>
      </c>
      <c r="AK1234" s="6" t="str">
        <f>+IF(Tabla1[[#This Row],[REQUEST_TY]]="SR MANTENIMIENTO CORRECTIVO", "EMERGENCIA", "OTROS")</f>
        <v>EMERGENCIA</v>
      </c>
      <c r="AL1234" s="6" t="str">
        <f>+_xlfn.IFS(Tabla1[[#This Row],[Veces obj]]&lt;=1,"0-1",Tabla1[[#This Row],[Veces obj]]&lt;=2,"1-2",Tabla1[[#This Row],[Veces obj]]&lt;=3,"2-3",TRUE,"&gt;3")</f>
        <v>0-1</v>
      </c>
      <c r="AM1234" s="6" t="str">
        <f>+_xlfn.IFS(MONTH(Tabla1[[#This Row],[MES]])&lt;=3,"Q1",MONTH(Tabla1[[#This Row],[MES]])&lt;=6,"Q2",MONTH(Tabla1[[#This Row],[MES]])&lt;=9,"Q3",TRUE,"Q4")</f>
        <v>Q1</v>
      </c>
      <c r="AN1234" t="str">
        <f>+IFERROR(VLOOKUP(Tabla1[[#This Row],[CUENTA]],CTAS[],2,0),"OTROS")</f>
        <v>OTROS</v>
      </c>
      <c r="AP1234" t="str">
        <f>+IFERROR(VLOOKUP(Tabla1[[#This Row],[EMPLEADO]],IS[],3,0),"OTROS")</f>
        <v>OTROS</v>
      </c>
      <c r="AQ1234" t="str">
        <f>+IFERROR(VLOOKUP(Tabla1[[#This Row],[EMPLEADO]],IS[[NÓMINA]:[INGENIERO]],2,0),"OTROS")</f>
        <v>OTROS</v>
      </c>
    </row>
    <row r="1235" spans="1:43" x14ac:dyDescent="0.25">
      <c r="A1235" t="s">
        <v>36</v>
      </c>
      <c r="B1235">
        <v>1</v>
      </c>
      <c r="C1235" t="s">
        <v>2496</v>
      </c>
      <c r="D1235" t="s">
        <v>38</v>
      </c>
      <c r="E1235" t="s">
        <v>1049</v>
      </c>
      <c r="F1235" t="s">
        <v>2497</v>
      </c>
      <c r="G1235" s="17" t="s">
        <v>2498</v>
      </c>
      <c r="H1235" t="s">
        <v>1572</v>
      </c>
      <c r="I1235" t="s">
        <v>43</v>
      </c>
      <c r="J1235" t="s">
        <v>8</v>
      </c>
      <c r="K1235" t="s">
        <v>102</v>
      </c>
      <c r="L1235" t="s">
        <v>1573</v>
      </c>
      <c r="M1235" t="s">
        <v>1574</v>
      </c>
      <c r="N1235">
        <v>0</v>
      </c>
      <c r="O1235" t="s">
        <v>47</v>
      </c>
      <c r="P1235">
        <v>3</v>
      </c>
      <c r="Q1235" t="s">
        <v>388</v>
      </c>
      <c r="R1235" t="s">
        <v>223</v>
      </c>
      <c r="S1235" t="s">
        <v>139</v>
      </c>
      <c r="T1235" t="s">
        <v>51</v>
      </c>
      <c r="U1235" t="s">
        <v>872</v>
      </c>
      <c r="V1235">
        <v>0</v>
      </c>
      <c r="W1235" s="1">
        <v>0</v>
      </c>
      <c r="X1235">
        <v>1</v>
      </c>
      <c r="Y1235">
        <v>1.98</v>
      </c>
      <c r="Z1235">
        <v>4</v>
      </c>
      <c r="AA1235">
        <v>0.495</v>
      </c>
      <c r="AB1235" s="2">
        <v>0</v>
      </c>
      <c r="AC1235" s="1">
        <v>0</v>
      </c>
      <c r="AD1235" s="7">
        <v>43490</v>
      </c>
      <c r="AE1235" s="7">
        <v>43490</v>
      </c>
      <c r="AF1235">
        <v>0</v>
      </c>
      <c r="AG1235" t="s">
        <v>53</v>
      </c>
      <c r="AH1235" s="2">
        <v>0</v>
      </c>
      <c r="AI1235" s="1">
        <v>0</v>
      </c>
      <c r="AJ1235" s="1">
        <v>0</v>
      </c>
      <c r="AK1235" s="6" t="str">
        <f>+IF(Tabla1[[#This Row],[REQUEST_TY]]="SR MANTENIMIENTO CORRECTIVO", "EMERGENCIA", "OTROS")</f>
        <v>EMERGENCIA</v>
      </c>
      <c r="AL1235" s="6" t="str">
        <f>+_xlfn.IFS(Tabla1[[#This Row],[Veces obj]]&lt;=1,"0-1",Tabla1[[#This Row],[Veces obj]]&lt;=2,"1-2",Tabla1[[#This Row],[Veces obj]]&lt;=3,"2-3",TRUE,"&gt;3")</f>
        <v>0-1</v>
      </c>
      <c r="AM1235" s="6" t="str">
        <f>+_xlfn.IFS(MONTH(Tabla1[[#This Row],[MES]])&lt;=3,"Q1",MONTH(Tabla1[[#This Row],[MES]])&lt;=6,"Q2",MONTH(Tabla1[[#This Row],[MES]])&lt;=9,"Q3",TRUE,"Q4")</f>
        <v>Q1</v>
      </c>
      <c r="AN1235" t="str">
        <f>+IFERROR(VLOOKUP(Tabla1[[#This Row],[CUENTA]],CTAS[],2,0),"OTROS")</f>
        <v>OTROS</v>
      </c>
      <c r="AP1235" t="str">
        <f>+IFERROR(VLOOKUP(Tabla1[[#This Row],[EMPLEADO]],IS[],3,0),"OTROS")</f>
        <v>OTROS</v>
      </c>
      <c r="AQ1235" t="str">
        <f>+IFERROR(VLOOKUP(Tabla1[[#This Row],[EMPLEADO]],IS[[NÓMINA]:[INGENIERO]],2,0),"OTROS")</f>
        <v>OTROS</v>
      </c>
    </row>
    <row r="1236" spans="1:43" x14ac:dyDescent="0.25">
      <c r="A1236" t="s">
        <v>4444</v>
      </c>
      <c r="B1236">
        <v>1</v>
      </c>
      <c r="C1236" t="s">
        <v>6007</v>
      </c>
      <c r="D1236" t="s">
        <v>38</v>
      </c>
      <c r="E1236" t="s">
        <v>4548</v>
      </c>
      <c r="F1236" t="s">
        <v>6008</v>
      </c>
      <c r="G1236" s="17" t="s">
        <v>6009</v>
      </c>
      <c r="H1236" t="s">
        <v>1063</v>
      </c>
      <c r="I1236" t="s">
        <v>43</v>
      </c>
      <c r="J1236" t="s">
        <v>8</v>
      </c>
      <c r="K1236" t="s">
        <v>385</v>
      </c>
      <c r="L1236" t="s">
        <v>397</v>
      </c>
      <c r="M1236" t="s">
        <v>387</v>
      </c>
      <c r="N1236">
        <v>0</v>
      </c>
      <c r="O1236" t="s">
        <v>47</v>
      </c>
      <c r="P1236">
        <v>72</v>
      </c>
      <c r="Q1236" t="s">
        <v>48</v>
      </c>
      <c r="R1236" t="s">
        <v>49</v>
      </c>
      <c r="S1236" t="s">
        <v>50</v>
      </c>
      <c r="T1236" t="s">
        <v>51</v>
      </c>
      <c r="U1236" t="s">
        <v>52</v>
      </c>
      <c r="V1236">
        <v>1.05</v>
      </c>
      <c r="W1236" s="1">
        <v>750.75000000000011</v>
      </c>
      <c r="X1236">
        <v>1</v>
      </c>
      <c r="Y1236">
        <v>2.48</v>
      </c>
      <c r="Z1236">
        <v>5</v>
      </c>
      <c r="AA1236">
        <v>0.496</v>
      </c>
      <c r="AB1236" s="2">
        <v>0</v>
      </c>
      <c r="AC1236" s="1">
        <v>0</v>
      </c>
      <c r="AD1236" s="7">
        <v>43511</v>
      </c>
      <c r="AE1236" s="7">
        <v>43514</v>
      </c>
      <c r="AF1236">
        <v>1</v>
      </c>
      <c r="AG1236" t="s">
        <v>53</v>
      </c>
      <c r="AH1236" s="2">
        <v>0</v>
      </c>
      <c r="AI1236" s="1">
        <v>0</v>
      </c>
      <c r="AJ1236" s="1">
        <v>0</v>
      </c>
      <c r="AK1236" s="6" t="str">
        <f>+IF(Tabla1[[#This Row],[REQUEST_TY]]="SR MANTENIMIENTO CORRECTIVO", "EMERGENCIA", "OTROS")</f>
        <v>EMERGENCIA</v>
      </c>
      <c r="AL1236" s="6" t="str">
        <f>+_xlfn.IFS(Tabla1[[#This Row],[Veces obj]]&lt;=1,"0-1",Tabla1[[#This Row],[Veces obj]]&lt;=2,"1-2",Tabla1[[#This Row],[Veces obj]]&lt;=3,"2-3",TRUE,"&gt;3")</f>
        <v>0-1</v>
      </c>
      <c r="AM1236" s="6" t="str">
        <f>+_xlfn.IFS(MONTH(Tabla1[[#This Row],[MES]])&lt;=3,"Q1",MONTH(Tabla1[[#This Row],[MES]])&lt;=6,"Q2",MONTH(Tabla1[[#This Row],[MES]])&lt;=9,"Q3",TRUE,"Q4")</f>
        <v>Q1</v>
      </c>
      <c r="AN1236" t="str">
        <f>+IFERROR(VLOOKUP(Tabla1[[#This Row],[CUENTA]],CTAS[],2,0),"OTROS")</f>
        <v>OTROS</v>
      </c>
      <c r="AP1236" t="str">
        <f>+IFERROR(VLOOKUP(Tabla1[[#This Row],[EMPLEADO]],IS[],3,0),"OTROS")</f>
        <v>OTROS</v>
      </c>
      <c r="AQ1236" t="str">
        <f>+IFERROR(VLOOKUP(Tabla1[[#This Row],[EMPLEADO]],IS[[NÓMINA]:[INGENIERO]],2,0),"OTROS")</f>
        <v>OTROS</v>
      </c>
    </row>
    <row r="1237" spans="1:43" x14ac:dyDescent="0.25">
      <c r="A1237" t="s">
        <v>36</v>
      </c>
      <c r="B1237">
        <v>1</v>
      </c>
      <c r="C1237" t="s">
        <v>2499</v>
      </c>
      <c r="D1237" t="s">
        <v>38</v>
      </c>
      <c r="E1237" t="s">
        <v>373</v>
      </c>
      <c r="F1237" t="s">
        <v>2500</v>
      </c>
      <c r="G1237" s="17" t="s">
        <v>2501</v>
      </c>
      <c r="H1237" t="s">
        <v>58</v>
      </c>
      <c r="I1237" t="s">
        <v>43</v>
      </c>
      <c r="J1237" t="s">
        <v>8</v>
      </c>
      <c r="K1237" t="s">
        <v>102</v>
      </c>
      <c r="L1237" t="s">
        <v>1590</v>
      </c>
      <c r="M1237" t="s">
        <v>222</v>
      </c>
      <c r="N1237">
        <v>0</v>
      </c>
      <c r="O1237" t="s">
        <v>47</v>
      </c>
      <c r="P1237">
        <v>88</v>
      </c>
      <c r="Q1237" t="s">
        <v>48</v>
      </c>
      <c r="R1237" t="s">
        <v>153</v>
      </c>
      <c r="S1237" t="s">
        <v>50</v>
      </c>
      <c r="T1237" t="s">
        <v>51</v>
      </c>
      <c r="U1237" t="s">
        <v>52</v>
      </c>
      <c r="V1237">
        <v>1.05</v>
      </c>
      <c r="W1237" s="1">
        <v>750.75000000000011</v>
      </c>
      <c r="X1237">
        <v>1</v>
      </c>
      <c r="Y1237">
        <v>2.4900000000000002</v>
      </c>
      <c r="Z1237">
        <v>5</v>
      </c>
      <c r="AA1237">
        <v>0.49800000000000005</v>
      </c>
      <c r="AB1237" s="2">
        <v>0</v>
      </c>
      <c r="AC1237" s="1">
        <v>0</v>
      </c>
      <c r="AD1237" s="7">
        <v>43482</v>
      </c>
      <c r="AE1237" s="7">
        <v>43482</v>
      </c>
      <c r="AF1237">
        <v>0</v>
      </c>
      <c r="AG1237" t="s">
        <v>53</v>
      </c>
      <c r="AH1237" s="2">
        <v>0</v>
      </c>
      <c r="AI1237" s="1">
        <v>0</v>
      </c>
      <c r="AJ1237" s="1">
        <v>0</v>
      </c>
      <c r="AK1237" s="6" t="str">
        <f>+IF(Tabla1[[#This Row],[REQUEST_TY]]="SR MANTENIMIENTO CORRECTIVO", "EMERGENCIA", "OTROS")</f>
        <v>EMERGENCIA</v>
      </c>
      <c r="AL1237" s="6" t="str">
        <f>+_xlfn.IFS(Tabla1[[#This Row],[Veces obj]]&lt;=1,"0-1",Tabla1[[#This Row],[Veces obj]]&lt;=2,"1-2",Tabla1[[#This Row],[Veces obj]]&lt;=3,"2-3",TRUE,"&gt;3")</f>
        <v>0-1</v>
      </c>
      <c r="AM1237" s="6" t="str">
        <f>+_xlfn.IFS(MONTH(Tabla1[[#This Row],[MES]])&lt;=3,"Q1",MONTH(Tabla1[[#This Row],[MES]])&lt;=6,"Q2",MONTH(Tabla1[[#This Row],[MES]])&lt;=9,"Q3",TRUE,"Q4")</f>
        <v>Q1</v>
      </c>
      <c r="AN1237" t="str">
        <f>+IFERROR(VLOOKUP(Tabla1[[#This Row],[CUENTA]],CTAS[],2,0),"OTROS")</f>
        <v>OTROS</v>
      </c>
      <c r="AP1237" t="str">
        <f>+IFERROR(VLOOKUP(Tabla1[[#This Row],[EMPLEADO]],IS[],3,0),"OTROS")</f>
        <v>OTROS</v>
      </c>
      <c r="AQ1237" t="str">
        <f>+IFERROR(VLOOKUP(Tabla1[[#This Row],[EMPLEADO]],IS[[NÓMINA]:[INGENIERO]],2,0),"OTROS")</f>
        <v>OTROS</v>
      </c>
    </row>
    <row r="1238" spans="1:43" x14ac:dyDescent="0.25">
      <c r="A1238" t="s">
        <v>36</v>
      </c>
      <c r="B1238">
        <v>1</v>
      </c>
      <c r="C1238" t="s">
        <v>2502</v>
      </c>
      <c r="D1238" t="s">
        <v>38</v>
      </c>
      <c r="E1238" t="s">
        <v>55</v>
      </c>
      <c r="F1238" t="s">
        <v>2503</v>
      </c>
      <c r="G1238" s="17" t="s">
        <v>2504</v>
      </c>
      <c r="H1238" t="s">
        <v>101</v>
      </c>
      <c r="I1238" t="s">
        <v>43</v>
      </c>
      <c r="J1238" t="s">
        <v>8</v>
      </c>
      <c r="K1238" t="s">
        <v>102</v>
      </c>
      <c r="L1238" t="s">
        <v>1027</v>
      </c>
      <c r="M1238" t="s">
        <v>1028</v>
      </c>
      <c r="N1238">
        <v>0</v>
      </c>
      <c r="O1238" t="s">
        <v>105</v>
      </c>
      <c r="P1238">
        <v>6</v>
      </c>
      <c r="Q1238" t="s">
        <v>207</v>
      </c>
      <c r="R1238" t="s">
        <v>63</v>
      </c>
      <c r="S1238" t="s">
        <v>64</v>
      </c>
      <c r="T1238" t="s">
        <v>51</v>
      </c>
      <c r="U1238" t="s">
        <v>209</v>
      </c>
      <c r="V1238">
        <v>0</v>
      </c>
      <c r="W1238" s="1">
        <v>0</v>
      </c>
      <c r="X1238">
        <v>1</v>
      </c>
      <c r="Y1238">
        <v>2.4900000000000002</v>
      </c>
      <c r="Z1238">
        <v>5</v>
      </c>
      <c r="AA1238">
        <v>0.49800000000000005</v>
      </c>
      <c r="AB1238" s="2">
        <v>0</v>
      </c>
      <c r="AC1238" s="1">
        <v>0</v>
      </c>
      <c r="AD1238" s="7">
        <v>43493</v>
      </c>
      <c r="AE1238" s="7">
        <v>43493</v>
      </c>
      <c r="AF1238">
        <v>0</v>
      </c>
      <c r="AG1238" t="s">
        <v>53</v>
      </c>
      <c r="AH1238" s="2">
        <v>0</v>
      </c>
      <c r="AI1238" s="1">
        <v>0</v>
      </c>
      <c r="AJ1238" s="1">
        <v>0</v>
      </c>
      <c r="AK1238" s="6" t="str">
        <f>+IF(Tabla1[[#This Row],[REQUEST_TY]]="SR MANTENIMIENTO CORRECTIVO", "EMERGENCIA", "OTROS")</f>
        <v>EMERGENCIA</v>
      </c>
      <c r="AL1238" s="6" t="str">
        <f>+_xlfn.IFS(Tabla1[[#This Row],[Veces obj]]&lt;=1,"0-1",Tabla1[[#This Row],[Veces obj]]&lt;=2,"1-2",Tabla1[[#This Row],[Veces obj]]&lt;=3,"2-3",TRUE,"&gt;3")</f>
        <v>0-1</v>
      </c>
      <c r="AM1238" s="6" t="str">
        <f>+_xlfn.IFS(MONTH(Tabla1[[#This Row],[MES]])&lt;=3,"Q1",MONTH(Tabla1[[#This Row],[MES]])&lt;=6,"Q2",MONTH(Tabla1[[#This Row],[MES]])&lt;=9,"Q3",TRUE,"Q4")</f>
        <v>Q1</v>
      </c>
      <c r="AN1238" t="str">
        <f>+IFERROR(VLOOKUP(Tabla1[[#This Row],[CUENTA]],CTAS[],2,0),"OTROS")</f>
        <v>OTROS</v>
      </c>
      <c r="AP1238" t="str">
        <f>+IFERROR(VLOOKUP(Tabla1[[#This Row],[EMPLEADO]],IS[],3,0),"OTROS")</f>
        <v>OTROS</v>
      </c>
      <c r="AQ1238" t="str">
        <f>+IFERROR(VLOOKUP(Tabla1[[#This Row],[EMPLEADO]],IS[[NÓMINA]:[INGENIERO]],2,0),"OTROS")</f>
        <v>OTROS</v>
      </c>
    </row>
    <row r="1239" spans="1:43" x14ac:dyDescent="0.25">
      <c r="A1239" t="s">
        <v>4444</v>
      </c>
      <c r="B1239">
        <v>1</v>
      </c>
      <c r="C1239" t="s">
        <v>6928</v>
      </c>
      <c r="D1239" t="s">
        <v>38</v>
      </c>
      <c r="E1239" t="s">
        <v>373</v>
      </c>
      <c r="F1239" t="s">
        <v>6929</v>
      </c>
      <c r="G1239" s="17" t="s">
        <v>6930</v>
      </c>
      <c r="H1239" t="s">
        <v>308</v>
      </c>
      <c r="I1239" t="s">
        <v>43</v>
      </c>
      <c r="J1239" t="s">
        <v>8</v>
      </c>
      <c r="K1239" t="s">
        <v>495</v>
      </c>
      <c r="L1239" t="s">
        <v>496</v>
      </c>
      <c r="M1239" t="s">
        <v>46</v>
      </c>
      <c r="N1239">
        <v>0</v>
      </c>
      <c r="O1239" t="s">
        <v>47</v>
      </c>
      <c r="P1239">
        <v>67</v>
      </c>
      <c r="Q1239" t="s">
        <v>48</v>
      </c>
      <c r="R1239" t="s">
        <v>153</v>
      </c>
      <c r="S1239" t="s">
        <v>50</v>
      </c>
      <c r="T1239" t="s">
        <v>51</v>
      </c>
      <c r="U1239" t="s">
        <v>52</v>
      </c>
      <c r="V1239">
        <v>1.05</v>
      </c>
      <c r="W1239" s="1">
        <v>750.75000000000011</v>
      </c>
      <c r="X1239">
        <v>1</v>
      </c>
      <c r="Y1239">
        <v>2.4900000000000002</v>
      </c>
      <c r="Z1239">
        <v>5</v>
      </c>
      <c r="AA1239">
        <v>0.49800000000000005</v>
      </c>
      <c r="AB1239" s="2">
        <v>0</v>
      </c>
      <c r="AC1239" s="1">
        <v>0</v>
      </c>
      <c r="AD1239" s="7">
        <v>43518</v>
      </c>
      <c r="AE1239" s="7">
        <v>43518</v>
      </c>
      <c r="AF1239">
        <v>0</v>
      </c>
      <c r="AG1239" t="s">
        <v>53</v>
      </c>
      <c r="AH1239" s="2">
        <v>0</v>
      </c>
      <c r="AI1239" s="1">
        <v>0</v>
      </c>
      <c r="AJ1239" s="1">
        <v>0</v>
      </c>
      <c r="AK1239" s="6" t="str">
        <f>+IF(Tabla1[[#This Row],[REQUEST_TY]]="SR MANTENIMIENTO CORRECTIVO", "EMERGENCIA", "OTROS")</f>
        <v>EMERGENCIA</v>
      </c>
      <c r="AL1239" s="6" t="str">
        <f>+_xlfn.IFS(Tabla1[[#This Row],[Veces obj]]&lt;=1,"0-1",Tabla1[[#This Row],[Veces obj]]&lt;=2,"1-2",Tabla1[[#This Row],[Veces obj]]&lt;=3,"2-3",TRUE,"&gt;3")</f>
        <v>0-1</v>
      </c>
      <c r="AM1239" s="6" t="str">
        <f>+_xlfn.IFS(MONTH(Tabla1[[#This Row],[MES]])&lt;=3,"Q1",MONTH(Tabla1[[#This Row],[MES]])&lt;=6,"Q2",MONTH(Tabla1[[#This Row],[MES]])&lt;=9,"Q3",TRUE,"Q4")</f>
        <v>Q1</v>
      </c>
      <c r="AN1239" t="str">
        <f>+IFERROR(VLOOKUP(Tabla1[[#This Row],[CUENTA]],CTAS[],2,0),"OTROS")</f>
        <v>OTROS</v>
      </c>
      <c r="AP1239" t="str">
        <f>+IFERROR(VLOOKUP(Tabla1[[#This Row],[EMPLEADO]],IS[],3,0),"OTROS")</f>
        <v>OTROS</v>
      </c>
      <c r="AQ1239" t="str">
        <f>+IFERROR(VLOOKUP(Tabla1[[#This Row],[EMPLEADO]],IS[[NÓMINA]:[INGENIERO]],2,0),"OTROS")</f>
        <v>OTROS</v>
      </c>
    </row>
    <row r="1240" spans="1:43" x14ac:dyDescent="0.25">
      <c r="A1240" t="s">
        <v>36</v>
      </c>
      <c r="B1240">
        <v>1</v>
      </c>
      <c r="C1240" t="s">
        <v>2505</v>
      </c>
      <c r="D1240" t="s">
        <v>38</v>
      </c>
      <c r="E1240" t="s">
        <v>133</v>
      </c>
      <c r="F1240" t="s">
        <v>2506</v>
      </c>
      <c r="G1240" s="17" t="s">
        <v>878</v>
      </c>
      <c r="H1240" t="s">
        <v>646</v>
      </c>
      <c r="I1240" t="s">
        <v>43</v>
      </c>
      <c r="J1240" t="s">
        <v>8</v>
      </c>
      <c r="K1240" t="s">
        <v>59</v>
      </c>
      <c r="L1240" t="s">
        <v>357</v>
      </c>
      <c r="M1240" t="s">
        <v>358</v>
      </c>
      <c r="N1240">
        <v>0</v>
      </c>
      <c r="O1240" t="s">
        <v>47</v>
      </c>
      <c r="P1240">
        <v>20</v>
      </c>
      <c r="Q1240" t="s">
        <v>62</v>
      </c>
      <c r="R1240" t="s">
        <v>138</v>
      </c>
      <c r="S1240" t="s">
        <v>139</v>
      </c>
      <c r="T1240" t="s">
        <v>51</v>
      </c>
      <c r="U1240" t="s">
        <v>262</v>
      </c>
      <c r="V1240">
        <v>1.05</v>
      </c>
      <c r="W1240" s="1">
        <v>1651.6500000000003</v>
      </c>
      <c r="X1240">
        <v>1</v>
      </c>
      <c r="Y1240">
        <v>2</v>
      </c>
      <c r="Z1240">
        <v>4</v>
      </c>
      <c r="AA1240">
        <v>0.5</v>
      </c>
      <c r="AB1240" s="2">
        <v>0</v>
      </c>
      <c r="AC1240" s="1">
        <v>0</v>
      </c>
      <c r="AD1240" s="7">
        <v>43465</v>
      </c>
      <c r="AE1240" s="7">
        <v>43467</v>
      </c>
      <c r="AF1240">
        <v>1</v>
      </c>
      <c r="AG1240" t="s">
        <v>53</v>
      </c>
      <c r="AH1240" s="2">
        <v>0</v>
      </c>
      <c r="AI1240" s="1">
        <v>0</v>
      </c>
      <c r="AJ1240" s="1">
        <v>0</v>
      </c>
      <c r="AK1240" s="6" t="str">
        <f>+IF(Tabla1[[#This Row],[REQUEST_TY]]="SR MANTENIMIENTO CORRECTIVO", "EMERGENCIA", "OTROS")</f>
        <v>EMERGENCIA</v>
      </c>
      <c r="AL1240" s="6" t="str">
        <f>+_xlfn.IFS(Tabla1[[#This Row],[Veces obj]]&lt;=1,"0-1",Tabla1[[#This Row],[Veces obj]]&lt;=2,"1-2",Tabla1[[#This Row],[Veces obj]]&lt;=3,"2-3",TRUE,"&gt;3")</f>
        <v>0-1</v>
      </c>
      <c r="AM1240" s="6" t="str">
        <f>+_xlfn.IFS(MONTH(Tabla1[[#This Row],[MES]])&lt;=3,"Q1",MONTH(Tabla1[[#This Row],[MES]])&lt;=6,"Q2",MONTH(Tabla1[[#This Row],[MES]])&lt;=9,"Q3",TRUE,"Q4")</f>
        <v>Q1</v>
      </c>
      <c r="AN1240" t="str">
        <f>+IFERROR(VLOOKUP(Tabla1[[#This Row],[CUENTA]],CTAS[],2,0),"OTROS")</f>
        <v>OTROS</v>
      </c>
      <c r="AP1240" t="str">
        <f>+IFERROR(VLOOKUP(Tabla1[[#This Row],[EMPLEADO]],IS[],3,0),"OTROS")</f>
        <v>OTROS</v>
      </c>
      <c r="AQ1240" t="str">
        <f>+IFERROR(VLOOKUP(Tabla1[[#This Row],[EMPLEADO]],IS[[NÓMINA]:[INGENIERO]],2,0),"OTROS")</f>
        <v>OTROS</v>
      </c>
    </row>
    <row r="1241" spans="1:43" x14ac:dyDescent="0.25">
      <c r="A1241" t="s">
        <v>36</v>
      </c>
      <c r="B1241">
        <v>1</v>
      </c>
      <c r="C1241" t="s">
        <v>2507</v>
      </c>
      <c r="D1241" t="s">
        <v>38</v>
      </c>
      <c r="E1241" t="s">
        <v>373</v>
      </c>
      <c r="F1241" t="s">
        <v>2508</v>
      </c>
      <c r="G1241" s="17" t="s">
        <v>2509</v>
      </c>
      <c r="H1241" t="s">
        <v>2510</v>
      </c>
      <c r="I1241" t="s">
        <v>43</v>
      </c>
      <c r="J1241" t="s">
        <v>8</v>
      </c>
      <c r="K1241" t="s">
        <v>102</v>
      </c>
      <c r="L1241" t="s">
        <v>2511</v>
      </c>
      <c r="M1241" t="s">
        <v>2512</v>
      </c>
      <c r="N1241">
        <v>0</v>
      </c>
      <c r="O1241" t="s">
        <v>105</v>
      </c>
      <c r="P1241">
        <v>153</v>
      </c>
      <c r="Q1241" t="s">
        <v>48</v>
      </c>
      <c r="R1241" t="s">
        <v>153</v>
      </c>
      <c r="S1241" t="s">
        <v>50</v>
      </c>
      <c r="T1241" t="s">
        <v>51</v>
      </c>
      <c r="U1241" t="s">
        <v>52</v>
      </c>
      <c r="V1241">
        <v>1.05</v>
      </c>
      <c r="W1241" s="1">
        <v>491.40000000000003</v>
      </c>
      <c r="X1241">
        <v>1</v>
      </c>
      <c r="Y1241">
        <v>2.5</v>
      </c>
      <c r="Z1241">
        <v>5</v>
      </c>
      <c r="AA1241">
        <v>0.5</v>
      </c>
      <c r="AB1241" s="2">
        <v>0</v>
      </c>
      <c r="AC1241" s="1">
        <v>0</v>
      </c>
      <c r="AD1241" s="7">
        <v>43462</v>
      </c>
      <c r="AE1241" s="7">
        <v>43467</v>
      </c>
      <c r="AF1241">
        <v>2</v>
      </c>
      <c r="AG1241" t="s">
        <v>1680</v>
      </c>
      <c r="AH1241" s="2">
        <v>0.25</v>
      </c>
      <c r="AI1241" s="1">
        <v>-117</v>
      </c>
      <c r="AJ1241" s="1">
        <v>0</v>
      </c>
      <c r="AK1241" s="6" t="str">
        <f>+IF(Tabla1[[#This Row],[REQUEST_TY]]="SR MANTENIMIENTO CORRECTIVO", "EMERGENCIA", "OTROS")</f>
        <v>EMERGENCIA</v>
      </c>
      <c r="AL1241" s="6" t="str">
        <f>+_xlfn.IFS(Tabla1[[#This Row],[Veces obj]]&lt;=1,"0-1",Tabla1[[#This Row],[Veces obj]]&lt;=2,"1-2",Tabla1[[#This Row],[Veces obj]]&lt;=3,"2-3",TRUE,"&gt;3")</f>
        <v>0-1</v>
      </c>
      <c r="AM1241" s="6" t="str">
        <f>+_xlfn.IFS(MONTH(Tabla1[[#This Row],[MES]])&lt;=3,"Q1",MONTH(Tabla1[[#This Row],[MES]])&lt;=6,"Q2",MONTH(Tabla1[[#This Row],[MES]])&lt;=9,"Q3",TRUE,"Q4")</f>
        <v>Q1</v>
      </c>
      <c r="AN1241" t="str">
        <f>+IFERROR(VLOOKUP(Tabla1[[#This Row],[CUENTA]],CTAS[],2,0),"OTROS")</f>
        <v>OTROS</v>
      </c>
      <c r="AP1241" t="str">
        <f>+IFERROR(VLOOKUP(Tabla1[[#This Row],[EMPLEADO]],IS[],3,0),"OTROS")</f>
        <v>OTROS</v>
      </c>
      <c r="AQ1241" t="str">
        <f>+IFERROR(VLOOKUP(Tabla1[[#This Row],[EMPLEADO]],IS[[NÓMINA]:[INGENIERO]],2,0),"OTROS")</f>
        <v>OTROS</v>
      </c>
    </row>
    <row r="1242" spans="1:43" x14ac:dyDescent="0.25">
      <c r="A1242" t="s">
        <v>36</v>
      </c>
      <c r="B1242">
        <v>1</v>
      </c>
      <c r="C1242" t="s">
        <v>2513</v>
      </c>
      <c r="D1242" t="s">
        <v>38</v>
      </c>
      <c r="E1242" t="s">
        <v>332</v>
      </c>
      <c r="F1242" t="s">
        <v>2514</v>
      </c>
      <c r="G1242" s="17" t="s">
        <v>2515</v>
      </c>
      <c r="H1242" t="s">
        <v>58</v>
      </c>
      <c r="I1242" t="s">
        <v>43</v>
      </c>
      <c r="J1242" t="s">
        <v>8</v>
      </c>
      <c r="K1242" t="s">
        <v>59</v>
      </c>
      <c r="L1242" t="s">
        <v>2516</v>
      </c>
      <c r="M1242" t="s">
        <v>1496</v>
      </c>
      <c r="N1242">
        <v>0</v>
      </c>
      <c r="O1242" t="s">
        <v>47</v>
      </c>
      <c r="P1242">
        <v>34</v>
      </c>
      <c r="Q1242" t="s">
        <v>82</v>
      </c>
      <c r="R1242" t="s">
        <v>317</v>
      </c>
      <c r="S1242" t="s">
        <v>318</v>
      </c>
      <c r="T1242" t="s">
        <v>51</v>
      </c>
      <c r="U1242" t="s">
        <v>140</v>
      </c>
      <c r="V1242">
        <v>1.1000000000000001</v>
      </c>
      <c r="W1242" s="1">
        <v>1730.3000000000004</v>
      </c>
      <c r="X1242">
        <v>1</v>
      </c>
      <c r="Y1242">
        <v>2</v>
      </c>
      <c r="Z1242">
        <v>4</v>
      </c>
      <c r="AA1242">
        <v>0.5</v>
      </c>
      <c r="AB1242" s="2">
        <v>0</v>
      </c>
      <c r="AC1242" s="1">
        <v>0</v>
      </c>
      <c r="AD1242" s="7">
        <v>43474</v>
      </c>
      <c r="AE1242" s="7">
        <v>43475</v>
      </c>
      <c r="AF1242">
        <v>1</v>
      </c>
      <c r="AG1242" t="s">
        <v>53</v>
      </c>
      <c r="AH1242" s="2">
        <v>0</v>
      </c>
      <c r="AI1242" s="1">
        <v>0</v>
      </c>
      <c r="AJ1242" s="1">
        <v>0</v>
      </c>
      <c r="AK1242" s="6" t="str">
        <f>+IF(Tabla1[[#This Row],[REQUEST_TY]]="SR MANTENIMIENTO CORRECTIVO", "EMERGENCIA", "OTROS")</f>
        <v>EMERGENCIA</v>
      </c>
      <c r="AL1242" s="6" t="str">
        <f>+_xlfn.IFS(Tabla1[[#This Row],[Veces obj]]&lt;=1,"0-1",Tabla1[[#This Row],[Veces obj]]&lt;=2,"1-2",Tabla1[[#This Row],[Veces obj]]&lt;=3,"2-3",TRUE,"&gt;3")</f>
        <v>0-1</v>
      </c>
      <c r="AM1242" s="6" t="str">
        <f>+_xlfn.IFS(MONTH(Tabla1[[#This Row],[MES]])&lt;=3,"Q1",MONTH(Tabla1[[#This Row],[MES]])&lt;=6,"Q2",MONTH(Tabla1[[#This Row],[MES]])&lt;=9,"Q3",TRUE,"Q4")</f>
        <v>Q1</v>
      </c>
      <c r="AN1242" t="str">
        <f>+IFERROR(VLOOKUP(Tabla1[[#This Row],[CUENTA]],CTAS[],2,0),"OTROS")</f>
        <v>OTROS</v>
      </c>
      <c r="AP1242" t="str">
        <f>+IFERROR(VLOOKUP(Tabla1[[#This Row],[EMPLEADO]],IS[],3,0),"OTROS")</f>
        <v>OTROS</v>
      </c>
      <c r="AQ1242" t="str">
        <f>+IFERROR(VLOOKUP(Tabla1[[#This Row],[EMPLEADO]],IS[[NÓMINA]:[INGENIERO]],2,0),"OTROS")</f>
        <v>OTROS</v>
      </c>
    </row>
    <row r="1243" spans="1:43" x14ac:dyDescent="0.25">
      <c r="A1243" t="s">
        <v>36</v>
      </c>
      <c r="B1243">
        <v>1</v>
      </c>
      <c r="C1243" t="s">
        <v>2517</v>
      </c>
      <c r="D1243" t="s">
        <v>38</v>
      </c>
      <c r="E1243" t="s">
        <v>300</v>
      </c>
      <c r="F1243" t="s">
        <v>2518</v>
      </c>
      <c r="G1243" s="17" t="s">
        <v>2352</v>
      </c>
      <c r="H1243" t="s">
        <v>58</v>
      </c>
      <c r="I1243" t="s">
        <v>43</v>
      </c>
      <c r="J1243" t="s">
        <v>8</v>
      </c>
      <c r="K1243" t="s">
        <v>102</v>
      </c>
      <c r="L1243" t="s">
        <v>1621</v>
      </c>
      <c r="M1243" t="s">
        <v>736</v>
      </c>
      <c r="N1243">
        <v>0</v>
      </c>
      <c r="O1243" t="s">
        <v>47</v>
      </c>
      <c r="P1243">
        <v>13</v>
      </c>
      <c r="Q1243" t="s">
        <v>194</v>
      </c>
      <c r="R1243" t="s">
        <v>223</v>
      </c>
      <c r="S1243" t="s">
        <v>139</v>
      </c>
      <c r="T1243" t="s">
        <v>51</v>
      </c>
      <c r="U1243" t="s">
        <v>224</v>
      </c>
      <c r="V1243">
        <v>0.8</v>
      </c>
      <c r="W1243" s="1">
        <v>1258.4000000000003</v>
      </c>
      <c r="X1243">
        <v>1</v>
      </c>
      <c r="Y1243">
        <v>2</v>
      </c>
      <c r="Z1243">
        <v>4</v>
      </c>
      <c r="AA1243">
        <v>0.5</v>
      </c>
      <c r="AB1243" s="2">
        <v>0</v>
      </c>
      <c r="AC1243" s="1">
        <v>0</v>
      </c>
      <c r="AD1243" s="7">
        <v>43475</v>
      </c>
      <c r="AE1243" s="7">
        <v>43475</v>
      </c>
      <c r="AF1243">
        <v>0</v>
      </c>
      <c r="AG1243" t="s">
        <v>53</v>
      </c>
      <c r="AH1243" s="2">
        <v>0</v>
      </c>
      <c r="AI1243" s="1">
        <v>0</v>
      </c>
      <c r="AJ1243" s="1">
        <v>0</v>
      </c>
      <c r="AK1243" s="6" t="str">
        <f>+IF(Tabla1[[#This Row],[REQUEST_TY]]="SR MANTENIMIENTO CORRECTIVO", "EMERGENCIA", "OTROS")</f>
        <v>EMERGENCIA</v>
      </c>
      <c r="AL1243" s="6" t="str">
        <f>+_xlfn.IFS(Tabla1[[#This Row],[Veces obj]]&lt;=1,"0-1",Tabla1[[#This Row],[Veces obj]]&lt;=2,"1-2",Tabla1[[#This Row],[Veces obj]]&lt;=3,"2-3",TRUE,"&gt;3")</f>
        <v>0-1</v>
      </c>
      <c r="AM1243" s="6" t="str">
        <f>+_xlfn.IFS(MONTH(Tabla1[[#This Row],[MES]])&lt;=3,"Q1",MONTH(Tabla1[[#This Row],[MES]])&lt;=6,"Q2",MONTH(Tabla1[[#This Row],[MES]])&lt;=9,"Q3",TRUE,"Q4")</f>
        <v>Q1</v>
      </c>
      <c r="AN1243" t="str">
        <f>+IFERROR(VLOOKUP(Tabla1[[#This Row],[CUENTA]],CTAS[],2,0),"OTROS")</f>
        <v>OTROS</v>
      </c>
      <c r="AP1243" t="str">
        <f>+IFERROR(VLOOKUP(Tabla1[[#This Row],[EMPLEADO]],IS[],3,0),"OTROS")</f>
        <v>OTROS</v>
      </c>
      <c r="AQ1243" t="str">
        <f>+IFERROR(VLOOKUP(Tabla1[[#This Row],[EMPLEADO]],IS[[NÓMINA]:[INGENIERO]],2,0),"OTROS")</f>
        <v>OTROS</v>
      </c>
    </row>
    <row r="1244" spans="1:43" x14ac:dyDescent="0.25">
      <c r="A1244" t="s">
        <v>36</v>
      </c>
      <c r="B1244">
        <v>1</v>
      </c>
      <c r="C1244" t="s">
        <v>2519</v>
      </c>
      <c r="D1244" t="s">
        <v>38</v>
      </c>
      <c r="E1244" t="s">
        <v>133</v>
      </c>
      <c r="F1244" t="s">
        <v>2520</v>
      </c>
      <c r="G1244" s="17" t="s">
        <v>307</v>
      </c>
      <c r="H1244" t="s">
        <v>471</v>
      </c>
      <c r="I1244" t="s">
        <v>43</v>
      </c>
      <c r="J1244" t="s">
        <v>8</v>
      </c>
      <c r="K1244" t="s">
        <v>59</v>
      </c>
      <c r="L1244" t="s">
        <v>309</v>
      </c>
      <c r="M1244" t="s">
        <v>310</v>
      </c>
      <c r="N1244">
        <v>0</v>
      </c>
      <c r="O1244" t="s">
        <v>47</v>
      </c>
      <c r="P1244">
        <v>2</v>
      </c>
      <c r="Q1244" t="s">
        <v>388</v>
      </c>
      <c r="R1244" t="s">
        <v>138</v>
      </c>
      <c r="S1244" t="s">
        <v>139</v>
      </c>
      <c r="T1244" t="s">
        <v>51</v>
      </c>
      <c r="U1244" t="s">
        <v>872</v>
      </c>
      <c r="V1244">
        <v>0</v>
      </c>
      <c r="W1244" s="1">
        <v>0</v>
      </c>
      <c r="X1244">
        <v>1</v>
      </c>
      <c r="Y1244">
        <v>2</v>
      </c>
      <c r="Z1244">
        <v>4</v>
      </c>
      <c r="AA1244">
        <v>0.5</v>
      </c>
      <c r="AB1244" s="2">
        <v>0</v>
      </c>
      <c r="AC1244" s="1">
        <v>0</v>
      </c>
      <c r="AD1244" s="7">
        <v>43476</v>
      </c>
      <c r="AE1244" s="7">
        <v>43476</v>
      </c>
      <c r="AF1244">
        <v>0</v>
      </c>
      <c r="AG1244" t="s">
        <v>53</v>
      </c>
      <c r="AH1244" s="2">
        <v>0</v>
      </c>
      <c r="AI1244" s="1">
        <v>0</v>
      </c>
      <c r="AJ1244" s="1">
        <v>0</v>
      </c>
      <c r="AK1244" s="6" t="str">
        <f>+IF(Tabla1[[#This Row],[REQUEST_TY]]="SR MANTENIMIENTO CORRECTIVO", "EMERGENCIA", "OTROS")</f>
        <v>EMERGENCIA</v>
      </c>
      <c r="AL1244" s="6" t="str">
        <f>+_xlfn.IFS(Tabla1[[#This Row],[Veces obj]]&lt;=1,"0-1",Tabla1[[#This Row],[Veces obj]]&lt;=2,"1-2",Tabla1[[#This Row],[Veces obj]]&lt;=3,"2-3",TRUE,"&gt;3")</f>
        <v>0-1</v>
      </c>
      <c r="AM1244" s="6" t="str">
        <f>+_xlfn.IFS(MONTH(Tabla1[[#This Row],[MES]])&lt;=3,"Q1",MONTH(Tabla1[[#This Row],[MES]])&lt;=6,"Q2",MONTH(Tabla1[[#This Row],[MES]])&lt;=9,"Q3",TRUE,"Q4")</f>
        <v>Q1</v>
      </c>
      <c r="AN1244" t="str">
        <f>+IFERROR(VLOOKUP(Tabla1[[#This Row],[CUENTA]],CTAS[],2,0),"OTROS")</f>
        <v>OTROS</v>
      </c>
      <c r="AP1244" t="str">
        <f>+IFERROR(VLOOKUP(Tabla1[[#This Row],[EMPLEADO]],IS[],3,0),"OTROS")</f>
        <v>OTROS</v>
      </c>
      <c r="AQ1244" t="str">
        <f>+IFERROR(VLOOKUP(Tabla1[[#This Row],[EMPLEADO]],IS[[NÓMINA]:[INGENIERO]],2,0),"OTROS")</f>
        <v>OTROS</v>
      </c>
    </row>
    <row r="1245" spans="1:43" x14ac:dyDescent="0.25">
      <c r="A1245" t="s">
        <v>36</v>
      </c>
      <c r="B1245">
        <v>1</v>
      </c>
      <c r="C1245" t="s">
        <v>459</v>
      </c>
      <c r="D1245" t="s">
        <v>38</v>
      </c>
      <c r="E1245" t="s">
        <v>39</v>
      </c>
      <c r="F1245" t="s">
        <v>460</v>
      </c>
      <c r="G1245" s="17" t="s">
        <v>461</v>
      </c>
      <c r="H1245" t="s">
        <v>163</v>
      </c>
      <c r="I1245" t="s">
        <v>43</v>
      </c>
      <c r="J1245" t="s">
        <v>8</v>
      </c>
      <c r="K1245" t="s">
        <v>117</v>
      </c>
      <c r="L1245" t="s">
        <v>462</v>
      </c>
      <c r="M1245" t="s">
        <v>165</v>
      </c>
      <c r="N1245">
        <v>0</v>
      </c>
      <c r="O1245" t="s">
        <v>47</v>
      </c>
      <c r="P1245">
        <v>216</v>
      </c>
      <c r="Q1245" t="s">
        <v>48</v>
      </c>
      <c r="R1245" t="s">
        <v>49</v>
      </c>
      <c r="S1245" t="s">
        <v>50</v>
      </c>
      <c r="T1245" t="s">
        <v>51</v>
      </c>
      <c r="U1245" t="s">
        <v>52</v>
      </c>
      <c r="V1245">
        <v>1.05</v>
      </c>
      <c r="W1245" s="1">
        <v>750.75000000000011</v>
      </c>
      <c r="X1245">
        <v>1</v>
      </c>
      <c r="Y1245">
        <v>0.1</v>
      </c>
      <c r="Z1245">
        <v>5</v>
      </c>
      <c r="AA1245">
        <v>0.02</v>
      </c>
      <c r="AB1245" s="2">
        <v>0</v>
      </c>
      <c r="AC1245" s="1">
        <v>0</v>
      </c>
      <c r="AD1245" s="7">
        <v>43472</v>
      </c>
      <c r="AE1245" s="7">
        <v>43472</v>
      </c>
      <c r="AF1245">
        <v>0</v>
      </c>
      <c r="AG1245" t="s">
        <v>53</v>
      </c>
      <c r="AH1245" s="2">
        <v>0</v>
      </c>
      <c r="AI1245" s="1">
        <v>0</v>
      </c>
      <c r="AJ1245" s="1">
        <v>0</v>
      </c>
      <c r="AK1245" s="6" t="str">
        <f>+IF(Tabla1[[#This Row],[REQUEST_TY]]="SR MANTENIMIENTO CORRECTIVO", "EMERGENCIA", "OTROS")</f>
        <v>EMERGENCIA</v>
      </c>
      <c r="AL1245" s="6" t="str">
        <f>+_xlfn.IFS(Tabla1[[#This Row],[Veces obj]]&lt;=1,"0-1",Tabla1[[#This Row],[Veces obj]]&lt;=2,"1-2",Tabla1[[#This Row],[Veces obj]]&lt;=3,"2-3",TRUE,"&gt;3")</f>
        <v>0-1</v>
      </c>
      <c r="AM1245" s="6" t="str">
        <f>+_xlfn.IFS(MONTH(Tabla1[[#This Row],[MES]])&lt;=3,"Q1",MONTH(Tabla1[[#This Row],[MES]])&lt;=6,"Q2",MONTH(Tabla1[[#This Row],[MES]])&lt;=9,"Q3",TRUE,"Q4")</f>
        <v>Q1</v>
      </c>
      <c r="AN1245" t="str">
        <f>+IFERROR(VLOOKUP(Tabla1[[#This Row],[CUENTA]],CTAS[],2,0),"OTROS")</f>
        <v>OTROS</v>
      </c>
      <c r="AO1245">
        <v>1</v>
      </c>
      <c r="AP1245" t="str">
        <f>+IFERROR(VLOOKUP(Tabla1[[#This Row],[EMPLEADO]],IS[],3,0),"OTROS")</f>
        <v>CHIHUAHUA</v>
      </c>
      <c r="AQ1245" t="str">
        <f>+IFERROR(VLOOKUP(Tabla1[[#This Row],[EMPLEADO]],IS[[NÓMINA]:[INGENIERO]],2,0),"OTROS")</f>
        <v>LUIS EDUARDO MUÑOZ</v>
      </c>
    </row>
    <row r="1246" spans="1:43" x14ac:dyDescent="0.25">
      <c r="A1246" t="s">
        <v>4444</v>
      </c>
      <c r="B1246">
        <v>1</v>
      </c>
      <c r="C1246" t="s">
        <v>6404</v>
      </c>
      <c r="D1246" t="s">
        <v>38</v>
      </c>
      <c r="E1246" t="s">
        <v>160</v>
      </c>
      <c r="F1246" t="s">
        <v>6405</v>
      </c>
      <c r="G1246" s="17" t="s">
        <v>162</v>
      </c>
      <c r="H1246" t="s">
        <v>163</v>
      </c>
      <c r="I1246" t="s">
        <v>43</v>
      </c>
      <c r="J1246" t="s">
        <v>8</v>
      </c>
      <c r="K1246" t="s">
        <v>151</v>
      </c>
      <c r="L1246" t="s">
        <v>164</v>
      </c>
      <c r="M1246" t="s">
        <v>165</v>
      </c>
      <c r="N1246">
        <v>0</v>
      </c>
      <c r="O1246" t="s">
        <v>47</v>
      </c>
      <c r="P1246">
        <v>45</v>
      </c>
      <c r="Q1246" t="s">
        <v>82</v>
      </c>
      <c r="R1246" t="s">
        <v>49</v>
      </c>
      <c r="S1246" t="s">
        <v>50</v>
      </c>
      <c r="T1246" t="s">
        <v>51</v>
      </c>
      <c r="U1246" t="s">
        <v>120</v>
      </c>
      <c r="V1246">
        <v>0.8</v>
      </c>
      <c r="W1246" s="1">
        <v>572.00000000000011</v>
      </c>
      <c r="X1246">
        <v>1</v>
      </c>
      <c r="Y1246">
        <v>0.18</v>
      </c>
      <c r="Z1246">
        <v>5</v>
      </c>
      <c r="AA1246">
        <v>3.5999999999999997E-2</v>
      </c>
      <c r="AB1246" s="2">
        <v>0</v>
      </c>
      <c r="AC1246" s="1">
        <v>0</v>
      </c>
      <c r="AD1246" s="7">
        <v>43515</v>
      </c>
      <c r="AE1246" s="7">
        <v>43515</v>
      </c>
      <c r="AF1246">
        <v>0</v>
      </c>
      <c r="AG1246" t="s">
        <v>53</v>
      </c>
      <c r="AH1246" s="2">
        <v>0</v>
      </c>
      <c r="AI1246" s="1">
        <v>0</v>
      </c>
      <c r="AJ1246" s="1">
        <v>0</v>
      </c>
      <c r="AK1246" s="6" t="str">
        <f>+IF(Tabla1[[#This Row],[REQUEST_TY]]="SR MANTENIMIENTO CORRECTIVO", "EMERGENCIA", "OTROS")</f>
        <v>EMERGENCIA</v>
      </c>
      <c r="AL1246" s="6" t="str">
        <f>+_xlfn.IFS(Tabla1[[#This Row],[Veces obj]]&lt;=1,"0-1",Tabla1[[#This Row],[Veces obj]]&lt;=2,"1-2",Tabla1[[#This Row],[Veces obj]]&lt;=3,"2-3",TRUE,"&gt;3")</f>
        <v>0-1</v>
      </c>
      <c r="AM1246" s="6" t="str">
        <f>+_xlfn.IFS(MONTH(Tabla1[[#This Row],[MES]])&lt;=3,"Q1",MONTH(Tabla1[[#This Row],[MES]])&lt;=6,"Q2",MONTH(Tabla1[[#This Row],[MES]])&lt;=9,"Q3",TRUE,"Q4")</f>
        <v>Q1</v>
      </c>
      <c r="AN1246" t="str">
        <f>+IFERROR(VLOOKUP(Tabla1[[#This Row],[CUENTA]],CTAS[],2,0),"OTROS")</f>
        <v>HONEYWELL</v>
      </c>
      <c r="AO1246">
        <v>1</v>
      </c>
      <c r="AP1246" t="str">
        <f>+IFERROR(VLOOKUP(Tabla1[[#This Row],[EMPLEADO]],IS[],3,0),"OTROS")</f>
        <v>CHIHUAHUA</v>
      </c>
      <c r="AQ1246" t="str">
        <f>+IFERROR(VLOOKUP(Tabla1[[#This Row],[EMPLEADO]],IS[[NÓMINA]:[INGENIERO]],2,0),"OTROS")</f>
        <v>LUIS EDUARDO MUÑOZ</v>
      </c>
    </row>
    <row r="1247" spans="1:43" x14ac:dyDescent="0.25">
      <c r="A1247" t="s">
        <v>36</v>
      </c>
      <c r="B1247">
        <v>1</v>
      </c>
      <c r="C1247" t="s">
        <v>2530</v>
      </c>
      <c r="D1247" t="s">
        <v>38</v>
      </c>
      <c r="E1247" t="s">
        <v>250</v>
      </c>
      <c r="F1247" t="s">
        <v>2531</v>
      </c>
      <c r="G1247" s="17" t="s">
        <v>2532</v>
      </c>
      <c r="H1247" t="s">
        <v>586</v>
      </c>
      <c r="I1247" t="s">
        <v>43</v>
      </c>
      <c r="J1247" t="s">
        <v>8</v>
      </c>
      <c r="K1247" t="s">
        <v>254</v>
      </c>
      <c r="L1247" t="s">
        <v>2533</v>
      </c>
      <c r="M1247" t="s">
        <v>2534</v>
      </c>
      <c r="N1247">
        <v>0</v>
      </c>
      <c r="O1247" t="s">
        <v>47</v>
      </c>
      <c r="P1247">
        <v>301</v>
      </c>
      <c r="Q1247" t="s">
        <v>48</v>
      </c>
      <c r="R1247" t="s">
        <v>49</v>
      </c>
      <c r="S1247" t="s">
        <v>50</v>
      </c>
      <c r="T1247" t="s">
        <v>208</v>
      </c>
      <c r="U1247" t="s">
        <v>52</v>
      </c>
      <c r="V1247">
        <v>1.05</v>
      </c>
      <c r="W1247" s="1">
        <v>750.75000000000011</v>
      </c>
      <c r="X1247">
        <v>1</v>
      </c>
      <c r="Y1247">
        <v>4.5</v>
      </c>
      <c r="Z1247">
        <v>9</v>
      </c>
      <c r="AA1247">
        <v>0.5</v>
      </c>
      <c r="AB1247" s="2">
        <v>0</v>
      </c>
      <c r="AC1247" s="1">
        <v>0</v>
      </c>
      <c r="AD1247" s="7">
        <v>43488</v>
      </c>
      <c r="AE1247" s="7">
        <v>43488</v>
      </c>
      <c r="AF1247">
        <v>0</v>
      </c>
      <c r="AG1247" t="s">
        <v>53</v>
      </c>
      <c r="AH1247" s="2">
        <v>0</v>
      </c>
      <c r="AI1247" s="1">
        <v>0</v>
      </c>
      <c r="AJ1247" s="1">
        <v>0</v>
      </c>
      <c r="AK1247" s="6" t="str">
        <f>+IF(Tabla1[[#This Row],[REQUEST_TY]]="SR MANTENIMIENTO CORRECTIVO", "EMERGENCIA", "OTROS")</f>
        <v>EMERGENCIA</v>
      </c>
      <c r="AL1247" s="6" t="str">
        <f>+_xlfn.IFS(Tabla1[[#This Row],[Veces obj]]&lt;=1,"0-1",Tabla1[[#This Row],[Veces obj]]&lt;=2,"1-2",Tabla1[[#This Row],[Veces obj]]&lt;=3,"2-3",TRUE,"&gt;3")</f>
        <v>0-1</v>
      </c>
      <c r="AM1247" s="6" t="str">
        <f>+_xlfn.IFS(MONTH(Tabla1[[#This Row],[MES]])&lt;=3,"Q1",MONTH(Tabla1[[#This Row],[MES]])&lt;=6,"Q2",MONTH(Tabla1[[#This Row],[MES]])&lt;=9,"Q3",TRUE,"Q4")</f>
        <v>Q1</v>
      </c>
      <c r="AN1247" t="str">
        <f>+IFERROR(VLOOKUP(Tabla1[[#This Row],[CUENTA]],CTAS[],2,0),"OTROS")</f>
        <v>OTROS</v>
      </c>
      <c r="AP1247" t="str">
        <f>+IFERROR(VLOOKUP(Tabla1[[#This Row],[EMPLEADO]],IS[],3,0),"OTROS")</f>
        <v>OTROS</v>
      </c>
      <c r="AQ1247" t="str">
        <f>+IFERROR(VLOOKUP(Tabla1[[#This Row],[EMPLEADO]],IS[[NÓMINA]:[INGENIERO]],2,0),"OTROS")</f>
        <v>OTROS</v>
      </c>
    </row>
    <row r="1248" spans="1:43" x14ac:dyDescent="0.25">
      <c r="A1248" t="s">
        <v>36</v>
      </c>
      <c r="B1248">
        <v>1</v>
      </c>
      <c r="C1248" t="s">
        <v>2535</v>
      </c>
      <c r="D1248" t="s">
        <v>38</v>
      </c>
      <c r="E1248" t="s">
        <v>725</v>
      </c>
      <c r="F1248" t="s">
        <v>2536</v>
      </c>
      <c r="G1248" s="17" t="s">
        <v>2537</v>
      </c>
      <c r="H1248" t="s">
        <v>101</v>
      </c>
      <c r="I1248" t="s">
        <v>43</v>
      </c>
      <c r="J1248" t="s">
        <v>8</v>
      </c>
      <c r="K1248" t="s">
        <v>102</v>
      </c>
      <c r="L1248" t="s">
        <v>517</v>
      </c>
      <c r="M1248" t="s">
        <v>518</v>
      </c>
      <c r="N1248">
        <v>0</v>
      </c>
      <c r="O1248" t="s">
        <v>105</v>
      </c>
      <c r="P1248">
        <v>2615</v>
      </c>
      <c r="Q1248" t="s">
        <v>48</v>
      </c>
      <c r="R1248" t="s">
        <v>223</v>
      </c>
      <c r="S1248" t="s">
        <v>139</v>
      </c>
      <c r="T1248" t="s">
        <v>51</v>
      </c>
      <c r="U1248" t="s">
        <v>353</v>
      </c>
      <c r="V1248">
        <v>1.1499999999999999</v>
      </c>
      <c r="W1248" s="1">
        <v>923.44999999999993</v>
      </c>
      <c r="X1248">
        <v>1</v>
      </c>
      <c r="Y1248">
        <v>2</v>
      </c>
      <c r="Z1248">
        <v>4</v>
      </c>
      <c r="AA1248">
        <v>0.5</v>
      </c>
      <c r="AB1248" s="2">
        <v>0</v>
      </c>
      <c r="AC1248" s="1">
        <v>0</v>
      </c>
      <c r="AD1248" s="7">
        <v>43494</v>
      </c>
      <c r="AE1248" s="7">
        <v>43494</v>
      </c>
      <c r="AF1248">
        <v>0</v>
      </c>
      <c r="AG1248" t="s">
        <v>53</v>
      </c>
      <c r="AH1248" s="2">
        <v>0</v>
      </c>
      <c r="AI1248" s="1">
        <v>0</v>
      </c>
      <c r="AJ1248" s="1">
        <v>0</v>
      </c>
      <c r="AK1248" s="6" t="str">
        <f>+IF(Tabla1[[#This Row],[REQUEST_TY]]="SR MANTENIMIENTO CORRECTIVO", "EMERGENCIA", "OTROS")</f>
        <v>EMERGENCIA</v>
      </c>
      <c r="AL1248" s="6" t="str">
        <f>+_xlfn.IFS(Tabla1[[#This Row],[Veces obj]]&lt;=1,"0-1",Tabla1[[#This Row],[Veces obj]]&lt;=2,"1-2",Tabla1[[#This Row],[Veces obj]]&lt;=3,"2-3",TRUE,"&gt;3")</f>
        <v>0-1</v>
      </c>
      <c r="AM1248" s="6" t="str">
        <f>+_xlfn.IFS(MONTH(Tabla1[[#This Row],[MES]])&lt;=3,"Q1",MONTH(Tabla1[[#This Row],[MES]])&lt;=6,"Q2",MONTH(Tabla1[[#This Row],[MES]])&lt;=9,"Q3",TRUE,"Q4")</f>
        <v>Q1</v>
      </c>
      <c r="AN1248" t="str">
        <f>+IFERROR(VLOOKUP(Tabla1[[#This Row],[CUENTA]],CTAS[],2,0),"OTROS")</f>
        <v>OTROS</v>
      </c>
      <c r="AP1248" t="str">
        <f>+IFERROR(VLOOKUP(Tabla1[[#This Row],[EMPLEADO]],IS[],3,0),"OTROS")</f>
        <v>OTROS</v>
      </c>
      <c r="AQ1248" t="str">
        <f>+IFERROR(VLOOKUP(Tabla1[[#This Row],[EMPLEADO]],IS[[NÓMINA]:[INGENIERO]],2,0),"OTROS")</f>
        <v>OTROS</v>
      </c>
    </row>
    <row r="1249" spans="1:43" x14ac:dyDescent="0.25">
      <c r="A1249" t="s">
        <v>36</v>
      </c>
      <c r="B1249">
        <v>1</v>
      </c>
      <c r="C1249" t="s">
        <v>2538</v>
      </c>
      <c r="D1249" t="s">
        <v>38</v>
      </c>
      <c r="E1249" t="s">
        <v>85</v>
      </c>
      <c r="F1249" t="s">
        <v>2539</v>
      </c>
      <c r="G1249" s="17" t="s">
        <v>2007</v>
      </c>
      <c r="H1249" t="s">
        <v>740</v>
      </c>
      <c r="I1249" t="s">
        <v>43</v>
      </c>
      <c r="J1249" t="s">
        <v>8</v>
      </c>
      <c r="K1249" t="s">
        <v>741</v>
      </c>
      <c r="L1249" t="s">
        <v>742</v>
      </c>
      <c r="M1249" t="s">
        <v>743</v>
      </c>
      <c r="N1249">
        <v>0</v>
      </c>
      <c r="O1249" t="s">
        <v>47</v>
      </c>
      <c r="P1249">
        <v>3</v>
      </c>
      <c r="Q1249" t="s">
        <v>388</v>
      </c>
      <c r="R1249" t="s">
        <v>49</v>
      </c>
      <c r="S1249" t="s">
        <v>50</v>
      </c>
      <c r="T1249" t="s">
        <v>51</v>
      </c>
      <c r="U1249" t="s">
        <v>641</v>
      </c>
      <c r="V1249">
        <v>0</v>
      </c>
      <c r="W1249" s="1">
        <v>0</v>
      </c>
      <c r="X1249">
        <v>1</v>
      </c>
      <c r="Y1249">
        <v>2.5</v>
      </c>
      <c r="Z1249">
        <v>5</v>
      </c>
      <c r="AA1249">
        <v>0.5</v>
      </c>
      <c r="AB1249" s="2">
        <v>0</v>
      </c>
      <c r="AC1249" s="1">
        <v>0</v>
      </c>
      <c r="AD1249" s="7">
        <v>43494</v>
      </c>
      <c r="AE1249" s="7">
        <v>43494</v>
      </c>
      <c r="AF1249">
        <v>0</v>
      </c>
      <c r="AG1249" t="s">
        <v>53</v>
      </c>
      <c r="AH1249" s="2">
        <v>0</v>
      </c>
      <c r="AI1249" s="1">
        <v>0</v>
      </c>
      <c r="AJ1249" s="1">
        <v>0</v>
      </c>
      <c r="AK1249" s="6" t="str">
        <f>+IF(Tabla1[[#This Row],[REQUEST_TY]]="SR MANTENIMIENTO CORRECTIVO", "EMERGENCIA", "OTROS")</f>
        <v>EMERGENCIA</v>
      </c>
      <c r="AL1249" s="6" t="str">
        <f>+_xlfn.IFS(Tabla1[[#This Row],[Veces obj]]&lt;=1,"0-1",Tabla1[[#This Row],[Veces obj]]&lt;=2,"1-2",Tabla1[[#This Row],[Veces obj]]&lt;=3,"2-3",TRUE,"&gt;3")</f>
        <v>0-1</v>
      </c>
      <c r="AM1249" s="6" t="str">
        <f>+_xlfn.IFS(MONTH(Tabla1[[#This Row],[MES]])&lt;=3,"Q1",MONTH(Tabla1[[#This Row],[MES]])&lt;=6,"Q2",MONTH(Tabla1[[#This Row],[MES]])&lt;=9,"Q3",TRUE,"Q4")</f>
        <v>Q1</v>
      </c>
      <c r="AN1249" t="str">
        <f>+IFERROR(VLOOKUP(Tabla1[[#This Row],[CUENTA]],CTAS[],2,0),"OTROS")</f>
        <v>OTROS</v>
      </c>
      <c r="AP1249" t="str">
        <f>+IFERROR(VLOOKUP(Tabla1[[#This Row],[EMPLEADO]],IS[],3,0),"OTROS")</f>
        <v>OTROS</v>
      </c>
      <c r="AQ1249" t="str">
        <f>+IFERROR(VLOOKUP(Tabla1[[#This Row],[EMPLEADO]],IS[[NÓMINA]:[INGENIERO]],2,0),"OTROS")</f>
        <v>OTROS</v>
      </c>
    </row>
    <row r="1250" spans="1:43" x14ac:dyDescent="0.25">
      <c r="A1250" t="s">
        <v>36</v>
      </c>
      <c r="B1250">
        <v>1</v>
      </c>
      <c r="C1250" t="s">
        <v>806</v>
      </c>
      <c r="D1250" t="s">
        <v>38</v>
      </c>
      <c r="E1250" t="s">
        <v>807</v>
      </c>
      <c r="F1250" t="s">
        <v>808</v>
      </c>
      <c r="G1250" s="17" t="s">
        <v>809</v>
      </c>
      <c r="H1250" t="s">
        <v>163</v>
      </c>
      <c r="I1250" t="s">
        <v>43</v>
      </c>
      <c r="J1250" t="s">
        <v>8</v>
      </c>
      <c r="K1250" t="s">
        <v>151</v>
      </c>
      <c r="L1250" t="s">
        <v>164</v>
      </c>
      <c r="M1250" t="s">
        <v>165</v>
      </c>
      <c r="N1250">
        <v>0</v>
      </c>
      <c r="O1250" t="s">
        <v>47</v>
      </c>
      <c r="P1250">
        <v>127</v>
      </c>
      <c r="Q1250" t="s">
        <v>48</v>
      </c>
      <c r="R1250" t="s">
        <v>95</v>
      </c>
      <c r="S1250" t="s">
        <v>64</v>
      </c>
      <c r="T1250" t="s">
        <v>51</v>
      </c>
      <c r="U1250" t="s">
        <v>96</v>
      </c>
      <c r="V1250">
        <v>1.1000000000000001</v>
      </c>
      <c r="W1250" s="1">
        <v>1501.5000000000002</v>
      </c>
      <c r="X1250">
        <v>1</v>
      </c>
      <c r="Y1250">
        <v>0.52</v>
      </c>
      <c r="Z1250">
        <v>5</v>
      </c>
      <c r="AA1250">
        <v>0.10400000000000001</v>
      </c>
      <c r="AB1250" s="2">
        <v>0</v>
      </c>
      <c r="AC1250" s="1">
        <v>0</v>
      </c>
      <c r="AD1250" s="7">
        <v>43488</v>
      </c>
      <c r="AE1250" s="7">
        <v>43488</v>
      </c>
      <c r="AF1250">
        <v>0</v>
      </c>
      <c r="AG1250" t="s">
        <v>53</v>
      </c>
      <c r="AH1250" s="2">
        <v>0</v>
      </c>
      <c r="AI1250" s="1">
        <v>0</v>
      </c>
      <c r="AJ1250" s="1">
        <v>0</v>
      </c>
      <c r="AK1250" s="6" t="str">
        <f>+IF(Tabla1[[#This Row],[REQUEST_TY]]="SR MANTENIMIENTO CORRECTIVO", "EMERGENCIA", "OTROS")</f>
        <v>EMERGENCIA</v>
      </c>
      <c r="AL1250" s="6" t="str">
        <f>+_xlfn.IFS(Tabla1[[#This Row],[Veces obj]]&lt;=1,"0-1",Tabla1[[#This Row],[Veces obj]]&lt;=2,"1-2",Tabla1[[#This Row],[Veces obj]]&lt;=3,"2-3",TRUE,"&gt;3")</f>
        <v>0-1</v>
      </c>
      <c r="AM1250" s="6" t="str">
        <f>+_xlfn.IFS(MONTH(Tabla1[[#This Row],[MES]])&lt;=3,"Q1",MONTH(Tabla1[[#This Row],[MES]])&lt;=6,"Q2",MONTH(Tabla1[[#This Row],[MES]])&lt;=9,"Q3",TRUE,"Q4")</f>
        <v>Q1</v>
      </c>
      <c r="AN1250" t="str">
        <f>+IFERROR(VLOOKUP(Tabla1[[#This Row],[CUENTA]],CTAS[],2,0),"OTROS")</f>
        <v>HONEYWELL</v>
      </c>
      <c r="AO1250">
        <v>1</v>
      </c>
      <c r="AP1250" t="str">
        <f>+IFERROR(VLOOKUP(Tabla1[[#This Row],[EMPLEADO]],IS[],3,0),"OTROS")</f>
        <v>CHIHUAHUA</v>
      </c>
      <c r="AQ1250" t="str">
        <f>+IFERROR(VLOOKUP(Tabla1[[#This Row],[EMPLEADO]],IS[[NÓMINA]:[INGENIERO]],2,0),"OTROS")</f>
        <v>LUIS EDUARDO MUÑOZ</v>
      </c>
    </row>
    <row r="1251" spans="1:43" x14ac:dyDescent="0.25">
      <c r="A1251" t="s">
        <v>4444</v>
      </c>
      <c r="B1251">
        <v>1</v>
      </c>
      <c r="C1251" t="s">
        <v>5416</v>
      </c>
      <c r="D1251" t="s">
        <v>38</v>
      </c>
      <c r="E1251" t="s">
        <v>133</v>
      </c>
      <c r="F1251" t="s">
        <v>5417</v>
      </c>
      <c r="G1251" s="17" t="s">
        <v>2889</v>
      </c>
      <c r="H1251" t="s">
        <v>1130</v>
      </c>
      <c r="I1251" t="s">
        <v>43</v>
      </c>
      <c r="J1251" t="s">
        <v>8</v>
      </c>
      <c r="K1251" t="s">
        <v>59</v>
      </c>
      <c r="L1251" t="s">
        <v>2024</v>
      </c>
      <c r="M1251" t="s">
        <v>1778</v>
      </c>
      <c r="N1251">
        <v>0</v>
      </c>
      <c r="O1251" t="s">
        <v>47</v>
      </c>
      <c r="P1251">
        <v>24</v>
      </c>
      <c r="Q1251" t="s">
        <v>62</v>
      </c>
      <c r="R1251" t="s">
        <v>138</v>
      </c>
      <c r="S1251" t="s">
        <v>139</v>
      </c>
      <c r="T1251" t="s">
        <v>51</v>
      </c>
      <c r="U1251" t="s">
        <v>262</v>
      </c>
      <c r="V1251">
        <v>1.05</v>
      </c>
      <c r="W1251" s="1">
        <v>1651.6500000000003</v>
      </c>
      <c r="X1251">
        <v>1</v>
      </c>
      <c r="Y1251">
        <v>2</v>
      </c>
      <c r="Z1251">
        <v>4</v>
      </c>
      <c r="AA1251">
        <v>0.5</v>
      </c>
      <c r="AB1251" s="2">
        <v>0</v>
      </c>
      <c r="AC1251" s="1">
        <v>0</v>
      </c>
      <c r="AD1251" s="7">
        <v>43504</v>
      </c>
      <c r="AE1251" s="7">
        <v>43507</v>
      </c>
      <c r="AF1251">
        <v>1</v>
      </c>
      <c r="AG1251" t="s">
        <v>53</v>
      </c>
      <c r="AH1251" s="2">
        <v>0</v>
      </c>
      <c r="AI1251" s="1">
        <v>0</v>
      </c>
      <c r="AJ1251" s="1">
        <v>0</v>
      </c>
      <c r="AK1251" s="6" t="str">
        <f>+IF(Tabla1[[#This Row],[REQUEST_TY]]="SR MANTENIMIENTO CORRECTIVO", "EMERGENCIA", "OTROS")</f>
        <v>EMERGENCIA</v>
      </c>
      <c r="AL1251" s="6" t="str">
        <f>+_xlfn.IFS(Tabla1[[#This Row],[Veces obj]]&lt;=1,"0-1",Tabla1[[#This Row],[Veces obj]]&lt;=2,"1-2",Tabla1[[#This Row],[Veces obj]]&lt;=3,"2-3",TRUE,"&gt;3")</f>
        <v>0-1</v>
      </c>
      <c r="AM1251" s="6" t="str">
        <f>+_xlfn.IFS(MONTH(Tabla1[[#This Row],[MES]])&lt;=3,"Q1",MONTH(Tabla1[[#This Row],[MES]])&lt;=6,"Q2",MONTH(Tabla1[[#This Row],[MES]])&lt;=9,"Q3",TRUE,"Q4")</f>
        <v>Q1</v>
      </c>
      <c r="AN1251" t="str">
        <f>+IFERROR(VLOOKUP(Tabla1[[#This Row],[CUENTA]],CTAS[],2,0),"OTROS")</f>
        <v>OTROS</v>
      </c>
      <c r="AP1251" t="str">
        <f>+IFERROR(VLOOKUP(Tabla1[[#This Row],[EMPLEADO]],IS[],3,0),"OTROS")</f>
        <v>OTROS</v>
      </c>
      <c r="AQ1251" t="str">
        <f>+IFERROR(VLOOKUP(Tabla1[[#This Row],[EMPLEADO]],IS[[NÓMINA]:[INGENIERO]],2,0),"OTROS")</f>
        <v>OTROS</v>
      </c>
    </row>
    <row r="1252" spans="1:43" x14ac:dyDescent="0.25">
      <c r="A1252" t="s">
        <v>36</v>
      </c>
      <c r="B1252">
        <v>1</v>
      </c>
      <c r="C1252" t="s">
        <v>813</v>
      </c>
      <c r="D1252" t="s">
        <v>38</v>
      </c>
      <c r="E1252" t="s">
        <v>814</v>
      </c>
      <c r="F1252" t="s">
        <v>815</v>
      </c>
      <c r="G1252" s="17" t="s">
        <v>816</v>
      </c>
      <c r="H1252" t="s">
        <v>163</v>
      </c>
      <c r="I1252" t="s">
        <v>43</v>
      </c>
      <c r="J1252" t="s">
        <v>8</v>
      </c>
      <c r="K1252" t="s">
        <v>151</v>
      </c>
      <c r="L1252" t="s">
        <v>164</v>
      </c>
      <c r="M1252" t="s">
        <v>165</v>
      </c>
      <c r="N1252">
        <v>0</v>
      </c>
      <c r="O1252" t="s">
        <v>47</v>
      </c>
      <c r="P1252">
        <v>15</v>
      </c>
      <c r="Q1252" t="s">
        <v>194</v>
      </c>
      <c r="R1252" t="s">
        <v>95</v>
      </c>
      <c r="S1252" t="s">
        <v>64</v>
      </c>
      <c r="T1252" t="s">
        <v>51</v>
      </c>
      <c r="U1252" t="s">
        <v>195</v>
      </c>
      <c r="V1252">
        <v>0.6</v>
      </c>
      <c r="W1252" s="1">
        <v>819</v>
      </c>
      <c r="X1252">
        <v>1</v>
      </c>
      <c r="Y1252">
        <v>0.53</v>
      </c>
      <c r="Z1252">
        <v>5</v>
      </c>
      <c r="AA1252">
        <v>0.10600000000000001</v>
      </c>
      <c r="AB1252" s="2">
        <v>0</v>
      </c>
      <c r="AC1252" s="1">
        <v>0</v>
      </c>
      <c r="AD1252" s="7">
        <v>43468</v>
      </c>
      <c r="AE1252" s="7">
        <v>43468</v>
      </c>
      <c r="AF1252">
        <v>0</v>
      </c>
      <c r="AG1252" t="s">
        <v>53</v>
      </c>
      <c r="AH1252" s="2">
        <v>0</v>
      </c>
      <c r="AI1252" s="1">
        <v>0</v>
      </c>
      <c r="AJ1252" s="1">
        <v>0</v>
      </c>
      <c r="AK1252" s="6" t="str">
        <f>+IF(Tabla1[[#This Row],[REQUEST_TY]]="SR MANTENIMIENTO CORRECTIVO", "EMERGENCIA", "OTROS")</f>
        <v>EMERGENCIA</v>
      </c>
      <c r="AL1252" s="6" t="str">
        <f>+_xlfn.IFS(Tabla1[[#This Row],[Veces obj]]&lt;=1,"0-1",Tabla1[[#This Row],[Veces obj]]&lt;=2,"1-2",Tabla1[[#This Row],[Veces obj]]&lt;=3,"2-3",TRUE,"&gt;3")</f>
        <v>0-1</v>
      </c>
      <c r="AM1252" s="6" t="str">
        <f>+_xlfn.IFS(MONTH(Tabla1[[#This Row],[MES]])&lt;=3,"Q1",MONTH(Tabla1[[#This Row],[MES]])&lt;=6,"Q2",MONTH(Tabla1[[#This Row],[MES]])&lt;=9,"Q3",TRUE,"Q4")</f>
        <v>Q1</v>
      </c>
      <c r="AN1252" t="str">
        <f>+IFERROR(VLOOKUP(Tabla1[[#This Row],[CUENTA]],CTAS[],2,0),"OTROS")</f>
        <v>HONEYWELL</v>
      </c>
      <c r="AO1252">
        <v>1</v>
      </c>
      <c r="AP1252" t="str">
        <f>+IFERROR(VLOOKUP(Tabla1[[#This Row],[EMPLEADO]],IS[],3,0),"OTROS")</f>
        <v>CHIHUAHUA</v>
      </c>
      <c r="AQ1252" t="str">
        <f>+IFERROR(VLOOKUP(Tabla1[[#This Row],[EMPLEADO]],IS[[NÓMINA]:[INGENIERO]],2,0),"OTROS")</f>
        <v>LUIS EDUARDO MUÑOZ</v>
      </c>
    </row>
    <row r="1253" spans="1:43" x14ac:dyDescent="0.25">
      <c r="A1253" t="s">
        <v>4444</v>
      </c>
      <c r="B1253">
        <v>1</v>
      </c>
      <c r="C1253" t="s">
        <v>5787</v>
      </c>
      <c r="D1253" t="s">
        <v>38</v>
      </c>
      <c r="E1253" t="s">
        <v>217</v>
      </c>
      <c r="F1253" t="s">
        <v>5788</v>
      </c>
      <c r="G1253" s="17" t="s">
        <v>2221</v>
      </c>
      <c r="H1253" t="s">
        <v>136</v>
      </c>
      <c r="I1253" t="s">
        <v>43</v>
      </c>
      <c r="J1253" t="s">
        <v>8</v>
      </c>
      <c r="K1253" t="s">
        <v>59</v>
      </c>
      <c r="L1253" t="s">
        <v>221</v>
      </c>
      <c r="M1253" t="s">
        <v>222</v>
      </c>
      <c r="N1253">
        <v>0</v>
      </c>
      <c r="O1253" t="s">
        <v>47</v>
      </c>
      <c r="P1253">
        <v>31</v>
      </c>
      <c r="Q1253" t="s">
        <v>82</v>
      </c>
      <c r="R1253" t="s">
        <v>223</v>
      </c>
      <c r="S1253" t="s">
        <v>139</v>
      </c>
      <c r="T1253" t="s">
        <v>51</v>
      </c>
      <c r="U1253" t="s">
        <v>140</v>
      </c>
      <c r="V1253">
        <v>1.1000000000000001</v>
      </c>
      <c r="W1253" s="1">
        <v>1730.3000000000004</v>
      </c>
      <c r="X1253">
        <v>1</v>
      </c>
      <c r="Y1253">
        <v>2</v>
      </c>
      <c r="Z1253">
        <v>4</v>
      </c>
      <c r="AA1253">
        <v>0.5</v>
      </c>
      <c r="AB1253" s="2">
        <v>0</v>
      </c>
      <c r="AC1253" s="1">
        <v>0</v>
      </c>
      <c r="AD1253" s="7">
        <v>43508</v>
      </c>
      <c r="AE1253" s="7">
        <v>43508</v>
      </c>
      <c r="AF1253">
        <v>0</v>
      </c>
      <c r="AG1253" t="s">
        <v>53</v>
      </c>
      <c r="AH1253" s="2">
        <v>0</v>
      </c>
      <c r="AI1253" s="1">
        <v>0</v>
      </c>
      <c r="AJ1253" s="1">
        <v>0</v>
      </c>
      <c r="AK1253" s="6" t="str">
        <f>+IF(Tabla1[[#This Row],[REQUEST_TY]]="SR MANTENIMIENTO CORRECTIVO", "EMERGENCIA", "OTROS")</f>
        <v>EMERGENCIA</v>
      </c>
      <c r="AL1253" s="6" t="str">
        <f>+_xlfn.IFS(Tabla1[[#This Row],[Veces obj]]&lt;=1,"0-1",Tabla1[[#This Row],[Veces obj]]&lt;=2,"1-2",Tabla1[[#This Row],[Veces obj]]&lt;=3,"2-3",TRUE,"&gt;3")</f>
        <v>0-1</v>
      </c>
      <c r="AM1253" s="6" t="str">
        <f>+_xlfn.IFS(MONTH(Tabla1[[#This Row],[MES]])&lt;=3,"Q1",MONTH(Tabla1[[#This Row],[MES]])&lt;=6,"Q2",MONTH(Tabla1[[#This Row],[MES]])&lt;=9,"Q3",TRUE,"Q4")</f>
        <v>Q1</v>
      </c>
      <c r="AN1253" t="str">
        <f>+IFERROR(VLOOKUP(Tabla1[[#This Row],[CUENTA]],CTAS[],2,0),"OTROS")</f>
        <v>OTROS</v>
      </c>
      <c r="AP1253" t="str">
        <f>+IFERROR(VLOOKUP(Tabla1[[#This Row],[EMPLEADO]],IS[],3,0),"OTROS")</f>
        <v>OTROS</v>
      </c>
      <c r="AQ1253" t="str">
        <f>+IFERROR(VLOOKUP(Tabla1[[#This Row],[EMPLEADO]],IS[[NÓMINA]:[INGENIERO]],2,0),"OTROS")</f>
        <v>OTROS</v>
      </c>
    </row>
    <row r="1254" spans="1:43" x14ac:dyDescent="0.25">
      <c r="A1254" t="s">
        <v>36</v>
      </c>
      <c r="B1254">
        <v>1</v>
      </c>
      <c r="C1254" t="s">
        <v>837</v>
      </c>
      <c r="D1254" t="s">
        <v>38</v>
      </c>
      <c r="E1254" t="s">
        <v>562</v>
      </c>
      <c r="F1254" t="s">
        <v>838</v>
      </c>
      <c r="G1254" s="17" t="s">
        <v>839</v>
      </c>
      <c r="H1254" t="s">
        <v>163</v>
      </c>
      <c r="I1254" t="s">
        <v>43</v>
      </c>
      <c r="J1254" t="s">
        <v>8</v>
      </c>
      <c r="K1254" t="s">
        <v>151</v>
      </c>
      <c r="L1254" t="s">
        <v>229</v>
      </c>
      <c r="M1254" t="s">
        <v>165</v>
      </c>
      <c r="N1254">
        <v>0</v>
      </c>
      <c r="O1254" t="s">
        <v>47</v>
      </c>
      <c r="P1254">
        <v>121</v>
      </c>
      <c r="Q1254" t="s">
        <v>48</v>
      </c>
      <c r="R1254" t="s">
        <v>63</v>
      </c>
      <c r="S1254" t="s">
        <v>64</v>
      </c>
      <c r="T1254" t="s">
        <v>51</v>
      </c>
      <c r="U1254" t="s">
        <v>96</v>
      </c>
      <c r="V1254">
        <v>1.1000000000000001</v>
      </c>
      <c r="W1254" s="1">
        <v>1501.5000000000002</v>
      </c>
      <c r="X1254">
        <v>1</v>
      </c>
      <c r="Y1254">
        <v>0.56999999999999995</v>
      </c>
      <c r="Z1254">
        <v>5</v>
      </c>
      <c r="AA1254">
        <v>0.11399999999999999</v>
      </c>
      <c r="AB1254" s="2">
        <v>0</v>
      </c>
      <c r="AC1254" s="1">
        <v>0</v>
      </c>
      <c r="AD1254" s="7">
        <v>43496</v>
      </c>
      <c r="AE1254" s="7">
        <v>43496</v>
      </c>
      <c r="AF1254">
        <v>0</v>
      </c>
      <c r="AG1254" t="s">
        <v>53</v>
      </c>
      <c r="AH1254" s="2">
        <v>0</v>
      </c>
      <c r="AI1254" s="1">
        <v>0</v>
      </c>
      <c r="AJ1254" s="1">
        <v>0</v>
      </c>
      <c r="AK1254" s="6" t="str">
        <f>+IF(Tabla1[[#This Row],[REQUEST_TY]]="SR MANTENIMIENTO CORRECTIVO", "EMERGENCIA", "OTROS")</f>
        <v>EMERGENCIA</v>
      </c>
      <c r="AL1254" s="6" t="str">
        <f>+_xlfn.IFS(Tabla1[[#This Row],[Veces obj]]&lt;=1,"0-1",Tabla1[[#This Row],[Veces obj]]&lt;=2,"1-2",Tabla1[[#This Row],[Veces obj]]&lt;=3,"2-3",TRUE,"&gt;3")</f>
        <v>0-1</v>
      </c>
      <c r="AM1254" s="6" t="str">
        <f>+_xlfn.IFS(MONTH(Tabla1[[#This Row],[MES]])&lt;=3,"Q1",MONTH(Tabla1[[#This Row],[MES]])&lt;=6,"Q2",MONTH(Tabla1[[#This Row],[MES]])&lt;=9,"Q3",TRUE,"Q4")</f>
        <v>Q1</v>
      </c>
      <c r="AN1254" t="str">
        <f>+IFERROR(VLOOKUP(Tabla1[[#This Row],[CUENTA]],CTAS[],2,0),"OTROS")</f>
        <v>HONEYWELL</v>
      </c>
      <c r="AO1254">
        <v>1</v>
      </c>
      <c r="AP1254" t="str">
        <f>+IFERROR(VLOOKUP(Tabla1[[#This Row],[EMPLEADO]],IS[],3,0),"OTROS")</f>
        <v>CHIHUAHUA</v>
      </c>
      <c r="AQ1254" t="str">
        <f>+IFERROR(VLOOKUP(Tabla1[[#This Row],[EMPLEADO]],IS[[NÓMINA]:[INGENIERO]],2,0),"OTROS")</f>
        <v>LUIS EDUARDO MUÑOZ</v>
      </c>
    </row>
    <row r="1255" spans="1:43" x14ac:dyDescent="0.25">
      <c r="A1255" t="s">
        <v>4444</v>
      </c>
      <c r="B1255">
        <v>1</v>
      </c>
      <c r="C1255" t="s">
        <v>7069</v>
      </c>
      <c r="D1255" t="s">
        <v>38</v>
      </c>
      <c r="E1255" t="s">
        <v>133</v>
      </c>
      <c r="F1255" t="s">
        <v>7070</v>
      </c>
      <c r="G1255" s="17" t="s">
        <v>5553</v>
      </c>
      <c r="H1255" t="s">
        <v>136</v>
      </c>
      <c r="I1255" t="s">
        <v>43</v>
      </c>
      <c r="J1255" t="s">
        <v>8</v>
      </c>
      <c r="K1255" t="s">
        <v>59</v>
      </c>
      <c r="L1255" t="s">
        <v>5106</v>
      </c>
      <c r="M1255" t="s">
        <v>222</v>
      </c>
      <c r="N1255">
        <v>0</v>
      </c>
      <c r="O1255" t="s">
        <v>47</v>
      </c>
      <c r="P1255">
        <v>17</v>
      </c>
      <c r="Q1255" t="s">
        <v>62</v>
      </c>
      <c r="R1255" t="s">
        <v>138</v>
      </c>
      <c r="S1255" t="s">
        <v>139</v>
      </c>
      <c r="T1255" t="s">
        <v>51</v>
      </c>
      <c r="U1255" t="s">
        <v>262</v>
      </c>
      <c r="V1255">
        <v>1.05</v>
      </c>
      <c r="W1255" s="1">
        <v>1651.6500000000003</v>
      </c>
      <c r="X1255">
        <v>1</v>
      </c>
      <c r="Y1255">
        <v>2</v>
      </c>
      <c r="Z1255">
        <v>4</v>
      </c>
      <c r="AA1255">
        <v>0.5</v>
      </c>
      <c r="AB1255" s="2">
        <v>0</v>
      </c>
      <c r="AC1255" s="1">
        <v>0</v>
      </c>
      <c r="AD1255" s="7">
        <v>43521</v>
      </c>
      <c r="AE1255" s="7">
        <v>43521</v>
      </c>
      <c r="AF1255">
        <v>0</v>
      </c>
      <c r="AG1255" t="s">
        <v>53</v>
      </c>
      <c r="AH1255" s="2">
        <v>0</v>
      </c>
      <c r="AI1255" s="1">
        <v>0</v>
      </c>
      <c r="AJ1255" s="1">
        <v>0</v>
      </c>
      <c r="AK1255" s="6" t="str">
        <f>+IF(Tabla1[[#This Row],[REQUEST_TY]]="SR MANTENIMIENTO CORRECTIVO", "EMERGENCIA", "OTROS")</f>
        <v>EMERGENCIA</v>
      </c>
      <c r="AL1255" s="6" t="str">
        <f>+_xlfn.IFS(Tabla1[[#This Row],[Veces obj]]&lt;=1,"0-1",Tabla1[[#This Row],[Veces obj]]&lt;=2,"1-2",Tabla1[[#This Row],[Veces obj]]&lt;=3,"2-3",TRUE,"&gt;3")</f>
        <v>0-1</v>
      </c>
      <c r="AM1255" s="6" t="str">
        <f>+_xlfn.IFS(MONTH(Tabla1[[#This Row],[MES]])&lt;=3,"Q1",MONTH(Tabla1[[#This Row],[MES]])&lt;=6,"Q2",MONTH(Tabla1[[#This Row],[MES]])&lt;=9,"Q3",TRUE,"Q4")</f>
        <v>Q1</v>
      </c>
      <c r="AN1255" t="str">
        <f>+IFERROR(VLOOKUP(Tabla1[[#This Row],[CUENTA]],CTAS[],2,0),"OTROS")</f>
        <v>OTROS</v>
      </c>
      <c r="AP1255" t="str">
        <f>+IFERROR(VLOOKUP(Tabla1[[#This Row],[EMPLEADO]],IS[],3,0),"OTROS")</f>
        <v>OTROS</v>
      </c>
      <c r="AQ1255" t="str">
        <f>+IFERROR(VLOOKUP(Tabla1[[#This Row],[EMPLEADO]],IS[[NÓMINA]:[INGENIERO]],2,0),"OTROS")</f>
        <v>OTROS</v>
      </c>
    </row>
    <row r="1256" spans="1:43" x14ac:dyDescent="0.25">
      <c r="A1256" t="s">
        <v>4444</v>
      </c>
      <c r="B1256">
        <v>1</v>
      </c>
      <c r="C1256" t="s">
        <v>7201</v>
      </c>
      <c r="D1256" t="s">
        <v>38</v>
      </c>
      <c r="E1256" t="s">
        <v>3400</v>
      </c>
      <c r="F1256" t="s">
        <v>7202</v>
      </c>
      <c r="G1256" s="17" t="s">
        <v>6852</v>
      </c>
      <c r="H1256" t="s">
        <v>409</v>
      </c>
      <c r="I1256" t="s">
        <v>43</v>
      </c>
      <c r="J1256" t="s">
        <v>8</v>
      </c>
      <c r="K1256" t="s">
        <v>1889</v>
      </c>
      <c r="L1256" t="s">
        <v>6853</v>
      </c>
      <c r="M1256" t="s">
        <v>411</v>
      </c>
      <c r="N1256">
        <v>0</v>
      </c>
      <c r="O1256" t="s">
        <v>47</v>
      </c>
      <c r="P1256">
        <v>5</v>
      </c>
      <c r="Q1256" t="s">
        <v>207</v>
      </c>
      <c r="R1256" t="s">
        <v>74</v>
      </c>
      <c r="S1256" t="s">
        <v>50</v>
      </c>
      <c r="T1256" t="s">
        <v>51</v>
      </c>
      <c r="U1256" t="s">
        <v>486</v>
      </c>
      <c r="V1256">
        <v>0</v>
      </c>
      <c r="W1256" s="1">
        <v>0</v>
      </c>
      <c r="X1256">
        <v>1</v>
      </c>
      <c r="Y1256">
        <v>2.5</v>
      </c>
      <c r="Z1256">
        <v>5</v>
      </c>
      <c r="AA1256">
        <v>0.5</v>
      </c>
      <c r="AB1256" s="2">
        <v>0</v>
      </c>
      <c r="AC1256" s="1">
        <v>0</v>
      </c>
      <c r="AD1256" s="7">
        <v>43523</v>
      </c>
      <c r="AE1256" s="7">
        <v>43523</v>
      </c>
      <c r="AF1256">
        <v>0</v>
      </c>
      <c r="AG1256" t="s">
        <v>53</v>
      </c>
      <c r="AH1256" s="2">
        <v>0</v>
      </c>
      <c r="AI1256" s="1">
        <v>0</v>
      </c>
      <c r="AJ1256" s="1">
        <v>0</v>
      </c>
      <c r="AK1256" s="6" t="str">
        <f>+IF(Tabla1[[#This Row],[REQUEST_TY]]="SR MANTENIMIENTO CORRECTIVO", "EMERGENCIA", "OTROS")</f>
        <v>EMERGENCIA</v>
      </c>
      <c r="AL1256" s="6" t="str">
        <f>+_xlfn.IFS(Tabla1[[#This Row],[Veces obj]]&lt;=1,"0-1",Tabla1[[#This Row],[Veces obj]]&lt;=2,"1-2",Tabla1[[#This Row],[Veces obj]]&lt;=3,"2-3",TRUE,"&gt;3")</f>
        <v>0-1</v>
      </c>
      <c r="AM1256" s="6" t="str">
        <f>+_xlfn.IFS(MONTH(Tabla1[[#This Row],[MES]])&lt;=3,"Q1",MONTH(Tabla1[[#This Row],[MES]])&lt;=6,"Q2",MONTH(Tabla1[[#This Row],[MES]])&lt;=9,"Q3",TRUE,"Q4")</f>
        <v>Q1</v>
      </c>
      <c r="AN1256" t="str">
        <f>+IFERROR(VLOOKUP(Tabla1[[#This Row],[CUENTA]],CTAS[],2,0),"OTROS")</f>
        <v>OTROS</v>
      </c>
      <c r="AP1256" t="str">
        <f>+IFERROR(VLOOKUP(Tabla1[[#This Row],[EMPLEADO]],IS[],3,0),"OTROS")</f>
        <v>OTROS</v>
      </c>
      <c r="AQ1256" t="str">
        <f>+IFERROR(VLOOKUP(Tabla1[[#This Row],[EMPLEADO]],IS[[NÓMINA]:[INGENIERO]],2,0),"OTROS")</f>
        <v>OTROS</v>
      </c>
    </row>
    <row r="1257" spans="1:43" x14ac:dyDescent="0.25">
      <c r="A1257" t="s">
        <v>4444</v>
      </c>
      <c r="B1257">
        <v>1</v>
      </c>
      <c r="C1257" t="s">
        <v>6562</v>
      </c>
      <c r="D1257" t="s">
        <v>38</v>
      </c>
      <c r="E1257" t="s">
        <v>373</v>
      </c>
      <c r="F1257" t="s">
        <v>6563</v>
      </c>
      <c r="G1257" s="17" t="s">
        <v>6564</v>
      </c>
      <c r="H1257" t="s">
        <v>163</v>
      </c>
      <c r="I1257" t="s">
        <v>43</v>
      </c>
      <c r="J1257" t="s">
        <v>8</v>
      </c>
      <c r="K1257" t="s">
        <v>151</v>
      </c>
      <c r="L1257" t="s">
        <v>164</v>
      </c>
      <c r="M1257" t="s">
        <v>165</v>
      </c>
      <c r="N1257">
        <v>0</v>
      </c>
      <c r="O1257" t="s">
        <v>47</v>
      </c>
      <c r="P1257">
        <v>77</v>
      </c>
      <c r="Q1257" t="s">
        <v>48</v>
      </c>
      <c r="R1257" t="s">
        <v>153</v>
      </c>
      <c r="S1257" t="s">
        <v>50</v>
      </c>
      <c r="T1257" t="s">
        <v>51</v>
      </c>
      <c r="U1257" t="s">
        <v>52</v>
      </c>
      <c r="V1257">
        <v>1.05</v>
      </c>
      <c r="W1257" s="1">
        <v>750.75000000000011</v>
      </c>
      <c r="X1257">
        <v>1</v>
      </c>
      <c r="Y1257">
        <v>0.67</v>
      </c>
      <c r="Z1257">
        <v>5</v>
      </c>
      <c r="AA1257">
        <v>0.13400000000000001</v>
      </c>
      <c r="AB1257" s="2">
        <v>0</v>
      </c>
      <c r="AC1257" s="1">
        <v>0</v>
      </c>
      <c r="AD1257" s="7">
        <v>43515</v>
      </c>
      <c r="AE1257" s="7">
        <v>43515</v>
      </c>
      <c r="AF1257">
        <v>0</v>
      </c>
      <c r="AG1257" t="s">
        <v>53</v>
      </c>
      <c r="AH1257" s="2">
        <v>0</v>
      </c>
      <c r="AI1257" s="1">
        <v>0</v>
      </c>
      <c r="AJ1257" s="1">
        <v>0</v>
      </c>
      <c r="AK1257" s="6" t="str">
        <f>+IF(Tabla1[[#This Row],[REQUEST_TY]]="SR MANTENIMIENTO CORRECTIVO", "EMERGENCIA", "OTROS")</f>
        <v>EMERGENCIA</v>
      </c>
      <c r="AL1257" s="6" t="str">
        <f>+_xlfn.IFS(Tabla1[[#This Row],[Veces obj]]&lt;=1,"0-1",Tabla1[[#This Row],[Veces obj]]&lt;=2,"1-2",Tabla1[[#This Row],[Veces obj]]&lt;=3,"2-3",TRUE,"&gt;3")</f>
        <v>0-1</v>
      </c>
      <c r="AM1257" s="6" t="str">
        <f>+_xlfn.IFS(MONTH(Tabla1[[#This Row],[MES]])&lt;=3,"Q1",MONTH(Tabla1[[#This Row],[MES]])&lt;=6,"Q2",MONTH(Tabla1[[#This Row],[MES]])&lt;=9,"Q3",TRUE,"Q4")</f>
        <v>Q1</v>
      </c>
      <c r="AN1257" t="str">
        <f>+IFERROR(VLOOKUP(Tabla1[[#This Row],[CUENTA]],CTAS[],2,0),"OTROS")</f>
        <v>HONEYWELL</v>
      </c>
      <c r="AO1257">
        <v>1</v>
      </c>
      <c r="AP1257" t="str">
        <f>+IFERROR(VLOOKUP(Tabla1[[#This Row],[EMPLEADO]],IS[],3,0),"OTROS")</f>
        <v>CHIHUAHUA</v>
      </c>
      <c r="AQ1257" t="str">
        <f>+IFERROR(VLOOKUP(Tabla1[[#This Row],[EMPLEADO]],IS[[NÓMINA]:[INGENIERO]],2,0),"OTROS")</f>
        <v>LUIS EDUARDO MUÑOZ</v>
      </c>
    </row>
    <row r="1258" spans="1:43" x14ac:dyDescent="0.25">
      <c r="A1258" t="s">
        <v>4444</v>
      </c>
      <c r="B1258">
        <v>1</v>
      </c>
      <c r="C1258" t="s">
        <v>6247</v>
      </c>
      <c r="D1258" t="s">
        <v>38</v>
      </c>
      <c r="E1258" t="s">
        <v>76</v>
      </c>
      <c r="F1258" t="s">
        <v>6248</v>
      </c>
      <c r="G1258" s="17" t="s">
        <v>6249</v>
      </c>
      <c r="H1258" t="s">
        <v>163</v>
      </c>
      <c r="I1258" t="s">
        <v>43</v>
      </c>
      <c r="J1258" t="s">
        <v>8</v>
      </c>
      <c r="K1258" t="s">
        <v>59</v>
      </c>
      <c r="L1258" t="s">
        <v>5067</v>
      </c>
      <c r="M1258" t="s">
        <v>119</v>
      </c>
      <c r="N1258">
        <v>0</v>
      </c>
      <c r="O1258" t="s">
        <v>47</v>
      </c>
      <c r="P1258">
        <v>118</v>
      </c>
      <c r="Q1258" t="s">
        <v>48</v>
      </c>
      <c r="R1258" t="s">
        <v>63</v>
      </c>
      <c r="S1258" t="s">
        <v>64</v>
      </c>
      <c r="T1258" t="s">
        <v>51</v>
      </c>
      <c r="U1258" t="s">
        <v>96</v>
      </c>
      <c r="V1258">
        <v>1.1000000000000001</v>
      </c>
      <c r="W1258" s="1">
        <v>1501.5000000000002</v>
      </c>
      <c r="X1258">
        <v>1</v>
      </c>
      <c r="Y1258">
        <v>0.96</v>
      </c>
      <c r="Z1258">
        <v>5</v>
      </c>
      <c r="AA1258">
        <v>0.192</v>
      </c>
      <c r="AB1258" s="2">
        <v>0</v>
      </c>
      <c r="AC1258" s="1">
        <v>0</v>
      </c>
      <c r="AD1258" s="7">
        <v>43511</v>
      </c>
      <c r="AE1258" s="7">
        <v>43511</v>
      </c>
      <c r="AF1258">
        <v>0</v>
      </c>
      <c r="AG1258" t="s">
        <v>53</v>
      </c>
      <c r="AH1258" s="2">
        <v>0</v>
      </c>
      <c r="AI1258" s="1">
        <v>0</v>
      </c>
      <c r="AJ1258" s="1">
        <v>0</v>
      </c>
      <c r="AK1258" s="6" t="str">
        <f>+IF(Tabla1[[#This Row],[REQUEST_TY]]="SR MANTENIMIENTO CORRECTIVO", "EMERGENCIA", "OTROS")</f>
        <v>EMERGENCIA</v>
      </c>
      <c r="AL1258" s="6" t="str">
        <f>+_xlfn.IFS(Tabla1[[#This Row],[Veces obj]]&lt;=1,"0-1",Tabla1[[#This Row],[Veces obj]]&lt;=2,"1-2",Tabla1[[#This Row],[Veces obj]]&lt;=3,"2-3",TRUE,"&gt;3")</f>
        <v>0-1</v>
      </c>
      <c r="AM1258" s="6" t="str">
        <f>+_xlfn.IFS(MONTH(Tabla1[[#This Row],[MES]])&lt;=3,"Q1",MONTH(Tabla1[[#This Row],[MES]])&lt;=6,"Q2",MONTH(Tabla1[[#This Row],[MES]])&lt;=9,"Q3",TRUE,"Q4")</f>
        <v>Q1</v>
      </c>
      <c r="AN1258" t="str">
        <f>+IFERROR(VLOOKUP(Tabla1[[#This Row],[CUENTA]],CTAS[],2,0),"OTROS")</f>
        <v>OTROS</v>
      </c>
      <c r="AO1258">
        <v>1</v>
      </c>
      <c r="AP1258" t="str">
        <f>+IFERROR(VLOOKUP(Tabla1[[#This Row],[EMPLEADO]],IS[],3,0),"OTROS")</f>
        <v>CHIHUAHUA</v>
      </c>
      <c r="AQ1258" t="str">
        <f>+IFERROR(VLOOKUP(Tabla1[[#This Row],[EMPLEADO]],IS[[NÓMINA]:[INGENIERO]],2,0),"OTROS")</f>
        <v>LUIS EDUARDO MUÑOZ</v>
      </c>
    </row>
    <row r="1259" spans="1:43" x14ac:dyDescent="0.25">
      <c r="A1259" t="s">
        <v>4444</v>
      </c>
      <c r="B1259">
        <v>1</v>
      </c>
      <c r="C1259" t="s">
        <v>7297</v>
      </c>
      <c r="D1259" t="s">
        <v>38</v>
      </c>
      <c r="E1259" t="s">
        <v>373</v>
      </c>
      <c r="F1259" t="s">
        <v>7298</v>
      </c>
      <c r="G1259" s="17" t="s">
        <v>7299</v>
      </c>
      <c r="H1259" t="s">
        <v>691</v>
      </c>
      <c r="I1259" t="s">
        <v>43</v>
      </c>
      <c r="J1259" t="s">
        <v>8</v>
      </c>
      <c r="K1259" t="s">
        <v>102</v>
      </c>
      <c r="L1259" t="s">
        <v>1363</v>
      </c>
      <c r="M1259" t="s">
        <v>215</v>
      </c>
      <c r="N1259">
        <v>0</v>
      </c>
      <c r="O1259" t="s">
        <v>47</v>
      </c>
      <c r="P1259">
        <v>167</v>
      </c>
      <c r="Q1259" t="s">
        <v>48</v>
      </c>
      <c r="R1259" t="s">
        <v>153</v>
      </c>
      <c r="S1259" t="s">
        <v>50</v>
      </c>
      <c r="T1259" t="s">
        <v>51</v>
      </c>
      <c r="U1259" t="s">
        <v>52</v>
      </c>
      <c r="V1259">
        <v>1.05</v>
      </c>
      <c r="W1259" s="1">
        <v>750.75000000000011</v>
      </c>
      <c r="X1259">
        <v>1</v>
      </c>
      <c r="Y1259">
        <v>2.52</v>
      </c>
      <c r="Z1259">
        <v>5</v>
      </c>
      <c r="AA1259">
        <v>0.504</v>
      </c>
      <c r="AB1259" s="2">
        <v>0</v>
      </c>
      <c r="AC1259" s="1">
        <v>0</v>
      </c>
      <c r="AD1259" s="7">
        <v>43524</v>
      </c>
      <c r="AE1259" s="7">
        <v>43524</v>
      </c>
      <c r="AF1259">
        <v>0</v>
      </c>
      <c r="AG1259" t="s">
        <v>53</v>
      </c>
      <c r="AH1259" s="2">
        <v>0</v>
      </c>
      <c r="AI1259" s="1">
        <v>0</v>
      </c>
      <c r="AJ1259" s="1">
        <v>0</v>
      </c>
      <c r="AK1259" s="6" t="str">
        <f>+IF(Tabla1[[#This Row],[REQUEST_TY]]="SR MANTENIMIENTO CORRECTIVO", "EMERGENCIA", "OTROS")</f>
        <v>EMERGENCIA</v>
      </c>
      <c r="AL1259" s="6" t="str">
        <f>+_xlfn.IFS(Tabla1[[#This Row],[Veces obj]]&lt;=1,"0-1",Tabla1[[#This Row],[Veces obj]]&lt;=2,"1-2",Tabla1[[#This Row],[Veces obj]]&lt;=3,"2-3",TRUE,"&gt;3")</f>
        <v>0-1</v>
      </c>
      <c r="AM1259" s="6" t="str">
        <f>+_xlfn.IFS(MONTH(Tabla1[[#This Row],[MES]])&lt;=3,"Q1",MONTH(Tabla1[[#This Row],[MES]])&lt;=6,"Q2",MONTH(Tabla1[[#This Row],[MES]])&lt;=9,"Q3",TRUE,"Q4")</f>
        <v>Q1</v>
      </c>
      <c r="AN1259" t="str">
        <f>+IFERROR(VLOOKUP(Tabla1[[#This Row],[CUENTA]],CTAS[],2,0),"OTROS")</f>
        <v>OTROS</v>
      </c>
      <c r="AP1259" t="str">
        <f>+IFERROR(VLOOKUP(Tabla1[[#This Row],[EMPLEADO]],IS[],3,0),"OTROS")</f>
        <v>OTROS</v>
      </c>
      <c r="AQ1259" t="str">
        <f>+IFERROR(VLOOKUP(Tabla1[[#This Row],[EMPLEADO]],IS[[NÓMINA]:[INGENIERO]],2,0),"OTROS")</f>
        <v>OTROS</v>
      </c>
    </row>
    <row r="1260" spans="1:43" x14ac:dyDescent="0.25">
      <c r="A1260" t="s">
        <v>36</v>
      </c>
      <c r="B1260">
        <v>1</v>
      </c>
      <c r="C1260" t="s">
        <v>2547</v>
      </c>
      <c r="D1260" t="s">
        <v>38</v>
      </c>
      <c r="E1260" t="s">
        <v>725</v>
      </c>
      <c r="F1260" t="s">
        <v>2548</v>
      </c>
      <c r="G1260" s="17" t="s">
        <v>2100</v>
      </c>
      <c r="H1260" t="s">
        <v>79</v>
      </c>
      <c r="I1260" t="s">
        <v>43</v>
      </c>
      <c r="J1260" t="s">
        <v>8</v>
      </c>
      <c r="K1260" t="s">
        <v>102</v>
      </c>
      <c r="L1260" t="s">
        <v>1471</v>
      </c>
      <c r="M1260" t="s">
        <v>1150</v>
      </c>
      <c r="N1260">
        <v>0</v>
      </c>
      <c r="O1260" t="s">
        <v>47</v>
      </c>
      <c r="P1260">
        <v>55</v>
      </c>
      <c r="Q1260" t="s">
        <v>82</v>
      </c>
      <c r="R1260" t="s">
        <v>223</v>
      </c>
      <c r="S1260" t="s">
        <v>139</v>
      </c>
      <c r="T1260" t="s">
        <v>51</v>
      </c>
      <c r="U1260" t="s">
        <v>140</v>
      </c>
      <c r="V1260">
        <v>1.1000000000000001</v>
      </c>
      <c r="W1260" s="1">
        <v>1730.3000000000004</v>
      </c>
      <c r="X1260">
        <v>1</v>
      </c>
      <c r="Y1260">
        <v>2.02</v>
      </c>
      <c r="Z1260">
        <v>4</v>
      </c>
      <c r="AA1260">
        <v>0.505</v>
      </c>
      <c r="AB1260" s="2">
        <v>0</v>
      </c>
      <c r="AC1260" s="1">
        <v>0</v>
      </c>
      <c r="AD1260" s="7">
        <v>43474</v>
      </c>
      <c r="AE1260" s="7">
        <v>43474</v>
      </c>
      <c r="AF1260">
        <v>0</v>
      </c>
      <c r="AG1260" t="s">
        <v>53</v>
      </c>
      <c r="AH1260" s="2">
        <v>0</v>
      </c>
      <c r="AI1260" s="1">
        <v>0</v>
      </c>
      <c r="AJ1260" s="1">
        <v>0</v>
      </c>
      <c r="AK1260" s="6" t="str">
        <f>+IF(Tabla1[[#This Row],[REQUEST_TY]]="SR MANTENIMIENTO CORRECTIVO", "EMERGENCIA", "OTROS")</f>
        <v>EMERGENCIA</v>
      </c>
      <c r="AL1260" s="6" t="str">
        <f>+_xlfn.IFS(Tabla1[[#This Row],[Veces obj]]&lt;=1,"0-1",Tabla1[[#This Row],[Veces obj]]&lt;=2,"1-2",Tabla1[[#This Row],[Veces obj]]&lt;=3,"2-3",TRUE,"&gt;3")</f>
        <v>0-1</v>
      </c>
      <c r="AM1260" s="6" t="str">
        <f>+_xlfn.IFS(MONTH(Tabla1[[#This Row],[MES]])&lt;=3,"Q1",MONTH(Tabla1[[#This Row],[MES]])&lt;=6,"Q2",MONTH(Tabla1[[#This Row],[MES]])&lt;=9,"Q3",TRUE,"Q4")</f>
        <v>Q1</v>
      </c>
      <c r="AN1260" t="str">
        <f>+IFERROR(VLOOKUP(Tabla1[[#This Row],[CUENTA]],CTAS[],2,0),"OTROS")</f>
        <v>OTROS</v>
      </c>
      <c r="AP1260" t="str">
        <f>+IFERROR(VLOOKUP(Tabla1[[#This Row],[EMPLEADO]],IS[],3,0),"OTROS")</f>
        <v>OTROS</v>
      </c>
      <c r="AQ1260" t="str">
        <f>+IFERROR(VLOOKUP(Tabla1[[#This Row],[EMPLEADO]],IS[[NÓMINA]:[INGENIERO]],2,0),"OTROS")</f>
        <v>OTROS</v>
      </c>
    </row>
    <row r="1261" spans="1:43" x14ac:dyDescent="0.25">
      <c r="A1261" t="s">
        <v>4444</v>
      </c>
      <c r="B1261">
        <v>1</v>
      </c>
      <c r="C1261" t="s">
        <v>5418</v>
      </c>
      <c r="D1261" t="s">
        <v>38</v>
      </c>
      <c r="E1261" t="s">
        <v>725</v>
      </c>
      <c r="F1261" t="s">
        <v>5419</v>
      </c>
      <c r="G1261" s="17" t="s">
        <v>1675</v>
      </c>
      <c r="H1261" t="s">
        <v>868</v>
      </c>
      <c r="I1261" t="s">
        <v>43</v>
      </c>
      <c r="J1261" t="s">
        <v>8</v>
      </c>
      <c r="K1261" t="s">
        <v>59</v>
      </c>
      <c r="L1261" t="s">
        <v>1676</v>
      </c>
      <c r="M1261" t="s">
        <v>1410</v>
      </c>
      <c r="N1261">
        <v>1</v>
      </c>
      <c r="O1261" t="s">
        <v>47</v>
      </c>
      <c r="P1261">
        <v>9</v>
      </c>
      <c r="Q1261" t="s">
        <v>194</v>
      </c>
      <c r="R1261" t="s">
        <v>223</v>
      </c>
      <c r="S1261" t="s">
        <v>139</v>
      </c>
      <c r="T1261" t="s">
        <v>51</v>
      </c>
      <c r="U1261" t="s">
        <v>224</v>
      </c>
      <c r="V1261">
        <v>0.8</v>
      </c>
      <c r="W1261" s="1">
        <v>0</v>
      </c>
      <c r="X1261">
        <v>1</v>
      </c>
      <c r="Y1261">
        <v>2.02</v>
      </c>
      <c r="Z1261">
        <v>4</v>
      </c>
      <c r="AA1261">
        <v>0.505</v>
      </c>
      <c r="AB1261" s="2">
        <v>0</v>
      </c>
      <c r="AC1261" s="1">
        <v>0</v>
      </c>
      <c r="AD1261" s="7">
        <v>43504</v>
      </c>
      <c r="AE1261" s="7">
        <v>43504</v>
      </c>
      <c r="AF1261">
        <v>0</v>
      </c>
      <c r="AG1261" t="s">
        <v>53</v>
      </c>
      <c r="AH1261" s="2">
        <v>0</v>
      </c>
      <c r="AI1261" s="1">
        <v>0</v>
      </c>
      <c r="AJ1261" s="1">
        <v>0</v>
      </c>
      <c r="AK1261" s="6" t="str">
        <f>+IF(Tabla1[[#This Row],[REQUEST_TY]]="SR MANTENIMIENTO CORRECTIVO", "EMERGENCIA", "OTROS")</f>
        <v>EMERGENCIA</v>
      </c>
      <c r="AL1261" s="6" t="str">
        <f>+_xlfn.IFS(Tabla1[[#This Row],[Veces obj]]&lt;=1,"0-1",Tabla1[[#This Row],[Veces obj]]&lt;=2,"1-2",Tabla1[[#This Row],[Veces obj]]&lt;=3,"2-3",TRUE,"&gt;3")</f>
        <v>0-1</v>
      </c>
      <c r="AM1261" s="6" t="str">
        <f>+_xlfn.IFS(MONTH(Tabla1[[#This Row],[MES]])&lt;=3,"Q1",MONTH(Tabla1[[#This Row],[MES]])&lt;=6,"Q2",MONTH(Tabla1[[#This Row],[MES]])&lt;=9,"Q3",TRUE,"Q4")</f>
        <v>Q1</v>
      </c>
      <c r="AN1261" t="str">
        <f>+IFERROR(VLOOKUP(Tabla1[[#This Row],[CUENTA]],CTAS[],2,0),"OTROS")</f>
        <v>OTROS</v>
      </c>
      <c r="AP1261" t="str">
        <f>+IFERROR(VLOOKUP(Tabla1[[#This Row],[EMPLEADO]],IS[],3,0),"OTROS")</f>
        <v>OTROS</v>
      </c>
      <c r="AQ1261" t="str">
        <f>+IFERROR(VLOOKUP(Tabla1[[#This Row],[EMPLEADO]],IS[[NÓMINA]:[INGENIERO]],2,0),"OTROS")</f>
        <v>OTROS</v>
      </c>
    </row>
    <row r="1262" spans="1:43" x14ac:dyDescent="0.25">
      <c r="A1262" t="s">
        <v>4444</v>
      </c>
      <c r="B1262">
        <v>1</v>
      </c>
      <c r="C1262" t="s">
        <v>6970</v>
      </c>
      <c r="D1262" t="s">
        <v>38</v>
      </c>
      <c r="E1262" t="s">
        <v>535</v>
      </c>
      <c r="F1262" t="s">
        <v>6971</v>
      </c>
      <c r="G1262" s="17" t="s">
        <v>6972</v>
      </c>
      <c r="H1262" t="s">
        <v>163</v>
      </c>
      <c r="I1262" t="s">
        <v>43</v>
      </c>
      <c r="J1262" t="s">
        <v>8</v>
      </c>
      <c r="K1262" t="s">
        <v>1059</v>
      </c>
      <c r="L1262" t="s">
        <v>6973</v>
      </c>
      <c r="M1262" t="s">
        <v>165</v>
      </c>
      <c r="N1262">
        <v>0</v>
      </c>
      <c r="O1262" t="s">
        <v>47</v>
      </c>
      <c r="P1262">
        <v>107</v>
      </c>
      <c r="Q1262" t="s">
        <v>48</v>
      </c>
      <c r="R1262" t="s">
        <v>49</v>
      </c>
      <c r="S1262" t="s">
        <v>50</v>
      </c>
      <c r="T1262" t="s">
        <v>51</v>
      </c>
      <c r="U1262" t="s">
        <v>52</v>
      </c>
      <c r="V1262">
        <v>1.05</v>
      </c>
      <c r="W1262" s="1">
        <v>750.75000000000011</v>
      </c>
      <c r="X1262">
        <v>1</v>
      </c>
      <c r="Y1262">
        <v>1.05</v>
      </c>
      <c r="Z1262">
        <v>5</v>
      </c>
      <c r="AA1262">
        <v>0.21000000000000002</v>
      </c>
      <c r="AB1262" s="2">
        <v>0</v>
      </c>
      <c r="AC1262" s="1">
        <v>0</v>
      </c>
      <c r="AD1262" s="7">
        <v>43521</v>
      </c>
      <c r="AE1262" s="7">
        <v>43521</v>
      </c>
      <c r="AF1262">
        <v>0</v>
      </c>
      <c r="AG1262" t="s">
        <v>53</v>
      </c>
      <c r="AH1262" s="2">
        <v>0</v>
      </c>
      <c r="AI1262" s="1">
        <v>0</v>
      </c>
      <c r="AJ1262" s="1">
        <v>0</v>
      </c>
      <c r="AK1262" s="6" t="str">
        <f>+IF(Tabla1[[#This Row],[REQUEST_TY]]="SR MANTENIMIENTO CORRECTIVO", "EMERGENCIA", "OTROS")</f>
        <v>EMERGENCIA</v>
      </c>
      <c r="AL1262" s="6" t="str">
        <f>+_xlfn.IFS(Tabla1[[#This Row],[Veces obj]]&lt;=1,"0-1",Tabla1[[#This Row],[Veces obj]]&lt;=2,"1-2",Tabla1[[#This Row],[Veces obj]]&lt;=3,"2-3",TRUE,"&gt;3")</f>
        <v>0-1</v>
      </c>
      <c r="AM1262" s="6" t="str">
        <f>+_xlfn.IFS(MONTH(Tabla1[[#This Row],[MES]])&lt;=3,"Q1",MONTH(Tabla1[[#This Row],[MES]])&lt;=6,"Q2",MONTH(Tabla1[[#This Row],[MES]])&lt;=9,"Q3",TRUE,"Q4")</f>
        <v>Q1</v>
      </c>
      <c r="AN1262" t="str">
        <f>+IFERROR(VLOOKUP(Tabla1[[#This Row],[CUENTA]],CTAS[],2,0),"OTROS")</f>
        <v>OTROS</v>
      </c>
      <c r="AO1262">
        <v>1</v>
      </c>
      <c r="AP1262" t="str">
        <f>+IFERROR(VLOOKUP(Tabla1[[#This Row],[EMPLEADO]],IS[],3,0),"OTROS")</f>
        <v>CHIHUAHUA</v>
      </c>
      <c r="AQ1262" t="str">
        <f>+IFERROR(VLOOKUP(Tabla1[[#This Row],[EMPLEADO]],IS[[NÓMINA]:[INGENIERO]],2,0),"OTROS")</f>
        <v>LUIS EDUARDO MUÑOZ</v>
      </c>
    </row>
    <row r="1263" spans="1:43" x14ac:dyDescent="0.25">
      <c r="A1263" t="s">
        <v>36</v>
      </c>
      <c r="B1263">
        <v>1</v>
      </c>
      <c r="C1263" t="s">
        <v>2551</v>
      </c>
      <c r="D1263" t="s">
        <v>38</v>
      </c>
      <c r="E1263" t="s">
        <v>373</v>
      </c>
      <c r="F1263" t="s">
        <v>2552</v>
      </c>
      <c r="G1263" s="17" t="s">
        <v>2553</v>
      </c>
      <c r="H1263" t="s">
        <v>271</v>
      </c>
      <c r="I1263" t="s">
        <v>43</v>
      </c>
      <c r="J1263" t="s">
        <v>8</v>
      </c>
      <c r="K1263" t="s">
        <v>102</v>
      </c>
      <c r="L1263" t="s">
        <v>1027</v>
      </c>
      <c r="M1263" t="s">
        <v>1028</v>
      </c>
      <c r="N1263">
        <v>0</v>
      </c>
      <c r="O1263" t="s">
        <v>105</v>
      </c>
      <c r="P1263">
        <v>28</v>
      </c>
      <c r="Q1263" t="s">
        <v>62</v>
      </c>
      <c r="R1263" t="s">
        <v>153</v>
      </c>
      <c r="S1263" t="s">
        <v>50</v>
      </c>
      <c r="T1263" t="s">
        <v>51</v>
      </c>
      <c r="U1263" t="s">
        <v>154</v>
      </c>
      <c r="V1263">
        <v>0.6</v>
      </c>
      <c r="W1263" s="1">
        <v>280.8</v>
      </c>
      <c r="X1263">
        <v>1</v>
      </c>
      <c r="Y1263">
        <v>2.5299999999999998</v>
      </c>
      <c r="Z1263">
        <v>5</v>
      </c>
      <c r="AA1263">
        <v>0.50600000000000001</v>
      </c>
      <c r="AB1263" s="2">
        <v>0</v>
      </c>
      <c r="AC1263" s="1">
        <v>0</v>
      </c>
      <c r="AD1263" s="7">
        <v>43474</v>
      </c>
      <c r="AE1263" s="7">
        <v>43475</v>
      </c>
      <c r="AF1263">
        <v>1</v>
      </c>
      <c r="AG1263" t="s">
        <v>53</v>
      </c>
      <c r="AH1263" s="2">
        <v>0</v>
      </c>
      <c r="AI1263" s="1">
        <v>0</v>
      </c>
      <c r="AJ1263" s="1">
        <v>0</v>
      </c>
      <c r="AK1263" s="6" t="str">
        <f>+IF(Tabla1[[#This Row],[REQUEST_TY]]="SR MANTENIMIENTO CORRECTIVO", "EMERGENCIA", "OTROS")</f>
        <v>EMERGENCIA</v>
      </c>
      <c r="AL1263" s="6" t="str">
        <f>+_xlfn.IFS(Tabla1[[#This Row],[Veces obj]]&lt;=1,"0-1",Tabla1[[#This Row],[Veces obj]]&lt;=2,"1-2",Tabla1[[#This Row],[Veces obj]]&lt;=3,"2-3",TRUE,"&gt;3")</f>
        <v>0-1</v>
      </c>
      <c r="AM1263" s="6" t="str">
        <f>+_xlfn.IFS(MONTH(Tabla1[[#This Row],[MES]])&lt;=3,"Q1",MONTH(Tabla1[[#This Row],[MES]])&lt;=6,"Q2",MONTH(Tabla1[[#This Row],[MES]])&lt;=9,"Q3",TRUE,"Q4")</f>
        <v>Q1</v>
      </c>
      <c r="AN1263" t="str">
        <f>+IFERROR(VLOOKUP(Tabla1[[#This Row],[CUENTA]],CTAS[],2,0),"OTROS")</f>
        <v>OTROS</v>
      </c>
      <c r="AP1263" t="str">
        <f>+IFERROR(VLOOKUP(Tabla1[[#This Row],[EMPLEADO]],IS[],3,0),"OTROS")</f>
        <v>OTROS</v>
      </c>
      <c r="AQ1263" t="str">
        <f>+IFERROR(VLOOKUP(Tabla1[[#This Row],[EMPLEADO]],IS[[NÓMINA]:[INGENIERO]],2,0),"OTROS")</f>
        <v>OTROS</v>
      </c>
    </row>
    <row r="1264" spans="1:43" x14ac:dyDescent="0.25">
      <c r="A1264" t="s">
        <v>36</v>
      </c>
      <c r="B1264">
        <v>1</v>
      </c>
      <c r="C1264" t="s">
        <v>1483</v>
      </c>
      <c r="D1264" t="s">
        <v>38</v>
      </c>
      <c r="E1264" t="s">
        <v>147</v>
      </c>
      <c r="F1264" t="s">
        <v>1484</v>
      </c>
      <c r="G1264" s="17" t="s">
        <v>1485</v>
      </c>
      <c r="H1264" t="s">
        <v>163</v>
      </c>
      <c r="I1264" t="s">
        <v>43</v>
      </c>
      <c r="J1264" t="s">
        <v>8</v>
      </c>
      <c r="K1264" t="s">
        <v>151</v>
      </c>
      <c r="L1264" t="s">
        <v>229</v>
      </c>
      <c r="M1264" t="s">
        <v>165</v>
      </c>
      <c r="N1264">
        <v>0</v>
      </c>
      <c r="O1264" t="s">
        <v>47</v>
      </c>
      <c r="P1264">
        <v>320</v>
      </c>
      <c r="Q1264" t="s">
        <v>48</v>
      </c>
      <c r="R1264" t="s">
        <v>153</v>
      </c>
      <c r="S1264" t="s">
        <v>50</v>
      </c>
      <c r="T1264" t="s">
        <v>51</v>
      </c>
      <c r="U1264" t="s">
        <v>52</v>
      </c>
      <c r="V1264">
        <v>1.05</v>
      </c>
      <c r="W1264" s="1">
        <v>750.75000000000011</v>
      </c>
      <c r="X1264">
        <v>1</v>
      </c>
      <c r="Y1264">
        <v>1.17</v>
      </c>
      <c r="Z1264">
        <v>5</v>
      </c>
      <c r="AA1264">
        <v>0.23399999999999999</v>
      </c>
      <c r="AB1264" s="2">
        <v>0</v>
      </c>
      <c r="AC1264" s="1">
        <v>0</v>
      </c>
      <c r="AD1264" s="7">
        <v>43475</v>
      </c>
      <c r="AE1264" s="7">
        <v>43475</v>
      </c>
      <c r="AF1264">
        <v>0</v>
      </c>
      <c r="AG1264" t="s">
        <v>53</v>
      </c>
      <c r="AH1264" s="2">
        <v>0</v>
      </c>
      <c r="AI1264" s="1">
        <v>0</v>
      </c>
      <c r="AJ1264" s="1">
        <v>0</v>
      </c>
      <c r="AK1264" s="6" t="str">
        <f>+IF(Tabla1[[#This Row],[REQUEST_TY]]="SR MANTENIMIENTO CORRECTIVO", "EMERGENCIA", "OTROS")</f>
        <v>EMERGENCIA</v>
      </c>
      <c r="AL1264" s="6" t="str">
        <f>+_xlfn.IFS(Tabla1[[#This Row],[Veces obj]]&lt;=1,"0-1",Tabla1[[#This Row],[Veces obj]]&lt;=2,"1-2",Tabla1[[#This Row],[Veces obj]]&lt;=3,"2-3",TRUE,"&gt;3")</f>
        <v>0-1</v>
      </c>
      <c r="AM1264" s="6" t="str">
        <f>+_xlfn.IFS(MONTH(Tabla1[[#This Row],[MES]])&lt;=3,"Q1",MONTH(Tabla1[[#This Row],[MES]])&lt;=6,"Q2",MONTH(Tabla1[[#This Row],[MES]])&lt;=9,"Q3",TRUE,"Q4")</f>
        <v>Q1</v>
      </c>
      <c r="AN1264" t="str">
        <f>+IFERROR(VLOOKUP(Tabla1[[#This Row],[CUENTA]],CTAS[],2,0),"OTROS")</f>
        <v>HONEYWELL</v>
      </c>
      <c r="AO1264">
        <v>1</v>
      </c>
      <c r="AP1264" t="str">
        <f>+IFERROR(VLOOKUP(Tabla1[[#This Row],[EMPLEADO]],IS[],3,0),"OTROS")</f>
        <v>CHIHUAHUA</v>
      </c>
      <c r="AQ1264" t="str">
        <f>+IFERROR(VLOOKUP(Tabla1[[#This Row],[EMPLEADO]],IS[[NÓMINA]:[INGENIERO]],2,0),"OTROS")</f>
        <v>LUIS EDUARDO MUÑOZ</v>
      </c>
    </row>
    <row r="1265" spans="1:43" x14ac:dyDescent="0.25">
      <c r="A1265" t="s">
        <v>36</v>
      </c>
      <c r="B1265">
        <v>1</v>
      </c>
      <c r="C1265" t="s">
        <v>1716</v>
      </c>
      <c r="D1265" t="s">
        <v>38</v>
      </c>
      <c r="E1265" t="s">
        <v>147</v>
      </c>
      <c r="F1265" t="s">
        <v>1717</v>
      </c>
      <c r="G1265" s="17" t="s">
        <v>1718</v>
      </c>
      <c r="H1265" t="s">
        <v>163</v>
      </c>
      <c r="I1265" t="s">
        <v>43</v>
      </c>
      <c r="J1265" t="s">
        <v>8</v>
      </c>
      <c r="K1265" t="s">
        <v>151</v>
      </c>
      <c r="L1265" t="s">
        <v>229</v>
      </c>
      <c r="M1265" t="s">
        <v>165</v>
      </c>
      <c r="N1265">
        <v>0</v>
      </c>
      <c r="O1265" t="s">
        <v>47</v>
      </c>
      <c r="P1265">
        <v>390</v>
      </c>
      <c r="Q1265" t="s">
        <v>48</v>
      </c>
      <c r="R1265" t="s">
        <v>153</v>
      </c>
      <c r="S1265" t="s">
        <v>50</v>
      </c>
      <c r="T1265" t="s">
        <v>51</v>
      </c>
      <c r="U1265" t="s">
        <v>52</v>
      </c>
      <c r="V1265">
        <v>1.05</v>
      </c>
      <c r="W1265" s="1">
        <v>750.75000000000011</v>
      </c>
      <c r="X1265">
        <v>1</v>
      </c>
      <c r="Y1265">
        <v>1.4</v>
      </c>
      <c r="Z1265">
        <v>5</v>
      </c>
      <c r="AA1265">
        <v>0.27999999999999997</v>
      </c>
      <c r="AB1265" s="2">
        <v>0</v>
      </c>
      <c r="AC1265" s="1">
        <v>0</v>
      </c>
      <c r="AD1265" s="7">
        <v>43472</v>
      </c>
      <c r="AE1265" s="7">
        <v>43472</v>
      </c>
      <c r="AF1265">
        <v>0</v>
      </c>
      <c r="AG1265" t="s">
        <v>53</v>
      </c>
      <c r="AH1265" s="2">
        <v>0</v>
      </c>
      <c r="AI1265" s="1">
        <v>0</v>
      </c>
      <c r="AJ1265" s="1">
        <v>0</v>
      </c>
      <c r="AK1265" s="6" t="str">
        <f>+IF(Tabla1[[#This Row],[REQUEST_TY]]="SR MANTENIMIENTO CORRECTIVO", "EMERGENCIA", "OTROS")</f>
        <v>EMERGENCIA</v>
      </c>
      <c r="AL1265" s="6" t="str">
        <f>+_xlfn.IFS(Tabla1[[#This Row],[Veces obj]]&lt;=1,"0-1",Tabla1[[#This Row],[Veces obj]]&lt;=2,"1-2",Tabla1[[#This Row],[Veces obj]]&lt;=3,"2-3",TRUE,"&gt;3")</f>
        <v>0-1</v>
      </c>
      <c r="AM1265" s="6" t="str">
        <f>+_xlfn.IFS(MONTH(Tabla1[[#This Row],[MES]])&lt;=3,"Q1",MONTH(Tabla1[[#This Row],[MES]])&lt;=6,"Q2",MONTH(Tabla1[[#This Row],[MES]])&lt;=9,"Q3",TRUE,"Q4")</f>
        <v>Q1</v>
      </c>
      <c r="AN1265" t="str">
        <f>+IFERROR(VLOOKUP(Tabla1[[#This Row],[CUENTA]],CTAS[],2,0),"OTROS")</f>
        <v>HONEYWELL</v>
      </c>
      <c r="AO1265">
        <v>1</v>
      </c>
      <c r="AP1265" t="str">
        <f>+IFERROR(VLOOKUP(Tabla1[[#This Row],[EMPLEADO]],IS[],3,0),"OTROS")</f>
        <v>CHIHUAHUA</v>
      </c>
      <c r="AQ1265" t="str">
        <f>+IFERROR(VLOOKUP(Tabla1[[#This Row],[EMPLEADO]],IS[[NÓMINA]:[INGENIERO]],2,0),"OTROS")</f>
        <v>LUIS EDUARDO MUÑOZ</v>
      </c>
    </row>
    <row r="1266" spans="1:43" x14ac:dyDescent="0.25">
      <c r="A1266" t="s">
        <v>4444</v>
      </c>
      <c r="B1266">
        <v>1</v>
      </c>
      <c r="C1266" t="s">
        <v>6424</v>
      </c>
      <c r="D1266" t="s">
        <v>38</v>
      </c>
      <c r="E1266" t="s">
        <v>2312</v>
      </c>
      <c r="F1266" t="s">
        <v>6425</v>
      </c>
      <c r="G1266" s="17" t="s">
        <v>5660</v>
      </c>
      <c r="H1266" t="s">
        <v>409</v>
      </c>
      <c r="I1266" t="s">
        <v>43</v>
      </c>
      <c r="J1266" t="s">
        <v>8</v>
      </c>
      <c r="K1266" t="s">
        <v>117</v>
      </c>
      <c r="L1266" t="s">
        <v>5428</v>
      </c>
      <c r="M1266" t="s">
        <v>2809</v>
      </c>
      <c r="N1266">
        <v>0</v>
      </c>
      <c r="O1266" t="s">
        <v>47</v>
      </c>
      <c r="P1266">
        <v>7</v>
      </c>
      <c r="Q1266" t="s">
        <v>194</v>
      </c>
      <c r="R1266" t="s">
        <v>49</v>
      </c>
      <c r="S1266" t="s">
        <v>50</v>
      </c>
      <c r="T1266" t="s">
        <v>51</v>
      </c>
      <c r="U1266" t="s">
        <v>444</v>
      </c>
      <c r="V1266">
        <v>0</v>
      </c>
      <c r="W1266" s="1">
        <v>0</v>
      </c>
      <c r="X1266">
        <v>1</v>
      </c>
      <c r="Y1266">
        <v>2.5299999999999998</v>
      </c>
      <c r="Z1266">
        <v>5</v>
      </c>
      <c r="AA1266">
        <v>0.50600000000000001</v>
      </c>
      <c r="AB1266" s="2">
        <v>0</v>
      </c>
      <c r="AC1266" s="1">
        <v>0</v>
      </c>
      <c r="AD1266" s="7">
        <v>43514</v>
      </c>
      <c r="AE1266" s="7">
        <v>43514</v>
      </c>
      <c r="AF1266">
        <v>0</v>
      </c>
      <c r="AG1266" t="s">
        <v>53</v>
      </c>
      <c r="AH1266" s="2">
        <v>0</v>
      </c>
      <c r="AI1266" s="1">
        <v>0</v>
      </c>
      <c r="AJ1266" s="1">
        <v>0</v>
      </c>
      <c r="AK1266" s="6" t="str">
        <f>+IF(Tabla1[[#This Row],[REQUEST_TY]]="SR MANTENIMIENTO CORRECTIVO", "EMERGENCIA", "OTROS")</f>
        <v>EMERGENCIA</v>
      </c>
      <c r="AL1266" s="6" t="str">
        <f>+_xlfn.IFS(Tabla1[[#This Row],[Veces obj]]&lt;=1,"0-1",Tabla1[[#This Row],[Veces obj]]&lt;=2,"1-2",Tabla1[[#This Row],[Veces obj]]&lt;=3,"2-3",TRUE,"&gt;3")</f>
        <v>0-1</v>
      </c>
      <c r="AM1266" s="6" t="str">
        <f>+_xlfn.IFS(MONTH(Tabla1[[#This Row],[MES]])&lt;=3,"Q1",MONTH(Tabla1[[#This Row],[MES]])&lt;=6,"Q2",MONTH(Tabla1[[#This Row],[MES]])&lt;=9,"Q3",TRUE,"Q4")</f>
        <v>Q1</v>
      </c>
      <c r="AN1266" t="str">
        <f>+IFERROR(VLOOKUP(Tabla1[[#This Row],[CUENTA]],CTAS[],2,0),"OTROS")</f>
        <v>OTROS</v>
      </c>
      <c r="AP1266" t="str">
        <f>+IFERROR(VLOOKUP(Tabla1[[#This Row],[EMPLEADO]],IS[],3,0),"OTROS")</f>
        <v>OTROS</v>
      </c>
      <c r="AQ1266" t="str">
        <f>+IFERROR(VLOOKUP(Tabla1[[#This Row],[EMPLEADO]],IS[[NÓMINA]:[INGENIERO]],2,0),"OTROS")</f>
        <v>OTROS</v>
      </c>
    </row>
    <row r="1267" spans="1:43" x14ac:dyDescent="0.25">
      <c r="A1267" t="s">
        <v>36</v>
      </c>
      <c r="B1267">
        <v>1</v>
      </c>
      <c r="C1267" t="s">
        <v>2557</v>
      </c>
      <c r="D1267" t="s">
        <v>38</v>
      </c>
      <c r="E1267" t="s">
        <v>725</v>
      </c>
      <c r="F1267" t="s">
        <v>2558</v>
      </c>
      <c r="G1267" s="17" t="s">
        <v>2559</v>
      </c>
      <c r="H1267" t="s">
        <v>453</v>
      </c>
      <c r="I1267" t="s">
        <v>43</v>
      </c>
      <c r="J1267" t="s">
        <v>8</v>
      </c>
      <c r="K1267" t="s">
        <v>102</v>
      </c>
      <c r="L1267" t="s">
        <v>1197</v>
      </c>
      <c r="M1267" t="s">
        <v>1198</v>
      </c>
      <c r="N1267">
        <v>0</v>
      </c>
      <c r="O1267" t="s">
        <v>47</v>
      </c>
      <c r="P1267">
        <v>280</v>
      </c>
      <c r="Q1267" t="s">
        <v>48</v>
      </c>
      <c r="R1267" t="s">
        <v>223</v>
      </c>
      <c r="S1267" t="s">
        <v>139</v>
      </c>
      <c r="T1267" t="s">
        <v>51</v>
      </c>
      <c r="U1267" t="s">
        <v>353</v>
      </c>
      <c r="V1267">
        <v>1.1499999999999999</v>
      </c>
      <c r="W1267" s="1">
        <v>1808.95</v>
      </c>
      <c r="X1267">
        <v>1</v>
      </c>
      <c r="Y1267">
        <v>2.0299999999999998</v>
      </c>
      <c r="Z1267">
        <v>4</v>
      </c>
      <c r="AA1267">
        <v>0.50749999999999995</v>
      </c>
      <c r="AB1267" s="2">
        <v>0</v>
      </c>
      <c r="AC1267" s="1">
        <v>0</v>
      </c>
      <c r="AD1267" s="7">
        <v>43475</v>
      </c>
      <c r="AE1267" s="7">
        <v>43475</v>
      </c>
      <c r="AF1267">
        <v>0</v>
      </c>
      <c r="AG1267" t="s">
        <v>53</v>
      </c>
      <c r="AH1267" s="2">
        <v>0</v>
      </c>
      <c r="AI1267" s="1">
        <v>0</v>
      </c>
      <c r="AJ1267" s="1">
        <v>0</v>
      </c>
      <c r="AK1267" s="6" t="str">
        <f>+IF(Tabla1[[#This Row],[REQUEST_TY]]="SR MANTENIMIENTO CORRECTIVO", "EMERGENCIA", "OTROS")</f>
        <v>EMERGENCIA</v>
      </c>
      <c r="AL1267" s="6" t="str">
        <f>+_xlfn.IFS(Tabla1[[#This Row],[Veces obj]]&lt;=1,"0-1",Tabla1[[#This Row],[Veces obj]]&lt;=2,"1-2",Tabla1[[#This Row],[Veces obj]]&lt;=3,"2-3",TRUE,"&gt;3")</f>
        <v>0-1</v>
      </c>
      <c r="AM1267" s="6" t="str">
        <f>+_xlfn.IFS(MONTH(Tabla1[[#This Row],[MES]])&lt;=3,"Q1",MONTH(Tabla1[[#This Row],[MES]])&lt;=6,"Q2",MONTH(Tabla1[[#This Row],[MES]])&lt;=9,"Q3",TRUE,"Q4")</f>
        <v>Q1</v>
      </c>
      <c r="AN1267" t="str">
        <f>+IFERROR(VLOOKUP(Tabla1[[#This Row],[CUENTA]],CTAS[],2,0),"OTROS")</f>
        <v>OTROS</v>
      </c>
      <c r="AP1267" t="str">
        <f>+IFERROR(VLOOKUP(Tabla1[[#This Row],[EMPLEADO]],IS[],3,0),"OTROS")</f>
        <v>OTROS</v>
      </c>
      <c r="AQ1267" t="str">
        <f>+IFERROR(VLOOKUP(Tabla1[[#This Row],[EMPLEADO]],IS[[NÓMINA]:[INGENIERO]],2,0),"OTROS")</f>
        <v>OTROS</v>
      </c>
    </row>
    <row r="1268" spans="1:43" x14ac:dyDescent="0.25">
      <c r="A1268" t="s">
        <v>4444</v>
      </c>
      <c r="B1268">
        <v>1</v>
      </c>
      <c r="C1268" t="s">
        <v>4660</v>
      </c>
      <c r="D1268" t="s">
        <v>38</v>
      </c>
      <c r="E1268" t="s">
        <v>217</v>
      </c>
      <c r="F1268" t="s">
        <v>4661</v>
      </c>
      <c r="G1268" s="17" t="s">
        <v>945</v>
      </c>
      <c r="H1268" t="s">
        <v>106</v>
      </c>
      <c r="I1268" t="s">
        <v>43</v>
      </c>
      <c r="J1268" t="s">
        <v>8</v>
      </c>
      <c r="K1268" t="s">
        <v>59</v>
      </c>
      <c r="L1268" t="s">
        <v>946</v>
      </c>
      <c r="M1268" t="s">
        <v>316</v>
      </c>
      <c r="N1268">
        <v>0</v>
      </c>
      <c r="O1268" t="s">
        <v>47</v>
      </c>
      <c r="P1268">
        <v>2</v>
      </c>
      <c r="Q1268" t="s">
        <v>388</v>
      </c>
      <c r="R1268" t="s">
        <v>223</v>
      </c>
      <c r="S1268" t="s">
        <v>139</v>
      </c>
      <c r="T1268" t="s">
        <v>51</v>
      </c>
      <c r="U1268" t="s">
        <v>872</v>
      </c>
      <c r="V1268">
        <v>0</v>
      </c>
      <c r="W1268" s="1">
        <v>0</v>
      </c>
      <c r="X1268">
        <v>1</v>
      </c>
      <c r="Y1268">
        <v>2.0299999999999998</v>
      </c>
      <c r="Z1268">
        <v>4</v>
      </c>
      <c r="AA1268">
        <v>0.50749999999999995</v>
      </c>
      <c r="AB1268" s="2">
        <v>0</v>
      </c>
      <c r="AC1268" s="1">
        <v>0</v>
      </c>
      <c r="AD1268" s="7">
        <v>43497</v>
      </c>
      <c r="AE1268" s="7">
        <v>43501</v>
      </c>
      <c r="AF1268">
        <v>1</v>
      </c>
      <c r="AG1268" t="s">
        <v>53</v>
      </c>
      <c r="AH1268" s="2">
        <v>0</v>
      </c>
      <c r="AI1268" s="1">
        <v>0</v>
      </c>
      <c r="AJ1268" s="1">
        <v>0</v>
      </c>
      <c r="AK1268" s="6" t="str">
        <f>+IF(Tabla1[[#This Row],[REQUEST_TY]]="SR MANTENIMIENTO CORRECTIVO", "EMERGENCIA", "OTROS")</f>
        <v>EMERGENCIA</v>
      </c>
      <c r="AL1268" s="6" t="str">
        <f>+_xlfn.IFS(Tabla1[[#This Row],[Veces obj]]&lt;=1,"0-1",Tabla1[[#This Row],[Veces obj]]&lt;=2,"1-2",Tabla1[[#This Row],[Veces obj]]&lt;=3,"2-3",TRUE,"&gt;3")</f>
        <v>0-1</v>
      </c>
      <c r="AM1268" s="6" t="str">
        <f>+_xlfn.IFS(MONTH(Tabla1[[#This Row],[MES]])&lt;=3,"Q1",MONTH(Tabla1[[#This Row],[MES]])&lt;=6,"Q2",MONTH(Tabla1[[#This Row],[MES]])&lt;=9,"Q3",TRUE,"Q4")</f>
        <v>Q1</v>
      </c>
      <c r="AN1268" t="str">
        <f>+IFERROR(VLOOKUP(Tabla1[[#This Row],[CUENTA]],CTAS[],2,0),"OTROS")</f>
        <v>OTROS</v>
      </c>
      <c r="AP1268" t="str">
        <f>+IFERROR(VLOOKUP(Tabla1[[#This Row],[EMPLEADO]],IS[],3,0),"OTROS")</f>
        <v>OTROS</v>
      </c>
      <c r="AQ1268" t="str">
        <f>+IFERROR(VLOOKUP(Tabla1[[#This Row],[EMPLEADO]],IS[[NÓMINA]:[INGENIERO]],2,0),"OTROS")</f>
        <v>OTROS</v>
      </c>
    </row>
    <row r="1269" spans="1:43" x14ac:dyDescent="0.25">
      <c r="A1269" t="s">
        <v>4444</v>
      </c>
      <c r="B1269">
        <v>1</v>
      </c>
      <c r="C1269" t="s">
        <v>5296</v>
      </c>
      <c r="D1269" t="s">
        <v>38</v>
      </c>
      <c r="E1269" t="s">
        <v>133</v>
      </c>
      <c r="F1269" t="s">
        <v>5297</v>
      </c>
      <c r="G1269" s="17" t="s">
        <v>2674</v>
      </c>
      <c r="H1269" t="s">
        <v>1052</v>
      </c>
      <c r="I1269" t="s">
        <v>43</v>
      </c>
      <c r="J1269" t="s">
        <v>8</v>
      </c>
      <c r="K1269" t="s">
        <v>59</v>
      </c>
      <c r="L1269" t="s">
        <v>2014</v>
      </c>
      <c r="M1269" t="s">
        <v>222</v>
      </c>
      <c r="N1269">
        <v>0</v>
      </c>
      <c r="O1269" t="s">
        <v>47</v>
      </c>
      <c r="P1269">
        <v>14</v>
      </c>
      <c r="Q1269" t="s">
        <v>194</v>
      </c>
      <c r="R1269" t="s">
        <v>138</v>
      </c>
      <c r="S1269" t="s">
        <v>139</v>
      </c>
      <c r="T1269" t="s">
        <v>51</v>
      </c>
      <c r="U1269" t="s">
        <v>224</v>
      </c>
      <c r="V1269">
        <v>0.8</v>
      </c>
      <c r="W1269" s="1">
        <v>1258.4000000000003</v>
      </c>
      <c r="X1269">
        <v>1</v>
      </c>
      <c r="Y1269">
        <v>2.0299999999999998</v>
      </c>
      <c r="Z1269">
        <v>4</v>
      </c>
      <c r="AA1269">
        <v>0.50749999999999995</v>
      </c>
      <c r="AB1269" s="2">
        <v>0</v>
      </c>
      <c r="AC1269" s="1">
        <v>0</v>
      </c>
      <c r="AD1269" s="7">
        <v>43503</v>
      </c>
      <c r="AE1269" s="7">
        <v>43503</v>
      </c>
      <c r="AF1269">
        <v>0</v>
      </c>
      <c r="AG1269" t="s">
        <v>53</v>
      </c>
      <c r="AH1269" s="2">
        <v>0</v>
      </c>
      <c r="AI1269" s="1">
        <v>0</v>
      </c>
      <c r="AJ1269" s="1">
        <v>0</v>
      </c>
      <c r="AK1269" s="6" t="str">
        <f>+IF(Tabla1[[#This Row],[REQUEST_TY]]="SR MANTENIMIENTO CORRECTIVO", "EMERGENCIA", "OTROS")</f>
        <v>EMERGENCIA</v>
      </c>
      <c r="AL1269" s="6" t="str">
        <f>+_xlfn.IFS(Tabla1[[#This Row],[Veces obj]]&lt;=1,"0-1",Tabla1[[#This Row],[Veces obj]]&lt;=2,"1-2",Tabla1[[#This Row],[Veces obj]]&lt;=3,"2-3",TRUE,"&gt;3")</f>
        <v>0-1</v>
      </c>
      <c r="AM1269" s="6" t="str">
        <f>+_xlfn.IFS(MONTH(Tabla1[[#This Row],[MES]])&lt;=3,"Q1",MONTH(Tabla1[[#This Row],[MES]])&lt;=6,"Q2",MONTH(Tabla1[[#This Row],[MES]])&lt;=9,"Q3",TRUE,"Q4")</f>
        <v>Q1</v>
      </c>
      <c r="AN1269" t="str">
        <f>+IFERROR(VLOOKUP(Tabla1[[#This Row],[CUENTA]],CTAS[],2,0),"OTROS")</f>
        <v>OTROS</v>
      </c>
      <c r="AP1269" t="str">
        <f>+IFERROR(VLOOKUP(Tabla1[[#This Row],[EMPLEADO]],IS[],3,0),"OTROS")</f>
        <v>OTROS</v>
      </c>
      <c r="AQ1269" t="str">
        <f>+IFERROR(VLOOKUP(Tabla1[[#This Row],[EMPLEADO]],IS[[NÓMINA]:[INGENIERO]],2,0),"OTROS")</f>
        <v>OTROS</v>
      </c>
    </row>
    <row r="1270" spans="1:43" x14ac:dyDescent="0.25">
      <c r="A1270" t="s">
        <v>4444</v>
      </c>
      <c r="B1270">
        <v>1</v>
      </c>
      <c r="C1270" t="s">
        <v>6364</v>
      </c>
      <c r="D1270" t="s">
        <v>38</v>
      </c>
      <c r="E1270" t="s">
        <v>1015</v>
      </c>
      <c r="F1270" t="s">
        <v>6365</v>
      </c>
      <c r="G1270" s="17" t="s">
        <v>6366</v>
      </c>
      <c r="H1270" t="s">
        <v>471</v>
      </c>
      <c r="I1270" t="s">
        <v>43</v>
      </c>
      <c r="J1270" t="s">
        <v>8</v>
      </c>
      <c r="K1270" t="s">
        <v>59</v>
      </c>
      <c r="L1270" t="s">
        <v>780</v>
      </c>
      <c r="M1270" t="s">
        <v>310</v>
      </c>
      <c r="N1270">
        <v>0</v>
      </c>
      <c r="O1270" t="s">
        <v>47</v>
      </c>
      <c r="P1270">
        <v>83</v>
      </c>
      <c r="Q1270" t="s">
        <v>48</v>
      </c>
      <c r="R1270" t="s">
        <v>317</v>
      </c>
      <c r="S1270" t="s">
        <v>318</v>
      </c>
      <c r="T1270" t="s">
        <v>51</v>
      </c>
      <c r="U1270" t="s">
        <v>353</v>
      </c>
      <c r="V1270">
        <v>1.1499999999999999</v>
      </c>
      <c r="W1270" s="1">
        <v>1808.95</v>
      </c>
      <c r="X1270">
        <v>1</v>
      </c>
      <c r="Y1270">
        <v>2.0299999999999998</v>
      </c>
      <c r="Z1270">
        <v>4</v>
      </c>
      <c r="AA1270">
        <v>0.50749999999999995</v>
      </c>
      <c r="AB1270" s="2">
        <v>0</v>
      </c>
      <c r="AC1270" s="1">
        <v>0</v>
      </c>
      <c r="AD1270" s="7">
        <v>43514</v>
      </c>
      <c r="AE1270" s="7">
        <v>43515</v>
      </c>
      <c r="AF1270">
        <v>1</v>
      </c>
      <c r="AG1270" t="s">
        <v>53</v>
      </c>
      <c r="AH1270" s="2">
        <v>0</v>
      </c>
      <c r="AI1270" s="1">
        <v>0</v>
      </c>
      <c r="AJ1270" s="1">
        <v>0</v>
      </c>
      <c r="AK1270" s="6" t="str">
        <f>+IF(Tabla1[[#This Row],[REQUEST_TY]]="SR MANTENIMIENTO CORRECTIVO", "EMERGENCIA", "OTROS")</f>
        <v>EMERGENCIA</v>
      </c>
      <c r="AL1270" s="6" t="str">
        <f>+_xlfn.IFS(Tabla1[[#This Row],[Veces obj]]&lt;=1,"0-1",Tabla1[[#This Row],[Veces obj]]&lt;=2,"1-2",Tabla1[[#This Row],[Veces obj]]&lt;=3,"2-3",TRUE,"&gt;3")</f>
        <v>0-1</v>
      </c>
      <c r="AM1270" s="6" t="str">
        <f>+_xlfn.IFS(MONTH(Tabla1[[#This Row],[MES]])&lt;=3,"Q1",MONTH(Tabla1[[#This Row],[MES]])&lt;=6,"Q2",MONTH(Tabla1[[#This Row],[MES]])&lt;=9,"Q3",TRUE,"Q4")</f>
        <v>Q1</v>
      </c>
      <c r="AN1270" t="str">
        <f>+IFERROR(VLOOKUP(Tabla1[[#This Row],[CUENTA]],CTAS[],2,0),"OTROS")</f>
        <v>OTROS</v>
      </c>
      <c r="AP1270" t="str">
        <f>+IFERROR(VLOOKUP(Tabla1[[#This Row],[EMPLEADO]],IS[],3,0),"OTROS")</f>
        <v>OTROS</v>
      </c>
      <c r="AQ1270" t="str">
        <f>+IFERROR(VLOOKUP(Tabla1[[#This Row],[EMPLEADO]],IS[[NÓMINA]:[INGENIERO]],2,0),"OTROS")</f>
        <v>OTROS</v>
      </c>
    </row>
    <row r="1271" spans="1:43" x14ac:dyDescent="0.25">
      <c r="A1271" t="s">
        <v>4444</v>
      </c>
      <c r="B1271">
        <v>1</v>
      </c>
      <c r="C1271" t="s">
        <v>5155</v>
      </c>
      <c r="D1271" t="s">
        <v>38</v>
      </c>
      <c r="E1271" t="s">
        <v>176</v>
      </c>
      <c r="F1271" t="s">
        <v>5156</v>
      </c>
      <c r="G1271" s="17" t="s">
        <v>5157</v>
      </c>
      <c r="H1271" t="s">
        <v>220</v>
      </c>
      <c r="I1271" t="s">
        <v>43</v>
      </c>
      <c r="J1271" t="s">
        <v>8</v>
      </c>
      <c r="K1271" t="s">
        <v>1667</v>
      </c>
      <c r="L1271" t="s">
        <v>4619</v>
      </c>
      <c r="M1271" t="s">
        <v>556</v>
      </c>
      <c r="N1271">
        <v>0</v>
      </c>
      <c r="O1271" t="s">
        <v>47</v>
      </c>
      <c r="P1271">
        <v>50</v>
      </c>
      <c r="Q1271" t="s">
        <v>82</v>
      </c>
      <c r="R1271" t="s">
        <v>49</v>
      </c>
      <c r="S1271" t="s">
        <v>50</v>
      </c>
      <c r="T1271" t="s">
        <v>208</v>
      </c>
      <c r="U1271" t="s">
        <v>120</v>
      </c>
      <c r="V1271">
        <v>0.8</v>
      </c>
      <c r="W1271" s="1">
        <v>572.00000000000011</v>
      </c>
      <c r="X1271">
        <v>1</v>
      </c>
      <c r="Y1271">
        <v>4.57</v>
      </c>
      <c r="Z1271">
        <v>9</v>
      </c>
      <c r="AA1271">
        <v>0.50777777777777777</v>
      </c>
      <c r="AB1271" s="2">
        <v>0</v>
      </c>
      <c r="AC1271" s="1">
        <v>0</v>
      </c>
      <c r="AD1271" s="7">
        <v>43502</v>
      </c>
      <c r="AE1271" s="7">
        <v>43502</v>
      </c>
      <c r="AF1271">
        <v>0</v>
      </c>
      <c r="AG1271" t="s">
        <v>53</v>
      </c>
      <c r="AH1271" s="2">
        <v>0</v>
      </c>
      <c r="AI1271" s="1">
        <v>0</v>
      </c>
      <c r="AJ1271" s="1">
        <v>0</v>
      </c>
      <c r="AK1271" s="6" t="str">
        <f>+IF(Tabla1[[#This Row],[REQUEST_TY]]="SR MANTENIMIENTO CORRECTIVO", "EMERGENCIA", "OTROS")</f>
        <v>EMERGENCIA</v>
      </c>
      <c r="AL1271" s="6" t="str">
        <f>+_xlfn.IFS(Tabla1[[#This Row],[Veces obj]]&lt;=1,"0-1",Tabla1[[#This Row],[Veces obj]]&lt;=2,"1-2",Tabla1[[#This Row],[Veces obj]]&lt;=3,"2-3",TRUE,"&gt;3")</f>
        <v>0-1</v>
      </c>
      <c r="AM1271" s="6" t="str">
        <f>+_xlfn.IFS(MONTH(Tabla1[[#This Row],[MES]])&lt;=3,"Q1",MONTH(Tabla1[[#This Row],[MES]])&lt;=6,"Q2",MONTH(Tabla1[[#This Row],[MES]])&lt;=9,"Q3",TRUE,"Q4")</f>
        <v>Q1</v>
      </c>
      <c r="AN1271" t="str">
        <f>+IFERROR(VLOOKUP(Tabla1[[#This Row],[CUENTA]],CTAS[],2,0),"OTROS")</f>
        <v>OTROS</v>
      </c>
      <c r="AP1271" t="str">
        <f>+IFERROR(VLOOKUP(Tabla1[[#This Row],[EMPLEADO]],IS[],3,0),"OTROS")</f>
        <v>OTROS</v>
      </c>
      <c r="AQ1271" t="str">
        <f>+IFERROR(VLOOKUP(Tabla1[[#This Row],[EMPLEADO]],IS[[NÓMINA]:[INGENIERO]],2,0),"OTROS")</f>
        <v>OTROS</v>
      </c>
    </row>
    <row r="1272" spans="1:43" x14ac:dyDescent="0.25">
      <c r="A1272" t="s">
        <v>4444</v>
      </c>
      <c r="B1272">
        <v>1</v>
      </c>
      <c r="C1272" t="s">
        <v>6646</v>
      </c>
      <c r="D1272" t="s">
        <v>38</v>
      </c>
      <c r="E1272" t="s">
        <v>160</v>
      </c>
      <c r="F1272" t="s">
        <v>6647</v>
      </c>
      <c r="G1272" s="17" t="s">
        <v>6648</v>
      </c>
      <c r="H1272" t="s">
        <v>163</v>
      </c>
      <c r="I1272" t="s">
        <v>43</v>
      </c>
      <c r="J1272" t="s">
        <v>8</v>
      </c>
      <c r="K1272" t="s">
        <v>151</v>
      </c>
      <c r="L1272" t="s">
        <v>164</v>
      </c>
      <c r="M1272" t="s">
        <v>165</v>
      </c>
      <c r="N1272">
        <v>0</v>
      </c>
      <c r="O1272" t="s">
        <v>47</v>
      </c>
      <c r="P1272">
        <v>119</v>
      </c>
      <c r="Q1272" t="s">
        <v>48</v>
      </c>
      <c r="R1272" t="s">
        <v>49</v>
      </c>
      <c r="S1272" t="s">
        <v>50</v>
      </c>
      <c r="T1272" t="s">
        <v>51</v>
      </c>
      <c r="U1272" t="s">
        <v>52</v>
      </c>
      <c r="V1272">
        <v>1.05</v>
      </c>
      <c r="W1272" s="1">
        <v>750.75000000000011</v>
      </c>
      <c r="X1272">
        <v>1</v>
      </c>
      <c r="Y1272">
        <v>1.58</v>
      </c>
      <c r="Z1272">
        <v>5</v>
      </c>
      <c r="AA1272">
        <v>0.316</v>
      </c>
      <c r="AB1272" s="2">
        <v>0</v>
      </c>
      <c r="AC1272" s="1">
        <v>0</v>
      </c>
      <c r="AD1272" s="7">
        <v>43516</v>
      </c>
      <c r="AE1272" s="7">
        <v>43516</v>
      </c>
      <c r="AF1272">
        <v>0</v>
      </c>
      <c r="AG1272" t="s">
        <v>53</v>
      </c>
      <c r="AH1272" s="2">
        <v>0</v>
      </c>
      <c r="AI1272" s="1">
        <v>0</v>
      </c>
      <c r="AJ1272" s="1">
        <v>0</v>
      </c>
      <c r="AK1272" s="6" t="str">
        <f>+IF(Tabla1[[#This Row],[REQUEST_TY]]="SR MANTENIMIENTO CORRECTIVO", "EMERGENCIA", "OTROS")</f>
        <v>EMERGENCIA</v>
      </c>
      <c r="AL1272" s="6" t="str">
        <f>+_xlfn.IFS(Tabla1[[#This Row],[Veces obj]]&lt;=1,"0-1",Tabla1[[#This Row],[Veces obj]]&lt;=2,"1-2",Tabla1[[#This Row],[Veces obj]]&lt;=3,"2-3",TRUE,"&gt;3")</f>
        <v>0-1</v>
      </c>
      <c r="AM1272" s="6" t="str">
        <f>+_xlfn.IFS(MONTH(Tabla1[[#This Row],[MES]])&lt;=3,"Q1",MONTH(Tabla1[[#This Row],[MES]])&lt;=6,"Q2",MONTH(Tabla1[[#This Row],[MES]])&lt;=9,"Q3",TRUE,"Q4")</f>
        <v>Q1</v>
      </c>
      <c r="AN1272" t="str">
        <f>+IFERROR(VLOOKUP(Tabla1[[#This Row],[CUENTA]],CTAS[],2,0),"OTROS")</f>
        <v>HONEYWELL</v>
      </c>
      <c r="AO1272">
        <v>1</v>
      </c>
      <c r="AP1272" t="str">
        <f>+IFERROR(VLOOKUP(Tabla1[[#This Row],[EMPLEADO]],IS[],3,0),"OTROS")</f>
        <v>CHIHUAHUA</v>
      </c>
      <c r="AQ1272" t="str">
        <f>+IFERROR(VLOOKUP(Tabla1[[#This Row],[EMPLEADO]],IS[[NÓMINA]:[INGENIERO]],2,0),"OTROS")</f>
        <v>LUIS EDUARDO MUÑOZ</v>
      </c>
    </row>
    <row r="1273" spans="1:43" x14ac:dyDescent="0.25">
      <c r="A1273" t="s">
        <v>36</v>
      </c>
      <c r="B1273">
        <v>1</v>
      </c>
      <c r="C1273" t="s">
        <v>2560</v>
      </c>
      <c r="D1273" t="s">
        <v>38</v>
      </c>
      <c r="E1273" t="s">
        <v>332</v>
      </c>
      <c r="F1273" t="s">
        <v>2561</v>
      </c>
      <c r="G1273" s="17" t="s">
        <v>2402</v>
      </c>
      <c r="H1273" t="s">
        <v>646</v>
      </c>
      <c r="I1273" t="s">
        <v>43</v>
      </c>
      <c r="J1273" t="s">
        <v>8</v>
      </c>
      <c r="K1273" t="s">
        <v>59</v>
      </c>
      <c r="L1273" t="s">
        <v>863</v>
      </c>
      <c r="M1273" t="s">
        <v>358</v>
      </c>
      <c r="N1273">
        <v>0</v>
      </c>
      <c r="O1273" t="s">
        <v>47</v>
      </c>
      <c r="P1273">
        <v>27</v>
      </c>
      <c r="Q1273" t="s">
        <v>62</v>
      </c>
      <c r="R1273" t="s">
        <v>317</v>
      </c>
      <c r="S1273" t="s">
        <v>318</v>
      </c>
      <c r="T1273" t="s">
        <v>51</v>
      </c>
      <c r="U1273" t="s">
        <v>262</v>
      </c>
      <c r="V1273">
        <v>1.05</v>
      </c>
      <c r="W1273" s="1">
        <v>1651.6500000000003</v>
      </c>
      <c r="X1273">
        <v>1</v>
      </c>
      <c r="Y1273">
        <v>2.04</v>
      </c>
      <c r="Z1273">
        <v>4</v>
      </c>
      <c r="AA1273">
        <v>0.51</v>
      </c>
      <c r="AB1273" s="2">
        <v>0</v>
      </c>
      <c r="AC1273" s="1">
        <v>0</v>
      </c>
      <c r="AD1273" s="7">
        <v>43468</v>
      </c>
      <c r="AE1273" s="7">
        <v>43469</v>
      </c>
      <c r="AF1273">
        <v>1</v>
      </c>
      <c r="AG1273" t="s">
        <v>53</v>
      </c>
      <c r="AH1273" s="2">
        <v>0</v>
      </c>
      <c r="AI1273" s="1">
        <v>0</v>
      </c>
      <c r="AJ1273" s="1">
        <v>0</v>
      </c>
      <c r="AK1273" s="6" t="str">
        <f>+IF(Tabla1[[#This Row],[REQUEST_TY]]="SR MANTENIMIENTO CORRECTIVO", "EMERGENCIA", "OTROS")</f>
        <v>EMERGENCIA</v>
      </c>
      <c r="AL1273" s="6" t="str">
        <f>+_xlfn.IFS(Tabla1[[#This Row],[Veces obj]]&lt;=1,"0-1",Tabla1[[#This Row],[Veces obj]]&lt;=2,"1-2",Tabla1[[#This Row],[Veces obj]]&lt;=3,"2-3",TRUE,"&gt;3")</f>
        <v>0-1</v>
      </c>
      <c r="AM1273" s="6" t="str">
        <f>+_xlfn.IFS(MONTH(Tabla1[[#This Row],[MES]])&lt;=3,"Q1",MONTH(Tabla1[[#This Row],[MES]])&lt;=6,"Q2",MONTH(Tabla1[[#This Row],[MES]])&lt;=9,"Q3",TRUE,"Q4")</f>
        <v>Q1</v>
      </c>
      <c r="AN1273" t="str">
        <f>+IFERROR(VLOOKUP(Tabla1[[#This Row],[CUENTA]],CTAS[],2,0),"OTROS")</f>
        <v>OTROS</v>
      </c>
      <c r="AP1273" t="str">
        <f>+IFERROR(VLOOKUP(Tabla1[[#This Row],[EMPLEADO]],IS[],3,0),"OTROS")</f>
        <v>OTROS</v>
      </c>
      <c r="AQ1273" t="str">
        <f>+IFERROR(VLOOKUP(Tabla1[[#This Row],[EMPLEADO]],IS[[NÓMINA]:[INGENIERO]],2,0),"OTROS")</f>
        <v>OTROS</v>
      </c>
    </row>
    <row r="1274" spans="1:43" x14ac:dyDescent="0.25">
      <c r="A1274" t="s">
        <v>36</v>
      </c>
      <c r="B1274">
        <v>1</v>
      </c>
      <c r="C1274" t="s">
        <v>2562</v>
      </c>
      <c r="D1274" t="s">
        <v>38</v>
      </c>
      <c r="E1274" t="s">
        <v>725</v>
      </c>
      <c r="F1274" t="s">
        <v>2563</v>
      </c>
      <c r="G1274" s="17" t="s">
        <v>2564</v>
      </c>
      <c r="H1274" t="s">
        <v>246</v>
      </c>
      <c r="I1274" t="s">
        <v>43</v>
      </c>
      <c r="J1274" t="s">
        <v>8</v>
      </c>
      <c r="K1274" t="s">
        <v>102</v>
      </c>
      <c r="L1274" t="s">
        <v>1793</v>
      </c>
      <c r="M1274" t="s">
        <v>1794</v>
      </c>
      <c r="N1274">
        <v>0</v>
      </c>
      <c r="O1274" t="s">
        <v>105</v>
      </c>
      <c r="P1274">
        <v>38</v>
      </c>
      <c r="Q1274" t="s">
        <v>82</v>
      </c>
      <c r="R1274" t="s">
        <v>223</v>
      </c>
      <c r="S1274" t="s">
        <v>139</v>
      </c>
      <c r="T1274" t="s">
        <v>51</v>
      </c>
      <c r="U1274" t="s">
        <v>140</v>
      </c>
      <c r="V1274">
        <v>1.1000000000000001</v>
      </c>
      <c r="W1274" s="1">
        <v>883.30000000000007</v>
      </c>
      <c r="X1274">
        <v>1</v>
      </c>
      <c r="Y1274">
        <v>2.04</v>
      </c>
      <c r="Z1274">
        <v>4</v>
      </c>
      <c r="AA1274">
        <v>0.51</v>
      </c>
      <c r="AB1274" s="2">
        <v>0</v>
      </c>
      <c r="AC1274" s="1">
        <v>0</v>
      </c>
      <c r="AD1274" s="7">
        <v>43470</v>
      </c>
      <c r="AE1274" s="7">
        <v>43472</v>
      </c>
      <c r="AF1274">
        <v>0</v>
      </c>
      <c r="AG1274" t="s">
        <v>53</v>
      </c>
      <c r="AH1274" s="2">
        <v>0</v>
      </c>
      <c r="AI1274" s="1">
        <v>0</v>
      </c>
      <c r="AJ1274" s="1">
        <v>0</v>
      </c>
      <c r="AK1274" s="6" t="str">
        <f>+IF(Tabla1[[#This Row],[REQUEST_TY]]="SR MANTENIMIENTO CORRECTIVO", "EMERGENCIA", "OTROS")</f>
        <v>EMERGENCIA</v>
      </c>
      <c r="AL1274" s="6" t="str">
        <f>+_xlfn.IFS(Tabla1[[#This Row],[Veces obj]]&lt;=1,"0-1",Tabla1[[#This Row],[Veces obj]]&lt;=2,"1-2",Tabla1[[#This Row],[Veces obj]]&lt;=3,"2-3",TRUE,"&gt;3")</f>
        <v>0-1</v>
      </c>
      <c r="AM1274" s="6" t="str">
        <f>+_xlfn.IFS(MONTH(Tabla1[[#This Row],[MES]])&lt;=3,"Q1",MONTH(Tabla1[[#This Row],[MES]])&lt;=6,"Q2",MONTH(Tabla1[[#This Row],[MES]])&lt;=9,"Q3",TRUE,"Q4")</f>
        <v>Q1</v>
      </c>
      <c r="AN1274" t="str">
        <f>+IFERROR(VLOOKUP(Tabla1[[#This Row],[CUENTA]],CTAS[],2,0),"OTROS")</f>
        <v>OTROS</v>
      </c>
      <c r="AP1274" t="str">
        <f>+IFERROR(VLOOKUP(Tabla1[[#This Row],[EMPLEADO]],IS[],3,0),"OTROS")</f>
        <v>OTROS</v>
      </c>
      <c r="AQ1274" t="str">
        <f>+IFERROR(VLOOKUP(Tabla1[[#This Row],[EMPLEADO]],IS[[NÓMINA]:[INGENIERO]],2,0),"OTROS")</f>
        <v>OTROS</v>
      </c>
    </row>
    <row r="1275" spans="1:43" x14ac:dyDescent="0.25">
      <c r="A1275" t="s">
        <v>36</v>
      </c>
      <c r="B1275">
        <v>1</v>
      </c>
      <c r="C1275" t="s">
        <v>2565</v>
      </c>
      <c r="D1275" t="s">
        <v>38</v>
      </c>
      <c r="E1275" t="s">
        <v>604</v>
      </c>
      <c r="F1275" t="s">
        <v>2566</v>
      </c>
      <c r="G1275" s="17" t="s">
        <v>2567</v>
      </c>
      <c r="H1275" t="s">
        <v>471</v>
      </c>
      <c r="I1275" t="s">
        <v>43</v>
      </c>
      <c r="J1275" t="s">
        <v>8</v>
      </c>
      <c r="K1275" t="s">
        <v>2568</v>
      </c>
      <c r="L1275" t="s">
        <v>2569</v>
      </c>
      <c r="M1275" t="s">
        <v>794</v>
      </c>
      <c r="N1275">
        <v>0</v>
      </c>
      <c r="O1275" t="s">
        <v>47</v>
      </c>
      <c r="P1275">
        <v>196</v>
      </c>
      <c r="Q1275" t="s">
        <v>48</v>
      </c>
      <c r="R1275" t="s">
        <v>63</v>
      </c>
      <c r="S1275" t="s">
        <v>64</v>
      </c>
      <c r="T1275" t="s">
        <v>51</v>
      </c>
      <c r="U1275" t="s">
        <v>96</v>
      </c>
      <c r="V1275">
        <v>1.1000000000000001</v>
      </c>
      <c r="W1275" s="1">
        <v>1501.5000000000002</v>
      </c>
      <c r="X1275">
        <v>1</v>
      </c>
      <c r="Y1275">
        <v>2.5499999999999998</v>
      </c>
      <c r="Z1275">
        <v>5</v>
      </c>
      <c r="AA1275">
        <v>0.51</v>
      </c>
      <c r="AB1275" s="2">
        <v>0</v>
      </c>
      <c r="AC1275" s="1">
        <v>0</v>
      </c>
      <c r="AD1275" s="7">
        <v>43475</v>
      </c>
      <c r="AE1275" s="7">
        <v>43475</v>
      </c>
      <c r="AF1275">
        <v>0</v>
      </c>
      <c r="AG1275" t="s">
        <v>53</v>
      </c>
      <c r="AH1275" s="2">
        <v>0</v>
      </c>
      <c r="AI1275" s="1">
        <v>0</v>
      </c>
      <c r="AJ1275" s="1">
        <v>0</v>
      </c>
      <c r="AK1275" s="6" t="str">
        <f>+IF(Tabla1[[#This Row],[REQUEST_TY]]="SR MANTENIMIENTO CORRECTIVO", "EMERGENCIA", "OTROS")</f>
        <v>EMERGENCIA</v>
      </c>
      <c r="AL1275" s="6" t="str">
        <f>+_xlfn.IFS(Tabla1[[#This Row],[Veces obj]]&lt;=1,"0-1",Tabla1[[#This Row],[Veces obj]]&lt;=2,"1-2",Tabla1[[#This Row],[Veces obj]]&lt;=3,"2-3",TRUE,"&gt;3")</f>
        <v>0-1</v>
      </c>
      <c r="AM1275" s="6" t="str">
        <f>+_xlfn.IFS(MONTH(Tabla1[[#This Row],[MES]])&lt;=3,"Q1",MONTH(Tabla1[[#This Row],[MES]])&lt;=6,"Q2",MONTH(Tabla1[[#This Row],[MES]])&lt;=9,"Q3",TRUE,"Q4")</f>
        <v>Q1</v>
      </c>
      <c r="AN1275" t="str">
        <f>+IFERROR(VLOOKUP(Tabla1[[#This Row],[CUENTA]],CTAS[],2,0),"OTROS")</f>
        <v>OTROS</v>
      </c>
      <c r="AP1275" t="str">
        <f>+IFERROR(VLOOKUP(Tabla1[[#This Row],[EMPLEADO]],IS[],3,0),"OTROS")</f>
        <v>OTROS</v>
      </c>
      <c r="AQ1275" t="str">
        <f>+IFERROR(VLOOKUP(Tabla1[[#This Row],[EMPLEADO]],IS[[NÓMINA]:[INGENIERO]],2,0),"OTROS")</f>
        <v>OTROS</v>
      </c>
    </row>
    <row r="1276" spans="1:43" x14ac:dyDescent="0.25">
      <c r="A1276" t="s">
        <v>36</v>
      </c>
      <c r="B1276">
        <v>1</v>
      </c>
      <c r="C1276" t="s">
        <v>1934</v>
      </c>
      <c r="D1276" t="s">
        <v>38</v>
      </c>
      <c r="E1276" t="s">
        <v>113</v>
      </c>
      <c r="F1276" t="s">
        <v>1935</v>
      </c>
      <c r="G1276" s="17" t="s">
        <v>1936</v>
      </c>
      <c r="H1276" t="s">
        <v>163</v>
      </c>
      <c r="I1276" t="s">
        <v>43</v>
      </c>
      <c r="J1276" t="s">
        <v>8</v>
      </c>
      <c r="K1276" t="s">
        <v>125</v>
      </c>
      <c r="L1276" t="s">
        <v>1937</v>
      </c>
      <c r="M1276" t="s">
        <v>165</v>
      </c>
      <c r="N1276">
        <v>0</v>
      </c>
      <c r="O1276" t="s">
        <v>47</v>
      </c>
      <c r="P1276">
        <v>576</v>
      </c>
      <c r="Q1276" t="s">
        <v>48</v>
      </c>
      <c r="R1276" t="s">
        <v>49</v>
      </c>
      <c r="S1276" t="s">
        <v>50</v>
      </c>
      <c r="T1276" t="s">
        <v>51</v>
      </c>
      <c r="U1276" t="s">
        <v>52</v>
      </c>
      <c r="V1276">
        <v>1.05</v>
      </c>
      <c r="W1276" s="1">
        <v>750.75000000000011</v>
      </c>
      <c r="X1276">
        <v>1</v>
      </c>
      <c r="Y1276">
        <v>1.62</v>
      </c>
      <c r="Z1276">
        <v>5</v>
      </c>
      <c r="AA1276">
        <v>0.32400000000000001</v>
      </c>
      <c r="AB1276" s="2">
        <v>0</v>
      </c>
      <c r="AC1276" s="1">
        <v>0</v>
      </c>
      <c r="AD1276" s="7">
        <v>43475</v>
      </c>
      <c r="AE1276" s="7">
        <v>43475</v>
      </c>
      <c r="AF1276">
        <v>0</v>
      </c>
      <c r="AG1276" t="s">
        <v>53</v>
      </c>
      <c r="AH1276" s="2">
        <v>0</v>
      </c>
      <c r="AI1276" s="1">
        <v>0</v>
      </c>
      <c r="AJ1276" s="1">
        <v>0</v>
      </c>
      <c r="AK1276" s="6" t="str">
        <f>+IF(Tabla1[[#This Row],[REQUEST_TY]]="SR MANTENIMIENTO CORRECTIVO", "EMERGENCIA", "OTROS")</f>
        <v>EMERGENCIA</v>
      </c>
      <c r="AL1276" s="6" t="str">
        <f>+_xlfn.IFS(Tabla1[[#This Row],[Veces obj]]&lt;=1,"0-1",Tabla1[[#This Row],[Veces obj]]&lt;=2,"1-2",Tabla1[[#This Row],[Veces obj]]&lt;=3,"2-3",TRUE,"&gt;3")</f>
        <v>0-1</v>
      </c>
      <c r="AM1276" s="6" t="str">
        <f>+_xlfn.IFS(MONTH(Tabla1[[#This Row],[MES]])&lt;=3,"Q1",MONTH(Tabla1[[#This Row],[MES]])&lt;=6,"Q2",MONTH(Tabla1[[#This Row],[MES]])&lt;=9,"Q3",TRUE,"Q4")</f>
        <v>Q1</v>
      </c>
      <c r="AN1276" t="str">
        <f>+IFERROR(VLOOKUP(Tabla1[[#This Row],[CUENTA]],CTAS[],2,0),"OTROS")</f>
        <v>OTROS</v>
      </c>
      <c r="AO1276">
        <v>1</v>
      </c>
      <c r="AP1276" t="str">
        <f>+IFERROR(VLOOKUP(Tabla1[[#This Row],[EMPLEADO]],IS[],3,0),"OTROS")</f>
        <v>CHIHUAHUA</v>
      </c>
      <c r="AQ1276" t="str">
        <f>+IFERROR(VLOOKUP(Tabla1[[#This Row],[EMPLEADO]],IS[[NÓMINA]:[INGENIERO]],2,0),"OTROS")</f>
        <v>LUIS EDUARDO MUÑOZ</v>
      </c>
    </row>
    <row r="1277" spans="1:43" x14ac:dyDescent="0.25">
      <c r="A1277" t="s">
        <v>4444</v>
      </c>
      <c r="B1277">
        <v>1</v>
      </c>
      <c r="C1277" t="s">
        <v>6940</v>
      </c>
      <c r="D1277" t="s">
        <v>38</v>
      </c>
      <c r="E1277" t="s">
        <v>39</v>
      </c>
      <c r="F1277" t="s">
        <v>6941</v>
      </c>
      <c r="G1277" s="17" t="s">
        <v>3496</v>
      </c>
      <c r="H1277" t="s">
        <v>42</v>
      </c>
      <c r="I1277" t="s">
        <v>43</v>
      </c>
      <c r="J1277" t="s">
        <v>8</v>
      </c>
      <c r="K1277" t="s">
        <v>798</v>
      </c>
      <c r="L1277" t="s">
        <v>3147</v>
      </c>
      <c r="M1277" t="s">
        <v>794</v>
      </c>
      <c r="N1277">
        <v>1</v>
      </c>
      <c r="O1277" t="s">
        <v>47</v>
      </c>
      <c r="P1277">
        <v>2640</v>
      </c>
      <c r="Q1277" t="s">
        <v>48</v>
      </c>
      <c r="R1277" t="s">
        <v>49</v>
      </c>
      <c r="S1277" t="s">
        <v>50</v>
      </c>
      <c r="T1277" t="s">
        <v>51</v>
      </c>
      <c r="U1277" t="s">
        <v>52</v>
      </c>
      <c r="V1277">
        <v>1.05</v>
      </c>
      <c r="W1277" s="1">
        <v>0</v>
      </c>
      <c r="X1277">
        <v>1</v>
      </c>
      <c r="Y1277">
        <v>2.5499999999999998</v>
      </c>
      <c r="Z1277">
        <v>5</v>
      </c>
      <c r="AA1277">
        <v>0.51</v>
      </c>
      <c r="AB1277" s="2">
        <v>0</v>
      </c>
      <c r="AC1277" s="1">
        <v>0</v>
      </c>
      <c r="AD1277" s="7">
        <v>43518</v>
      </c>
      <c r="AE1277" s="7">
        <v>43518</v>
      </c>
      <c r="AF1277">
        <v>0</v>
      </c>
      <c r="AG1277" t="s">
        <v>53</v>
      </c>
      <c r="AH1277" s="2">
        <v>0</v>
      </c>
      <c r="AI1277" s="1">
        <v>0</v>
      </c>
      <c r="AJ1277" s="1">
        <v>0</v>
      </c>
      <c r="AK1277" s="6" t="str">
        <f>+IF(Tabla1[[#This Row],[REQUEST_TY]]="SR MANTENIMIENTO CORRECTIVO", "EMERGENCIA", "OTROS")</f>
        <v>EMERGENCIA</v>
      </c>
      <c r="AL1277" s="6" t="str">
        <f>+_xlfn.IFS(Tabla1[[#This Row],[Veces obj]]&lt;=1,"0-1",Tabla1[[#This Row],[Veces obj]]&lt;=2,"1-2",Tabla1[[#This Row],[Veces obj]]&lt;=3,"2-3",TRUE,"&gt;3")</f>
        <v>0-1</v>
      </c>
      <c r="AM1277" s="6" t="str">
        <f>+_xlfn.IFS(MONTH(Tabla1[[#This Row],[MES]])&lt;=3,"Q1",MONTH(Tabla1[[#This Row],[MES]])&lt;=6,"Q2",MONTH(Tabla1[[#This Row],[MES]])&lt;=9,"Q3",TRUE,"Q4")</f>
        <v>Q1</v>
      </c>
      <c r="AN1277" t="str">
        <f>+IFERROR(VLOOKUP(Tabla1[[#This Row],[CUENTA]],CTAS[],2,0),"OTROS")</f>
        <v>OTROS</v>
      </c>
      <c r="AP1277" t="str">
        <f>+IFERROR(VLOOKUP(Tabla1[[#This Row],[EMPLEADO]],IS[],3,0),"OTROS")</f>
        <v>OTROS</v>
      </c>
      <c r="AQ1277" t="str">
        <f>+IFERROR(VLOOKUP(Tabla1[[#This Row],[EMPLEADO]],IS[[NÓMINA]:[INGENIERO]],2,0),"OTROS")</f>
        <v>OTROS</v>
      </c>
    </row>
    <row r="1278" spans="1:43" x14ac:dyDescent="0.25">
      <c r="A1278" t="s">
        <v>4444</v>
      </c>
      <c r="B1278">
        <v>1</v>
      </c>
      <c r="C1278" t="s">
        <v>5687</v>
      </c>
      <c r="D1278" t="s">
        <v>38</v>
      </c>
      <c r="E1278" t="s">
        <v>583</v>
      </c>
      <c r="F1278" t="s">
        <v>5688</v>
      </c>
      <c r="G1278" s="17" t="s">
        <v>5689</v>
      </c>
      <c r="H1278" t="s">
        <v>574</v>
      </c>
      <c r="I1278" t="s">
        <v>43</v>
      </c>
      <c r="J1278" t="s">
        <v>8</v>
      </c>
      <c r="K1278" t="s">
        <v>5690</v>
      </c>
      <c r="L1278" t="s">
        <v>5691</v>
      </c>
      <c r="M1278" t="s">
        <v>4211</v>
      </c>
      <c r="N1278">
        <v>0</v>
      </c>
      <c r="O1278" t="s">
        <v>47</v>
      </c>
      <c r="P1278">
        <v>2629</v>
      </c>
      <c r="Q1278" t="s">
        <v>48</v>
      </c>
      <c r="R1278" t="s">
        <v>95</v>
      </c>
      <c r="S1278" t="s">
        <v>64</v>
      </c>
      <c r="T1278" t="s">
        <v>208</v>
      </c>
      <c r="U1278" t="s">
        <v>96</v>
      </c>
      <c r="V1278">
        <v>1.1000000000000001</v>
      </c>
      <c r="W1278" s="1">
        <v>1501.5000000000002</v>
      </c>
      <c r="X1278">
        <v>1</v>
      </c>
      <c r="Y1278">
        <v>4.5999999999999996</v>
      </c>
      <c r="Z1278">
        <v>9</v>
      </c>
      <c r="AA1278">
        <v>0.51111111111111107</v>
      </c>
      <c r="AB1278" s="2">
        <v>0</v>
      </c>
      <c r="AC1278" s="1">
        <v>0</v>
      </c>
      <c r="AD1278" s="7">
        <v>43514</v>
      </c>
      <c r="AE1278" s="7">
        <v>43514</v>
      </c>
      <c r="AF1278">
        <v>0</v>
      </c>
      <c r="AG1278" t="s">
        <v>53</v>
      </c>
      <c r="AH1278" s="2">
        <v>0</v>
      </c>
      <c r="AI1278" s="1">
        <v>0</v>
      </c>
      <c r="AJ1278" s="1">
        <v>0</v>
      </c>
      <c r="AK1278" s="6" t="str">
        <f>+IF(Tabla1[[#This Row],[REQUEST_TY]]="SR MANTENIMIENTO CORRECTIVO", "EMERGENCIA", "OTROS")</f>
        <v>EMERGENCIA</v>
      </c>
      <c r="AL1278" s="6" t="str">
        <f>+_xlfn.IFS(Tabla1[[#This Row],[Veces obj]]&lt;=1,"0-1",Tabla1[[#This Row],[Veces obj]]&lt;=2,"1-2",Tabla1[[#This Row],[Veces obj]]&lt;=3,"2-3",TRUE,"&gt;3")</f>
        <v>0-1</v>
      </c>
      <c r="AM1278" s="6" t="str">
        <f>+_xlfn.IFS(MONTH(Tabla1[[#This Row],[MES]])&lt;=3,"Q1",MONTH(Tabla1[[#This Row],[MES]])&lt;=6,"Q2",MONTH(Tabla1[[#This Row],[MES]])&lt;=9,"Q3",TRUE,"Q4")</f>
        <v>Q1</v>
      </c>
      <c r="AN1278" t="str">
        <f>+IFERROR(VLOOKUP(Tabla1[[#This Row],[CUENTA]],CTAS[],2,0),"OTROS")</f>
        <v>OTROS</v>
      </c>
      <c r="AP1278" t="str">
        <f>+IFERROR(VLOOKUP(Tabla1[[#This Row],[EMPLEADO]],IS[],3,0),"OTROS")</f>
        <v>OTROS</v>
      </c>
      <c r="AQ1278" t="str">
        <f>+IFERROR(VLOOKUP(Tabla1[[#This Row],[EMPLEADO]],IS[[NÓMINA]:[INGENIERO]],2,0),"OTROS")</f>
        <v>OTROS</v>
      </c>
    </row>
    <row r="1279" spans="1:43" x14ac:dyDescent="0.25">
      <c r="A1279" t="s">
        <v>36</v>
      </c>
      <c r="B1279">
        <v>1</v>
      </c>
      <c r="C1279" t="s">
        <v>2574</v>
      </c>
      <c r="D1279" t="s">
        <v>38</v>
      </c>
      <c r="E1279" t="s">
        <v>133</v>
      </c>
      <c r="F1279" t="s">
        <v>2575</v>
      </c>
      <c r="G1279" s="17" t="s">
        <v>2576</v>
      </c>
      <c r="H1279" t="s">
        <v>868</v>
      </c>
      <c r="I1279" t="s">
        <v>43</v>
      </c>
      <c r="J1279" t="s">
        <v>8</v>
      </c>
      <c r="K1279" t="s">
        <v>59</v>
      </c>
      <c r="L1279" t="s">
        <v>2577</v>
      </c>
      <c r="M1279" t="s">
        <v>2578</v>
      </c>
      <c r="N1279">
        <v>1</v>
      </c>
      <c r="O1279" t="s">
        <v>47</v>
      </c>
      <c r="P1279">
        <v>101</v>
      </c>
      <c r="Q1279" t="s">
        <v>48</v>
      </c>
      <c r="R1279" t="s">
        <v>138</v>
      </c>
      <c r="S1279" t="s">
        <v>139</v>
      </c>
      <c r="T1279" t="s">
        <v>51</v>
      </c>
      <c r="U1279" t="s">
        <v>353</v>
      </c>
      <c r="V1279">
        <v>1.1499999999999999</v>
      </c>
      <c r="W1279" s="1">
        <v>0</v>
      </c>
      <c r="X1279">
        <v>1</v>
      </c>
      <c r="Y1279">
        <v>2.0499999999999998</v>
      </c>
      <c r="Z1279">
        <v>4</v>
      </c>
      <c r="AA1279">
        <v>0.51249999999999996</v>
      </c>
      <c r="AB1279" s="2">
        <v>0</v>
      </c>
      <c r="AC1279" s="1">
        <v>0</v>
      </c>
      <c r="AD1279" s="7">
        <v>43473</v>
      </c>
      <c r="AE1279" s="7">
        <v>43474</v>
      </c>
      <c r="AF1279">
        <v>1</v>
      </c>
      <c r="AG1279" t="s">
        <v>53</v>
      </c>
      <c r="AH1279" s="2">
        <v>0</v>
      </c>
      <c r="AI1279" s="1">
        <v>0</v>
      </c>
      <c r="AJ1279" s="1">
        <v>0</v>
      </c>
      <c r="AK1279" s="6" t="str">
        <f>+IF(Tabla1[[#This Row],[REQUEST_TY]]="SR MANTENIMIENTO CORRECTIVO", "EMERGENCIA", "OTROS")</f>
        <v>EMERGENCIA</v>
      </c>
      <c r="AL1279" s="6" t="str">
        <f>+_xlfn.IFS(Tabla1[[#This Row],[Veces obj]]&lt;=1,"0-1",Tabla1[[#This Row],[Veces obj]]&lt;=2,"1-2",Tabla1[[#This Row],[Veces obj]]&lt;=3,"2-3",TRUE,"&gt;3")</f>
        <v>0-1</v>
      </c>
      <c r="AM1279" s="6" t="str">
        <f>+_xlfn.IFS(MONTH(Tabla1[[#This Row],[MES]])&lt;=3,"Q1",MONTH(Tabla1[[#This Row],[MES]])&lt;=6,"Q2",MONTH(Tabla1[[#This Row],[MES]])&lt;=9,"Q3",TRUE,"Q4")</f>
        <v>Q1</v>
      </c>
      <c r="AN1279" t="str">
        <f>+IFERROR(VLOOKUP(Tabla1[[#This Row],[CUENTA]],CTAS[],2,0),"OTROS")</f>
        <v>OTROS</v>
      </c>
      <c r="AP1279" t="str">
        <f>+IFERROR(VLOOKUP(Tabla1[[#This Row],[EMPLEADO]],IS[],3,0),"OTROS")</f>
        <v>OTROS</v>
      </c>
      <c r="AQ1279" t="str">
        <f>+IFERROR(VLOOKUP(Tabla1[[#This Row],[EMPLEADO]],IS[[NÓMINA]:[INGENIERO]],2,0),"OTROS")</f>
        <v>OTROS</v>
      </c>
    </row>
    <row r="1280" spans="1:43" x14ac:dyDescent="0.25">
      <c r="A1280" t="s">
        <v>36</v>
      </c>
      <c r="B1280">
        <v>1</v>
      </c>
      <c r="C1280" t="s">
        <v>2579</v>
      </c>
      <c r="D1280" t="s">
        <v>38</v>
      </c>
      <c r="E1280" t="s">
        <v>76</v>
      </c>
      <c r="F1280" t="s">
        <v>2580</v>
      </c>
      <c r="G1280" s="17" t="s">
        <v>717</v>
      </c>
      <c r="H1280" t="s">
        <v>915</v>
      </c>
      <c r="I1280" t="s">
        <v>43</v>
      </c>
      <c r="J1280" t="s">
        <v>8</v>
      </c>
      <c r="K1280" t="s">
        <v>102</v>
      </c>
      <c r="L1280" t="s">
        <v>718</v>
      </c>
      <c r="M1280" t="s">
        <v>46</v>
      </c>
      <c r="N1280">
        <v>0</v>
      </c>
      <c r="O1280" t="s">
        <v>47</v>
      </c>
      <c r="P1280">
        <v>43</v>
      </c>
      <c r="Q1280" t="s">
        <v>82</v>
      </c>
      <c r="R1280" t="s">
        <v>63</v>
      </c>
      <c r="S1280" t="s">
        <v>64</v>
      </c>
      <c r="T1280" t="s">
        <v>51</v>
      </c>
      <c r="U1280" t="s">
        <v>83</v>
      </c>
      <c r="V1280">
        <v>1.05</v>
      </c>
      <c r="W1280" s="1">
        <v>1433.25</v>
      </c>
      <c r="X1280">
        <v>1</v>
      </c>
      <c r="Y1280">
        <v>2.57</v>
      </c>
      <c r="Z1280">
        <v>5</v>
      </c>
      <c r="AA1280">
        <v>0.51400000000000001</v>
      </c>
      <c r="AB1280" s="2">
        <v>0</v>
      </c>
      <c r="AC1280" s="1">
        <v>0</v>
      </c>
      <c r="AD1280" s="7">
        <v>43467</v>
      </c>
      <c r="AE1280" s="7">
        <v>43468</v>
      </c>
      <c r="AF1280">
        <v>1</v>
      </c>
      <c r="AG1280" t="s">
        <v>53</v>
      </c>
      <c r="AH1280" s="2">
        <v>0</v>
      </c>
      <c r="AI1280" s="1">
        <v>0</v>
      </c>
      <c r="AJ1280" s="1">
        <v>0</v>
      </c>
      <c r="AK1280" s="6" t="str">
        <f>+IF(Tabla1[[#This Row],[REQUEST_TY]]="SR MANTENIMIENTO CORRECTIVO", "EMERGENCIA", "OTROS")</f>
        <v>EMERGENCIA</v>
      </c>
      <c r="AL1280" s="6" t="str">
        <f>+_xlfn.IFS(Tabla1[[#This Row],[Veces obj]]&lt;=1,"0-1",Tabla1[[#This Row],[Veces obj]]&lt;=2,"1-2",Tabla1[[#This Row],[Veces obj]]&lt;=3,"2-3",TRUE,"&gt;3")</f>
        <v>0-1</v>
      </c>
      <c r="AM1280" s="6" t="str">
        <f>+_xlfn.IFS(MONTH(Tabla1[[#This Row],[MES]])&lt;=3,"Q1",MONTH(Tabla1[[#This Row],[MES]])&lt;=6,"Q2",MONTH(Tabla1[[#This Row],[MES]])&lt;=9,"Q3",TRUE,"Q4")</f>
        <v>Q1</v>
      </c>
      <c r="AN1280" t="str">
        <f>+IFERROR(VLOOKUP(Tabla1[[#This Row],[CUENTA]],CTAS[],2,0),"OTROS")</f>
        <v>OTROS</v>
      </c>
      <c r="AP1280" t="str">
        <f>+IFERROR(VLOOKUP(Tabla1[[#This Row],[EMPLEADO]],IS[],3,0),"OTROS")</f>
        <v>OTROS</v>
      </c>
      <c r="AQ1280" t="str">
        <f>+IFERROR(VLOOKUP(Tabla1[[#This Row],[EMPLEADO]],IS[[NÓMINA]:[INGENIERO]],2,0),"OTROS")</f>
        <v>OTROS</v>
      </c>
    </row>
    <row r="1281" spans="1:43" x14ac:dyDescent="0.25">
      <c r="A1281" t="s">
        <v>4444</v>
      </c>
      <c r="B1281">
        <v>1</v>
      </c>
      <c r="C1281" t="s">
        <v>4900</v>
      </c>
      <c r="D1281" t="s">
        <v>38</v>
      </c>
      <c r="E1281" t="s">
        <v>39</v>
      </c>
      <c r="F1281" t="s">
        <v>4901</v>
      </c>
      <c r="G1281" s="17" t="s">
        <v>4902</v>
      </c>
      <c r="H1281" t="s">
        <v>136</v>
      </c>
      <c r="I1281" t="s">
        <v>43</v>
      </c>
      <c r="J1281" t="s">
        <v>8</v>
      </c>
      <c r="K1281" t="s">
        <v>117</v>
      </c>
      <c r="L1281" t="s">
        <v>4903</v>
      </c>
      <c r="M1281" t="s">
        <v>61</v>
      </c>
      <c r="N1281">
        <v>0</v>
      </c>
      <c r="O1281" t="s">
        <v>47</v>
      </c>
      <c r="P1281">
        <v>38</v>
      </c>
      <c r="Q1281" t="s">
        <v>82</v>
      </c>
      <c r="R1281" t="s">
        <v>49</v>
      </c>
      <c r="S1281" t="s">
        <v>50</v>
      </c>
      <c r="T1281" t="s">
        <v>51</v>
      </c>
      <c r="U1281" t="s">
        <v>120</v>
      </c>
      <c r="V1281">
        <v>0.8</v>
      </c>
      <c r="W1281" s="1">
        <v>572.00000000000011</v>
      </c>
      <c r="X1281">
        <v>1</v>
      </c>
      <c r="Y1281">
        <v>2.57</v>
      </c>
      <c r="Z1281">
        <v>5</v>
      </c>
      <c r="AA1281">
        <v>0.51400000000000001</v>
      </c>
      <c r="AB1281" s="2">
        <v>0</v>
      </c>
      <c r="AC1281" s="1">
        <v>0</v>
      </c>
      <c r="AD1281" s="7">
        <v>43501</v>
      </c>
      <c r="AE1281" s="7">
        <v>43501</v>
      </c>
      <c r="AF1281">
        <v>0</v>
      </c>
      <c r="AG1281" t="s">
        <v>53</v>
      </c>
      <c r="AH1281" s="2">
        <v>0</v>
      </c>
      <c r="AI1281" s="1">
        <v>0</v>
      </c>
      <c r="AJ1281" s="1">
        <v>0</v>
      </c>
      <c r="AK1281" s="6" t="str">
        <f>+IF(Tabla1[[#This Row],[REQUEST_TY]]="SR MANTENIMIENTO CORRECTIVO", "EMERGENCIA", "OTROS")</f>
        <v>EMERGENCIA</v>
      </c>
      <c r="AL1281" s="6" t="str">
        <f>+_xlfn.IFS(Tabla1[[#This Row],[Veces obj]]&lt;=1,"0-1",Tabla1[[#This Row],[Veces obj]]&lt;=2,"1-2",Tabla1[[#This Row],[Veces obj]]&lt;=3,"2-3",TRUE,"&gt;3")</f>
        <v>0-1</v>
      </c>
      <c r="AM1281" s="6" t="str">
        <f>+_xlfn.IFS(MONTH(Tabla1[[#This Row],[MES]])&lt;=3,"Q1",MONTH(Tabla1[[#This Row],[MES]])&lt;=6,"Q2",MONTH(Tabla1[[#This Row],[MES]])&lt;=9,"Q3",TRUE,"Q4")</f>
        <v>Q1</v>
      </c>
      <c r="AN1281" t="str">
        <f>+IFERROR(VLOOKUP(Tabla1[[#This Row],[CUENTA]],CTAS[],2,0),"OTROS")</f>
        <v>OTROS</v>
      </c>
      <c r="AP1281" t="str">
        <f>+IFERROR(VLOOKUP(Tabla1[[#This Row],[EMPLEADO]],IS[],3,0),"OTROS")</f>
        <v>OTROS</v>
      </c>
      <c r="AQ1281" t="str">
        <f>+IFERROR(VLOOKUP(Tabla1[[#This Row],[EMPLEADO]],IS[[NÓMINA]:[INGENIERO]],2,0),"OTROS")</f>
        <v>OTROS</v>
      </c>
    </row>
    <row r="1282" spans="1:43" x14ac:dyDescent="0.25">
      <c r="A1282" t="s">
        <v>4444</v>
      </c>
      <c r="B1282">
        <v>1</v>
      </c>
      <c r="C1282" t="s">
        <v>6029</v>
      </c>
      <c r="D1282" t="s">
        <v>38</v>
      </c>
      <c r="E1282" t="s">
        <v>3627</v>
      </c>
      <c r="F1282" t="s">
        <v>6030</v>
      </c>
      <c r="G1282" s="17" t="s">
        <v>6031</v>
      </c>
      <c r="H1282" t="s">
        <v>691</v>
      </c>
      <c r="I1282" t="s">
        <v>43</v>
      </c>
      <c r="J1282" t="s">
        <v>8</v>
      </c>
      <c r="K1282" t="s">
        <v>144</v>
      </c>
      <c r="L1282" t="s">
        <v>639</v>
      </c>
      <c r="M1282" t="s">
        <v>640</v>
      </c>
      <c r="N1282">
        <v>0</v>
      </c>
      <c r="O1282" t="s">
        <v>47</v>
      </c>
      <c r="P1282">
        <v>1</v>
      </c>
      <c r="Q1282" t="s">
        <v>388</v>
      </c>
      <c r="R1282" t="s">
        <v>153</v>
      </c>
      <c r="S1282" t="s">
        <v>50</v>
      </c>
      <c r="T1282" t="s">
        <v>51</v>
      </c>
      <c r="U1282" t="s">
        <v>641</v>
      </c>
      <c r="V1282">
        <v>0</v>
      </c>
      <c r="W1282" s="1">
        <v>0</v>
      </c>
      <c r="X1282">
        <v>1</v>
      </c>
      <c r="Y1282">
        <v>2.57</v>
      </c>
      <c r="Z1282">
        <v>5</v>
      </c>
      <c r="AA1282">
        <v>0.51400000000000001</v>
      </c>
      <c r="AB1282" s="2">
        <v>0</v>
      </c>
      <c r="AC1282" s="1">
        <v>0</v>
      </c>
      <c r="AD1282" s="7">
        <v>43511</v>
      </c>
      <c r="AE1282" s="7">
        <v>43513</v>
      </c>
      <c r="AF1282">
        <v>0</v>
      </c>
      <c r="AG1282" t="s">
        <v>53</v>
      </c>
      <c r="AH1282" s="2">
        <v>0</v>
      </c>
      <c r="AI1282" s="1">
        <v>0</v>
      </c>
      <c r="AJ1282" s="1">
        <v>0</v>
      </c>
      <c r="AK1282" s="6" t="str">
        <f>+IF(Tabla1[[#This Row],[REQUEST_TY]]="SR MANTENIMIENTO CORRECTIVO", "EMERGENCIA", "OTROS")</f>
        <v>EMERGENCIA</v>
      </c>
      <c r="AL1282" s="6" t="str">
        <f>+_xlfn.IFS(Tabla1[[#This Row],[Veces obj]]&lt;=1,"0-1",Tabla1[[#This Row],[Veces obj]]&lt;=2,"1-2",Tabla1[[#This Row],[Veces obj]]&lt;=3,"2-3",TRUE,"&gt;3")</f>
        <v>0-1</v>
      </c>
      <c r="AM1282" s="6" t="str">
        <f>+_xlfn.IFS(MONTH(Tabla1[[#This Row],[MES]])&lt;=3,"Q1",MONTH(Tabla1[[#This Row],[MES]])&lt;=6,"Q2",MONTH(Tabla1[[#This Row],[MES]])&lt;=9,"Q3",TRUE,"Q4")</f>
        <v>Q1</v>
      </c>
      <c r="AN1282" t="str">
        <f>+IFERROR(VLOOKUP(Tabla1[[#This Row],[CUENTA]],CTAS[],2,0),"OTROS")</f>
        <v>OTROS</v>
      </c>
      <c r="AP1282" t="str">
        <f>+IFERROR(VLOOKUP(Tabla1[[#This Row],[EMPLEADO]],IS[],3,0),"OTROS")</f>
        <v>OTROS</v>
      </c>
      <c r="AQ1282" t="str">
        <f>+IFERROR(VLOOKUP(Tabla1[[#This Row],[EMPLEADO]],IS[[NÓMINA]:[INGENIERO]],2,0),"OTROS")</f>
        <v>OTROS</v>
      </c>
    </row>
    <row r="1283" spans="1:43" x14ac:dyDescent="0.25">
      <c r="A1283" t="s">
        <v>36</v>
      </c>
      <c r="B1283">
        <v>1</v>
      </c>
      <c r="C1283" t="s">
        <v>2581</v>
      </c>
      <c r="D1283" t="s">
        <v>38</v>
      </c>
      <c r="E1283" t="s">
        <v>98</v>
      </c>
      <c r="F1283" t="s">
        <v>2582</v>
      </c>
      <c r="G1283" s="17" t="s">
        <v>2583</v>
      </c>
      <c r="H1283" t="s">
        <v>707</v>
      </c>
      <c r="I1283" t="s">
        <v>43</v>
      </c>
      <c r="J1283" t="s">
        <v>8</v>
      </c>
      <c r="K1283" t="s">
        <v>102</v>
      </c>
      <c r="L1283" t="s">
        <v>2584</v>
      </c>
      <c r="M1283" t="s">
        <v>104</v>
      </c>
      <c r="N1283">
        <v>0</v>
      </c>
      <c r="O1283" t="s">
        <v>105</v>
      </c>
      <c r="P1283">
        <v>48</v>
      </c>
      <c r="Q1283" t="s">
        <v>82</v>
      </c>
      <c r="R1283" t="s">
        <v>63</v>
      </c>
      <c r="S1283" t="s">
        <v>64</v>
      </c>
      <c r="T1283" t="s">
        <v>51</v>
      </c>
      <c r="U1283" t="s">
        <v>83</v>
      </c>
      <c r="V1283">
        <v>1.05</v>
      </c>
      <c r="W1283" s="1">
        <v>687.75</v>
      </c>
      <c r="X1283">
        <v>1</v>
      </c>
      <c r="Y1283">
        <v>2.58</v>
      </c>
      <c r="Z1283">
        <v>5</v>
      </c>
      <c r="AA1283">
        <v>0.51600000000000001</v>
      </c>
      <c r="AB1283" s="2">
        <v>0</v>
      </c>
      <c r="AC1283" s="1">
        <v>0</v>
      </c>
      <c r="AD1283" s="7">
        <v>43474</v>
      </c>
      <c r="AE1283" s="7">
        <v>43475</v>
      </c>
      <c r="AF1283">
        <v>1</v>
      </c>
      <c r="AG1283" t="s">
        <v>53</v>
      </c>
      <c r="AH1283" s="2">
        <v>0</v>
      </c>
      <c r="AI1283" s="1">
        <v>0</v>
      </c>
      <c r="AJ1283" s="1">
        <v>0</v>
      </c>
      <c r="AK1283" s="6" t="str">
        <f>+IF(Tabla1[[#This Row],[REQUEST_TY]]="SR MANTENIMIENTO CORRECTIVO", "EMERGENCIA", "OTROS")</f>
        <v>EMERGENCIA</v>
      </c>
      <c r="AL1283" s="6" t="str">
        <f>+_xlfn.IFS(Tabla1[[#This Row],[Veces obj]]&lt;=1,"0-1",Tabla1[[#This Row],[Veces obj]]&lt;=2,"1-2",Tabla1[[#This Row],[Veces obj]]&lt;=3,"2-3",TRUE,"&gt;3")</f>
        <v>0-1</v>
      </c>
      <c r="AM1283" s="6" t="str">
        <f>+_xlfn.IFS(MONTH(Tabla1[[#This Row],[MES]])&lt;=3,"Q1",MONTH(Tabla1[[#This Row],[MES]])&lt;=6,"Q2",MONTH(Tabla1[[#This Row],[MES]])&lt;=9,"Q3",TRUE,"Q4")</f>
        <v>Q1</v>
      </c>
      <c r="AN1283" t="str">
        <f>+IFERROR(VLOOKUP(Tabla1[[#This Row],[CUENTA]],CTAS[],2,0),"OTROS")</f>
        <v>OTROS</v>
      </c>
      <c r="AP1283" t="str">
        <f>+IFERROR(VLOOKUP(Tabla1[[#This Row],[EMPLEADO]],IS[],3,0),"OTROS")</f>
        <v>OTROS</v>
      </c>
      <c r="AQ1283" t="str">
        <f>+IFERROR(VLOOKUP(Tabla1[[#This Row],[EMPLEADO]],IS[[NÓMINA]:[INGENIERO]],2,0),"OTROS")</f>
        <v>OTROS</v>
      </c>
    </row>
    <row r="1284" spans="1:43" x14ac:dyDescent="0.25">
      <c r="A1284" t="s">
        <v>36</v>
      </c>
      <c r="B1284">
        <v>1</v>
      </c>
      <c r="C1284" t="s">
        <v>2585</v>
      </c>
      <c r="D1284" t="s">
        <v>38</v>
      </c>
      <c r="E1284" t="s">
        <v>275</v>
      </c>
      <c r="F1284" t="s">
        <v>2586</v>
      </c>
      <c r="G1284" s="17" t="s">
        <v>2485</v>
      </c>
      <c r="H1284" t="s">
        <v>568</v>
      </c>
      <c r="I1284" t="s">
        <v>43</v>
      </c>
      <c r="J1284" t="s">
        <v>8</v>
      </c>
      <c r="K1284" t="s">
        <v>2486</v>
      </c>
      <c r="L1284" t="s">
        <v>1442</v>
      </c>
      <c r="M1284" t="s">
        <v>932</v>
      </c>
      <c r="N1284">
        <v>0</v>
      </c>
      <c r="O1284" t="s">
        <v>47</v>
      </c>
      <c r="P1284">
        <v>33</v>
      </c>
      <c r="Q1284" t="s">
        <v>82</v>
      </c>
      <c r="R1284" t="s">
        <v>95</v>
      </c>
      <c r="S1284" t="s">
        <v>64</v>
      </c>
      <c r="T1284" t="s">
        <v>51</v>
      </c>
      <c r="U1284" t="s">
        <v>83</v>
      </c>
      <c r="V1284">
        <v>1.05</v>
      </c>
      <c r="W1284" s="1">
        <v>1433.25</v>
      </c>
      <c r="X1284">
        <v>1</v>
      </c>
      <c r="Y1284">
        <v>2.58</v>
      </c>
      <c r="Z1284">
        <v>5</v>
      </c>
      <c r="AA1284">
        <v>0.51600000000000001</v>
      </c>
      <c r="AB1284" s="2">
        <v>0</v>
      </c>
      <c r="AC1284" s="1">
        <v>0</v>
      </c>
      <c r="AD1284" s="7">
        <v>43487</v>
      </c>
      <c r="AE1284" s="7">
        <v>43487</v>
      </c>
      <c r="AF1284">
        <v>0</v>
      </c>
      <c r="AG1284" t="s">
        <v>53</v>
      </c>
      <c r="AH1284" s="2">
        <v>0</v>
      </c>
      <c r="AI1284" s="1">
        <v>0</v>
      </c>
      <c r="AJ1284" s="1">
        <v>0</v>
      </c>
      <c r="AK1284" s="6" t="str">
        <f>+IF(Tabla1[[#This Row],[REQUEST_TY]]="SR MANTENIMIENTO CORRECTIVO", "EMERGENCIA", "OTROS")</f>
        <v>EMERGENCIA</v>
      </c>
      <c r="AL1284" s="6" t="str">
        <f>+_xlfn.IFS(Tabla1[[#This Row],[Veces obj]]&lt;=1,"0-1",Tabla1[[#This Row],[Veces obj]]&lt;=2,"1-2",Tabla1[[#This Row],[Veces obj]]&lt;=3,"2-3",TRUE,"&gt;3")</f>
        <v>0-1</v>
      </c>
      <c r="AM1284" s="6" t="str">
        <f>+_xlfn.IFS(MONTH(Tabla1[[#This Row],[MES]])&lt;=3,"Q1",MONTH(Tabla1[[#This Row],[MES]])&lt;=6,"Q2",MONTH(Tabla1[[#This Row],[MES]])&lt;=9,"Q3",TRUE,"Q4")</f>
        <v>Q1</v>
      </c>
      <c r="AN1284" t="str">
        <f>+IFERROR(VLOOKUP(Tabla1[[#This Row],[CUENTA]],CTAS[],2,0),"OTROS")</f>
        <v>OTROS</v>
      </c>
      <c r="AP1284" t="str">
        <f>+IFERROR(VLOOKUP(Tabla1[[#This Row],[EMPLEADO]],IS[],3,0),"OTROS")</f>
        <v>OTROS</v>
      </c>
      <c r="AQ1284" t="str">
        <f>+IFERROR(VLOOKUP(Tabla1[[#This Row],[EMPLEADO]],IS[[NÓMINA]:[INGENIERO]],2,0),"OTROS")</f>
        <v>OTROS</v>
      </c>
    </row>
    <row r="1285" spans="1:43" x14ac:dyDescent="0.25">
      <c r="A1285" t="s">
        <v>36</v>
      </c>
      <c r="B1285">
        <v>1</v>
      </c>
      <c r="C1285" t="s">
        <v>2587</v>
      </c>
      <c r="D1285" t="s">
        <v>38</v>
      </c>
      <c r="E1285" t="s">
        <v>133</v>
      </c>
      <c r="F1285" t="s">
        <v>2588</v>
      </c>
      <c r="G1285" s="17" t="s">
        <v>2589</v>
      </c>
      <c r="H1285" t="s">
        <v>213</v>
      </c>
      <c r="I1285" t="s">
        <v>43</v>
      </c>
      <c r="J1285" t="s">
        <v>8</v>
      </c>
      <c r="K1285" t="s">
        <v>59</v>
      </c>
      <c r="L1285" t="s">
        <v>1807</v>
      </c>
      <c r="M1285" t="s">
        <v>1808</v>
      </c>
      <c r="N1285">
        <v>0</v>
      </c>
      <c r="O1285" t="s">
        <v>47</v>
      </c>
      <c r="P1285">
        <v>9</v>
      </c>
      <c r="Q1285" t="s">
        <v>194</v>
      </c>
      <c r="R1285" t="s">
        <v>138</v>
      </c>
      <c r="S1285" t="s">
        <v>139</v>
      </c>
      <c r="T1285" t="s">
        <v>51</v>
      </c>
      <c r="U1285" t="s">
        <v>224</v>
      </c>
      <c r="V1285">
        <v>0.8</v>
      </c>
      <c r="W1285" s="1">
        <v>1258.4000000000003</v>
      </c>
      <c r="X1285">
        <v>1</v>
      </c>
      <c r="Y1285">
        <v>2.0699999999999998</v>
      </c>
      <c r="Z1285">
        <v>4</v>
      </c>
      <c r="AA1285">
        <v>0.51749999999999996</v>
      </c>
      <c r="AB1285" s="2">
        <v>0</v>
      </c>
      <c r="AC1285" s="1">
        <v>0</v>
      </c>
      <c r="AD1285" s="7">
        <v>43493</v>
      </c>
      <c r="AE1285" s="7">
        <v>43493</v>
      </c>
      <c r="AF1285">
        <v>0</v>
      </c>
      <c r="AG1285" t="s">
        <v>53</v>
      </c>
      <c r="AH1285" s="2">
        <v>0</v>
      </c>
      <c r="AI1285" s="1">
        <v>0</v>
      </c>
      <c r="AJ1285" s="1">
        <v>0</v>
      </c>
      <c r="AK1285" s="6" t="str">
        <f>+IF(Tabla1[[#This Row],[REQUEST_TY]]="SR MANTENIMIENTO CORRECTIVO", "EMERGENCIA", "OTROS")</f>
        <v>EMERGENCIA</v>
      </c>
      <c r="AL1285" s="6" t="str">
        <f>+_xlfn.IFS(Tabla1[[#This Row],[Veces obj]]&lt;=1,"0-1",Tabla1[[#This Row],[Veces obj]]&lt;=2,"1-2",Tabla1[[#This Row],[Veces obj]]&lt;=3,"2-3",TRUE,"&gt;3")</f>
        <v>0-1</v>
      </c>
      <c r="AM1285" s="6" t="str">
        <f>+_xlfn.IFS(MONTH(Tabla1[[#This Row],[MES]])&lt;=3,"Q1",MONTH(Tabla1[[#This Row],[MES]])&lt;=6,"Q2",MONTH(Tabla1[[#This Row],[MES]])&lt;=9,"Q3",TRUE,"Q4")</f>
        <v>Q1</v>
      </c>
      <c r="AN1285" t="str">
        <f>+IFERROR(VLOOKUP(Tabla1[[#This Row],[CUENTA]],CTAS[],2,0),"OTROS")</f>
        <v>OTROS</v>
      </c>
      <c r="AP1285" t="str">
        <f>+IFERROR(VLOOKUP(Tabla1[[#This Row],[EMPLEADO]],IS[],3,0),"OTROS")</f>
        <v>OTROS</v>
      </c>
      <c r="AQ1285" t="str">
        <f>+IFERROR(VLOOKUP(Tabla1[[#This Row],[EMPLEADO]],IS[[NÓMINA]:[INGENIERO]],2,0),"OTROS")</f>
        <v>OTROS</v>
      </c>
    </row>
    <row r="1286" spans="1:43" x14ac:dyDescent="0.25">
      <c r="A1286" t="s">
        <v>36</v>
      </c>
      <c r="B1286">
        <v>1</v>
      </c>
      <c r="C1286" t="s">
        <v>2590</v>
      </c>
      <c r="D1286" t="s">
        <v>38</v>
      </c>
      <c r="E1286" t="s">
        <v>558</v>
      </c>
      <c r="F1286" t="s">
        <v>2591</v>
      </c>
      <c r="G1286" s="17" t="s">
        <v>2592</v>
      </c>
      <c r="H1286" t="s">
        <v>101</v>
      </c>
      <c r="I1286" t="s">
        <v>43</v>
      </c>
      <c r="J1286" t="s">
        <v>8</v>
      </c>
      <c r="K1286" t="s">
        <v>798</v>
      </c>
      <c r="L1286" t="s">
        <v>1509</v>
      </c>
      <c r="M1286" t="s">
        <v>1510</v>
      </c>
      <c r="N1286">
        <v>1</v>
      </c>
      <c r="O1286" t="s">
        <v>105</v>
      </c>
      <c r="P1286">
        <v>27</v>
      </c>
      <c r="Q1286" t="s">
        <v>62</v>
      </c>
      <c r="R1286" t="s">
        <v>95</v>
      </c>
      <c r="S1286" t="s">
        <v>64</v>
      </c>
      <c r="T1286" t="s">
        <v>51</v>
      </c>
      <c r="U1286" t="s">
        <v>65</v>
      </c>
      <c r="V1286">
        <v>0.8</v>
      </c>
      <c r="W1286" s="1">
        <v>0</v>
      </c>
      <c r="X1286">
        <v>1</v>
      </c>
      <c r="Y1286">
        <v>2.59</v>
      </c>
      <c r="Z1286">
        <v>5</v>
      </c>
      <c r="AA1286">
        <v>0.51800000000000002</v>
      </c>
      <c r="AB1286" s="2">
        <v>0</v>
      </c>
      <c r="AC1286" s="1">
        <v>0</v>
      </c>
      <c r="AD1286" s="7">
        <v>43495</v>
      </c>
      <c r="AE1286" s="7">
        <v>43496</v>
      </c>
      <c r="AF1286">
        <v>1</v>
      </c>
      <c r="AG1286" t="s">
        <v>53</v>
      </c>
      <c r="AH1286" s="2">
        <v>0</v>
      </c>
      <c r="AI1286" s="1">
        <v>0</v>
      </c>
      <c r="AJ1286" s="1">
        <v>0</v>
      </c>
      <c r="AK1286" s="6" t="str">
        <f>+IF(Tabla1[[#This Row],[REQUEST_TY]]="SR MANTENIMIENTO CORRECTIVO", "EMERGENCIA", "OTROS")</f>
        <v>EMERGENCIA</v>
      </c>
      <c r="AL1286" s="6" t="str">
        <f>+_xlfn.IFS(Tabla1[[#This Row],[Veces obj]]&lt;=1,"0-1",Tabla1[[#This Row],[Veces obj]]&lt;=2,"1-2",Tabla1[[#This Row],[Veces obj]]&lt;=3,"2-3",TRUE,"&gt;3")</f>
        <v>0-1</v>
      </c>
      <c r="AM1286" s="6" t="str">
        <f>+_xlfn.IFS(MONTH(Tabla1[[#This Row],[MES]])&lt;=3,"Q1",MONTH(Tabla1[[#This Row],[MES]])&lt;=6,"Q2",MONTH(Tabla1[[#This Row],[MES]])&lt;=9,"Q3",TRUE,"Q4")</f>
        <v>Q1</v>
      </c>
      <c r="AN1286" t="str">
        <f>+IFERROR(VLOOKUP(Tabla1[[#This Row],[CUENTA]],CTAS[],2,0),"OTROS")</f>
        <v>OTROS</v>
      </c>
      <c r="AP1286" t="str">
        <f>+IFERROR(VLOOKUP(Tabla1[[#This Row],[EMPLEADO]],IS[],3,0),"OTROS")</f>
        <v>OTROS</v>
      </c>
      <c r="AQ1286" t="str">
        <f>+IFERROR(VLOOKUP(Tabla1[[#This Row],[EMPLEADO]],IS[[NÓMINA]:[INGENIERO]],2,0),"OTROS")</f>
        <v>OTROS</v>
      </c>
    </row>
    <row r="1287" spans="1:43" x14ac:dyDescent="0.25">
      <c r="A1287" t="s">
        <v>4444</v>
      </c>
      <c r="B1287">
        <v>1</v>
      </c>
      <c r="C1287" t="s">
        <v>5964</v>
      </c>
      <c r="D1287" t="s">
        <v>38</v>
      </c>
      <c r="E1287" t="s">
        <v>373</v>
      </c>
      <c r="F1287" t="s">
        <v>5965</v>
      </c>
      <c r="G1287" s="17" t="s">
        <v>5966</v>
      </c>
      <c r="H1287" t="s">
        <v>163</v>
      </c>
      <c r="I1287" t="s">
        <v>43</v>
      </c>
      <c r="J1287" t="s">
        <v>8</v>
      </c>
      <c r="K1287" t="s">
        <v>151</v>
      </c>
      <c r="L1287" t="s">
        <v>164</v>
      </c>
      <c r="M1287" t="s">
        <v>165</v>
      </c>
      <c r="N1287">
        <v>0</v>
      </c>
      <c r="O1287" t="s">
        <v>47</v>
      </c>
      <c r="P1287">
        <v>71</v>
      </c>
      <c r="Q1287" t="s">
        <v>48</v>
      </c>
      <c r="R1287" t="s">
        <v>153</v>
      </c>
      <c r="S1287" t="s">
        <v>50</v>
      </c>
      <c r="T1287" t="s">
        <v>51</v>
      </c>
      <c r="U1287" t="s">
        <v>52</v>
      </c>
      <c r="V1287">
        <v>1.05</v>
      </c>
      <c r="W1287" s="1">
        <v>750.75000000000011</v>
      </c>
      <c r="X1287">
        <v>1</v>
      </c>
      <c r="Y1287">
        <v>2.15</v>
      </c>
      <c r="Z1287">
        <v>5</v>
      </c>
      <c r="AA1287">
        <v>0.43</v>
      </c>
      <c r="AB1287" s="2">
        <v>0</v>
      </c>
      <c r="AC1287" s="1">
        <v>0</v>
      </c>
      <c r="AD1287" s="7">
        <v>43514</v>
      </c>
      <c r="AE1287" s="7">
        <v>43514</v>
      </c>
      <c r="AF1287">
        <v>0</v>
      </c>
      <c r="AG1287" t="s">
        <v>53</v>
      </c>
      <c r="AH1287" s="2">
        <v>0</v>
      </c>
      <c r="AI1287" s="1">
        <v>0</v>
      </c>
      <c r="AJ1287" s="1">
        <v>0</v>
      </c>
      <c r="AK1287" s="6" t="str">
        <f>+IF(Tabla1[[#This Row],[REQUEST_TY]]="SR MANTENIMIENTO CORRECTIVO", "EMERGENCIA", "OTROS")</f>
        <v>EMERGENCIA</v>
      </c>
      <c r="AL1287" s="6" t="str">
        <f>+_xlfn.IFS(Tabla1[[#This Row],[Veces obj]]&lt;=1,"0-1",Tabla1[[#This Row],[Veces obj]]&lt;=2,"1-2",Tabla1[[#This Row],[Veces obj]]&lt;=3,"2-3",TRUE,"&gt;3")</f>
        <v>0-1</v>
      </c>
      <c r="AM1287" s="6" t="str">
        <f>+_xlfn.IFS(MONTH(Tabla1[[#This Row],[MES]])&lt;=3,"Q1",MONTH(Tabla1[[#This Row],[MES]])&lt;=6,"Q2",MONTH(Tabla1[[#This Row],[MES]])&lt;=9,"Q3",TRUE,"Q4")</f>
        <v>Q1</v>
      </c>
      <c r="AN1287" t="str">
        <f>+IFERROR(VLOOKUP(Tabla1[[#This Row],[CUENTA]],CTAS[],2,0),"OTROS")</f>
        <v>HONEYWELL</v>
      </c>
      <c r="AO1287">
        <v>1</v>
      </c>
      <c r="AP1287" t="str">
        <f>+IFERROR(VLOOKUP(Tabla1[[#This Row],[EMPLEADO]],IS[],3,0),"OTROS")</f>
        <v>CHIHUAHUA</v>
      </c>
      <c r="AQ1287" t="str">
        <f>+IFERROR(VLOOKUP(Tabla1[[#This Row],[EMPLEADO]],IS[[NÓMINA]:[INGENIERO]],2,0),"OTROS")</f>
        <v>LUIS EDUARDO MUÑOZ</v>
      </c>
    </row>
    <row r="1288" spans="1:43" x14ac:dyDescent="0.25">
      <c r="A1288" t="s">
        <v>36</v>
      </c>
      <c r="B1288">
        <v>1</v>
      </c>
      <c r="C1288" t="s">
        <v>2596</v>
      </c>
      <c r="D1288" t="s">
        <v>38</v>
      </c>
      <c r="E1288" t="s">
        <v>98</v>
      </c>
      <c r="F1288" t="s">
        <v>2441</v>
      </c>
      <c r="G1288" s="17" t="s">
        <v>1993</v>
      </c>
      <c r="H1288" t="s">
        <v>707</v>
      </c>
      <c r="I1288" t="s">
        <v>43</v>
      </c>
      <c r="J1288" t="s">
        <v>8</v>
      </c>
      <c r="K1288" t="s">
        <v>102</v>
      </c>
      <c r="L1288" t="s">
        <v>1994</v>
      </c>
      <c r="M1288" t="s">
        <v>1659</v>
      </c>
      <c r="N1288">
        <v>0</v>
      </c>
      <c r="O1288" t="s">
        <v>105</v>
      </c>
      <c r="P1288">
        <v>45</v>
      </c>
      <c r="Q1288" t="s">
        <v>82</v>
      </c>
      <c r="R1288" t="s">
        <v>63</v>
      </c>
      <c r="S1288" t="s">
        <v>64</v>
      </c>
      <c r="T1288" t="s">
        <v>51</v>
      </c>
      <c r="U1288" t="s">
        <v>83</v>
      </c>
      <c r="V1288">
        <v>1.05</v>
      </c>
      <c r="W1288" s="1">
        <v>687.75</v>
      </c>
      <c r="X1288">
        <v>1</v>
      </c>
      <c r="Y1288">
        <v>2.6</v>
      </c>
      <c r="Z1288">
        <v>5</v>
      </c>
      <c r="AA1288">
        <v>0.52</v>
      </c>
      <c r="AB1288" s="2">
        <v>0</v>
      </c>
      <c r="AC1288" s="1">
        <v>0</v>
      </c>
      <c r="AD1288" s="7">
        <v>43483</v>
      </c>
      <c r="AE1288" s="7">
        <v>43483</v>
      </c>
      <c r="AF1288">
        <v>0</v>
      </c>
      <c r="AG1288" t="s">
        <v>53</v>
      </c>
      <c r="AH1288" s="2">
        <v>0</v>
      </c>
      <c r="AI1288" s="1">
        <v>0</v>
      </c>
      <c r="AJ1288" s="1">
        <v>0</v>
      </c>
      <c r="AK1288" s="6" t="str">
        <f>+IF(Tabla1[[#This Row],[REQUEST_TY]]="SR MANTENIMIENTO CORRECTIVO", "EMERGENCIA", "OTROS")</f>
        <v>EMERGENCIA</v>
      </c>
      <c r="AL1288" s="6" t="str">
        <f>+_xlfn.IFS(Tabla1[[#This Row],[Veces obj]]&lt;=1,"0-1",Tabla1[[#This Row],[Veces obj]]&lt;=2,"1-2",Tabla1[[#This Row],[Veces obj]]&lt;=3,"2-3",TRUE,"&gt;3")</f>
        <v>0-1</v>
      </c>
      <c r="AM1288" s="6" t="str">
        <f>+_xlfn.IFS(MONTH(Tabla1[[#This Row],[MES]])&lt;=3,"Q1",MONTH(Tabla1[[#This Row],[MES]])&lt;=6,"Q2",MONTH(Tabla1[[#This Row],[MES]])&lt;=9,"Q3",TRUE,"Q4")</f>
        <v>Q1</v>
      </c>
      <c r="AN1288" t="str">
        <f>+IFERROR(VLOOKUP(Tabla1[[#This Row],[CUENTA]],CTAS[],2,0),"OTROS")</f>
        <v>OTROS</v>
      </c>
      <c r="AP1288" t="str">
        <f>+IFERROR(VLOOKUP(Tabla1[[#This Row],[EMPLEADO]],IS[],3,0),"OTROS")</f>
        <v>OTROS</v>
      </c>
      <c r="AQ1288" t="str">
        <f>+IFERROR(VLOOKUP(Tabla1[[#This Row],[EMPLEADO]],IS[[NÓMINA]:[INGENIERO]],2,0),"OTROS")</f>
        <v>OTROS</v>
      </c>
    </row>
    <row r="1289" spans="1:43" x14ac:dyDescent="0.25">
      <c r="A1289" t="s">
        <v>36</v>
      </c>
      <c r="B1289">
        <v>1</v>
      </c>
      <c r="C1289" t="s">
        <v>2597</v>
      </c>
      <c r="D1289" t="s">
        <v>38</v>
      </c>
      <c r="E1289" t="s">
        <v>604</v>
      </c>
      <c r="F1289" t="s">
        <v>2598</v>
      </c>
      <c r="G1289" s="17" t="s">
        <v>2599</v>
      </c>
      <c r="H1289" t="s">
        <v>106</v>
      </c>
      <c r="I1289" t="s">
        <v>43</v>
      </c>
      <c r="J1289" t="s">
        <v>8</v>
      </c>
      <c r="K1289" t="s">
        <v>2568</v>
      </c>
      <c r="L1289" t="s">
        <v>2569</v>
      </c>
      <c r="M1289" t="s">
        <v>794</v>
      </c>
      <c r="N1289">
        <v>0</v>
      </c>
      <c r="O1289" t="s">
        <v>47</v>
      </c>
      <c r="P1289">
        <v>254</v>
      </c>
      <c r="Q1289" t="s">
        <v>48</v>
      </c>
      <c r="R1289" t="s">
        <v>63</v>
      </c>
      <c r="S1289" t="s">
        <v>64</v>
      </c>
      <c r="T1289" t="s">
        <v>51</v>
      </c>
      <c r="U1289" t="s">
        <v>96</v>
      </c>
      <c r="V1289">
        <v>1.1000000000000001</v>
      </c>
      <c r="W1289" s="1">
        <v>1501.5000000000002</v>
      </c>
      <c r="X1289">
        <v>1</v>
      </c>
      <c r="Y1289">
        <v>2.6</v>
      </c>
      <c r="Z1289">
        <v>5</v>
      </c>
      <c r="AA1289">
        <v>0.52</v>
      </c>
      <c r="AB1289" s="2">
        <v>0</v>
      </c>
      <c r="AC1289" s="1">
        <v>0</v>
      </c>
      <c r="AD1289" s="7">
        <v>43486</v>
      </c>
      <c r="AE1289" s="7">
        <v>43486</v>
      </c>
      <c r="AF1289">
        <v>0</v>
      </c>
      <c r="AG1289" t="s">
        <v>53</v>
      </c>
      <c r="AH1289" s="2">
        <v>0</v>
      </c>
      <c r="AI1289" s="1">
        <v>0</v>
      </c>
      <c r="AJ1289" s="1">
        <v>0</v>
      </c>
      <c r="AK1289" s="6" t="str">
        <f>+IF(Tabla1[[#This Row],[REQUEST_TY]]="SR MANTENIMIENTO CORRECTIVO", "EMERGENCIA", "OTROS")</f>
        <v>EMERGENCIA</v>
      </c>
      <c r="AL1289" s="6" t="str">
        <f>+_xlfn.IFS(Tabla1[[#This Row],[Veces obj]]&lt;=1,"0-1",Tabla1[[#This Row],[Veces obj]]&lt;=2,"1-2",Tabla1[[#This Row],[Veces obj]]&lt;=3,"2-3",TRUE,"&gt;3")</f>
        <v>0-1</v>
      </c>
      <c r="AM1289" s="6" t="str">
        <f>+_xlfn.IFS(MONTH(Tabla1[[#This Row],[MES]])&lt;=3,"Q1",MONTH(Tabla1[[#This Row],[MES]])&lt;=6,"Q2",MONTH(Tabla1[[#This Row],[MES]])&lt;=9,"Q3",TRUE,"Q4")</f>
        <v>Q1</v>
      </c>
      <c r="AN1289" t="str">
        <f>+IFERROR(VLOOKUP(Tabla1[[#This Row],[CUENTA]],CTAS[],2,0),"OTROS")</f>
        <v>OTROS</v>
      </c>
      <c r="AP1289" t="str">
        <f>+IFERROR(VLOOKUP(Tabla1[[#This Row],[EMPLEADO]],IS[],3,0),"OTROS")</f>
        <v>OTROS</v>
      </c>
      <c r="AQ1289" t="str">
        <f>+IFERROR(VLOOKUP(Tabla1[[#This Row],[EMPLEADO]],IS[[NÓMINA]:[INGENIERO]],2,0),"OTROS")</f>
        <v>OTROS</v>
      </c>
    </row>
    <row r="1290" spans="1:43" x14ac:dyDescent="0.25">
      <c r="A1290" t="s">
        <v>36</v>
      </c>
      <c r="B1290">
        <v>1</v>
      </c>
      <c r="C1290" t="s">
        <v>2600</v>
      </c>
      <c r="D1290" t="s">
        <v>38</v>
      </c>
      <c r="E1290" t="s">
        <v>258</v>
      </c>
      <c r="F1290" t="s">
        <v>2601</v>
      </c>
      <c r="G1290" s="17" t="s">
        <v>2602</v>
      </c>
      <c r="H1290" t="s">
        <v>79</v>
      </c>
      <c r="I1290" t="s">
        <v>43</v>
      </c>
      <c r="J1290" t="s">
        <v>8</v>
      </c>
      <c r="K1290" t="s">
        <v>1236</v>
      </c>
      <c r="L1290" t="s">
        <v>2603</v>
      </c>
      <c r="M1290" t="s">
        <v>1238</v>
      </c>
      <c r="N1290">
        <v>0</v>
      </c>
      <c r="O1290" t="s">
        <v>47</v>
      </c>
      <c r="P1290">
        <v>64</v>
      </c>
      <c r="Q1290" t="s">
        <v>48</v>
      </c>
      <c r="R1290" t="s">
        <v>138</v>
      </c>
      <c r="S1290" t="s">
        <v>139</v>
      </c>
      <c r="T1290" t="s">
        <v>51</v>
      </c>
      <c r="U1290" t="s">
        <v>353</v>
      </c>
      <c r="V1290">
        <v>1.1499999999999999</v>
      </c>
      <c r="W1290" s="1">
        <v>1808.95</v>
      </c>
      <c r="X1290">
        <v>1</v>
      </c>
      <c r="Y1290">
        <v>2.08</v>
      </c>
      <c r="Z1290">
        <v>4</v>
      </c>
      <c r="AA1290">
        <v>0.52</v>
      </c>
      <c r="AB1290" s="2">
        <v>0</v>
      </c>
      <c r="AC1290" s="1">
        <v>0</v>
      </c>
      <c r="AD1290" s="7">
        <v>43496</v>
      </c>
      <c r="AE1290" s="7">
        <v>43496</v>
      </c>
      <c r="AF1290">
        <v>0</v>
      </c>
      <c r="AG1290" t="s">
        <v>53</v>
      </c>
      <c r="AH1290" s="2">
        <v>0</v>
      </c>
      <c r="AI1290" s="1">
        <v>0</v>
      </c>
      <c r="AJ1290" s="1">
        <v>0</v>
      </c>
      <c r="AK1290" s="6" t="str">
        <f>+IF(Tabla1[[#This Row],[REQUEST_TY]]="SR MANTENIMIENTO CORRECTIVO", "EMERGENCIA", "OTROS")</f>
        <v>EMERGENCIA</v>
      </c>
      <c r="AL1290" s="6" t="str">
        <f>+_xlfn.IFS(Tabla1[[#This Row],[Veces obj]]&lt;=1,"0-1",Tabla1[[#This Row],[Veces obj]]&lt;=2,"1-2",Tabla1[[#This Row],[Veces obj]]&lt;=3,"2-3",TRUE,"&gt;3")</f>
        <v>0-1</v>
      </c>
      <c r="AM1290" s="6" t="str">
        <f>+_xlfn.IFS(MONTH(Tabla1[[#This Row],[MES]])&lt;=3,"Q1",MONTH(Tabla1[[#This Row],[MES]])&lt;=6,"Q2",MONTH(Tabla1[[#This Row],[MES]])&lt;=9,"Q3",TRUE,"Q4")</f>
        <v>Q1</v>
      </c>
      <c r="AN1290" t="str">
        <f>+IFERROR(VLOOKUP(Tabla1[[#This Row],[CUENTA]],CTAS[],2,0),"OTROS")</f>
        <v>OTROS</v>
      </c>
      <c r="AP1290" t="str">
        <f>+IFERROR(VLOOKUP(Tabla1[[#This Row],[EMPLEADO]],IS[],3,0),"OTROS")</f>
        <v>OTROS</v>
      </c>
      <c r="AQ1290" t="str">
        <f>+IFERROR(VLOOKUP(Tabla1[[#This Row],[EMPLEADO]],IS[[NÓMINA]:[INGENIERO]],2,0),"OTROS")</f>
        <v>OTROS</v>
      </c>
    </row>
    <row r="1291" spans="1:43" x14ac:dyDescent="0.25">
      <c r="A1291" t="s">
        <v>4444</v>
      </c>
      <c r="B1291">
        <v>1</v>
      </c>
      <c r="C1291" t="s">
        <v>4993</v>
      </c>
      <c r="D1291" t="s">
        <v>38</v>
      </c>
      <c r="E1291" t="s">
        <v>725</v>
      </c>
      <c r="F1291" t="s">
        <v>4994</v>
      </c>
      <c r="G1291" s="17" t="s">
        <v>1470</v>
      </c>
      <c r="H1291" t="s">
        <v>79</v>
      </c>
      <c r="I1291" t="s">
        <v>43</v>
      </c>
      <c r="J1291" t="s">
        <v>8</v>
      </c>
      <c r="K1291" t="s">
        <v>102</v>
      </c>
      <c r="L1291" t="s">
        <v>1471</v>
      </c>
      <c r="M1291" t="s">
        <v>1150</v>
      </c>
      <c r="N1291">
        <v>0</v>
      </c>
      <c r="O1291" t="s">
        <v>47</v>
      </c>
      <c r="P1291">
        <v>15</v>
      </c>
      <c r="Q1291" t="s">
        <v>194</v>
      </c>
      <c r="R1291" t="s">
        <v>223</v>
      </c>
      <c r="S1291" t="s">
        <v>139</v>
      </c>
      <c r="T1291" t="s">
        <v>51</v>
      </c>
      <c r="U1291" t="s">
        <v>224</v>
      </c>
      <c r="V1291">
        <v>0.8</v>
      </c>
      <c r="W1291" s="1">
        <v>1258.4000000000003</v>
      </c>
      <c r="X1291">
        <v>1</v>
      </c>
      <c r="Y1291">
        <v>2.08</v>
      </c>
      <c r="Z1291">
        <v>4</v>
      </c>
      <c r="AA1291">
        <v>0.52</v>
      </c>
      <c r="AB1291" s="2">
        <v>0</v>
      </c>
      <c r="AC1291" s="1">
        <v>0</v>
      </c>
      <c r="AD1291" s="7">
        <v>43501</v>
      </c>
      <c r="AE1291" s="7">
        <v>43502</v>
      </c>
      <c r="AF1291">
        <v>1</v>
      </c>
      <c r="AG1291" t="s">
        <v>53</v>
      </c>
      <c r="AH1291" s="2">
        <v>0</v>
      </c>
      <c r="AI1291" s="1">
        <v>0</v>
      </c>
      <c r="AJ1291" s="1">
        <v>0</v>
      </c>
      <c r="AK1291" s="6" t="str">
        <f>+IF(Tabla1[[#This Row],[REQUEST_TY]]="SR MANTENIMIENTO CORRECTIVO", "EMERGENCIA", "OTROS")</f>
        <v>EMERGENCIA</v>
      </c>
      <c r="AL1291" s="6" t="str">
        <f>+_xlfn.IFS(Tabla1[[#This Row],[Veces obj]]&lt;=1,"0-1",Tabla1[[#This Row],[Veces obj]]&lt;=2,"1-2",Tabla1[[#This Row],[Veces obj]]&lt;=3,"2-3",TRUE,"&gt;3")</f>
        <v>0-1</v>
      </c>
      <c r="AM1291" s="6" t="str">
        <f>+_xlfn.IFS(MONTH(Tabla1[[#This Row],[MES]])&lt;=3,"Q1",MONTH(Tabla1[[#This Row],[MES]])&lt;=6,"Q2",MONTH(Tabla1[[#This Row],[MES]])&lt;=9,"Q3",TRUE,"Q4")</f>
        <v>Q1</v>
      </c>
      <c r="AN1291" t="str">
        <f>+IFERROR(VLOOKUP(Tabla1[[#This Row],[CUENTA]],CTAS[],2,0),"OTROS")</f>
        <v>OTROS</v>
      </c>
      <c r="AP1291" t="str">
        <f>+IFERROR(VLOOKUP(Tabla1[[#This Row],[EMPLEADO]],IS[],3,0),"OTROS")</f>
        <v>OTROS</v>
      </c>
      <c r="AQ1291" t="str">
        <f>+IFERROR(VLOOKUP(Tabla1[[#This Row],[EMPLEADO]],IS[[NÓMINA]:[INGENIERO]],2,0),"OTROS")</f>
        <v>OTROS</v>
      </c>
    </row>
    <row r="1292" spans="1:43" x14ac:dyDescent="0.25">
      <c r="A1292" t="s">
        <v>4444</v>
      </c>
      <c r="B1292">
        <v>1</v>
      </c>
      <c r="C1292" t="s">
        <v>5531</v>
      </c>
      <c r="D1292" t="s">
        <v>38</v>
      </c>
      <c r="E1292" t="s">
        <v>725</v>
      </c>
      <c r="F1292" t="s">
        <v>5532</v>
      </c>
      <c r="G1292" s="17" t="s">
        <v>5141</v>
      </c>
      <c r="H1292" t="s">
        <v>1572</v>
      </c>
      <c r="I1292" t="s">
        <v>43</v>
      </c>
      <c r="J1292" t="s">
        <v>8</v>
      </c>
      <c r="K1292" t="s">
        <v>59</v>
      </c>
      <c r="L1292" t="s">
        <v>2819</v>
      </c>
      <c r="M1292" t="s">
        <v>2820</v>
      </c>
      <c r="N1292">
        <v>0</v>
      </c>
      <c r="O1292" t="s">
        <v>47</v>
      </c>
      <c r="P1292">
        <v>2</v>
      </c>
      <c r="Q1292" t="s">
        <v>388</v>
      </c>
      <c r="R1292" t="s">
        <v>223</v>
      </c>
      <c r="S1292" t="s">
        <v>139</v>
      </c>
      <c r="T1292" t="s">
        <v>51</v>
      </c>
      <c r="U1292" t="s">
        <v>872</v>
      </c>
      <c r="V1292">
        <v>0</v>
      </c>
      <c r="W1292" s="1">
        <v>0</v>
      </c>
      <c r="X1292">
        <v>1</v>
      </c>
      <c r="Y1292">
        <v>2.08</v>
      </c>
      <c r="Z1292">
        <v>4</v>
      </c>
      <c r="AA1292">
        <v>0.52</v>
      </c>
      <c r="AB1292" s="2">
        <v>0</v>
      </c>
      <c r="AC1292" s="1">
        <v>0</v>
      </c>
      <c r="AD1292" s="7">
        <v>43507</v>
      </c>
      <c r="AE1292" s="7">
        <v>43507</v>
      </c>
      <c r="AF1292">
        <v>0</v>
      </c>
      <c r="AG1292" t="s">
        <v>53</v>
      </c>
      <c r="AH1292" s="2">
        <v>0</v>
      </c>
      <c r="AI1292" s="1">
        <v>0</v>
      </c>
      <c r="AJ1292" s="1">
        <v>0</v>
      </c>
      <c r="AK1292" s="6" t="str">
        <f>+IF(Tabla1[[#This Row],[REQUEST_TY]]="SR MANTENIMIENTO CORRECTIVO", "EMERGENCIA", "OTROS")</f>
        <v>EMERGENCIA</v>
      </c>
      <c r="AL1292" s="6" t="str">
        <f>+_xlfn.IFS(Tabla1[[#This Row],[Veces obj]]&lt;=1,"0-1",Tabla1[[#This Row],[Veces obj]]&lt;=2,"1-2",Tabla1[[#This Row],[Veces obj]]&lt;=3,"2-3",TRUE,"&gt;3")</f>
        <v>0-1</v>
      </c>
      <c r="AM1292" s="6" t="str">
        <f>+_xlfn.IFS(MONTH(Tabla1[[#This Row],[MES]])&lt;=3,"Q1",MONTH(Tabla1[[#This Row],[MES]])&lt;=6,"Q2",MONTH(Tabla1[[#This Row],[MES]])&lt;=9,"Q3",TRUE,"Q4")</f>
        <v>Q1</v>
      </c>
      <c r="AN1292" t="str">
        <f>+IFERROR(VLOOKUP(Tabla1[[#This Row],[CUENTA]],CTAS[],2,0),"OTROS")</f>
        <v>OTROS</v>
      </c>
      <c r="AP1292" t="str">
        <f>+IFERROR(VLOOKUP(Tabla1[[#This Row],[EMPLEADO]],IS[],3,0),"OTROS")</f>
        <v>OTROS</v>
      </c>
      <c r="AQ1292" t="str">
        <f>+IFERROR(VLOOKUP(Tabla1[[#This Row],[EMPLEADO]],IS[[NÓMINA]:[INGENIERO]],2,0),"OTROS")</f>
        <v>OTROS</v>
      </c>
    </row>
    <row r="1293" spans="1:43" x14ac:dyDescent="0.25">
      <c r="A1293" t="s">
        <v>4444</v>
      </c>
      <c r="B1293">
        <v>1</v>
      </c>
      <c r="C1293" t="s">
        <v>5702</v>
      </c>
      <c r="D1293" t="s">
        <v>38</v>
      </c>
      <c r="E1293" t="s">
        <v>98</v>
      </c>
      <c r="F1293" t="s">
        <v>5703</v>
      </c>
      <c r="G1293" s="17" t="s">
        <v>3733</v>
      </c>
      <c r="H1293" t="s">
        <v>106</v>
      </c>
      <c r="I1293" t="s">
        <v>43</v>
      </c>
      <c r="J1293" t="s">
        <v>8</v>
      </c>
      <c r="K1293" t="s">
        <v>102</v>
      </c>
      <c r="L1293" t="s">
        <v>3734</v>
      </c>
      <c r="M1293" t="s">
        <v>794</v>
      </c>
      <c r="N1293">
        <v>0</v>
      </c>
      <c r="O1293" t="s">
        <v>47</v>
      </c>
      <c r="P1293">
        <v>138</v>
      </c>
      <c r="Q1293" t="s">
        <v>48</v>
      </c>
      <c r="R1293" t="s">
        <v>63</v>
      </c>
      <c r="S1293" t="s">
        <v>64</v>
      </c>
      <c r="T1293" t="s">
        <v>51</v>
      </c>
      <c r="U1293" t="s">
        <v>96</v>
      </c>
      <c r="V1293">
        <v>1.1000000000000001</v>
      </c>
      <c r="W1293" s="1">
        <v>1501.5000000000002</v>
      </c>
      <c r="X1293">
        <v>1</v>
      </c>
      <c r="Y1293">
        <v>2.6</v>
      </c>
      <c r="Z1293">
        <v>5</v>
      </c>
      <c r="AA1293">
        <v>0.52</v>
      </c>
      <c r="AB1293" s="2">
        <v>0</v>
      </c>
      <c r="AC1293" s="1">
        <v>0</v>
      </c>
      <c r="AD1293" s="7">
        <v>43507</v>
      </c>
      <c r="AE1293" s="7">
        <v>43508</v>
      </c>
      <c r="AF1293">
        <v>1</v>
      </c>
      <c r="AG1293" t="s">
        <v>53</v>
      </c>
      <c r="AH1293" s="2">
        <v>0</v>
      </c>
      <c r="AI1293" s="1">
        <v>0</v>
      </c>
      <c r="AJ1293" s="1">
        <v>0</v>
      </c>
      <c r="AK1293" s="6" t="str">
        <f>+IF(Tabla1[[#This Row],[REQUEST_TY]]="SR MANTENIMIENTO CORRECTIVO", "EMERGENCIA", "OTROS")</f>
        <v>EMERGENCIA</v>
      </c>
      <c r="AL1293" s="6" t="str">
        <f>+_xlfn.IFS(Tabla1[[#This Row],[Veces obj]]&lt;=1,"0-1",Tabla1[[#This Row],[Veces obj]]&lt;=2,"1-2",Tabla1[[#This Row],[Veces obj]]&lt;=3,"2-3",TRUE,"&gt;3")</f>
        <v>0-1</v>
      </c>
      <c r="AM1293" s="6" t="str">
        <f>+_xlfn.IFS(MONTH(Tabla1[[#This Row],[MES]])&lt;=3,"Q1",MONTH(Tabla1[[#This Row],[MES]])&lt;=6,"Q2",MONTH(Tabla1[[#This Row],[MES]])&lt;=9,"Q3",TRUE,"Q4")</f>
        <v>Q1</v>
      </c>
      <c r="AN1293" t="str">
        <f>+IFERROR(VLOOKUP(Tabla1[[#This Row],[CUENTA]],CTAS[],2,0),"OTROS")</f>
        <v>OTROS</v>
      </c>
      <c r="AP1293" t="str">
        <f>+IFERROR(VLOOKUP(Tabla1[[#This Row],[EMPLEADO]],IS[],3,0),"OTROS")</f>
        <v>OTROS</v>
      </c>
      <c r="AQ1293" t="str">
        <f>+IFERROR(VLOOKUP(Tabla1[[#This Row],[EMPLEADO]],IS[[NÓMINA]:[INGENIERO]],2,0),"OTROS")</f>
        <v>OTROS</v>
      </c>
    </row>
    <row r="1294" spans="1:43" x14ac:dyDescent="0.25">
      <c r="A1294" t="s">
        <v>4444</v>
      </c>
      <c r="B1294">
        <v>1</v>
      </c>
      <c r="C1294" t="s">
        <v>7101</v>
      </c>
      <c r="D1294" t="s">
        <v>38</v>
      </c>
      <c r="E1294" t="s">
        <v>332</v>
      </c>
      <c r="F1294" t="s">
        <v>7102</v>
      </c>
      <c r="G1294" s="17" t="s">
        <v>7103</v>
      </c>
      <c r="H1294" t="s">
        <v>679</v>
      </c>
      <c r="I1294" t="s">
        <v>43</v>
      </c>
      <c r="J1294" t="s">
        <v>8</v>
      </c>
      <c r="K1294" t="s">
        <v>59</v>
      </c>
      <c r="L1294" t="s">
        <v>7104</v>
      </c>
      <c r="M1294" t="s">
        <v>131</v>
      </c>
      <c r="N1294">
        <v>0</v>
      </c>
      <c r="O1294" t="s">
        <v>47</v>
      </c>
      <c r="P1294">
        <v>111</v>
      </c>
      <c r="Q1294" t="s">
        <v>48</v>
      </c>
      <c r="R1294" t="s">
        <v>317</v>
      </c>
      <c r="S1294" t="s">
        <v>318</v>
      </c>
      <c r="T1294" t="s">
        <v>51</v>
      </c>
      <c r="U1294" t="s">
        <v>353</v>
      </c>
      <c r="V1294">
        <v>1.1499999999999999</v>
      </c>
      <c r="W1294" s="1">
        <v>1808.95</v>
      </c>
      <c r="X1294">
        <v>1</v>
      </c>
      <c r="Y1294">
        <v>2.08</v>
      </c>
      <c r="Z1294">
        <v>4</v>
      </c>
      <c r="AA1294">
        <v>0.52</v>
      </c>
      <c r="AB1294" s="2">
        <v>0</v>
      </c>
      <c r="AC1294" s="1">
        <v>0</v>
      </c>
      <c r="AD1294" s="7">
        <v>43524</v>
      </c>
      <c r="AE1294" s="7">
        <v>43524</v>
      </c>
      <c r="AF1294">
        <v>0</v>
      </c>
      <c r="AG1294" t="s">
        <v>53</v>
      </c>
      <c r="AH1294" s="2">
        <v>0</v>
      </c>
      <c r="AI1294" s="1">
        <v>0</v>
      </c>
      <c r="AJ1294" s="1">
        <v>0</v>
      </c>
      <c r="AK1294" s="6" t="str">
        <f>+IF(Tabla1[[#This Row],[REQUEST_TY]]="SR MANTENIMIENTO CORRECTIVO", "EMERGENCIA", "OTROS")</f>
        <v>EMERGENCIA</v>
      </c>
      <c r="AL1294" s="6" t="str">
        <f>+_xlfn.IFS(Tabla1[[#This Row],[Veces obj]]&lt;=1,"0-1",Tabla1[[#This Row],[Veces obj]]&lt;=2,"1-2",Tabla1[[#This Row],[Veces obj]]&lt;=3,"2-3",TRUE,"&gt;3")</f>
        <v>0-1</v>
      </c>
      <c r="AM1294" s="6" t="str">
        <f>+_xlfn.IFS(MONTH(Tabla1[[#This Row],[MES]])&lt;=3,"Q1",MONTH(Tabla1[[#This Row],[MES]])&lt;=6,"Q2",MONTH(Tabla1[[#This Row],[MES]])&lt;=9,"Q3",TRUE,"Q4")</f>
        <v>Q1</v>
      </c>
      <c r="AN1294" t="str">
        <f>+IFERROR(VLOOKUP(Tabla1[[#This Row],[CUENTA]],CTAS[],2,0),"OTROS")</f>
        <v>OTROS</v>
      </c>
      <c r="AP1294" t="str">
        <f>+IFERROR(VLOOKUP(Tabla1[[#This Row],[EMPLEADO]],IS[],3,0),"OTROS")</f>
        <v>OTROS</v>
      </c>
      <c r="AQ1294" t="str">
        <f>+IFERROR(VLOOKUP(Tabla1[[#This Row],[EMPLEADO]],IS[[NÓMINA]:[INGENIERO]],2,0),"OTROS")</f>
        <v>OTROS</v>
      </c>
    </row>
    <row r="1295" spans="1:43" x14ac:dyDescent="0.25">
      <c r="A1295" t="s">
        <v>36</v>
      </c>
      <c r="B1295">
        <v>1</v>
      </c>
      <c r="C1295" t="s">
        <v>2604</v>
      </c>
      <c r="D1295" t="s">
        <v>38</v>
      </c>
      <c r="E1295" t="s">
        <v>888</v>
      </c>
      <c r="F1295" t="s">
        <v>2605</v>
      </c>
      <c r="G1295" s="17" t="s">
        <v>2606</v>
      </c>
      <c r="H1295" t="s">
        <v>471</v>
      </c>
      <c r="I1295" t="s">
        <v>43</v>
      </c>
      <c r="J1295" t="s">
        <v>8</v>
      </c>
      <c r="K1295" t="s">
        <v>125</v>
      </c>
      <c r="L1295" t="s">
        <v>2607</v>
      </c>
      <c r="M1295" t="s">
        <v>316</v>
      </c>
      <c r="N1295">
        <v>0</v>
      </c>
      <c r="O1295" t="s">
        <v>47</v>
      </c>
      <c r="P1295">
        <v>88</v>
      </c>
      <c r="Q1295" t="s">
        <v>48</v>
      </c>
      <c r="R1295" t="s">
        <v>49</v>
      </c>
      <c r="S1295" t="s">
        <v>50</v>
      </c>
      <c r="T1295" t="s">
        <v>51</v>
      </c>
      <c r="U1295" t="s">
        <v>52</v>
      </c>
      <c r="V1295">
        <v>1.05</v>
      </c>
      <c r="W1295" s="1">
        <v>750.75000000000011</v>
      </c>
      <c r="X1295">
        <v>1</v>
      </c>
      <c r="Y1295">
        <v>2.62</v>
      </c>
      <c r="Z1295">
        <v>5</v>
      </c>
      <c r="AA1295">
        <v>0.52400000000000002</v>
      </c>
      <c r="AB1295" s="2">
        <v>0</v>
      </c>
      <c r="AC1295" s="1">
        <v>0</v>
      </c>
      <c r="AD1295" s="7">
        <v>43474</v>
      </c>
      <c r="AE1295" s="7">
        <v>43475</v>
      </c>
      <c r="AF1295">
        <v>1</v>
      </c>
      <c r="AG1295" t="s">
        <v>53</v>
      </c>
      <c r="AH1295" s="2">
        <v>0</v>
      </c>
      <c r="AI1295" s="1">
        <v>0</v>
      </c>
      <c r="AJ1295" s="1">
        <v>0</v>
      </c>
      <c r="AK1295" s="6" t="str">
        <f>+IF(Tabla1[[#This Row],[REQUEST_TY]]="SR MANTENIMIENTO CORRECTIVO", "EMERGENCIA", "OTROS")</f>
        <v>EMERGENCIA</v>
      </c>
      <c r="AL1295" s="6" t="str">
        <f>+_xlfn.IFS(Tabla1[[#This Row],[Veces obj]]&lt;=1,"0-1",Tabla1[[#This Row],[Veces obj]]&lt;=2,"1-2",Tabla1[[#This Row],[Veces obj]]&lt;=3,"2-3",TRUE,"&gt;3")</f>
        <v>0-1</v>
      </c>
      <c r="AM1295" s="6" t="str">
        <f>+_xlfn.IFS(MONTH(Tabla1[[#This Row],[MES]])&lt;=3,"Q1",MONTH(Tabla1[[#This Row],[MES]])&lt;=6,"Q2",MONTH(Tabla1[[#This Row],[MES]])&lt;=9,"Q3",TRUE,"Q4")</f>
        <v>Q1</v>
      </c>
      <c r="AN1295" t="str">
        <f>+IFERROR(VLOOKUP(Tabla1[[#This Row],[CUENTA]],CTAS[],2,0),"OTROS")</f>
        <v>OTROS</v>
      </c>
      <c r="AP1295" t="str">
        <f>+IFERROR(VLOOKUP(Tabla1[[#This Row],[EMPLEADO]],IS[],3,0),"OTROS")</f>
        <v>OTROS</v>
      </c>
      <c r="AQ1295" t="str">
        <f>+IFERROR(VLOOKUP(Tabla1[[#This Row],[EMPLEADO]],IS[[NÓMINA]:[INGENIERO]],2,0),"OTROS")</f>
        <v>OTROS</v>
      </c>
    </row>
    <row r="1296" spans="1:43" x14ac:dyDescent="0.25">
      <c r="A1296" t="s">
        <v>4444</v>
      </c>
      <c r="B1296">
        <v>1</v>
      </c>
      <c r="C1296" t="s">
        <v>5420</v>
      </c>
      <c r="D1296" t="s">
        <v>38</v>
      </c>
      <c r="E1296" t="s">
        <v>98</v>
      </c>
      <c r="F1296" t="s">
        <v>5421</v>
      </c>
      <c r="G1296" s="17" t="s">
        <v>1499</v>
      </c>
      <c r="H1296" t="s">
        <v>1052</v>
      </c>
      <c r="I1296" t="s">
        <v>43</v>
      </c>
      <c r="J1296" t="s">
        <v>8</v>
      </c>
      <c r="K1296" t="s">
        <v>102</v>
      </c>
      <c r="L1296" t="s">
        <v>1500</v>
      </c>
      <c r="M1296" t="s">
        <v>1501</v>
      </c>
      <c r="N1296">
        <v>0</v>
      </c>
      <c r="O1296" t="s">
        <v>47</v>
      </c>
      <c r="P1296">
        <v>2</v>
      </c>
      <c r="Q1296" t="s">
        <v>388</v>
      </c>
      <c r="R1296" t="s">
        <v>63</v>
      </c>
      <c r="S1296" t="s">
        <v>64</v>
      </c>
      <c r="T1296" t="s">
        <v>51</v>
      </c>
      <c r="U1296" t="s">
        <v>389</v>
      </c>
      <c r="V1296">
        <v>0</v>
      </c>
      <c r="W1296" s="1">
        <v>0</v>
      </c>
      <c r="X1296">
        <v>1</v>
      </c>
      <c r="Y1296">
        <v>2.62</v>
      </c>
      <c r="Z1296">
        <v>5</v>
      </c>
      <c r="AA1296">
        <v>0.52400000000000002</v>
      </c>
      <c r="AB1296" s="2">
        <v>0</v>
      </c>
      <c r="AC1296" s="1">
        <v>0</v>
      </c>
      <c r="AD1296" s="7">
        <v>43504</v>
      </c>
      <c r="AE1296" s="7">
        <v>43504</v>
      </c>
      <c r="AF1296">
        <v>0</v>
      </c>
      <c r="AG1296" t="s">
        <v>53</v>
      </c>
      <c r="AH1296" s="2">
        <v>0</v>
      </c>
      <c r="AI1296" s="1">
        <v>0</v>
      </c>
      <c r="AJ1296" s="1">
        <v>0</v>
      </c>
      <c r="AK1296" s="6" t="str">
        <f>+IF(Tabla1[[#This Row],[REQUEST_TY]]="SR MANTENIMIENTO CORRECTIVO", "EMERGENCIA", "OTROS")</f>
        <v>EMERGENCIA</v>
      </c>
      <c r="AL1296" s="6" t="str">
        <f>+_xlfn.IFS(Tabla1[[#This Row],[Veces obj]]&lt;=1,"0-1",Tabla1[[#This Row],[Veces obj]]&lt;=2,"1-2",Tabla1[[#This Row],[Veces obj]]&lt;=3,"2-3",TRUE,"&gt;3")</f>
        <v>0-1</v>
      </c>
      <c r="AM1296" s="6" t="str">
        <f>+_xlfn.IFS(MONTH(Tabla1[[#This Row],[MES]])&lt;=3,"Q1",MONTH(Tabla1[[#This Row],[MES]])&lt;=6,"Q2",MONTH(Tabla1[[#This Row],[MES]])&lt;=9,"Q3",TRUE,"Q4")</f>
        <v>Q1</v>
      </c>
      <c r="AN1296" t="str">
        <f>+IFERROR(VLOOKUP(Tabla1[[#This Row],[CUENTA]],CTAS[],2,0),"OTROS")</f>
        <v>OTROS</v>
      </c>
      <c r="AP1296" t="str">
        <f>+IFERROR(VLOOKUP(Tabla1[[#This Row],[EMPLEADO]],IS[],3,0),"OTROS")</f>
        <v>OTROS</v>
      </c>
      <c r="AQ1296" t="str">
        <f>+IFERROR(VLOOKUP(Tabla1[[#This Row],[EMPLEADO]],IS[[NÓMINA]:[INGENIERO]],2,0),"OTROS")</f>
        <v>OTROS</v>
      </c>
    </row>
    <row r="1297" spans="1:43" x14ac:dyDescent="0.25">
      <c r="A1297" t="s">
        <v>4444</v>
      </c>
      <c r="B1297">
        <v>1</v>
      </c>
      <c r="C1297" t="s">
        <v>7251</v>
      </c>
      <c r="D1297" t="s">
        <v>38</v>
      </c>
      <c r="E1297" t="s">
        <v>39</v>
      </c>
      <c r="F1297" t="s">
        <v>7252</v>
      </c>
      <c r="G1297" s="17" t="s">
        <v>3650</v>
      </c>
      <c r="H1297" t="s">
        <v>42</v>
      </c>
      <c r="I1297" t="s">
        <v>43</v>
      </c>
      <c r="J1297" t="s">
        <v>8</v>
      </c>
      <c r="K1297" t="s">
        <v>798</v>
      </c>
      <c r="L1297" t="s">
        <v>1729</v>
      </c>
      <c r="M1297" t="s">
        <v>131</v>
      </c>
      <c r="N1297">
        <v>1</v>
      </c>
      <c r="O1297" t="s">
        <v>47</v>
      </c>
      <c r="P1297">
        <v>1</v>
      </c>
      <c r="Q1297" t="s">
        <v>388</v>
      </c>
      <c r="R1297" t="s">
        <v>49</v>
      </c>
      <c r="S1297" t="s">
        <v>50</v>
      </c>
      <c r="T1297" t="s">
        <v>51</v>
      </c>
      <c r="U1297" t="s">
        <v>641</v>
      </c>
      <c r="V1297">
        <v>0</v>
      </c>
      <c r="W1297" s="1">
        <v>0</v>
      </c>
      <c r="X1297">
        <v>1</v>
      </c>
      <c r="Y1297">
        <v>2.62</v>
      </c>
      <c r="Z1297">
        <v>5</v>
      </c>
      <c r="AA1297">
        <v>0.52400000000000002</v>
      </c>
      <c r="AB1297" s="2">
        <v>0</v>
      </c>
      <c r="AC1297" s="1">
        <v>0</v>
      </c>
      <c r="AD1297" s="7">
        <v>43523</v>
      </c>
      <c r="AE1297" s="7">
        <v>43524</v>
      </c>
      <c r="AF1297">
        <v>1</v>
      </c>
      <c r="AG1297" t="s">
        <v>53</v>
      </c>
      <c r="AH1297" s="2">
        <v>0</v>
      </c>
      <c r="AI1297" s="1">
        <v>0</v>
      </c>
      <c r="AJ1297" s="1">
        <v>0</v>
      </c>
      <c r="AK1297" s="6" t="str">
        <f>+IF(Tabla1[[#This Row],[REQUEST_TY]]="SR MANTENIMIENTO CORRECTIVO", "EMERGENCIA", "OTROS")</f>
        <v>EMERGENCIA</v>
      </c>
      <c r="AL1297" s="6" t="str">
        <f>+_xlfn.IFS(Tabla1[[#This Row],[Veces obj]]&lt;=1,"0-1",Tabla1[[#This Row],[Veces obj]]&lt;=2,"1-2",Tabla1[[#This Row],[Veces obj]]&lt;=3,"2-3",TRUE,"&gt;3")</f>
        <v>0-1</v>
      </c>
      <c r="AM1297" s="6" t="str">
        <f>+_xlfn.IFS(MONTH(Tabla1[[#This Row],[MES]])&lt;=3,"Q1",MONTH(Tabla1[[#This Row],[MES]])&lt;=6,"Q2",MONTH(Tabla1[[#This Row],[MES]])&lt;=9,"Q3",TRUE,"Q4")</f>
        <v>Q1</v>
      </c>
      <c r="AN1297" t="str">
        <f>+IFERROR(VLOOKUP(Tabla1[[#This Row],[CUENTA]],CTAS[],2,0),"OTROS")</f>
        <v>OTROS</v>
      </c>
      <c r="AP1297" t="str">
        <f>+IFERROR(VLOOKUP(Tabla1[[#This Row],[EMPLEADO]],IS[],3,0),"OTROS")</f>
        <v>OTROS</v>
      </c>
      <c r="AQ1297" t="str">
        <f>+IFERROR(VLOOKUP(Tabla1[[#This Row],[EMPLEADO]],IS[[NÓMINA]:[INGENIERO]],2,0),"OTROS")</f>
        <v>OTROS</v>
      </c>
    </row>
    <row r="1298" spans="1:43" x14ac:dyDescent="0.25">
      <c r="A1298" t="s">
        <v>4444</v>
      </c>
      <c r="B1298">
        <v>1</v>
      </c>
      <c r="C1298" t="s">
        <v>6632</v>
      </c>
      <c r="D1298" t="s">
        <v>38</v>
      </c>
      <c r="E1298" t="s">
        <v>76</v>
      </c>
      <c r="F1298" t="s">
        <v>6633</v>
      </c>
      <c r="G1298" s="17" t="s">
        <v>5004</v>
      </c>
      <c r="H1298" t="s">
        <v>58</v>
      </c>
      <c r="I1298" t="s">
        <v>43</v>
      </c>
      <c r="J1298" t="s">
        <v>8</v>
      </c>
      <c r="K1298" t="s">
        <v>1541</v>
      </c>
      <c r="L1298" t="s">
        <v>3006</v>
      </c>
      <c r="M1298" t="s">
        <v>3007</v>
      </c>
      <c r="N1298">
        <v>0</v>
      </c>
      <c r="O1298" t="s">
        <v>47</v>
      </c>
      <c r="P1298">
        <v>4</v>
      </c>
      <c r="Q1298" t="s">
        <v>207</v>
      </c>
      <c r="R1298" t="s">
        <v>63</v>
      </c>
      <c r="S1298" t="s">
        <v>64</v>
      </c>
      <c r="T1298" t="s">
        <v>208</v>
      </c>
      <c r="U1298" t="s">
        <v>209</v>
      </c>
      <c r="V1298">
        <v>0</v>
      </c>
      <c r="W1298" s="1">
        <v>0</v>
      </c>
      <c r="X1298">
        <v>1</v>
      </c>
      <c r="Y1298">
        <v>4.72</v>
      </c>
      <c r="Z1298">
        <v>9</v>
      </c>
      <c r="AA1298">
        <v>0.52444444444444438</v>
      </c>
      <c r="AB1298" s="2">
        <v>0</v>
      </c>
      <c r="AC1298" s="1">
        <v>0</v>
      </c>
      <c r="AD1298" s="7">
        <v>43521</v>
      </c>
      <c r="AE1298" s="7">
        <v>43521</v>
      </c>
      <c r="AF1298">
        <v>0</v>
      </c>
      <c r="AG1298" t="s">
        <v>53</v>
      </c>
      <c r="AH1298" s="2">
        <v>0</v>
      </c>
      <c r="AI1298" s="1">
        <v>0</v>
      </c>
      <c r="AJ1298" s="1">
        <v>0</v>
      </c>
      <c r="AK1298" s="6" t="str">
        <f>+IF(Tabla1[[#This Row],[REQUEST_TY]]="SR MANTENIMIENTO CORRECTIVO", "EMERGENCIA", "OTROS")</f>
        <v>EMERGENCIA</v>
      </c>
      <c r="AL1298" s="6" t="str">
        <f>+_xlfn.IFS(Tabla1[[#This Row],[Veces obj]]&lt;=1,"0-1",Tabla1[[#This Row],[Veces obj]]&lt;=2,"1-2",Tabla1[[#This Row],[Veces obj]]&lt;=3,"2-3",TRUE,"&gt;3")</f>
        <v>0-1</v>
      </c>
      <c r="AM1298" s="6" t="str">
        <f>+_xlfn.IFS(MONTH(Tabla1[[#This Row],[MES]])&lt;=3,"Q1",MONTH(Tabla1[[#This Row],[MES]])&lt;=6,"Q2",MONTH(Tabla1[[#This Row],[MES]])&lt;=9,"Q3",TRUE,"Q4")</f>
        <v>Q1</v>
      </c>
      <c r="AN1298" t="str">
        <f>+IFERROR(VLOOKUP(Tabla1[[#This Row],[CUENTA]],CTAS[],2,0),"OTROS")</f>
        <v>OTROS</v>
      </c>
      <c r="AP1298" t="str">
        <f>+IFERROR(VLOOKUP(Tabla1[[#This Row],[EMPLEADO]],IS[],3,0),"OTROS")</f>
        <v>OTROS</v>
      </c>
      <c r="AQ1298" t="str">
        <f>+IFERROR(VLOOKUP(Tabla1[[#This Row],[EMPLEADO]],IS[[NÓMINA]:[INGENIERO]],2,0),"OTROS")</f>
        <v>OTROS</v>
      </c>
    </row>
    <row r="1299" spans="1:43" x14ac:dyDescent="0.25">
      <c r="A1299" t="s">
        <v>36</v>
      </c>
      <c r="B1299">
        <v>1</v>
      </c>
      <c r="C1299" t="s">
        <v>2608</v>
      </c>
      <c r="D1299" t="s">
        <v>38</v>
      </c>
      <c r="E1299" t="s">
        <v>133</v>
      </c>
      <c r="F1299" t="s">
        <v>2609</v>
      </c>
      <c r="G1299" s="17" t="s">
        <v>245</v>
      </c>
      <c r="H1299" t="s">
        <v>271</v>
      </c>
      <c r="I1299" t="s">
        <v>43</v>
      </c>
      <c r="J1299" t="s">
        <v>8</v>
      </c>
      <c r="K1299" t="s">
        <v>102</v>
      </c>
      <c r="L1299" t="s">
        <v>247</v>
      </c>
      <c r="M1299" t="s">
        <v>248</v>
      </c>
      <c r="N1299">
        <v>0</v>
      </c>
      <c r="O1299" t="s">
        <v>105</v>
      </c>
      <c r="P1299">
        <v>56</v>
      </c>
      <c r="Q1299" t="s">
        <v>82</v>
      </c>
      <c r="R1299" t="s">
        <v>138</v>
      </c>
      <c r="S1299" t="s">
        <v>139</v>
      </c>
      <c r="T1299" t="s">
        <v>51</v>
      </c>
      <c r="U1299" t="s">
        <v>140</v>
      </c>
      <c r="V1299">
        <v>1.1000000000000001</v>
      </c>
      <c r="W1299" s="1">
        <v>883.30000000000007</v>
      </c>
      <c r="X1299">
        <v>1</v>
      </c>
      <c r="Y1299">
        <v>2.1</v>
      </c>
      <c r="Z1299">
        <v>4</v>
      </c>
      <c r="AA1299">
        <v>0.52500000000000002</v>
      </c>
      <c r="AB1299" s="2">
        <v>0</v>
      </c>
      <c r="AC1299" s="1">
        <v>0</v>
      </c>
      <c r="AD1299" s="7">
        <v>43472</v>
      </c>
      <c r="AE1299" s="7">
        <v>43472</v>
      </c>
      <c r="AF1299">
        <v>0</v>
      </c>
      <c r="AG1299" t="s">
        <v>53</v>
      </c>
      <c r="AH1299" s="2">
        <v>0</v>
      </c>
      <c r="AI1299" s="1">
        <v>0</v>
      </c>
      <c r="AJ1299" s="1">
        <v>0</v>
      </c>
      <c r="AK1299" s="6" t="str">
        <f>+IF(Tabla1[[#This Row],[REQUEST_TY]]="SR MANTENIMIENTO CORRECTIVO", "EMERGENCIA", "OTROS")</f>
        <v>EMERGENCIA</v>
      </c>
      <c r="AL1299" s="6" t="str">
        <f>+_xlfn.IFS(Tabla1[[#This Row],[Veces obj]]&lt;=1,"0-1",Tabla1[[#This Row],[Veces obj]]&lt;=2,"1-2",Tabla1[[#This Row],[Veces obj]]&lt;=3,"2-3",TRUE,"&gt;3")</f>
        <v>0-1</v>
      </c>
      <c r="AM1299" s="6" t="str">
        <f>+_xlfn.IFS(MONTH(Tabla1[[#This Row],[MES]])&lt;=3,"Q1",MONTH(Tabla1[[#This Row],[MES]])&lt;=6,"Q2",MONTH(Tabla1[[#This Row],[MES]])&lt;=9,"Q3",TRUE,"Q4")</f>
        <v>Q1</v>
      </c>
      <c r="AN1299" t="str">
        <f>+IFERROR(VLOOKUP(Tabla1[[#This Row],[CUENTA]],CTAS[],2,0),"OTROS")</f>
        <v>OTROS</v>
      </c>
      <c r="AP1299" t="str">
        <f>+IFERROR(VLOOKUP(Tabla1[[#This Row],[EMPLEADO]],IS[],3,0),"OTROS")</f>
        <v>OTROS</v>
      </c>
      <c r="AQ1299" t="str">
        <f>+IFERROR(VLOOKUP(Tabla1[[#This Row],[EMPLEADO]],IS[[NÓMINA]:[INGENIERO]],2,0),"OTROS")</f>
        <v>OTROS</v>
      </c>
    </row>
    <row r="1300" spans="1:43" x14ac:dyDescent="0.25">
      <c r="A1300" t="s">
        <v>4444</v>
      </c>
      <c r="B1300">
        <v>1</v>
      </c>
      <c r="C1300" t="s">
        <v>5414</v>
      </c>
      <c r="D1300" t="s">
        <v>38</v>
      </c>
      <c r="E1300" t="s">
        <v>133</v>
      </c>
      <c r="F1300" t="s">
        <v>5415</v>
      </c>
      <c r="G1300" s="17" t="s">
        <v>1767</v>
      </c>
      <c r="H1300" t="s">
        <v>106</v>
      </c>
      <c r="I1300" t="s">
        <v>43</v>
      </c>
      <c r="J1300" t="s">
        <v>8</v>
      </c>
      <c r="K1300" t="s">
        <v>59</v>
      </c>
      <c r="L1300" t="s">
        <v>1768</v>
      </c>
      <c r="M1300" t="s">
        <v>310</v>
      </c>
      <c r="N1300">
        <v>0</v>
      </c>
      <c r="O1300" t="s">
        <v>47</v>
      </c>
      <c r="P1300">
        <v>13</v>
      </c>
      <c r="Q1300" t="s">
        <v>194</v>
      </c>
      <c r="R1300" t="s">
        <v>138</v>
      </c>
      <c r="S1300" t="s">
        <v>139</v>
      </c>
      <c r="T1300" t="s">
        <v>51</v>
      </c>
      <c r="U1300" t="s">
        <v>224</v>
      </c>
      <c r="V1300">
        <v>0.8</v>
      </c>
      <c r="W1300" s="1">
        <v>1258.4000000000003</v>
      </c>
      <c r="X1300">
        <v>1</v>
      </c>
      <c r="Y1300">
        <v>2.1</v>
      </c>
      <c r="Z1300">
        <v>4</v>
      </c>
      <c r="AA1300">
        <v>0.52500000000000002</v>
      </c>
      <c r="AB1300" s="2">
        <v>0</v>
      </c>
      <c r="AC1300" s="1">
        <v>0</v>
      </c>
      <c r="AD1300" s="7">
        <v>43507</v>
      </c>
      <c r="AE1300" s="7">
        <v>43507</v>
      </c>
      <c r="AF1300">
        <v>0</v>
      </c>
      <c r="AG1300" t="s">
        <v>53</v>
      </c>
      <c r="AH1300" s="2">
        <v>0</v>
      </c>
      <c r="AI1300" s="1">
        <v>0</v>
      </c>
      <c r="AJ1300" s="1">
        <v>0</v>
      </c>
      <c r="AK1300" s="6" t="str">
        <f>+IF(Tabla1[[#This Row],[REQUEST_TY]]="SR MANTENIMIENTO CORRECTIVO", "EMERGENCIA", "OTROS")</f>
        <v>EMERGENCIA</v>
      </c>
      <c r="AL1300" s="6" t="str">
        <f>+_xlfn.IFS(Tabla1[[#This Row],[Veces obj]]&lt;=1,"0-1",Tabla1[[#This Row],[Veces obj]]&lt;=2,"1-2",Tabla1[[#This Row],[Veces obj]]&lt;=3,"2-3",TRUE,"&gt;3")</f>
        <v>0-1</v>
      </c>
      <c r="AM1300" s="6" t="str">
        <f>+_xlfn.IFS(MONTH(Tabla1[[#This Row],[MES]])&lt;=3,"Q1",MONTH(Tabla1[[#This Row],[MES]])&lt;=6,"Q2",MONTH(Tabla1[[#This Row],[MES]])&lt;=9,"Q3",TRUE,"Q4")</f>
        <v>Q1</v>
      </c>
      <c r="AN1300" t="str">
        <f>+IFERROR(VLOOKUP(Tabla1[[#This Row],[CUENTA]],CTAS[],2,0),"OTROS")</f>
        <v>OTROS</v>
      </c>
      <c r="AP1300" t="str">
        <f>+IFERROR(VLOOKUP(Tabla1[[#This Row],[EMPLEADO]],IS[],3,0),"OTROS")</f>
        <v>OTROS</v>
      </c>
      <c r="AQ1300" t="str">
        <f>+IFERROR(VLOOKUP(Tabla1[[#This Row],[EMPLEADO]],IS[[NÓMINA]:[INGENIERO]],2,0),"OTROS")</f>
        <v>OTROS</v>
      </c>
    </row>
    <row r="1301" spans="1:43" x14ac:dyDescent="0.25">
      <c r="A1301" t="s">
        <v>4444</v>
      </c>
      <c r="B1301">
        <v>1</v>
      </c>
      <c r="C1301" t="s">
        <v>7227</v>
      </c>
      <c r="D1301" t="s">
        <v>38</v>
      </c>
      <c r="E1301" t="s">
        <v>133</v>
      </c>
      <c r="F1301" t="s">
        <v>7228</v>
      </c>
      <c r="G1301" s="17" t="s">
        <v>7229</v>
      </c>
      <c r="H1301" t="s">
        <v>1572</v>
      </c>
      <c r="I1301" t="s">
        <v>43</v>
      </c>
      <c r="J1301" t="s">
        <v>8</v>
      </c>
      <c r="K1301" t="s">
        <v>966</v>
      </c>
      <c r="L1301" t="s">
        <v>7230</v>
      </c>
      <c r="M1301" t="s">
        <v>1436</v>
      </c>
      <c r="N1301">
        <v>0</v>
      </c>
      <c r="O1301" t="s">
        <v>47</v>
      </c>
      <c r="P1301">
        <v>125</v>
      </c>
      <c r="Q1301" t="s">
        <v>48</v>
      </c>
      <c r="R1301" t="s">
        <v>138</v>
      </c>
      <c r="S1301" t="s">
        <v>139</v>
      </c>
      <c r="T1301" t="s">
        <v>51</v>
      </c>
      <c r="U1301" t="s">
        <v>353</v>
      </c>
      <c r="V1301">
        <v>1.1499999999999999</v>
      </c>
      <c r="W1301" s="1">
        <v>1808.95</v>
      </c>
      <c r="X1301">
        <v>1</v>
      </c>
      <c r="Y1301">
        <v>2.1</v>
      </c>
      <c r="Z1301">
        <v>4</v>
      </c>
      <c r="AA1301">
        <v>0.52500000000000002</v>
      </c>
      <c r="AB1301" s="2">
        <v>0</v>
      </c>
      <c r="AC1301" s="1">
        <v>0</v>
      </c>
      <c r="AD1301" s="7">
        <v>43523</v>
      </c>
      <c r="AE1301" s="7">
        <v>43523</v>
      </c>
      <c r="AF1301">
        <v>0</v>
      </c>
      <c r="AG1301" t="s">
        <v>53</v>
      </c>
      <c r="AH1301" s="2">
        <v>0</v>
      </c>
      <c r="AI1301" s="1">
        <v>0</v>
      </c>
      <c r="AJ1301" s="1">
        <v>0</v>
      </c>
      <c r="AK1301" s="6" t="str">
        <f>+IF(Tabla1[[#This Row],[REQUEST_TY]]="SR MANTENIMIENTO CORRECTIVO", "EMERGENCIA", "OTROS")</f>
        <v>EMERGENCIA</v>
      </c>
      <c r="AL1301" s="6" t="str">
        <f>+_xlfn.IFS(Tabla1[[#This Row],[Veces obj]]&lt;=1,"0-1",Tabla1[[#This Row],[Veces obj]]&lt;=2,"1-2",Tabla1[[#This Row],[Veces obj]]&lt;=3,"2-3",TRUE,"&gt;3")</f>
        <v>0-1</v>
      </c>
      <c r="AM1301" s="6" t="str">
        <f>+_xlfn.IFS(MONTH(Tabla1[[#This Row],[MES]])&lt;=3,"Q1",MONTH(Tabla1[[#This Row],[MES]])&lt;=6,"Q2",MONTH(Tabla1[[#This Row],[MES]])&lt;=9,"Q3",TRUE,"Q4")</f>
        <v>Q1</v>
      </c>
      <c r="AN1301" t="str">
        <f>+IFERROR(VLOOKUP(Tabla1[[#This Row],[CUENTA]],CTAS[],2,0),"OTROS")</f>
        <v>OTROS</v>
      </c>
      <c r="AP1301" t="str">
        <f>+IFERROR(VLOOKUP(Tabla1[[#This Row],[EMPLEADO]],IS[],3,0),"OTROS")</f>
        <v>OTROS</v>
      </c>
      <c r="AQ1301" t="str">
        <f>+IFERROR(VLOOKUP(Tabla1[[#This Row],[EMPLEADO]],IS[[NÓMINA]:[INGENIERO]],2,0),"OTROS")</f>
        <v>OTROS</v>
      </c>
    </row>
    <row r="1302" spans="1:43" x14ac:dyDescent="0.25">
      <c r="A1302" t="s">
        <v>36</v>
      </c>
      <c r="B1302">
        <v>1</v>
      </c>
      <c r="C1302" t="s">
        <v>3275</v>
      </c>
      <c r="D1302" t="s">
        <v>38</v>
      </c>
      <c r="E1302" t="s">
        <v>39</v>
      </c>
      <c r="F1302" t="s">
        <v>3276</v>
      </c>
      <c r="G1302" s="17" t="s">
        <v>3277</v>
      </c>
      <c r="H1302" t="s">
        <v>163</v>
      </c>
      <c r="I1302" t="s">
        <v>43</v>
      </c>
      <c r="J1302" t="s">
        <v>8</v>
      </c>
      <c r="K1302" t="s">
        <v>117</v>
      </c>
      <c r="L1302" t="s">
        <v>3278</v>
      </c>
      <c r="M1302" t="s">
        <v>165</v>
      </c>
      <c r="N1302">
        <v>0</v>
      </c>
      <c r="O1302" t="s">
        <v>47</v>
      </c>
      <c r="P1302">
        <v>166</v>
      </c>
      <c r="Q1302" t="s">
        <v>48</v>
      </c>
      <c r="R1302" t="s">
        <v>49</v>
      </c>
      <c r="S1302" t="s">
        <v>50</v>
      </c>
      <c r="T1302" t="s">
        <v>51</v>
      </c>
      <c r="U1302" t="s">
        <v>52</v>
      </c>
      <c r="V1302">
        <v>1.05</v>
      </c>
      <c r="W1302" s="1">
        <v>750.75000000000011</v>
      </c>
      <c r="X1302">
        <v>1</v>
      </c>
      <c r="Y1302">
        <v>4.5999999999999996</v>
      </c>
      <c r="Z1302">
        <v>5</v>
      </c>
      <c r="AA1302">
        <v>0.91999999999999993</v>
      </c>
      <c r="AB1302" s="2">
        <v>0</v>
      </c>
      <c r="AC1302" s="1">
        <v>0</v>
      </c>
      <c r="AD1302" s="7">
        <v>43472</v>
      </c>
      <c r="AE1302" s="7">
        <v>43472</v>
      </c>
      <c r="AF1302">
        <v>0</v>
      </c>
      <c r="AG1302" t="s">
        <v>53</v>
      </c>
      <c r="AH1302" s="2">
        <v>0</v>
      </c>
      <c r="AI1302" s="1">
        <v>0</v>
      </c>
      <c r="AJ1302" s="1">
        <v>0</v>
      </c>
      <c r="AK1302" s="6" t="str">
        <f>+IF(Tabla1[[#This Row],[REQUEST_TY]]="SR MANTENIMIENTO CORRECTIVO", "EMERGENCIA", "OTROS")</f>
        <v>EMERGENCIA</v>
      </c>
      <c r="AL1302" s="6" t="str">
        <f>+_xlfn.IFS(Tabla1[[#This Row],[Veces obj]]&lt;=1,"0-1",Tabla1[[#This Row],[Veces obj]]&lt;=2,"1-2",Tabla1[[#This Row],[Veces obj]]&lt;=3,"2-3",TRUE,"&gt;3")</f>
        <v>0-1</v>
      </c>
      <c r="AM1302" s="6" t="str">
        <f>+_xlfn.IFS(MONTH(Tabla1[[#This Row],[MES]])&lt;=3,"Q1",MONTH(Tabla1[[#This Row],[MES]])&lt;=6,"Q2",MONTH(Tabla1[[#This Row],[MES]])&lt;=9,"Q3",TRUE,"Q4")</f>
        <v>Q1</v>
      </c>
      <c r="AN1302" t="str">
        <f>+IFERROR(VLOOKUP(Tabla1[[#This Row],[CUENTA]],CTAS[],2,0),"OTROS")</f>
        <v>OTROS</v>
      </c>
      <c r="AO1302">
        <v>1</v>
      </c>
      <c r="AP1302" t="str">
        <f>+IFERROR(VLOOKUP(Tabla1[[#This Row],[EMPLEADO]],IS[],3,0),"OTROS")</f>
        <v>CHIHUAHUA</v>
      </c>
      <c r="AQ1302" t="str">
        <f>+IFERROR(VLOOKUP(Tabla1[[#This Row],[EMPLEADO]],IS[[NÓMINA]:[INGENIERO]],2,0),"OTROS")</f>
        <v>LUIS EDUARDO MUÑOZ</v>
      </c>
    </row>
    <row r="1303" spans="1:43" x14ac:dyDescent="0.25">
      <c r="A1303" t="s">
        <v>4444</v>
      </c>
      <c r="B1303">
        <v>1</v>
      </c>
      <c r="C1303" t="s">
        <v>4860</v>
      </c>
      <c r="D1303" t="s">
        <v>38</v>
      </c>
      <c r="E1303" t="s">
        <v>535</v>
      </c>
      <c r="F1303" t="s">
        <v>4861</v>
      </c>
      <c r="G1303" s="17" t="s">
        <v>4862</v>
      </c>
      <c r="H1303" t="s">
        <v>204</v>
      </c>
      <c r="I1303" t="s">
        <v>43</v>
      </c>
      <c r="J1303" t="s">
        <v>8</v>
      </c>
      <c r="K1303" t="s">
        <v>117</v>
      </c>
      <c r="L1303" t="s">
        <v>4863</v>
      </c>
      <c r="M1303" t="s">
        <v>4864</v>
      </c>
      <c r="N1303">
        <v>0</v>
      </c>
      <c r="O1303" t="s">
        <v>47</v>
      </c>
      <c r="P1303">
        <v>477</v>
      </c>
      <c r="Q1303" t="s">
        <v>48</v>
      </c>
      <c r="R1303" t="s">
        <v>49</v>
      </c>
      <c r="S1303" t="s">
        <v>50</v>
      </c>
      <c r="T1303" t="s">
        <v>51</v>
      </c>
      <c r="U1303" t="s">
        <v>52</v>
      </c>
      <c r="V1303">
        <v>1.05</v>
      </c>
      <c r="W1303" s="1">
        <v>750.75000000000011</v>
      </c>
      <c r="X1303">
        <v>1</v>
      </c>
      <c r="Y1303">
        <v>2.63</v>
      </c>
      <c r="Z1303">
        <v>5</v>
      </c>
      <c r="AA1303">
        <v>0.52600000000000002</v>
      </c>
      <c r="AB1303" s="2">
        <v>0</v>
      </c>
      <c r="AC1303" s="1">
        <v>0</v>
      </c>
      <c r="AD1303" s="7">
        <v>43503</v>
      </c>
      <c r="AE1303" s="7">
        <v>43503</v>
      </c>
      <c r="AF1303">
        <v>0</v>
      </c>
      <c r="AG1303" t="s">
        <v>53</v>
      </c>
      <c r="AH1303" s="2">
        <v>0</v>
      </c>
      <c r="AI1303" s="1">
        <v>0</v>
      </c>
      <c r="AJ1303" s="1">
        <v>0</v>
      </c>
      <c r="AK1303" s="6" t="str">
        <f>+IF(Tabla1[[#This Row],[REQUEST_TY]]="SR MANTENIMIENTO CORRECTIVO", "EMERGENCIA", "OTROS")</f>
        <v>EMERGENCIA</v>
      </c>
      <c r="AL1303" s="6" t="str">
        <f>+_xlfn.IFS(Tabla1[[#This Row],[Veces obj]]&lt;=1,"0-1",Tabla1[[#This Row],[Veces obj]]&lt;=2,"1-2",Tabla1[[#This Row],[Veces obj]]&lt;=3,"2-3",TRUE,"&gt;3")</f>
        <v>0-1</v>
      </c>
      <c r="AM1303" s="6" t="str">
        <f>+_xlfn.IFS(MONTH(Tabla1[[#This Row],[MES]])&lt;=3,"Q1",MONTH(Tabla1[[#This Row],[MES]])&lt;=6,"Q2",MONTH(Tabla1[[#This Row],[MES]])&lt;=9,"Q3",TRUE,"Q4")</f>
        <v>Q1</v>
      </c>
      <c r="AN1303" t="str">
        <f>+IFERROR(VLOOKUP(Tabla1[[#This Row],[CUENTA]],CTAS[],2,0),"OTROS")</f>
        <v>OTROS</v>
      </c>
      <c r="AP1303" t="str">
        <f>+IFERROR(VLOOKUP(Tabla1[[#This Row],[EMPLEADO]],IS[],3,0),"OTROS")</f>
        <v>OTROS</v>
      </c>
      <c r="AQ1303" t="str">
        <f>+IFERROR(VLOOKUP(Tabla1[[#This Row],[EMPLEADO]],IS[[NÓMINA]:[INGENIERO]],2,0),"OTROS")</f>
        <v>OTROS</v>
      </c>
    </row>
    <row r="1304" spans="1:43" x14ac:dyDescent="0.25">
      <c r="A1304" t="s">
        <v>36</v>
      </c>
      <c r="B1304">
        <v>1</v>
      </c>
      <c r="C1304" t="s">
        <v>2614</v>
      </c>
      <c r="D1304" t="s">
        <v>38</v>
      </c>
      <c r="E1304" t="s">
        <v>217</v>
      </c>
      <c r="F1304" t="s">
        <v>1922</v>
      </c>
      <c r="G1304" s="17" t="s">
        <v>2615</v>
      </c>
      <c r="H1304" t="s">
        <v>1052</v>
      </c>
      <c r="I1304" t="s">
        <v>43</v>
      </c>
      <c r="J1304" t="s">
        <v>8</v>
      </c>
      <c r="K1304" t="s">
        <v>59</v>
      </c>
      <c r="L1304" t="s">
        <v>60</v>
      </c>
      <c r="M1304" t="s">
        <v>61</v>
      </c>
      <c r="N1304">
        <v>0</v>
      </c>
      <c r="O1304" t="s">
        <v>47</v>
      </c>
      <c r="P1304">
        <v>351</v>
      </c>
      <c r="Q1304" t="s">
        <v>48</v>
      </c>
      <c r="R1304" t="s">
        <v>223</v>
      </c>
      <c r="S1304" t="s">
        <v>139</v>
      </c>
      <c r="T1304" t="s">
        <v>51</v>
      </c>
      <c r="U1304" t="s">
        <v>353</v>
      </c>
      <c r="V1304">
        <v>1.1499999999999999</v>
      </c>
      <c r="W1304" s="1">
        <v>1808.95</v>
      </c>
      <c r="X1304">
        <v>1</v>
      </c>
      <c r="Y1304">
        <v>2.12</v>
      </c>
      <c r="Z1304">
        <v>4</v>
      </c>
      <c r="AA1304">
        <v>0.53</v>
      </c>
      <c r="AB1304" s="2">
        <v>0</v>
      </c>
      <c r="AC1304" s="1">
        <v>0</v>
      </c>
      <c r="AD1304" s="7">
        <v>43468</v>
      </c>
      <c r="AE1304" s="7">
        <v>43468</v>
      </c>
      <c r="AF1304">
        <v>0</v>
      </c>
      <c r="AG1304" t="s">
        <v>53</v>
      </c>
      <c r="AH1304" s="2">
        <v>0</v>
      </c>
      <c r="AI1304" s="1">
        <v>0</v>
      </c>
      <c r="AJ1304" s="1">
        <v>0</v>
      </c>
      <c r="AK1304" s="6" t="str">
        <f>+IF(Tabla1[[#This Row],[REQUEST_TY]]="SR MANTENIMIENTO CORRECTIVO", "EMERGENCIA", "OTROS")</f>
        <v>EMERGENCIA</v>
      </c>
      <c r="AL1304" s="6" t="str">
        <f>+_xlfn.IFS(Tabla1[[#This Row],[Veces obj]]&lt;=1,"0-1",Tabla1[[#This Row],[Veces obj]]&lt;=2,"1-2",Tabla1[[#This Row],[Veces obj]]&lt;=3,"2-3",TRUE,"&gt;3")</f>
        <v>0-1</v>
      </c>
      <c r="AM1304" s="6" t="str">
        <f>+_xlfn.IFS(MONTH(Tabla1[[#This Row],[MES]])&lt;=3,"Q1",MONTH(Tabla1[[#This Row],[MES]])&lt;=6,"Q2",MONTH(Tabla1[[#This Row],[MES]])&lt;=9,"Q3",TRUE,"Q4")</f>
        <v>Q1</v>
      </c>
      <c r="AN1304" t="str">
        <f>+IFERROR(VLOOKUP(Tabla1[[#This Row],[CUENTA]],CTAS[],2,0),"OTROS")</f>
        <v>OTROS</v>
      </c>
      <c r="AP1304" t="str">
        <f>+IFERROR(VLOOKUP(Tabla1[[#This Row],[EMPLEADO]],IS[],3,0),"OTROS")</f>
        <v>OTROS</v>
      </c>
      <c r="AQ1304" t="str">
        <f>+IFERROR(VLOOKUP(Tabla1[[#This Row],[EMPLEADO]],IS[[NÓMINA]:[INGENIERO]],2,0),"OTROS")</f>
        <v>OTROS</v>
      </c>
    </row>
    <row r="1305" spans="1:43" x14ac:dyDescent="0.25">
      <c r="A1305" t="s">
        <v>36</v>
      </c>
      <c r="B1305">
        <v>1</v>
      </c>
      <c r="C1305" t="s">
        <v>2616</v>
      </c>
      <c r="D1305" t="s">
        <v>38</v>
      </c>
      <c r="E1305" t="s">
        <v>98</v>
      </c>
      <c r="F1305" t="s">
        <v>2617</v>
      </c>
      <c r="G1305" s="17" t="s">
        <v>1650</v>
      </c>
      <c r="H1305" t="s">
        <v>106</v>
      </c>
      <c r="I1305" t="s">
        <v>43</v>
      </c>
      <c r="J1305" t="s">
        <v>8</v>
      </c>
      <c r="K1305" t="s">
        <v>102</v>
      </c>
      <c r="L1305" t="s">
        <v>1651</v>
      </c>
      <c r="M1305" t="s">
        <v>46</v>
      </c>
      <c r="N1305">
        <v>0</v>
      </c>
      <c r="O1305" t="s">
        <v>47</v>
      </c>
      <c r="P1305">
        <v>76</v>
      </c>
      <c r="Q1305" t="s">
        <v>48</v>
      </c>
      <c r="R1305" t="s">
        <v>63</v>
      </c>
      <c r="S1305" t="s">
        <v>64</v>
      </c>
      <c r="T1305" t="s">
        <v>51</v>
      </c>
      <c r="U1305" t="s">
        <v>96</v>
      </c>
      <c r="V1305">
        <v>1.1000000000000001</v>
      </c>
      <c r="W1305" s="1">
        <v>1501.5000000000002</v>
      </c>
      <c r="X1305">
        <v>1</v>
      </c>
      <c r="Y1305">
        <v>2.65</v>
      </c>
      <c r="Z1305">
        <v>5</v>
      </c>
      <c r="AA1305">
        <v>0.53</v>
      </c>
      <c r="AB1305" s="2">
        <v>0</v>
      </c>
      <c r="AC1305" s="1">
        <v>0</v>
      </c>
      <c r="AD1305" s="7">
        <v>43472</v>
      </c>
      <c r="AE1305" s="7">
        <v>43473</v>
      </c>
      <c r="AF1305">
        <v>1</v>
      </c>
      <c r="AG1305" t="s">
        <v>53</v>
      </c>
      <c r="AH1305" s="2">
        <v>0</v>
      </c>
      <c r="AI1305" s="1">
        <v>0</v>
      </c>
      <c r="AJ1305" s="1">
        <v>0</v>
      </c>
      <c r="AK1305" s="6" t="str">
        <f>+IF(Tabla1[[#This Row],[REQUEST_TY]]="SR MANTENIMIENTO CORRECTIVO", "EMERGENCIA", "OTROS")</f>
        <v>EMERGENCIA</v>
      </c>
      <c r="AL1305" s="6" t="str">
        <f>+_xlfn.IFS(Tabla1[[#This Row],[Veces obj]]&lt;=1,"0-1",Tabla1[[#This Row],[Veces obj]]&lt;=2,"1-2",Tabla1[[#This Row],[Veces obj]]&lt;=3,"2-3",TRUE,"&gt;3")</f>
        <v>0-1</v>
      </c>
      <c r="AM1305" s="6" t="str">
        <f>+_xlfn.IFS(MONTH(Tabla1[[#This Row],[MES]])&lt;=3,"Q1",MONTH(Tabla1[[#This Row],[MES]])&lt;=6,"Q2",MONTH(Tabla1[[#This Row],[MES]])&lt;=9,"Q3",TRUE,"Q4")</f>
        <v>Q1</v>
      </c>
      <c r="AN1305" t="str">
        <f>+IFERROR(VLOOKUP(Tabla1[[#This Row],[CUENTA]],CTAS[],2,0),"OTROS")</f>
        <v>OTROS</v>
      </c>
      <c r="AP1305" t="str">
        <f>+IFERROR(VLOOKUP(Tabla1[[#This Row],[EMPLEADO]],IS[],3,0),"OTROS")</f>
        <v>OTROS</v>
      </c>
      <c r="AQ1305" t="str">
        <f>+IFERROR(VLOOKUP(Tabla1[[#This Row],[EMPLEADO]],IS[[NÓMINA]:[INGENIERO]],2,0),"OTROS")</f>
        <v>OTROS</v>
      </c>
    </row>
    <row r="1306" spans="1:43" x14ac:dyDescent="0.25">
      <c r="A1306" t="s">
        <v>36</v>
      </c>
      <c r="B1306">
        <v>1</v>
      </c>
      <c r="C1306" t="s">
        <v>3384</v>
      </c>
      <c r="D1306" t="s">
        <v>3346</v>
      </c>
      <c r="E1306" t="s">
        <v>113</v>
      </c>
      <c r="F1306" t="s">
        <v>3385</v>
      </c>
      <c r="G1306" s="17" t="s">
        <v>3386</v>
      </c>
      <c r="H1306" t="s">
        <v>163</v>
      </c>
      <c r="I1306" t="s">
        <v>43</v>
      </c>
      <c r="J1306" t="s">
        <v>8</v>
      </c>
      <c r="K1306" t="s">
        <v>144</v>
      </c>
      <c r="L1306" t="s">
        <v>145</v>
      </c>
      <c r="M1306" t="s">
        <v>119</v>
      </c>
      <c r="N1306">
        <v>0</v>
      </c>
      <c r="O1306" t="s">
        <v>47</v>
      </c>
      <c r="P1306" t="s">
        <v>822</v>
      </c>
      <c r="Q1306" t="s">
        <v>48</v>
      </c>
      <c r="R1306" t="s">
        <v>49</v>
      </c>
      <c r="S1306" t="s">
        <v>50</v>
      </c>
      <c r="T1306" t="s">
        <v>51</v>
      </c>
      <c r="U1306" t="s">
        <v>52</v>
      </c>
      <c r="V1306">
        <v>1</v>
      </c>
      <c r="W1306" s="1">
        <v>715.00000000000011</v>
      </c>
      <c r="X1306">
        <v>0</v>
      </c>
      <c r="Y1306">
        <v>5</v>
      </c>
      <c r="Z1306">
        <v>5</v>
      </c>
      <c r="AA1306">
        <v>1</v>
      </c>
      <c r="AB1306" s="2">
        <v>0</v>
      </c>
      <c r="AC1306" s="1">
        <v>0</v>
      </c>
      <c r="AD1306" s="7">
        <v>43469</v>
      </c>
      <c r="AE1306" s="7">
        <v>43469</v>
      </c>
      <c r="AF1306">
        <v>0</v>
      </c>
      <c r="AG1306" t="s">
        <v>53</v>
      </c>
      <c r="AH1306" s="2">
        <v>0</v>
      </c>
      <c r="AI1306" s="1">
        <v>0</v>
      </c>
      <c r="AJ1306" s="1">
        <v>0</v>
      </c>
      <c r="AK1306" s="6" t="str">
        <f>+IF(Tabla1[[#This Row],[REQUEST_TY]]="SR MANTENIMIENTO CORRECTIVO", "EMERGENCIA", "OTROS")</f>
        <v>OTROS</v>
      </c>
      <c r="AL1306" s="6" t="str">
        <f>+_xlfn.IFS(Tabla1[[#This Row],[Veces obj]]&lt;=1,"0-1",Tabla1[[#This Row],[Veces obj]]&lt;=2,"1-2",Tabla1[[#This Row],[Veces obj]]&lt;=3,"2-3",TRUE,"&gt;3")</f>
        <v>0-1</v>
      </c>
      <c r="AM1306" s="6" t="str">
        <f>+_xlfn.IFS(MONTH(Tabla1[[#This Row],[MES]])&lt;=3,"Q1",MONTH(Tabla1[[#This Row],[MES]])&lt;=6,"Q2",MONTH(Tabla1[[#This Row],[MES]])&lt;=9,"Q3",TRUE,"Q4")</f>
        <v>Q1</v>
      </c>
      <c r="AN1306" t="str">
        <f>+IFERROR(VLOOKUP(Tabla1[[#This Row],[CUENTA]],CTAS[],2,0),"OTROS")</f>
        <v>OTROS</v>
      </c>
      <c r="AO1306">
        <v>1</v>
      </c>
      <c r="AP1306" t="str">
        <f>+IFERROR(VLOOKUP(Tabla1[[#This Row],[EMPLEADO]],IS[],3,0),"OTROS")</f>
        <v>CHIHUAHUA</v>
      </c>
      <c r="AQ1306" t="str">
        <f>+IFERROR(VLOOKUP(Tabla1[[#This Row],[EMPLEADO]],IS[[NÓMINA]:[INGENIERO]],2,0),"OTROS")</f>
        <v>LUIS EDUARDO MUÑOZ</v>
      </c>
    </row>
    <row r="1307" spans="1:43" x14ac:dyDescent="0.25">
      <c r="A1307" t="s">
        <v>36</v>
      </c>
      <c r="B1307">
        <v>1</v>
      </c>
      <c r="C1307" t="s">
        <v>3519</v>
      </c>
      <c r="D1307" t="s">
        <v>3346</v>
      </c>
      <c r="E1307" t="s">
        <v>39</v>
      </c>
      <c r="F1307" t="s">
        <v>3520</v>
      </c>
      <c r="G1307" s="17" t="s">
        <v>2236</v>
      </c>
      <c r="H1307" t="s">
        <v>42</v>
      </c>
      <c r="I1307" t="s">
        <v>43</v>
      </c>
      <c r="J1307" t="s">
        <v>8</v>
      </c>
      <c r="K1307" t="s">
        <v>2237</v>
      </c>
      <c r="L1307" t="s">
        <v>2238</v>
      </c>
      <c r="M1307" t="s">
        <v>131</v>
      </c>
      <c r="N1307">
        <v>1</v>
      </c>
      <c r="O1307" t="s">
        <v>47</v>
      </c>
      <c r="P1307" t="s">
        <v>822</v>
      </c>
      <c r="Q1307" t="s">
        <v>48</v>
      </c>
      <c r="R1307" t="s">
        <v>49</v>
      </c>
      <c r="S1307" t="s">
        <v>50</v>
      </c>
      <c r="T1307" t="s">
        <v>51</v>
      </c>
      <c r="U1307" t="s">
        <v>52</v>
      </c>
      <c r="V1307">
        <v>1</v>
      </c>
      <c r="W1307" s="1">
        <v>0</v>
      </c>
      <c r="X1307">
        <v>0</v>
      </c>
      <c r="Y1307">
        <v>5</v>
      </c>
      <c r="Z1307">
        <v>5</v>
      </c>
      <c r="AA1307">
        <v>1</v>
      </c>
      <c r="AB1307" s="2">
        <v>0</v>
      </c>
      <c r="AC1307" s="1">
        <v>0</v>
      </c>
      <c r="AD1307" s="7">
        <v>43473</v>
      </c>
      <c r="AE1307" s="7">
        <v>43473</v>
      </c>
      <c r="AF1307">
        <v>0</v>
      </c>
      <c r="AG1307" t="s">
        <v>53</v>
      </c>
      <c r="AH1307" s="2">
        <v>0</v>
      </c>
      <c r="AI1307" s="1">
        <v>0</v>
      </c>
      <c r="AJ1307" s="1">
        <v>0</v>
      </c>
      <c r="AK1307" s="6" t="str">
        <f>+IF(Tabla1[[#This Row],[REQUEST_TY]]="SR MANTENIMIENTO CORRECTIVO", "EMERGENCIA", "OTROS")</f>
        <v>OTROS</v>
      </c>
      <c r="AL1307" s="6" t="str">
        <f>+_xlfn.IFS(Tabla1[[#This Row],[Veces obj]]&lt;=1,"0-1",Tabla1[[#This Row],[Veces obj]]&lt;=2,"1-2",Tabla1[[#This Row],[Veces obj]]&lt;=3,"2-3",TRUE,"&gt;3")</f>
        <v>0-1</v>
      </c>
      <c r="AM1307" s="6" t="str">
        <f>+_xlfn.IFS(MONTH(Tabla1[[#This Row],[MES]])&lt;=3,"Q1",MONTH(Tabla1[[#This Row],[MES]])&lt;=6,"Q2",MONTH(Tabla1[[#This Row],[MES]])&lt;=9,"Q3",TRUE,"Q4")</f>
        <v>Q1</v>
      </c>
      <c r="AN1307" t="str">
        <f>+IFERROR(VLOOKUP(Tabla1[[#This Row],[CUENTA]],CTAS[],2,0),"OTROS")</f>
        <v>OTROS</v>
      </c>
      <c r="AP1307" t="str">
        <f>+IFERROR(VLOOKUP(Tabla1[[#This Row],[EMPLEADO]],IS[],3,0),"OTROS")</f>
        <v>OTROS</v>
      </c>
      <c r="AQ1307" t="str">
        <f>+IFERROR(VLOOKUP(Tabla1[[#This Row],[EMPLEADO]],IS[[NÓMINA]:[INGENIERO]],2,0),"OTROS")</f>
        <v>OTROS</v>
      </c>
    </row>
    <row r="1308" spans="1:43" x14ac:dyDescent="0.25">
      <c r="A1308" t="s">
        <v>36</v>
      </c>
      <c r="B1308">
        <v>1</v>
      </c>
      <c r="C1308" t="s">
        <v>3391</v>
      </c>
      <c r="D1308" t="s">
        <v>3346</v>
      </c>
      <c r="E1308" t="s">
        <v>562</v>
      </c>
      <c r="F1308" t="s">
        <v>3385</v>
      </c>
      <c r="G1308" s="17" t="s">
        <v>3392</v>
      </c>
      <c r="H1308" t="s">
        <v>163</v>
      </c>
      <c r="I1308" t="s">
        <v>43</v>
      </c>
      <c r="J1308" t="s">
        <v>8</v>
      </c>
      <c r="K1308" t="s">
        <v>144</v>
      </c>
      <c r="L1308" t="s">
        <v>145</v>
      </c>
      <c r="M1308" t="s">
        <v>119</v>
      </c>
      <c r="N1308">
        <v>0</v>
      </c>
      <c r="O1308" t="s">
        <v>47</v>
      </c>
      <c r="P1308" t="s">
        <v>822</v>
      </c>
      <c r="Q1308" t="s">
        <v>48</v>
      </c>
      <c r="R1308" t="s">
        <v>63</v>
      </c>
      <c r="S1308" t="s">
        <v>64</v>
      </c>
      <c r="T1308" t="s">
        <v>51</v>
      </c>
      <c r="U1308" t="s">
        <v>96</v>
      </c>
      <c r="V1308">
        <v>1</v>
      </c>
      <c r="W1308" s="1">
        <v>1365</v>
      </c>
      <c r="X1308">
        <v>0</v>
      </c>
      <c r="Y1308">
        <v>5</v>
      </c>
      <c r="Z1308">
        <v>5</v>
      </c>
      <c r="AA1308">
        <v>1</v>
      </c>
      <c r="AB1308" s="2">
        <v>0</v>
      </c>
      <c r="AC1308" s="1">
        <v>0</v>
      </c>
      <c r="AD1308" s="7">
        <v>43469</v>
      </c>
      <c r="AE1308" s="7">
        <v>43469</v>
      </c>
      <c r="AF1308">
        <v>0</v>
      </c>
      <c r="AG1308" t="s">
        <v>53</v>
      </c>
      <c r="AH1308" s="2">
        <v>0</v>
      </c>
      <c r="AI1308" s="1">
        <v>0</v>
      </c>
      <c r="AJ1308" s="1">
        <v>0</v>
      </c>
      <c r="AK1308" s="6" t="str">
        <f>+IF(Tabla1[[#This Row],[REQUEST_TY]]="SR MANTENIMIENTO CORRECTIVO", "EMERGENCIA", "OTROS")</f>
        <v>OTROS</v>
      </c>
      <c r="AL1308" s="6" t="str">
        <f>+_xlfn.IFS(Tabla1[[#This Row],[Veces obj]]&lt;=1,"0-1",Tabla1[[#This Row],[Veces obj]]&lt;=2,"1-2",Tabla1[[#This Row],[Veces obj]]&lt;=3,"2-3",TRUE,"&gt;3")</f>
        <v>0-1</v>
      </c>
      <c r="AM1308" s="6" t="str">
        <f>+_xlfn.IFS(MONTH(Tabla1[[#This Row],[MES]])&lt;=3,"Q1",MONTH(Tabla1[[#This Row],[MES]])&lt;=6,"Q2",MONTH(Tabla1[[#This Row],[MES]])&lt;=9,"Q3",TRUE,"Q4")</f>
        <v>Q1</v>
      </c>
      <c r="AN1308" t="str">
        <f>+IFERROR(VLOOKUP(Tabla1[[#This Row],[CUENTA]],CTAS[],2,0),"OTROS")</f>
        <v>OTROS</v>
      </c>
      <c r="AO1308">
        <v>1</v>
      </c>
      <c r="AP1308" t="str">
        <f>+IFERROR(VLOOKUP(Tabla1[[#This Row],[EMPLEADO]],IS[],3,0),"OTROS")</f>
        <v>CHIHUAHUA</v>
      </c>
      <c r="AQ1308" t="str">
        <f>+IFERROR(VLOOKUP(Tabla1[[#This Row],[EMPLEADO]],IS[[NÓMINA]:[INGENIERO]],2,0),"OTROS")</f>
        <v>LUIS EDUARDO MUÑOZ</v>
      </c>
    </row>
    <row r="1309" spans="1:43" x14ac:dyDescent="0.25">
      <c r="A1309" t="s">
        <v>36</v>
      </c>
      <c r="B1309">
        <v>1</v>
      </c>
      <c r="C1309" t="s">
        <v>2630</v>
      </c>
      <c r="D1309" t="s">
        <v>38</v>
      </c>
      <c r="E1309" t="s">
        <v>535</v>
      </c>
      <c r="F1309" t="s">
        <v>2631</v>
      </c>
      <c r="G1309" s="17" t="s">
        <v>2632</v>
      </c>
      <c r="H1309" t="s">
        <v>58</v>
      </c>
      <c r="I1309" t="s">
        <v>43</v>
      </c>
      <c r="J1309" t="s">
        <v>8</v>
      </c>
      <c r="K1309" t="s">
        <v>538</v>
      </c>
      <c r="L1309" t="s">
        <v>2633</v>
      </c>
      <c r="M1309" t="s">
        <v>2634</v>
      </c>
      <c r="N1309">
        <v>0</v>
      </c>
      <c r="O1309" t="s">
        <v>47</v>
      </c>
      <c r="P1309">
        <v>2589</v>
      </c>
      <c r="Q1309" t="s">
        <v>48</v>
      </c>
      <c r="R1309" t="s">
        <v>49</v>
      </c>
      <c r="S1309" t="s">
        <v>50</v>
      </c>
      <c r="T1309" t="s">
        <v>51</v>
      </c>
      <c r="U1309" t="s">
        <v>52</v>
      </c>
      <c r="V1309">
        <v>1.05</v>
      </c>
      <c r="W1309" s="1">
        <v>750.75000000000011</v>
      </c>
      <c r="X1309">
        <v>1</v>
      </c>
      <c r="Y1309">
        <v>2.67</v>
      </c>
      <c r="Z1309">
        <v>5</v>
      </c>
      <c r="AA1309">
        <v>0.53400000000000003</v>
      </c>
      <c r="AB1309" s="2">
        <v>0</v>
      </c>
      <c r="AC1309" s="1">
        <v>0</v>
      </c>
      <c r="AD1309" s="7">
        <v>43468</v>
      </c>
      <c r="AE1309" s="7">
        <v>43468</v>
      </c>
      <c r="AF1309">
        <v>0</v>
      </c>
      <c r="AG1309" t="s">
        <v>53</v>
      </c>
      <c r="AH1309" s="2">
        <v>0</v>
      </c>
      <c r="AI1309" s="1">
        <v>0</v>
      </c>
      <c r="AJ1309" s="1">
        <v>0</v>
      </c>
      <c r="AK1309" s="6" t="str">
        <f>+IF(Tabla1[[#This Row],[REQUEST_TY]]="SR MANTENIMIENTO CORRECTIVO", "EMERGENCIA", "OTROS")</f>
        <v>EMERGENCIA</v>
      </c>
      <c r="AL1309" s="6" t="str">
        <f>+_xlfn.IFS(Tabla1[[#This Row],[Veces obj]]&lt;=1,"0-1",Tabla1[[#This Row],[Veces obj]]&lt;=2,"1-2",Tabla1[[#This Row],[Veces obj]]&lt;=3,"2-3",TRUE,"&gt;3")</f>
        <v>0-1</v>
      </c>
      <c r="AM1309" s="6" t="str">
        <f>+_xlfn.IFS(MONTH(Tabla1[[#This Row],[MES]])&lt;=3,"Q1",MONTH(Tabla1[[#This Row],[MES]])&lt;=6,"Q2",MONTH(Tabla1[[#This Row],[MES]])&lt;=9,"Q3",TRUE,"Q4")</f>
        <v>Q1</v>
      </c>
      <c r="AN1309" t="str">
        <f>+IFERROR(VLOOKUP(Tabla1[[#This Row],[CUENTA]],CTAS[],2,0),"OTROS")</f>
        <v>OTROS</v>
      </c>
      <c r="AP1309" t="str">
        <f>+IFERROR(VLOOKUP(Tabla1[[#This Row],[EMPLEADO]],IS[],3,0),"OTROS")</f>
        <v>OTROS</v>
      </c>
      <c r="AQ1309" t="str">
        <f>+IFERROR(VLOOKUP(Tabla1[[#This Row],[EMPLEADO]],IS[[NÓMINA]:[INGENIERO]],2,0),"OTROS")</f>
        <v>OTROS</v>
      </c>
    </row>
    <row r="1310" spans="1:43" x14ac:dyDescent="0.25">
      <c r="A1310" t="s">
        <v>36</v>
      </c>
      <c r="B1310">
        <v>1</v>
      </c>
      <c r="C1310" t="s">
        <v>2635</v>
      </c>
      <c r="D1310" t="s">
        <v>38</v>
      </c>
      <c r="E1310" t="s">
        <v>884</v>
      </c>
      <c r="F1310" t="s">
        <v>2636</v>
      </c>
      <c r="G1310" s="17" t="s">
        <v>2637</v>
      </c>
      <c r="H1310" t="s">
        <v>574</v>
      </c>
      <c r="I1310" t="s">
        <v>43</v>
      </c>
      <c r="J1310" t="s">
        <v>8</v>
      </c>
      <c r="K1310" t="s">
        <v>144</v>
      </c>
      <c r="L1310" t="s">
        <v>2638</v>
      </c>
      <c r="M1310" t="s">
        <v>1761</v>
      </c>
      <c r="N1310">
        <v>0</v>
      </c>
      <c r="O1310" t="s">
        <v>47</v>
      </c>
      <c r="P1310">
        <v>434</v>
      </c>
      <c r="Q1310" t="s">
        <v>48</v>
      </c>
      <c r="R1310" t="s">
        <v>95</v>
      </c>
      <c r="S1310" t="s">
        <v>64</v>
      </c>
      <c r="T1310" t="s">
        <v>51</v>
      </c>
      <c r="U1310" t="s">
        <v>96</v>
      </c>
      <c r="V1310">
        <v>1.1000000000000001</v>
      </c>
      <c r="W1310" s="1">
        <v>1501.5000000000002</v>
      </c>
      <c r="X1310">
        <v>1</v>
      </c>
      <c r="Y1310">
        <v>2.67</v>
      </c>
      <c r="Z1310">
        <v>5</v>
      </c>
      <c r="AA1310">
        <v>0.53400000000000003</v>
      </c>
      <c r="AB1310" s="2">
        <v>0</v>
      </c>
      <c r="AC1310" s="1">
        <v>0</v>
      </c>
      <c r="AD1310" s="7">
        <v>43480</v>
      </c>
      <c r="AE1310" s="7">
        <v>43482</v>
      </c>
      <c r="AF1310">
        <v>2</v>
      </c>
      <c r="AG1310" t="s">
        <v>1680</v>
      </c>
      <c r="AH1310" s="2">
        <v>0.25</v>
      </c>
      <c r="AI1310" s="1">
        <v>-341.25</v>
      </c>
      <c r="AJ1310" s="1">
        <v>0</v>
      </c>
      <c r="AK1310" s="6" t="str">
        <f>+IF(Tabla1[[#This Row],[REQUEST_TY]]="SR MANTENIMIENTO CORRECTIVO", "EMERGENCIA", "OTROS")</f>
        <v>EMERGENCIA</v>
      </c>
      <c r="AL1310" s="6" t="str">
        <f>+_xlfn.IFS(Tabla1[[#This Row],[Veces obj]]&lt;=1,"0-1",Tabla1[[#This Row],[Veces obj]]&lt;=2,"1-2",Tabla1[[#This Row],[Veces obj]]&lt;=3,"2-3",TRUE,"&gt;3")</f>
        <v>0-1</v>
      </c>
      <c r="AM1310" s="6" t="str">
        <f>+_xlfn.IFS(MONTH(Tabla1[[#This Row],[MES]])&lt;=3,"Q1",MONTH(Tabla1[[#This Row],[MES]])&lt;=6,"Q2",MONTH(Tabla1[[#This Row],[MES]])&lt;=9,"Q3",TRUE,"Q4")</f>
        <v>Q1</v>
      </c>
      <c r="AN1310" t="str">
        <f>+IFERROR(VLOOKUP(Tabla1[[#This Row],[CUENTA]],CTAS[],2,0),"OTROS")</f>
        <v>OTROS</v>
      </c>
      <c r="AP1310" t="str">
        <f>+IFERROR(VLOOKUP(Tabla1[[#This Row],[EMPLEADO]],IS[],3,0),"OTROS")</f>
        <v>OTROS</v>
      </c>
      <c r="AQ1310" t="str">
        <f>+IFERROR(VLOOKUP(Tabla1[[#This Row],[EMPLEADO]],IS[[NÓMINA]:[INGENIERO]],2,0),"OTROS")</f>
        <v>OTROS</v>
      </c>
    </row>
    <row r="1311" spans="1:43" x14ac:dyDescent="0.25">
      <c r="A1311" t="s">
        <v>4444</v>
      </c>
      <c r="B1311">
        <v>1</v>
      </c>
      <c r="C1311" t="s">
        <v>5115</v>
      </c>
      <c r="D1311" t="s">
        <v>38</v>
      </c>
      <c r="E1311" t="s">
        <v>39</v>
      </c>
      <c r="F1311" t="s">
        <v>5116</v>
      </c>
      <c r="G1311" s="17" t="s">
        <v>2027</v>
      </c>
      <c r="H1311" t="s">
        <v>136</v>
      </c>
      <c r="I1311" t="s">
        <v>43</v>
      </c>
      <c r="J1311" t="s">
        <v>8</v>
      </c>
      <c r="K1311" t="s">
        <v>2028</v>
      </c>
      <c r="L1311" t="s">
        <v>2029</v>
      </c>
      <c r="M1311" t="s">
        <v>736</v>
      </c>
      <c r="N1311">
        <v>0</v>
      </c>
      <c r="O1311" t="s">
        <v>47</v>
      </c>
      <c r="P1311">
        <v>26</v>
      </c>
      <c r="Q1311" t="s">
        <v>62</v>
      </c>
      <c r="R1311" t="s">
        <v>49</v>
      </c>
      <c r="S1311" t="s">
        <v>50</v>
      </c>
      <c r="T1311" t="s">
        <v>51</v>
      </c>
      <c r="U1311" t="s">
        <v>154</v>
      </c>
      <c r="V1311">
        <v>0.6</v>
      </c>
      <c r="W1311" s="1">
        <v>429.00000000000006</v>
      </c>
      <c r="X1311">
        <v>1</v>
      </c>
      <c r="Y1311">
        <v>2.67</v>
      </c>
      <c r="Z1311">
        <v>5</v>
      </c>
      <c r="AA1311">
        <v>0.53400000000000003</v>
      </c>
      <c r="AB1311" s="2">
        <v>0</v>
      </c>
      <c r="AC1311" s="1">
        <v>0</v>
      </c>
      <c r="AD1311" s="7">
        <v>43502</v>
      </c>
      <c r="AE1311" s="7">
        <v>43502</v>
      </c>
      <c r="AF1311">
        <v>0</v>
      </c>
      <c r="AG1311" t="s">
        <v>53</v>
      </c>
      <c r="AH1311" s="2">
        <v>0</v>
      </c>
      <c r="AI1311" s="1">
        <v>0</v>
      </c>
      <c r="AJ1311" s="1">
        <v>0</v>
      </c>
      <c r="AK1311" s="6" t="str">
        <f>+IF(Tabla1[[#This Row],[REQUEST_TY]]="SR MANTENIMIENTO CORRECTIVO", "EMERGENCIA", "OTROS")</f>
        <v>EMERGENCIA</v>
      </c>
      <c r="AL1311" s="6" t="str">
        <f>+_xlfn.IFS(Tabla1[[#This Row],[Veces obj]]&lt;=1,"0-1",Tabla1[[#This Row],[Veces obj]]&lt;=2,"1-2",Tabla1[[#This Row],[Veces obj]]&lt;=3,"2-3",TRUE,"&gt;3")</f>
        <v>0-1</v>
      </c>
      <c r="AM1311" s="6" t="str">
        <f>+_xlfn.IFS(MONTH(Tabla1[[#This Row],[MES]])&lt;=3,"Q1",MONTH(Tabla1[[#This Row],[MES]])&lt;=6,"Q2",MONTH(Tabla1[[#This Row],[MES]])&lt;=9,"Q3",TRUE,"Q4")</f>
        <v>Q1</v>
      </c>
      <c r="AN1311" t="str">
        <f>+IFERROR(VLOOKUP(Tabla1[[#This Row],[CUENTA]],CTAS[],2,0),"OTROS")</f>
        <v>OTROS</v>
      </c>
      <c r="AP1311" t="str">
        <f>+IFERROR(VLOOKUP(Tabla1[[#This Row],[EMPLEADO]],IS[],3,0),"OTROS")</f>
        <v>OTROS</v>
      </c>
      <c r="AQ1311" t="str">
        <f>+IFERROR(VLOOKUP(Tabla1[[#This Row],[EMPLEADO]],IS[[NÓMINA]:[INGENIERO]],2,0),"OTROS")</f>
        <v>OTROS</v>
      </c>
    </row>
    <row r="1312" spans="1:43" x14ac:dyDescent="0.25">
      <c r="A1312" t="s">
        <v>4444</v>
      </c>
      <c r="B1312">
        <v>1</v>
      </c>
      <c r="C1312" t="s">
        <v>5723</v>
      </c>
      <c r="D1312" t="s">
        <v>38</v>
      </c>
      <c r="E1312" t="s">
        <v>76</v>
      </c>
      <c r="F1312" t="s">
        <v>5724</v>
      </c>
      <c r="G1312" s="17" t="s">
        <v>4392</v>
      </c>
      <c r="H1312" t="s">
        <v>915</v>
      </c>
      <c r="I1312" t="s">
        <v>43</v>
      </c>
      <c r="J1312" t="s">
        <v>8</v>
      </c>
      <c r="K1312" t="s">
        <v>102</v>
      </c>
      <c r="L1312" t="s">
        <v>3751</v>
      </c>
      <c r="M1312" t="s">
        <v>473</v>
      </c>
      <c r="N1312">
        <v>0</v>
      </c>
      <c r="O1312" t="s">
        <v>47</v>
      </c>
      <c r="P1312">
        <v>31</v>
      </c>
      <c r="Q1312" t="s">
        <v>82</v>
      </c>
      <c r="R1312" t="s">
        <v>63</v>
      </c>
      <c r="S1312" t="s">
        <v>64</v>
      </c>
      <c r="T1312" t="s">
        <v>51</v>
      </c>
      <c r="U1312" t="s">
        <v>83</v>
      </c>
      <c r="V1312">
        <v>1.05</v>
      </c>
      <c r="W1312" s="1">
        <v>1433.25</v>
      </c>
      <c r="X1312">
        <v>1</v>
      </c>
      <c r="Y1312">
        <v>2.67</v>
      </c>
      <c r="Z1312">
        <v>5</v>
      </c>
      <c r="AA1312">
        <v>0.53400000000000003</v>
      </c>
      <c r="AB1312" s="2">
        <v>0</v>
      </c>
      <c r="AC1312" s="1">
        <v>0</v>
      </c>
      <c r="AD1312" s="7">
        <v>43510</v>
      </c>
      <c r="AE1312" s="7">
        <v>43510</v>
      </c>
      <c r="AF1312">
        <v>0</v>
      </c>
      <c r="AG1312" t="s">
        <v>53</v>
      </c>
      <c r="AH1312" s="2">
        <v>0</v>
      </c>
      <c r="AI1312" s="1">
        <v>0</v>
      </c>
      <c r="AJ1312" s="1">
        <v>0</v>
      </c>
      <c r="AK1312" s="6" t="str">
        <f>+IF(Tabla1[[#This Row],[REQUEST_TY]]="SR MANTENIMIENTO CORRECTIVO", "EMERGENCIA", "OTROS")</f>
        <v>EMERGENCIA</v>
      </c>
      <c r="AL1312" s="6" t="str">
        <f>+_xlfn.IFS(Tabla1[[#This Row],[Veces obj]]&lt;=1,"0-1",Tabla1[[#This Row],[Veces obj]]&lt;=2,"1-2",Tabla1[[#This Row],[Veces obj]]&lt;=3,"2-3",TRUE,"&gt;3")</f>
        <v>0-1</v>
      </c>
      <c r="AM1312" s="6" t="str">
        <f>+_xlfn.IFS(MONTH(Tabla1[[#This Row],[MES]])&lt;=3,"Q1",MONTH(Tabla1[[#This Row],[MES]])&lt;=6,"Q2",MONTH(Tabla1[[#This Row],[MES]])&lt;=9,"Q3",TRUE,"Q4")</f>
        <v>Q1</v>
      </c>
      <c r="AN1312" t="str">
        <f>+IFERROR(VLOOKUP(Tabla1[[#This Row],[CUENTA]],CTAS[],2,0),"OTROS")</f>
        <v>OTROS</v>
      </c>
      <c r="AP1312" t="str">
        <f>+IFERROR(VLOOKUP(Tabla1[[#This Row],[EMPLEADO]],IS[],3,0),"OTROS")</f>
        <v>OTROS</v>
      </c>
      <c r="AQ1312" t="str">
        <f>+IFERROR(VLOOKUP(Tabla1[[#This Row],[EMPLEADO]],IS[[NÓMINA]:[INGENIERO]],2,0),"OTROS")</f>
        <v>OTROS</v>
      </c>
    </row>
    <row r="1313" spans="1:43" x14ac:dyDescent="0.25">
      <c r="A1313" t="s">
        <v>36</v>
      </c>
      <c r="B1313">
        <v>1</v>
      </c>
      <c r="C1313" t="s">
        <v>2639</v>
      </c>
      <c r="D1313" t="s">
        <v>38</v>
      </c>
      <c r="E1313" t="s">
        <v>113</v>
      </c>
      <c r="F1313" t="s">
        <v>2640</v>
      </c>
      <c r="G1313" s="17" t="s">
        <v>2641</v>
      </c>
      <c r="H1313" t="s">
        <v>204</v>
      </c>
      <c r="I1313" t="s">
        <v>43</v>
      </c>
      <c r="J1313" t="s">
        <v>8</v>
      </c>
      <c r="K1313" t="s">
        <v>125</v>
      </c>
      <c r="L1313" t="s">
        <v>2642</v>
      </c>
      <c r="M1313" t="s">
        <v>761</v>
      </c>
      <c r="N1313">
        <v>0</v>
      </c>
      <c r="O1313" t="s">
        <v>47</v>
      </c>
      <c r="P1313">
        <v>201</v>
      </c>
      <c r="Q1313" t="s">
        <v>48</v>
      </c>
      <c r="R1313" t="s">
        <v>49</v>
      </c>
      <c r="S1313" t="s">
        <v>50</v>
      </c>
      <c r="T1313" t="s">
        <v>208</v>
      </c>
      <c r="U1313" t="s">
        <v>52</v>
      </c>
      <c r="V1313">
        <v>1.05</v>
      </c>
      <c r="W1313" s="1">
        <v>750.75000000000011</v>
      </c>
      <c r="X1313">
        <v>1</v>
      </c>
      <c r="Y1313">
        <v>4.82</v>
      </c>
      <c r="Z1313">
        <v>9</v>
      </c>
      <c r="AA1313">
        <v>0.53555555555555556</v>
      </c>
      <c r="AB1313" s="2">
        <v>0</v>
      </c>
      <c r="AC1313" s="1">
        <v>0</v>
      </c>
      <c r="AD1313" s="7">
        <v>43475</v>
      </c>
      <c r="AE1313" s="7">
        <v>43475</v>
      </c>
      <c r="AF1313">
        <v>0</v>
      </c>
      <c r="AG1313" t="s">
        <v>53</v>
      </c>
      <c r="AH1313" s="2">
        <v>0</v>
      </c>
      <c r="AI1313" s="1">
        <v>0</v>
      </c>
      <c r="AJ1313" s="1">
        <v>0</v>
      </c>
      <c r="AK1313" s="6" t="str">
        <f>+IF(Tabla1[[#This Row],[REQUEST_TY]]="SR MANTENIMIENTO CORRECTIVO", "EMERGENCIA", "OTROS")</f>
        <v>EMERGENCIA</v>
      </c>
      <c r="AL1313" s="6" t="str">
        <f>+_xlfn.IFS(Tabla1[[#This Row],[Veces obj]]&lt;=1,"0-1",Tabla1[[#This Row],[Veces obj]]&lt;=2,"1-2",Tabla1[[#This Row],[Veces obj]]&lt;=3,"2-3",TRUE,"&gt;3")</f>
        <v>0-1</v>
      </c>
      <c r="AM1313" s="6" t="str">
        <f>+_xlfn.IFS(MONTH(Tabla1[[#This Row],[MES]])&lt;=3,"Q1",MONTH(Tabla1[[#This Row],[MES]])&lt;=6,"Q2",MONTH(Tabla1[[#This Row],[MES]])&lt;=9,"Q3",TRUE,"Q4")</f>
        <v>Q1</v>
      </c>
      <c r="AN1313" t="str">
        <f>+IFERROR(VLOOKUP(Tabla1[[#This Row],[CUENTA]],CTAS[],2,0),"OTROS")</f>
        <v>OTROS</v>
      </c>
      <c r="AP1313" t="str">
        <f>+IFERROR(VLOOKUP(Tabla1[[#This Row],[EMPLEADO]],IS[],3,0),"OTROS")</f>
        <v>OTROS</v>
      </c>
      <c r="AQ1313" t="str">
        <f>+IFERROR(VLOOKUP(Tabla1[[#This Row],[EMPLEADO]],IS[[NÓMINA]:[INGENIERO]],2,0),"OTROS")</f>
        <v>OTROS</v>
      </c>
    </row>
    <row r="1314" spans="1:43" x14ac:dyDescent="0.25">
      <c r="A1314" t="s">
        <v>36</v>
      </c>
      <c r="B1314">
        <v>1</v>
      </c>
      <c r="C1314" t="s">
        <v>2643</v>
      </c>
      <c r="D1314" t="s">
        <v>38</v>
      </c>
      <c r="E1314" t="s">
        <v>373</v>
      </c>
      <c r="F1314" t="s">
        <v>2644</v>
      </c>
      <c r="G1314" s="17" t="s">
        <v>2645</v>
      </c>
      <c r="H1314" t="s">
        <v>101</v>
      </c>
      <c r="I1314" t="s">
        <v>43</v>
      </c>
      <c r="J1314" t="s">
        <v>8</v>
      </c>
      <c r="K1314" t="s">
        <v>102</v>
      </c>
      <c r="L1314" t="s">
        <v>1994</v>
      </c>
      <c r="M1314" t="s">
        <v>1659</v>
      </c>
      <c r="N1314">
        <v>0</v>
      </c>
      <c r="O1314" t="s">
        <v>105</v>
      </c>
      <c r="P1314">
        <v>165</v>
      </c>
      <c r="Q1314" t="s">
        <v>48</v>
      </c>
      <c r="R1314" t="s">
        <v>153</v>
      </c>
      <c r="S1314" t="s">
        <v>50</v>
      </c>
      <c r="T1314" t="s">
        <v>51</v>
      </c>
      <c r="U1314" t="s">
        <v>52</v>
      </c>
      <c r="V1314">
        <v>1.05</v>
      </c>
      <c r="W1314" s="1">
        <v>491.40000000000003</v>
      </c>
      <c r="X1314">
        <v>1</v>
      </c>
      <c r="Y1314">
        <v>2.68</v>
      </c>
      <c r="Z1314">
        <v>5</v>
      </c>
      <c r="AA1314">
        <v>0.53600000000000003</v>
      </c>
      <c r="AB1314" s="2">
        <v>0</v>
      </c>
      <c r="AC1314" s="1">
        <v>0</v>
      </c>
      <c r="AD1314" s="7">
        <v>43490</v>
      </c>
      <c r="AE1314" s="7">
        <v>43490</v>
      </c>
      <c r="AF1314">
        <v>0</v>
      </c>
      <c r="AG1314" t="s">
        <v>53</v>
      </c>
      <c r="AH1314" s="2">
        <v>0</v>
      </c>
      <c r="AI1314" s="1">
        <v>0</v>
      </c>
      <c r="AJ1314" s="1">
        <v>0</v>
      </c>
      <c r="AK1314" s="6" t="str">
        <f>+IF(Tabla1[[#This Row],[REQUEST_TY]]="SR MANTENIMIENTO CORRECTIVO", "EMERGENCIA", "OTROS")</f>
        <v>EMERGENCIA</v>
      </c>
      <c r="AL1314" s="6" t="str">
        <f>+_xlfn.IFS(Tabla1[[#This Row],[Veces obj]]&lt;=1,"0-1",Tabla1[[#This Row],[Veces obj]]&lt;=2,"1-2",Tabla1[[#This Row],[Veces obj]]&lt;=3,"2-3",TRUE,"&gt;3")</f>
        <v>0-1</v>
      </c>
      <c r="AM1314" s="6" t="str">
        <f>+_xlfn.IFS(MONTH(Tabla1[[#This Row],[MES]])&lt;=3,"Q1",MONTH(Tabla1[[#This Row],[MES]])&lt;=6,"Q2",MONTH(Tabla1[[#This Row],[MES]])&lt;=9,"Q3",TRUE,"Q4")</f>
        <v>Q1</v>
      </c>
      <c r="AN1314" t="str">
        <f>+IFERROR(VLOOKUP(Tabla1[[#This Row],[CUENTA]],CTAS[],2,0),"OTROS")</f>
        <v>OTROS</v>
      </c>
      <c r="AP1314" t="str">
        <f>+IFERROR(VLOOKUP(Tabla1[[#This Row],[EMPLEADO]],IS[],3,0),"OTROS")</f>
        <v>OTROS</v>
      </c>
      <c r="AQ1314" t="str">
        <f>+IFERROR(VLOOKUP(Tabla1[[#This Row],[EMPLEADO]],IS[[NÓMINA]:[INGENIERO]],2,0),"OTROS")</f>
        <v>OTROS</v>
      </c>
    </row>
    <row r="1315" spans="1:43" x14ac:dyDescent="0.25">
      <c r="A1315" t="s">
        <v>36</v>
      </c>
      <c r="B1315">
        <v>1</v>
      </c>
      <c r="C1315" t="s">
        <v>2646</v>
      </c>
      <c r="D1315" t="s">
        <v>38</v>
      </c>
      <c r="E1315" t="s">
        <v>332</v>
      </c>
      <c r="F1315" t="s">
        <v>2647</v>
      </c>
      <c r="G1315" s="17" t="s">
        <v>2648</v>
      </c>
      <c r="H1315" t="s">
        <v>915</v>
      </c>
      <c r="I1315" t="s">
        <v>43</v>
      </c>
      <c r="J1315" t="s">
        <v>8</v>
      </c>
      <c r="K1315" t="s">
        <v>59</v>
      </c>
      <c r="L1315" t="s">
        <v>629</v>
      </c>
      <c r="M1315" t="s">
        <v>46</v>
      </c>
      <c r="N1315">
        <v>0</v>
      </c>
      <c r="O1315" t="s">
        <v>47</v>
      </c>
      <c r="P1315">
        <v>185</v>
      </c>
      <c r="Q1315" t="s">
        <v>48</v>
      </c>
      <c r="R1315" t="s">
        <v>317</v>
      </c>
      <c r="S1315" t="s">
        <v>318</v>
      </c>
      <c r="T1315" t="s">
        <v>51</v>
      </c>
      <c r="U1315" t="s">
        <v>353</v>
      </c>
      <c r="V1315">
        <v>1.1499999999999999</v>
      </c>
      <c r="W1315" s="1">
        <v>1808.95</v>
      </c>
      <c r="X1315">
        <v>1</v>
      </c>
      <c r="Y1315">
        <v>2.15</v>
      </c>
      <c r="Z1315">
        <v>4</v>
      </c>
      <c r="AA1315">
        <v>0.53749999999999998</v>
      </c>
      <c r="AB1315" s="2">
        <v>0</v>
      </c>
      <c r="AC1315" s="1">
        <v>0</v>
      </c>
      <c r="AD1315" s="7">
        <v>43472</v>
      </c>
      <c r="AE1315" s="7">
        <v>43472</v>
      </c>
      <c r="AF1315">
        <v>0</v>
      </c>
      <c r="AG1315" t="s">
        <v>53</v>
      </c>
      <c r="AH1315" s="2">
        <v>0</v>
      </c>
      <c r="AI1315" s="1">
        <v>0</v>
      </c>
      <c r="AJ1315" s="1">
        <v>0</v>
      </c>
      <c r="AK1315" s="6" t="str">
        <f>+IF(Tabla1[[#This Row],[REQUEST_TY]]="SR MANTENIMIENTO CORRECTIVO", "EMERGENCIA", "OTROS")</f>
        <v>EMERGENCIA</v>
      </c>
      <c r="AL1315" s="6" t="str">
        <f>+_xlfn.IFS(Tabla1[[#This Row],[Veces obj]]&lt;=1,"0-1",Tabla1[[#This Row],[Veces obj]]&lt;=2,"1-2",Tabla1[[#This Row],[Veces obj]]&lt;=3,"2-3",TRUE,"&gt;3")</f>
        <v>0-1</v>
      </c>
      <c r="AM1315" s="6" t="str">
        <f>+_xlfn.IFS(MONTH(Tabla1[[#This Row],[MES]])&lt;=3,"Q1",MONTH(Tabla1[[#This Row],[MES]])&lt;=6,"Q2",MONTH(Tabla1[[#This Row],[MES]])&lt;=9,"Q3",TRUE,"Q4")</f>
        <v>Q1</v>
      </c>
      <c r="AN1315" t="str">
        <f>+IFERROR(VLOOKUP(Tabla1[[#This Row],[CUENTA]],CTAS[],2,0),"OTROS")</f>
        <v>OTROS</v>
      </c>
      <c r="AP1315" t="str">
        <f>+IFERROR(VLOOKUP(Tabla1[[#This Row],[EMPLEADO]],IS[],3,0),"OTROS")</f>
        <v>OTROS</v>
      </c>
      <c r="AQ1315" t="str">
        <f>+IFERROR(VLOOKUP(Tabla1[[#This Row],[EMPLEADO]],IS[[NÓMINA]:[INGENIERO]],2,0),"OTROS")</f>
        <v>OTROS</v>
      </c>
    </row>
    <row r="1316" spans="1:43" x14ac:dyDescent="0.25">
      <c r="A1316" t="s">
        <v>36</v>
      </c>
      <c r="B1316">
        <v>1</v>
      </c>
      <c r="C1316" t="s">
        <v>2649</v>
      </c>
      <c r="D1316" t="s">
        <v>38</v>
      </c>
      <c r="E1316" t="s">
        <v>258</v>
      </c>
      <c r="F1316" t="s">
        <v>2647</v>
      </c>
      <c r="G1316" s="17" t="s">
        <v>2650</v>
      </c>
      <c r="H1316" t="s">
        <v>246</v>
      </c>
      <c r="I1316" t="s">
        <v>43</v>
      </c>
      <c r="J1316" t="s">
        <v>8</v>
      </c>
      <c r="K1316" t="s">
        <v>102</v>
      </c>
      <c r="L1316" t="s">
        <v>1793</v>
      </c>
      <c r="M1316" t="s">
        <v>1794</v>
      </c>
      <c r="N1316">
        <v>0</v>
      </c>
      <c r="O1316" t="s">
        <v>105</v>
      </c>
      <c r="P1316">
        <v>21</v>
      </c>
      <c r="Q1316" t="s">
        <v>62</v>
      </c>
      <c r="R1316" t="s">
        <v>138</v>
      </c>
      <c r="S1316" t="s">
        <v>139</v>
      </c>
      <c r="T1316" t="s">
        <v>51</v>
      </c>
      <c r="U1316" t="s">
        <v>262</v>
      </c>
      <c r="V1316">
        <v>1.05</v>
      </c>
      <c r="W1316" s="1">
        <v>843.15000000000009</v>
      </c>
      <c r="X1316">
        <v>1</v>
      </c>
      <c r="Y1316">
        <v>2.15</v>
      </c>
      <c r="Z1316">
        <v>4</v>
      </c>
      <c r="AA1316">
        <v>0.53749999999999998</v>
      </c>
      <c r="AB1316" s="2">
        <v>0</v>
      </c>
      <c r="AC1316" s="1">
        <v>0</v>
      </c>
      <c r="AD1316" s="7">
        <v>43475</v>
      </c>
      <c r="AE1316" s="7">
        <v>43475</v>
      </c>
      <c r="AF1316">
        <v>0</v>
      </c>
      <c r="AG1316" t="s">
        <v>53</v>
      </c>
      <c r="AH1316" s="2">
        <v>0</v>
      </c>
      <c r="AI1316" s="1">
        <v>0</v>
      </c>
      <c r="AJ1316" s="1">
        <v>0</v>
      </c>
      <c r="AK1316" s="6" t="str">
        <f>+IF(Tabla1[[#This Row],[REQUEST_TY]]="SR MANTENIMIENTO CORRECTIVO", "EMERGENCIA", "OTROS")</f>
        <v>EMERGENCIA</v>
      </c>
      <c r="AL1316" s="6" t="str">
        <f>+_xlfn.IFS(Tabla1[[#This Row],[Veces obj]]&lt;=1,"0-1",Tabla1[[#This Row],[Veces obj]]&lt;=2,"1-2",Tabla1[[#This Row],[Veces obj]]&lt;=3,"2-3",TRUE,"&gt;3")</f>
        <v>0-1</v>
      </c>
      <c r="AM1316" s="6" t="str">
        <f>+_xlfn.IFS(MONTH(Tabla1[[#This Row],[MES]])&lt;=3,"Q1",MONTH(Tabla1[[#This Row],[MES]])&lt;=6,"Q2",MONTH(Tabla1[[#This Row],[MES]])&lt;=9,"Q3",TRUE,"Q4")</f>
        <v>Q1</v>
      </c>
      <c r="AN1316" t="str">
        <f>+IFERROR(VLOOKUP(Tabla1[[#This Row],[CUENTA]],CTAS[],2,0),"OTROS")</f>
        <v>OTROS</v>
      </c>
      <c r="AP1316" t="str">
        <f>+IFERROR(VLOOKUP(Tabla1[[#This Row],[EMPLEADO]],IS[],3,0),"OTROS")</f>
        <v>OTROS</v>
      </c>
      <c r="AQ1316" t="str">
        <f>+IFERROR(VLOOKUP(Tabla1[[#This Row],[EMPLEADO]],IS[[NÓMINA]:[INGENIERO]],2,0),"OTROS")</f>
        <v>OTROS</v>
      </c>
    </row>
    <row r="1317" spans="1:43" x14ac:dyDescent="0.25">
      <c r="A1317" t="s">
        <v>4444</v>
      </c>
      <c r="B1317">
        <v>1</v>
      </c>
      <c r="C1317" t="s">
        <v>5888</v>
      </c>
      <c r="D1317" t="s">
        <v>38</v>
      </c>
      <c r="E1317" t="s">
        <v>133</v>
      </c>
      <c r="F1317" t="s">
        <v>5889</v>
      </c>
      <c r="G1317" s="17" t="s">
        <v>503</v>
      </c>
      <c r="H1317" t="s">
        <v>58</v>
      </c>
      <c r="I1317" t="s">
        <v>43</v>
      </c>
      <c r="J1317" t="s">
        <v>8</v>
      </c>
      <c r="K1317" t="s">
        <v>59</v>
      </c>
      <c r="L1317" t="s">
        <v>504</v>
      </c>
      <c r="M1317" t="s">
        <v>505</v>
      </c>
      <c r="N1317">
        <v>0</v>
      </c>
      <c r="O1317" t="s">
        <v>47</v>
      </c>
      <c r="P1317">
        <v>35</v>
      </c>
      <c r="Q1317" t="s">
        <v>82</v>
      </c>
      <c r="R1317" t="s">
        <v>138</v>
      </c>
      <c r="S1317" t="s">
        <v>139</v>
      </c>
      <c r="T1317" t="s">
        <v>51</v>
      </c>
      <c r="U1317" t="s">
        <v>140</v>
      </c>
      <c r="V1317">
        <v>1.1000000000000001</v>
      </c>
      <c r="W1317" s="1">
        <v>1730.3000000000004</v>
      </c>
      <c r="X1317">
        <v>1</v>
      </c>
      <c r="Y1317">
        <v>2.15</v>
      </c>
      <c r="Z1317">
        <v>4</v>
      </c>
      <c r="AA1317">
        <v>0.53749999999999998</v>
      </c>
      <c r="AB1317" s="2">
        <v>0</v>
      </c>
      <c r="AC1317" s="1">
        <v>0</v>
      </c>
      <c r="AD1317" s="7">
        <v>43511</v>
      </c>
      <c r="AE1317" s="7">
        <v>43511</v>
      </c>
      <c r="AF1317">
        <v>0</v>
      </c>
      <c r="AG1317" t="s">
        <v>53</v>
      </c>
      <c r="AH1317" s="2">
        <v>0</v>
      </c>
      <c r="AI1317" s="1">
        <v>0</v>
      </c>
      <c r="AJ1317" s="1">
        <v>0</v>
      </c>
      <c r="AK1317" s="6" t="str">
        <f>+IF(Tabla1[[#This Row],[REQUEST_TY]]="SR MANTENIMIENTO CORRECTIVO", "EMERGENCIA", "OTROS")</f>
        <v>EMERGENCIA</v>
      </c>
      <c r="AL1317" s="6" t="str">
        <f>+_xlfn.IFS(Tabla1[[#This Row],[Veces obj]]&lt;=1,"0-1",Tabla1[[#This Row],[Veces obj]]&lt;=2,"1-2",Tabla1[[#This Row],[Veces obj]]&lt;=3,"2-3",TRUE,"&gt;3")</f>
        <v>0-1</v>
      </c>
      <c r="AM1317" s="6" t="str">
        <f>+_xlfn.IFS(MONTH(Tabla1[[#This Row],[MES]])&lt;=3,"Q1",MONTH(Tabla1[[#This Row],[MES]])&lt;=6,"Q2",MONTH(Tabla1[[#This Row],[MES]])&lt;=9,"Q3",TRUE,"Q4")</f>
        <v>Q1</v>
      </c>
      <c r="AN1317" t="str">
        <f>+IFERROR(VLOOKUP(Tabla1[[#This Row],[CUENTA]],CTAS[],2,0),"OTROS")</f>
        <v>OTROS</v>
      </c>
      <c r="AP1317" t="str">
        <f>+IFERROR(VLOOKUP(Tabla1[[#This Row],[EMPLEADO]],IS[],3,0),"OTROS")</f>
        <v>OTROS</v>
      </c>
      <c r="AQ1317" t="str">
        <f>+IFERROR(VLOOKUP(Tabla1[[#This Row],[EMPLEADO]],IS[[NÓMINA]:[INGENIERO]],2,0),"OTROS")</f>
        <v>OTROS</v>
      </c>
    </row>
    <row r="1318" spans="1:43" x14ac:dyDescent="0.25">
      <c r="A1318" t="s">
        <v>36</v>
      </c>
      <c r="B1318">
        <v>1</v>
      </c>
      <c r="C1318" t="s">
        <v>2651</v>
      </c>
      <c r="D1318" t="s">
        <v>38</v>
      </c>
      <c r="E1318" t="s">
        <v>2652</v>
      </c>
      <c r="F1318" t="s">
        <v>1175</v>
      </c>
      <c r="G1318" s="17" t="s">
        <v>2653</v>
      </c>
      <c r="H1318" t="s">
        <v>1211</v>
      </c>
      <c r="I1318" t="s">
        <v>43</v>
      </c>
      <c r="J1318" t="s">
        <v>8</v>
      </c>
      <c r="K1318" t="s">
        <v>1521</v>
      </c>
      <c r="L1318" t="s">
        <v>2654</v>
      </c>
      <c r="M1318" t="s">
        <v>411</v>
      </c>
      <c r="N1318">
        <v>0</v>
      </c>
      <c r="O1318" t="s">
        <v>47</v>
      </c>
      <c r="P1318">
        <v>533</v>
      </c>
      <c r="Q1318" t="s">
        <v>48</v>
      </c>
      <c r="R1318" t="s">
        <v>235</v>
      </c>
      <c r="S1318" t="s">
        <v>50</v>
      </c>
      <c r="T1318" t="s">
        <v>51</v>
      </c>
      <c r="U1318" t="s">
        <v>52</v>
      </c>
      <c r="V1318">
        <v>1.05</v>
      </c>
      <c r="W1318" s="1">
        <v>750.75000000000011</v>
      </c>
      <c r="X1318">
        <v>1</v>
      </c>
      <c r="Y1318">
        <v>2.7</v>
      </c>
      <c r="Z1318">
        <v>5</v>
      </c>
      <c r="AA1318">
        <v>0.54</v>
      </c>
      <c r="AB1318" s="2">
        <v>0</v>
      </c>
      <c r="AC1318" s="1">
        <v>0</v>
      </c>
      <c r="AD1318" s="7">
        <v>43474</v>
      </c>
      <c r="AE1318" s="7">
        <v>43475</v>
      </c>
      <c r="AF1318">
        <v>1</v>
      </c>
      <c r="AG1318" t="s">
        <v>53</v>
      </c>
      <c r="AH1318" s="2">
        <v>0</v>
      </c>
      <c r="AI1318" s="1">
        <v>0</v>
      </c>
      <c r="AJ1318" s="1">
        <v>0</v>
      </c>
      <c r="AK1318" s="6" t="str">
        <f>+IF(Tabla1[[#This Row],[REQUEST_TY]]="SR MANTENIMIENTO CORRECTIVO", "EMERGENCIA", "OTROS")</f>
        <v>EMERGENCIA</v>
      </c>
      <c r="AL1318" s="6" t="str">
        <f>+_xlfn.IFS(Tabla1[[#This Row],[Veces obj]]&lt;=1,"0-1",Tabla1[[#This Row],[Veces obj]]&lt;=2,"1-2",Tabla1[[#This Row],[Veces obj]]&lt;=3,"2-3",TRUE,"&gt;3")</f>
        <v>0-1</v>
      </c>
      <c r="AM1318" s="6" t="str">
        <f>+_xlfn.IFS(MONTH(Tabla1[[#This Row],[MES]])&lt;=3,"Q1",MONTH(Tabla1[[#This Row],[MES]])&lt;=6,"Q2",MONTH(Tabla1[[#This Row],[MES]])&lt;=9,"Q3",TRUE,"Q4")</f>
        <v>Q1</v>
      </c>
      <c r="AN1318" t="str">
        <f>+IFERROR(VLOOKUP(Tabla1[[#This Row],[CUENTA]],CTAS[],2,0),"OTROS")</f>
        <v>OTROS</v>
      </c>
      <c r="AP1318" t="str">
        <f>+IFERROR(VLOOKUP(Tabla1[[#This Row],[EMPLEADO]],IS[],3,0),"OTROS")</f>
        <v>OTROS</v>
      </c>
      <c r="AQ1318" t="str">
        <f>+IFERROR(VLOOKUP(Tabla1[[#This Row],[EMPLEADO]],IS[[NÓMINA]:[INGENIERO]],2,0),"OTROS")</f>
        <v>OTROS</v>
      </c>
    </row>
    <row r="1319" spans="1:43" x14ac:dyDescent="0.25">
      <c r="A1319" t="s">
        <v>36</v>
      </c>
      <c r="B1319">
        <v>1</v>
      </c>
      <c r="C1319" t="s">
        <v>2655</v>
      </c>
      <c r="D1319" t="s">
        <v>38</v>
      </c>
      <c r="E1319" t="s">
        <v>2199</v>
      </c>
      <c r="F1319" t="s">
        <v>2656</v>
      </c>
      <c r="G1319" s="17" t="s">
        <v>2201</v>
      </c>
      <c r="H1319" t="s">
        <v>453</v>
      </c>
      <c r="I1319" t="s">
        <v>43</v>
      </c>
      <c r="J1319" t="s">
        <v>8</v>
      </c>
      <c r="K1319" t="s">
        <v>2202</v>
      </c>
      <c r="L1319" t="s">
        <v>2203</v>
      </c>
      <c r="M1319" t="s">
        <v>1761</v>
      </c>
      <c r="N1319">
        <v>0</v>
      </c>
      <c r="O1319" t="s">
        <v>47</v>
      </c>
      <c r="P1319">
        <v>2609</v>
      </c>
      <c r="Q1319" t="s">
        <v>48</v>
      </c>
      <c r="R1319" t="s">
        <v>153</v>
      </c>
      <c r="S1319" t="s">
        <v>50</v>
      </c>
      <c r="T1319" t="s">
        <v>51</v>
      </c>
      <c r="U1319" t="s">
        <v>52</v>
      </c>
      <c r="V1319">
        <v>1.05</v>
      </c>
      <c r="W1319" s="1">
        <v>750.75000000000011</v>
      </c>
      <c r="X1319">
        <v>1</v>
      </c>
      <c r="Y1319">
        <v>2.7</v>
      </c>
      <c r="Z1319">
        <v>5</v>
      </c>
      <c r="AA1319">
        <v>0.54</v>
      </c>
      <c r="AB1319" s="2">
        <v>0</v>
      </c>
      <c r="AC1319" s="1">
        <v>0</v>
      </c>
      <c r="AD1319" s="7">
        <v>43488</v>
      </c>
      <c r="AE1319" s="7">
        <v>43488</v>
      </c>
      <c r="AF1319">
        <v>0</v>
      </c>
      <c r="AG1319" t="s">
        <v>53</v>
      </c>
      <c r="AH1319" s="2">
        <v>0</v>
      </c>
      <c r="AI1319" s="1">
        <v>0</v>
      </c>
      <c r="AJ1319" s="1">
        <v>0</v>
      </c>
      <c r="AK1319" s="6" t="str">
        <f>+IF(Tabla1[[#This Row],[REQUEST_TY]]="SR MANTENIMIENTO CORRECTIVO", "EMERGENCIA", "OTROS")</f>
        <v>EMERGENCIA</v>
      </c>
      <c r="AL1319" s="6" t="str">
        <f>+_xlfn.IFS(Tabla1[[#This Row],[Veces obj]]&lt;=1,"0-1",Tabla1[[#This Row],[Veces obj]]&lt;=2,"1-2",Tabla1[[#This Row],[Veces obj]]&lt;=3,"2-3",TRUE,"&gt;3")</f>
        <v>0-1</v>
      </c>
      <c r="AM1319" s="6" t="str">
        <f>+_xlfn.IFS(MONTH(Tabla1[[#This Row],[MES]])&lt;=3,"Q1",MONTH(Tabla1[[#This Row],[MES]])&lt;=6,"Q2",MONTH(Tabla1[[#This Row],[MES]])&lt;=9,"Q3",TRUE,"Q4")</f>
        <v>Q1</v>
      </c>
      <c r="AN1319" t="str">
        <f>+IFERROR(VLOOKUP(Tabla1[[#This Row],[CUENTA]],CTAS[],2,0),"OTROS")</f>
        <v>OTROS</v>
      </c>
      <c r="AP1319" t="str">
        <f>+IFERROR(VLOOKUP(Tabla1[[#This Row],[EMPLEADO]],IS[],3,0),"OTROS")</f>
        <v>OTROS</v>
      </c>
      <c r="AQ1319" t="str">
        <f>+IFERROR(VLOOKUP(Tabla1[[#This Row],[EMPLEADO]],IS[[NÓMINA]:[INGENIERO]],2,0),"OTROS")</f>
        <v>OTROS</v>
      </c>
    </row>
    <row r="1320" spans="1:43" x14ac:dyDescent="0.25">
      <c r="A1320" t="s">
        <v>4444</v>
      </c>
      <c r="B1320">
        <v>1</v>
      </c>
      <c r="C1320" t="s">
        <v>4625</v>
      </c>
      <c r="D1320" t="s">
        <v>38</v>
      </c>
      <c r="E1320" t="s">
        <v>3897</v>
      </c>
      <c r="F1320" t="s">
        <v>4626</v>
      </c>
      <c r="G1320" s="17" t="s">
        <v>3899</v>
      </c>
      <c r="H1320" t="s">
        <v>409</v>
      </c>
      <c r="I1320" t="s">
        <v>43</v>
      </c>
      <c r="J1320" t="s">
        <v>8</v>
      </c>
      <c r="K1320" t="s">
        <v>1521</v>
      </c>
      <c r="L1320" t="s">
        <v>2654</v>
      </c>
      <c r="M1320" t="s">
        <v>411</v>
      </c>
      <c r="N1320">
        <v>0</v>
      </c>
      <c r="O1320" t="s">
        <v>47</v>
      </c>
      <c r="P1320">
        <v>16</v>
      </c>
      <c r="Q1320" t="s">
        <v>62</v>
      </c>
      <c r="R1320" t="s">
        <v>153</v>
      </c>
      <c r="S1320" t="s">
        <v>50</v>
      </c>
      <c r="T1320" t="s">
        <v>51</v>
      </c>
      <c r="U1320" t="s">
        <v>154</v>
      </c>
      <c r="V1320">
        <v>0.6</v>
      </c>
      <c r="W1320" s="1">
        <v>429.00000000000006</v>
      </c>
      <c r="X1320">
        <v>1</v>
      </c>
      <c r="Y1320">
        <v>2.7</v>
      </c>
      <c r="Z1320">
        <v>5</v>
      </c>
      <c r="AA1320">
        <v>0.54</v>
      </c>
      <c r="AB1320" s="2">
        <v>0</v>
      </c>
      <c r="AC1320" s="1">
        <v>0</v>
      </c>
      <c r="AD1320" s="7">
        <v>43497</v>
      </c>
      <c r="AE1320" s="7">
        <v>43497</v>
      </c>
      <c r="AF1320">
        <v>0</v>
      </c>
      <c r="AG1320" t="s">
        <v>53</v>
      </c>
      <c r="AH1320" s="2">
        <v>0</v>
      </c>
      <c r="AI1320" s="1">
        <v>0</v>
      </c>
      <c r="AJ1320" s="1">
        <v>0</v>
      </c>
      <c r="AK1320" s="6" t="str">
        <f>+IF(Tabla1[[#This Row],[REQUEST_TY]]="SR MANTENIMIENTO CORRECTIVO", "EMERGENCIA", "OTROS")</f>
        <v>EMERGENCIA</v>
      </c>
      <c r="AL1320" s="6" t="str">
        <f>+_xlfn.IFS(Tabla1[[#This Row],[Veces obj]]&lt;=1,"0-1",Tabla1[[#This Row],[Veces obj]]&lt;=2,"1-2",Tabla1[[#This Row],[Veces obj]]&lt;=3,"2-3",TRUE,"&gt;3")</f>
        <v>0-1</v>
      </c>
      <c r="AM1320" s="6" t="str">
        <f>+_xlfn.IFS(MONTH(Tabla1[[#This Row],[MES]])&lt;=3,"Q1",MONTH(Tabla1[[#This Row],[MES]])&lt;=6,"Q2",MONTH(Tabla1[[#This Row],[MES]])&lt;=9,"Q3",TRUE,"Q4")</f>
        <v>Q1</v>
      </c>
      <c r="AN1320" t="str">
        <f>+IFERROR(VLOOKUP(Tabla1[[#This Row],[CUENTA]],CTAS[],2,0),"OTROS")</f>
        <v>OTROS</v>
      </c>
      <c r="AP1320" t="str">
        <f>+IFERROR(VLOOKUP(Tabla1[[#This Row],[EMPLEADO]],IS[],3,0),"OTROS")</f>
        <v>OTROS</v>
      </c>
      <c r="AQ1320" t="str">
        <f>+IFERROR(VLOOKUP(Tabla1[[#This Row],[EMPLEADO]],IS[[NÓMINA]:[INGENIERO]],2,0),"OTROS")</f>
        <v>OTROS</v>
      </c>
    </row>
    <row r="1321" spans="1:43" x14ac:dyDescent="0.25">
      <c r="A1321" t="s">
        <v>36</v>
      </c>
      <c r="B1321">
        <v>1</v>
      </c>
      <c r="C1321" t="s">
        <v>2657</v>
      </c>
      <c r="D1321" t="s">
        <v>38</v>
      </c>
      <c r="E1321" t="s">
        <v>39</v>
      </c>
      <c r="F1321" t="s">
        <v>2658</v>
      </c>
      <c r="G1321" s="17" t="s">
        <v>2659</v>
      </c>
      <c r="H1321" t="s">
        <v>58</v>
      </c>
      <c r="I1321" t="s">
        <v>43</v>
      </c>
      <c r="J1321" t="s">
        <v>8</v>
      </c>
      <c r="K1321" t="s">
        <v>2660</v>
      </c>
      <c r="L1321" t="s">
        <v>2661</v>
      </c>
      <c r="M1321" t="s">
        <v>545</v>
      </c>
      <c r="N1321">
        <v>0</v>
      </c>
      <c r="O1321" t="s">
        <v>47</v>
      </c>
      <c r="P1321">
        <v>226</v>
      </c>
      <c r="Q1321" t="s">
        <v>48</v>
      </c>
      <c r="R1321" t="s">
        <v>49</v>
      </c>
      <c r="S1321" t="s">
        <v>50</v>
      </c>
      <c r="T1321" t="s">
        <v>208</v>
      </c>
      <c r="U1321" t="s">
        <v>52</v>
      </c>
      <c r="V1321">
        <v>1.05</v>
      </c>
      <c r="W1321" s="1">
        <v>750.75000000000011</v>
      </c>
      <c r="X1321">
        <v>1</v>
      </c>
      <c r="Y1321">
        <v>4.87</v>
      </c>
      <c r="Z1321">
        <v>9</v>
      </c>
      <c r="AA1321">
        <v>0.5411111111111111</v>
      </c>
      <c r="AB1321" s="2">
        <v>0</v>
      </c>
      <c r="AC1321" s="1">
        <v>0</v>
      </c>
      <c r="AD1321" s="7">
        <v>43468</v>
      </c>
      <c r="AE1321" s="7">
        <v>43468</v>
      </c>
      <c r="AF1321">
        <v>0</v>
      </c>
      <c r="AG1321" t="s">
        <v>53</v>
      </c>
      <c r="AH1321" s="2">
        <v>0</v>
      </c>
      <c r="AI1321" s="1">
        <v>0</v>
      </c>
      <c r="AJ1321" s="1">
        <v>0</v>
      </c>
      <c r="AK1321" s="6" t="str">
        <f>+IF(Tabla1[[#This Row],[REQUEST_TY]]="SR MANTENIMIENTO CORRECTIVO", "EMERGENCIA", "OTROS")</f>
        <v>EMERGENCIA</v>
      </c>
      <c r="AL1321" s="6" t="str">
        <f>+_xlfn.IFS(Tabla1[[#This Row],[Veces obj]]&lt;=1,"0-1",Tabla1[[#This Row],[Veces obj]]&lt;=2,"1-2",Tabla1[[#This Row],[Veces obj]]&lt;=3,"2-3",TRUE,"&gt;3")</f>
        <v>0-1</v>
      </c>
      <c r="AM1321" s="6" t="str">
        <f>+_xlfn.IFS(MONTH(Tabla1[[#This Row],[MES]])&lt;=3,"Q1",MONTH(Tabla1[[#This Row],[MES]])&lt;=6,"Q2",MONTH(Tabla1[[#This Row],[MES]])&lt;=9,"Q3",TRUE,"Q4")</f>
        <v>Q1</v>
      </c>
      <c r="AN1321" t="str">
        <f>+IFERROR(VLOOKUP(Tabla1[[#This Row],[CUENTA]],CTAS[],2,0),"OTROS")</f>
        <v>OTROS</v>
      </c>
      <c r="AP1321" t="str">
        <f>+IFERROR(VLOOKUP(Tabla1[[#This Row],[EMPLEADO]],IS[],3,0),"OTROS")</f>
        <v>OTROS</v>
      </c>
      <c r="AQ1321" t="str">
        <f>+IFERROR(VLOOKUP(Tabla1[[#This Row],[EMPLEADO]],IS[[NÓMINA]:[INGENIERO]],2,0),"OTROS")</f>
        <v>OTROS</v>
      </c>
    </row>
    <row r="1322" spans="1:43" x14ac:dyDescent="0.25">
      <c r="A1322" t="s">
        <v>36</v>
      </c>
      <c r="B1322">
        <v>1</v>
      </c>
      <c r="C1322" t="s">
        <v>2662</v>
      </c>
      <c r="D1322" t="s">
        <v>38</v>
      </c>
      <c r="E1322" t="s">
        <v>217</v>
      </c>
      <c r="F1322" t="s">
        <v>2663</v>
      </c>
      <c r="G1322" s="17" t="s">
        <v>1328</v>
      </c>
      <c r="H1322" t="s">
        <v>253</v>
      </c>
      <c r="I1322" t="s">
        <v>43</v>
      </c>
      <c r="J1322" t="s">
        <v>8</v>
      </c>
      <c r="K1322" t="s">
        <v>59</v>
      </c>
      <c r="L1322" t="s">
        <v>1329</v>
      </c>
      <c r="M1322" t="s">
        <v>473</v>
      </c>
      <c r="N1322">
        <v>0</v>
      </c>
      <c r="O1322" t="s">
        <v>47</v>
      </c>
      <c r="P1322">
        <v>8</v>
      </c>
      <c r="Q1322" t="s">
        <v>194</v>
      </c>
      <c r="R1322" t="s">
        <v>223</v>
      </c>
      <c r="S1322" t="s">
        <v>139</v>
      </c>
      <c r="T1322" t="s">
        <v>51</v>
      </c>
      <c r="U1322" t="s">
        <v>224</v>
      </c>
      <c r="V1322">
        <v>0.8</v>
      </c>
      <c r="W1322" s="1">
        <v>1258.4000000000003</v>
      </c>
      <c r="X1322">
        <v>1</v>
      </c>
      <c r="Y1322">
        <v>2.17</v>
      </c>
      <c r="Z1322">
        <v>4</v>
      </c>
      <c r="AA1322">
        <v>0.54249999999999998</v>
      </c>
      <c r="AB1322" s="2">
        <v>0</v>
      </c>
      <c r="AC1322" s="1">
        <v>0</v>
      </c>
      <c r="AD1322" s="7">
        <v>43472</v>
      </c>
      <c r="AE1322" s="7">
        <v>43472</v>
      </c>
      <c r="AF1322">
        <v>0</v>
      </c>
      <c r="AG1322" t="s">
        <v>53</v>
      </c>
      <c r="AH1322" s="2">
        <v>0</v>
      </c>
      <c r="AI1322" s="1">
        <v>0</v>
      </c>
      <c r="AJ1322" s="1">
        <v>0</v>
      </c>
      <c r="AK1322" s="6" t="str">
        <f>+IF(Tabla1[[#This Row],[REQUEST_TY]]="SR MANTENIMIENTO CORRECTIVO", "EMERGENCIA", "OTROS")</f>
        <v>EMERGENCIA</v>
      </c>
      <c r="AL1322" s="6" t="str">
        <f>+_xlfn.IFS(Tabla1[[#This Row],[Veces obj]]&lt;=1,"0-1",Tabla1[[#This Row],[Veces obj]]&lt;=2,"1-2",Tabla1[[#This Row],[Veces obj]]&lt;=3,"2-3",TRUE,"&gt;3")</f>
        <v>0-1</v>
      </c>
      <c r="AM1322" s="6" t="str">
        <f>+_xlfn.IFS(MONTH(Tabla1[[#This Row],[MES]])&lt;=3,"Q1",MONTH(Tabla1[[#This Row],[MES]])&lt;=6,"Q2",MONTH(Tabla1[[#This Row],[MES]])&lt;=9,"Q3",TRUE,"Q4")</f>
        <v>Q1</v>
      </c>
      <c r="AN1322" t="str">
        <f>+IFERROR(VLOOKUP(Tabla1[[#This Row],[CUENTA]],CTAS[],2,0),"OTROS")</f>
        <v>OTROS</v>
      </c>
      <c r="AP1322" t="str">
        <f>+IFERROR(VLOOKUP(Tabla1[[#This Row],[EMPLEADO]],IS[],3,0),"OTROS")</f>
        <v>OTROS</v>
      </c>
      <c r="AQ1322" t="str">
        <f>+IFERROR(VLOOKUP(Tabla1[[#This Row],[EMPLEADO]],IS[[NÓMINA]:[INGENIERO]],2,0),"OTROS")</f>
        <v>OTROS</v>
      </c>
    </row>
    <row r="1323" spans="1:43" x14ac:dyDescent="0.25">
      <c r="A1323" t="s">
        <v>36</v>
      </c>
      <c r="B1323">
        <v>1</v>
      </c>
      <c r="C1323" t="s">
        <v>2664</v>
      </c>
      <c r="D1323" t="s">
        <v>38</v>
      </c>
      <c r="E1323" t="s">
        <v>725</v>
      </c>
      <c r="F1323" t="s">
        <v>2665</v>
      </c>
      <c r="G1323" s="17" t="s">
        <v>2666</v>
      </c>
      <c r="H1323" t="s">
        <v>308</v>
      </c>
      <c r="I1323" t="s">
        <v>43</v>
      </c>
      <c r="J1323" t="s">
        <v>8</v>
      </c>
      <c r="K1323" t="s">
        <v>102</v>
      </c>
      <c r="L1323" t="s">
        <v>1651</v>
      </c>
      <c r="M1323" t="s">
        <v>46</v>
      </c>
      <c r="N1323">
        <v>0</v>
      </c>
      <c r="O1323" t="s">
        <v>47</v>
      </c>
      <c r="P1323">
        <v>486</v>
      </c>
      <c r="Q1323" t="s">
        <v>48</v>
      </c>
      <c r="R1323" t="s">
        <v>223</v>
      </c>
      <c r="S1323" t="s">
        <v>139</v>
      </c>
      <c r="T1323" t="s">
        <v>51</v>
      </c>
      <c r="U1323" t="s">
        <v>353</v>
      </c>
      <c r="V1323">
        <v>1.1499999999999999</v>
      </c>
      <c r="W1323" s="1">
        <v>1808.95</v>
      </c>
      <c r="X1323">
        <v>1</v>
      </c>
      <c r="Y1323">
        <v>2.17</v>
      </c>
      <c r="Z1323">
        <v>4</v>
      </c>
      <c r="AA1323">
        <v>0.54249999999999998</v>
      </c>
      <c r="AB1323" s="2">
        <v>0</v>
      </c>
      <c r="AC1323" s="1">
        <v>0</v>
      </c>
      <c r="AD1323" s="7">
        <v>43486</v>
      </c>
      <c r="AE1323" s="7">
        <v>43486</v>
      </c>
      <c r="AF1323">
        <v>0</v>
      </c>
      <c r="AG1323" t="s">
        <v>53</v>
      </c>
      <c r="AH1323" s="2">
        <v>0</v>
      </c>
      <c r="AI1323" s="1">
        <v>0</v>
      </c>
      <c r="AJ1323" s="1">
        <v>0</v>
      </c>
      <c r="AK1323" s="6" t="str">
        <f>+IF(Tabla1[[#This Row],[REQUEST_TY]]="SR MANTENIMIENTO CORRECTIVO", "EMERGENCIA", "OTROS")</f>
        <v>EMERGENCIA</v>
      </c>
      <c r="AL1323" s="6" t="str">
        <f>+_xlfn.IFS(Tabla1[[#This Row],[Veces obj]]&lt;=1,"0-1",Tabla1[[#This Row],[Veces obj]]&lt;=2,"1-2",Tabla1[[#This Row],[Veces obj]]&lt;=3,"2-3",TRUE,"&gt;3")</f>
        <v>0-1</v>
      </c>
      <c r="AM1323" s="6" t="str">
        <f>+_xlfn.IFS(MONTH(Tabla1[[#This Row],[MES]])&lt;=3,"Q1",MONTH(Tabla1[[#This Row],[MES]])&lt;=6,"Q2",MONTH(Tabla1[[#This Row],[MES]])&lt;=9,"Q3",TRUE,"Q4")</f>
        <v>Q1</v>
      </c>
      <c r="AN1323" t="str">
        <f>+IFERROR(VLOOKUP(Tabla1[[#This Row],[CUENTA]],CTAS[],2,0),"OTROS")</f>
        <v>OTROS</v>
      </c>
      <c r="AP1323" t="str">
        <f>+IFERROR(VLOOKUP(Tabla1[[#This Row],[EMPLEADO]],IS[],3,0),"OTROS")</f>
        <v>OTROS</v>
      </c>
      <c r="AQ1323" t="str">
        <f>+IFERROR(VLOOKUP(Tabla1[[#This Row],[EMPLEADO]],IS[[NÓMINA]:[INGENIERO]],2,0),"OTROS")</f>
        <v>OTROS</v>
      </c>
    </row>
    <row r="1324" spans="1:43" x14ac:dyDescent="0.25">
      <c r="A1324" t="s">
        <v>4444</v>
      </c>
      <c r="B1324">
        <v>1</v>
      </c>
      <c r="C1324" t="s">
        <v>6681</v>
      </c>
      <c r="D1324" t="s">
        <v>38</v>
      </c>
      <c r="E1324" t="s">
        <v>694</v>
      </c>
      <c r="F1324" t="s">
        <v>6682</v>
      </c>
      <c r="G1324" s="17" t="s">
        <v>1920</v>
      </c>
      <c r="H1324" t="s">
        <v>1572</v>
      </c>
      <c r="I1324" t="s">
        <v>43</v>
      </c>
      <c r="J1324" t="s">
        <v>8</v>
      </c>
      <c r="K1324" t="s">
        <v>59</v>
      </c>
      <c r="L1324" t="s">
        <v>1706</v>
      </c>
      <c r="M1324" t="s">
        <v>1707</v>
      </c>
      <c r="N1324">
        <v>0</v>
      </c>
      <c r="O1324" t="s">
        <v>47</v>
      </c>
      <c r="P1324">
        <v>28</v>
      </c>
      <c r="Q1324" t="s">
        <v>62</v>
      </c>
      <c r="R1324" t="s">
        <v>138</v>
      </c>
      <c r="S1324" t="s">
        <v>139</v>
      </c>
      <c r="T1324" t="s">
        <v>51</v>
      </c>
      <c r="U1324" t="s">
        <v>262</v>
      </c>
      <c r="V1324">
        <v>1.05</v>
      </c>
      <c r="W1324" s="1">
        <v>1651.6500000000003</v>
      </c>
      <c r="X1324">
        <v>1</v>
      </c>
      <c r="Y1324">
        <v>2.17</v>
      </c>
      <c r="Z1324">
        <v>4</v>
      </c>
      <c r="AA1324">
        <v>0.54249999999999998</v>
      </c>
      <c r="AB1324" s="2">
        <v>0</v>
      </c>
      <c r="AC1324" s="1">
        <v>0</v>
      </c>
      <c r="AD1324" s="7">
        <v>43516</v>
      </c>
      <c r="AE1324" s="7">
        <v>43516</v>
      </c>
      <c r="AF1324">
        <v>0</v>
      </c>
      <c r="AG1324" t="s">
        <v>53</v>
      </c>
      <c r="AH1324" s="2">
        <v>0</v>
      </c>
      <c r="AI1324" s="1">
        <v>0</v>
      </c>
      <c r="AJ1324" s="1">
        <v>0</v>
      </c>
      <c r="AK1324" s="6" t="str">
        <f>+IF(Tabla1[[#This Row],[REQUEST_TY]]="SR MANTENIMIENTO CORRECTIVO", "EMERGENCIA", "OTROS")</f>
        <v>EMERGENCIA</v>
      </c>
      <c r="AL1324" s="6" t="str">
        <f>+_xlfn.IFS(Tabla1[[#This Row],[Veces obj]]&lt;=1,"0-1",Tabla1[[#This Row],[Veces obj]]&lt;=2,"1-2",Tabla1[[#This Row],[Veces obj]]&lt;=3,"2-3",TRUE,"&gt;3")</f>
        <v>0-1</v>
      </c>
      <c r="AM1324" s="6" t="str">
        <f>+_xlfn.IFS(MONTH(Tabla1[[#This Row],[MES]])&lt;=3,"Q1",MONTH(Tabla1[[#This Row],[MES]])&lt;=6,"Q2",MONTH(Tabla1[[#This Row],[MES]])&lt;=9,"Q3",TRUE,"Q4")</f>
        <v>Q1</v>
      </c>
      <c r="AN1324" t="str">
        <f>+IFERROR(VLOOKUP(Tabla1[[#This Row],[CUENTA]],CTAS[],2,0),"OTROS")</f>
        <v>OTROS</v>
      </c>
      <c r="AP1324" t="str">
        <f>+IFERROR(VLOOKUP(Tabla1[[#This Row],[EMPLEADO]],IS[],3,0),"OTROS")</f>
        <v>OTROS</v>
      </c>
      <c r="AQ1324" t="str">
        <f>+IFERROR(VLOOKUP(Tabla1[[#This Row],[EMPLEADO]],IS[[NÓMINA]:[INGENIERO]],2,0),"OTROS")</f>
        <v>OTROS</v>
      </c>
    </row>
    <row r="1325" spans="1:43" x14ac:dyDescent="0.25">
      <c r="A1325" t="s">
        <v>36</v>
      </c>
      <c r="B1325">
        <v>1</v>
      </c>
      <c r="C1325" t="s">
        <v>2667</v>
      </c>
      <c r="D1325" t="s">
        <v>38</v>
      </c>
      <c r="E1325" t="s">
        <v>604</v>
      </c>
      <c r="F1325" t="s">
        <v>2668</v>
      </c>
      <c r="G1325" s="17" t="s">
        <v>2669</v>
      </c>
      <c r="H1325" t="s">
        <v>106</v>
      </c>
      <c r="I1325" t="s">
        <v>43</v>
      </c>
      <c r="J1325" t="s">
        <v>8</v>
      </c>
      <c r="K1325" t="s">
        <v>607</v>
      </c>
      <c r="L1325" t="s">
        <v>2670</v>
      </c>
      <c r="M1325" t="s">
        <v>131</v>
      </c>
      <c r="N1325">
        <v>0</v>
      </c>
      <c r="O1325" t="s">
        <v>47</v>
      </c>
      <c r="P1325">
        <v>164</v>
      </c>
      <c r="Q1325" t="s">
        <v>48</v>
      </c>
      <c r="R1325" t="s">
        <v>63</v>
      </c>
      <c r="S1325" t="s">
        <v>64</v>
      </c>
      <c r="T1325" t="s">
        <v>51</v>
      </c>
      <c r="U1325" t="s">
        <v>96</v>
      </c>
      <c r="V1325">
        <v>1.1000000000000001</v>
      </c>
      <c r="W1325" s="1">
        <v>1501.5000000000002</v>
      </c>
      <c r="X1325">
        <v>1</v>
      </c>
      <c r="Y1325">
        <v>2.72</v>
      </c>
      <c r="Z1325">
        <v>5</v>
      </c>
      <c r="AA1325">
        <v>0.54400000000000004</v>
      </c>
      <c r="AB1325" s="2">
        <v>0</v>
      </c>
      <c r="AC1325" s="1">
        <v>0</v>
      </c>
      <c r="AD1325" s="7">
        <v>43469</v>
      </c>
      <c r="AE1325" s="7">
        <v>43472</v>
      </c>
      <c r="AF1325">
        <v>1</v>
      </c>
      <c r="AG1325" t="s">
        <v>53</v>
      </c>
      <c r="AH1325" s="2">
        <v>0</v>
      </c>
      <c r="AI1325" s="1">
        <v>0</v>
      </c>
      <c r="AJ1325" s="1">
        <v>0</v>
      </c>
      <c r="AK1325" s="6" t="str">
        <f>+IF(Tabla1[[#This Row],[REQUEST_TY]]="SR MANTENIMIENTO CORRECTIVO", "EMERGENCIA", "OTROS")</f>
        <v>EMERGENCIA</v>
      </c>
      <c r="AL1325" s="6" t="str">
        <f>+_xlfn.IFS(Tabla1[[#This Row],[Veces obj]]&lt;=1,"0-1",Tabla1[[#This Row],[Veces obj]]&lt;=2,"1-2",Tabla1[[#This Row],[Veces obj]]&lt;=3,"2-3",TRUE,"&gt;3")</f>
        <v>0-1</v>
      </c>
      <c r="AM1325" s="6" t="str">
        <f>+_xlfn.IFS(MONTH(Tabla1[[#This Row],[MES]])&lt;=3,"Q1",MONTH(Tabla1[[#This Row],[MES]])&lt;=6,"Q2",MONTH(Tabla1[[#This Row],[MES]])&lt;=9,"Q3",TRUE,"Q4")</f>
        <v>Q1</v>
      </c>
      <c r="AN1325" t="str">
        <f>+IFERROR(VLOOKUP(Tabla1[[#This Row],[CUENTA]],CTAS[],2,0),"OTROS")</f>
        <v>OTROS</v>
      </c>
      <c r="AP1325" t="str">
        <f>+IFERROR(VLOOKUP(Tabla1[[#This Row],[EMPLEADO]],IS[],3,0),"OTROS")</f>
        <v>OTROS</v>
      </c>
      <c r="AQ1325" t="str">
        <f>+IFERROR(VLOOKUP(Tabla1[[#This Row],[EMPLEADO]],IS[[NÓMINA]:[INGENIERO]],2,0),"OTROS")</f>
        <v>OTROS</v>
      </c>
    </row>
    <row r="1326" spans="1:43" x14ac:dyDescent="0.25">
      <c r="A1326" t="s">
        <v>4444</v>
      </c>
      <c r="B1326">
        <v>1</v>
      </c>
      <c r="C1326" t="s">
        <v>4555</v>
      </c>
      <c r="D1326" t="s">
        <v>38</v>
      </c>
      <c r="E1326" t="s">
        <v>373</v>
      </c>
      <c r="F1326" t="s">
        <v>4556</v>
      </c>
      <c r="G1326" s="17" t="s">
        <v>4557</v>
      </c>
      <c r="H1326" t="s">
        <v>271</v>
      </c>
      <c r="I1326" t="s">
        <v>43</v>
      </c>
      <c r="J1326" t="s">
        <v>8</v>
      </c>
      <c r="K1326" t="s">
        <v>102</v>
      </c>
      <c r="L1326" t="s">
        <v>4558</v>
      </c>
      <c r="M1326" t="s">
        <v>3483</v>
      </c>
      <c r="N1326">
        <v>0</v>
      </c>
      <c r="O1326" t="s">
        <v>105</v>
      </c>
      <c r="P1326">
        <v>119</v>
      </c>
      <c r="Q1326" t="s">
        <v>48</v>
      </c>
      <c r="R1326" t="s">
        <v>153</v>
      </c>
      <c r="S1326" t="s">
        <v>50</v>
      </c>
      <c r="T1326" t="s">
        <v>51</v>
      </c>
      <c r="U1326" t="s">
        <v>52</v>
      </c>
      <c r="V1326">
        <v>1.05</v>
      </c>
      <c r="W1326" s="1">
        <v>491.40000000000003</v>
      </c>
      <c r="X1326">
        <v>1</v>
      </c>
      <c r="Y1326">
        <v>2.72</v>
      </c>
      <c r="Z1326">
        <v>5</v>
      </c>
      <c r="AA1326">
        <v>0.54400000000000004</v>
      </c>
      <c r="AB1326" s="2">
        <v>0</v>
      </c>
      <c r="AC1326" s="1">
        <v>0</v>
      </c>
      <c r="AD1326" s="7">
        <v>43497</v>
      </c>
      <c r="AE1326" s="7">
        <v>43497</v>
      </c>
      <c r="AF1326">
        <v>0</v>
      </c>
      <c r="AG1326" t="s">
        <v>53</v>
      </c>
      <c r="AH1326" s="2">
        <v>0</v>
      </c>
      <c r="AI1326" s="1">
        <v>0</v>
      </c>
      <c r="AJ1326" s="1">
        <v>0</v>
      </c>
      <c r="AK1326" s="6" t="str">
        <f>+IF(Tabla1[[#This Row],[REQUEST_TY]]="SR MANTENIMIENTO CORRECTIVO", "EMERGENCIA", "OTROS")</f>
        <v>EMERGENCIA</v>
      </c>
      <c r="AL1326" s="6" t="str">
        <f>+_xlfn.IFS(Tabla1[[#This Row],[Veces obj]]&lt;=1,"0-1",Tabla1[[#This Row],[Veces obj]]&lt;=2,"1-2",Tabla1[[#This Row],[Veces obj]]&lt;=3,"2-3",TRUE,"&gt;3")</f>
        <v>0-1</v>
      </c>
      <c r="AM1326" s="6" t="str">
        <f>+_xlfn.IFS(MONTH(Tabla1[[#This Row],[MES]])&lt;=3,"Q1",MONTH(Tabla1[[#This Row],[MES]])&lt;=6,"Q2",MONTH(Tabla1[[#This Row],[MES]])&lt;=9,"Q3",TRUE,"Q4")</f>
        <v>Q1</v>
      </c>
      <c r="AN1326" t="str">
        <f>+IFERROR(VLOOKUP(Tabla1[[#This Row],[CUENTA]],CTAS[],2,0),"OTROS")</f>
        <v>OTROS</v>
      </c>
      <c r="AP1326" t="str">
        <f>+IFERROR(VLOOKUP(Tabla1[[#This Row],[EMPLEADO]],IS[],3,0),"OTROS")</f>
        <v>OTROS</v>
      </c>
      <c r="AQ1326" t="str">
        <f>+IFERROR(VLOOKUP(Tabla1[[#This Row],[EMPLEADO]],IS[[NÓMINA]:[INGENIERO]],2,0),"OTROS")</f>
        <v>OTROS</v>
      </c>
    </row>
    <row r="1327" spans="1:43" x14ac:dyDescent="0.25">
      <c r="A1327" t="s">
        <v>4444</v>
      </c>
      <c r="B1327">
        <v>1</v>
      </c>
      <c r="C1327" t="s">
        <v>5334</v>
      </c>
      <c r="D1327" t="s">
        <v>38</v>
      </c>
      <c r="E1327" t="s">
        <v>76</v>
      </c>
      <c r="F1327" t="s">
        <v>5335</v>
      </c>
      <c r="G1327" s="17" t="s">
        <v>5336</v>
      </c>
      <c r="H1327" t="s">
        <v>915</v>
      </c>
      <c r="I1327" t="s">
        <v>43</v>
      </c>
      <c r="J1327" t="s">
        <v>8</v>
      </c>
      <c r="K1327" t="s">
        <v>102</v>
      </c>
      <c r="L1327" t="s">
        <v>5328</v>
      </c>
      <c r="M1327" t="s">
        <v>131</v>
      </c>
      <c r="N1327">
        <v>0</v>
      </c>
      <c r="O1327" t="s">
        <v>47</v>
      </c>
      <c r="P1327">
        <v>63</v>
      </c>
      <c r="Q1327" t="s">
        <v>48</v>
      </c>
      <c r="R1327" t="s">
        <v>63</v>
      </c>
      <c r="S1327" t="s">
        <v>64</v>
      </c>
      <c r="T1327" t="s">
        <v>51</v>
      </c>
      <c r="U1327" t="s">
        <v>96</v>
      </c>
      <c r="V1327">
        <v>1.1000000000000001</v>
      </c>
      <c r="W1327" s="1">
        <v>1501.5000000000002</v>
      </c>
      <c r="X1327">
        <v>1</v>
      </c>
      <c r="Y1327">
        <v>2.72</v>
      </c>
      <c r="Z1327">
        <v>5</v>
      </c>
      <c r="AA1327">
        <v>0.54400000000000004</v>
      </c>
      <c r="AB1327" s="2">
        <v>0</v>
      </c>
      <c r="AC1327" s="1">
        <v>0</v>
      </c>
      <c r="AD1327" s="7">
        <v>43503</v>
      </c>
      <c r="AE1327" s="7">
        <v>43503</v>
      </c>
      <c r="AF1327">
        <v>0</v>
      </c>
      <c r="AG1327" t="s">
        <v>53</v>
      </c>
      <c r="AH1327" s="2">
        <v>0</v>
      </c>
      <c r="AI1327" s="1">
        <v>0</v>
      </c>
      <c r="AJ1327" s="1">
        <v>0</v>
      </c>
      <c r="AK1327" s="6" t="str">
        <f>+IF(Tabla1[[#This Row],[REQUEST_TY]]="SR MANTENIMIENTO CORRECTIVO", "EMERGENCIA", "OTROS")</f>
        <v>EMERGENCIA</v>
      </c>
      <c r="AL1327" s="6" t="str">
        <f>+_xlfn.IFS(Tabla1[[#This Row],[Veces obj]]&lt;=1,"0-1",Tabla1[[#This Row],[Veces obj]]&lt;=2,"1-2",Tabla1[[#This Row],[Veces obj]]&lt;=3,"2-3",TRUE,"&gt;3")</f>
        <v>0-1</v>
      </c>
      <c r="AM1327" s="6" t="str">
        <f>+_xlfn.IFS(MONTH(Tabla1[[#This Row],[MES]])&lt;=3,"Q1",MONTH(Tabla1[[#This Row],[MES]])&lt;=6,"Q2",MONTH(Tabla1[[#This Row],[MES]])&lt;=9,"Q3",TRUE,"Q4")</f>
        <v>Q1</v>
      </c>
      <c r="AN1327" t="str">
        <f>+IFERROR(VLOOKUP(Tabla1[[#This Row],[CUENTA]],CTAS[],2,0),"OTROS")</f>
        <v>OTROS</v>
      </c>
      <c r="AP1327" t="str">
        <f>+IFERROR(VLOOKUP(Tabla1[[#This Row],[EMPLEADO]],IS[],3,0),"OTROS")</f>
        <v>OTROS</v>
      </c>
      <c r="AQ1327" t="str">
        <f>+IFERROR(VLOOKUP(Tabla1[[#This Row],[EMPLEADO]],IS[[NÓMINA]:[INGENIERO]],2,0),"OTROS")</f>
        <v>OTROS</v>
      </c>
    </row>
    <row r="1328" spans="1:43" x14ac:dyDescent="0.25">
      <c r="A1328" t="s">
        <v>4444</v>
      </c>
      <c r="B1328">
        <v>1</v>
      </c>
      <c r="C1328" t="s">
        <v>6867</v>
      </c>
      <c r="D1328" t="s">
        <v>38</v>
      </c>
      <c r="E1328" t="s">
        <v>604</v>
      </c>
      <c r="F1328" t="s">
        <v>6868</v>
      </c>
      <c r="G1328" s="17" t="s">
        <v>2376</v>
      </c>
      <c r="H1328" t="s">
        <v>58</v>
      </c>
      <c r="I1328" t="s">
        <v>43</v>
      </c>
      <c r="J1328" t="s">
        <v>8</v>
      </c>
      <c r="K1328" t="s">
        <v>2377</v>
      </c>
      <c r="L1328" t="s">
        <v>2378</v>
      </c>
      <c r="M1328" t="s">
        <v>1501</v>
      </c>
      <c r="N1328">
        <v>0</v>
      </c>
      <c r="O1328" t="s">
        <v>47</v>
      </c>
      <c r="P1328">
        <v>24</v>
      </c>
      <c r="Q1328" t="s">
        <v>62</v>
      </c>
      <c r="R1328" t="s">
        <v>63</v>
      </c>
      <c r="S1328" t="s">
        <v>64</v>
      </c>
      <c r="T1328" t="s">
        <v>51</v>
      </c>
      <c r="U1328" t="s">
        <v>65</v>
      </c>
      <c r="V1328">
        <v>0.8</v>
      </c>
      <c r="W1328" s="1">
        <v>1092</v>
      </c>
      <c r="X1328">
        <v>1</v>
      </c>
      <c r="Y1328">
        <v>2.72</v>
      </c>
      <c r="Z1328">
        <v>5</v>
      </c>
      <c r="AA1328">
        <v>0.54400000000000004</v>
      </c>
      <c r="AB1328" s="2">
        <v>0</v>
      </c>
      <c r="AC1328" s="1">
        <v>0</v>
      </c>
      <c r="AD1328" s="7">
        <v>43518</v>
      </c>
      <c r="AE1328" s="7">
        <v>43518</v>
      </c>
      <c r="AF1328">
        <v>0</v>
      </c>
      <c r="AG1328" t="s">
        <v>53</v>
      </c>
      <c r="AH1328" s="2">
        <v>0</v>
      </c>
      <c r="AI1328" s="1">
        <v>0</v>
      </c>
      <c r="AJ1328" s="1">
        <v>0</v>
      </c>
      <c r="AK1328" s="6" t="str">
        <f>+IF(Tabla1[[#This Row],[REQUEST_TY]]="SR MANTENIMIENTO CORRECTIVO", "EMERGENCIA", "OTROS")</f>
        <v>EMERGENCIA</v>
      </c>
      <c r="AL1328" s="6" t="str">
        <f>+_xlfn.IFS(Tabla1[[#This Row],[Veces obj]]&lt;=1,"0-1",Tabla1[[#This Row],[Veces obj]]&lt;=2,"1-2",Tabla1[[#This Row],[Veces obj]]&lt;=3,"2-3",TRUE,"&gt;3")</f>
        <v>0-1</v>
      </c>
      <c r="AM1328" s="6" t="str">
        <f>+_xlfn.IFS(MONTH(Tabla1[[#This Row],[MES]])&lt;=3,"Q1",MONTH(Tabla1[[#This Row],[MES]])&lt;=6,"Q2",MONTH(Tabla1[[#This Row],[MES]])&lt;=9,"Q3",TRUE,"Q4")</f>
        <v>Q1</v>
      </c>
      <c r="AN1328" t="str">
        <f>+IFERROR(VLOOKUP(Tabla1[[#This Row],[CUENTA]],CTAS[],2,0),"OTROS")</f>
        <v>OTROS</v>
      </c>
      <c r="AP1328" t="str">
        <f>+IFERROR(VLOOKUP(Tabla1[[#This Row],[EMPLEADO]],IS[],3,0),"OTROS")</f>
        <v>OTROS</v>
      </c>
      <c r="AQ1328" t="str">
        <f>+IFERROR(VLOOKUP(Tabla1[[#This Row],[EMPLEADO]],IS[[NÓMINA]:[INGENIERO]],2,0),"OTROS")</f>
        <v>OTROS</v>
      </c>
    </row>
    <row r="1329" spans="1:43" x14ac:dyDescent="0.25">
      <c r="A1329" t="s">
        <v>36</v>
      </c>
      <c r="B1329">
        <v>1</v>
      </c>
      <c r="C1329" t="s">
        <v>2671</v>
      </c>
      <c r="D1329" t="s">
        <v>38</v>
      </c>
      <c r="E1329" t="s">
        <v>332</v>
      </c>
      <c r="F1329" t="s">
        <v>465</v>
      </c>
      <c r="G1329" s="17" t="s">
        <v>2143</v>
      </c>
      <c r="H1329" t="s">
        <v>253</v>
      </c>
      <c r="I1329" t="s">
        <v>43</v>
      </c>
      <c r="J1329" t="s">
        <v>8</v>
      </c>
      <c r="K1329" t="s">
        <v>102</v>
      </c>
      <c r="L1329" t="s">
        <v>477</v>
      </c>
      <c r="M1329" t="s">
        <v>358</v>
      </c>
      <c r="N1329">
        <v>0</v>
      </c>
      <c r="O1329" t="s">
        <v>47</v>
      </c>
      <c r="P1329">
        <v>38</v>
      </c>
      <c r="Q1329" t="s">
        <v>82</v>
      </c>
      <c r="R1329" t="s">
        <v>317</v>
      </c>
      <c r="S1329" t="s">
        <v>318</v>
      </c>
      <c r="T1329" t="s">
        <v>51</v>
      </c>
      <c r="U1329" t="s">
        <v>140</v>
      </c>
      <c r="V1329">
        <v>1.1000000000000001</v>
      </c>
      <c r="W1329" s="1">
        <v>1730.3000000000004</v>
      </c>
      <c r="X1329">
        <v>1</v>
      </c>
      <c r="Y1329">
        <v>2.1800000000000002</v>
      </c>
      <c r="Z1329">
        <v>4</v>
      </c>
      <c r="AA1329">
        <v>0.54500000000000004</v>
      </c>
      <c r="AB1329" s="2">
        <v>0</v>
      </c>
      <c r="AC1329" s="1">
        <v>0</v>
      </c>
      <c r="AD1329" s="7">
        <v>43472</v>
      </c>
      <c r="AE1329" s="7">
        <v>43473</v>
      </c>
      <c r="AF1329">
        <v>1</v>
      </c>
      <c r="AG1329" t="s">
        <v>53</v>
      </c>
      <c r="AH1329" s="2">
        <v>0</v>
      </c>
      <c r="AI1329" s="1">
        <v>0</v>
      </c>
      <c r="AJ1329" s="1">
        <v>0</v>
      </c>
      <c r="AK1329" s="6" t="str">
        <f>+IF(Tabla1[[#This Row],[REQUEST_TY]]="SR MANTENIMIENTO CORRECTIVO", "EMERGENCIA", "OTROS")</f>
        <v>EMERGENCIA</v>
      </c>
      <c r="AL1329" s="6" t="str">
        <f>+_xlfn.IFS(Tabla1[[#This Row],[Veces obj]]&lt;=1,"0-1",Tabla1[[#This Row],[Veces obj]]&lt;=2,"1-2",Tabla1[[#This Row],[Veces obj]]&lt;=3,"2-3",TRUE,"&gt;3")</f>
        <v>0-1</v>
      </c>
      <c r="AM1329" s="6" t="str">
        <f>+_xlfn.IFS(MONTH(Tabla1[[#This Row],[MES]])&lt;=3,"Q1",MONTH(Tabla1[[#This Row],[MES]])&lt;=6,"Q2",MONTH(Tabla1[[#This Row],[MES]])&lt;=9,"Q3",TRUE,"Q4")</f>
        <v>Q1</v>
      </c>
      <c r="AN1329" t="str">
        <f>+IFERROR(VLOOKUP(Tabla1[[#This Row],[CUENTA]],CTAS[],2,0),"OTROS")</f>
        <v>OTROS</v>
      </c>
      <c r="AP1329" t="str">
        <f>+IFERROR(VLOOKUP(Tabla1[[#This Row],[EMPLEADO]],IS[],3,0),"OTROS")</f>
        <v>OTROS</v>
      </c>
      <c r="AQ1329" t="str">
        <f>+IFERROR(VLOOKUP(Tabla1[[#This Row],[EMPLEADO]],IS[[NÓMINA]:[INGENIERO]],2,0),"OTROS")</f>
        <v>OTROS</v>
      </c>
    </row>
    <row r="1330" spans="1:43" x14ac:dyDescent="0.25">
      <c r="A1330" t="s">
        <v>36</v>
      </c>
      <c r="B1330">
        <v>1</v>
      </c>
      <c r="C1330" t="s">
        <v>2672</v>
      </c>
      <c r="D1330" t="s">
        <v>38</v>
      </c>
      <c r="E1330" t="s">
        <v>133</v>
      </c>
      <c r="F1330" t="s">
        <v>2673</v>
      </c>
      <c r="G1330" s="17" t="s">
        <v>2674</v>
      </c>
      <c r="H1330" t="s">
        <v>1052</v>
      </c>
      <c r="I1330" t="s">
        <v>43</v>
      </c>
      <c r="J1330" t="s">
        <v>8</v>
      </c>
      <c r="K1330" t="s">
        <v>59</v>
      </c>
      <c r="L1330" t="s">
        <v>2014</v>
      </c>
      <c r="M1330" t="s">
        <v>222</v>
      </c>
      <c r="N1330">
        <v>0</v>
      </c>
      <c r="O1330" t="s">
        <v>47</v>
      </c>
      <c r="P1330">
        <v>22</v>
      </c>
      <c r="Q1330" t="s">
        <v>62</v>
      </c>
      <c r="R1330" t="s">
        <v>138</v>
      </c>
      <c r="S1330" t="s">
        <v>139</v>
      </c>
      <c r="T1330" t="s">
        <v>51</v>
      </c>
      <c r="U1330" t="s">
        <v>262</v>
      </c>
      <c r="V1330">
        <v>1.05</v>
      </c>
      <c r="W1330" s="1">
        <v>1651.6500000000003</v>
      </c>
      <c r="X1330">
        <v>1</v>
      </c>
      <c r="Y1330">
        <v>2.1800000000000002</v>
      </c>
      <c r="Z1330">
        <v>4</v>
      </c>
      <c r="AA1330">
        <v>0.54500000000000004</v>
      </c>
      <c r="AB1330" s="2">
        <v>0</v>
      </c>
      <c r="AC1330" s="1">
        <v>0</v>
      </c>
      <c r="AD1330" s="7">
        <v>43476</v>
      </c>
      <c r="AE1330" s="7">
        <v>43476</v>
      </c>
      <c r="AF1330">
        <v>0</v>
      </c>
      <c r="AG1330" t="s">
        <v>53</v>
      </c>
      <c r="AH1330" s="2">
        <v>0</v>
      </c>
      <c r="AI1330" s="1">
        <v>0</v>
      </c>
      <c r="AJ1330" s="1">
        <v>0</v>
      </c>
      <c r="AK1330" s="6" t="str">
        <f>+IF(Tabla1[[#This Row],[REQUEST_TY]]="SR MANTENIMIENTO CORRECTIVO", "EMERGENCIA", "OTROS")</f>
        <v>EMERGENCIA</v>
      </c>
      <c r="AL1330" s="6" t="str">
        <f>+_xlfn.IFS(Tabla1[[#This Row],[Veces obj]]&lt;=1,"0-1",Tabla1[[#This Row],[Veces obj]]&lt;=2,"1-2",Tabla1[[#This Row],[Veces obj]]&lt;=3,"2-3",TRUE,"&gt;3")</f>
        <v>0-1</v>
      </c>
      <c r="AM1330" s="6" t="str">
        <f>+_xlfn.IFS(MONTH(Tabla1[[#This Row],[MES]])&lt;=3,"Q1",MONTH(Tabla1[[#This Row],[MES]])&lt;=6,"Q2",MONTH(Tabla1[[#This Row],[MES]])&lt;=9,"Q3",TRUE,"Q4")</f>
        <v>Q1</v>
      </c>
      <c r="AN1330" t="str">
        <f>+IFERROR(VLOOKUP(Tabla1[[#This Row],[CUENTA]],CTAS[],2,0),"OTROS")</f>
        <v>OTROS</v>
      </c>
      <c r="AP1330" t="str">
        <f>+IFERROR(VLOOKUP(Tabla1[[#This Row],[EMPLEADO]],IS[],3,0),"OTROS")</f>
        <v>OTROS</v>
      </c>
      <c r="AQ1330" t="str">
        <f>+IFERROR(VLOOKUP(Tabla1[[#This Row],[EMPLEADO]],IS[[NÓMINA]:[INGENIERO]],2,0),"OTROS")</f>
        <v>OTROS</v>
      </c>
    </row>
    <row r="1331" spans="1:43" x14ac:dyDescent="0.25">
      <c r="A1331" t="s">
        <v>36</v>
      </c>
      <c r="B1331">
        <v>1</v>
      </c>
      <c r="C1331" t="s">
        <v>3393</v>
      </c>
      <c r="D1331" t="s">
        <v>3346</v>
      </c>
      <c r="E1331" t="s">
        <v>562</v>
      </c>
      <c r="F1331" t="s">
        <v>3394</v>
      </c>
      <c r="G1331" s="17" t="s">
        <v>3395</v>
      </c>
      <c r="H1331" t="s">
        <v>163</v>
      </c>
      <c r="I1331" t="s">
        <v>43</v>
      </c>
      <c r="J1331" t="s">
        <v>8</v>
      </c>
      <c r="K1331" t="s">
        <v>144</v>
      </c>
      <c r="L1331" t="s">
        <v>145</v>
      </c>
      <c r="M1331" t="s">
        <v>119</v>
      </c>
      <c r="N1331">
        <v>0</v>
      </c>
      <c r="O1331" t="s">
        <v>47</v>
      </c>
      <c r="P1331" t="s">
        <v>822</v>
      </c>
      <c r="Q1331" t="s">
        <v>48</v>
      </c>
      <c r="R1331" t="s">
        <v>63</v>
      </c>
      <c r="S1331" t="s">
        <v>64</v>
      </c>
      <c r="T1331" t="s">
        <v>51</v>
      </c>
      <c r="U1331" t="s">
        <v>96</v>
      </c>
      <c r="V1331">
        <v>1</v>
      </c>
      <c r="W1331" s="1">
        <v>1365</v>
      </c>
      <c r="X1331">
        <v>0</v>
      </c>
      <c r="Y1331">
        <v>5</v>
      </c>
      <c r="Z1331">
        <v>5</v>
      </c>
      <c r="AA1331">
        <v>1</v>
      </c>
      <c r="AB1331" s="2">
        <v>0</v>
      </c>
      <c r="AC1331" s="1">
        <v>0</v>
      </c>
      <c r="AD1331" s="7">
        <v>43469</v>
      </c>
      <c r="AE1331" s="7">
        <v>43469</v>
      </c>
      <c r="AF1331">
        <v>0</v>
      </c>
      <c r="AG1331" t="s">
        <v>53</v>
      </c>
      <c r="AH1331" s="2">
        <v>0</v>
      </c>
      <c r="AI1331" s="1">
        <v>0</v>
      </c>
      <c r="AJ1331" s="1">
        <v>0</v>
      </c>
      <c r="AK1331" s="6" t="str">
        <f>+IF(Tabla1[[#This Row],[REQUEST_TY]]="SR MANTENIMIENTO CORRECTIVO", "EMERGENCIA", "OTROS")</f>
        <v>OTROS</v>
      </c>
      <c r="AL1331" s="6" t="str">
        <f>+_xlfn.IFS(Tabla1[[#This Row],[Veces obj]]&lt;=1,"0-1",Tabla1[[#This Row],[Veces obj]]&lt;=2,"1-2",Tabla1[[#This Row],[Veces obj]]&lt;=3,"2-3",TRUE,"&gt;3")</f>
        <v>0-1</v>
      </c>
      <c r="AM1331" s="6" t="str">
        <f>+_xlfn.IFS(MONTH(Tabla1[[#This Row],[MES]])&lt;=3,"Q1",MONTH(Tabla1[[#This Row],[MES]])&lt;=6,"Q2",MONTH(Tabla1[[#This Row],[MES]])&lt;=9,"Q3",TRUE,"Q4")</f>
        <v>Q1</v>
      </c>
      <c r="AN1331" t="str">
        <f>+IFERROR(VLOOKUP(Tabla1[[#This Row],[CUENTA]],CTAS[],2,0),"OTROS")</f>
        <v>OTROS</v>
      </c>
      <c r="AO1331">
        <v>1</v>
      </c>
      <c r="AP1331" t="str">
        <f>+IFERROR(VLOOKUP(Tabla1[[#This Row],[EMPLEADO]],IS[],3,0),"OTROS")</f>
        <v>CHIHUAHUA</v>
      </c>
      <c r="AQ1331" t="str">
        <f>+IFERROR(VLOOKUP(Tabla1[[#This Row],[EMPLEADO]],IS[[NÓMINA]:[INGENIERO]],2,0),"OTROS")</f>
        <v>LUIS EDUARDO MUÑOZ</v>
      </c>
    </row>
    <row r="1332" spans="1:43" x14ac:dyDescent="0.25">
      <c r="A1332" t="s">
        <v>36</v>
      </c>
      <c r="B1332">
        <v>1</v>
      </c>
      <c r="C1332" t="s">
        <v>2678</v>
      </c>
      <c r="D1332" t="s">
        <v>38</v>
      </c>
      <c r="E1332" t="s">
        <v>604</v>
      </c>
      <c r="F1332" t="s">
        <v>2679</v>
      </c>
      <c r="G1332" s="17" t="s">
        <v>2669</v>
      </c>
      <c r="H1332" t="s">
        <v>106</v>
      </c>
      <c r="I1332" t="s">
        <v>43</v>
      </c>
      <c r="J1332" t="s">
        <v>8</v>
      </c>
      <c r="K1332" t="s">
        <v>607</v>
      </c>
      <c r="L1332" t="s">
        <v>2670</v>
      </c>
      <c r="M1332" t="s">
        <v>131</v>
      </c>
      <c r="N1332">
        <v>0</v>
      </c>
      <c r="O1332" t="s">
        <v>47</v>
      </c>
      <c r="P1332">
        <v>25</v>
      </c>
      <c r="Q1332" t="s">
        <v>62</v>
      </c>
      <c r="R1332" t="s">
        <v>63</v>
      </c>
      <c r="S1332" t="s">
        <v>64</v>
      </c>
      <c r="T1332" t="s">
        <v>51</v>
      </c>
      <c r="U1332" t="s">
        <v>65</v>
      </c>
      <c r="V1332">
        <v>0.8</v>
      </c>
      <c r="W1332" s="1">
        <v>1092</v>
      </c>
      <c r="X1332">
        <v>1</v>
      </c>
      <c r="Y1332">
        <v>2.73</v>
      </c>
      <c r="Z1332">
        <v>5</v>
      </c>
      <c r="AA1332">
        <v>0.54600000000000004</v>
      </c>
      <c r="AB1332" s="2">
        <v>0</v>
      </c>
      <c r="AC1332" s="1">
        <v>0</v>
      </c>
      <c r="AD1332" s="7">
        <v>43495</v>
      </c>
      <c r="AE1332" s="7">
        <v>43495</v>
      </c>
      <c r="AF1332">
        <v>0</v>
      </c>
      <c r="AG1332" t="s">
        <v>53</v>
      </c>
      <c r="AH1332" s="2">
        <v>0</v>
      </c>
      <c r="AI1332" s="1">
        <v>0</v>
      </c>
      <c r="AJ1332" s="1">
        <v>0</v>
      </c>
      <c r="AK1332" s="6" t="str">
        <f>+IF(Tabla1[[#This Row],[REQUEST_TY]]="SR MANTENIMIENTO CORRECTIVO", "EMERGENCIA", "OTROS")</f>
        <v>EMERGENCIA</v>
      </c>
      <c r="AL1332" s="6" t="str">
        <f>+_xlfn.IFS(Tabla1[[#This Row],[Veces obj]]&lt;=1,"0-1",Tabla1[[#This Row],[Veces obj]]&lt;=2,"1-2",Tabla1[[#This Row],[Veces obj]]&lt;=3,"2-3",TRUE,"&gt;3")</f>
        <v>0-1</v>
      </c>
      <c r="AM1332" s="6" t="str">
        <f>+_xlfn.IFS(MONTH(Tabla1[[#This Row],[MES]])&lt;=3,"Q1",MONTH(Tabla1[[#This Row],[MES]])&lt;=6,"Q2",MONTH(Tabla1[[#This Row],[MES]])&lt;=9,"Q3",TRUE,"Q4")</f>
        <v>Q1</v>
      </c>
      <c r="AN1332" t="str">
        <f>+IFERROR(VLOOKUP(Tabla1[[#This Row],[CUENTA]],CTAS[],2,0),"OTROS")</f>
        <v>OTROS</v>
      </c>
      <c r="AP1332" t="str">
        <f>+IFERROR(VLOOKUP(Tabla1[[#This Row],[EMPLEADO]],IS[],3,0),"OTROS")</f>
        <v>OTROS</v>
      </c>
      <c r="AQ1332" t="str">
        <f>+IFERROR(VLOOKUP(Tabla1[[#This Row],[EMPLEADO]],IS[[NÓMINA]:[INGENIERO]],2,0),"OTROS")</f>
        <v>OTROS</v>
      </c>
    </row>
    <row r="1333" spans="1:43" x14ac:dyDescent="0.25">
      <c r="A1333" t="s">
        <v>4444</v>
      </c>
      <c r="B1333">
        <v>1</v>
      </c>
      <c r="C1333" t="s">
        <v>5823</v>
      </c>
      <c r="D1333" t="s">
        <v>38</v>
      </c>
      <c r="E1333" t="s">
        <v>176</v>
      </c>
      <c r="F1333" t="s">
        <v>5824</v>
      </c>
      <c r="G1333" s="17" t="s">
        <v>5825</v>
      </c>
      <c r="H1333" t="s">
        <v>213</v>
      </c>
      <c r="I1333" t="s">
        <v>43</v>
      </c>
      <c r="J1333" t="s">
        <v>8</v>
      </c>
      <c r="K1333" t="s">
        <v>338</v>
      </c>
      <c r="L1333" t="s">
        <v>5826</v>
      </c>
      <c r="M1333" t="s">
        <v>848</v>
      </c>
      <c r="N1333">
        <v>0</v>
      </c>
      <c r="O1333" t="s">
        <v>47</v>
      </c>
      <c r="P1333">
        <v>1519</v>
      </c>
      <c r="Q1333" t="s">
        <v>48</v>
      </c>
      <c r="R1333" t="s">
        <v>49</v>
      </c>
      <c r="S1333" t="s">
        <v>50</v>
      </c>
      <c r="T1333" t="s">
        <v>51</v>
      </c>
      <c r="U1333" t="s">
        <v>52</v>
      </c>
      <c r="V1333">
        <v>1.05</v>
      </c>
      <c r="W1333" s="1">
        <v>750.75000000000011</v>
      </c>
      <c r="X1333">
        <v>1</v>
      </c>
      <c r="Y1333">
        <v>2.73</v>
      </c>
      <c r="Z1333">
        <v>5</v>
      </c>
      <c r="AA1333">
        <v>0.54600000000000004</v>
      </c>
      <c r="AB1333" s="2">
        <v>0</v>
      </c>
      <c r="AC1333" s="1">
        <v>0</v>
      </c>
      <c r="AD1333" s="7">
        <v>43511</v>
      </c>
      <c r="AE1333" s="7">
        <v>43511</v>
      </c>
      <c r="AF1333">
        <v>0</v>
      </c>
      <c r="AG1333" t="s">
        <v>53</v>
      </c>
      <c r="AH1333" s="2">
        <v>0</v>
      </c>
      <c r="AI1333" s="1">
        <v>0</v>
      </c>
      <c r="AJ1333" s="1">
        <v>0</v>
      </c>
      <c r="AK1333" s="6" t="str">
        <f>+IF(Tabla1[[#This Row],[REQUEST_TY]]="SR MANTENIMIENTO CORRECTIVO", "EMERGENCIA", "OTROS")</f>
        <v>EMERGENCIA</v>
      </c>
      <c r="AL1333" s="6" t="str">
        <f>+_xlfn.IFS(Tabla1[[#This Row],[Veces obj]]&lt;=1,"0-1",Tabla1[[#This Row],[Veces obj]]&lt;=2,"1-2",Tabla1[[#This Row],[Veces obj]]&lt;=3,"2-3",TRUE,"&gt;3")</f>
        <v>0-1</v>
      </c>
      <c r="AM1333" s="6" t="str">
        <f>+_xlfn.IFS(MONTH(Tabla1[[#This Row],[MES]])&lt;=3,"Q1",MONTH(Tabla1[[#This Row],[MES]])&lt;=6,"Q2",MONTH(Tabla1[[#This Row],[MES]])&lt;=9,"Q3",TRUE,"Q4")</f>
        <v>Q1</v>
      </c>
      <c r="AN1333" t="str">
        <f>+IFERROR(VLOOKUP(Tabla1[[#This Row],[CUENTA]],CTAS[],2,0),"OTROS")</f>
        <v>OTROS</v>
      </c>
      <c r="AP1333" t="str">
        <f>+IFERROR(VLOOKUP(Tabla1[[#This Row],[EMPLEADO]],IS[],3,0),"OTROS")</f>
        <v>OTROS</v>
      </c>
      <c r="AQ1333" t="str">
        <f>+IFERROR(VLOOKUP(Tabla1[[#This Row],[EMPLEADO]],IS[[NÓMINA]:[INGENIERO]],2,0),"OTROS")</f>
        <v>OTROS</v>
      </c>
    </row>
    <row r="1334" spans="1:43" x14ac:dyDescent="0.25">
      <c r="A1334" t="s">
        <v>4444</v>
      </c>
      <c r="B1334">
        <v>1</v>
      </c>
      <c r="C1334" t="s">
        <v>5696</v>
      </c>
      <c r="D1334" t="s">
        <v>38</v>
      </c>
      <c r="E1334" t="s">
        <v>332</v>
      </c>
      <c r="F1334" t="s">
        <v>5697</v>
      </c>
      <c r="G1334" s="17" t="s">
        <v>5698</v>
      </c>
      <c r="H1334" t="s">
        <v>1130</v>
      </c>
      <c r="I1334" t="s">
        <v>43</v>
      </c>
      <c r="J1334" t="s">
        <v>8</v>
      </c>
      <c r="K1334" t="s">
        <v>59</v>
      </c>
      <c r="L1334" t="s">
        <v>2024</v>
      </c>
      <c r="M1334" t="s">
        <v>1778</v>
      </c>
      <c r="N1334">
        <v>0</v>
      </c>
      <c r="O1334" t="s">
        <v>47</v>
      </c>
      <c r="P1334">
        <v>87</v>
      </c>
      <c r="Q1334" t="s">
        <v>48</v>
      </c>
      <c r="R1334" t="s">
        <v>317</v>
      </c>
      <c r="S1334" t="s">
        <v>318</v>
      </c>
      <c r="T1334" t="s">
        <v>51</v>
      </c>
      <c r="U1334" t="s">
        <v>353</v>
      </c>
      <c r="V1334">
        <v>1.1499999999999999</v>
      </c>
      <c r="W1334" s="1">
        <v>1808.95</v>
      </c>
      <c r="X1334">
        <v>1</v>
      </c>
      <c r="Y1334">
        <v>2.19</v>
      </c>
      <c r="Z1334">
        <v>4</v>
      </c>
      <c r="AA1334">
        <v>0.54749999999999999</v>
      </c>
      <c r="AB1334" s="2">
        <v>0</v>
      </c>
      <c r="AC1334" s="1">
        <v>0</v>
      </c>
      <c r="AD1334" s="7">
        <v>43511</v>
      </c>
      <c r="AE1334" s="7">
        <v>43511</v>
      </c>
      <c r="AF1334">
        <v>0</v>
      </c>
      <c r="AG1334" t="s">
        <v>53</v>
      </c>
      <c r="AH1334" s="2">
        <v>0</v>
      </c>
      <c r="AI1334" s="1">
        <v>0</v>
      </c>
      <c r="AJ1334" s="1">
        <v>0</v>
      </c>
      <c r="AK1334" s="6" t="str">
        <f>+IF(Tabla1[[#This Row],[REQUEST_TY]]="SR MANTENIMIENTO CORRECTIVO", "EMERGENCIA", "OTROS")</f>
        <v>EMERGENCIA</v>
      </c>
      <c r="AL1334" s="6" t="str">
        <f>+_xlfn.IFS(Tabla1[[#This Row],[Veces obj]]&lt;=1,"0-1",Tabla1[[#This Row],[Veces obj]]&lt;=2,"1-2",Tabla1[[#This Row],[Veces obj]]&lt;=3,"2-3",TRUE,"&gt;3")</f>
        <v>0-1</v>
      </c>
      <c r="AM1334" s="6" t="str">
        <f>+_xlfn.IFS(MONTH(Tabla1[[#This Row],[MES]])&lt;=3,"Q1",MONTH(Tabla1[[#This Row],[MES]])&lt;=6,"Q2",MONTH(Tabla1[[#This Row],[MES]])&lt;=9,"Q3",TRUE,"Q4")</f>
        <v>Q1</v>
      </c>
      <c r="AN1334" t="str">
        <f>+IFERROR(VLOOKUP(Tabla1[[#This Row],[CUENTA]],CTAS[],2,0),"OTROS")</f>
        <v>OTROS</v>
      </c>
      <c r="AP1334" t="str">
        <f>+IFERROR(VLOOKUP(Tabla1[[#This Row],[EMPLEADO]],IS[],3,0),"OTROS")</f>
        <v>OTROS</v>
      </c>
      <c r="AQ1334" t="str">
        <f>+IFERROR(VLOOKUP(Tabla1[[#This Row],[EMPLEADO]],IS[[NÓMINA]:[INGENIERO]],2,0),"OTROS")</f>
        <v>OTROS</v>
      </c>
    </row>
    <row r="1335" spans="1:43" x14ac:dyDescent="0.25">
      <c r="A1335" t="s">
        <v>4444</v>
      </c>
      <c r="B1335">
        <v>1</v>
      </c>
      <c r="C1335" t="s">
        <v>6178</v>
      </c>
      <c r="D1335" t="s">
        <v>38</v>
      </c>
      <c r="E1335" t="s">
        <v>6179</v>
      </c>
      <c r="F1335" t="s">
        <v>6180</v>
      </c>
      <c r="G1335" s="17" t="s">
        <v>6181</v>
      </c>
      <c r="H1335" t="s">
        <v>1052</v>
      </c>
      <c r="I1335" t="s">
        <v>43</v>
      </c>
      <c r="J1335" t="s">
        <v>8</v>
      </c>
      <c r="K1335" t="s">
        <v>6182</v>
      </c>
      <c r="L1335" t="s">
        <v>6183</v>
      </c>
      <c r="M1335" t="s">
        <v>3106</v>
      </c>
      <c r="N1335">
        <v>0</v>
      </c>
      <c r="O1335" t="s">
        <v>47</v>
      </c>
      <c r="P1335">
        <v>2632</v>
      </c>
      <c r="Q1335" t="s">
        <v>48</v>
      </c>
      <c r="R1335" t="s">
        <v>49</v>
      </c>
      <c r="S1335" t="s">
        <v>50</v>
      </c>
      <c r="T1335" t="s">
        <v>51</v>
      </c>
      <c r="U1335" t="s">
        <v>52</v>
      </c>
      <c r="V1335">
        <v>1.05</v>
      </c>
      <c r="W1335" s="1">
        <v>750.75000000000011</v>
      </c>
      <c r="X1335">
        <v>1</v>
      </c>
      <c r="Y1335">
        <v>2.74</v>
      </c>
      <c r="Z1335">
        <v>5</v>
      </c>
      <c r="AA1335">
        <v>0.54800000000000004</v>
      </c>
      <c r="AB1335" s="2">
        <v>0</v>
      </c>
      <c r="AC1335" s="1">
        <v>0</v>
      </c>
      <c r="AD1335" s="7">
        <v>43510</v>
      </c>
      <c r="AE1335" s="7">
        <v>43510</v>
      </c>
      <c r="AF1335">
        <v>0</v>
      </c>
      <c r="AG1335" t="s">
        <v>53</v>
      </c>
      <c r="AH1335" s="2">
        <v>0</v>
      </c>
      <c r="AI1335" s="1">
        <v>0</v>
      </c>
      <c r="AJ1335" s="1">
        <v>0</v>
      </c>
      <c r="AK1335" s="6" t="str">
        <f>+IF(Tabla1[[#This Row],[REQUEST_TY]]="SR MANTENIMIENTO CORRECTIVO", "EMERGENCIA", "OTROS")</f>
        <v>EMERGENCIA</v>
      </c>
      <c r="AL1335" s="6" t="str">
        <f>+_xlfn.IFS(Tabla1[[#This Row],[Veces obj]]&lt;=1,"0-1",Tabla1[[#This Row],[Veces obj]]&lt;=2,"1-2",Tabla1[[#This Row],[Veces obj]]&lt;=3,"2-3",TRUE,"&gt;3")</f>
        <v>0-1</v>
      </c>
      <c r="AM1335" s="6" t="str">
        <f>+_xlfn.IFS(MONTH(Tabla1[[#This Row],[MES]])&lt;=3,"Q1",MONTH(Tabla1[[#This Row],[MES]])&lt;=6,"Q2",MONTH(Tabla1[[#This Row],[MES]])&lt;=9,"Q3",TRUE,"Q4")</f>
        <v>Q1</v>
      </c>
      <c r="AN1335" t="str">
        <f>+IFERROR(VLOOKUP(Tabla1[[#This Row],[CUENTA]],CTAS[],2,0),"OTROS")</f>
        <v>OTROS</v>
      </c>
      <c r="AP1335" t="str">
        <f>+IFERROR(VLOOKUP(Tabla1[[#This Row],[EMPLEADO]],IS[],3,0),"OTROS")</f>
        <v>OTROS</v>
      </c>
      <c r="AQ1335" t="str">
        <f>+IFERROR(VLOOKUP(Tabla1[[#This Row],[EMPLEADO]],IS[[NÓMINA]:[INGENIERO]],2,0),"OTROS")</f>
        <v>OTROS</v>
      </c>
    </row>
    <row r="1336" spans="1:43" x14ac:dyDescent="0.25">
      <c r="A1336" t="s">
        <v>36</v>
      </c>
      <c r="B1336">
        <v>1</v>
      </c>
      <c r="C1336" t="s">
        <v>2680</v>
      </c>
      <c r="D1336" t="s">
        <v>38</v>
      </c>
      <c r="E1336" t="s">
        <v>558</v>
      </c>
      <c r="F1336" t="s">
        <v>2681</v>
      </c>
      <c r="G1336" s="17" t="s">
        <v>2682</v>
      </c>
      <c r="H1336" t="s">
        <v>409</v>
      </c>
      <c r="I1336" t="s">
        <v>43</v>
      </c>
      <c r="J1336" t="s">
        <v>8</v>
      </c>
      <c r="K1336" t="s">
        <v>1521</v>
      </c>
      <c r="L1336" t="s">
        <v>2654</v>
      </c>
      <c r="M1336" t="s">
        <v>411</v>
      </c>
      <c r="N1336">
        <v>0</v>
      </c>
      <c r="O1336" t="s">
        <v>47</v>
      </c>
      <c r="P1336">
        <v>57</v>
      </c>
      <c r="Q1336" t="s">
        <v>82</v>
      </c>
      <c r="R1336" t="s">
        <v>95</v>
      </c>
      <c r="S1336" t="s">
        <v>64</v>
      </c>
      <c r="T1336" t="s">
        <v>51</v>
      </c>
      <c r="U1336" t="s">
        <v>83</v>
      </c>
      <c r="V1336">
        <v>1.05</v>
      </c>
      <c r="W1336" s="1">
        <v>1433.25</v>
      </c>
      <c r="X1336">
        <v>1</v>
      </c>
      <c r="Y1336">
        <v>2.75</v>
      </c>
      <c r="Z1336">
        <v>5</v>
      </c>
      <c r="AA1336">
        <v>0.55000000000000004</v>
      </c>
      <c r="AB1336" s="2">
        <v>0</v>
      </c>
      <c r="AC1336" s="1">
        <v>0</v>
      </c>
      <c r="AD1336" s="7">
        <v>43488</v>
      </c>
      <c r="AE1336" s="7">
        <v>43488</v>
      </c>
      <c r="AF1336">
        <v>0</v>
      </c>
      <c r="AG1336" t="s">
        <v>53</v>
      </c>
      <c r="AH1336" s="2">
        <v>0</v>
      </c>
      <c r="AI1336" s="1">
        <v>0</v>
      </c>
      <c r="AJ1336" s="1">
        <v>0</v>
      </c>
      <c r="AK1336" s="6" t="str">
        <f>+IF(Tabla1[[#This Row],[REQUEST_TY]]="SR MANTENIMIENTO CORRECTIVO", "EMERGENCIA", "OTROS")</f>
        <v>EMERGENCIA</v>
      </c>
      <c r="AL1336" s="6" t="str">
        <f>+_xlfn.IFS(Tabla1[[#This Row],[Veces obj]]&lt;=1,"0-1",Tabla1[[#This Row],[Veces obj]]&lt;=2,"1-2",Tabla1[[#This Row],[Veces obj]]&lt;=3,"2-3",TRUE,"&gt;3")</f>
        <v>0-1</v>
      </c>
      <c r="AM1336" s="6" t="str">
        <f>+_xlfn.IFS(MONTH(Tabla1[[#This Row],[MES]])&lt;=3,"Q1",MONTH(Tabla1[[#This Row],[MES]])&lt;=6,"Q2",MONTH(Tabla1[[#This Row],[MES]])&lt;=9,"Q3",TRUE,"Q4")</f>
        <v>Q1</v>
      </c>
      <c r="AN1336" t="str">
        <f>+IFERROR(VLOOKUP(Tabla1[[#This Row],[CUENTA]],CTAS[],2,0),"OTROS")</f>
        <v>OTROS</v>
      </c>
      <c r="AP1336" t="str">
        <f>+IFERROR(VLOOKUP(Tabla1[[#This Row],[EMPLEADO]],IS[],3,0),"OTROS")</f>
        <v>OTROS</v>
      </c>
      <c r="AQ1336" t="str">
        <f>+IFERROR(VLOOKUP(Tabla1[[#This Row],[EMPLEADO]],IS[[NÓMINA]:[INGENIERO]],2,0),"OTROS")</f>
        <v>OTROS</v>
      </c>
    </row>
    <row r="1337" spans="1:43" x14ac:dyDescent="0.25">
      <c r="A1337" t="s">
        <v>36</v>
      </c>
      <c r="B1337">
        <v>1</v>
      </c>
      <c r="C1337" t="s">
        <v>2683</v>
      </c>
      <c r="D1337" t="s">
        <v>38</v>
      </c>
      <c r="E1337" t="s">
        <v>720</v>
      </c>
      <c r="F1337" t="s">
        <v>2684</v>
      </c>
      <c r="G1337" s="17" t="s">
        <v>2685</v>
      </c>
      <c r="H1337" t="s">
        <v>586</v>
      </c>
      <c r="I1337" t="s">
        <v>43</v>
      </c>
      <c r="J1337" t="s">
        <v>8</v>
      </c>
      <c r="K1337" t="s">
        <v>59</v>
      </c>
      <c r="L1337" t="s">
        <v>2686</v>
      </c>
      <c r="M1337" t="s">
        <v>2687</v>
      </c>
      <c r="N1337">
        <v>0</v>
      </c>
      <c r="O1337" t="s">
        <v>47</v>
      </c>
      <c r="P1337">
        <v>212</v>
      </c>
      <c r="Q1337" t="s">
        <v>48</v>
      </c>
      <c r="R1337" t="s">
        <v>242</v>
      </c>
      <c r="S1337" t="s">
        <v>64</v>
      </c>
      <c r="T1337" t="s">
        <v>51</v>
      </c>
      <c r="U1337" t="s">
        <v>96</v>
      </c>
      <c r="V1337">
        <v>1.1000000000000001</v>
      </c>
      <c r="W1337" s="1">
        <v>1501.5000000000002</v>
      </c>
      <c r="X1337">
        <v>1</v>
      </c>
      <c r="Y1337">
        <v>2.75</v>
      </c>
      <c r="Z1337">
        <v>5</v>
      </c>
      <c r="AA1337">
        <v>0.55000000000000004</v>
      </c>
      <c r="AB1337" s="2">
        <v>0</v>
      </c>
      <c r="AC1337" s="1">
        <v>0</v>
      </c>
      <c r="AD1337" s="7">
        <v>43494</v>
      </c>
      <c r="AE1337" s="7">
        <v>43494</v>
      </c>
      <c r="AF1337">
        <v>0</v>
      </c>
      <c r="AG1337" t="s">
        <v>53</v>
      </c>
      <c r="AH1337" s="2">
        <v>0</v>
      </c>
      <c r="AI1337" s="1">
        <v>0</v>
      </c>
      <c r="AJ1337" s="1">
        <v>0</v>
      </c>
      <c r="AK1337" s="6" t="str">
        <f>+IF(Tabla1[[#This Row],[REQUEST_TY]]="SR MANTENIMIENTO CORRECTIVO", "EMERGENCIA", "OTROS")</f>
        <v>EMERGENCIA</v>
      </c>
      <c r="AL1337" s="6" t="str">
        <f>+_xlfn.IFS(Tabla1[[#This Row],[Veces obj]]&lt;=1,"0-1",Tabla1[[#This Row],[Veces obj]]&lt;=2,"1-2",Tabla1[[#This Row],[Veces obj]]&lt;=3,"2-3",TRUE,"&gt;3")</f>
        <v>0-1</v>
      </c>
      <c r="AM1337" s="6" t="str">
        <f>+_xlfn.IFS(MONTH(Tabla1[[#This Row],[MES]])&lt;=3,"Q1",MONTH(Tabla1[[#This Row],[MES]])&lt;=6,"Q2",MONTH(Tabla1[[#This Row],[MES]])&lt;=9,"Q3",TRUE,"Q4")</f>
        <v>Q1</v>
      </c>
      <c r="AN1337" t="str">
        <f>+IFERROR(VLOOKUP(Tabla1[[#This Row],[CUENTA]],CTAS[],2,0),"OTROS")</f>
        <v>OTROS</v>
      </c>
      <c r="AP1337" t="str">
        <f>+IFERROR(VLOOKUP(Tabla1[[#This Row],[EMPLEADO]],IS[],3,0),"OTROS")</f>
        <v>OTROS</v>
      </c>
      <c r="AQ1337" t="str">
        <f>+IFERROR(VLOOKUP(Tabla1[[#This Row],[EMPLEADO]],IS[[NÓMINA]:[INGENIERO]],2,0),"OTROS")</f>
        <v>OTROS</v>
      </c>
    </row>
    <row r="1338" spans="1:43" x14ac:dyDescent="0.25">
      <c r="A1338" t="s">
        <v>36</v>
      </c>
      <c r="B1338">
        <v>1</v>
      </c>
      <c r="C1338" t="s">
        <v>2688</v>
      </c>
      <c r="D1338" t="s">
        <v>38</v>
      </c>
      <c r="E1338" t="s">
        <v>76</v>
      </c>
      <c r="F1338" t="s">
        <v>2689</v>
      </c>
      <c r="G1338" s="17" t="s">
        <v>2690</v>
      </c>
      <c r="H1338" t="s">
        <v>2691</v>
      </c>
      <c r="I1338" t="s">
        <v>43</v>
      </c>
      <c r="J1338" t="s">
        <v>8</v>
      </c>
      <c r="K1338" t="s">
        <v>59</v>
      </c>
      <c r="L1338" t="s">
        <v>2692</v>
      </c>
      <c r="M1338" t="s">
        <v>46</v>
      </c>
      <c r="N1338">
        <v>0</v>
      </c>
      <c r="O1338" t="s">
        <v>47</v>
      </c>
      <c r="P1338">
        <v>18</v>
      </c>
      <c r="Q1338" t="s">
        <v>62</v>
      </c>
      <c r="R1338" t="s">
        <v>63</v>
      </c>
      <c r="S1338" t="s">
        <v>64</v>
      </c>
      <c r="T1338" t="s">
        <v>51</v>
      </c>
      <c r="U1338" t="s">
        <v>65</v>
      </c>
      <c r="V1338">
        <v>0.8</v>
      </c>
      <c r="W1338" s="1">
        <v>1092</v>
      </c>
      <c r="X1338">
        <v>1</v>
      </c>
      <c r="Y1338">
        <v>2.75</v>
      </c>
      <c r="Z1338">
        <v>5</v>
      </c>
      <c r="AA1338">
        <v>0.55000000000000004</v>
      </c>
      <c r="AB1338" s="2">
        <v>0</v>
      </c>
      <c r="AC1338" s="1">
        <v>0</v>
      </c>
      <c r="AD1338" s="7">
        <v>43494</v>
      </c>
      <c r="AE1338" s="7">
        <v>43494</v>
      </c>
      <c r="AF1338">
        <v>0</v>
      </c>
      <c r="AG1338" t="s">
        <v>53</v>
      </c>
      <c r="AH1338" s="2">
        <v>0</v>
      </c>
      <c r="AI1338" s="1">
        <v>0</v>
      </c>
      <c r="AJ1338" s="1">
        <v>0</v>
      </c>
      <c r="AK1338" s="6" t="str">
        <f>+IF(Tabla1[[#This Row],[REQUEST_TY]]="SR MANTENIMIENTO CORRECTIVO", "EMERGENCIA", "OTROS")</f>
        <v>EMERGENCIA</v>
      </c>
      <c r="AL1338" s="6" t="str">
        <f>+_xlfn.IFS(Tabla1[[#This Row],[Veces obj]]&lt;=1,"0-1",Tabla1[[#This Row],[Veces obj]]&lt;=2,"1-2",Tabla1[[#This Row],[Veces obj]]&lt;=3,"2-3",TRUE,"&gt;3")</f>
        <v>0-1</v>
      </c>
      <c r="AM1338" s="6" t="str">
        <f>+_xlfn.IFS(MONTH(Tabla1[[#This Row],[MES]])&lt;=3,"Q1",MONTH(Tabla1[[#This Row],[MES]])&lt;=6,"Q2",MONTH(Tabla1[[#This Row],[MES]])&lt;=9,"Q3",TRUE,"Q4")</f>
        <v>Q1</v>
      </c>
      <c r="AN1338" t="str">
        <f>+IFERROR(VLOOKUP(Tabla1[[#This Row],[CUENTA]],CTAS[],2,0),"OTROS")</f>
        <v>OTROS</v>
      </c>
      <c r="AP1338" t="str">
        <f>+IFERROR(VLOOKUP(Tabla1[[#This Row],[EMPLEADO]],IS[],3,0),"OTROS")</f>
        <v>OTROS</v>
      </c>
      <c r="AQ1338" t="str">
        <f>+IFERROR(VLOOKUP(Tabla1[[#This Row],[EMPLEADO]],IS[[NÓMINA]:[INGENIERO]],2,0),"OTROS")</f>
        <v>OTROS</v>
      </c>
    </row>
    <row r="1339" spans="1:43" x14ac:dyDescent="0.25">
      <c r="A1339" t="s">
        <v>36</v>
      </c>
      <c r="B1339">
        <v>1</v>
      </c>
      <c r="C1339" t="s">
        <v>2693</v>
      </c>
      <c r="D1339" t="s">
        <v>38</v>
      </c>
      <c r="E1339" t="s">
        <v>332</v>
      </c>
      <c r="F1339" t="s">
        <v>2694</v>
      </c>
      <c r="G1339" s="17" t="s">
        <v>2695</v>
      </c>
      <c r="H1339" t="s">
        <v>915</v>
      </c>
      <c r="I1339" t="s">
        <v>43</v>
      </c>
      <c r="J1339" t="s">
        <v>8</v>
      </c>
      <c r="K1339" t="s">
        <v>59</v>
      </c>
      <c r="L1339" t="s">
        <v>1768</v>
      </c>
      <c r="M1339" t="s">
        <v>310</v>
      </c>
      <c r="N1339">
        <v>0</v>
      </c>
      <c r="O1339" t="s">
        <v>47</v>
      </c>
      <c r="P1339">
        <v>12</v>
      </c>
      <c r="Q1339" t="s">
        <v>194</v>
      </c>
      <c r="R1339" t="s">
        <v>317</v>
      </c>
      <c r="S1339" t="s">
        <v>318</v>
      </c>
      <c r="T1339" t="s">
        <v>51</v>
      </c>
      <c r="U1339" t="s">
        <v>224</v>
      </c>
      <c r="V1339">
        <v>0.8</v>
      </c>
      <c r="W1339" s="1">
        <v>1258.4000000000003</v>
      </c>
      <c r="X1339">
        <v>1</v>
      </c>
      <c r="Y1339">
        <v>2.2000000000000002</v>
      </c>
      <c r="Z1339">
        <v>4</v>
      </c>
      <c r="AA1339">
        <v>0.55000000000000004</v>
      </c>
      <c r="AB1339" s="2">
        <v>0</v>
      </c>
      <c r="AC1339" s="1">
        <v>0</v>
      </c>
      <c r="AD1339" s="7">
        <v>43496</v>
      </c>
      <c r="AE1339" s="7">
        <v>43496</v>
      </c>
      <c r="AF1339">
        <v>0</v>
      </c>
      <c r="AG1339" t="s">
        <v>53</v>
      </c>
      <c r="AH1339" s="2">
        <v>0</v>
      </c>
      <c r="AI1339" s="1">
        <v>0</v>
      </c>
      <c r="AJ1339" s="1">
        <v>0</v>
      </c>
      <c r="AK1339" s="6" t="str">
        <f>+IF(Tabla1[[#This Row],[REQUEST_TY]]="SR MANTENIMIENTO CORRECTIVO", "EMERGENCIA", "OTROS")</f>
        <v>EMERGENCIA</v>
      </c>
      <c r="AL1339" s="6" t="str">
        <f>+_xlfn.IFS(Tabla1[[#This Row],[Veces obj]]&lt;=1,"0-1",Tabla1[[#This Row],[Veces obj]]&lt;=2,"1-2",Tabla1[[#This Row],[Veces obj]]&lt;=3,"2-3",TRUE,"&gt;3")</f>
        <v>0-1</v>
      </c>
      <c r="AM1339" s="6" t="str">
        <f>+_xlfn.IFS(MONTH(Tabla1[[#This Row],[MES]])&lt;=3,"Q1",MONTH(Tabla1[[#This Row],[MES]])&lt;=6,"Q2",MONTH(Tabla1[[#This Row],[MES]])&lt;=9,"Q3",TRUE,"Q4")</f>
        <v>Q1</v>
      </c>
      <c r="AN1339" t="str">
        <f>+IFERROR(VLOOKUP(Tabla1[[#This Row],[CUENTA]],CTAS[],2,0),"OTROS")</f>
        <v>OTROS</v>
      </c>
      <c r="AP1339" t="str">
        <f>+IFERROR(VLOOKUP(Tabla1[[#This Row],[EMPLEADO]],IS[],3,0),"OTROS")</f>
        <v>OTROS</v>
      </c>
      <c r="AQ1339" t="str">
        <f>+IFERROR(VLOOKUP(Tabla1[[#This Row],[EMPLEADO]],IS[[NÓMINA]:[INGENIERO]],2,0),"OTROS")</f>
        <v>OTROS</v>
      </c>
    </row>
    <row r="1340" spans="1:43" x14ac:dyDescent="0.25">
      <c r="A1340" t="s">
        <v>4444</v>
      </c>
      <c r="B1340">
        <v>1</v>
      </c>
      <c r="C1340" t="s">
        <v>6072</v>
      </c>
      <c r="D1340" t="s">
        <v>38</v>
      </c>
      <c r="E1340" t="s">
        <v>85</v>
      </c>
      <c r="F1340" t="s">
        <v>6073</v>
      </c>
      <c r="G1340" s="17" t="s">
        <v>4697</v>
      </c>
      <c r="H1340" t="s">
        <v>106</v>
      </c>
      <c r="I1340" t="s">
        <v>43</v>
      </c>
      <c r="J1340" t="s">
        <v>8</v>
      </c>
      <c r="K1340" t="s">
        <v>370</v>
      </c>
      <c r="L1340" t="s">
        <v>4698</v>
      </c>
      <c r="M1340" t="s">
        <v>131</v>
      </c>
      <c r="N1340">
        <v>0</v>
      </c>
      <c r="O1340" t="s">
        <v>47</v>
      </c>
      <c r="P1340">
        <v>14</v>
      </c>
      <c r="Q1340" t="s">
        <v>194</v>
      </c>
      <c r="R1340" t="s">
        <v>49</v>
      </c>
      <c r="S1340" t="s">
        <v>50</v>
      </c>
      <c r="T1340" t="s">
        <v>51</v>
      </c>
      <c r="U1340" t="s">
        <v>444</v>
      </c>
      <c r="V1340">
        <v>0</v>
      </c>
      <c r="W1340" s="1">
        <v>0</v>
      </c>
      <c r="X1340">
        <v>1</v>
      </c>
      <c r="Y1340">
        <v>2.75</v>
      </c>
      <c r="Z1340">
        <v>5</v>
      </c>
      <c r="AA1340">
        <v>0.55000000000000004</v>
      </c>
      <c r="AB1340" s="2">
        <v>0</v>
      </c>
      <c r="AC1340" s="1">
        <v>0</v>
      </c>
      <c r="AD1340" s="7">
        <v>43510</v>
      </c>
      <c r="AE1340" s="7">
        <v>43511</v>
      </c>
      <c r="AF1340">
        <v>1</v>
      </c>
      <c r="AG1340" t="s">
        <v>53</v>
      </c>
      <c r="AH1340" s="2">
        <v>0</v>
      </c>
      <c r="AI1340" s="1">
        <v>0</v>
      </c>
      <c r="AJ1340" s="1">
        <v>0</v>
      </c>
      <c r="AK1340" s="6" t="str">
        <f>+IF(Tabla1[[#This Row],[REQUEST_TY]]="SR MANTENIMIENTO CORRECTIVO", "EMERGENCIA", "OTROS")</f>
        <v>EMERGENCIA</v>
      </c>
      <c r="AL1340" s="6" t="str">
        <f>+_xlfn.IFS(Tabla1[[#This Row],[Veces obj]]&lt;=1,"0-1",Tabla1[[#This Row],[Veces obj]]&lt;=2,"1-2",Tabla1[[#This Row],[Veces obj]]&lt;=3,"2-3",TRUE,"&gt;3")</f>
        <v>0-1</v>
      </c>
      <c r="AM1340" s="6" t="str">
        <f>+_xlfn.IFS(MONTH(Tabla1[[#This Row],[MES]])&lt;=3,"Q1",MONTH(Tabla1[[#This Row],[MES]])&lt;=6,"Q2",MONTH(Tabla1[[#This Row],[MES]])&lt;=9,"Q3",TRUE,"Q4")</f>
        <v>Q1</v>
      </c>
      <c r="AN1340" t="str">
        <f>+IFERROR(VLOOKUP(Tabla1[[#This Row],[CUENTA]],CTAS[],2,0),"OTROS")</f>
        <v>OTROS</v>
      </c>
      <c r="AP1340" t="str">
        <f>+IFERROR(VLOOKUP(Tabla1[[#This Row],[EMPLEADO]],IS[],3,0),"OTROS")</f>
        <v>OTROS</v>
      </c>
      <c r="AQ1340" t="str">
        <f>+IFERROR(VLOOKUP(Tabla1[[#This Row],[EMPLEADO]],IS[[NÓMINA]:[INGENIERO]],2,0),"OTROS")</f>
        <v>OTROS</v>
      </c>
    </row>
    <row r="1341" spans="1:43" x14ac:dyDescent="0.25">
      <c r="A1341" t="s">
        <v>36</v>
      </c>
      <c r="B1341">
        <v>1</v>
      </c>
      <c r="C1341" t="s">
        <v>3439</v>
      </c>
      <c r="D1341" t="s">
        <v>3346</v>
      </c>
      <c r="E1341" t="s">
        <v>562</v>
      </c>
      <c r="F1341" t="s">
        <v>3394</v>
      </c>
      <c r="G1341" s="17" t="s">
        <v>3440</v>
      </c>
      <c r="H1341" t="s">
        <v>163</v>
      </c>
      <c r="I1341" t="s">
        <v>43</v>
      </c>
      <c r="J1341" t="s">
        <v>8</v>
      </c>
      <c r="K1341" t="s">
        <v>144</v>
      </c>
      <c r="L1341" t="s">
        <v>145</v>
      </c>
      <c r="M1341" t="s">
        <v>119</v>
      </c>
      <c r="N1341">
        <v>0</v>
      </c>
      <c r="O1341" t="s">
        <v>47</v>
      </c>
      <c r="P1341" t="s">
        <v>822</v>
      </c>
      <c r="Q1341" t="s">
        <v>48</v>
      </c>
      <c r="R1341" t="s">
        <v>63</v>
      </c>
      <c r="S1341" t="s">
        <v>64</v>
      </c>
      <c r="T1341" t="s">
        <v>51</v>
      </c>
      <c r="U1341" t="s">
        <v>96</v>
      </c>
      <c r="V1341">
        <v>1</v>
      </c>
      <c r="W1341" s="1">
        <v>1365</v>
      </c>
      <c r="X1341">
        <v>0</v>
      </c>
      <c r="Y1341">
        <v>5</v>
      </c>
      <c r="Z1341">
        <v>5</v>
      </c>
      <c r="AA1341">
        <v>1</v>
      </c>
      <c r="AB1341" s="2">
        <v>0</v>
      </c>
      <c r="AC1341" s="1">
        <v>0</v>
      </c>
      <c r="AD1341" s="7">
        <v>43473</v>
      </c>
      <c r="AE1341" s="7">
        <v>43473</v>
      </c>
      <c r="AF1341">
        <v>0</v>
      </c>
      <c r="AG1341" t="s">
        <v>53</v>
      </c>
      <c r="AH1341" s="2">
        <v>0</v>
      </c>
      <c r="AI1341" s="1">
        <v>0</v>
      </c>
      <c r="AJ1341" s="1">
        <v>0</v>
      </c>
      <c r="AK1341" s="6" t="str">
        <f>+IF(Tabla1[[#This Row],[REQUEST_TY]]="SR MANTENIMIENTO CORRECTIVO", "EMERGENCIA", "OTROS")</f>
        <v>OTROS</v>
      </c>
      <c r="AL1341" s="6" t="str">
        <f>+_xlfn.IFS(Tabla1[[#This Row],[Veces obj]]&lt;=1,"0-1",Tabla1[[#This Row],[Veces obj]]&lt;=2,"1-2",Tabla1[[#This Row],[Veces obj]]&lt;=3,"2-3",TRUE,"&gt;3")</f>
        <v>0-1</v>
      </c>
      <c r="AM1341" s="6" t="str">
        <f>+_xlfn.IFS(MONTH(Tabla1[[#This Row],[MES]])&lt;=3,"Q1",MONTH(Tabla1[[#This Row],[MES]])&lt;=6,"Q2",MONTH(Tabla1[[#This Row],[MES]])&lt;=9,"Q3",TRUE,"Q4")</f>
        <v>Q1</v>
      </c>
      <c r="AN1341" t="str">
        <f>+IFERROR(VLOOKUP(Tabla1[[#This Row],[CUENTA]],CTAS[],2,0),"OTROS")</f>
        <v>OTROS</v>
      </c>
      <c r="AO1341">
        <v>1</v>
      </c>
      <c r="AP1341" t="str">
        <f>+IFERROR(VLOOKUP(Tabla1[[#This Row],[EMPLEADO]],IS[],3,0),"OTROS")</f>
        <v>CHIHUAHUA</v>
      </c>
      <c r="AQ1341" t="str">
        <f>+IFERROR(VLOOKUP(Tabla1[[#This Row],[EMPLEADO]],IS[[NÓMINA]:[INGENIERO]],2,0),"OTROS")</f>
        <v>LUIS EDUARDO MUÑOZ</v>
      </c>
    </row>
    <row r="1342" spans="1:43" x14ac:dyDescent="0.25">
      <c r="A1342" t="s">
        <v>4444</v>
      </c>
      <c r="B1342">
        <v>1</v>
      </c>
      <c r="C1342" t="s">
        <v>7016</v>
      </c>
      <c r="D1342" t="s">
        <v>38</v>
      </c>
      <c r="E1342" t="s">
        <v>98</v>
      </c>
      <c r="F1342" t="s">
        <v>7017</v>
      </c>
      <c r="G1342" s="17" t="s">
        <v>2218</v>
      </c>
      <c r="H1342" t="s">
        <v>679</v>
      </c>
      <c r="I1342" t="s">
        <v>43</v>
      </c>
      <c r="J1342" t="s">
        <v>8</v>
      </c>
      <c r="K1342" t="s">
        <v>102</v>
      </c>
      <c r="L1342" t="s">
        <v>1039</v>
      </c>
      <c r="M1342" t="s">
        <v>310</v>
      </c>
      <c r="N1342">
        <v>0</v>
      </c>
      <c r="O1342" t="s">
        <v>47</v>
      </c>
      <c r="P1342">
        <v>34</v>
      </c>
      <c r="Q1342" t="s">
        <v>82</v>
      </c>
      <c r="R1342" t="s">
        <v>63</v>
      </c>
      <c r="S1342" t="s">
        <v>64</v>
      </c>
      <c r="T1342" t="s">
        <v>51</v>
      </c>
      <c r="U1342" t="s">
        <v>83</v>
      </c>
      <c r="V1342">
        <v>1.05</v>
      </c>
      <c r="W1342" s="1">
        <v>1433.25</v>
      </c>
      <c r="X1342">
        <v>1</v>
      </c>
      <c r="Y1342">
        <v>2.75</v>
      </c>
      <c r="Z1342">
        <v>5</v>
      </c>
      <c r="AA1342">
        <v>0.55000000000000004</v>
      </c>
      <c r="AB1342" s="2">
        <v>0</v>
      </c>
      <c r="AC1342" s="1">
        <v>0</v>
      </c>
      <c r="AD1342" s="7">
        <v>43521</v>
      </c>
      <c r="AE1342" s="7">
        <v>43521</v>
      </c>
      <c r="AF1342">
        <v>0</v>
      </c>
      <c r="AG1342" t="s">
        <v>53</v>
      </c>
      <c r="AH1342" s="2">
        <v>0</v>
      </c>
      <c r="AI1342" s="1">
        <v>0</v>
      </c>
      <c r="AJ1342" s="1">
        <v>0</v>
      </c>
      <c r="AK1342" s="6" t="str">
        <f>+IF(Tabla1[[#This Row],[REQUEST_TY]]="SR MANTENIMIENTO CORRECTIVO", "EMERGENCIA", "OTROS")</f>
        <v>EMERGENCIA</v>
      </c>
      <c r="AL1342" s="6" t="str">
        <f>+_xlfn.IFS(Tabla1[[#This Row],[Veces obj]]&lt;=1,"0-1",Tabla1[[#This Row],[Veces obj]]&lt;=2,"1-2",Tabla1[[#This Row],[Veces obj]]&lt;=3,"2-3",TRUE,"&gt;3")</f>
        <v>0-1</v>
      </c>
      <c r="AM1342" s="6" t="str">
        <f>+_xlfn.IFS(MONTH(Tabla1[[#This Row],[MES]])&lt;=3,"Q1",MONTH(Tabla1[[#This Row],[MES]])&lt;=6,"Q2",MONTH(Tabla1[[#This Row],[MES]])&lt;=9,"Q3",TRUE,"Q4")</f>
        <v>Q1</v>
      </c>
      <c r="AN1342" t="str">
        <f>+IFERROR(VLOOKUP(Tabla1[[#This Row],[CUENTA]],CTAS[],2,0),"OTROS")</f>
        <v>OTROS</v>
      </c>
      <c r="AP1342" t="str">
        <f>+IFERROR(VLOOKUP(Tabla1[[#This Row],[EMPLEADO]],IS[],3,0),"OTROS")</f>
        <v>OTROS</v>
      </c>
      <c r="AQ1342" t="str">
        <f>+IFERROR(VLOOKUP(Tabla1[[#This Row],[EMPLEADO]],IS[[NÓMINA]:[INGENIERO]],2,0),"OTROS")</f>
        <v>OTROS</v>
      </c>
    </row>
    <row r="1343" spans="1:43" x14ac:dyDescent="0.25">
      <c r="A1343" t="s">
        <v>36</v>
      </c>
      <c r="B1343">
        <v>1</v>
      </c>
      <c r="C1343" t="s">
        <v>2696</v>
      </c>
      <c r="D1343" t="s">
        <v>38</v>
      </c>
      <c r="E1343" t="s">
        <v>217</v>
      </c>
      <c r="F1343" t="s">
        <v>2697</v>
      </c>
      <c r="G1343" s="17" t="s">
        <v>2698</v>
      </c>
      <c r="H1343" t="s">
        <v>58</v>
      </c>
      <c r="I1343" t="s">
        <v>43</v>
      </c>
      <c r="J1343" t="s">
        <v>8</v>
      </c>
      <c r="K1343" t="s">
        <v>59</v>
      </c>
      <c r="L1343" t="s">
        <v>1164</v>
      </c>
      <c r="M1343" t="s">
        <v>222</v>
      </c>
      <c r="N1343">
        <v>0</v>
      </c>
      <c r="O1343" t="s">
        <v>47</v>
      </c>
      <c r="P1343">
        <v>11</v>
      </c>
      <c r="Q1343" t="s">
        <v>194</v>
      </c>
      <c r="R1343" t="s">
        <v>223</v>
      </c>
      <c r="S1343" t="s">
        <v>139</v>
      </c>
      <c r="T1343" t="s">
        <v>51</v>
      </c>
      <c r="U1343" t="s">
        <v>224</v>
      </c>
      <c r="V1343">
        <v>0.8</v>
      </c>
      <c r="W1343" s="1">
        <v>1258.4000000000003</v>
      </c>
      <c r="X1343">
        <v>1</v>
      </c>
      <c r="Y1343">
        <v>2.21</v>
      </c>
      <c r="Z1343">
        <v>4</v>
      </c>
      <c r="AA1343">
        <v>0.55249999999999999</v>
      </c>
      <c r="AB1343" s="2">
        <v>0</v>
      </c>
      <c r="AC1343" s="1">
        <v>0</v>
      </c>
      <c r="AD1343" s="7">
        <v>43489</v>
      </c>
      <c r="AE1343" s="7">
        <v>43489</v>
      </c>
      <c r="AF1343">
        <v>0</v>
      </c>
      <c r="AG1343" t="s">
        <v>53</v>
      </c>
      <c r="AH1343" s="2">
        <v>0</v>
      </c>
      <c r="AI1343" s="1">
        <v>0</v>
      </c>
      <c r="AJ1343" s="1">
        <v>0</v>
      </c>
      <c r="AK1343" s="6" t="str">
        <f>+IF(Tabla1[[#This Row],[REQUEST_TY]]="SR MANTENIMIENTO CORRECTIVO", "EMERGENCIA", "OTROS")</f>
        <v>EMERGENCIA</v>
      </c>
      <c r="AL1343" s="6" t="str">
        <f>+_xlfn.IFS(Tabla1[[#This Row],[Veces obj]]&lt;=1,"0-1",Tabla1[[#This Row],[Veces obj]]&lt;=2,"1-2",Tabla1[[#This Row],[Veces obj]]&lt;=3,"2-3",TRUE,"&gt;3")</f>
        <v>0-1</v>
      </c>
      <c r="AM1343" s="6" t="str">
        <f>+_xlfn.IFS(MONTH(Tabla1[[#This Row],[MES]])&lt;=3,"Q1",MONTH(Tabla1[[#This Row],[MES]])&lt;=6,"Q2",MONTH(Tabla1[[#This Row],[MES]])&lt;=9,"Q3",TRUE,"Q4")</f>
        <v>Q1</v>
      </c>
      <c r="AN1343" t="str">
        <f>+IFERROR(VLOOKUP(Tabla1[[#This Row],[CUENTA]],CTAS[],2,0),"OTROS")</f>
        <v>OTROS</v>
      </c>
      <c r="AP1343" t="str">
        <f>+IFERROR(VLOOKUP(Tabla1[[#This Row],[EMPLEADO]],IS[],3,0),"OTROS")</f>
        <v>OTROS</v>
      </c>
      <c r="AQ1343" t="str">
        <f>+IFERROR(VLOOKUP(Tabla1[[#This Row],[EMPLEADO]],IS[[NÓMINA]:[INGENIERO]],2,0),"OTROS")</f>
        <v>OTROS</v>
      </c>
    </row>
    <row r="1344" spans="1:43" x14ac:dyDescent="0.25">
      <c r="A1344" t="s">
        <v>36</v>
      </c>
      <c r="B1344">
        <v>1</v>
      </c>
      <c r="C1344" t="s">
        <v>2699</v>
      </c>
      <c r="D1344" t="s">
        <v>38</v>
      </c>
      <c r="E1344" t="s">
        <v>464</v>
      </c>
      <c r="F1344" t="s">
        <v>2700</v>
      </c>
      <c r="G1344" s="17" t="s">
        <v>2701</v>
      </c>
      <c r="H1344" t="s">
        <v>79</v>
      </c>
      <c r="I1344" t="s">
        <v>43</v>
      </c>
      <c r="J1344" t="s">
        <v>8</v>
      </c>
      <c r="K1344" t="s">
        <v>1480</v>
      </c>
      <c r="L1344" t="s">
        <v>1481</v>
      </c>
      <c r="M1344" t="s">
        <v>1482</v>
      </c>
      <c r="N1344">
        <v>0</v>
      </c>
      <c r="O1344" t="s">
        <v>47</v>
      </c>
      <c r="P1344">
        <v>30</v>
      </c>
      <c r="Q1344" t="s">
        <v>62</v>
      </c>
      <c r="R1344" t="s">
        <v>242</v>
      </c>
      <c r="S1344" t="s">
        <v>64</v>
      </c>
      <c r="T1344" t="s">
        <v>51</v>
      </c>
      <c r="U1344" t="s">
        <v>65</v>
      </c>
      <c r="V1344">
        <v>0.8</v>
      </c>
      <c r="W1344" s="1">
        <v>1092</v>
      </c>
      <c r="X1344">
        <v>1</v>
      </c>
      <c r="Y1344">
        <v>2.77</v>
      </c>
      <c r="Z1344">
        <v>5</v>
      </c>
      <c r="AA1344">
        <v>0.55400000000000005</v>
      </c>
      <c r="AB1344" s="2">
        <v>0</v>
      </c>
      <c r="AC1344" s="1">
        <v>0</v>
      </c>
      <c r="AD1344" s="7">
        <v>43493</v>
      </c>
      <c r="AE1344" s="7">
        <v>43493</v>
      </c>
      <c r="AF1344">
        <v>0</v>
      </c>
      <c r="AG1344" t="s">
        <v>53</v>
      </c>
      <c r="AH1344" s="2">
        <v>0</v>
      </c>
      <c r="AI1344" s="1">
        <v>0</v>
      </c>
      <c r="AJ1344" s="1">
        <v>0</v>
      </c>
      <c r="AK1344" s="6" t="str">
        <f>+IF(Tabla1[[#This Row],[REQUEST_TY]]="SR MANTENIMIENTO CORRECTIVO", "EMERGENCIA", "OTROS")</f>
        <v>EMERGENCIA</v>
      </c>
      <c r="AL1344" s="6" t="str">
        <f>+_xlfn.IFS(Tabla1[[#This Row],[Veces obj]]&lt;=1,"0-1",Tabla1[[#This Row],[Veces obj]]&lt;=2,"1-2",Tabla1[[#This Row],[Veces obj]]&lt;=3,"2-3",TRUE,"&gt;3")</f>
        <v>0-1</v>
      </c>
      <c r="AM1344" s="6" t="str">
        <f>+_xlfn.IFS(MONTH(Tabla1[[#This Row],[MES]])&lt;=3,"Q1",MONTH(Tabla1[[#This Row],[MES]])&lt;=6,"Q2",MONTH(Tabla1[[#This Row],[MES]])&lt;=9,"Q3",TRUE,"Q4")</f>
        <v>Q1</v>
      </c>
      <c r="AN1344" t="str">
        <f>+IFERROR(VLOOKUP(Tabla1[[#This Row],[CUENTA]],CTAS[],2,0),"OTROS")</f>
        <v>OTROS</v>
      </c>
      <c r="AP1344" t="str">
        <f>+IFERROR(VLOOKUP(Tabla1[[#This Row],[EMPLEADO]],IS[],3,0),"OTROS")</f>
        <v>OTROS</v>
      </c>
      <c r="AQ1344" t="str">
        <f>+IFERROR(VLOOKUP(Tabla1[[#This Row],[EMPLEADO]],IS[[NÓMINA]:[INGENIERO]],2,0),"OTROS")</f>
        <v>OTROS</v>
      </c>
    </row>
    <row r="1345" spans="1:43" x14ac:dyDescent="0.25">
      <c r="A1345" t="s">
        <v>36</v>
      </c>
      <c r="B1345">
        <v>1</v>
      </c>
      <c r="C1345" t="s">
        <v>2702</v>
      </c>
      <c r="D1345" t="s">
        <v>38</v>
      </c>
      <c r="E1345" t="s">
        <v>39</v>
      </c>
      <c r="F1345" t="s">
        <v>2703</v>
      </c>
      <c r="G1345" s="17" t="s">
        <v>2704</v>
      </c>
      <c r="H1345" t="s">
        <v>246</v>
      </c>
      <c r="I1345" t="s">
        <v>43</v>
      </c>
      <c r="J1345" t="s">
        <v>8</v>
      </c>
      <c r="K1345" t="s">
        <v>798</v>
      </c>
      <c r="L1345" t="s">
        <v>1509</v>
      </c>
      <c r="M1345" t="s">
        <v>1510</v>
      </c>
      <c r="N1345">
        <v>1</v>
      </c>
      <c r="O1345" t="s">
        <v>105</v>
      </c>
      <c r="P1345">
        <v>65</v>
      </c>
      <c r="Q1345" t="s">
        <v>48</v>
      </c>
      <c r="R1345" t="s">
        <v>49</v>
      </c>
      <c r="S1345" t="s">
        <v>50</v>
      </c>
      <c r="T1345" t="s">
        <v>51</v>
      </c>
      <c r="U1345" t="s">
        <v>52</v>
      </c>
      <c r="V1345">
        <v>1.05</v>
      </c>
      <c r="W1345" s="1">
        <v>0</v>
      </c>
      <c r="X1345">
        <v>1</v>
      </c>
      <c r="Y1345">
        <v>2.77</v>
      </c>
      <c r="Z1345">
        <v>5</v>
      </c>
      <c r="AA1345">
        <v>0.55400000000000005</v>
      </c>
      <c r="AB1345" s="2">
        <v>0</v>
      </c>
      <c r="AC1345" s="1">
        <v>0</v>
      </c>
      <c r="AD1345" s="7">
        <v>43495</v>
      </c>
      <c r="AE1345" s="7">
        <v>43496</v>
      </c>
      <c r="AF1345">
        <v>1</v>
      </c>
      <c r="AG1345" t="s">
        <v>53</v>
      </c>
      <c r="AH1345" s="2">
        <v>0</v>
      </c>
      <c r="AI1345" s="1">
        <v>0</v>
      </c>
      <c r="AJ1345" s="1">
        <v>0</v>
      </c>
      <c r="AK1345" s="6" t="str">
        <f>+IF(Tabla1[[#This Row],[REQUEST_TY]]="SR MANTENIMIENTO CORRECTIVO", "EMERGENCIA", "OTROS")</f>
        <v>EMERGENCIA</v>
      </c>
      <c r="AL1345" s="6" t="str">
        <f>+_xlfn.IFS(Tabla1[[#This Row],[Veces obj]]&lt;=1,"0-1",Tabla1[[#This Row],[Veces obj]]&lt;=2,"1-2",Tabla1[[#This Row],[Veces obj]]&lt;=3,"2-3",TRUE,"&gt;3")</f>
        <v>0-1</v>
      </c>
      <c r="AM1345" s="6" t="str">
        <f>+_xlfn.IFS(MONTH(Tabla1[[#This Row],[MES]])&lt;=3,"Q1",MONTH(Tabla1[[#This Row],[MES]])&lt;=6,"Q2",MONTH(Tabla1[[#This Row],[MES]])&lt;=9,"Q3",TRUE,"Q4")</f>
        <v>Q1</v>
      </c>
      <c r="AN1345" t="str">
        <f>+IFERROR(VLOOKUP(Tabla1[[#This Row],[CUENTA]],CTAS[],2,0),"OTROS")</f>
        <v>OTROS</v>
      </c>
      <c r="AP1345" t="str">
        <f>+IFERROR(VLOOKUP(Tabla1[[#This Row],[EMPLEADO]],IS[],3,0),"OTROS")</f>
        <v>OTROS</v>
      </c>
      <c r="AQ1345" t="str">
        <f>+IFERROR(VLOOKUP(Tabla1[[#This Row],[EMPLEADO]],IS[[NÓMINA]:[INGENIERO]],2,0),"OTROS")</f>
        <v>OTROS</v>
      </c>
    </row>
    <row r="1346" spans="1:43" x14ac:dyDescent="0.25">
      <c r="A1346" t="s">
        <v>4444</v>
      </c>
      <c r="B1346">
        <v>1</v>
      </c>
      <c r="C1346" t="s">
        <v>6016</v>
      </c>
      <c r="D1346" t="s">
        <v>38</v>
      </c>
      <c r="E1346" t="s">
        <v>258</v>
      </c>
      <c r="F1346" t="s">
        <v>6017</v>
      </c>
      <c r="G1346" s="17" t="s">
        <v>6018</v>
      </c>
      <c r="H1346" t="s">
        <v>79</v>
      </c>
      <c r="I1346" t="s">
        <v>43</v>
      </c>
      <c r="J1346" t="s">
        <v>8</v>
      </c>
      <c r="K1346" t="s">
        <v>102</v>
      </c>
      <c r="L1346" t="s">
        <v>2255</v>
      </c>
      <c r="M1346" t="s">
        <v>1482</v>
      </c>
      <c r="N1346">
        <v>0</v>
      </c>
      <c r="O1346" t="s">
        <v>47</v>
      </c>
      <c r="P1346">
        <v>83</v>
      </c>
      <c r="Q1346" t="s">
        <v>48</v>
      </c>
      <c r="R1346" t="s">
        <v>138</v>
      </c>
      <c r="S1346" t="s">
        <v>139</v>
      </c>
      <c r="T1346" t="s">
        <v>51</v>
      </c>
      <c r="U1346" t="s">
        <v>353</v>
      </c>
      <c r="V1346">
        <v>1.1499999999999999</v>
      </c>
      <c r="W1346" s="1">
        <v>1808.95</v>
      </c>
      <c r="X1346">
        <v>1</v>
      </c>
      <c r="Y1346">
        <v>2.2200000000000002</v>
      </c>
      <c r="Z1346">
        <v>4</v>
      </c>
      <c r="AA1346">
        <v>0.55500000000000005</v>
      </c>
      <c r="AB1346" s="2">
        <v>0</v>
      </c>
      <c r="AC1346" s="1">
        <v>0</v>
      </c>
      <c r="AD1346" s="7">
        <v>43514</v>
      </c>
      <c r="AE1346" s="7">
        <v>43514</v>
      </c>
      <c r="AF1346">
        <v>0</v>
      </c>
      <c r="AG1346" t="s">
        <v>53</v>
      </c>
      <c r="AH1346" s="2">
        <v>0</v>
      </c>
      <c r="AI1346" s="1">
        <v>0</v>
      </c>
      <c r="AJ1346" s="1">
        <v>0</v>
      </c>
      <c r="AK1346" s="6" t="str">
        <f>+IF(Tabla1[[#This Row],[REQUEST_TY]]="SR MANTENIMIENTO CORRECTIVO", "EMERGENCIA", "OTROS")</f>
        <v>EMERGENCIA</v>
      </c>
      <c r="AL1346" s="6" t="str">
        <f>+_xlfn.IFS(Tabla1[[#This Row],[Veces obj]]&lt;=1,"0-1",Tabla1[[#This Row],[Veces obj]]&lt;=2,"1-2",Tabla1[[#This Row],[Veces obj]]&lt;=3,"2-3",TRUE,"&gt;3")</f>
        <v>0-1</v>
      </c>
      <c r="AM1346" s="6" t="str">
        <f>+_xlfn.IFS(MONTH(Tabla1[[#This Row],[MES]])&lt;=3,"Q1",MONTH(Tabla1[[#This Row],[MES]])&lt;=6,"Q2",MONTH(Tabla1[[#This Row],[MES]])&lt;=9,"Q3",TRUE,"Q4")</f>
        <v>Q1</v>
      </c>
      <c r="AN1346" t="str">
        <f>+IFERROR(VLOOKUP(Tabla1[[#This Row],[CUENTA]],CTAS[],2,0),"OTROS")</f>
        <v>OTROS</v>
      </c>
      <c r="AP1346" t="str">
        <f>+IFERROR(VLOOKUP(Tabla1[[#This Row],[EMPLEADO]],IS[],3,0),"OTROS")</f>
        <v>OTROS</v>
      </c>
      <c r="AQ1346" t="str">
        <f>+IFERROR(VLOOKUP(Tabla1[[#This Row],[EMPLEADO]],IS[[NÓMINA]:[INGENIERO]],2,0),"OTROS")</f>
        <v>OTROS</v>
      </c>
    </row>
    <row r="1347" spans="1:43" x14ac:dyDescent="0.25">
      <c r="A1347" t="s">
        <v>36</v>
      </c>
      <c r="B1347">
        <v>1</v>
      </c>
      <c r="C1347" t="s">
        <v>2705</v>
      </c>
      <c r="D1347" t="s">
        <v>38</v>
      </c>
      <c r="E1347" t="s">
        <v>113</v>
      </c>
      <c r="F1347" t="s">
        <v>2706</v>
      </c>
      <c r="G1347" s="17" t="s">
        <v>2707</v>
      </c>
      <c r="H1347" t="s">
        <v>1572</v>
      </c>
      <c r="I1347" t="s">
        <v>43</v>
      </c>
      <c r="J1347" t="s">
        <v>8</v>
      </c>
      <c r="K1347" t="s">
        <v>125</v>
      </c>
      <c r="L1347" t="s">
        <v>2708</v>
      </c>
      <c r="M1347" t="s">
        <v>2478</v>
      </c>
      <c r="N1347">
        <v>0</v>
      </c>
      <c r="O1347" t="s">
        <v>47</v>
      </c>
      <c r="P1347">
        <v>377</v>
      </c>
      <c r="Q1347" t="s">
        <v>48</v>
      </c>
      <c r="R1347" t="s">
        <v>49</v>
      </c>
      <c r="S1347" t="s">
        <v>50</v>
      </c>
      <c r="T1347" t="s">
        <v>51</v>
      </c>
      <c r="U1347" t="s">
        <v>52</v>
      </c>
      <c r="V1347">
        <v>1.05</v>
      </c>
      <c r="W1347" s="1">
        <v>750.75000000000011</v>
      </c>
      <c r="X1347">
        <v>1</v>
      </c>
      <c r="Y1347">
        <v>2.78</v>
      </c>
      <c r="Z1347">
        <v>5</v>
      </c>
      <c r="AA1347">
        <v>0.55599999999999994</v>
      </c>
      <c r="AB1347" s="2">
        <v>0</v>
      </c>
      <c r="AC1347" s="1">
        <v>0</v>
      </c>
      <c r="AD1347" s="7">
        <v>43486</v>
      </c>
      <c r="AE1347" s="7">
        <v>43486</v>
      </c>
      <c r="AF1347">
        <v>0</v>
      </c>
      <c r="AG1347" t="s">
        <v>53</v>
      </c>
      <c r="AH1347" s="2">
        <v>0</v>
      </c>
      <c r="AI1347" s="1">
        <v>0</v>
      </c>
      <c r="AJ1347" s="1">
        <v>0</v>
      </c>
      <c r="AK1347" s="6" t="str">
        <f>+IF(Tabla1[[#This Row],[REQUEST_TY]]="SR MANTENIMIENTO CORRECTIVO", "EMERGENCIA", "OTROS")</f>
        <v>EMERGENCIA</v>
      </c>
      <c r="AL1347" s="6" t="str">
        <f>+_xlfn.IFS(Tabla1[[#This Row],[Veces obj]]&lt;=1,"0-1",Tabla1[[#This Row],[Veces obj]]&lt;=2,"1-2",Tabla1[[#This Row],[Veces obj]]&lt;=3,"2-3",TRUE,"&gt;3")</f>
        <v>0-1</v>
      </c>
      <c r="AM1347" s="6" t="str">
        <f>+_xlfn.IFS(MONTH(Tabla1[[#This Row],[MES]])&lt;=3,"Q1",MONTH(Tabla1[[#This Row],[MES]])&lt;=6,"Q2",MONTH(Tabla1[[#This Row],[MES]])&lt;=9,"Q3",TRUE,"Q4")</f>
        <v>Q1</v>
      </c>
      <c r="AN1347" t="str">
        <f>+IFERROR(VLOOKUP(Tabla1[[#This Row],[CUENTA]],CTAS[],2,0),"OTROS")</f>
        <v>OTROS</v>
      </c>
      <c r="AP1347" t="str">
        <f>+IFERROR(VLOOKUP(Tabla1[[#This Row],[EMPLEADO]],IS[],3,0),"OTROS")</f>
        <v>OTROS</v>
      </c>
      <c r="AQ1347" t="str">
        <f>+IFERROR(VLOOKUP(Tabla1[[#This Row],[EMPLEADO]],IS[[NÓMINA]:[INGENIERO]],2,0),"OTROS")</f>
        <v>OTROS</v>
      </c>
    </row>
    <row r="1348" spans="1:43" x14ac:dyDescent="0.25">
      <c r="A1348" t="s">
        <v>4444</v>
      </c>
      <c r="B1348">
        <v>1</v>
      </c>
      <c r="C1348" t="s">
        <v>5493</v>
      </c>
      <c r="D1348" t="s">
        <v>38</v>
      </c>
      <c r="E1348" t="s">
        <v>2171</v>
      </c>
      <c r="F1348" t="s">
        <v>5494</v>
      </c>
      <c r="G1348" s="17" t="s">
        <v>5495</v>
      </c>
      <c r="H1348" t="s">
        <v>679</v>
      </c>
      <c r="I1348" t="s">
        <v>43</v>
      </c>
      <c r="J1348" t="s">
        <v>8</v>
      </c>
      <c r="K1348" t="s">
        <v>5496</v>
      </c>
      <c r="L1348" t="s">
        <v>5497</v>
      </c>
      <c r="M1348" t="s">
        <v>46</v>
      </c>
      <c r="N1348">
        <v>0</v>
      </c>
      <c r="O1348" t="s">
        <v>47</v>
      </c>
      <c r="P1348">
        <v>277</v>
      </c>
      <c r="Q1348" t="s">
        <v>48</v>
      </c>
      <c r="R1348" t="s">
        <v>49</v>
      </c>
      <c r="S1348" t="s">
        <v>50</v>
      </c>
      <c r="T1348" t="s">
        <v>51</v>
      </c>
      <c r="U1348" t="s">
        <v>52</v>
      </c>
      <c r="V1348">
        <v>1.05</v>
      </c>
      <c r="W1348" s="1">
        <v>750.75000000000011</v>
      </c>
      <c r="X1348">
        <v>1</v>
      </c>
      <c r="Y1348">
        <v>2.78</v>
      </c>
      <c r="Z1348">
        <v>5</v>
      </c>
      <c r="AA1348">
        <v>0.55599999999999994</v>
      </c>
      <c r="AB1348" s="2">
        <v>0</v>
      </c>
      <c r="AC1348" s="1">
        <v>0</v>
      </c>
      <c r="AD1348" s="7">
        <v>43504</v>
      </c>
      <c r="AE1348" s="7">
        <v>43507</v>
      </c>
      <c r="AF1348">
        <v>1</v>
      </c>
      <c r="AG1348" t="s">
        <v>53</v>
      </c>
      <c r="AH1348" s="2">
        <v>0</v>
      </c>
      <c r="AI1348" s="1">
        <v>0</v>
      </c>
      <c r="AJ1348" s="1">
        <v>0</v>
      </c>
      <c r="AK1348" s="6" t="str">
        <f>+IF(Tabla1[[#This Row],[REQUEST_TY]]="SR MANTENIMIENTO CORRECTIVO", "EMERGENCIA", "OTROS")</f>
        <v>EMERGENCIA</v>
      </c>
      <c r="AL1348" s="6" t="str">
        <f>+_xlfn.IFS(Tabla1[[#This Row],[Veces obj]]&lt;=1,"0-1",Tabla1[[#This Row],[Veces obj]]&lt;=2,"1-2",Tabla1[[#This Row],[Veces obj]]&lt;=3,"2-3",TRUE,"&gt;3")</f>
        <v>0-1</v>
      </c>
      <c r="AM1348" s="6" t="str">
        <f>+_xlfn.IFS(MONTH(Tabla1[[#This Row],[MES]])&lt;=3,"Q1",MONTH(Tabla1[[#This Row],[MES]])&lt;=6,"Q2",MONTH(Tabla1[[#This Row],[MES]])&lt;=9,"Q3",TRUE,"Q4")</f>
        <v>Q1</v>
      </c>
      <c r="AN1348" t="str">
        <f>+IFERROR(VLOOKUP(Tabla1[[#This Row],[CUENTA]],CTAS[],2,0),"OTROS")</f>
        <v>OTROS</v>
      </c>
      <c r="AP1348" t="str">
        <f>+IFERROR(VLOOKUP(Tabla1[[#This Row],[EMPLEADO]],IS[],3,0),"OTROS")</f>
        <v>OTROS</v>
      </c>
      <c r="AQ1348" t="str">
        <f>+IFERROR(VLOOKUP(Tabla1[[#This Row],[EMPLEADO]],IS[[NÓMINA]:[INGENIERO]],2,0),"OTROS")</f>
        <v>OTROS</v>
      </c>
    </row>
    <row r="1349" spans="1:43" x14ac:dyDescent="0.25">
      <c r="A1349" t="s">
        <v>36</v>
      </c>
      <c r="B1349">
        <v>1</v>
      </c>
      <c r="C1349" t="s">
        <v>2709</v>
      </c>
      <c r="D1349" t="s">
        <v>38</v>
      </c>
      <c r="E1349" t="s">
        <v>1346</v>
      </c>
      <c r="F1349" t="s">
        <v>2710</v>
      </c>
      <c r="G1349" s="17" t="s">
        <v>2711</v>
      </c>
      <c r="H1349" t="s">
        <v>136</v>
      </c>
      <c r="I1349" t="s">
        <v>43</v>
      </c>
      <c r="J1349" t="s">
        <v>8</v>
      </c>
      <c r="K1349" t="s">
        <v>1787</v>
      </c>
      <c r="L1349" t="s">
        <v>1788</v>
      </c>
      <c r="M1349" t="s">
        <v>736</v>
      </c>
      <c r="N1349">
        <v>0</v>
      </c>
      <c r="O1349" t="s">
        <v>47</v>
      </c>
      <c r="P1349">
        <v>46</v>
      </c>
      <c r="Q1349" t="s">
        <v>82</v>
      </c>
      <c r="R1349" t="s">
        <v>223</v>
      </c>
      <c r="S1349" t="s">
        <v>139</v>
      </c>
      <c r="T1349" t="s">
        <v>51</v>
      </c>
      <c r="U1349" t="s">
        <v>140</v>
      </c>
      <c r="V1349">
        <v>1.1000000000000001</v>
      </c>
      <c r="W1349" s="1">
        <v>1730.3000000000004</v>
      </c>
      <c r="X1349">
        <v>1</v>
      </c>
      <c r="Y1349">
        <v>2.23</v>
      </c>
      <c r="Z1349">
        <v>4</v>
      </c>
      <c r="AA1349">
        <v>0.5575</v>
      </c>
      <c r="AB1349" s="2">
        <v>0</v>
      </c>
      <c r="AC1349" s="1">
        <v>0</v>
      </c>
      <c r="AD1349" s="7">
        <v>43494</v>
      </c>
      <c r="AE1349" s="7">
        <v>43494</v>
      </c>
      <c r="AF1349">
        <v>0</v>
      </c>
      <c r="AG1349" t="s">
        <v>53</v>
      </c>
      <c r="AH1349" s="2">
        <v>0</v>
      </c>
      <c r="AI1349" s="1">
        <v>0</v>
      </c>
      <c r="AJ1349" s="1">
        <v>0</v>
      </c>
      <c r="AK1349" s="6" t="str">
        <f>+IF(Tabla1[[#This Row],[REQUEST_TY]]="SR MANTENIMIENTO CORRECTIVO", "EMERGENCIA", "OTROS")</f>
        <v>EMERGENCIA</v>
      </c>
      <c r="AL1349" s="6" t="str">
        <f>+_xlfn.IFS(Tabla1[[#This Row],[Veces obj]]&lt;=1,"0-1",Tabla1[[#This Row],[Veces obj]]&lt;=2,"1-2",Tabla1[[#This Row],[Veces obj]]&lt;=3,"2-3",TRUE,"&gt;3")</f>
        <v>0-1</v>
      </c>
      <c r="AM1349" s="6" t="str">
        <f>+_xlfn.IFS(MONTH(Tabla1[[#This Row],[MES]])&lt;=3,"Q1",MONTH(Tabla1[[#This Row],[MES]])&lt;=6,"Q2",MONTH(Tabla1[[#This Row],[MES]])&lt;=9,"Q3",TRUE,"Q4")</f>
        <v>Q1</v>
      </c>
      <c r="AN1349" t="str">
        <f>+IFERROR(VLOOKUP(Tabla1[[#This Row],[CUENTA]],CTAS[],2,0),"OTROS")</f>
        <v>OTROS</v>
      </c>
      <c r="AP1349" t="str">
        <f>+IFERROR(VLOOKUP(Tabla1[[#This Row],[EMPLEADO]],IS[],3,0),"OTROS")</f>
        <v>OTROS</v>
      </c>
      <c r="AQ1349" t="str">
        <f>+IFERROR(VLOOKUP(Tabla1[[#This Row],[EMPLEADO]],IS[[NÓMINA]:[INGENIERO]],2,0),"OTROS")</f>
        <v>OTROS</v>
      </c>
    </row>
    <row r="1350" spans="1:43" x14ac:dyDescent="0.25">
      <c r="A1350" t="s">
        <v>4444</v>
      </c>
      <c r="B1350">
        <v>1</v>
      </c>
      <c r="C1350" t="s">
        <v>5238</v>
      </c>
      <c r="D1350" t="s">
        <v>38</v>
      </c>
      <c r="E1350" t="s">
        <v>332</v>
      </c>
      <c r="F1350" t="s">
        <v>5239</v>
      </c>
      <c r="G1350" s="17" t="s">
        <v>5240</v>
      </c>
      <c r="H1350" t="s">
        <v>213</v>
      </c>
      <c r="I1350" t="s">
        <v>43</v>
      </c>
      <c r="J1350" t="s">
        <v>8</v>
      </c>
      <c r="K1350" t="s">
        <v>102</v>
      </c>
      <c r="L1350" t="s">
        <v>1830</v>
      </c>
      <c r="M1350" t="s">
        <v>215</v>
      </c>
      <c r="N1350">
        <v>0</v>
      </c>
      <c r="O1350" t="s">
        <v>47</v>
      </c>
      <c r="P1350">
        <v>164</v>
      </c>
      <c r="Q1350" t="s">
        <v>48</v>
      </c>
      <c r="R1350" t="s">
        <v>317</v>
      </c>
      <c r="S1350" t="s">
        <v>318</v>
      </c>
      <c r="T1350" t="s">
        <v>51</v>
      </c>
      <c r="U1350" t="s">
        <v>353</v>
      </c>
      <c r="V1350">
        <v>1.1499999999999999</v>
      </c>
      <c r="W1350" s="1">
        <v>1808.95</v>
      </c>
      <c r="X1350">
        <v>1</v>
      </c>
      <c r="Y1350">
        <v>2.23</v>
      </c>
      <c r="Z1350">
        <v>4</v>
      </c>
      <c r="AA1350">
        <v>0.5575</v>
      </c>
      <c r="AB1350" s="2">
        <v>0</v>
      </c>
      <c r="AC1350" s="1">
        <v>0</v>
      </c>
      <c r="AD1350" s="7">
        <v>43502</v>
      </c>
      <c r="AE1350" s="7">
        <v>43503</v>
      </c>
      <c r="AF1350">
        <v>1</v>
      </c>
      <c r="AG1350" t="s">
        <v>53</v>
      </c>
      <c r="AH1350" s="2">
        <v>0</v>
      </c>
      <c r="AI1350" s="1">
        <v>0</v>
      </c>
      <c r="AJ1350" s="1">
        <v>0</v>
      </c>
      <c r="AK1350" s="6" t="str">
        <f>+IF(Tabla1[[#This Row],[REQUEST_TY]]="SR MANTENIMIENTO CORRECTIVO", "EMERGENCIA", "OTROS")</f>
        <v>EMERGENCIA</v>
      </c>
      <c r="AL1350" s="6" t="str">
        <f>+_xlfn.IFS(Tabla1[[#This Row],[Veces obj]]&lt;=1,"0-1",Tabla1[[#This Row],[Veces obj]]&lt;=2,"1-2",Tabla1[[#This Row],[Veces obj]]&lt;=3,"2-3",TRUE,"&gt;3")</f>
        <v>0-1</v>
      </c>
      <c r="AM1350" s="6" t="str">
        <f>+_xlfn.IFS(MONTH(Tabla1[[#This Row],[MES]])&lt;=3,"Q1",MONTH(Tabla1[[#This Row],[MES]])&lt;=6,"Q2",MONTH(Tabla1[[#This Row],[MES]])&lt;=9,"Q3",TRUE,"Q4")</f>
        <v>Q1</v>
      </c>
      <c r="AN1350" t="str">
        <f>+IFERROR(VLOOKUP(Tabla1[[#This Row],[CUENTA]],CTAS[],2,0),"OTROS")</f>
        <v>OTROS</v>
      </c>
      <c r="AP1350" t="str">
        <f>+IFERROR(VLOOKUP(Tabla1[[#This Row],[EMPLEADO]],IS[],3,0),"OTROS")</f>
        <v>OTROS</v>
      </c>
      <c r="AQ1350" t="str">
        <f>+IFERROR(VLOOKUP(Tabla1[[#This Row],[EMPLEADO]],IS[[NÓMINA]:[INGENIERO]],2,0),"OTROS")</f>
        <v>OTROS</v>
      </c>
    </row>
    <row r="1351" spans="1:43" x14ac:dyDescent="0.25">
      <c r="A1351" t="s">
        <v>36</v>
      </c>
      <c r="B1351">
        <v>1</v>
      </c>
      <c r="C1351" t="s">
        <v>3521</v>
      </c>
      <c r="D1351" t="s">
        <v>3346</v>
      </c>
      <c r="E1351" t="s">
        <v>39</v>
      </c>
      <c r="F1351" t="s">
        <v>3522</v>
      </c>
      <c r="G1351" s="17" t="s">
        <v>3523</v>
      </c>
      <c r="H1351" t="s">
        <v>42</v>
      </c>
      <c r="I1351" t="s">
        <v>43</v>
      </c>
      <c r="J1351" t="s">
        <v>8</v>
      </c>
      <c r="K1351" t="s">
        <v>1848</v>
      </c>
      <c r="L1351" t="s">
        <v>1568</v>
      </c>
      <c r="M1351" t="s">
        <v>131</v>
      </c>
      <c r="N1351">
        <v>1</v>
      </c>
      <c r="O1351" t="s">
        <v>47</v>
      </c>
      <c r="P1351" t="s">
        <v>822</v>
      </c>
      <c r="Q1351" t="s">
        <v>48</v>
      </c>
      <c r="R1351" t="s">
        <v>49</v>
      </c>
      <c r="S1351" t="s">
        <v>50</v>
      </c>
      <c r="T1351" t="s">
        <v>51</v>
      </c>
      <c r="U1351" t="s">
        <v>52</v>
      </c>
      <c r="V1351">
        <v>1</v>
      </c>
      <c r="W1351" s="1">
        <v>0</v>
      </c>
      <c r="X1351">
        <v>0</v>
      </c>
      <c r="Y1351">
        <v>5</v>
      </c>
      <c r="Z1351">
        <v>5</v>
      </c>
      <c r="AA1351">
        <v>1</v>
      </c>
      <c r="AB1351" s="2">
        <v>0</v>
      </c>
      <c r="AC1351" s="1">
        <v>0</v>
      </c>
      <c r="AD1351" s="7">
        <v>43473</v>
      </c>
      <c r="AE1351" s="7">
        <v>43475</v>
      </c>
      <c r="AF1351">
        <v>2</v>
      </c>
      <c r="AG1351" t="s">
        <v>1680</v>
      </c>
      <c r="AH1351" s="2">
        <v>0</v>
      </c>
      <c r="AI1351" s="1">
        <v>0</v>
      </c>
      <c r="AJ1351" s="1">
        <v>0</v>
      </c>
      <c r="AK1351" s="6" t="str">
        <f>+IF(Tabla1[[#This Row],[REQUEST_TY]]="SR MANTENIMIENTO CORRECTIVO", "EMERGENCIA", "OTROS")</f>
        <v>OTROS</v>
      </c>
      <c r="AL1351" s="6" t="str">
        <f>+_xlfn.IFS(Tabla1[[#This Row],[Veces obj]]&lt;=1,"0-1",Tabla1[[#This Row],[Veces obj]]&lt;=2,"1-2",Tabla1[[#This Row],[Veces obj]]&lt;=3,"2-3",TRUE,"&gt;3")</f>
        <v>0-1</v>
      </c>
      <c r="AM1351" s="6" t="str">
        <f>+_xlfn.IFS(MONTH(Tabla1[[#This Row],[MES]])&lt;=3,"Q1",MONTH(Tabla1[[#This Row],[MES]])&lt;=6,"Q2",MONTH(Tabla1[[#This Row],[MES]])&lt;=9,"Q3",TRUE,"Q4")</f>
        <v>Q1</v>
      </c>
      <c r="AN1351" t="str">
        <f>+IFERROR(VLOOKUP(Tabla1[[#This Row],[CUENTA]],CTAS[],2,0),"OTROS")</f>
        <v>OTROS</v>
      </c>
      <c r="AP1351" t="str">
        <f>+IFERROR(VLOOKUP(Tabla1[[#This Row],[EMPLEADO]],IS[],3,0),"OTROS")</f>
        <v>OTROS</v>
      </c>
      <c r="AQ1351" t="str">
        <f>+IFERROR(VLOOKUP(Tabla1[[#This Row],[EMPLEADO]],IS[[NÓMINA]:[INGENIERO]],2,0),"OTROS")</f>
        <v>OTROS</v>
      </c>
    </row>
    <row r="1352" spans="1:43" x14ac:dyDescent="0.25">
      <c r="A1352" t="s">
        <v>4444</v>
      </c>
      <c r="B1352">
        <v>1</v>
      </c>
      <c r="C1352" t="s">
        <v>7231</v>
      </c>
      <c r="D1352" t="s">
        <v>38</v>
      </c>
      <c r="E1352" t="s">
        <v>558</v>
      </c>
      <c r="F1352" t="s">
        <v>7232</v>
      </c>
      <c r="G1352" s="17" t="s">
        <v>2592</v>
      </c>
      <c r="H1352" t="s">
        <v>246</v>
      </c>
      <c r="I1352" t="s">
        <v>43</v>
      </c>
      <c r="J1352" t="s">
        <v>8</v>
      </c>
      <c r="K1352" t="s">
        <v>798</v>
      </c>
      <c r="L1352" t="s">
        <v>1509</v>
      </c>
      <c r="M1352" t="s">
        <v>1510</v>
      </c>
      <c r="N1352">
        <v>1</v>
      </c>
      <c r="O1352" t="s">
        <v>105</v>
      </c>
      <c r="P1352">
        <v>12</v>
      </c>
      <c r="Q1352" t="s">
        <v>194</v>
      </c>
      <c r="R1352" t="s">
        <v>95</v>
      </c>
      <c r="S1352" t="s">
        <v>64</v>
      </c>
      <c r="T1352" t="s">
        <v>51</v>
      </c>
      <c r="U1352" t="s">
        <v>195</v>
      </c>
      <c r="V1352">
        <v>0.6</v>
      </c>
      <c r="W1352" s="1">
        <v>0</v>
      </c>
      <c r="X1352">
        <v>1</v>
      </c>
      <c r="Y1352">
        <v>2.8</v>
      </c>
      <c r="Z1352">
        <v>5</v>
      </c>
      <c r="AA1352">
        <v>0.55999999999999994</v>
      </c>
      <c r="AB1352" s="2">
        <v>0</v>
      </c>
      <c r="AC1352" s="1">
        <v>0</v>
      </c>
      <c r="AD1352" s="7">
        <v>43524</v>
      </c>
      <c r="AE1352" s="7">
        <v>43524</v>
      </c>
      <c r="AF1352">
        <v>0</v>
      </c>
      <c r="AG1352" t="s">
        <v>53</v>
      </c>
      <c r="AH1352" s="2">
        <v>0</v>
      </c>
      <c r="AI1352" s="1">
        <v>0</v>
      </c>
      <c r="AJ1352" s="1">
        <v>0</v>
      </c>
      <c r="AK1352" s="6" t="str">
        <f>+IF(Tabla1[[#This Row],[REQUEST_TY]]="SR MANTENIMIENTO CORRECTIVO", "EMERGENCIA", "OTROS")</f>
        <v>EMERGENCIA</v>
      </c>
      <c r="AL1352" s="6" t="str">
        <f>+_xlfn.IFS(Tabla1[[#This Row],[Veces obj]]&lt;=1,"0-1",Tabla1[[#This Row],[Veces obj]]&lt;=2,"1-2",Tabla1[[#This Row],[Veces obj]]&lt;=3,"2-3",TRUE,"&gt;3")</f>
        <v>0-1</v>
      </c>
      <c r="AM1352" s="6" t="str">
        <f>+_xlfn.IFS(MONTH(Tabla1[[#This Row],[MES]])&lt;=3,"Q1",MONTH(Tabla1[[#This Row],[MES]])&lt;=6,"Q2",MONTH(Tabla1[[#This Row],[MES]])&lt;=9,"Q3",TRUE,"Q4")</f>
        <v>Q1</v>
      </c>
      <c r="AN1352" t="str">
        <f>+IFERROR(VLOOKUP(Tabla1[[#This Row],[CUENTA]],CTAS[],2,0),"OTROS")</f>
        <v>OTROS</v>
      </c>
      <c r="AP1352" t="str">
        <f>+IFERROR(VLOOKUP(Tabla1[[#This Row],[EMPLEADO]],IS[],3,0),"OTROS")</f>
        <v>OTROS</v>
      </c>
      <c r="AQ1352" t="str">
        <f>+IFERROR(VLOOKUP(Tabla1[[#This Row],[EMPLEADO]],IS[[NÓMINA]:[INGENIERO]],2,0),"OTROS")</f>
        <v>OTROS</v>
      </c>
    </row>
    <row r="1353" spans="1:43" x14ac:dyDescent="0.25">
      <c r="A1353" t="s">
        <v>4444</v>
      </c>
      <c r="B1353">
        <v>1</v>
      </c>
      <c r="C1353" t="s">
        <v>6605</v>
      </c>
      <c r="D1353" t="s">
        <v>38</v>
      </c>
      <c r="E1353" t="s">
        <v>133</v>
      </c>
      <c r="F1353" t="s">
        <v>6606</v>
      </c>
      <c r="G1353" s="17" t="s">
        <v>1767</v>
      </c>
      <c r="H1353" t="s">
        <v>106</v>
      </c>
      <c r="I1353" t="s">
        <v>43</v>
      </c>
      <c r="J1353" t="s">
        <v>8</v>
      </c>
      <c r="K1353" t="s">
        <v>59</v>
      </c>
      <c r="L1353" t="s">
        <v>1768</v>
      </c>
      <c r="M1353" t="s">
        <v>310</v>
      </c>
      <c r="N1353">
        <v>0</v>
      </c>
      <c r="O1353" t="s">
        <v>47</v>
      </c>
      <c r="P1353">
        <v>12</v>
      </c>
      <c r="Q1353" t="s">
        <v>194</v>
      </c>
      <c r="R1353" t="s">
        <v>138</v>
      </c>
      <c r="S1353" t="s">
        <v>139</v>
      </c>
      <c r="T1353" t="s">
        <v>51</v>
      </c>
      <c r="U1353" t="s">
        <v>224</v>
      </c>
      <c r="V1353">
        <v>0.8</v>
      </c>
      <c r="W1353" s="1">
        <v>1258.4000000000003</v>
      </c>
      <c r="X1353">
        <v>1</v>
      </c>
      <c r="Y1353">
        <v>2.2400000000000002</v>
      </c>
      <c r="Z1353">
        <v>4</v>
      </c>
      <c r="AA1353">
        <v>0.56000000000000005</v>
      </c>
      <c r="AB1353" s="2">
        <v>0</v>
      </c>
      <c r="AC1353" s="1">
        <v>0</v>
      </c>
      <c r="AD1353" s="7">
        <v>43515</v>
      </c>
      <c r="AE1353" s="7">
        <v>43515</v>
      </c>
      <c r="AF1353">
        <v>0</v>
      </c>
      <c r="AG1353" t="s">
        <v>53</v>
      </c>
      <c r="AH1353" s="2">
        <v>0</v>
      </c>
      <c r="AI1353" s="1">
        <v>0</v>
      </c>
      <c r="AJ1353" s="1">
        <v>0</v>
      </c>
      <c r="AK1353" s="6" t="str">
        <f>+IF(Tabla1[[#This Row],[REQUEST_TY]]="SR MANTENIMIENTO CORRECTIVO", "EMERGENCIA", "OTROS")</f>
        <v>EMERGENCIA</v>
      </c>
      <c r="AL1353" s="6" t="str">
        <f>+_xlfn.IFS(Tabla1[[#This Row],[Veces obj]]&lt;=1,"0-1",Tabla1[[#This Row],[Veces obj]]&lt;=2,"1-2",Tabla1[[#This Row],[Veces obj]]&lt;=3,"2-3",TRUE,"&gt;3")</f>
        <v>0-1</v>
      </c>
      <c r="AM1353" s="6" t="str">
        <f>+_xlfn.IFS(MONTH(Tabla1[[#This Row],[MES]])&lt;=3,"Q1",MONTH(Tabla1[[#This Row],[MES]])&lt;=6,"Q2",MONTH(Tabla1[[#This Row],[MES]])&lt;=9,"Q3",TRUE,"Q4")</f>
        <v>Q1</v>
      </c>
      <c r="AN1353" t="str">
        <f>+IFERROR(VLOOKUP(Tabla1[[#This Row],[CUENTA]],CTAS[],2,0),"OTROS")</f>
        <v>OTROS</v>
      </c>
      <c r="AP1353" t="str">
        <f>+IFERROR(VLOOKUP(Tabla1[[#This Row],[EMPLEADO]],IS[],3,0),"OTROS")</f>
        <v>OTROS</v>
      </c>
      <c r="AQ1353" t="str">
        <f>+IFERROR(VLOOKUP(Tabla1[[#This Row],[EMPLEADO]],IS[[NÓMINA]:[INGENIERO]],2,0),"OTROS")</f>
        <v>OTROS</v>
      </c>
    </row>
    <row r="1354" spans="1:43" x14ac:dyDescent="0.25">
      <c r="A1354" t="s">
        <v>4444</v>
      </c>
      <c r="B1354">
        <v>1</v>
      </c>
      <c r="C1354" t="s">
        <v>6360</v>
      </c>
      <c r="D1354" t="s">
        <v>38</v>
      </c>
      <c r="E1354" t="s">
        <v>725</v>
      </c>
      <c r="F1354" t="s">
        <v>6361</v>
      </c>
      <c r="G1354" s="17" t="s">
        <v>3936</v>
      </c>
      <c r="H1354" t="s">
        <v>384</v>
      </c>
      <c r="I1354" t="s">
        <v>43</v>
      </c>
      <c r="J1354" t="s">
        <v>8</v>
      </c>
      <c r="K1354" t="s">
        <v>102</v>
      </c>
      <c r="L1354" t="s">
        <v>1621</v>
      </c>
      <c r="M1354" t="s">
        <v>736</v>
      </c>
      <c r="N1354">
        <v>0</v>
      </c>
      <c r="O1354" t="s">
        <v>47</v>
      </c>
      <c r="P1354">
        <v>18</v>
      </c>
      <c r="Q1354" t="s">
        <v>62</v>
      </c>
      <c r="R1354" t="s">
        <v>223</v>
      </c>
      <c r="S1354" t="s">
        <v>139</v>
      </c>
      <c r="T1354" t="s">
        <v>51</v>
      </c>
      <c r="U1354" t="s">
        <v>262</v>
      </c>
      <c r="V1354">
        <v>1.05</v>
      </c>
      <c r="W1354" s="1">
        <v>1651.6500000000003</v>
      </c>
      <c r="X1354">
        <v>1</v>
      </c>
      <c r="Y1354">
        <v>2.25</v>
      </c>
      <c r="Z1354">
        <v>4</v>
      </c>
      <c r="AA1354">
        <v>0.5625</v>
      </c>
      <c r="AB1354" s="2">
        <v>0</v>
      </c>
      <c r="AC1354" s="1">
        <v>0</v>
      </c>
      <c r="AD1354" s="7">
        <v>43514</v>
      </c>
      <c r="AE1354" s="7">
        <v>43514</v>
      </c>
      <c r="AF1354">
        <v>0</v>
      </c>
      <c r="AG1354" t="s">
        <v>53</v>
      </c>
      <c r="AH1354" s="2">
        <v>0</v>
      </c>
      <c r="AI1354" s="1">
        <v>0</v>
      </c>
      <c r="AJ1354" s="1">
        <v>0</v>
      </c>
      <c r="AK1354" s="6" t="str">
        <f>+IF(Tabla1[[#This Row],[REQUEST_TY]]="SR MANTENIMIENTO CORRECTIVO", "EMERGENCIA", "OTROS")</f>
        <v>EMERGENCIA</v>
      </c>
      <c r="AL1354" s="6" t="str">
        <f>+_xlfn.IFS(Tabla1[[#This Row],[Veces obj]]&lt;=1,"0-1",Tabla1[[#This Row],[Veces obj]]&lt;=2,"1-2",Tabla1[[#This Row],[Veces obj]]&lt;=3,"2-3",TRUE,"&gt;3")</f>
        <v>0-1</v>
      </c>
      <c r="AM1354" s="6" t="str">
        <f>+_xlfn.IFS(MONTH(Tabla1[[#This Row],[MES]])&lt;=3,"Q1",MONTH(Tabla1[[#This Row],[MES]])&lt;=6,"Q2",MONTH(Tabla1[[#This Row],[MES]])&lt;=9,"Q3",TRUE,"Q4")</f>
        <v>Q1</v>
      </c>
      <c r="AN1354" t="str">
        <f>+IFERROR(VLOOKUP(Tabla1[[#This Row],[CUENTA]],CTAS[],2,0),"OTROS")</f>
        <v>OTROS</v>
      </c>
      <c r="AP1354" t="str">
        <f>+IFERROR(VLOOKUP(Tabla1[[#This Row],[EMPLEADO]],IS[],3,0),"OTROS")</f>
        <v>OTROS</v>
      </c>
      <c r="AQ1354" t="str">
        <f>+IFERROR(VLOOKUP(Tabla1[[#This Row],[EMPLEADO]],IS[[NÓMINA]:[INGENIERO]],2,0),"OTROS")</f>
        <v>OTROS</v>
      </c>
    </row>
    <row r="1355" spans="1:43" x14ac:dyDescent="0.25">
      <c r="A1355" t="s">
        <v>4444</v>
      </c>
      <c r="B1355">
        <v>1</v>
      </c>
      <c r="C1355" t="s">
        <v>7004</v>
      </c>
      <c r="D1355" t="s">
        <v>38</v>
      </c>
      <c r="E1355" t="s">
        <v>332</v>
      </c>
      <c r="F1355" t="s">
        <v>7005</v>
      </c>
      <c r="G1355" s="17" t="s">
        <v>6659</v>
      </c>
      <c r="H1355" t="s">
        <v>646</v>
      </c>
      <c r="I1355" t="s">
        <v>43</v>
      </c>
      <c r="J1355" t="s">
        <v>8</v>
      </c>
      <c r="K1355" t="s">
        <v>59</v>
      </c>
      <c r="L1355" t="s">
        <v>687</v>
      </c>
      <c r="M1355" t="s">
        <v>649</v>
      </c>
      <c r="N1355">
        <v>0</v>
      </c>
      <c r="O1355" t="s">
        <v>47</v>
      </c>
      <c r="P1355">
        <v>5</v>
      </c>
      <c r="Q1355" t="s">
        <v>207</v>
      </c>
      <c r="R1355" t="s">
        <v>317</v>
      </c>
      <c r="S1355" t="s">
        <v>318</v>
      </c>
      <c r="T1355" t="s">
        <v>51</v>
      </c>
      <c r="U1355" t="s">
        <v>879</v>
      </c>
      <c r="V1355">
        <v>0.6</v>
      </c>
      <c r="W1355" s="1">
        <v>943.80000000000007</v>
      </c>
      <c r="X1355">
        <v>1</v>
      </c>
      <c r="Y1355">
        <v>2.25</v>
      </c>
      <c r="Z1355">
        <v>4</v>
      </c>
      <c r="AA1355">
        <v>0.5625</v>
      </c>
      <c r="AB1355" s="2">
        <v>0</v>
      </c>
      <c r="AC1355" s="1">
        <v>0</v>
      </c>
      <c r="AD1355" s="7">
        <v>43521</v>
      </c>
      <c r="AE1355" s="7">
        <v>43521</v>
      </c>
      <c r="AF1355">
        <v>0</v>
      </c>
      <c r="AG1355" t="s">
        <v>53</v>
      </c>
      <c r="AH1355" s="2">
        <v>0</v>
      </c>
      <c r="AI1355" s="1">
        <v>0</v>
      </c>
      <c r="AJ1355" s="1">
        <v>0</v>
      </c>
      <c r="AK1355" s="6" t="str">
        <f>+IF(Tabla1[[#This Row],[REQUEST_TY]]="SR MANTENIMIENTO CORRECTIVO", "EMERGENCIA", "OTROS")</f>
        <v>EMERGENCIA</v>
      </c>
      <c r="AL1355" s="6" t="str">
        <f>+_xlfn.IFS(Tabla1[[#This Row],[Veces obj]]&lt;=1,"0-1",Tabla1[[#This Row],[Veces obj]]&lt;=2,"1-2",Tabla1[[#This Row],[Veces obj]]&lt;=3,"2-3",TRUE,"&gt;3")</f>
        <v>0-1</v>
      </c>
      <c r="AM1355" s="6" t="str">
        <f>+_xlfn.IFS(MONTH(Tabla1[[#This Row],[MES]])&lt;=3,"Q1",MONTH(Tabla1[[#This Row],[MES]])&lt;=6,"Q2",MONTH(Tabla1[[#This Row],[MES]])&lt;=9,"Q3",TRUE,"Q4")</f>
        <v>Q1</v>
      </c>
      <c r="AN1355" t="str">
        <f>+IFERROR(VLOOKUP(Tabla1[[#This Row],[CUENTA]],CTAS[],2,0),"OTROS")</f>
        <v>OTROS</v>
      </c>
      <c r="AP1355" t="str">
        <f>+IFERROR(VLOOKUP(Tabla1[[#This Row],[EMPLEADO]],IS[],3,0),"OTROS")</f>
        <v>OTROS</v>
      </c>
      <c r="AQ1355" t="str">
        <f>+IFERROR(VLOOKUP(Tabla1[[#This Row],[EMPLEADO]],IS[[NÓMINA]:[INGENIERO]],2,0),"OTROS")</f>
        <v>OTROS</v>
      </c>
    </row>
    <row r="1356" spans="1:43" x14ac:dyDescent="0.25">
      <c r="A1356" t="s">
        <v>4444</v>
      </c>
      <c r="B1356">
        <v>1</v>
      </c>
      <c r="C1356" t="s">
        <v>5316</v>
      </c>
      <c r="D1356" t="s">
        <v>38</v>
      </c>
      <c r="E1356" t="s">
        <v>294</v>
      </c>
      <c r="F1356" t="s">
        <v>5317</v>
      </c>
      <c r="G1356" s="17" t="s">
        <v>5318</v>
      </c>
      <c r="H1356" t="s">
        <v>220</v>
      </c>
      <c r="I1356" t="s">
        <v>43</v>
      </c>
      <c r="J1356" t="s">
        <v>8</v>
      </c>
      <c r="K1356" t="s">
        <v>2028</v>
      </c>
      <c r="L1356" t="s">
        <v>2029</v>
      </c>
      <c r="M1356" t="s">
        <v>736</v>
      </c>
      <c r="N1356">
        <v>0</v>
      </c>
      <c r="O1356" t="s">
        <v>47</v>
      </c>
      <c r="P1356">
        <v>2625</v>
      </c>
      <c r="Q1356" t="s">
        <v>48</v>
      </c>
      <c r="R1356" t="s">
        <v>95</v>
      </c>
      <c r="S1356" t="s">
        <v>64</v>
      </c>
      <c r="T1356" t="s">
        <v>51</v>
      </c>
      <c r="U1356" t="s">
        <v>96</v>
      </c>
      <c r="V1356">
        <v>1.1000000000000001</v>
      </c>
      <c r="W1356" s="1">
        <v>1501.5000000000002</v>
      </c>
      <c r="X1356">
        <v>1</v>
      </c>
      <c r="Y1356">
        <v>2.82</v>
      </c>
      <c r="Z1356">
        <v>5</v>
      </c>
      <c r="AA1356">
        <v>0.56399999999999995</v>
      </c>
      <c r="AB1356" s="2">
        <v>0</v>
      </c>
      <c r="AC1356" s="1">
        <v>0</v>
      </c>
      <c r="AD1356" s="7">
        <v>43503</v>
      </c>
      <c r="AE1356" s="7">
        <v>43503</v>
      </c>
      <c r="AF1356">
        <v>0</v>
      </c>
      <c r="AG1356" t="s">
        <v>53</v>
      </c>
      <c r="AH1356" s="2">
        <v>0</v>
      </c>
      <c r="AI1356" s="1">
        <v>0</v>
      </c>
      <c r="AJ1356" s="1">
        <v>0</v>
      </c>
      <c r="AK1356" s="6" t="str">
        <f>+IF(Tabla1[[#This Row],[REQUEST_TY]]="SR MANTENIMIENTO CORRECTIVO", "EMERGENCIA", "OTROS")</f>
        <v>EMERGENCIA</v>
      </c>
      <c r="AL1356" s="6" t="str">
        <f>+_xlfn.IFS(Tabla1[[#This Row],[Veces obj]]&lt;=1,"0-1",Tabla1[[#This Row],[Veces obj]]&lt;=2,"1-2",Tabla1[[#This Row],[Veces obj]]&lt;=3,"2-3",TRUE,"&gt;3")</f>
        <v>0-1</v>
      </c>
      <c r="AM1356" s="6" t="str">
        <f>+_xlfn.IFS(MONTH(Tabla1[[#This Row],[MES]])&lt;=3,"Q1",MONTH(Tabla1[[#This Row],[MES]])&lt;=6,"Q2",MONTH(Tabla1[[#This Row],[MES]])&lt;=9,"Q3",TRUE,"Q4")</f>
        <v>Q1</v>
      </c>
      <c r="AN1356" t="str">
        <f>+IFERROR(VLOOKUP(Tabla1[[#This Row],[CUENTA]],CTAS[],2,0),"OTROS")</f>
        <v>OTROS</v>
      </c>
      <c r="AP1356" t="str">
        <f>+IFERROR(VLOOKUP(Tabla1[[#This Row],[EMPLEADO]],IS[],3,0),"OTROS")</f>
        <v>OTROS</v>
      </c>
      <c r="AQ1356" t="str">
        <f>+IFERROR(VLOOKUP(Tabla1[[#This Row],[EMPLEADO]],IS[[NÓMINA]:[INGENIERO]],2,0),"OTROS")</f>
        <v>OTROS</v>
      </c>
    </row>
    <row r="1357" spans="1:43" x14ac:dyDescent="0.25">
      <c r="A1357" t="s">
        <v>4444</v>
      </c>
      <c r="B1357">
        <v>1</v>
      </c>
      <c r="C1357" t="s">
        <v>5721</v>
      </c>
      <c r="D1357" t="s">
        <v>38</v>
      </c>
      <c r="E1357" t="s">
        <v>275</v>
      </c>
      <c r="F1357" t="s">
        <v>5722</v>
      </c>
      <c r="G1357" s="17" t="s">
        <v>3060</v>
      </c>
      <c r="H1357" t="s">
        <v>691</v>
      </c>
      <c r="I1357" t="s">
        <v>43</v>
      </c>
      <c r="J1357" t="s">
        <v>8</v>
      </c>
      <c r="K1357" t="s">
        <v>370</v>
      </c>
      <c r="L1357" t="s">
        <v>3061</v>
      </c>
      <c r="M1357" t="s">
        <v>640</v>
      </c>
      <c r="N1357">
        <v>0</v>
      </c>
      <c r="O1357" t="s">
        <v>47</v>
      </c>
      <c r="P1357">
        <v>21</v>
      </c>
      <c r="Q1357" t="s">
        <v>62</v>
      </c>
      <c r="R1357" t="s">
        <v>95</v>
      </c>
      <c r="S1357" t="s">
        <v>64</v>
      </c>
      <c r="T1357" t="s">
        <v>51</v>
      </c>
      <c r="U1357" t="s">
        <v>65</v>
      </c>
      <c r="V1357">
        <v>0.8</v>
      </c>
      <c r="W1357" s="1">
        <v>1092</v>
      </c>
      <c r="X1357">
        <v>1</v>
      </c>
      <c r="Y1357">
        <v>2.82</v>
      </c>
      <c r="Z1357">
        <v>5</v>
      </c>
      <c r="AA1357">
        <v>0.56399999999999995</v>
      </c>
      <c r="AB1357" s="2">
        <v>0</v>
      </c>
      <c r="AC1357" s="1">
        <v>0</v>
      </c>
      <c r="AD1357" s="7">
        <v>43507</v>
      </c>
      <c r="AE1357" s="7">
        <v>43508</v>
      </c>
      <c r="AF1357">
        <v>1</v>
      </c>
      <c r="AG1357" t="s">
        <v>53</v>
      </c>
      <c r="AH1357" s="2">
        <v>0</v>
      </c>
      <c r="AI1357" s="1">
        <v>0</v>
      </c>
      <c r="AJ1357" s="1">
        <v>0</v>
      </c>
      <c r="AK1357" s="6" t="str">
        <f>+IF(Tabla1[[#This Row],[REQUEST_TY]]="SR MANTENIMIENTO CORRECTIVO", "EMERGENCIA", "OTROS")</f>
        <v>EMERGENCIA</v>
      </c>
      <c r="AL1357" s="6" t="str">
        <f>+_xlfn.IFS(Tabla1[[#This Row],[Veces obj]]&lt;=1,"0-1",Tabla1[[#This Row],[Veces obj]]&lt;=2,"1-2",Tabla1[[#This Row],[Veces obj]]&lt;=3,"2-3",TRUE,"&gt;3")</f>
        <v>0-1</v>
      </c>
      <c r="AM1357" s="6" t="str">
        <f>+_xlfn.IFS(MONTH(Tabla1[[#This Row],[MES]])&lt;=3,"Q1",MONTH(Tabla1[[#This Row],[MES]])&lt;=6,"Q2",MONTH(Tabla1[[#This Row],[MES]])&lt;=9,"Q3",TRUE,"Q4")</f>
        <v>Q1</v>
      </c>
      <c r="AN1357" t="str">
        <f>+IFERROR(VLOOKUP(Tabla1[[#This Row],[CUENTA]],CTAS[],2,0),"OTROS")</f>
        <v>OTROS</v>
      </c>
      <c r="AP1357" t="str">
        <f>+IFERROR(VLOOKUP(Tabla1[[#This Row],[EMPLEADO]],IS[],3,0),"OTROS")</f>
        <v>OTROS</v>
      </c>
      <c r="AQ1357" t="str">
        <f>+IFERROR(VLOOKUP(Tabla1[[#This Row],[EMPLEADO]],IS[[NÓMINA]:[INGENIERO]],2,0),"OTROS")</f>
        <v>OTROS</v>
      </c>
    </row>
    <row r="1358" spans="1:43" x14ac:dyDescent="0.25">
      <c r="A1358" t="s">
        <v>36</v>
      </c>
      <c r="B1358">
        <v>1</v>
      </c>
      <c r="C1358" t="s">
        <v>2715</v>
      </c>
      <c r="D1358" t="s">
        <v>38</v>
      </c>
      <c r="E1358" t="s">
        <v>39</v>
      </c>
      <c r="F1358" t="s">
        <v>2716</v>
      </c>
      <c r="G1358" s="17" t="s">
        <v>2717</v>
      </c>
      <c r="H1358" t="s">
        <v>471</v>
      </c>
      <c r="I1358" t="s">
        <v>43</v>
      </c>
      <c r="J1358" t="s">
        <v>8</v>
      </c>
      <c r="K1358" t="s">
        <v>2718</v>
      </c>
      <c r="L1358" t="s">
        <v>2719</v>
      </c>
      <c r="M1358" t="s">
        <v>46</v>
      </c>
      <c r="N1358">
        <v>0</v>
      </c>
      <c r="O1358" t="s">
        <v>47</v>
      </c>
      <c r="P1358">
        <v>77</v>
      </c>
      <c r="Q1358" t="s">
        <v>48</v>
      </c>
      <c r="R1358" t="s">
        <v>49</v>
      </c>
      <c r="S1358" t="s">
        <v>50</v>
      </c>
      <c r="T1358" t="s">
        <v>51</v>
      </c>
      <c r="U1358" t="s">
        <v>52</v>
      </c>
      <c r="V1358">
        <v>1.05</v>
      </c>
      <c r="W1358" s="1">
        <v>750.75000000000011</v>
      </c>
      <c r="X1358">
        <v>1</v>
      </c>
      <c r="Y1358">
        <v>2.83</v>
      </c>
      <c r="Z1358">
        <v>5</v>
      </c>
      <c r="AA1358">
        <v>0.56600000000000006</v>
      </c>
      <c r="AB1358" s="2">
        <v>0</v>
      </c>
      <c r="AC1358" s="1">
        <v>0</v>
      </c>
      <c r="AD1358" s="7">
        <v>43474</v>
      </c>
      <c r="AE1358" s="7">
        <v>43474</v>
      </c>
      <c r="AF1358">
        <v>0</v>
      </c>
      <c r="AG1358" t="s">
        <v>53</v>
      </c>
      <c r="AH1358" s="2">
        <v>0</v>
      </c>
      <c r="AI1358" s="1">
        <v>0</v>
      </c>
      <c r="AJ1358" s="1">
        <v>0</v>
      </c>
      <c r="AK1358" s="6" t="str">
        <f>+IF(Tabla1[[#This Row],[REQUEST_TY]]="SR MANTENIMIENTO CORRECTIVO", "EMERGENCIA", "OTROS")</f>
        <v>EMERGENCIA</v>
      </c>
      <c r="AL1358" s="6" t="str">
        <f>+_xlfn.IFS(Tabla1[[#This Row],[Veces obj]]&lt;=1,"0-1",Tabla1[[#This Row],[Veces obj]]&lt;=2,"1-2",Tabla1[[#This Row],[Veces obj]]&lt;=3,"2-3",TRUE,"&gt;3")</f>
        <v>0-1</v>
      </c>
      <c r="AM1358" s="6" t="str">
        <f>+_xlfn.IFS(MONTH(Tabla1[[#This Row],[MES]])&lt;=3,"Q1",MONTH(Tabla1[[#This Row],[MES]])&lt;=6,"Q2",MONTH(Tabla1[[#This Row],[MES]])&lt;=9,"Q3",TRUE,"Q4")</f>
        <v>Q1</v>
      </c>
      <c r="AN1358" t="str">
        <f>+IFERROR(VLOOKUP(Tabla1[[#This Row],[CUENTA]],CTAS[],2,0),"OTROS")</f>
        <v>OTROS</v>
      </c>
      <c r="AP1358" t="str">
        <f>+IFERROR(VLOOKUP(Tabla1[[#This Row],[EMPLEADO]],IS[],3,0),"OTROS")</f>
        <v>OTROS</v>
      </c>
      <c r="AQ1358" t="str">
        <f>+IFERROR(VLOOKUP(Tabla1[[#This Row],[EMPLEADO]],IS[[NÓMINA]:[INGENIERO]],2,0),"OTROS")</f>
        <v>OTROS</v>
      </c>
    </row>
    <row r="1359" spans="1:43" x14ac:dyDescent="0.25">
      <c r="A1359" t="s">
        <v>4444</v>
      </c>
      <c r="B1359">
        <v>1</v>
      </c>
      <c r="C1359" t="s">
        <v>4597</v>
      </c>
      <c r="D1359" t="s">
        <v>38</v>
      </c>
      <c r="E1359" t="s">
        <v>85</v>
      </c>
      <c r="F1359" t="s">
        <v>4598</v>
      </c>
      <c r="G1359" s="17" t="s">
        <v>4599</v>
      </c>
      <c r="H1359" t="s">
        <v>308</v>
      </c>
      <c r="I1359" t="s">
        <v>43</v>
      </c>
      <c r="J1359" t="s">
        <v>8</v>
      </c>
      <c r="K1359" t="s">
        <v>495</v>
      </c>
      <c r="L1359" t="s">
        <v>496</v>
      </c>
      <c r="M1359" t="s">
        <v>46</v>
      </c>
      <c r="N1359">
        <v>0</v>
      </c>
      <c r="O1359" t="s">
        <v>47</v>
      </c>
      <c r="P1359">
        <v>2616</v>
      </c>
      <c r="Q1359" t="s">
        <v>48</v>
      </c>
      <c r="R1359" t="s">
        <v>49</v>
      </c>
      <c r="S1359" t="s">
        <v>50</v>
      </c>
      <c r="T1359" t="s">
        <v>51</v>
      </c>
      <c r="U1359" t="s">
        <v>52</v>
      </c>
      <c r="V1359">
        <v>1.05</v>
      </c>
      <c r="W1359" s="1">
        <v>750.75000000000011</v>
      </c>
      <c r="X1359">
        <v>1</v>
      </c>
      <c r="Y1359">
        <v>2.83</v>
      </c>
      <c r="Z1359">
        <v>5</v>
      </c>
      <c r="AA1359">
        <v>0.56600000000000006</v>
      </c>
      <c r="AB1359" s="2">
        <v>0</v>
      </c>
      <c r="AC1359" s="1">
        <v>0</v>
      </c>
      <c r="AD1359" s="7">
        <v>43496</v>
      </c>
      <c r="AE1359" s="7">
        <v>43497</v>
      </c>
      <c r="AF1359">
        <v>1</v>
      </c>
      <c r="AG1359" t="s">
        <v>53</v>
      </c>
      <c r="AH1359" s="2">
        <v>0</v>
      </c>
      <c r="AI1359" s="1">
        <v>0</v>
      </c>
      <c r="AJ1359" s="1">
        <v>0</v>
      </c>
      <c r="AK1359" s="6" t="str">
        <f>+IF(Tabla1[[#This Row],[REQUEST_TY]]="SR MANTENIMIENTO CORRECTIVO", "EMERGENCIA", "OTROS")</f>
        <v>EMERGENCIA</v>
      </c>
      <c r="AL1359" s="6" t="str">
        <f>+_xlfn.IFS(Tabla1[[#This Row],[Veces obj]]&lt;=1,"0-1",Tabla1[[#This Row],[Veces obj]]&lt;=2,"1-2",Tabla1[[#This Row],[Veces obj]]&lt;=3,"2-3",TRUE,"&gt;3")</f>
        <v>0-1</v>
      </c>
      <c r="AM1359" s="6" t="str">
        <f>+_xlfn.IFS(MONTH(Tabla1[[#This Row],[MES]])&lt;=3,"Q1",MONTH(Tabla1[[#This Row],[MES]])&lt;=6,"Q2",MONTH(Tabla1[[#This Row],[MES]])&lt;=9,"Q3",TRUE,"Q4")</f>
        <v>Q1</v>
      </c>
      <c r="AN1359" t="str">
        <f>+IFERROR(VLOOKUP(Tabla1[[#This Row],[CUENTA]],CTAS[],2,0),"OTROS")</f>
        <v>OTROS</v>
      </c>
      <c r="AP1359" t="str">
        <f>+IFERROR(VLOOKUP(Tabla1[[#This Row],[EMPLEADO]],IS[],3,0),"OTROS")</f>
        <v>OTROS</v>
      </c>
      <c r="AQ1359" t="str">
        <f>+IFERROR(VLOOKUP(Tabla1[[#This Row],[EMPLEADO]],IS[[NÓMINA]:[INGENIERO]],2,0),"OTROS")</f>
        <v>OTROS</v>
      </c>
    </row>
    <row r="1360" spans="1:43" x14ac:dyDescent="0.25">
      <c r="A1360" t="s">
        <v>36</v>
      </c>
      <c r="B1360">
        <v>1</v>
      </c>
      <c r="C1360" t="s">
        <v>2720</v>
      </c>
      <c r="D1360" t="s">
        <v>38</v>
      </c>
      <c r="E1360" t="s">
        <v>133</v>
      </c>
      <c r="F1360" t="s">
        <v>2721</v>
      </c>
      <c r="G1360" s="17" t="s">
        <v>982</v>
      </c>
      <c r="H1360" t="s">
        <v>204</v>
      </c>
      <c r="I1360" t="s">
        <v>43</v>
      </c>
      <c r="J1360" t="s">
        <v>8</v>
      </c>
      <c r="K1360" t="s">
        <v>59</v>
      </c>
      <c r="L1360" t="s">
        <v>205</v>
      </c>
      <c r="M1360" t="s">
        <v>206</v>
      </c>
      <c r="N1360">
        <v>0</v>
      </c>
      <c r="O1360" t="s">
        <v>47</v>
      </c>
      <c r="P1360">
        <v>70</v>
      </c>
      <c r="Q1360" t="s">
        <v>48</v>
      </c>
      <c r="R1360" t="s">
        <v>138</v>
      </c>
      <c r="S1360" t="s">
        <v>139</v>
      </c>
      <c r="T1360" t="s">
        <v>208</v>
      </c>
      <c r="U1360" t="s">
        <v>353</v>
      </c>
      <c r="V1360">
        <v>1.1499999999999999</v>
      </c>
      <c r="W1360" s="1">
        <v>1808.95</v>
      </c>
      <c r="X1360">
        <v>1</v>
      </c>
      <c r="Y1360">
        <v>3.4</v>
      </c>
      <c r="Z1360">
        <v>6</v>
      </c>
      <c r="AA1360">
        <v>0.56666666666666665</v>
      </c>
      <c r="AB1360" s="2">
        <v>0</v>
      </c>
      <c r="AC1360" s="1">
        <v>0</v>
      </c>
      <c r="AD1360" s="7">
        <v>43473</v>
      </c>
      <c r="AE1360" s="7">
        <v>43473</v>
      </c>
      <c r="AF1360">
        <v>0</v>
      </c>
      <c r="AG1360" t="s">
        <v>53</v>
      </c>
      <c r="AH1360" s="2">
        <v>0</v>
      </c>
      <c r="AI1360" s="1">
        <v>0</v>
      </c>
      <c r="AJ1360" s="1">
        <v>0</v>
      </c>
      <c r="AK1360" s="6" t="str">
        <f>+IF(Tabla1[[#This Row],[REQUEST_TY]]="SR MANTENIMIENTO CORRECTIVO", "EMERGENCIA", "OTROS")</f>
        <v>EMERGENCIA</v>
      </c>
      <c r="AL1360" s="6" t="str">
        <f>+_xlfn.IFS(Tabla1[[#This Row],[Veces obj]]&lt;=1,"0-1",Tabla1[[#This Row],[Veces obj]]&lt;=2,"1-2",Tabla1[[#This Row],[Veces obj]]&lt;=3,"2-3",TRUE,"&gt;3")</f>
        <v>0-1</v>
      </c>
      <c r="AM1360" s="6" t="str">
        <f>+_xlfn.IFS(MONTH(Tabla1[[#This Row],[MES]])&lt;=3,"Q1",MONTH(Tabla1[[#This Row],[MES]])&lt;=6,"Q2",MONTH(Tabla1[[#This Row],[MES]])&lt;=9,"Q3",TRUE,"Q4")</f>
        <v>Q1</v>
      </c>
      <c r="AN1360" t="str">
        <f>+IFERROR(VLOOKUP(Tabla1[[#This Row],[CUENTA]],CTAS[],2,0),"OTROS")</f>
        <v>OTROS</v>
      </c>
      <c r="AP1360" t="str">
        <f>+IFERROR(VLOOKUP(Tabla1[[#This Row],[EMPLEADO]],IS[],3,0),"OTROS")</f>
        <v>OTROS</v>
      </c>
      <c r="AQ1360" t="str">
        <f>+IFERROR(VLOOKUP(Tabla1[[#This Row],[EMPLEADO]],IS[[NÓMINA]:[INGENIERO]],2,0),"OTROS")</f>
        <v>OTROS</v>
      </c>
    </row>
    <row r="1361" spans="1:43" x14ac:dyDescent="0.25">
      <c r="A1361" t="s">
        <v>4444</v>
      </c>
      <c r="B1361">
        <v>1</v>
      </c>
      <c r="C1361" t="s">
        <v>5742</v>
      </c>
      <c r="D1361" t="s">
        <v>38</v>
      </c>
      <c r="E1361" t="s">
        <v>1015</v>
      </c>
      <c r="F1361" t="s">
        <v>5743</v>
      </c>
      <c r="G1361" s="17" t="s">
        <v>2422</v>
      </c>
      <c r="H1361" t="s">
        <v>106</v>
      </c>
      <c r="I1361" t="s">
        <v>43</v>
      </c>
      <c r="J1361" t="s">
        <v>8</v>
      </c>
      <c r="K1361" t="s">
        <v>59</v>
      </c>
      <c r="L1361" t="s">
        <v>1768</v>
      </c>
      <c r="M1361" t="s">
        <v>310</v>
      </c>
      <c r="N1361">
        <v>0</v>
      </c>
      <c r="O1361" t="s">
        <v>47</v>
      </c>
      <c r="P1361">
        <v>39</v>
      </c>
      <c r="Q1361" t="s">
        <v>82</v>
      </c>
      <c r="R1361" t="s">
        <v>317</v>
      </c>
      <c r="S1361" t="s">
        <v>318</v>
      </c>
      <c r="T1361" t="s">
        <v>51</v>
      </c>
      <c r="U1361" t="s">
        <v>140</v>
      </c>
      <c r="V1361">
        <v>1.1000000000000001</v>
      </c>
      <c r="W1361" s="1">
        <v>1730.3000000000004</v>
      </c>
      <c r="X1361">
        <v>1</v>
      </c>
      <c r="Y1361">
        <v>2.27</v>
      </c>
      <c r="Z1361">
        <v>4</v>
      </c>
      <c r="AA1361">
        <v>0.5675</v>
      </c>
      <c r="AB1361" s="2">
        <v>0</v>
      </c>
      <c r="AC1361" s="1">
        <v>0</v>
      </c>
      <c r="AD1361" s="7">
        <v>43508</v>
      </c>
      <c r="AE1361" s="7">
        <v>43508</v>
      </c>
      <c r="AF1361">
        <v>0</v>
      </c>
      <c r="AG1361" t="s">
        <v>53</v>
      </c>
      <c r="AH1361" s="2">
        <v>0</v>
      </c>
      <c r="AI1361" s="1">
        <v>0</v>
      </c>
      <c r="AJ1361" s="1">
        <v>0</v>
      </c>
      <c r="AK1361" s="6" t="str">
        <f>+IF(Tabla1[[#This Row],[REQUEST_TY]]="SR MANTENIMIENTO CORRECTIVO", "EMERGENCIA", "OTROS")</f>
        <v>EMERGENCIA</v>
      </c>
      <c r="AL1361" s="6" t="str">
        <f>+_xlfn.IFS(Tabla1[[#This Row],[Veces obj]]&lt;=1,"0-1",Tabla1[[#This Row],[Veces obj]]&lt;=2,"1-2",Tabla1[[#This Row],[Veces obj]]&lt;=3,"2-3",TRUE,"&gt;3")</f>
        <v>0-1</v>
      </c>
      <c r="AM1361" s="6" t="str">
        <f>+_xlfn.IFS(MONTH(Tabla1[[#This Row],[MES]])&lt;=3,"Q1",MONTH(Tabla1[[#This Row],[MES]])&lt;=6,"Q2",MONTH(Tabla1[[#This Row],[MES]])&lt;=9,"Q3",TRUE,"Q4")</f>
        <v>Q1</v>
      </c>
      <c r="AN1361" t="str">
        <f>+IFERROR(VLOOKUP(Tabla1[[#This Row],[CUENTA]],CTAS[],2,0),"OTROS")</f>
        <v>OTROS</v>
      </c>
      <c r="AP1361" t="str">
        <f>+IFERROR(VLOOKUP(Tabla1[[#This Row],[EMPLEADO]],IS[],3,0),"OTROS")</f>
        <v>OTROS</v>
      </c>
      <c r="AQ1361" t="str">
        <f>+IFERROR(VLOOKUP(Tabla1[[#This Row],[EMPLEADO]],IS[[NÓMINA]:[INGENIERO]],2,0),"OTROS")</f>
        <v>OTROS</v>
      </c>
    </row>
    <row r="1362" spans="1:43" x14ac:dyDescent="0.25">
      <c r="A1362" t="s">
        <v>4444</v>
      </c>
      <c r="B1362">
        <v>1</v>
      </c>
      <c r="C1362" t="s">
        <v>4877</v>
      </c>
      <c r="D1362" t="s">
        <v>38</v>
      </c>
      <c r="E1362" t="s">
        <v>2034</v>
      </c>
      <c r="F1362" t="s">
        <v>4878</v>
      </c>
      <c r="G1362" s="17" t="s">
        <v>2036</v>
      </c>
      <c r="H1362" t="s">
        <v>592</v>
      </c>
      <c r="I1362" t="s">
        <v>43</v>
      </c>
      <c r="J1362" t="s">
        <v>8</v>
      </c>
      <c r="K1362" t="s">
        <v>438</v>
      </c>
      <c r="L1362" t="s">
        <v>2037</v>
      </c>
      <c r="M1362" t="s">
        <v>165</v>
      </c>
      <c r="N1362">
        <v>0</v>
      </c>
      <c r="O1362" t="s">
        <v>47</v>
      </c>
      <c r="P1362">
        <v>4</v>
      </c>
      <c r="Q1362" t="s">
        <v>207</v>
      </c>
      <c r="R1362" t="s">
        <v>2038</v>
      </c>
      <c r="S1362" t="s">
        <v>64</v>
      </c>
      <c r="T1362" t="s">
        <v>51</v>
      </c>
      <c r="U1362" t="s">
        <v>209</v>
      </c>
      <c r="V1362">
        <v>0</v>
      </c>
      <c r="W1362" s="1">
        <v>0</v>
      </c>
      <c r="X1362">
        <v>1</v>
      </c>
      <c r="Y1362">
        <v>0</v>
      </c>
      <c r="Z1362">
        <v>5</v>
      </c>
      <c r="AA1362">
        <v>0</v>
      </c>
      <c r="AB1362" s="2">
        <v>0</v>
      </c>
      <c r="AC1362" s="1">
        <v>0</v>
      </c>
      <c r="AD1362" s="7">
        <v>43502</v>
      </c>
      <c r="AE1362" s="7">
        <v>43503</v>
      </c>
      <c r="AF1362">
        <v>1</v>
      </c>
      <c r="AG1362" t="s">
        <v>53</v>
      </c>
      <c r="AH1362" s="2">
        <v>0</v>
      </c>
      <c r="AI1362" s="1">
        <v>0</v>
      </c>
      <c r="AJ1362" s="1">
        <v>0</v>
      </c>
      <c r="AK1362" s="6" t="str">
        <f>+IF(Tabla1[[#This Row],[REQUEST_TY]]="SR MANTENIMIENTO CORRECTIVO", "EMERGENCIA", "OTROS")</f>
        <v>EMERGENCIA</v>
      </c>
      <c r="AL1362" s="6" t="str">
        <f>+_xlfn.IFS(Tabla1[[#This Row],[Veces obj]]&lt;=1,"0-1",Tabla1[[#This Row],[Veces obj]]&lt;=2,"1-2",Tabla1[[#This Row],[Veces obj]]&lt;=3,"2-3",TRUE,"&gt;3")</f>
        <v>0-1</v>
      </c>
      <c r="AM1362" s="6" t="str">
        <f>+_xlfn.IFS(MONTH(Tabla1[[#This Row],[MES]])&lt;=3,"Q1",MONTH(Tabla1[[#This Row],[MES]])&lt;=6,"Q2",MONTH(Tabla1[[#This Row],[MES]])&lt;=9,"Q3",TRUE,"Q4")</f>
        <v>Q1</v>
      </c>
      <c r="AN1362" t="str">
        <f>+IFERROR(VLOOKUP(Tabla1[[#This Row],[CUENTA]],CTAS[],2,0),"OTROS")</f>
        <v>OTROS</v>
      </c>
      <c r="AO1362">
        <v>1</v>
      </c>
      <c r="AP1362" t="str">
        <f>+IFERROR(VLOOKUP(Tabla1[[#This Row],[EMPLEADO]],IS[],3,0),"OTROS")</f>
        <v>CHIHUAHUA</v>
      </c>
      <c r="AQ1362" t="str">
        <f>+IFERROR(VLOOKUP(Tabla1[[#This Row],[EMPLEADO]],IS[[NÓMINA]:[INGENIERO]],2,0),"OTROS")</f>
        <v>VICTOR MENDEZ</v>
      </c>
    </row>
    <row r="1363" spans="1:43" x14ac:dyDescent="0.25">
      <c r="A1363" t="s">
        <v>4444</v>
      </c>
      <c r="B1363">
        <v>1</v>
      </c>
      <c r="C1363" t="s">
        <v>5760</v>
      </c>
      <c r="D1363" t="s">
        <v>38</v>
      </c>
      <c r="E1363" t="s">
        <v>558</v>
      </c>
      <c r="F1363" t="s">
        <v>5761</v>
      </c>
      <c r="G1363" s="17" t="s">
        <v>1404</v>
      </c>
      <c r="H1363" t="s">
        <v>79</v>
      </c>
      <c r="I1363" t="s">
        <v>43</v>
      </c>
      <c r="J1363" t="s">
        <v>8</v>
      </c>
      <c r="K1363" t="s">
        <v>1236</v>
      </c>
      <c r="L1363" t="s">
        <v>1405</v>
      </c>
      <c r="M1363" t="s">
        <v>1238</v>
      </c>
      <c r="N1363">
        <v>0</v>
      </c>
      <c r="O1363" t="s">
        <v>47</v>
      </c>
      <c r="P1363">
        <v>20</v>
      </c>
      <c r="Q1363" t="s">
        <v>62</v>
      </c>
      <c r="R1363" t="s">
        <v>95</v>
      </c>
      <c r="S1363" t="s">
        <v>64</v>
      </c>
      <c r="T1363" t="s">
        <v>51</v>
      </c>
      <c r="U1363" t="s">
        <v>65</v>
      </c>
      <c r="V1363">
        <v>0.8</v>
      </c>
      <c r="W1363" s="1">
        <v>1092</v>
      </c>
      <c r="X1363">
        <v>1</v>
      </c>
      <c r="Y1363">
        <v>2.85</v>
      </c>
      <c r="Z1363">
        <v>5</v>
      </c>
      <c r="AA1363">
        <v>0.57000000000000006</v>
      </c>
      <c r="AB1363" s="2">
        <v>0</v>
      </c>
      <c r="AC1363" s="1">
        <v>0</v>
      </c>
      <c r="AD1363" s="7">
        <v>43508</v>
      </c>
      <c r="AE1363" s="7">
        <v>43508</v>
      </c>
      <c r="AF1363">
        <v>0</v>
      </c>
      <c r="AG1363" t="s">
        <v>53</v>
      </c>
      <c r="AH1363" s="2">
        <v>0</v>
      </c>
      <c r="AI1363" s="1">
        <v>0</v>
      </c>
      <c r="AJ1363" s="1">
        <v>0</v>
      </c>
      <c r="AK1363" s="6" t="str">
        <f>+IF(Tabla1[[#This Row],[REQUEST_TY]]="SR MANTENIMIENTO CORRECTIVO", "EMERGENCIA", "OTROS")</f>
        <v>EMERGENCIA</v>
      </c>
      <c r="AL1363" s="6" t="str">
        <f>+_xlfn.IFS(Tabla1[[#This Row],[Veces obj]]&lt;=1,"0-1",Tabla1[[#This Row],[Veces obj]]&lt;=2,"1-2",Tabla1[[#This Row],[Veces obj]]&lt;=3,"2-3",TRUE,"&gt;3")</f>
        <v>0-1</v>
      </c>
      <c r="AM1363" s="6" t="str">
        <f>+_xlfn.IFS(MONTH(Tabla1[[#This Row],[MES]])&lt;=3,"Q1",MONTH(Tabla1[[#This Row],[MES]])&lt;=6,"Q2",MONTH(Tabla1[[#This Row],[MES]])&lt;=9,"Q3",TRUE,"Q4")</f>
        <v>Q1</v>
      </c>
      <c r="AN1363" t="str">
        <f>+IFERROR(VLOOKUP(Tabla1[[#This Row],[CUENTA]],CTAS[],2,0),"OTROS")</f>
        <v>OTROS</v>
      </c>
      <c r="AP1363" t="str">
        <f>+IFERROR(VLOOKUP(Tabla1[[#This Row],[EMPLEADO]],IS[],3,0),"OTROS")</f>
        <v>OTROS</v>
      </c>
      <c r="AQ1363" t="str">
        <f>+IFERROR(VLOOKUP(Tabla1[[#This Row],[EMPLEADO]],IS[[NÓMINA]:[INGENIERO]],2,0),"OTROS")</f>
        <v>OTROS</v>
      </c>
    </row>
    <row r="1364" spans="1:43" x14ac:dyDescent="0.25">
      <c r="A1364" t="s">
        <v>4444</v>
      </c>
      <c r="B1364">
        <v>1</v>
      </c>
      <c r="C1364" t="s">
        <v>4542</v>
      </c>
      <c r="D1364" t="s">
        <v>38</v>
      </c>
      <c r="E1364" t="s">
        <v>789</v>
      </c>
      <c r="F1364" t="s">
        <v>4543</v>
      </c>
      <c r="G1364" s="17" t="s">
        <v>4544</v>
      </c>
      <c r="H1364" t="s">
        <v>574</v>
      </c>
      <c r="I1364" t="s">
        <v>43</v>
      </c>
      <c r="J1364" t="s">
        <v>8</v>
      </c>
      <c r="K1364" t="s">
        <v>4545</v>
      </c>
      <c r="L1364" t="s">
        <v>4546</v>
      </c>
      <c r="M1364" t="s">
        <v>1761</v>
      </c>
      <c r="N1364">
        <v>0</v>
      </c>
      <c r="O1364" t="s">
        <v>47</v>
      </c>
      <c r="P1364">
        <v>31</v>
      </c>
      <c r="Q1364" t="s">
        <v>82</v>
      </c>
      <c r="R1364" t="s">
        <v>242</v>
      </c>
      <c r="S1364" t="s">
        <v>64</v>
      </c>
      <c r="T1364" t="s">
        <v>51</v>
      </c>
      <c r="U1364" t="s">
        <v>83</v>
      </c>
      <c r="V1364">
        <v>1.05</v>
      </c>
      <c r="W1364" s="1">
        <v>1433.25</v>
      </c>
      <c r="X1364">
        <v>1</v>
      </c>
      <c r="Y1364">
        <v>2.86</v>
      </c>
      <c r="Z1364">
        <v>5</v>
      </c>
      <c r="AA1364">
        <v>0.57199999999999995</v>
      </c>
      <c r="AB1364" s="2">
        <v>0</v>
      </c>
      <c r="AC1364" s="1">
        <v>0</v>
      </c>
      <c r="AD1364" s="7">
        <v>43497</v>
      </c>
      <c r="AE1364" s="7">
        <v>43497</v>
      </c>
      <c r="AF1364">
        <v>0</v>
      </c>
      <c r="AG1364" t="s">
        <v>53</v>
      </c>
      <c r="AH1364" s="2">
        <v>0</v>
      </c>
      <c r="AI1364" s="1">
        <v>0</v>
      </c>
      <c r="AJ1364" s="1">
        <v>0</v>
      </c>
      <c r="AK1364" s="6" t="str">
        <f>+IF(Tabla1[[#This Row],[REQUEST_TY]]="SR MANTENIMIENTO CORRECTIVO", "EMERGENCIA", "OTROS")</f>
        <v>EMERGENCIA</v>
      </c>
      <c r="AL1364" s="6" t="str">
        <f>+_xlfn.IFS(Tabla1[[#This Row],[Veces obj]]&lt;=1,"0-1",Tabla1[[#This Row],[Veces obj]]&lt;=2,"1-2",Tabla1[[#This Row],[Veces obj]]&lt;=3,"2-3",TRUE,"&gt;3")</f>
        <v>0-1</v>
      </c>
      <c r="AM1364" s="6" t="str">
        <f>+_xlfn.IFS(MONTH(Tabla1[[#This Row],[MES]])&lt;=3,"Q1",MONTH(Tabla1[[#This Row],[MES]])&lt;=6,"Q2",MONTH(Tabla1[[#This Row],[MES]])&lt;=9,"Q3",TRUE,"Q4")</f>
        <v>Q1</v>
      </c>
      <c r="AN1364" t="str">
        <f>+IFERROR(VLOOKUP(Tabla1[[#This Row],[CUENTA]],CTAS[],2,0),"OTROS")</f>
        <v>OTROS</v>
      </c>
      <c r="AP1364" t="str">
        <f>+IFERROR(VLOOKUP(Tabla1[[#This Row],[EMPLEADO]],IS[],3,0),"OTROS")</f>
        <v>OTROS</v>
      </c>
      <c r="AQ1364" t="str">
        <f>+IFERROR(VLOOKUP(Tabla1[[#This Row],[EMPLEADO]],IS[[NÓMINA]:[INGENIERO]],2,0),"OTROS")</f>
        <v>OTROS</v>
      </c>
    </row>
    <row r="1365" spans="1:43" x14ac:dyDescent="0.25">
      <c r="A1365" t="s">
        <v>4444</v>
      </c>
      <c r="B1365">
        <v>1</v>
      </c>
      <c r="C1365" t="s">
        <v>6810</v>
      </c>
      <c r="D1365" t="s">
        <v>38</v>
      </c>
      <c r="E1365" t="s">
        <v>76</v>
      </c>
      <c r="F1365" t="s">
        <v>6811</v>
      </c>
      <c r="G1365" s="17" t="s">
        <v>2690</v>
      </c>
      <c r="H1365" t="s">
        <v>106</v>
      </c>
      <c r="I1365" t="s">
        <v>43</v>
      </c>
      <c r="J1365" t="s">
        <v>8</v>
      </c>
      <c r="K1365" t="s">
        <v>59</v>
      </c>
      <c r="L1365" t="s">
        <v>2692</v>
      </c>
      <c r="M1365" t="s">
        <v>46</v>
      </c>
      <c r="N1365">
        <v>0</v>
      </c>
      <c r="O1365" t="s">
        <v>47</v>
      </c>
      <c r="P1365">
        <v>3</v>
      </c>
      <c r="Q1365" t="s">
        <v>388</v>
      </c>
      <c r="R1365" t="s">
        <v>63</v>
      </c>
      <c r="S1365" t="s">
        <v>64</v>
      </c>
      <c r="T1365" t="s">
        <v>51</v>
      </c>
      <c r="U1365" t="s">
        <v>389</v>
      </c>
      <c r="V1365">
        <v>0</v>
      </c>
      <c r="W1365" s="1">
        <v>0</v>
      </c>
      <c r="X1365">
        <v>1</v>
      </c>
      <c r="Y1365">
        <v>2.86</v>
      </c>
      <c r="Z1365">
        <v>5</v>
      </c>
      <c r="AA1365">
        <v>0.57199999999999995</v>
      </c>
      <c r="AB1365" s="2">
        <v>0</v>
      </c>
      <c r="AC1365" s="1">
        <v>0</v>
      </c>
      <c r="AD1365" s="7">
        <v>43517</v>
      </c>
      <c r="AE1365" s="7">
        <v>43518</v>
      </c>
      <c r="AF1365">
        <v>1</v>
      </c>
      <c r="AG1365" t="s">
        <v>53</v>
      </c>
      <c r="AH1365" s="2">
        <v>0</v>
      </c>
      <c r="AI1365" s="1">
        <v>0</v>
      </c>
      <c r="AJ1365" s="1">
        <v>0</v>
      </c>
      <c r="AK1365" s="6" t="str">
        <f>+IF(Tabla1[[#This Row],[REQUEST_TY]]="SR MANTENIMIENTO CORRECTIVO", "EMERGENCIA", "OTROS")</f>
        <v>EMERGENCIA</v>
      </c>
      <c r="AL1365" s="6" t="str">
        <f>+_xlfn.IFS(Tabla1[[#This Row],[Veces obj]]&lt;=1,"0-1",Tabla1[[#This Row],[Veces obj]]&lt;=2,"1-2",Tabla1[[#This Row],[Veces obj]]&lt;=3,"2-3",TRUE,"&gt;3")</f>
        <v>0-1</v>
      </c>
      <c r="AM1365" s="6" t="str">
        <f>+_xlfn.IFS(MONTH(Tabla1[[#This Row],[MES]])&lt;=3,"Q1",MONTH(Tabla1[[#This Row],[MES]])&lt;=6,"Q2",MONTH(Tabla1[[#This Row],[MES]])&lt;=9,"Q3",TRUE,"Q4")</f>
        <v>Q1</v>
      </c>
      <c r="AN1365" t="str">
        <f>+IFERROR(VLOOKUP(Tabla1[[#This Row],[CUENTA]],CTAS[],2,0),"OTROS")</f>
        <v>OTROS</v>
      </c>
      <c r="AP1365" t="str">
        <f>+IFERROR(VLOOKUP(Tabla1[[#This Row],[EMPLEADO]],IS[],3,0),"OTROS")</f>
        <v>OTROS</v>
      </c>
      <c r="AQ1365" t="str">
        <f>+IFERROR(VLOOKUP(Tabla1[[#This Row],[EMPLEADO]],IS[[NÓMINA]:[INGENIERO]],2,0),"OTROS")</f>
        <v>OTROS</v>
      </c>
    </row>
    <row r="1366" spans="1:43" x14ac:dyDescent="0.25">
      <c r="A1366" t="s">
        <v>36</v>
      </c>
      <c r="B1366">
        <v>1</v>
      </c>
      <c r="C1366" t="s">
        <v>2727</v>
      </c>
      <c r="D1366" t="s">
        <v>38</v>
      </c>
      <c r="E1366" t="s">
        <v>725</v>
      </c>
      <c r="F1366" t="s">
        <v>2728</v>
      </c>
      <c r="G1366" s="17" t="s">
        <v>727</v>
      </c>
      <c r="H1366" t="s">
        <v>707</v>
      </c>
      <c r="I1366" t="s">
        <v>43</v>
      </c>
      <c r="J1366" t="s">
        <v>8</v>
      </c>
      <c r="K1366" t="s">
        <v>102</v>
      </c>
      <c r="L1366" t="s">
        <v>728</v>
      </c>
      <c r="M1366" t="s">
        <v>709</v>
      </c>
      <c r="N1366">
        <v>0</v>
      </c>
      <c r="O1366" t="s">
        <v>105</v>
      </c>
      <c r="P1366">
        <v>87</v>
      </c>
      <c r="Q1366" t="s">
        <v>48</v>
      </c>
      <c r="R1366" t="s">
        <v>223</v>
      </c>
      <c r="S1366" t="s">
        <v>139</v>
      </c>
      <c r="T1366" t="s">
        <v>51</v>
      </c>
      <c r="U1366" t="s">
        <v>353</v>
      </c>
      <c r="V1366">
        <v>1.1499999999999999</v>
      </c>
      <c r="W1366" s="1">
        <v>923.44999999999993</v>
      </c>
      <c r="X1366">
        <v>1</v>
      </c>
      <c r="Y1366">
        <v>2.29</v>
      </c>
      <c r="Z1366">
        <v>4</v>
      </c>
      <c r="AA1366">
        <v>0.57250000000000001</v>
      </c>
      <c r="AB1366" s="2">
        <v>0</v>
      </c>
      <c r="AC1366" s="1">
        <v>0</v>
      </c>
      <c r="AD1366" s="7">
        <v>43475</v>
      </c>
      <c r="AE1366" s="7">
        <v>43475</v>
      </c>
      <c r="AF1366">
        <v>0</v>
      </c>
      <c r="AG1366" t="s">
        <v>53</v>
      </c>
      <c r="AH1366" s="2">
        <v>0</v>
      </c>
      <c r="AI1366" s="1">
        <v>0</v>
      </c>
      <c r="AJ1366" s="1">
        <v>0</v>
      </c>
      <c r="AK1366" s="6" t="str">
        <f>+IF(Tabla1[[#This Row],[REQUEST_TY]]="SR MANTENIMIENTO CORRECTIVO", "EMERGENCIA", "OTROS")</f>
        <v>EMERGENCIA</v>
      </c>
      <c r="AL1366" s="6" t="str">
        <f>+_xlfn.IFS(Tabla1[[#This Row],[Veces obj]]&lt;=1,"0-1",Tabla1[[#This Row],[Veces obj]]&lt;=2,"1-2",Tabla1[[#This Row],[Veces obj]]&lt;=3,"2-3",TRUE,"&gt;3")</f>
        <v>0-1</v>
      </c>
      <c r="AM1366" s="6" t="str">
        <f>+_xlfn.IFS(MONTH(Tabla1[[#This Row],[MES]])&lt;=3,"Q1",MONTH(Tabla1[[#This Row],[MES]])&lt;=6,"Q2",MONTH(Tabla1[[#This Row],[MES]])&lt;=9,"Q3",TRUE,"Q4")</f>
        <v>Q1</v>
      </c>
      <c r="AN1366" t="str">
        <f>+IFERROR(VLOOKUP(Tabla1[[#This Row],[CUENTA]],CTAS[],2,0),"OTROS")</f>
        <v>OTROS</v>
      </c>
      <c r="AP1366" t="str">
        <f>+IFERROR(VLOOKUP(Tabla1[[#This Row],[EMPLEADO]],IS[],3,0),"OTROS")</f>
        <v>OTROS</v>
      </c>
      <c r="AQ1366" t="str">
        <f>+IFERROR(VLOOKUP(Tabla1[[#This Row],[EMPLEADO]],IS[[NÓMINA]:[INGENIERO]],2,0),"OTROS")</f>
        <v>OTROS</v>
      </c>
    </row>
    <row r="1367" spans="1:43" x14ac:dyDescent="0.25">
      <c r="A1367" t="s">
        <v>36</v>
      </c>
      <c r="B1367">
        <v>1</v>
      </c>
      <c r="C1367" t="s">
        <v>2729</v>
      </c>
      <c r="D1367" t="s">
        <v>38</v>
      </c>
      <c r="E1367" t="s">
        <v>113</v>
      </c>
      <c r="F1367" t="s">
        <v>2730</v>
      </c>
      <c r="G1367" s="17" t="s">
        <v>965</v>
      </c>
      <c r="H1367" t="s">
        <v>646</v>
      </c>
      <c r="I1367" t="s">
        <v>43</v>
      </c>
      <c r="J1367" t="s">
        <v>8</v>
      </c>
      <c r="K1367" t="s">
        <v>966</v>
      </c>
      <c r="L1367" t="s">
        <v>967</v>
      </c>
      <c r="M1367" t="s">
        <v>968</v>
      </c>
      <c r="N1367">
        <v>0</v>
      </c>
      <c r="O1367" t="s">
        <v>47</v>
      </c>
      <c r="P1367">
        <v>2591</v>
      </c>
      <c r="Q1367" t="s">
        <v>48</v>
      </c>
      <c r="R1367" t="s">
        <v>49</v>
      </c>
      <c r="S1367" t="s">
        <v>50</v>
      </c>
      <c r="T1367" t="s">
        <v>51</v>
      </c>
      <c r="U1367" t="s">
        <v>52</v>
      </c>
      <c r="V1367">
        <v>1.05</v>
      </c>
      <c r="W1367" s="1">
        <v>750.75000000000011</v>
      </c>
      <c r="X1367">
        <v>1</v>
      </c>
      <c r="Y1367">
        <v>2.87</v>
      </c>
      <c r="Z1367">
        <v>5</v>
      </c>
      <c r="AA1367">
        <v>0.57400000000000007</v>
      </c>
      <c r="AB1367" s="2">
        <v>0</v>
      </c>
      <c r="AC1367" s="1">
        <v>0</v>
      </c>
      <c r="AD1367" s="7">
        <v>43469</v>
      </c>
      <c r="AE1367" s="7">
        <v>43469</v>
      </c>
      <c r="AF1367">
        <v>0</v>
      </c>
      <c r="AG1367" t="s">
        <v>53</v>
      </c>
      <c r="AH1367" s="2">
        <v>0</v>
      </c>
      <c r="AI1367" s="1">
        <v>0</v>
      </c>
      <c r="AJ1367" s="1">
        <v>0</v>
      </c>
      <c r="AK1367" s="6" t="str">
        <f>+IF(Tabla1[[#This Row],[REQUEST_TY]]="SR MANTENIMIENTO CORRECTIVO", "EMERGENCIA", "OTROS")</f>
        <v>EMERGENCIA</v>
      </c>
      <c r="AL1367" s="6" t="str">
        <f>+_xlfn.IFS(Tabla1[[#This Row],[Veces obj]]&lt;=1,"0-1",Tabla1[[#This Row],[Veces obj]]&lt;=2,"1-2",Tabla1[[#This Row],[Veces obj]]&lt;=3,"2-3",TRUE,"&gt;3")</f>
        <v>0-1</v>
      </c>
      <c r="AM1367" s="6" t="str">
        <f>+_xlfn.IFS(MONTH(Tabla1[[#This Row],[MES]])&lt;=3,"Q1",MONTH(Tabla1[[#This Row],[MES]])&lt;=6,"Q2",MONTH(Tabla1[[#This Row],[MES]])&lt;=9,"Q3",TRUE,"Q4")</f>
        <v>Q1</v>
      </c>
      <c r="AN1367" t="str">
        <f>+IFERROR(VLOOKUP(Tabla1[[#This Row],[CUENTA]],CTAS[],2,0),"OTROS")</f>
        <v>OTROS</v>
      </c>
      <c r="AP1367" t="str">
        <f>+IFERROR(VLOOKUP(Tabla1[[#This Row],[EMPLEADO]],IS[],3,0),"OTROS")</f>
        <v>OTROS</v>
      </c>
      <c r="AQ1367" t="str">
        <f>+IFERROR(VLOOKUP(Tabla1[[#This Row],[EMPLEADO]],IS[[NÓMINA]:[INGENIERO]],2,0),"OTROS")</f>
        <v>OTROS</v>
      </c>
    </row>
    <row r="1368" spans="1:43" x14ac:dyDescent="0.25">
      <c r="A1368" t="s">
        <v>36</v>
      </c>
      <c r="B1368">
        <v>1</v>
      </c>
      <c r="C1368" t="s">
        <v>2731</v>
      </c>
      <c r="D1368" t="s">
        <v>38</v>
      </c>
      <c r="E1368" t="s">
        <v>98</v>
      </c>
      <c r="F1368" t="s">
        <v>2732</v>
      </c>
      <c r="G1368" s="17" t="s">
        <v>1267</v>
      </c>
      <c r="H1368" t="s">
        <v>101</v>
      </c>
      <c r="I1368" t="s">
        <v>43</v>
      </c>
      <c r="J1368" t="s">
        <v>8</v>
      </c>
      <c r="K1368" t="s">
        <v>102</v>
      </c>
      <c r="L1368" t="s">
        <v>1268</v>
      </c>
      <c r="M1368" t="s">
        <v>1269</v>
      </c>
      <c r="N1368">
        <v>0</v>
      </c>
      <c r="O1368" t="s">
        <v>105</v>
      </c>
      <c r="P1368">
        <v>27</v>
      </c>
      <c r="Q1368" t="s">
        <v>62</v>
      </c>
      <c r="R1368" t="s">
        <v>63</v>
      </c>
      <c r="S1368" t="s">
        <v>64</v>
      </c>
      <c r="T1368" t="s">
        <v>51</v>
      </c>
      <c r="U1368" t="s">
        <v>65</v>
      </c>
      <c r="V1368">
        <v>0.8</v>
      </c>
      <c r="W1368" s="1">
        <v>524</v>
      </c>
      <c r="X1368">
        <v>1</v>
      </c>
      <c r="Y1368">
        <v>2.87</v>
      </c>
      <c r="Z1368">
        <v>5</v>
      </c>
      <c r="AA1368">
        <v>0.57400000000000007</v>
      </c>
      <c r="AB1368" s="2">
        <v>0</v>
      </c>
      <c r="AC1368" s="1">
        <v>0</v>
      </c>
      <c r="AD1368" s="7">
        <v>43495</v>
      </c>
      <c r="AE1368" s="7">
        <v>43495</v>
      </c>
      <c r="AF1368">
        <v>0</v>
      </c>
      <c r="AG1368" t="s">
        <v>53</v>
      </c>
      <c r="AH1368" s="2">
        <v>0</v>
      </c>
      <c r="AI1368" s="1">
        <v>0</v>
      </c>
      <c r="AJ1368" s="1">
        <v>0</v>
      </c>
      <c r="AK1368" s="6" t="str">
        <f>+IF(Tabla1[[#This Row],[REQUEST_TY]]="SR MANTENIMIENTO CORRECTIVO", "EMERGENCIA", "OTROS")</f>
        <v>EMERGENCIA</v>
      </c>
      <c r="AL1368" s="6" t="str">
        <f>+_xlfn.IFS(Tabla1[[#This Row],[Veces obj]]&lt;=1,"0-1",Tabla1[[#This Row],[Veces obj]]&lt;=2,"1-2",Tabla1[[#This Row],[Veces obj]]&lt;=3,"2-3",TRUE,"&gt;3")</f>
        <v>0-1</v>
      </c>
      <c r="AM1368" s="6" t="str">
        <f>+_xlfn.IFS(MONTH(Tabla1[[#This Row],[MES]])&lt;=3,"Q1",MONTH(Tabla1[[#This Row],[MES]])&lt;=6,"Q2",MONTH(Tabla1[[#This Row],[MES]])&lt;=9,"Q3",TRUE,"Q4")</f>
        <v>Q1</v>
      </c>
      <c r="AN1368" t="str">
        <f>+IFERROR(VLOOKUP(Tabla1[[#This Row],[CUENTA]],CTAS[],2,0),"OTROS")</f>
        <v>OTROS</v>
      </c>
      <c r="AP1368" t="str">
        <f>+IFERROR(VLOOKUP(Tabla1[[#This Row],[EMPLEADO]],IS[],3,0),"OTROS")</f>
        <v>OTROS</v>
      </c>
      <c r="AQ1368" t="str">
        <f>+IFERROR(VLOOKUP(Tabla1[[#This Row],[EMPLEADO]],IS[[NÓMINA]:[INGENIERO]],2,0),"OTROS")</f>
        <v>OTROS</v>
      </c>
    </row>
    <row r="1369" spans="1:43" x14ac:dyDescent="0.25">
      <c r="A1369" t="s">
        <v>36</v>
      </c>
      <c r="B1369">
        <v>1</v>
      </c>
      <c r="C1369" t="s">
        <v>2733</v>
      </c>
      <c r="D1369" t="s">
        <v>38</v>
      </c>
      <c r="E1369" t="s">
        <v>725</v>
      </c>
      <c r="F1369" t="s">
        <v>2734</v>
      </c>
      <c r="G1369" s="17" t="s">
        <v>2735</v>
      </c>
      <c r="H1369" t="s">
        <v>586</v>
      </c>
      <c r="I1369" t="s">
        <v>43</v>
      </c>
      <c r="J1369" t="s">
        <v>8</v>
      </c>
      <c r="K1369" t="s">
        <v>59</v>
      </c>
      <c r="L1369" t="s">
        <v>1225</v>
      </c>
      <c r="M1369" t="s">
        <v>1226</v>
      </c>
      <c r="N1369">
        <v>0</v>
      </c>
      <c r="O1369" t="s">
        <v>47</v>
      </c>
      <c r="P1369">
        <v>51</v>
      </c>
      <c r="Q1369" t="s">
        <v>82</v>
      </c>
      <c r="R1369" t="s">
        <v>223</v>
      </c>
      <c r="S1369" t="s">
        <v>139</v>
      </c>
      <c r="T1369" t="s">
        <v>51</v>
      </c>
      <c r="U1369" t="s">
        <v>140</v>
      </c>
      <c r="V1369">
        <v>1.1000000000000001</v>
      </c>
      <c r="W1369" s="1">
        <v>1730.3000000000004</v>
      </c>
      <c r="X1369">
        <v>1</v>
      </c>
      <c r="Y1369">
        <v>2.2999999999999998</v>
      </c>
      <c r="Z1369">
        <v>4</v>
      </c>
      <c r="AA1369">
        <v>0.57499999999999996</v>
      </c>
      <c r="AB1369" s="2">
        <v>0</v>
      </c>
      <c r="AC1369" s="1">
        <v>0</v>
      </c>
      <c r="AD1369" s="7">
        <v>43486</v>
      </c>
      <c r="AE1369" s="7">
        <v>43487</v>
      </c>
      <c r="AF1369">
        <v>1</v>
      </c>
      <c r="AG1369" t="s">
        <v>53</v>
      </c>
      <c r="AH1369" s="2">
        <v>0</v>
      </c>
      <c r="AI1369" s="1">
        <v>0</v>
      </c>
      <c r="AJ1369" s="1">
        <v>0</v>
      </c>
      <c r="AK1369" s="6" t="str">
        <f>+IF(Tabla1[[#This Row],[REQUEST_TY]]="SR MANTENIMIENTO CORRECTIVO", "EMERGENCIA", "OTROS")</f>
        <v>EMERGENCIA</v>
      </c>
      <c r="AL1369" s="6" t="str">
        <f>+_xlfn.IFS(Tabla1[[#This Row],[Veces obj]]&lt;=1,"0-1",Tabla1[[#This Row],[Veces obj]]&lt;=2,"1-2",Tabla1[[#This Row],[Veces obj]]&lt;=3,"2-3",TRUE,"&gt;3")</f>
        <v>0-1</v>
      </c>
      <c r="AM1369" s="6" t="str">
        <f>+_xlfn.IFS(MONTH(Tabla1[[#This Row],[MES]])&lt;=3,"Q1",MONTH(Tabla1[[#This Row],[MES]])&lt;=6,"Q2",MONTH(Tabla1[[#This Row],[MES]])&lt;=9,"Q3",TRUE,"Q4")</f>
        <v>Q1</v>
      </c>
      <c r="AN1369" t="str">
        <f>+IFERROR(VLOOKUP(Tabla1[[#This Row],[CUENTA]],CTAS[],2,0),"OTROS")</f>
        <v>OTROS</v>
      </c>
      <c r="AP1369" t="str">
        <f>+IFERROR(VLOOKUP(Tabla1[[#This Row],[EMPLEADO]],IS[],3,0),"OTROS")</f>
        <v>OTROS</v>
      </c>
      <c r="AQ1369" t="str">
        <f>+IFERROR(VLOOKUP(Tabla1[[#This Row],[EMPLEADO]],IS[[NÓMINA]:[INGENIERO]],2,0),"OTROS")</f>
        <v>OTROS</v>
      </c>
    </row>
    <row r="1370" spans="1:43" x14ac:dyDescent="0.25">
      <c r="A1370" t="s">
        <v>4444</v>
      </c>
      <c r="B1370">
        <v>1</v>
      </c>
      <c r="C1370" t="s">
        <v>5570</v>
      </c>
      <c r="D1370" t="s">
        <v>38</v>
      </c>
      <c r="E1370" t="s">
        <v>98</v>
      </c>
      <c r="F1370" t="s">
        <v>5571</v>
      </c>
      <c r="G1370" s="17" t="s">
        <v>2545</v>
      </c>
      <c r="H1370" t="s">
        <v>592</v>
      </c>
      <c r="I1370" t="s">
        <v>43</v>
      </c>
      <c r="J1370" t="s">
        <v>8</v>
      </c>
      <c r="K1370" t="s">
        <v>102</v>
      </c>
      <c r="L1370" t="s">
        <v>2546</v>
      </c>
      <c r="M1370" t="s">
        <v>119</v>
      </c>
      <c r="N1370">
        <v>0</v>
      </c>
      <c r="O1370" t="s">
        <v>47</v>
      </c>
      <c r="P1370">
        <v>24</v>
      </c>
      <c r="Q1370" t="s">
        <v>62</v>
      </c>
      <c r="R1370" t="s">
        <v>63</v>
      </c>
      <c r="S1370" t="s">
        <v>64</v>
      </c>
      <c r="T1370" t="s">
        <v>51</v>
      </c>
      <c r="U1370" t="s">
        <v>65</v>
      </c>
      <c r="V1370">
        <v>0.8</v>
      </c>
      <c r="W1370" s="1">
        <v>1092</v>
      </c>
      <c r="X1370">
        <v>1</v>
      </c>
      <c r="Y1370">
        <v>0</v>
      </c>
      <c r="Z1370">
        <v>5</v>
      </c>
      <c r="AA1370">
        <v>0</v>
      </c>
      <c r="AB1370" s="2">
        <v>0</v>
      </c>
      <c r="AC1370" s="1">
        <v>0</v>
      </c>
      <c r="AD1370" s="7">
        <v>43507</v>
      </c>
      <c r="AE1370" s="7">
        <v>43507</v>
      </c>
      <c r="AF1370">
        <v>0</v>
      </c>
      <c r="AG1370" t="s">
        <v>53</v>
      </c>
      <c r="AH1370" s="2">
        <v>0</v>
      </c>
      <c r="AI1370" s="1">
        <v>0</v>
      </c>
      <c r="AJ1370" s="1">
        <v>0</v>
      </c>
      <c r="AK1370" s="6" t="str">
        <f>+IF(Tabla1[[#This Row],[REQUEST_TY]]="SR MANTENIMIENTO CORRECTIVO", "EMERGENCIA", "OTROS")</f>
        <v>EMERGENCIA</v>
      </c>
      <c r="AL1370" s="6" t="str">
        <f>+_xlfn.IFS(Tabla1[[#This Row],[Veces obj]]&lt;=1,"0-1",Tabla1[[#This Row],[Veces obj]]&lt;=2,"1-2",Tabla1[[#This Row],[Veces obj]]&lt;=3,"2-3",TRUE,"&gt;3")</f>
        <v>0-1</v>
      </c>
      <c r="AM1370" s="6" t="str">
        <f>+_xlfn.IFS(MONTH(Tabla1[[#This Row],[MES]])&lt;=3,"Q1",MONTH(Tabla1[[#This Row],[MES]])&lt;=6,"Q2",MONTH(Tabla1[[#This Row],[MES]])&lt;=9,"Q3",TRUE,"Q4")</f>
        <v>Q1</v>
      </c>
      <c r="AN1370" t="str">
        <f>+IFERROR(VLOOKUP(Tabla1[[#This Row],[CUENTA]],CTAS[],2,0),"OTROS")</f>
        <v>OTROS</v>
      </c>
      <c r="AO1370">
        <v>1</v>
      </c>
      <c r="AP1370" t="str">
        <f>+IFERROR(VLOOKUP(Tabla1[[#This Row],[EMPLEADO]],IS[],3,0),"OTROS")</f>
        <v>CHIHUAHUA</v>
      </c>
      <c r="AQ1370" t="str">
        <f>+IFERROR(VLOOKUP(Tabla1[[#This Row],[EMPLEADO]],IS[[NÓMINA]:[INGENIERO]],2,0),"OTROS")</f>
        <v>VICTOR MENDEZ</v>
      </c>
    </row>
    <row r="1371" spans="1:43" x14ac:dyDescent="0.25">
      <c r="A1371" t="s">
        <v>36</v>
      </c>
      <c r="B1371">
        <v>1</v>
      </c>
      <c r="C1371" t="s">
        <v>2736</v>
      </c>
      <c r="D1371" t="s">
        <v>38</v>
      </c>
      <c r="E1371" t="s">
        <v>76</v>
      </c>
      <c r="F1371" t="s">
        <v>2737</v>
      </c>
      <c r="G1371" s="17" t="s">
        <v>2690</v>
      </c>
      <c r="H1371" t="s">
        <v>471</v>
      </c>
      <c r="I1371" t="s">
        <v>43</v>
      </c>
      <c r="J1371" t="s">
        <v>8</v>
      </c>
      <c r="K1371" t="s">
        <v>59</v>
      </c>
      <c r="L1371" t="s">
        <v>2692</v>
      </c>
      <c r="M1371" t="s">
        <v>46</v>
      </c>
      <c r="N1371">
        <v>0</v>
      </c>
      <c r="O1371" t="s">
        <v>47</v>
      </c>
      <c r="P1371">
        <v>2</v>
      </c>
      <c r="Q1371" t="s">
        <v>388</v>
      </c>
      <c r="R1371" t="s">
        <v>63</v>
      </c>
      <c r="S1371" t="s">
        <v>64</v>
      </c>
      <c r="T1371" t="s">
        <v>51</v>
      </c>
      <c r="U1371" t="s">
        <v>389</v>
      </c>
      <c r="V1371">
        <v>0</v>
      </c>
      <c r="W1371" s="1">
        <v>0</v>
      </c>
      <c r="X1371">
        <v>1</v>
      </c>
      <c r="Y1371">
        <v>2.88</v>
      </c>
      <c r="Z1371">
        <v>5</v>
      </c>
      <c r="AA1371">
        <v>0.57599999999999996</v>
      </c>
      <c r="AB1371" s="2">
        <v>0</v>
      </c>
      <c r="AC1371" s="1">
        <v>0</v>
      </c>
      <c r="AD1371" s="7">
        <v>43475</v>
      </c>
      <c r="AE1371" s="7">
        <v>43475</v>
      </c>
      <c r="AF1371">
        <v>0</v>
      </c>
      <c r="AG1371" t="s">
        <v>53</v>
      </c>
      <c r="AH1371" s="2">
        <v>0</v>
      </c>
      <c r="AI1371" s="1">
        <v>0</v>
      </c>
      <c r="AJ1371" s="1">
        <v>0</v>
      </c>
      <c r="AK1371" s="6" t="str">
        <f>+IF(Tabla1[[#This Row],[REQUEST_TY]]="SR MANTENIMIENTO CORRECTIVO", "EMERGENCIA", "OTROS")</f>
        <v>EMERGENCIA</v>
      </c>
      <c r="AL1371" s="6" t="str">
        <f>+_xlfn.IFS(Tabla1[[#This Row],[Veces obj]]&lt;=1,"0-1",Tabla1[[#This Row],[Veces obj]]&lt;=2,"1-2",Tabla1[[#This Row],[Veces obj]]&lt;=3,"2-3",TRUE,"&gt;3")</f>
        <v>0-1</v>
      </c>
      <c r="AM1371" s="6" t="str">
        <f>+_xlfn.IFS(MONTH(Tabla1[[#This Row],[MES]])&lt;=3,"Q1",MONTH(Tabla1[[#This Row],[MES]])&lt;=6,"Q2",MONTH(Tabla1[[#This Row],[MES]])&lt;=9,"Q3",TRUE,"Q4")</f>
        <v>Q1</v>
      </c>
      <c r="AN1371" t="str">
        <f>+IFERROR(VLOOKUP(Tabla1[[#This Row],[CUENTA]],CTAS[],2,0),"OTROS")</f>
        <v>OTROS</v>
      </c>
      <c r="AP1371" t="str">
        <f>+IFERROR(VLOOKUP(Tabla1[[#This Row],[EMPLEADO]],IS[],3,0),"OTROS")</f>
        <v>OTROS</v>
      </c>
      <c r="AQ1371" t="str">
        <f>+IFERROR(VLOOKUP(Tabla1[[#This Row],[EMPLEADO]],IS[[NÓMINA]:[INGENIERO]],2,0),"OTROS")</f>
        <v>OTROS</v>
      </c>
    </row>
    <row r="1372" spans="1:43" x14ac:dyDescent="0.25">
      <c r="A1372" t="s">
        <v>36</v>
      </c>
      <c r="B1372">
        <v>1</v>
      </c>
      <c r="C1372" t="s">
        <v>2738</v>
      </c>
      <c r="D1372" t="s">
        <v>38</v>
      </c>
      <c r="E1372" t="s">
        <v>373</v>
      </c>
      <c r="F1372" t="s">
        <v>2739</v>
      </c>
      <c r="G1372" s="17" t="s">
        <v>2740</v>
      </c>
      <c r="H1372" t="s">
        <v>679</v>
      </c>
      <c r="I1372" t="s">
        <v>43</v>
      </c>
      <c r="J1372" t="s">
        <v>8</v>
      </c>
      <c r="K1372" t="s">
        <v>102</v>
      </c>
      <c r="L1372" t="s">
        <v>2741</v>
      </c>
      <c r="M1372" t="s">
        <v>473</v>
      </c>
      <c r="N1372">
        <v>0</v>
      </c>
      <c r="O1372" t="s">
        <v>47</v>
      </c>
      <c r="P1372">
        <v>840</v>
      </c>
      <c r="Q1372" t="s">
        <v>48</v>
      </c>
      <c r="R1372" t="s">
        <v>153</v>
      </c>
      <c r="S1372" t="s">
        <v>50</v>
      </c>
      <c r="T1372" t="s">
        <v>51</v>
      </c>
      <c r="U1372" t="s">
        <v>52</v>
      </c>
      <c r="V1372">
        <v>1.05</v>
      </c>
      <c r="W1372" s="1">
        <v>750.75000000000011</v>
      </c>
      <c r="X1372">
        <v>1</v>
      </c>
      <c r="Y1372">
        <v>2.88</v>
      </c>
      <c r="Z1372">
        <v>5</v>
      </c>
      <c r="AA1372">
        <v>0.57599999999999996</v>
      </c>
      <c r="AB1372" s="2">
        <v>0</v>
      </c>
      <c r="AC1372" s="1">
        <v>0</v>
      </c>
      <c r="AD1372" s="7">
        <v>43476</v>
      </c>
      <c r="AE1372" s="7">
        <v>43476</v>
      </c>
      <c r="AF1372">
        <v>0</v>
      </c>
      <c r="AG1372" t="s">
        <v>53</v>
      </c>
      <c r="AH1372" s="2">
        <v>0</v>
      </c>
      <c r="AI1372" s="1">
        <v>0</v>
      </c>
      <c r="AJ1372" s="1">
        <v>0</v>
      </c>
      <c r="AK1372" s="6" t="str">
        <f>+IF(Tabla1[[#This Row],[REQUEST_TY]]="SR MANTENIMIENTO CORRECTIVO", "EMERGENCIA", "OTROS")</f>
        <v>EMERGENCIA</v>
      </c>
      <c r="AL1372" s="6" t="str">
        <f>+_xlfn.IFS(Tabla1[[#This Row],[Veces obj]]&lt;=1,"0-1",Tabla1[[#This Row],[Veces obj]]&lt;=2,"1-2",Tabla1[[#This Row],[Veces obj]]&lt;=3,"2-3",TRUE,"&gt;3")</f>
        <v>0-1</v>
      </c>
      <c r="AM1372" s="6" t="str">
        <f>+_xlfn.IFS(MONTH(Tabla1[[#This Row],[MES]])&lt;=3,"Q1",MONTH(Tabla1[[#This Row],[MES]])&lt;=6,"Q2",MONTH(Tabla1[[#This Row],[MES]])&lt;=9,"Q3",TRUE,"Q4")</f>
        <v>Q1</v>
      </c>
      <c r="AN1372" t="str">
        <f>+IFERROR(VLOOKUP(Tabla1[[#This Row],[CUENTA]],CTAS[],2,0),"OTROS")</f>
        <v>OTROS</v>
      </c>
      <c r="AP1372" t="str">
        <f>+IFERROR(VLOOKUP(Tabla1[[#This Row],[EMPLEADO]],IS[],3,0),"OTROS")</f>
        <v>OTROS</v>
      </c>
      <c r="AQ1372" t="str">
        <f>+IFERROR(VLOOKUP(Tabla1[[#This Row],[EMPLEADO]],IS[[NÓMINA]:[INGENIERO]],2,0),"OTROS")</f>
        <v>OTROS</v>
      </c>
    </row>
    <row r="1373" spans="1:43" x14ac:dyDescent="0.25">
      <c r="A1373" t="s">
        <v>4444</v>
      </c>
      <c r="B1373">
        <v>1</v>
      </c>
      <c r="C1373" t="s">
        <v>4647</v>
      </c>
      <c r="D1373" t="s">
        <v>38</v>
      </c>
      <c r="E1373" t="s">
        <v>894</v>
      </c>
      <c r="F1373" t="s">
        <v>4648</v>
      </c>
      <c r="G1373" s="17" t="s">
        <v>896</v>
      </c>
      <c r="H1373" t="s">
        <v>136</v>
      </c>
      <c r="I1373" t="s">
        <v>43</v>
      </c>
      <c r="J1373" t="s">
        <v>8</v>
      </c>
      <c r="K1373" t="s">
        <v>897</v>
      </c>
      <c r="L1373" t="s">
        <v>898</v>
      </c>
      <c r="M1373" t="s">
        <v>222</v>
      </c>
      <c r="N1373">
        <v>0</v>
      </c>
      <c r="O1373" t="s">
        <v>47</v>
      </c>
      <c r="P1373">
        <v>23</v>
      </c>
      <c r="Q1373" t="s">
        <v>62</v>
      </c>
      <c r="R1373" t="s">
        <v>899</v>
      </c>
      <c r="S1373" t="s">
        <v>110</v>
      </c>
      <c r="T1373" t="s">
        <v>51</v>
      </c>
      <c r="U1373" t="s">
        <v>363</v>
      </c>
      <c r="V1373">
        <v>1.1000000000000001</v>
      </c>
      <c r="W1373" s="1">
        <v>2359.5</v>
      </c>
      <c r="X1373">
        <v>1</v>
      </c>
      <c r="Y1373">
        <v>1.73</v>
      </c>
      <c r="Z1373">
        <v>3</v>
      </c>
      <c r="AA1373">
        <v>0.57666666666666666</v>
      </c>
      <c r="AB1373" s="2">
        <v>0</v>
      </c>
      <c r="AC1373" s="1">
        <v>0</v>
      </c>
      <c r="AD1373" s="7">
        <v>43522</v>
      </c>
      <c r="AE1373" s="7">
        <v>43522</v>
      </c>
      <c r="AF1373">
        <v>0</v>
      </c>
      <c r="AG1373" t="s">
        <v>53</v>
      </c>
      <c r="AH1373" s="2">
        <v>0</v>
      </c>
      <c r="AI1373" s="1">
        <v>0</v>
      </c>
      <c r="AJ1373" s="1">
        <v>0</v>
      </c>
      <c r="AK1373" s="6" t="str">
        <f>+IF(Tabla1[[#This Row],[REQUEST_TY]]="SR MANTENIMIENTO CORRECTIVO", "EMERGENCIA", "OTROS")</f>
        <v>EMERGENCIA</v>
      </c>
      <c r="AL1373" s="6" t="str">
        <f>+_xlfn.IFS(Tabla1[[#This Row],[Veces obj]]&lt;=1,"0-1",Tabla1[[#This Row],[Veces obj]]&lt;=2,"1-2",Tabla1[[#This Row],[Veces obj]]&lt;=3,"2-3",TRUE,"&gt;3")</f>
        <v>0-1</v>
      </c>
      <c r="AM1373" s="6" t="str">
        <f>+_xlfn.IFS(MONTH(Tabla1[[#This Row],[MES]])&lt;=3,"Q1",MONTH(Tabla1[[#This Row],[MES]])&lt;=6,"Q2",MONTH(Tabla1[[#This Row],[MES]])&lt;=9,"Q3",TRUE,"Q4")</f>
        <v>Q1</v>
      </c>
      <c r="AN1373" t="str">
        <f>+IFERROR(VLOOKUP(Tabla1[[#This Row],[CUENTA]],CTAS[],2,0),"OTROS")</f>
        <v>OTROS</v>
      </c>
      <c r="AP1373" t="str">
        <f>+IFERROR(VLOOKUP(Tabla1[[#This Row],[EMPLEADO]],IS[],3,0),"OTROS")</f>
        <v>OTROS</v>
      </c>
      <c r="AQ1373" t="str">
        <f>+IFERROR(VLOOKUP(Tabla1[[#This Row],[EMPLEADO]],IS[[NÓMINA]:[INGENIERO]],2,0),"OTROS")</f>
        <v>OTROS</v>
      </c>
    </row>
    <row r="1374" spans="1:43" x14ac:dyDescent="0.25">
      <c r="A1374" t="s">
        <v>4444</v>
      </c>
      <c r="B1374">
        <v>1</v>
      </c>
      <c r="C1374" t="s">
        <v>6686</v>
      </c>
      <c r="D1374" t="s">
        <v>38</v>
      </c>
      <c r="E1374" t="s">
        <v>725</v>
      </c>
      <c r="F1374" t="s">
        <v>6684</v>
      </c>
      <c r="G1374" s="17" t="s">
        <v>5574</v>
      </c>
      <c r="H1374" t="s">
        <v>592</v>
      </c>
      <c r="I1374" t="s">
        <v>43</v>
      </c>
      <c r="J1374" t="s">
        <v>8</v>
      </c>
      <c r="K1374" t="s">
        <v>102</v>
      </c>
      <c r="L1374" t="s">
        <v>671</v>
      </c>
      <c r="M1374" t="s">
        <v>165</v>
      </c>
      <c r="N1374">
        <v>0</v>
      </c>
      <c r="O1374" t="s">
        <v>47</v>
      </c>
      <c r="P1374">
        <v>12</v>
      </c>
      <c r="Q1374" t="s">
        <v>194</v>
      </c>
      <c r="R1374" t="s">
        <v>223</v>
      </c>
      <c r="S1374" t="s">
        <v>139</v>
      </c>
      <c r="T1374" t="s">
        <v>51</v>
      </c>
      <c r="U1374" t="s">
        <v>224</v>
      </c>
      <c r="V1374">
        <v>0.8</v>
      </c>
      <c r="W1374" s="1">
        <v>1258.4000000000003</v>
      </c>
      <c r="X1374">
        <v>1</v>
      </c>
      <c r="Y1374">
        <v>0</v>
      </c>
      <c r="Z1374">
        <v>4</v>
      </c>
      <c r="AA1374">
        <v>0</v>
      </c>
      <c r="AB1374" s="2">
        <v>0</v>
      </c>
      <c r="AC1374" s="1">
        <v>0</v>
      </c>
      <c r="AD1374" s="7">
        <v>43516</v>
      </c>
      <c r="AE1374" s="7">
        <v>43516</v>
      </c>
      <c r="AF1374">
        <v>0</v>
      </c>
      <c r="AG1374" t="s">
        <v>53</v>
      </c>
      <c r="AH1374" s="2">
        <v>0</v>
      </c>
      <c r="AI1374" s="1">
        <v>0</v>
      </c>
      <c r="AJ1374" s="1">
        <v>0</v>
      </c>
      <c r="AK1374" s="6" t="str">
        <f>+IF(Tabla1[[#This Row],[REQUEST_TY]]="SR MANTENIMIENTO CORRECTIVO", "EMERGENCIA", "OTROS")</f>
        <v>EMERGENCIA</v>
      </c>
      <c r="AL1374" s="6" t="str">
        <f>+_xlfn.IFS(Tabla1[[#This Row],[Veces obj]]&lt;=1,"0-1",Tabla1[[#This Row],[Veces obj]]&lt;=2,"1-2",Tabla1[[#This Row],[Veces obj]]&lt;=3,"2-3",TRUE,"&gt;3")</f>
        <v>0-1</v>
      </c>
      <c r="AM1374" s="6" t="str">
        <f>+_xlfn.IFS(MONTH(Tabla1[[#This Row],[MES]])&lt;=3,"Q1",MONTH(Tabla1[[#This Row],[MES]])&lt;=6,"Q2",MONTH(Tabla1[[#This Row],[MES]])&lt;=9,"Q3",TRUE,"Q4")</f>
        <v>Q1</v>
      </c>
      <c r="AN1374" t="str">
        <f>+IFERROR(VLOOKUP(Tabla1[[#This Row],[CUENTA]],CTAS[],2,0),"OTROS")</f>
        <v>OTROS</v>
      </c>
      <c r="AO1374">
        <v>1</v>
      </c>
      <c r="AP1374" t="str">
        <f>+IFERROR(VLOOKUP(Tabla1[[#This Row],[EMPLEADO]],IS[],3,0),"OTROS")</f>
        <v>CHIHUAHUA</v>
      </c>
      <c r="AQ1374" t="str">
        <f>+IFERROR(VLOOKUP(Tabla1[[#This Row],[EMPLEADO]],IS[[NÓMINA]:[INGENIERO]],2,0),"OTROS")</f>
        <v>VICTOR MENDEZ</v>
      </c>
    </row>
    <row r="1375" spans="1:43" x14ac:dyDescent="0.25">
      <c r="A1375" t="s">
        <v>4444</v>
      </c>
      <c r="B1375">
        <v>1</v>
      </c>
      <c r="C1375" t="s">
        <v>6151</v>
      </c>
      <c r="D1375" t="s">
        <v>38</v>
      </c>
      <c r="E1375" t="s">
        <v>435</v>
      </c>
      <c r="F1375" t="s">
        <v>6152</v>
      </c>
      <c r="G1375" s="17" t="s">
        <v>437</v>
      </c>
      <c r="H1375" t="s">
        <v>592</v>
      </c>
      <c r="I1375" t="s">
        <v>43</v>
      </c>
      <c r="J1375" t="s">
        <v>8</v>
      </c>
      <c r="K1375" t="s">
        <v>438</v>
      </c>
      <c r="L1375" t="s">
        <v>439</v>
      </c>
      <c r="M1375" t="s">
        <v>165</v>
      </c>
      <c r="N1375">
        <v>0</v>
      </c>
      <c r="O1375" t="s">
        <v>47</v>
      </c>
      <c r="P1375">
        <v>28</v>
      </c>
      <c r="Q1375" t="s">
        <v>62</v>
      </c>
      <c r="R1375" t="s">
        <v>440</v>
      </c>
      <c r="S1375" t="s">
        <v>139</v>
      </c>
      <c r="T1375" t="s">
        <v>51</v>
      </c>
      <c r="U1375" t="s">
        <v>262</v>
      </c>
      <c r="V1375">
        <v>1.05</v>
      </c>
      <c r="W1375" s="1">
        <v>1651.6500000000003</v>
      </c>
      <c r="X1375">
        <v>1</v>
      </c>
      <c r="Y1375">
        <v>0.05</v>
      </c>
      <c r="Z1375">
        <v>4</v>
      </c>
      <c r="AA1375">
        <v>1.2500000000000001E-2</v>
      </c>
      <c r="AB1375" s="2">
        <v>0</v>
      </c>
      <c r="AC1375" s="1">
        <v>0</v>
      </c>
      <c r="AD1375" s="7">
        <v>43510</v>
      </c>
      <c r="AE1375" s="7">
        <v>43510</v>
      </c>
      <c r="AF1375">
        <v>0</v>
      </c>
      <c r="AG1375" t="s">
        <v>53</v>
      </c>
      <c r="AH1375" s="2">
        <v>0</v>
      </c>
      <c r="AI1375" s="1">
        <v>0</v>
      </c>
      <c r="AJ1375" s="1">
        <v>0</v>
      </c>
      <c r="AK1375" s="6" t="str">
        <f>+IF(Tabla1[[#This Row],[REQUEST_TY]]="SR MANTENIMIENTO CORRECTIVO", "EMERGENCIA", "OTROS")</f>
        <v>EMERGENCIA</v>
      </c>
      <c r="AL1375" s="6" t="str">
        <f>+_xlfn.IFS(Tabla1[[#This Row],[Veces obj]]&lt;=1,"0-1",Tabla1[[#This Row],[Veces obj]]&lt;=2,"1-2",Tabla1[[#This Row],[Veces obj]]&lt;=3,"2-3",TRUE,"&gt;3")</f>
        <v>0-1</v>
      </c>
      <c r="AM1375" s="6" t="str">
        <f>+_xlfn.IFS(MONTH(Tabla1[[#This Row],[MES]])&lt;=3,"Q1",MONTH(Tabla1[[#This Row],[MES]])&lt;=6,"Q2",MONTH(Tabla1[[#This Row],[MES]])&lt;=9,"Q3",TRUE,"Q4")</f>
        <v>Q1</v>
      </c>
      <c r="AN1375" t="str">
        <f>+IFERROR(VLOOKUP(Tabla1[[#This Row],[CUENTA]],CTAS[],2,0),"OTROS")</f>
        <v>OTROS</v>
      </c>
      <c r="AO1375">
        <v>1</v>
      </c>
      <c r="AP1375" t="str">
        <f>+IFERROR(VLOOKUP(Tabla1[[#This Row],[EMPLEADO]],IS[],3,0),"OTROS")</f>
        <v>CHIHUAHUA</v>
      </c>
      <c r="AQ1375" t="str">
        <f>+IFERROR(VLOOKUP(Tabla1[[#This Row],[EMPLEADO]],IS[[NÓMINA]:[INGENIERO]],2,0),"OTROS")</f>
        <v>VICTOR MENDEZ</v>
      </c>
    </row>
    <row r="1376" spans="1:43" x14ac:dyDescent="0.25">
      <c r="A1376" t="s">
        <v>36</v>
      </c>
      <c r="B1376">
        <v>1</v>
      </c>
      <c r="C1376" t="s">
        <v>2744</v>
      </c>
      <c r="D1376" t="s">
        <v>38</v>
      </c>
      <c r="E1376" t="s">
        <v>2745</v>
      </c>
      <c r="F1376" t="s">
        <v>2746</v>
      </c>
      <c r="G1376" s="17" t="s">
        <v>2747</v>
      </c>
      <c r="H1376" t="s">
        <v>136</v>
      </c>
      <c r="I1376" t="s">
        <v>43</v>
      </c>
      <c r="J1376" t="s">
        <v>8</v>
      </c>
      <c r="K1376" t="s">
        <v>2748</v>
      </c>
      <c r="L1376" t="s">
        <v>2749</v>
      </c>
      <c r="M1376" t="s">
        <v>736</v>
      </c>
      <c r="N1376">
        <v>0</v>
      </c>
      <c r="O1376" t="s">
        <v>47</v>
      </c>
      <c r="P1376">
        <v>34</v>
      </c>
      <c r="Q1376" t="s">
        <v>82</v>
      </c>
      <c r="R1376" t="s">
        <v>223</v>
      </c>
      <c r="S1376" t="s">
        <v>139</v>
      </c>
      <c r="T1376" t="s">
        <v>51</v>
      </c>
      <c r="U1376" t="s">
        <v>140</v>
      </c>
      <c r="V1376">
        <v>1.1000000000000001</v>
      </c>
      <c r="W1376" s="1">
        <v>1730.3000000000004</v>
      </c>
      <c r="X1376">
        <v>1</v>
      </c>
      <c r="Y1376">
        <v>2.3199999999999998</v>
      </c>
      <c r="Z1376">
        <v>4</v>
      </c>
      <c r="AA1376">
        <v>0.57999999999999996</v>
      </c>
      <c r="AB1376" s="2">
        <v>0</v>
      </c>
      <c r="AC1376" s="1">
        <v>0</v>
      </c>
      <c r="AD1376" s="7">
        <v>43473</v>
      </c>
      <c r="AE1376" s="7">
        <v>43474</v>
      </c>
      <c r="AF1376">
        <v>1</v>
      </c>
      <c r="AG1376" t="s">
        <v>53</v>
      </c>
      <c r="AH1376" s="2">
        <v>0</v>
      </c>
      <c r="AI1376" s="1">
        <v>0</v>
      </c>
      <c r="AJ1376" s="1">
        <v>0</v>
      </c>
      <c r="AK1376" s="6" t="str">
        <f>+IF(Tabla1[[#This Row],[REQUEST_TY]]="SR MANTENIMIENTO CORRECTIVO", "EMERGENCIA", "OTROS")</f>
        <v>EMERGENCIA</v>
      </c>
      <c r="AL1376" s="6" t="str">
        <f>+_xlfn.IFS(Tabla1[[#This Row],[Veces obj]]&lt;=1,"0-1",Tabla1[[#This Row],[Veces obj]]&lt;=2,"1-2",Tabla1[[#This Row],[Veces obj]]&lt;=3,"2-3",TRUE,"&gt;3")</f>
        <v>0-1</v>
      </c>
      <c r="AM1376" s="6" t="str">
        <f>+_xlfn.IFS(MONTH(Tabla1[[#This Row],[MES]])&lt;=3,"Q1",MONTH(Tabla1[[#This Row],[MES]])&lt;=6,"Q2",MONTH(Tabla1[[#This Row],[MES]])&lt;=9,"Q3",TRUE,"Q4")</f>
        <v>Q1</v>
      </c>
      <c r="AN1376" t="str">
        <f>+IFERROR(VLOOKUP(Tabla1[[#This Row],[CUENTA]],CTAS[],2,0),"OTROS")</f>
        <v>OTROS</v>
      </c>
      <c r="AP1376" t="str">
        <f>+IFERROR(VLOOKUP(Tabla1[[#This Row],[EMPLEADO]],IS[],3,0),"OTROS")</f>
        <v>OTROS</v>
      </c>
      <c r="AQ1376" t="str">
        <f>+IFERROR(VLOOKUP(Tabla1[[#This Row],[EMPLEADO]],IS[[NÓMINA]:[INGENIERO]],2,0),"OTROS")</f>
        <v>OTROS</v>
      </c>
    </row>
    <row r="1377" spans="1:43" x14ac:dyDescent="0.25">
      <c r="A1377" t="s">
        <v>36</v>
      </c>
      <c r="B1377">
        <v>1</v>
      </c>
      <c r="C1377" t="s">
        <v>2750</v>
      </c>
      <c r="D1377" t="s">
        <v>38</v>
      </c>
      <c r="E1377" t="s">
        <v>332</v>
      </c>
      <c r="F1377" t="s">
        <v>2751</v>
      </c>
      <c r="G1377" s="17" t="s">
        <v>470</v>
      </c>
      <c r="H1377" t="s">
        <v>679</v>
      </c>
      <c r="I1377" t="s">
        <v>43</v>
      </c>
      <c r="J1377" t="s">
        <v>8</v>
      </c>
      <c r="K1377" t="s">
        <v>59</v>
      </c>
      <c r="L1377" t="s">
        <v>472</v>
      </c>
      <c r="M1377" t="s">
        <v>473</v>
      </c>
      <c r="N1377">
        <v>0</v>
      </c>
      <c r="O1377" t="s">
        <v>47</v>
      </c>
      <c r="P1377">
        <v>14</v>
      </c>
      <c r="Q1377" t="s">
        <v>194</v>
      </c>
      <c r="R1377" t="s">
        <v>317</v>
      </c>
      <c r="S1377" t="s">
        <v>318</v>
      </c>
      <c r="T1377" t="s">
        <v>51</v>
      </c>
      <c r="U1377" t="s">
        <v>224</v>
      </c>
      <c r="V1377">
        <v>0.8</v>
      </c>
      <c r="W1377" s="1">
        <v>1258.4000000000003</v>
      </c>
      <c r="X1377">
        <v>1</v>
      </c>
      <c r="Y1377">
        <v>2.33</v>
      </c>
      <c r="Z1377">
        <v>4</v>
      </c>
      <c r="AA1377">
        <v>0.58250000000000002</v>
      </c>
      <c r="AB1377" s="2">
        <v>0</v>
      </c>
      <c r="AC1377" s="1">
        <v>0</v>
      </c>
      <c r="AD1377" s="7">
        <v>43475</v>
      </c>
      <c r="AE1377" s="7">
        <v>43475</v>
      </c>
      <c r="AF1377">
        <v>0</v>
      </c>
      <c r="AG1377" t="s">
        <v>53</v>
      </c>
      <c r="AH1377" s="2">
        <v>0</v>
      </c>
      <c r="AI1377" s="1">
        <v>0</v>
      </c>
      <c r="AJ1377" s="1">
        <v>0</v>
      </c>
      <c r="AK1377" s="6" t="str">
        <f>+IF(Tabla1[[#This Row],[REQUEST_TY]]="SR MANTENIMIENTO CORRECTIVO", "EMERGENCIA", "OTROS")</f>
        <v>EMERGENCIA</v>
      </c>
      <c r="AL1377" s="6" t="str">
        <f>+_xlfn.IFS(Tabla1[[#This Row],[Veces obj]]&lt;=1,"0-1",Tabla1[[#This Row],[Veces obj]]&lt;=2,"1-2",Tabla1[[#This Row],[Veces obj]]&lt;=3,"2-3",TRUE,"&gt;3")</f>
        <v>0-1</v>
      </c>
      <c r="AM1377" s="6" t="str">
        <f>+_xlfn.IFS(MONTH(Tabla1[[#This Row],[MES]])&lt;=3,"Q1",MONTH(Tabla1[[#This Row],[MES]])&lt;=6,"Q2",MONTH(Tabla1[[#This Row],[MES]])&lt;=9,"Q3",TRUE,"Q4")</f>
        <v>Q1</v>
      </c>
      <c r="AN1377" t="str">
        <f>+IFERROR(VLOOKUP(Tabla1[[#This Row],[CUENTA]],CTAS[],2,0),"OTROS")</f>
        <v>OTROS</v>
      </c>
      <c r="AP1377" t="str">
        <f>+IFERROR(VLOOKUP(Tabla1[[#This Row],[EMPLEADO]],IS[],3,0),"OTROS")</f>
        <v>OTROS</v>
      </c>
      <c r="AQ1377" t="str">
        <f>+IFERROR(VLOOKUP(Tabla1[[#This Row],[EMPLEADO]],IS[[NÓMINA]:[INGENIERO]],2,0),"OTROS")</f>
        <v>OTROS</v>
      </c>
    </row>
    <row r="1378" spans="1:43" x14ac:dyDescent="0.25">
      <c r="A1378" t="s">
        <v>36</v>
      </c>
      <c r="B1378">
        <v>1</v>
      </c>
      <c r="C1378" t="s">
        <v>2752</v>
      </c>
      <c r="D1378" t="s">
        <v>38</v>
      </c>
      <c r="E1378" t="s">
        <v>176</v>
      </c>
      <c r="F1378" t="s">
        <v>2753</v>
      </c>
      <c r="G1378" s="17" t="s">
        <v>2754</v>
      </c>
      <c r="H1378" t="s">
        <v>453</v>
      </c>
      <c r="I1378" t="s">
        <v>43</v>
      </c>
      <c r="J1378" t="s">
        <v>8</v>
      </c>
      <c r="K1378" t="s">
        <v>179</v>
      </c>
      <c r="L1378" t="s">
        <v>2755</v>
      </c>
      <c r="M1378" t="s">
        <v>1761</v>
      </c>
      <c r="N1378">
        <v>0</v>
      </c>
      <c r="O1378" t="s">
        <v>47</v>
      </c>
      <c r="P1378">
        <v>154</v>
      </c>
      <c r="Q1378" t="s">
        <v>48</v>
      </c>
      <c r="R1378" t="s">
        <v>49</v>
      </c>
      <c r="S1378" t="s">
        <v>50</v>
      </c>
      <c r="T1378" t="s">
        <v>51</v>
      </c>
      <c r="U1378" t="s">
        <v>52</v>
      </c>
      <c r="V1378">
        <v>1.05</v>
      </c>
      <c r="W1378" s="1">
        <v>750.75000000000011</v>
      </c>
      <c r="X1378">
        <v>1</v>
      </c>
      <c r="Y1378">
        <v>2.92</v>
      </c>
      <c r="Z1378">
        <v>5</v>
      </c>
      <c r="AA1378">
        <v>0.58399999999999996</v>
      </c>
      <c r="AB1378" s="2">
        <v>0</v>
      </c>
      <c r="AC1378" s="1">
        <v>0</v>
      </c>
      <c r="AD1378" s="7">
        <v>43475</v>
      </c>
      <c r="AE1378" s="7">
        <v>43475</v>
      </c>
      <c r="AF1378">
        <v>0</v>
      </c>
      <c r="AG1378" t="s">
        <v>53</v>
      </c>
      <c r="AH1378" s="2">
        <v>0</v>
      </c>
      <c r="AI1378" s="1">
        <v>0</v>
      </c>
      <c r="AJ1378" s="1">
        <v>0</v>
      </c>
      <c r="AK1378" s="6" t="str">
        <f>+IF(Tabla1[[#This Row],[REQUEST_TY]]="SR MANTENIMIENTO CORRECTIVO", "EMERGENCIA", "OTROS")</f>
        <v>EMERGENCIA</v>
      </c>
      <c r="AL1378" s="6" t="str">
        <f>+_xlfn.IFS(Tabla1[[#This Row],[Veces obj]]&lt;=1,"0-1",Tabla1[[#This Row],[Veces obj]]&lt;=2,"1-2",Tabla1[[#This Row],[Veces obj]]&lt;=3,"2-3",TRUE,"&gt;3")</f>
        <v>0-1</v>
      </c>
      <c r="AM1378" s="6" t="str">
        <f>+_xlfn.IFS(MONTH(Tabla1[[#This Row],[MES]])&lt;=3,"Q1",MONTH(Tabla1[[#This Row],[MES]])&lt;=6,"Q2",MONTH(Tabla1[[#This Row],[MES]])&lt;=9,"Q3",TRUE,"Q4")</f>
        <v>Q1</v>
      </c>
      <c r="AN1378" t="str">
        <f>+IFERROR(VLOOKUP(Tabla1[[#This Row],[CUENTA]],CTAS[],2,0),"OTROS")</f>
        <v>OTROS</v>
      </c>
      <c r="AP1378" t="str">
        <f>+IFERROR(VLOOKUP(Tabla1[[#This Row],[EMPLEADO]],IS[],3,0),"OTROS")</f>
        <v>OTROS</v>
      </c>
      <c r="AQ1378" t="str">
        <f>+IFERROR(VLOOKUP(Tabla1[[#This Row],[EMPLEADO]],IS[[NÓMINA]:[INGENIERO]],2,0),"OTROS")</f>
        <v>OTROS</v>
      </c>
    </row>
    <row r="1379" spans="1:43" x14ac:dyDescent="0.25">
      <c r="A1379" t="s">
        <v>36</v>
      </c>
      <c r="B1379">
        <v>1</v>
      </c>
      <c r="C1379" t="s">
        <v>2756</v>
      </c>
      <c r="D1379" t="s">
        <v>38</v>
      </c>
      <c r="E1379" t="s">
        <v>604</v>
      </c>
      <c r="F1379" t="s">
        <v>2757</v>
      </c>
      <c r="G1379" s="17" t="s">
        <v>2758</v>
      </c>
      <c r="H1379" t="s">
        <v>1052</v>
      </c>
      <c r="I1379" t="s">
        <v>43</v>
      </c>
      <c r="J1379" t="s">
        <v>8</v>
      </c>
      <c r="K1379" t="s">
        <v>2443</v>
      </c>
      <c r="L1379" t="s">
        <v>2759</v>
      </c>
      <c r="M1379" t="s">
        <v>1501</v>
      </c>
      <c r="N1379">
        <v>0</v>
      </c>
      <c r="O1379" t="s">
        <v>47</v>
      </c>
      <c r="P1379">
        <v>43</v>
      </c>
      <c r="Q1379" t="s">
        <v>82</v>
      </c>
      <c r="R1379" t="s">
        <v>63</v>
      </c>
      <c r="S1379" t="s">
        <v>64</v>
      </c>
      <c r="T1379" t="s">
        <v>51</v>
      </c>
      <c r="U1379" t="s">
        <v>83</v>
      </c>
      <c r="V1379">
        <v>1.05</v>
      </c>
      <c r="W1379" s="1">
        <v>1433.25</v>
      </c>
      <c r="X1379">
        <v>1</v>
      </c>
      <c r="Y1379">
        <v>2.92</v>
      </c>
      <c r="Z1379">
        <v>5</v>
      </c>
      <c r="AA1379">
        <v>0.58399999999999996</v>
      </c>
      <c r="AB1379" s="2">
        <v>0</v>
      </c>
      <c r="AC1379" s="1">
        <v>0</v>
      </c>
      <c r="AD1379" s="7">
        <v>43480</v>
      </c>
      <c r="AE1379" s="7">
        <v>43481</v>
      </c>
      <c r="AF1379">
        <v>1</v>
      </c>
      <c r="AG1379" t="s">
        <v>53</v>
      </c>
      <c r="AH1379" s="2">
        <v>0</v>
      </c>
      <c r="AI1379" s="1">
        <v>0</v>
      </c>
      <c r="AJ1379" s="1">
        <v>0</v>
      </c>
      <c r="AK1379" s="6" t="str">
        <f>+IF(Tabla1[[#This Row],[REQUEST_TY]]="SR MANTENIMIENTO CORRECTIVO", "EMERGENCIA", "OTROS")</f>
        <v>EMERGENCIA</v>
      </c>
      <c r="AL1379" s="6" t="str">
        <f>+_xlfn.IFS(Tabla1[[#This Row],[Veces obj]]&lt;=1,"0-1",Tabla1[[#This Row],[Veces obj]]&lt;=2,"1-2",Tabla1[[#This Row],[Veces obj]]&lt;=3,"2-3",TRUE,"&gt;3")</f>
        <v>0-1</v>
      </c>
      <c r="AM1379" s="6" t="str">
        <f>+_xlfn.IFS(MONTH(Tabla1[[#This Row],[MES]])&lt;=3,"Q1",MONTH(Tabla1[[#This Row],[MES]])&lt;=6,"Q2",MONTH(Tabla1[[#This Row],[MES]])&lt;=9,"Q3",TRUE,"Q4")</f>
        <v>Q1</v>
      </c>
      <c r="AN1379" t="str">
        <f>+IFERROR(VLOOKUP(Tabla1[[#This Row],[CUENTA]],CTAS[],2,0),"OTROS")</f>
        <v>OTROS</v>
      </c>
      <c r="AP1379" t="str">
        <f>+IFERROR(VLOOKUP(Tabla1[[#This Row],[EMPLEADO]],IS[],3,0),"OTROS")</f>
        <v>OTROS</v>
      </c>
      <c r="AQ1379" t="str">
        <f>+IFERROR(VLOOKUP(Tabla1[[#This Row],[EMPLEADO]],IS[[NÓMINA]:[INGENIERO]],2,0),"OTROS")</f>
        <v>OTROS</v>
      </c>
    </row>
    <row r="1380" spans="1:43" x14ac:dyDescent="0.25">
      <c r="A1380" t="s">
        <v>4444</v>
      </c>
      <c r="B1380">
        <v>1</v>
      </c>
      <c r="C1380" t="s">
        <v>6037</v>
      </c>
      <c r="D1380" t="s">
        <v>38</v>
      </c>
      <c r="E1380" t="s">
        <v>2034</v>
      </c>
      <c r="F1380" t="s">
        <v>6038</v>
      </c>
      <c r="G1380" s="17" t="s">
        <v>5853</v>
      </c>
      <c r="H1380" t="s">
        <v>592</v>
      </c>
      <c r="I1380" t="s">
        <v>43</v>
      </c>
      <c r="J1380" t="s">
        <v>8</v>
      </c>
      <c r="K1380" t="s">
        <v>438</v>
      </c>
      <c r="L1380" t="s">
        <v>5854</v>
      </c>
      <c r="M1380" t="s">
        <v>165</v>
      </c>
      <c r="N1380">
        <v>0</v>
      </c>
      <c r="O1380" t="s">
        <v>47</v>
      </c>
      <c r="P1380">
        <v>2</v>
      </c>
      <c r="Q1380" t="s">
        <v>388</v>
      </c>
      <c r="R1380" t="s">
        <v>2038</v>
      </c>
      <c r="S1380" t="s">
        <v>64</v>
      </c>
      <c r="T1380" t="s">
        <v>51</v>
      </c>
      <c r="U1380" t="s">
        <v>389</v>
      </c>
      <c r="V1380">
        <v>0</v>
      </c>
      <c r="W1380" s="1">
        <v>0</v>
      </c>
      <c r="X1380">
        <v>1</v>
      </c>
      <c r="Y1380">
        <v>0.18</v>
      </c>
      <c r="Z1380">
        <v>5</v>
      </c>
      <c r="AA1380">
        <v>3.5999999999999997E-2</v>
      </c>
      <c r="AB1380" s="2">
        <v>0</v>
      </c>
      <c r="AC1380" s="1">
        <v>0</v>
      </c>
      <c r="AD1380" s="7">
        <v>43524</v>
      </c>
      <c r="AE1380" s="7">
        <v>43524</v>
      </c>
      <c r="AF1380">
        <v>0</v>
      </c>
      <c r="AG1380" t="s">
        <v>53</v>
      </c>
      <c r="AH1380" s="2">
        <v>0</v>
      </c>
      <c r="AI1380" s="1">
        <v>0</v>
      </c>
      <c r="AJ1380" s="1">
        <v>0</v>
      </c>
      <c r="AK1380" s="6" t="str">
        <f>+IF(Tabla1[[#This Row],[REQUEST_TY]]="SR MANTENIMIENTO CORRECTIVO", "EMERGENCIA", "OTROS")</f>
        <v>EMERGENCIA</v>
      </c>
      <c r="AL1380" s="6" t="str">
        <f>+_xlfn.IFS(Tabla1[[#This Row],[Veces obj]]&lt;=1,"0-1",Tabla1[[#This Row],[Veces obj]]&lt;=2,"1-2",Tabla1[[#This Row],[Veces obj]]&lt;=3,"2-3",TRUE,"&gt;3")</f>
        <v>0-1</v>
      </c>
      <c r="AM1380" s="6" t="str">
        <f>+_xlfn.IFS(MONTH(Tabla1[[#This Row],[MES]])&lt;=3,"Q1",MONTH(Tabla1[[#This Row],[MES]])&lt;=6,"Q2",MONTH(Tabla1[[#This Row],[MES]])&lt;=9,"Q3",TRUE,"Q4")</f>
        <v>Q1</v>
      </c>
      <c r="AN1380" t="str">
        <f>+IFERROR(VLOOKUP(Tabla1[[#This Row],[CUENTA]],CTAS[],2,0),"OTROS")</f>
        <v>OTROS</v>
      </c>
      <c r="AO1380">
        <v>1</v>
      </c>
      <c r="AP1380" t="str">
        <f>+IFERROR(VLOOKUP(Tabla1[[#This Row],[EMPLEADO]],IS[],3,0),"OTROS")</f>
        <v>CHIHUAHUA</v>
      </c>
      <c r="AQ1380" t="str">
        <f>+IFERROR(VLOOKUP(Tabla1[[#This Row],[EMPLEADO]],IS[[NÓMINA]:[INGENIERO]],2,0),"OTROS")</f>
        <v>VICTOR MENDEZ</v>
      </c>
    </row>
    <row r="1381" spans="1:43" x14ac:dyDescent="0.25">
      <c r="A1381" t="s">
        <v>4444</v>
      </c>
      <c r="B1381">
        <v>1</v>
      </c>
      <c r="C1381" t="s">
        <v>5469</v>
      </c>
      <c r="D1381" t="s">
        <v>38</v>
      </c>
      <c r="E1381" t="s">
        <v>39</v>
      </c>
      <c r="F1381" t="s">
        <v>5470</v>
      </c>
      <c r="G1381" s="17" t="s">
        <v>5471</v>
      </c>
      <c r="H1381" t="s">
        <v>58</v>
      </c>
      <c r="I1381" t="s">
        <v>43</v>
      </c>
      <c r="J1381" t="s">
        <v>8</v>
      </c>
      <c r="K1381" t="s">
        <v>2028</v>
      </c>
      <c r="L1381" t="s">
        <v>2029</v>
      </c>
      <c r="M1381" t="s">
        <v>736</v>
      </c>
      <c r="N1381">
        <v>0</v>
      </c>
      <c r="O1381" t="s">
        <v>47</v>
      </c>
      <c r="P1381">
        <v>2626</v>
      </c>
      <c r="Q1381" t="s">
        <v>48</v>
      </c>
      <c r="R1381" t="s">
        <v>49</v>
      </c>
      <c r="S1381" t="s">
        <v>50</v>
      </c>
      <c r="T1381" t="s">
        <v>51</v>
      </c>
      <c r="U1381" t="s">
        <v>52</v>
      </c>
      <c r="V1381">
        <v>1.05</v>
      </c>
      <c r="W1381" s="1">
        <v>750.75000000000011</v>
      </c>
      <c r="X1381">
        <v>1</v>
      </c>
      <c r="Y1381">
        <v>2.92</v>
      </c>
      <c r="Z1381">
        <v>5</v>
      </c>
      <c r="AA1381">
        <v>0.58399999999999996</v>
      </c>
      <c r="AB1381" s="2">
        <v>0</v>
      </c>
      <c r="AC1381" s="1">
        <v>0</v>
      </c>
      <c r="AD1381" s="7">
        <v>43504</v>
      </c>
      <c r="AE1381" s="7">
        <v>43504</v>
      </c>
      <c r="AF1381">
        <v>0</v>
      </c>
      <c r="AG1381" t="s">
        <v>53</v>
      </c>
      <c r="AH1381" s="2">
        <v>0</v>
      </c>
      <c r="AI1381" s="1">
        <v>0</v>
      </c>
      <c r="AJ1381" s="1">
        <v>0</v>
      </c>
      <c r="AK1381" s="6" t="str">
        <f>+IF(Tabla1[[#This Row],[REQUEST_TY]]="SR MANTENIMIENTO CORRECTIVO", "EMERGENCIA", "OTROS")</f>
        <v>EMERGENCIA</v>
      </c>
      <c r="AL1381" s="6" t="str">
        <f>+_xlfn.IFS(Tabla1[[#This Row],[Veces obj]]&lt;=1,"0-1",Tabla1[[#This Row],[Veces obj]]&lt;=2,"1-2",Tabla1[[#This Row],[Veces obj]]&lt;=3,"2-3",TRUE,"&gt;3")</f>
        <v>0-1</v>
      </c>
      <c r="AM1381" s="6" t="str">
        <f>+_xlfn.IFS(MONTH(Tabla1[[#This Row],[MES]])&lt;=3,"Q1",MONTH(Tabla1[[#This Row],[MES]])&lt;=6,"Q2",MONTH(Tabla1[[#This Row],[MES]])&lt;=9,"Q3",TRUE,"Q4")</f>
        <v>Q1</v>
      </c>
      <c r="AN1381" t="str">
        <f>+IFERROR(VLOOKUP(Tabla1[[#This Row],[CUENTA]],CTAS[],2,0),"OTROS")</f>
        <v>OTROS</v>
      </c>
      <c r="AP1381" t="str">
        <f>+IFERROR(VLOOKUP(Tabla1[[#This Row],[EMPLEADO]],IS[],3,0),"OTROS")</f>
        <v>OTROS</v>
      </c>
      <c r="AQ1381" t="str">
        <f>+IFERROR(VLOOKUP(Tabla1[[#This Row],[EMPLEADO]],IS[[NÓMINA]:[INGENIERO]],2,0),"OTROS")</f>
        <v>OTROS</v>
      </c>
    </row>
    <row r="1382" spans="1:43" x14ac:dyDescent="0.25">
      <c r="A1382" t="s">
        <v>4444</v>
      </c>
      <c r="B1382">
        <v>1</v>
      </c>
      <c r="C1382" t="s">
        <v>5627</v>
      </c>
      <c r="D1382" t="s">
        <v>38</v>
      </c>
      <c r="E1382" t="s">
        <v>55</v>
      </c>
      <c r="F1382" t="s">
        <v>5628</v>
      </c>
      <c r="G1382" s="17" t="s">
        <v>452</v>
      </c>
      <c r="H1382" t="s">
        <v>453</v>
      </c>
      <c r="I1382" t="s">
        <v>43</v>
      </c>
      <c r="J1382" t="s">
        <v>8</v>
      </c>
      <c r="K1382" t="s">
        <v>59</v>
      </c>
      <c r="L1382" t="s">
        <v>454</v>
      </c>
      <c r="M1382" t="s">
        <v>455</v>
      </c>
      <c r="N1382">
        <v>0</v>
      </c>
      <c r="O1382" t="s">
        <v>47</v>
      </c>
      <c r="P1382">
        <v>5</v>
      </c>
      <c r="Q1382" t="s">
        <v>207</v>
      </c>
      <c r="R1382" t="s">
        <v>63</v>
      </c>
      <c r="S1382" t="s">
        <v>64</v>
      </c>
      <c r="T1382" t="s">
        <v>51</v>
      </c>
      <c r="U1382" t="s">
        <v>209</v>
      </c>
      <c r="V1382">
        <v>0</v>
      </c>
      <c r="W1382" s="1">
        <v>0</v>
      </c>
      <c r="X1382">
        <v>1</v>
      </c>
      <c r="Y1382">
        <v>2.92</v>
      </c>
      <c r="Z1382">
        <v>5</v>
      </c>
      <c r="AA1382">
        <v>0.58399999999999996</v>
      </c>
      <c r="AB1382" s="2">
        <v>0</v>
      </c>
      <c r="AC1382" s="1">
        <v>0</v>
      </c>
      <c r="AD1382" s="7">
        <v>43507</v>
      </c>
      <c r="AE1382" s="7">
        <v>43507</v>
      </c>
      <c r="AF1382">
        <v>0</v>
      </c>
      <c r="AG1382" t="s">
        <v>53</v>
      </c>
      <c r="AH1382" s="2">
        <v>0</v>
      </c>
      <c r="AI1382" s="1">
        <v>0</v>
      </c>
      <c r="AJ1382" s="1">
        <v>0</v>
      </c>
      <c r="AK1382" s="6" t="str">
        <f>+IF(Tabla1[[#This Row],[REQUEST_TY]]="SR MANTENIMIENTO CORRECTIVO", "EMERGENCIA", "OTROS")</f>
        <v>EMERGENCIA</v>
      </c>
      <c r="AL1382" s="6" t="str">
        <f>+_xlfn.IFS(Tabla1[[#This Row],[Veces obj]]&lt;=1,"0-1",Tabla1[[#This Row],[Veces obj]]&lt;=2,"1-2",Tabla1[[#This Row],[Veces obj]]&lt;=3,"2-3",TRUE,"&gt;3")</f>
        <v>0-1</v>
      </c>
      <c r="AM1382" s="6" t="str">
        <f>+_xlfn.IFS(MONTH(Tabla1[[#This Row],[MES]])&lt;=3,"Q1",MONTH(Tabla1[[#This Row],[MES]])&lt;=6,"Q2",MONTH(Tabla1[[#This Row],[MES]])&lt;=9,"Q3",TRUE,"Q4")</f>
        <v>Q1</v>
      </c>
      <c r="AN1382" t="str">
        <f>+IFERROR(VLOOKUP(Tabla1[[#This Row],[CUENTA]],CTAS[],2,0),"OTROS")</f>
        <v>OTROS</v>
      </c>
      <c r="AP1382" t="str">
        <f>+IFERROR(VLOOKUP(Tabla1[[#This Row],[EMPLEADO]],IS[],3,0),"OTROS")</f>
        <v>OTROS</v>
      </c>
      <c r="AQ1382" t="str">
        <f>+IFERROR(VLOOKUP(Tabla1[[#This Row],[EMPLEADO]],IS[[NÓMINA]:[INGENIERO]],2,0),"OTROS")</f>
        <v>OTROS</v>
      </c>
    </row>
    <row r="1383" spans="1:43" x14ac:dyDescent="0.25">
      <c r="A1383" t="s">
        <v>36</v>
      </c>
      <c r="B1383">
        <v>1</v>
      </c>
      <c r="C1383" t="s">
        <v>2763</v>
      </c>
      <c r="D1383" t="s">
        <v>38</v>
      </c>
      <c r="E1383" t="s">
        <v>89</v>
      </c>
      <c r="F1383" t="s">
        <v>2764</v>
      </c>
      <c r="G1383" s="17" t="s">
        <v>1334</v>
      </c>
      <c r="H1383" t="s">
        <v>1063</v>
      </c>
      <c r="I1383" t="s">
        <v>43</v>
      </c>
      <c r="J1383" t="s">
        <v>8</v>
      </c>
      <c r="K1383" t="s">
        <v>199</v>
      </c>
      <c r="L1383" t="s">
        <v>1263</v>
      </c>
      <c r="M1383" t="s">
        <v>1264</v>
      </c>
      <c r="N1383">
        <v>0</v>
      </c>
      <c r="O1383" t="s">
        <v>47</v>
      </c>
      <c r="P1383">
        <v>6</v>
      </c>
      <c r="Q1383" t="s">
        <v>207</v>
      </c>
      <c r="R1383" t="s">
        <v>95</v>
      </c>
      <c r="S1383" t="s">
        <v>64</v>
      </c>
      <c r="T1383" t="s">
        <v>51</v>
      </c>
      <c r="U1383" t="s">
        <v>209</v>
      </c>
      <c r="V1383">
        <v>0</v>
      </c>
      <c r="W1383" s="1">
        <v>0</v>
      </c>
      <c r="X1383">
        <v>1</v>
      </c>
      <c r="Y1383">
        <v>2.93</v>
      </c>
      <c r="Z1383">
        <v>5</v>
      </c>
      <c r="AA1383">
        <v>0.58600000000000008</v>
      </c>
      <c r="AB1383" s="2">
        <v>0</v>
      </c>
      <c r="AC1383" s="1">
        <v>0</v>
      </c>
      <c r="AD1383" s="7">
        <v>43474</v>
      </c>
      <c r="AE1383" s="7">
        <v>43474</v>
      </c>
      <c r="AF1383">
        <v>0</v>
      </c>
      <c r="AG1383" t="s">
        <v>53</v>
      </c>
      <c r="AH1383" s="2">
        <v>0</v>
      </c>
      <c r="AI1383" s="1">
        <v>0</v>
      </c>
      <c r="AJ1383" s="1">
        <v>0</v>
      </c>
      <c r="AK1383" s="6" t="str">
        <f>+IF(Tabla1[[#This Row],[REQUEST_TY]]="SR MANTENIMIENTO CORRECTIVO", "EMERGENCIA", "OTROS")</f>
        <v>EMERGENCIA</v>
      </c>
      <c r="AL1383" s="6" t="str">
        <f>+_xlfn.IFS(Tabla1[[#This Row],[Veces obj]]&lt;=1,"0-1",Tabla1[[#This Row],[Veces obj]]&lt;=2,"1-2",Tabla1[[#This Row],[Veces obj]]&lt;=3,"2-3",TRUE,"&gt;3")</f>
        <v>0-1</v>
      </c>
      <c r="AM1383" s="6" t="str">
        <f>+_xlfn.IFS(MONTH(Tabla1[[#This Row],[MES]])&lt;=3,"Q1",MONTH(Tabla1[[#This Row],[MES]])&lt;=6,"Q2",MONTH(Tabla1[[#This Row],[MES]])&lt;=9,"Q3",TRUE,"Q4")</f>
        <v>Q1</v>
      </c>
      <c r="AN1383" t="str">
        <f>+IFERROR(VLOOKUP(Tabla1[[#This Row],[CUENTA]],CTAS[],2,0),"OTROS")</f>
        <v>OTROS</v>
      </c>
      <c r="AP1383" t="str">
        <f>+IFERROR(VLOOKUP(Tabla1[[#This Row],[EMPLEADO]],IS[],3,0),"OTROS")</f>
        <v>OTROS</v>
      </c>
      <c r="AQ1383" t="str">
        <f>+IFERROR(VLOOKUP(Tabla1[[#This Row],[EMPLEADO]],IS[[NÓMINA]:[INGENIERO]],2,0),"OTROS")</f>
        <v>OTROS</v>
      </c>
    </row>
    <row r="1384" spans="1:43" x14ac:dyDescent="0.25">
      <c r="A1384" t="s">
        <v>36</v>
      </c>
      <c r="B1384">
        <v>1</v>
      </c>
      <c r="C1384" t="s">
        <v>2765</v>
      </c>
      <c r="D1384" t="s">
        <v>38</v>
      </c>
      <c r="E1384" t="s">
        <v>98</v>
      </c>
      <c r="F1384" t="s">
        <v>2594</v>
      </c>
      <c r="G1384" s="17" t="s">
        <v>2766</v>
      </c>
      <c r="H1384" t="s">
        <v>101</v>
      </c>
      <c r="I1384" t="s">
        <v>43</v>
      </c>
      <c r="J1384" t="s">
        <v>8</v>
      </c>
      <c r="K1384" t="s">
        <v>102</v>
      </c>
      <c r="L1384" t="s">
        <v>2767</v>
      </c>
      <c r="M1384" t="s">
        <v>1510</v>
      </c>
      <c r="N1384">
        <v>0</v>
      </c>
      <c r="O1384" t="s">
        <v>105</v>
      </c>
      <c r="P1384">
        <v>30</v>
      </c>
      <c r="Q1384" t="s">
        <v>62</v>
      </c>
      <c r="R1384" t="s">
        <v>63</v>
      </c>
      <c r="S1384" t="s">
        <v>64</v>
      </c>
      <c r="T1384" t="s">
        <v>51</v>
      </c>
      <c r="U1384" t="s">
        <v>65</v>
      </c>
      <c r="V1384">
        <v>0.8</v>
      </c>
      <c r="W1384" s="1">
        <v>524</v>
      </c>
      <c r="X1384">
        <v>1</v>
      </c>
      <c r="Y1384">
        <v>2.93</v>
      </c>
      <c r="Z1384">
        <v>5</v>
      </c>
      <c r="AA1384">
        <v>0.58600000000000008</v>
      </c>
      <c r="AB1384" s="2">
        <v>0</v>
      </c>
      <c r="AC1384" s="1">
        <v>0</v>
      </c>
      <c r="AD1384" s="7">
        <v>43474</v>
      </c>
      <c r="AE1384" s="7">
        <v>43475</v>
      </c>
      <c r="AF1384">
        <v>1</v>
      </c>
      <c r="AG1384" t="s">
        <v>53</v>
      </c>
      <c r="AH1384" s="2">
        <v>0</v>
      </c>
      <c r="AI1384" s="1">
        <v>0</v>
      </c>
      <c r="AJ1384" s="1">
        <v>0</v>
      </c>
      <c r="AK1384" s="6" t="str">
        <f>+IF(Tabla1[[#This Row],[REQUEST_TY]]="SR MANTENIMIENTO CORRECTIVO", "EMERGENCIA", "OTROS")</f>
        <v>EMERGENCIA</v>
      </c>
      <c r="AL1384" s="6" t="str">
        <f>+_xlfn.IFS(Tabla1[[#This Row],[Veces obj]]&lt;=1,"0-1",Tabla1[[#This Row],[Veces obj]]&lt;=2,"1-2",Tabla1[[#This Row],[Veces obj]]&lt;=3,"2-3",TRUE,"&gt;3")</f>
        <v>0-1</v>
      </c>
      <c r="AM1384" s="6" t="str">
        <f>+_xlfn.IFS(MONTH(Tabla1[[#This Row],[MES]])&lt;=3,"Q1",MONTH(Tabla1[[#This Row],[MES]])&lt;=6,"Q2",MONTH(Tabla1[[#This Row],[MES]])&lt;=9,"Q3",TRUE,"Q4")</f>
        <v>Q1</v>
      </c>
      <c r="AN1384" t="str">
        <f>+IFERROR(VLOOKUP(Tabla1[[#This Row],[CUENTA]],CTAS[],2,0),"OTROS")</f>
        <v>OTROS</v>
      </c>
      <c r="AP1384" t="str">
        <f>+IFERROR(VLOOKUP(Tabla1[[#This Row],[EMPLEADO]],IS[],3,0),"OTROS")</f>
        <v>OTROS</v>
      </c>
      <c r="AQ1384" t="str">
        <f>+IFERROR(VLOOKUP(Tabla1[[#This Row],[EMPLEADO]],IS[[NÓMINA]:[INGENIERO]],2,0),"OTROS")</f>
        <v>OTROS</v>
      </c>
    </row>
    <row r="1385" spans="1:43" x14ac:dyDescent="0.25">
      <c r="A1385" t="s">
        <v>36</v>
      </c>
      <c r="B1385">
        <v>1</v>
      </c>
      <c r="C1385" t="s">
        <v>2768</v>
      </c>
      <c r="D1385" t="s">
        <v>38</v>
      </c>
      <c r="E1385" t="s">
        <v>725</v>
      </c>
      <c r="F1385" t="s">
        <v>2769</v>
      </c>
      <c r="G1385" s="17" t="s">
        <v>2770</v>
      </c>
      <c r="H1385" t="s">
        <v>246</v>
      </c>
      <c r="I1385" t="s">
        <v>43</v>
      </c>
      <c r="J1385" t="s">
        <v>8</v>
      </c>
      <c r="K1385" t="s">
        <v>102</v>
      </c>
      <c r="L1385" t="s">
        <v>2771</v>
      </c>
      <c r="M1385" t="s">
        <v>2772</v>
      </c>
      <c r="N1385">
        <v>0</v>
      </c>
      <c r="O1385" t="s">
        <v>105</v>
      </c>
      <c r="P1385">
        <v>27</v>
      </c>
      <c r="Q1385" t="s">
        <v>62</v>
      </c>
      <c r="R1385" t="s">
        <v>223</v>
      </c>
      <c r="S1385" t="s">
        <v>139</v>
      </c>
      <c r="T1385" t="s">
        <v>51</v>
      </c>
      <c r="U1385" t="s">
        <v>262</v>
      </c>
      <c r="V1385">
        <v>1.05</v>
      </c>
      <c r="W1385" s="1">
        <v>843.15000000000009</v>
      </c>
      <c r="X1385">
        <v>1</v>
      </c>
      <c r="Y1385">
        <v>2.35</v>
      </c>
      <c r="Z1385">
        <v>4</v>
      </c>
      <c r="AA1385">
        <v>0.58750000000000002</v>
      </c>
      <c r="AB1385" s="2">
        <v>0</v>
      </c>
      <c r="AC1385" s="1">
        <v>0</v>
      </c>
      <c r="AD1385" s="7">
        <v>43486</v>
      </c>
      <c r="AE1385" s="7">
        <v>43486</v>
      </c>
      <c r="AF1385">
        <v>0</v>
      </c>
      <c r="AG1385" t="s">
        <v>53</v>
      </c>
      <c r="AH1385" s="2">
        <v>0</v>
      </c>
      <c r="AI1385" s="1">
        <v>0</v>
      </c>
      <c r="AJ1385" s="1">
        <v>0</v>
      </c>
      <c r="AK1385" s="6" t="str">
        <f>+IF(Tabla1[[#This Row],[REQUEST_TY]]="SR MANTENIMIENTO CORRECTIVO", "EMERGENCIA", "OTROS")</f>
        <v>EMERGENCIA</v>
      </c>
      <c r="AL1385" s="6" t="str">
        <f>+_xlfn.IFS(Tabla1[[#This Row],[Veces obj]]&lt;=1,"0-1",Tabla1[[#This Row],[Veces obj]]&lt;=2,"1-2",Tabla1[[#This Row],[Veces obj]]&lt;=3,"2-3",TRUE,"&gt;3")</f>
        <v>0-1</v>
      </c>
      <c r="AM1385" s="6" t="str">
        <f>+_xlfn.IFS(MONTH(Tabla1[[#This Row],[MES]])&lt;=3,"Q1",MONTH(Tabla1[[#This Row],[MES]])&lt;=6,"Q2",MONTH(Tabla1[[#This Row],[MES]])&lt;=9,"Q3",TRUE,"Q4")</f>
        <v>Q1</v>
      </c>
      <c r="AN1385" t="str">
        <f>+IFERROR(VLOOKUP(Tabla1[[#This Row],[CUENTA]],CTAS[],2,0),"OTROS")</f>
        <v>OTROS</v>
      </c>
      <c r="AP1385" t="str">
        <f>+IFERROR(VLOOKUP(Tabla1[[#This Row],[EMPLEADO]],IS[],3,0),"OTROS")</f>
        <v>OTROS</v>
      </c>
      <c r="AQ1385" t="str">
        <f>+IFERROR(VLOOKUP(Tabla1[[#This Row],[EMPLEADO]],IS[[NÓMINA]:[INGENIERO]],2,0),"OTROS")</f>
        <v>OTROS</v>
      </c>
    </row>
    <row r="1386" spans="1:43" x14ac:dyDescent="0.25">
      <c r="A1386" t="s">
        <v>4444</v>
      </c>
      <c r="B1386">
        <v>1</v>
      </c>
      <c r="C1386" t="s">
        <v>6022</v>
      </c>
      <c r="D1386" t="s">
        <v>38</v>
      </c>
      <c r="E1386" t="s">
        <v>76</v>
      </c>
      <c r="F1386" t="s">
        <v>6020</v>
      </c>
      <c r="G1386" s="17" t="s">
        <v>1620</v>
      </c>
      <c r="H1386" t="s">
        <v>58</v>
      </c>
      <c r="I1386" t="s">
        <v>43</v>
      </c>
      <c r="J1386" t="s">
        <v>8</v>
      </c>
      <c r="K1386" t="s">
        <v>102</v>
      </c>
      <c r="L1386" t="s">
        <v>1621</v>
      </c>
      <c r="M1386" t="s">
        <v>736</v>
      </c>
      <c r="N1386">
        <v>0</v>
      </c>
      <c r="O1386" t="s">
        <v>47</v>
      </c>
      <c r="P1386">
        <v>17</v>
      </c>
      <c r="Q1386" t="s">
        <v>62</v>
      </c>
      <c r="R1386" t="s">
        <v>63</v>
      </c>
      <c r="S1386" t="s">
        <v>64</v>
      </c>
      <c r="T1386" t="s">
        <v>51</v>
      </c>
      <c r="U1386" t="s">
        <v>65</v>
      </c>
      <c r="V1386">
        <v>0.8</v>
      </c>
      <c r="W1386" s="1">
        <v>1092</v>
      </c>
      <c r="X1386">
        <v>1</v>
      </c>
      <c r="Y1386">
        <v>2.94</v>
      </c>
      <c r="Z1386">
        <v>5</v>
      </c>
      <c r="AA1386">
        <v>0.58799999999999997</v>
      </c>
      <c r="AB1386" s="2">
        <v>0</v>
      </c>
      <c r="AC1386" s="1">
        <v>0</v>
      </c>
      <c r="AD1386" s="7">
        <v>43510</v>
      </c>
      <c r="AE1386" s="7">
        <v>43510</v>
      </c>
      <c r="AF1386">
        <v>0</v>
      </c>
      <c r="AG1386" t="s">
        <v>53</v>
      </c>
      <c r="AH1386" s="2">
        <v>0</v>
      </c>
      <c r="AI1386" s="1">
        <v>0</v>
      </c>
      <c r="AJ1386" s="1">
        <v>0</v>
      </c>
      <c r="AK1386" s="6" t="str">
        <f>+IF(Tabla1[[#This Row],[REQUEST_TY]]="SR MANTENIMIENTO CORRECTIVO", "EMERGENCIA", "OTROS")</f>
        <v>EMERGENCIA</v>
      </c>
      <c r="AL1386" s="6" t="str">
        <f>+_xlfn.IFS(Tabla1[[#This Row],[Veces obj]]&lt;=1,"0-1",Tabla1[[#This Row],[Veces obj]]&lt;=2,"1-2",Tabla1[[#This Row],[Veces obj]]&lt;=3,"2-3",TRUE,"&gt;3")</f>
        <v>0-1</v>
      </c>
      <c r="AM1386" s="6" t="str">
        <f>+_xlfn.IFS(MONTH(Tabla1[[#This Row],[MES]])&lt;=3,"Q1",MONTH(Tabla1[[#This Row],[MES]])&lt;=6,"Q2",MONTH(Tabla1[[#This Row],[MES]])&lt;=9,"Q3",TRUE,"Q4")</f>
        <v>Q1</v>
      </c>
      <c r="AN1386" t="str">
        <f>+IFERROR(VLOOKUP(Tabla1[[#This Row],[CUENTA]],CTAS[],2,0),"OTROS")</f>
        <v>OTROS</v>
      </c>
      <c r="AP1386" t="str">
        <f>+IFERROR(VLOOKUP(Tabla1[[#This Row],[EMPLEADO]],IS[],3,0),"OTROS")</f>
        <v>OTROS</v>
      </c>
      <c r="AQ1386" t="str">
        <f>+IFERROR(VLOOKUP(Tabla1[[#This Row],[EMPLEADO]],IS[[NÓMINA]:[INGENIERO]],2,0),"OTROS")</f>
        <v>OTROS</v>
      </c>
    </row>
    <row r="1387" spans="1:43" x14ac:dyDescent="0.25">
      <c r="A1387" t="s">
        <v>36</v>
      </c>
      <c r="B1387">
        <v>1</v>
      </c>
      <c r="C1387" t="s">
        <v>2773</v>
      </c>
      <c r="D1387" t="s">
        <v>38</v>
      </c>
      <c r="E1387" t="s">
        <v>558</v>
      </c>
      <c r="F1387" t="s">
        <v>2774</v>
      </c>
      <c r="G1387" s="17" t="s">
        <v>2775</v>
      </c>
      <c r="H1387" t="s">
        <v>1572</v>
      </c>
      <c r="I1387" t="s">
        <v>43</v>
      </c>
      <c r="J1387" t="s">
        <v>8</v>
      </c>
      <c r="K1387" t="s">
        <v>1434</v>
      </c>
      <c r="L1387" t="s">
        <v>2169</v>
      </c>
      <c r="M1387" t="s">
        <v>1436</v>
      </c>
      <c r="N1387">
        <v>0</v>
      </c>
      <c r="O1387" t="s">
        <v>47</v>
      </c>
      <c r="P1387">
        <v>74</v>
      </c>
      <c r="Q1387" t="s">
        <v>48</v>
      </c>
      <c r="R1387" t="s">
        <v>95</v>
      </c>
      <c r="S1387" t="s">
        <v>64</v>
      </c>
      <c r="T1387" t="s">
        <v>51</v>
      </c>
      <c r="U1387" t="s">
        <v>96</v>
      </c>
      <c r="V1387">
        <v>1.1000000000000001</v>
      </c>
      <c r="W1387" s="1">
        <v>1501.5000000000002</v>
      </c>
      <c r="X1387">
        <v>1</v>
      </c>
      <c r="Y1387">
        <v>2.95</v>
      </c>
      <c r="Z1387">
        <v>5</v>
      </c>
      <c r="AA1387">
        <v>0.59000000000000008</v>
      </c>
      <c r="AB1387" s="2">
        <v>0</v>
      </c>
      <c r="AC1387" s="1">
        <v>0</v>
      </c>
      <c r="AD1387" s="7">
        <v>43475</v>
      </c>
      <c r="AE1387" s="7">
        <v>43476</v>
      </c>
      <c r="AF1387">
        <v>1</v>
      </c>
      <c r="AG1387" t="s">
        <v>53</v>
      </c>
      <c r="AH1387" s="2">
        <v>0</v>
      </c>
      <c r="AI1387" s="1">
        <v>0</v>
      </c>
      <c r="AJ1387" s="1">
        <v>0</v>
      </c>
      <c r="AK1387" s="6" t="str">
        <f>+IF(Tabla1[[#This Row],[REQUEST_TY]]="SR MANTENIMIENTO CORRECTIVO", "EMERGENCIA", "OTROS")</f>
        <v>EMERGENCIA</v>
      </c>
      <c r="AL1387" s="6" t="str">
        <f>+_xlfn.IFS(Tabla1[[#This Row],[Veces obj]]&lt;=1,"0-1",Tabla1[[#This Row],[Veces obj]]&lt;=2,"1-2",Tabla1[[#This Row],[Veces obj]]&lt;=3,"2-3",TRUE,"&gt;3")</f>
        <v>0-1</v>
      </c>
      <c r="AM1387" s="6" t="str">
        <f>+_xlfn.IFS(MONTH(Tabla1[[#This Row],[MES]])&lt;=3,"Q1",MONTH(Tabla1[[#This Row],[MES]])&lt;=6,"Q2",MONTH(Tabla1[[#This Row],[MES]])&lt;=9,"Q3",TRUE,"Q4")</f>
        <v>Q1</v>
      </c>
      <c r="AN1387" t="str">
        <f>+IFERROR(VLOOKUP(Tabla1[[#This Row],[CUENTA]],CTAS[],2,0),"OTROS")</f>
        <v>OTROS</v>
      </c>
      <c r="AP1387" t="str">
        <f>+IFERROR(VLOOKUP(Tabla1[[#This Row],[EMPLEADO]],IS[],3,0),"OTROS")</f>
        <v>OTROS</v>
      </c>
      <c r="AQ1387" t="str">
        <f>+IFERROR(VLOOKUP(Tabla1[[#This Row],[EMPLEADO]],IS[[NÓMINA]:[INGENIERO]],2,0),"OTROS")</f>
        <v>OTROS</v>
      </c>
    </row>
    <row r="1388" spans="1:43" x14ac:dyDescent="0.25">
      <c r="A1388" t="s">
        <v>4444</v>
      </c>
      <c r="B1388">
        <v>1</v>
      </c>
      <c r="C1388" t="s">
        <v>5851</v>
      </c>
      <c r="D1388" t="s">
        <v>38</v>
      </c>
      <c r="E1388" t="s">
        <v>2034</v>
      </c>
      <c r="F1388" t="s">
        <v>5852</v>
      </c>
      <c r="G1388" s="17" t="s">
        <v>5853</v>
      </c>
      <c r="H1388" t="s">
        <v>592</v>
      </c>
      <c r="I1388" t="s">
        <v>43</v>
      </c>
      <c r="J1388" t="s">
        <v>8</v>
      </c>
      <c r="K1388" t="s">
        <v>438</v>
      </c>
      <c r="L1388" t="s">
        <v>5854</v>
      </c>
      <c r="M1388" t="s">
        <v>165</v>
      </c>
      <c r="N1388">
        <v>0</v>
      </c>
      <c r="O1388" t="s">
        <v>47</v>
      </c>
      <c r="P1388">
        <v>54</v>
      </c>
      <c r="Q1388" t="s">
        <v>82</v>
      </c>
      <c r="R1388" t="s">
        <v>2038</v>
      </c>
      <c r="S1388" t="s">
        <v>64</v>
      </c>
      <c r="T1388" t="s">
        <v>51</v>
      </c>
      <c r="U1388" t="s">
        <v>83</v>
      </c>
      <c r="V1388">
        <v>1.05</v>
      </c>
      <c r="W1388" s="1">
        <v>1433.25</v>
      </c>
      <c r="X1388">
        <v>1</v>
      </c>
      <c r="Y1388">
        <v>0.22</v>
      </c>
      <c r="Z1388">
        <v>5</v>
      </c>
      <c r="AA1388">
        <v>4.3999999999999997E-2</v>
      </c>
      <c r="AB1388" s="2">
        <v>0</v>
      </c>
      <c r="AC1388" s="1">
        <v>0</v>
      </c>
      <c r="AD1388" s="7">
        <v>43509</v>
      </c>
      <c r="AE1388" s="7">
        <v>43509</v>
      </c>
      <c r="AF1388">
        <v>0</v>
      </c>
      <c r="AG1388" t="s">
        <v>53</v>
      </c>
      <c r="AH1388" s="2">
        <v>0</v>
      </c>
      <c r="AI1388" s="1">
        <v>0</v>
      </c>
      <c r="AJ1388" s="1">
        <v>0</v>
      </c>
      <c r="AK1388" s="6" t="str">
        <f>+IF(Tabla1[[#This Row],[REQUEST_TY]]="SR MANTENIMIENTO CORRECTIVO", "EMERGENCIA", "OTROS")</f>
        <v>EMERGENCIA</v>
      </c>
      <c r="AL1388" s="6" t="str">
        <f>+_xlfn.IFS(Tabla1[[#This Row],[Veces obj]]&lt;=1,"0-1",Tabla1[[#This Row],[Veces obj]]&lt;=2,"1-2",Tabla1[[#This Row],[Veces obj]]&lt;=3,"2-3",TRUE,"&gt;3")</f>
        <v>0-1</v>
      </c>
      <c r="AM1388" s="6" t="str">
        <f>+_xlfn.IFS(MONTH(Tabla1[[#This Row],[MES]])&lt;=3,"Q1",MONTH(Tabla1[[#This Row],[MES]])&lt;=6,"Q2",MONTH(Tabla1[[#This Row],[MES]])&lt;=9,"Q3",TRUE,"Q4")</f>
        <v>Q1</v>
      </c>
      <c r="AN1388" t="str">
        <f>+IFERROR(VLOOKUP(Tabla1[[#This Row],[CUENTA]],CTAS[],2,0),"OTROS")</f>
        <v>OTROS</v>
      </c>
      <c r="AO1388">
        <v>1</v>
      </c>
      <c r="AP1388" t="str">
        <f>+IFERROR(VLOOKUP(Tabla1[[#This Row],[EMPLEADO]],IS[],3,0),"OTROS")</f>
        <v>CHIHUAHUA</v>
      </c>
      <c r="AQ1388" t="str">
        <f>+IFERROR(VLOOKUP(Tabla1[[#This Row],[EMPLEADO]],IS[[NÓMINA]:[INGENIERO]],2,0),"OTROS")</f>
        <v>VICTOR MENDEZ</v>
      </c>
    </row>
    <row r="1389" spans="1:43" x14ac:dyDescent="0.25">
      <c r="A1389" t="s">
        <v>4444</v>
      </c>
      <c r="B1389">
        <v>1</v>
      </c>
      <c r="C1389" t="s">
        <v>5248</v>
      </c>
      <c r="D1389" t="s">
        <v>38</v>
      </c>
      <c r="E1389" t="s">
        <v>133</v>
      </c>
      <c r="F1389" t="s">
        <v>5249</v>
      </c>
      <c r="G1389" s="17" t="s">
        <v>5250</v>
      </c>
      <c r="H1389" t="s">
        <v>691</v>
      </c>
      <c r="I1389" t="s">
        <v>43</v>
      </c>
      <c r="J1389" t="s">
        <v>8</v>
      </c>
      <c r="K1389" t="s">
        <v>59</v>
      </c>
      <c r="L1389" t="s">
        <v>5247</v>
      </c>
      <c r="M1389" t="s">
        <v>215</v>
      </c>
      <c r="N1389">
        <v>0</v>
      </c>
      <c r="O1389" t="s">
        <v>47</v>
      </c>
      <c r="P1389">
        <v>133</v>
      </c>
      <c r="Q1389" t="s">
        <v>48</v>
      </c>
      <c r="R1389" t="s">
        <v>138</v>
      </c>
      <c r="S1389" t="s">
        <v>139</v>
      </c>
      <c r="T1389" t="s">
        <v>51</v>
      </c>
      <c r="U1389" t="s">
        <v>353</v>
      </c>
      <c r="V1389">
        <v>1.1499999999999999</v>
      </c>
      <c r="W1389" s="1">
        <v>1808.95</v>
      </c>
      <c r="X1389">
        <v>1</v>
      </c>
      <c r="Y1389">
        <v>2.37</v>
      </c>
      <c r="Z1389">
        <v>4</v>
      </c>
      <c r="AA1389">
        <v>0.59250000000000003</v>
      </c>
      <c r="AB1389" s="2">
        <v>0</v>
      </c>
      <c r="AC1389" s="1">
        <v>0</v>
      </c>
      <c r="AD1389" s="7">
        <v>43502</v>
      </c>
      <c r="AE1389" s="7">
        <v>43503</v>
      </c>
      <c r="AF1389">
        <v>1</v>
      </c>
      <c r="AG1389" t="s">
        <v>53</v>
      </c>
      <c r="AH1389" s="2">
        <v>0</v>
      </c>
      <c r="AI1389" s="1">
        <v>0</v>
      </c>
      <c r="AJ1389" s="1">
        <v>0</v>
      </c>
      <c r="AK1389" s="6" t="str">
        <f>+IF(Tabla1[[#This Row],[REQUEST_TY]]="SR MANTENIMIENTO CORRECTIVO", "EMERGENCIA", "OTROS")</f>
        <v>EMERGENCIA</v>
      </c>
      <c r="AL1389" s="6" t="str">
        <f>+_xlfn.IFS(Tabla1[[#This Row],[Veces obj]]&lt;=1,"0-1",Tabla1[[#This Row],[Veces obj]]&lt;=2,"1-2",Tabla1[[#This Row],[Veces obj]]&lt;=3,"2-3",TRUE,"&gt;3")</f>
        <v>0-1</v>
      </c>
      <c r="AM1389" s="6" t="str">
        <f>+_xlfn.IFS(MONTH(Tabla1[[#This Row],[MES]])&lt;=3,"Q1",MONTH(Tabla1[[#This Row],[MES]])&lt;=6,"Q2",MONTH(Tabla1[[#This Row],[MES]])&lt;=9,"Q3",TRUE,"Q4")</f>
        <v>Q1</v>
      </c>
      <c r="AN1389" t="str">
        <f>+IFERROR(VLOOKUP(Tabla1[[#This Row],[CUENTA]],CTAS[],2,0),"OTROS")</f>
        <v>OTROS</v>
      </c>
      <c r="AP1389" t="str">
        <f>+IFERROR(VLOOKUP(Tabla1[[#This Row],[EMPLEADO]],IS[],3,0),"OTROS")</f>
        <v>OTROS</v>
      </c>
      <c r="AQ1389" t="str">
        <f>+IFERROR(VLOOKUP(Tabla1[[#This Row],[EMPLEADO]],IS[[NÓMINA]:[INGENIERO]],2,0),"OTROS")</f>
        <v>OTROS</v>
      </c>
    </row>
    <row r="1390" spans="1:43" x14ac:dyDescent="0.25">
      <c r="A1390" t="s">
        <v>4444</v>
      </c>
      <c r="B1390">
        <v>1</v>
      </c>
      <c r="C1390" t="s">
        <v>6137</v>
      </c>
      <c r="D1390" t="s">
        <v>38</v>
      </c>
      <c r="E1390" t="s">
        <v>258</v>
      </c>
      <c r="F1390" t="s">
        <v>6138</v>
      </c>
      <c r="G1390" s="17" t="s">
        <v>6139</v>
      </c>
      <c r="H1390" t="s">
        <v>740</v>
      </c>
      <c r="I1390" t="s">
        <v>43</v>
      </c>
      <c r="J1390" t="s">
        <v>8</v>
      </c>
      <c r="K1390" t="s">
        <v>6140</v>
      </c>
      <c r="L1390" t="s">
        <v>6141</v>
      </c>
      <c r="M1390" t="s">
        <v>6142</v>
      </c>
      <c r="N1390">
        <v>0</v>
      </c>
      <c r="O1390" t="s">
        <v>47</v>
      </c>
      <c r="P1390">
        <v>126</v>
      </c>
      <c r="Q1390" t="s">
        <v>48</v>
      </c>
      <c r="R1390" t="s">
        <v>138</v>
      </c>
      <c r="S1390" t="s">
        <v>139</v>
      </c>
      <c r="T1390" t="s">
        <v>51</v>
      </c>
      <c r="U1390" t="s">
        <v>353</v>
      </c>
      <c r="V1390">
        <v>1.1499999999999999</v>
      </c>
      <c r="W1390" s="1">
        <v>1808.95</v>
      </c>
      <c r="X1390">
        <v>1</v>
      </c>
      <c r="Y1390">
        <v>2.37</v>
      </c>
      <c r="Z1390">
        <v>4</v>
      </c>
      <c r="AA1390">
        <v>0.59250000000000003</v>
      </c>
      <c r="AB1390" s="2">
        <v>0</v>
      </c>
      <c r="AC1390" s="1">
        <v>0</v>
      </c>
      <c r="AD1390" s="7">
        <v>43510</v>
      </c>
      <c r="AE1390" s="7">
        <v>43510</v>
      </c>
      <c r="AF1390">
        <v>0</v>
      </c>
      <c r="AG1390" t="s">
        <v>53</v>
      </c>
      <c r="AH1390" s="2">
        <v>0</v>
      </c>
      <c r="AI1390" s="1">
        <v>0</v>
      </c>
      <c r="AJ1390" s="1">
        <v>0</v>
      </c>
      <c r="AK1390" s="6" t="str">
        <f>+IF(Tabla1[[#This Row],[REQUEST_TY]]="SR MANTENIMIENTO CORRECTIVO", "EMERGENCIA", "OTROS")</f>
        <v>EMERGENCIA</v>
      </c>
      <c r="AL1390" s="6" t="str">
        <f>+_xlfn.IFS(Tabla1[[#This Row],[Veces obj]]&lt;=1,"0-1",Tabla1[[#This Row],[Veces obj]]&lt;=2,"1-2",Tabla1[[#This Row],[Veces obj]]&lt;=3,"2-3",TRUE,"&gt;3")</f>
        <v>0-1</v>
      </c>
      <c r="AM1390" s="6" t="str">
        <f>+_xlfn.IFS(MONTH(Tabla1[[#This Row],[MES]])&lt;=3,"Q1",MONTH(Tabla1[[#This Row],[MES]])&lt;=6,"Q2",MONTH(Tabla1[[#This Row],[MES]])&lt;=9,"Q3",TRUE,"Q4")</f>
        <v>Q1</v>
      </c>
      <c r="AN1390" t="str">
        <f>+IFERROR(VLOOKUP(Tabla1[[#This Row],[CUENTA]],CTAS[],2,0),"OTROS")</f>
        <v>OTROS</v>
      </c>
      <c r="AP1390" t="str">
        <f>+IFERROR(VLOOKUP(Tabla1[[#This Row],[EMPLEADO]],IS[],3,0),"OTROS")</f>
        <v>OTROS</v>
      </c>
      <c r="AQ1390" t="str">
        <f>+IFERROR(VLOOKUP(Tabla1[[#This Row],[EMPLEADO]],IS[[NÓMINA]:[INGENIERO]],2,0),"OTROS")</f>
        <v>OTROS</v>
      </c>
    </row>
    <row r="1391" spans="1:43" x14ac:dyDescent="0.25">
      <c r="A1391" t="s">
        <v>36</v>
      </c>
      <c r="B1391">
        <v>1</v>
      </c>
      <c r="C1391" t="s">
        <v>2780</v>
      </c>
      <c r="D1391" t="s">
        <v>38</v>
      </c>
      <c r="E1391" t="s">
        <v>76</v>
      </c>
      <c r="F1391" t="s">
        <v>2781</v>
      </c>
      <c r="G1391" s="17" t="s">
        <v>2782</v>
      </c>
      <c r="H1391" t="s">
        <v>213</v>
      </c>
      <c r="I1391" t="s">
        <v>43</v>
      </c>
      <c r="J1391" t="s">
        <v>8</v>
      </c>
      <c r="K1391" t="s">
        <v>59</v>
      </c>
      <c r="L1391" t="s">
        <v>2783</v>
      </c>
      <c r="M1391" t="s">
        <v>640</v>
      </c>
      <c r="N1391">
        <v>0</v>
      </c>
      <c r="O1391" t="s">
        <v>47</v>
      </c>
      <c r="P1391">
        <v>86</v>
      </c>
      <c r="Q1391" t="s">
        <v>48</v>
      </c>
      <c r="R1391" t="s">
        <v>63</v>
      </c>
      <c r="S1391" t="s">
        <v>64</v>
      </c>
      <c r="T1391" t="s">
        <v>51</v>
      </c>
      <c r="U1391" t="s">
        <v>96</v>
      </c>
      <c r="V1391">
        <v>1.1000000000000001</v>
      </c>
      <c r="W1391" s="1">
        <v>1501.5000000000002</v>
      </c>
      <c r="X1391">
        <v>1</v>
      </c>
      <c r="Y1391">
        <v>2.97</v>
      </c>
      <c r="Z1391">
        <v>5</v>
      </c>
      <c r="AA1391">
        <v>0.59400000000000008</v>
      </c>
      <c r="AB1391" s="2">
        <v>0</v>
      </c>
      <c r="AC1391" s="1">
        <v>0</v>
      </c>
      <c r="AD1391" s="7">
        <v>43482</v>
      </c>
      <c r="AE1391" s="7">
        <v>43482</v>
      </c>
      <c r="AF1391">
        <v>0</v>
      </c>
      <c r="AG1391" t="s">
        <v>53</v>
      </c>
      <c r="AH1391" s="2">
        <v>0</v>
      </c>
      <c r="AI1391" s="1">
        <v>0</v>
      </c>
      <c r="AJ1391" s="1">
        <v>0</v>
      </c>
      <c r="AK1391" s="6" t="str">
        <f>+IF(Tabla1[[#This Row],[REQUEST_TY]]="SR MANTENIMIENTO CORRECTIVO", "EMERGENCIA", "OTROS")</f>
        <v>EMERGENCIA</v>
      </c>
      <c r="AL1391" s="6" t="str">
        <f>+_xlfn.IFS(Tabla1[[#This Row],[Veces obj]]&lt;=1,"0-1",Tabla1[[#This Row],[Veces obj]]&lt;=2,"1-2",Tabla1[[#This Row],[Veces obj]]&lt;=3,"2-3",TRUE,"&gt;3")</f>
        <v>0-1</v>
      </c>
      <c r="AM1391" s="6" t="str">
        <f>+_xlfn.IFS(MONTH(Tabla1[[#This Row],[MES]])&lt;=3,"Q1",MONTH(Tabla1[[#This Row],[MES]])&lt;=6,"Q2",MONTH(Tabla1[[#This Row],[MES]])&lt;=9,"Q3",TRUE,"Q4")</f>
        <v>Q1</v>
      </c>
      <c r="AN1391" t="str">
        <f>+IFERROR(VLOOKUP(Tabla1[[#This Row],[CUENTA]],CTAS[],2,0),"OTROS")</f>
        <v>OTROS</v>
      </c>
      <c r="AP1391" t="str">
        <f>+IFERROR(VLOOKUP(Tabla1[[#This Row],[EMPLEADO]],IS[],3,0),"OTROS")</f>
        <v>OTROS</v>
      </c>
      <c r="AQ1391" t="str">
        <f>+IFERROR(VLOOKUP(Tabla1[[#This Row],[EMPLEADO]],IS[[NÓMINA]:[INGENIERO]],2,0),"OTROS")</f>
        <v>OTROS</v>
      </c>
    </row>
    <row r="1392" spans="1:43" x14ac:dyDescent="0.25">
      <c r="A1392" t="s">
        <v>36</v>
      </c>
      <c r="B1392">
        <v>1</v>
      </c>
      <c r="C1392" t="s">
        <v>2784</v>
      </c>
      <c r="D1392" t="s">
        <v>818</v>
      </c>
      <c r="E1392" t="s">
        <v>1077</v>
      </c>
      <c r="F1392" t="s">
        <v>2785</v>
      </c>
      <c r="G1392" s="17" t="s">
        <v>2786</v>
      </c>
      <c r="H1392" t="s">
        <v>409</v>
      </c>
      <c r="I1392" t="s">
        <v>43</v>
      </c>
      <c r="J1392" t="s">
        <v>8</v>
      </c>
      <c r="K1392" t="s">
        <v>1273</v>
      </c>
      <c r="L1392" t="s">
        <v>1274</v>
      </c>
      <c r="M1392" t="s">
        <v>968</v>
      </c>
      <c r="N1392">
        <v>0</v>
      </c>
      <c r="O1392" t="s">
        <v>47</v>
      </c>
      <c r="P1392" t="s">
        <v>822</v>
      </c>
      <c r="Q1392" t="s">
        <v>48</v>
      </c>
      <c r="R1392" t="s">
        <v>63</v>
      </c>
      <c r="S1392" t="s">
        <v>64</v>
      </c>
      <c r="T1392" t="s">
        <v>51</v>
      </c>
      <c r="U1392" t="s">
        <v>96</v>
      </c>
      <c r="V1392">
        <v>1</v>
      </c>
      <c r="W1392" s="1">
        <v>1365</v>
      </c>
      <c r="X1392">
        <v>1</v>
      </c>
      <c r="Y1392">
        <v>2.97</v>
      </c>
      <c r="Z1392">
        <v>5</v>
      </c>
      <c r="AA1392">
        <v>0.59400000000000008</v>
      </c>
      <c r="AB1392" s="2">
        <v>0</v>
      </c>
      <c r="AC1392" s="1">
        <v>0</v>
      </c>
      <c r="AD1392" s="7">
        <v>43494</v>
      </c>
      <c r="AE1392" s="7">
        <v>43494</v>
      </c>
      <c r="AF1392">
        <v>0</v>
      </c>
      <c r="AG1392" t="s">
        <v>53</v>
      </c>
      <c r="AH1392" s="2">
        <v>0</v>
      </c>
      <c r="AI1392" s="1">
        <v>0</v>
      </c>
      <c r="AJ1392" s="1">
        <v>0</v>
      </c>
      <c r="AK1392" s="6" t="str">
        <f>+IF(Tabla1[[#This Row],[REQUEST_TY]]="SR MANTENIMIENTO CORRECTIVO", "EMERGENCIA", "OTROS")</f>
        <v>OTROS</v>
      </c>
      <c r="AL1392" s="6" t="str">
        <f>+_xlfn.IFS(Tabla1[[#This Row],[Veces obj]]&lt;=1,"0-1",Tabla1[[#This Row],[Veces obj]]&lt;=2,"1-2",Tabla1[[#This Row],[Veces obj]]&lt;=3,"2-3",TRUE,"&gt;3")</f>
        <v>0-1</v>
      </c>
      <c r="AM1392" s="6" t="str">
        <f>+_xlfn.IFS(MONTH(Tabla1[[#This Row],[MES]])&lt;=3,"Q1",MONTH(Tabla1[[#This Row],[MES]])&lt;=6,"Q2",MONTH(Tabla1[[#This Row],[MES]])&lt;=9,"Q3",TRUE,"Q4")</f>
        <v>Q1</v>
      </c>
      <c r="AN1392" t="str">
        <f>+IFERROR(VLOOKUP(Tabla1[[#This Row],[CUENTA]],CTAS[],2,0),"OTROS")</f>
        <v>OTROS</v>
      </c>
      <c r="AP1392" t="str">
        <f>+IFERROR(VLOOKUP(Tabla1[[#This Row],[EMPLEADO]],IS[],3,0),"OTROS")</f>
        <v>OTROS</v>
      </c>
      <c r="AQ1392" t="str">
        <f>+IFERROR(VLOOKUP(Tabla1[[#This Row],[EMPLEADO]],IS[[NÓMINA]:[INGENIERO]],2,0),"OTROS")</f>
        <v>OTROS</v>
      </c>
    </row>
    <row r="1393" spans="1:43" x14ac:dyDescent="0.25">
      <c r="A1393" t="s">
        <v>36</v>
      </c>
      <c r="B1393">
        <v>1</v>
      </c>
      <c r="C1393" t="s">
        <v>2787</v>
      </c>
      <c r="D1393" t="s">
        <v>38</v>
      </c>
      <c r="E1393" t="s">
        <v>133</v>
      </c>
      <c r="F1393" t="s">
        <v>2788</v>
      </c>
      <c r="G1393" s="17" t="s">
        <v>2789</v>
      </c>
      <c r="H1393" t="s">
        <v>79</v>
      </c>
      <c r="I1393" t="s">
        <v>43</v>
      </c>
      <c r="J1393" t="s">
        <v>8</v>
      </c>
      <c r="K1393" t="s">
        <v>59</v>
      </c>
      <c r="L1393" t="s">
        <v>1430</v>
      </c>
      <c r="M1393" t="s">
        <v>530</v>
      </c>
      <c r="N1393">
        <v>0</v>
      </c>
      <c r="O1393" t="s">
        <v>47</v>
      </c>
      <c r="P1393">
        <v>10</v>
      </c>
      <c r="Q1393" t="s">
        <v>194</v>
      </c>
      <c r="R1393" t="s">
        <v>138</v>
      </c>
      <c r="S1393" t="s">
        <v>139</v>
      </c>
      <c r="T1393" t="s">
        <v>51</v>
      </c>
      <c r="U1393" t="s">
        <v>224</v>
      </c>
      <c r="V1393">
        <v>0.8</v>
      </c>
      <c r="W1393" s="1">
        <v>1258.4000000000003</v>
      </c>
      <c r="X1393">
        <v>1</v>
      </c>
      <c r="Y1393">
        <v>2.38</v>
      </c>
      <c r="Z1393">
        <v>4</v>
      </c>
      <c r="AA1393">
        <v>0.59499999999999997</v>
      </c>
      <c r="AB1393" s="2">
        <v>0</v>
      </c>
      <c r="AC1393" s="1">
        <v>0</v>
      </c>
      <c r="AD1393" s="7">
        <v>43468</v>
      </c>
      <c r="AE1393" s="7">
        <v>43468</v>
      </c>
      <c r="AF1393">
        <v>0</v>
      </c>
      <c r="AG1393" t="s">
        <v>53</v>
      </c>
      <c r="AH1393" s="2">
        <v>0</v>
      </c>
      <c r="AI1393" s="1">
        <v>0</v>
      </c>
      <c r="AJ1393" s="1">
        <v>0</v>
      </c>
      <c r="AK1393" s="6" t="str">
        <f>+IF(Tabla1[[#This Row],[REQUEST_TY]]="SR MANTENIMIENTO CORRECTIVO", "EMERGENCIA", "OTROS")</f>
        <v>EMERGENCIA</v>
      </c>
      <c r="AL1393" s="6" t="str">
        <f>+_xlfn.IFS(Tabla1[[#This Row],[Veces obj]]&lt;=1,"0-1",Tabla1[[#This Row],[Veces obj]]&lt;=2,"1-2",Tabla1[[#This Row],[Veces obj]]&lt;=3,"2-3",TRUE,"&gt;3")</f>
        <v>0-1</v>
      </c>
      <c r="AM1393" s="6" t="str">
        <f>+_xlfn.IFS(MONTH(Tabla1[[#This Row],[MES]])&lt;=3,"Q1",MONTH(Tabla1[[#This Row],[MES]])&lt;=6,"Q2",MONTH(Tabla1[[#This Row],[MES]])&lt;=9,"Q3",TRUE,"Q4")</f>
        <v>Q1</v>
      </c>
      <c r="AN1393" t="str">
        <f>+IFERROR(VLOOKUP(Tabla1[[#This Row],[CUENTA]],CTAS[],2,0),"OTROS")</f>
        <v>OTROS</v>
      </c>
      <c r="AP1393" t="str">
        <f>+IFERROR(VLOOKUP(Tabla1[[#This Row],[EMPLEADO]],IS[],3,0),"OTROS")</f>
        <v>OTROS</v>
      </c>
      <c r="AQ1393" t="str">
        <f>+IFERROR(VLOOKUP(Tabla1[[#This Row],[EMPLEADO]],IS[[NÓMINA]:[INGENIERO]],2,0),"OTROS")</f>
        <v>OTROS</v>
      </c>
    </row>
    <row r="1394" spans="1:43" x14ac:dyDescent="0.25">
      <c r="A1394" t="s">
        <v>36</v>
      </c>
      <c r="B1394">
        <v>1</v>
      </c>
      <c r="C1394" t="s">
        <v>2790</v>
      </c>
      <c r="D1394" t="s">
        <v>38</v>
      </c>
      <c r="E1394" t="s">
        <v>133</v>
      </c>
      <c r="F1394" t="s">
        <v>2791</v>
      </c>
      <c r="G1394" s="17" t="s">
        <v>2792</v>
      </c>
      <c r="H1394" t="s">
        <v>915</v>
      </c>
      <c r="I1394" t="s">
        <v>43</v>
      </c>
      <c r="J1394" t="s">
        <v>8</v>
      </c>
      <c r="K1394" t="s">
        <v>59</v>
      </c>
      <c r="L1394" t="s">
        <v>1768</v>
      </c>
      <c r="M1394" t="s">
        <v>310</v>
      </c>
      <c r="N1394">
        <v>0</v>
      </c>
      <c r="O1394" t="s">
        <v>47</v>
      </c>
      <c r="P1394">
        <v>16</v>
      </c>
      <c r="Q1394" t="s">
        <v>62</v>
      </c>
      <c r="R1394" t="s">
        <v>138</v>
      </c>
      <c r="S1394" t="s">
        <v>139</v>
      </c>
      <c r="T1394" t="s">
        <v>51</v>
      </c>
      <c r="U1394" t="s">
        <v>262</v>
      </c>
      <c r="V1394">
        <v>1.05</v>
      </c>
      <c r="W1394" s="1">
        <v>1651.6500000000003</v>
      </c>
      <c r="X1394">
        <v>1</v>
      </c>
      <c r="Y1394">
        <v>2.38</v>
      </c>
      <c r="Z1394">
        <v>4</v>
      </c>
      <c r="AA1394">
        <v>0.59499999999999997</v>
      </c>
      <c r="AB1394" s="2">
        <v>0</v>
      </c>
      <c r="AC1394" s="1">
        <v>0</v>
      </c>
      <c r="AD1394" s="7">
        <v>43495</v>
      </c>
      <c r="AE1394" s="7">
        <v>43496</v>
      </c>
      <c r="AF1394">
        <v>1</v>
      </c>
      <c r="AG1394" t="s">
        <v>53</v>
      </c>
      <c r="AH1394" s="2">
        <v>0</v>
      </c>
      <c r="AI1394" s="1">
        <v>0</v>
      </c>
      <c r="AJ1394" s="1">
        <v>0</v>
      </c>
      <c r="AK1394" s="6" t="str">
        <f>+IF(Tabla1[[#This Row],[REQUEST_TY]]="SR MANTENIMIENTO CORRECTIVO", "EMERGENCIA", "OTROS")</f>
        <v>EMERGENCIA</v>
      </c>
      <c r="AL1394" s="6" t="str">
        <f>+_xlfn.IFS(Tabla1[[#This Row],[Veces obj]]&lt;=1,"0-1",Tabla1[[#This Row],[Veces obj]]&lt;=2,"1-2",Tabla1[[#This Row],[Veces obj]]&lt;=3,"2-3",TRUE,"&gt;3")</f>
        <v>0-1</v>
      </c>
      <c r="AM1394" s="6" t="str">
        <f>+_xlfn.IFS(MONTH(Tabla1[[#This Row],[MES]])&lt;=3,"Q1",MONTH(Tabla1[[#This Row],[MES]])&lt;=6,"Q2",MONTH(Tabla1[[#This Row],[MES]])&lt;=9,"Q3",TRUE,"Q4")</f>
        <v>Q1</v>
      </c>
      <c r="AN1394" t="str">
        <f>+IFERROR(VLOOKUP(Tabla1[[#This Row],[CUENTA]],CTAS[],2,0),"OTROS")</f>
        <v>OTROS</v>
      </c>
      <c r="AP1394" t="str">
        <f>+IFERROR(VLOOKUP(Tabla1[[#This Row],[EMPLEADO]],IS[],3,0),"OTROS")</f>
        <v>OTROS</v>
      </c>
      <c r="AQ1394" t="str">
        <f>+IFERROR(VLOOKUP(Tabla1[[#This Row],[EMPLEADO]],IS[[NÓMINA]:[INGENIERO]],2,0),"OTROS")</f>
        <v>OTROS</v>
      </c>
    </row>
    <row r="1395" spans="1:43" x14ac:dyDescent="0.25">
      <c r="A1395" t="s">
        <v>4444</v>
      </c>
      <c r="B1395">
        <v>1</v>
      </c>
      <c r="C1395" t="s">
        <v>5773</v>
      </c>
      <c r="D1395" t="s">
        <v>38</v>
      </c>
      <c r="E1395" t="s">
        <v>2312</v>
      </c>
      <c r="F1395" t="s">
        <v>5774</v>
      </c>
      <c r="G1395" s="17" t="s">
        <v>5775</v>
      </c>
      <c r="H1395" t="s">
        <v>679</v>
      </c>
      <c r="I1395" t="s">
        <v>43</v>
      </c>
      <c r="J1395" t="s">
        <v>8</v>
      </c>
      <c r="K1395" t="s">
        <v>5776</v>
      </c>
      <c r="L1395" t="s">
        <v>5777</v>
      </c>
      <c r="M1395" t="s">
        <v>4271</v>
      </c>
      <c r="N1395">
        <v>0</v>
      </c>
      <c r="O1395" t="s">
        <v>47</v>
      </c>
      <c r="P1395">
        <v>533</v>
      </c>
      <c r="Q1395" t="s">
        <v>48</v>
      </c>
      <c r="R1395" t="s">
        <v>49</v>
      </c>
      <c r="S1395" t="s">
        <v>50</v>
      </c>
      <c r="T1395" t="s">
        <v>51</v>
      </c>
      <c r="U1395" t="s">
        <v>52</v>
      </c>
      <c r="V1395">
        <v>1.05</v>
      </c>
      <c r="W1395" s="1">
        <v>750.75000000000011</v>
      </c>
      <c r="X1395">
        <v>1</v>
      </c>
      <c r="Y1395">
        <v>2.98</v>
      </c>
      <c r="Z1395">
        <v>5</v>
      </c>
      <c r="AA1395">
        <v>0.59599999999999997</v>
      </c>
      <c r="AB1395" s="2">
        <v>0</v>
      </c>
      <c r="AC1395" s="1">
        <v>0</v>
      </c>
      <c r="AD1395" s="7">
        <v>43508</v>
      </c>
      <c r="AE1395" s="7">
        <v>43509</v>
      </c>
      <c r="AF1395">
        <v>1</v>
      </c>
      <c r="AG1395" t="s">
        <v>53</v>
      </c>
      <c r="AH1395" s="2">
        <v>0</v>
      </c>
      <c r="AI1395" s="1">
        <v>0</v>
      </c>
      <c r="AJ1395" s="1">
        <v>0</v>
      </c>
      <c r="AK1395" s="6" t="str">
        <f>+IF(Tabla1[[#This Row],[REQUEST_TY]]="SR MANTENIMIENTO CORRECTIVO", "EMERGENCIA", "OTROS")</f>
        <v>EMERGENCIA</v>
      </c>
      <c r="AL1395" s="6" t="str">
        <f>+_xlfn.IFS(Tabla1[[#This Row],[Veces obj]]&lt;=1,"0-1",Tabla1[[#This Row],[Veces obj]]&lt;=2,"1-2",Tabla1[[#This Row],[Veces obj]]&lt;=3,"2-3",TRUE,"&gt;3")</f>
        <v>0-1</v>
      </c>
      <c r="AM1395" s="6" t="str">
        <f>+_xlfn.IFS(MONTH(Tabla1[[#This Row],[MES]])&lt;=3,"Q1",MONTH(Tabla1[[#This Row],[MES]])&lt;=6,"Q2",MONTH(Tabla1[[#This Row],[MES]])&lt;=9,"Q3",TRUE,"Q4")</f>
        <v>Q1</v>
      </c>
      <c r="AN1395" t="str">
        <f>+IFERROR(VLOOKUP(Tabla1[[#This Row],[CUENTA]],CTAS[],2,0),"OTROS")</f>
        <v>OTROS</v>
      </c>
      <c r="AP1395" t="str">
        <f>+IFERROR(VLOOKUP(Tabla1[[#This Row],[EMPLEADO]],IS[],3,0),"OTROS")</f>
        <v>OTROS</v>
      </c>
      <c r="AQ1395" t="str">
        <f>+IFERROR(VLOOKUP(Tabla1[[#This Row],[EMPLEADO]],IS[[NÓMINA]:[INGENIERO]],2,0),"OTROS")</f>
        <v>OTROS</v>
      </c>
    </row>
    <row r="1396" spans="1:43" x14ac:dyDescent="0.25">
      <c r="A1396" t="s">
        <v>36</v>
      </c>
      <c r="B1396">
        <v>1</v>
      </c>
      <c r="C1396" t="s">
        <v>2793</v>
      </c>
      <c r="D1396" t="s">
        <v>38</v>
      </c>
      <c r="E1396" t="s">
        <v>636</v>
      </c>
      <c r="F1396" t="s">
        <v>2794</v>
      </c>
      <c r="G1396" s="17" t="s">
        <v>2795</v>
      </c>
      <c r="H1396" t="s">
        <v>707</v>
      </c>
      <c r="I1396" t="s">
        <v>43</v>
      </c>
      <c r="J1396" t="s">
        <v>8</v>
      </c>
      <c r="K1396" t="s">
        <v>1287</v>
      </c>
      <c r="L1396" t="s">
        <v>2796</v>
      </c>
      <c r="M1396" t="s">
        <v>2195</v>
      </c>
      <c r="N1396">
        <v>0</v>
      </c>
      <c r="O1396" t="s">
        <v>105</v>
      </c>
      <c r="P1396">
        <v>801</v>
      </c>
      <c r="Q1396" t="s">
        <v>48</v>
      </c>
      <c r="R1396" t="s">
        <v>153</v>
      </c>
      <c r="S1396" t="s">
        <v>50</v>
      </c>
      <c r="T1396" t="s">
        <v>51</v>
      </c>
      <c r="U1396" t="s">
        <v>52</v>
      </c>
      <c r="V1396">
        <v>1.05</v>
      </c>
      <c r="W1396" s="1">
        <v>491.40000000000003</v>
      </c>
      <c r="X1396">
        <v>1</v>
      </c>
      <c r="Y1396">
        <v>3</v>
      </c>
      <c r="Z1396">
        <v>5</v>
      </c>
      <c r="AA1396">
        <v>0.6</v>
      </c>
      <c r="AB1396" s="2">
        <v>0</v>
      </c>
      <c r="AC1396" s="1">
        <v>0</v>
      </c>
      <c r="AD1396" s="7">
        <v>43473</v>
      </c>
      <c r="AE1396" s="7">
        <v>43473</v>
      </c>
      <c r="AF1396">
        <v>0</v>
      </c>
      <c r="AG1396" t="s">
        <v>53</v>
      </c>
      <c r="AH1396" s="2">
        <v>0</v>
      </c>
      <c r="AI1396" s="1">
        <v>0</v>
      </c>
      <c r="AJ1396" s="1">
        <v>0</v>
      </c>
      <c r="AK1396" s="6" t="str">
        <f>+IF(Tabla1[[#This Row],[REQUEST_TY]]="SR MANTENIMIENTO CORRECTIVO", "EMERGENCIA", "OTROS")</f>
        <v>EMERGENCIA</v>
      </c>
      <c r="AL1396" s="6" t="str">
        <f>+_xlfn.IFS(Tabla1[[#This Row],[Veces obj]]&lt;=1,"0-1",Tabla1[[#This Row],[Veces obj]]&lt;=2,"1-2",Tabla1[[#This Row],[Veces obj]]&lt;=3,"2-3",TRUE,"&gt;3")</f>
        <v>0-1</v>
      </c>
      <c r="AM1396" s="6" t="str">
        <f>+_xlfn.IFS(MONTH(Tabla1[[#This Row],[MES]])&lt;=3,"Q1",MONTH(Tabla1[[#This Row],[MES]])&lt;=6,"Q2",MONTH(Tabla1[[#This Row],[MES]])&lt;=9,"Q3",TRUE,"Q4")</f>
        <v>Q1</v>
      </c>
      <c r="AN1396" t="str">
        <f>+IFERROR(VLOOKUP(Tabla1[[#This Row],[CUENTA]],CTAS[],2,0),"OTROS")</f>
        <v>OTROS</v>
      </c>
      <c r="AP1396" t="str">
        <f>+IFERROR(VLOOKUP(Tabla1[[#This Row],[EMPLEADO]],IS[],3,0),"OTROS")</f>
        <v>OTROS</v>
      </c>
      <c r="AQ1396" t="str">
        <f>+IFERROR(VLOOKUP(Tabla1[[#This Row],[EMPLEADO]],IS[[NÓMINA]:[INGENIERO]],2,0),"OTROS")</f>
        <v>OTROS</v>
      </c>
    </row>
    <row r="1397" spans="1:43" x14ac:dyDescent="0.25">
      <c r="A1397" t="s">
        <v>36</v>
      </c>
      <c r="B1397">
        <v>1</v>
      </c>
      <c r="C1397" t="s">
        <v>2797</v>
      </c>
      <c r="D1397" t="s">
        <v>38</v>
      </c>
      <c r="E1397" t="s">
        <v>133</v>
      </c>
      <c r="F1397" t="s">
        <v>2798</v>
      </c>
      <c r="G1397" s="17" t="s">
        <v>2799</v>
      </c>
      <c r="H1397" t="s">
        <v>1572</v>
      </c>
      <c r="I1397" t="s">
        <v>43</v>
      </c>
      <c r="J1397" t="s">
        <v>8</v>
      </c>
      <c r="K1397" t="s">
        <v>59</v>
      </c>
      <c r="L1397" t="s">
        <v>2800</v>
      </c>
      <c r="M1397" t="s">
        <v>1707</v>
      </c>
      <c r="N1397">
        <v>0</v>
      </c>
      <c r="O1397" t="s">
        <v>47</v>
      </c>
      <c r="P1397">
        <v>54</v>
      </c>
      <c r="Q1397" t="s">
        <v>82</v>
      </c>
      <c r="R1397" t="s">
        <v>138</v>
      </c>
      <c r="S1397" t="s">
        <v>139</v>
      </c>
      <c r="T1397" t="s">
        <v>51</v>
      </c>
      <c r="U1397" t="s">
        <v>140</v>
      </c>
      <c r="V1397">
        <v>1.1000000000000001</v>
      </c>
      <c r="W1397" s="1">
        <v>1730.3000000000004</v>
      </c>
      <c r="X1397">
        <v>1</v>
      </c>
      <c r="Y1397">
        <v>2.4</v>
      </c>
      <c r="Z1397">
        <v>4</v>
      </c>
      <c r="AA1397">
        <v>0.6</v>
      </c>
      <c r="AB1397" s="2">
        <v>0</v>
      </c>
      <c r="AC1397" s="1">
        <v>0</v>
      </c>
      <c r="AD1397" s="7">
        <v>43473</v>
      </c>
      <c r="AE1397" s="7">
        <v>43473</v>
      </c>
      <c r="AF1397">
        <v>0</v>
      </c>
      <c r="AG1397" t="s">
        <v>53</v>
      </c>
      <c r="AH1397" s="2">
        <v>0</v>
      </c>
      <c r="AI1397" s="1">
        <v>0</v>
      </c>
      <c r="AJ1397" s="1">
        <v>0</v>
      </c>
      <c r="AK1397" s="6" t="str">
        <f>+IF(Tabla1[[#This Row],[REQUEST_TY]]="SR MANTENIMIENTO CORRECTIVO", "EMERGENCIA", "OTROS")</f>
        <v>EMERGENCIA</v>
      </c>
      <c r="AL1397" s="6" t="str">
        <f>+_xlfn.IFS(Tabla1[[#This Row],[Veces obj]]&lt;=1,"0-1",Tabla1[[#This Row],[Veces obj]]&lt;=2,"1-2",Tabla1[[#This Row],[Veces obj]]&lt;=3,"2-3",TRUE,"&gt;3")</f>
        <v>0-1</v>
      </c>
      <c r="AM1397" s="6" t="str">
        <f>+_xlfn.IFS(MONTH(Tabla1[[#This Row],[MES]])&lt;=3,"Q1",MONTH(Tabla1[[#This Row],[MES]])&lt;=6,"Q2",MONTH(Tabla1[[#This Row],[MES]])&lt;=9,"Q3",TRUE,"Q4")</f>
        <v>Q1</v>
      </c>
      <c r="AN1397" t="str">
        <f>+IFERROR(VLOOKUP(Tabla1[[#This Row],[CUENTA]],CTAS[],2,0),"OTROS")</f>
        <v>OTROS</v>
      </c>
      <c r="AP1397" t="str">
        <f>+IFERROR(VLOOKUP(Tabla1[[#This Row],[EMPLEADO]],IS[],3,0),"OTROS")</f>
        <v>OTROS</v>
      </c>
      <c r="AQ1397" t="str">
        <f>+IFERROR(VLOOKUP(Tabla1[[#This Row],[EMPLEADO]],IS[[NÓMINA]:[INGENIERO]],2,0),"OTROS")</f>
        <v>OTROS</v>
      </c>
    </row>
    <row r="1398" spans="1:43" x14ac:dyDescent="0.25">
      <c r="A1398" t="s">
        <v>36</v>
      </c>
      <c r="B1398">
        <v>1</v>
      </c>
      <c r="C1398" t="s">
        <v>2801</v>
      </c>
      <c r="D1398" t="s">
        <v>38</v>
      </c>
      <c r="E1398" t="s">
        <v>76</v>
      </c>
      <c r="F1398" t="s">
        <v>2802</v>
      </c>
      <c r="G1398" s="17" t="s">
        <v>1925</v>
      </c>
      <c r="H1398" t="s">
        <v>691</v>
      </c>
      <c r="I1398" t="s">
        <v>43</v>
      </c>
      <c r="J1398" t="s">
        <v>8</v>
      </c>
      <c r="K1398" t="s">
        <v>102</v>
      </c>
      <c r="L1398" t="s">
        <v>1926</v>
      </c>
      <c r="M1398" t="s">
        <v>640</v>
      </c>
      <c r="N1398">
        <v>0</v>
      </c>
      <c r="O1398" t="s">
        <v>47</v>
      </c>
      <c r="P1398">
        <v>116</v>
      </c>
      <c r="Q1398" t="s">
        <v>48</v>
      </c>
      <c r="R1398" t="s">
        <v>63</v>
      </c>
      <c r="S1398" t="s">
        <v>64</v>
      </c>
      <c r="T1398" t="s">
        <v>51</v>
      </c>
      <c r="U1398" t="s">
        <v>96</v>
      </c>
      <c r="V1398">
        <v>1.1000000000000001</v>
      </c>
      <c r="W1398" s="1">
        <v>1501.5000000000002</v>
      </c>
      <c r="X1398">
        <v>1</v>
      </c>
      <c r="Y1398">
        <v>3</v>
      </c>
      <c r="Z1398">
        <v>5</v>
      </c>
      <c r="AA1398">
        <v>0.6</v>
      </c>
      <c r="AB1398" s="2">
        <v>0</v>
      </c>
      <c r="AC1398" s="1">
        <v>0</v>
      </c>
      <c r="AD1398" s="7">
        <v>43473</v>
      </c>
      <c r="AE1398" s="7">
        <v>43473</v>
      </c>
      <c r="AF1398">
        <v>0</v>
      </c>
      <c r="AG1398" t="s">
        <v>53</v>
      </c>
      <c r="AH1398" s="2">
        <v>0</v>
      </c>
      <c r="AI1398" s="1">
        <v>0</v>
      </c>
      <c r="AJ1398" s="1">
        <v>0</v>
      </c>
      <c r="AK1398" s="6" t="str">
        <f>+IF(Tabla1[[#This Row],[REQUEST_TY]]="SR MANTENIMIENTO CORRECTIVO", "EMERGENCIA", "OTROS")</f>
        <v>EMERGENCIA</v>
      </c>
      <c r="AL1398" s="6" t="str">
        <f>+_xlfn.IFS(Tabla1[[#This Row],[Veces obj]]&lt;=1,"0-1",Tabla1[[#This Row],[Veces obj]]&lt;=2,"1-2",Tabla1[[#This Row],[Veces obj]]&lt;=3,"2-3",TRUE,"&gt;3")</f>
        <v>0-1</v>
      </c>
      <c r="AM1398" s="6" t="str">
        <f>+_xlfn.IFS(MONTH(Tabla1[[#This Row],[MES]])&lt;=3,"Q1",MONTH(Tabla1[[#This Row],[MES]])&lt;=6,"Q2",MONTH(Tabla1[[#This Row],[MES]])&lt;=9,"Q3",TRUE,"Q4")</f>
        <v>Q1</v>
      </c>
      <c r="AN1398" t="str">
        <f>+IFERROR(VLOOKUP(Tabla1[[#This Row],[CUENTA]],CTAS[],2,0),"OTROS")</f>
        <v>OTROS</v>
      </c>
      <c r="AP1398" t="str">
        <f>+IFERROR(VLOOKUP(Tabla1[[#This Row],[EMPLEADO]],IS[],3,0),"OTROS")</f>
        <v>OTROS</v>
      </c>
      <c r="AQ1398" t="str">
        <f>+IFERROR(VLOOKUP(Tabla1[[#This Row],[EMPLEADO]],IS[[NÓMINA]:[INGENIERO]],2,0),"OTROS")</f>
        <v>OTROS</v>
      </c>
    </row>
    <row r="1399" spans="1:43" x14ac:dyDescent="0.25">
      <c r="A1399" t="s">
        <v>36</v>
      </c>
      <c r="B1399">
        <v>1</v>
      </c>
      <c r="C1399" t="s">
        <v>2803</v>
      </c>
      <c r="D1399" t="s">
        <v>38</v>
      </c>
      <c r="E1399" t="s">
        <v>226</v>
      </c>
      <c r="F1399" t="s">
        <v>2804</v>
      </c>
      <c r="G1399" s="17" t="s">
        <v>1986</v>
      </c>
      <c r="H1399" t="s">
        <v>409</v>
      </c>
      <c r="I1399" t="s">
        <v>43</v>
      </c>
      <c r="J1399" t="s">
        <v>8</v>
      </c>
      <c r="K1399" t="s">
        <v>92</v>
      </c>
      <c r="L1399" t="s">
        <v>1987</v>
      </c>
      <c r="M1399" t="s">
        <v>411</v>
      </c>
      <c r="N1399">
        <v>0</v>
      </c>
      <c r="O1399" t="s">
        <v>47</v>
      </c>
      <c r="P1399">
        <v>13</v>
      </c>
      <c r="Q1399" t="s">
        <v>194</v>
      </c>
      <c r="R1399" t="s">
        <v>153</v>
      </c>
      <c r="S1399" t="s">
        <v>50</v>
      </c>
      <c r="T1399" t="s">
        <v>51</v>
      </c>
      <c r="U1399" t="s">
        <v>444</v>
      </c>
      <c r="V1399">
        <v>0</v>
      </c>
      <c r="W1399" s="1">
        <v>0</v>
      </c>
      <c r="X1399">
        <v>1</v>
      </c>
      <c r="Y1399">
        <v>3</v>
      </c>
      <c r="Z1399">
        <v>5</v>
      </c>
      <c r="AA1399">
        <v>0.6</v>
      </c>
      <c r="AB1399" s="2">
        <v>0</v>
      </c>
      <c r="AC1399" s="1">
        <v>0</v>
      </c>
      <c r="AD1399" s="7">
        <v>43488</v>
      </c>
      <c r="AE1399" s="7">
        <v>43488</v>
      </c>
      <c r="AF1399">
        <v>0</v>
      </c>
      <c r="AG1399" t="s">
        <v>53</v>
      </c>
      <c r="AH1399" s="2">
        <v>0</v>
      </c>
      <c r="AI1399" s="1">
        <v>0</v>
      </c>
      <c r="AJ1399" s="1">
        <v>0</v>
      </c>
      <c r="AK1399" s="6" t="str">
        <f>+IF(Tabla1[[#This Row],[REQUEST_TY]]="SR MANTENIMIENTO CORRECTIVO", "EMERGENCIA", "OTROS")</f>
        <v>EMERGENCIA</v>
      </c>
      <c r="AL1399" s="6" t="str">
        <f>+_xlfn.IFS(Tabla1[[#This Row],[Veces obj]]&lt;=1,"0-1",Tabla1[[#This Row],[Veces obj]]&lt;=2,"1-2",Tabla1[[#This Row],[Veces obj]]&lt;=3,"2-3",TRUE,"&gt;3")</f>
        <v>0-1</v>
      </c>
      <c r="AM1399" s="6" t="str">
        <f>+_xlfn.IFS(MONTH(Tabla1[[#This Row],[MES]])&lt;=3,"Q1",MONTH(Tabla1[[#This Row],[MES]])&lt;=6,"Q2",MONTH(Tabla1[[#This Row],[MES]])&lt;=9,"Q3",TRUE,"Q4")</f>
        <v>Q1</v>
      </c>
      <c r="AN1399" t="str">
        <f>+IFERROR(VLOOKUP(Tabla1[[#This Row],[CUENTA]],CTAS[],2,0),"OTROS")</f>
        <v>OTROS</v>
      </c>
      <c r="AP1399" t="str">
        <f>+IFERROR(VLOOKUP(Tabla1[[#This Row],[EMPLEADO]],IS[],3,0),"OTROS")</f>
        <v>OTROS</v>
      </c>
      <c r="AQ1399" t="str">
        <f>+IFERROR(VLOOKUP(Tabla1[[#This Row],[EMPLEADO]],IS[[NÓMINA]:[INGENIERO]],2,0),"OTROS")</f>
        <v>OTROS</v>
      </c>
    </row>
    <row r="1400" spans="1:43" x14ac:dyDescent="0.25">
      <c r="A1400" t="s">
        <v>4444</v>
      </c>
      <c r="B1400">
        <v>1</v>
      </c>
      <c r="C1400" t="s">
        <v>6736</v>
      </c>
      <c r="D1400" t="s">
        <v>38</v>
      </c>
      <c r="E1400" t="s">
        <v>76</v>
      </c>
      <c r="F1400" t="s">
        <v>6737</v>
      </c>
      <c r="G1400" s="17" t="s">
        <v>78</v>
      </c>
      <c r="H1400" t="s">
        <v>740</v>
      </c>
      <c r="I1400" t="s">
        <v>43</v>
      </c>
      <c r="J1400" t="s">
        <v>8</v>
      </c>
      <c r="K1400" t="s">
        <v>59</v>
      </c>
      <c r="L1400" t="s">
        <v>80</v>
      </c>
      <c r="M1400" t="s">
        <v>81</v>
      </c>
      <c r="N1400">
        <v>0</v>
      </c>
      <c r="O1400" t="s">
        <v>47</v>
      </c>
      <c r="P1400">
        <v>33</v>
      </c>
      <c r="Q1400" t="s">
        <v>82</v>
      </c>
      <c r="R1400" t="s">
        <v>63</v>
      </c>
      <c r="S1400" t="s">
        <v>64</v>
      </c>
      <c r="T1400" t="s">
        <v>51</v>
      </c>
      <c r="U1400" t="s">
        <v>83</v>
      </c>
      <c r="V1400">
        <v>1.05</v>
      </c>
      <c r="W1400" s="1">
        <v>1433.25</v>
      </c>
      <c r="X1400">
        <v>1</v>
      </c>
      <c r="Y1400">
        <v>3</v>
      </c>
      <c r="Z1400">
        <v>5</v>
      </c>
      <c r="AA1400">
        <v>0.6</v>
      </c>
      <c r="AB1400" s="2">
        <v>0</v>
      </c>
      <c r="AC1400" s="1">
        <v>0</v>
      </c>
      <c r="AD1400" s="7">
        <v>43518</v>
      </c>
      <c r="AE1400" s="7">
        <v>43520</v>
      </c>
      <c r="AF1400">
        <v>0</v>
      </c>
      <c r="AG1400" t="s">
        <v>53</v>
      </c>
      <c r="AH1400" s="2">
        <v>0</v>
      </c>
      <c r="AI1400" s="1">
        <v>0</v>
      </c>
      <c r="AJ1400" s="1">
        <v>0</v>
      </c>
      <c r="AK1400" s="6" t="str">
        <f>+IF(Tabla1[[#This Row],[REQUEST_TY]]="SR MANTENIMIENTO CORRECTIVO", "EMERGENCIA", "OTROS")</f>
        <v>EMERGENCIA</v>
      </c>
      <c r="AL1400" s="6" t="str">
        <f>+_xlfn.IFS(Tabla1[[#This Row],[Veces obj]]&lt;=1,"0-1",Tabla1[[#This Row],[Veces obj]]&lt;=2,"1-2",Tabla1[[#This Row],[Veces obj]]&lt;=3,"2-3",TRUE,"&gt;3")</f>
        <v>0-1</v>
      </c>
      <c r="AM1400" s="6" t="str">
        <f>+_xlfn.IFS(MONTH(Tabla1[[#This Row],[MES]])&lt;=3,"Q1",MONTH(Tabla1[[#This Row],[MES]])&lt;=6,"Q2",MONTH(Tabla1[[#This Row],[MES]])&lt;=9,"Q3",TRUE,"Q4")</f>
        <v>Q1</v>
      </c>
      <c r="AN1400" t="str">
        <f>+IFERROR(VLOOKUP(Tabla1[[#This Row],[CUENTA]],CTAS[],2,0),"OTROS")</f>
        <v>OTROS</v>
      </c>
      <c r="AP1400" t="str">
        <f>+IFERROR(VLOOKUP(Tabla1[[#This Row],[EMPLEADO]],IS[],3,0),"OTROS")</f>
        <v>OTROS</v>
      </c>
      <c r="AQ1400" t="str">
        <f>+IFERROR(VLOOKUP(Tabla1[[#This Row],[EMPLEADO]],IS[[NÓMINA]:[INGENIERO]],2,0),"OTROS")</f>
        <v>OTROS</v>
      </c>
    </row>
    <row r="1401" spans="1:43" x14ac:dyDescent="0.25">
      <c r="A1401" t="s">
        <v>36</v>
      </c>
      <c r="B1401">
        <v>1</v>
      </c>
      <c r="C1401" t="s">
        <v>2805</v>
      </c>
      <c r="D1401" t="s">
        <v>38</v>
      </c>
      <c r="E1401" t="s">
        <v>98</v>
      </c>
      <c r="F1401" t="s">
        <v>2806</v>
      </c>
      <c r="G1401" s="17" t="s">
        <v>2807</v>
      </c>
      <c r="H1401" t="s">
        <v>409</v>
      </c>
      <c r="I1401" t="s">
        <v>43</v>
      </c>
      <c r="J1401" t="s">
        <v>8</v>
      </c>
      <c r="K1401" t="s">
        <v>102</v>
      </c>
      <c r="L1401" t="s">
        <v>2808</v>
      </c>
      <c r="M1401" t="s">
        <v>2809</v>
      </c>
      <c r="N1401">
        <v>0</v>
      </c>
      <c r="O1401" t="s">
        <v>47</v>
      </c>
      <c r="P1401">
        <v>140</v>
      </c>
      <c r="Q1401" t="s">
        <v>48</v>
      </c>
      <c r="R1401" t="s">
        <v>63</v>
      </c>
      <c r="S1401" t="s">
        <v>64</v>
      </c>
      <c r="T1401" t="s">
        <v>51</v>
      </c>
      <c r="U1401" t="s">
        <v>96</v>
      </c>
      <c r="V1401">
        <v>1.1000000000000001</v>
      </c>
      <c r="W1401" s="1">
        <v>1501.5000000000002</v>
      </c>
      <c r="X1401">
        <v>1</v>
      </c>
      <c r="Y1401">
        <v>3.02</v>
      </c>
      <c r="Z1401">
        <v>5</v>
      </c>
      <c r="AA1401">
        <v>0.60399999999999998</v>
      </c>
      <c r="AB1401" s="2">
        <v>0</v>
      </c>
      <c r="AC1401" s="1">
        <v>0</v>
      </c>
      <c r="AD1401" s="7">
        <v>43476</v>
      </c>
      <c r="AE1401" s="7">
        <v>43476</v>
      </c>
      <c r="AF1401">
        <v>0</v>
      </c>
      <c r="AG1401" t="s">
        <v>53</v>
      </c>
      <c r="AH1401" s="2">
        <v>0</v>
      </c>
      <c r="AI1401" s="1">
        <v>0</v>
      </c>
      <c r="AJ1401" s="1">
        <v>0</v>
      </c>
      <c r="AK1401" s="6" t="str">
        <f>+IF(Tabla1[[#This Row],[REQUEST_TY]]="SR MANTENIMIENTO CORRECTIVO", "EMERGENCIA", "OTROS")</f>
        <v>EMERGENCIA</v>
      </c>
      <c r="AL1401" s="6" t="str">
        <f>+_xlfn.IFS(Tabla1[[#This Row],[Veces obj]]&lt;=1,"0-1",Tabla1[[#This Row],[Veces obj]]&lt;=2,"1-2",Tabla1[[#This Row],[Veces obj]]&lt;=3,"2-3",TRUE,"&gt;3")</f>
        <v>0-1</v>
      </c>
      <c r="AM1401" s="6" t="str">
        <f>+_xlfn.IFS(MONTH(Tabla1[[#This Row],[MES]])&lt;=3,"Q1",MONTH(Tabla1[[#This Row],[MES]])&lt;=6,"Q2",MONTH(Tabla1[[#This Row],[MES]])&lt;=9,"Q3",TRUE,"Q4")</f>
        <v>Q1</v>
      </c>
      <c r="AN1401" t="str">
        <f>+IFERROR(VLOOKUP(Tabla1[[#This Row],[CUENTA]],CTAS[],2,0),"OTROS")</f>
        <v>OTROS</v>
      </c>
      <c r="AP1401" t="str">
        <f>+IFERROR(VLOOKUP(Tabla1[[#This Row],[EMPLEADO]],IS[],3,0),"OTROS")</f>
        <v>OTROS</v>
      </c>
      <c r="AQ1401" t="str">
        <f>+IFERROR(VLOOKUP(Tabla1[[#This Row],[EMPLEADO]],IS[[NÓMINA]:[INGENIERO]],2,0),"OTROS")</f>
        <v>OTROS</v>
      </c>
    </row>
    <row r="1402" spans="1:43" x14ac:dyDescent="0.25">
      <c r="A1402" t="s">
        <v>36</v>
      </c>
      <c r="B1402">
        <v>1</v>
      </c>
      <c r="C1402" t="s">
        <v>2810</v>
      </c>
      <c r="D1402" t="s">
        <v>38</v>
      </c>
      <c r="E1402" t="s">
        <v>39</v>
      </c>
      <c r="F1402" t="s">
        <v>2811</v>
      </c>
      <c r="G1402" s="17" t="s">
        <v>2812</v>
      </c>
      <c r="H1402" t="s">
        <v>58</v>
      </c>
      <c r="I1402" t="s">
        <v>43</v>
      </c>
      <c r="J1402" t="s">
        <v>8</v>
      </c>
      <c r="K1402" t="s">
        <v>2028</v>
      </c>
      <c r="L1402" t="s">
        <v>2029</v>
      </c>
      <c r="M1402" t="s">
        <v>736</v>
      </c>
      <c r="N1402">
        <v>0</v>
      </c>
      <c r="O1402" t="s">
        <v>47</v>
      </c>
      <c r="P1402">
        <v>2605</v>
      </c>
      <c r="Q1402" t="s">
        <v>48</v>
      </c>
      <c r="R1402" t="s">
        <v>49</v>
      </c>
      <c r="S1402" t="s">
        <v>50</v>
      </c>
      <c r="T1402" t="s">
        <v>51</v>
      </c>
      <c r="U1402" t="s">
        <v>52</v>
      </c>
      <c r="V1402">
        <v>1.05</v>
      </c>
      <c r="W1402" s="1">
        <v>750.75000000000011</v>
      </c>
      <c r="X1402">
        <v>1</v>
      </c>
      <c r="Y1402">
        <v>3.02</v>
      </c>
      <c r="Z1402">
        <v>5</v>
      </c>
      <c r="AA1402">
        <v>0.60399999999999998</v>
      </c>
      <c r="AB1402" s="2">
        <v>0</v>
      </c>
      <c r="AC1402" s="1">
        <v>0</v>
      </c>
      <c r="AD1402" s="7">
        <v>43486</v>
      </c>
      <c r="AE1402" s="7">
        <v>43486</v>
      </c>
      <c r="AF1402">
        <v>0</v>
      </c>
      <c r="AG1402" t="s">
        <v>53</v>
      </c>
      <c r="AH1402" s="2">
        <v>0</v>
      </c>
      <c r="AI1402" s="1">
        <v>0</v>
      </c>
      <c r="AJ1402" s="1">
        <v>0</v>
      </c>
      <c r="AK1402" s="6" t="str">
        <f>+IF(Tabla1[[#This Row],[REQUEST_TY]]="SR MANTENIMIENTO CORRECTIVO", "EMERGENCIA", "OTROS")</f>
        <v>EMERGENCIA</v>
      </c>
      <c r="AL1402" s="6" t="str">
        <f>+_xlfn.IFS(Tabla1[[#This Row],[Veces obj]]&lt;=1,"0-1",Tabla1[[#This Row],[Veces obj]]&lt;=2,"1-2",Tabla1[[#This Row],[Veces obj]]&lt;=3,"2-3",TRUE,"&gt;3")</f>
        <v>0-1</v>
      </c>
      <c r="AM1402" s="6" t="str">
        <f>+_xlfn.IFS(MONTH(Tabla1[[#This Row],[MES]])&lt;=3,"Q1",MONTH(Tabla1[[#This Row],[MES]])&lt;=6,"Q2",MONTH(Tabla1[[#This Row],[MES]])&lt;=9,"Q3",TRUE,"Q4")</f>
        <v>Q1</v>
      </c>
      <c r="AN1402" t="str">
        <f>+IFERROR(VLOOKUP(Tabla1[[#This Row],[CUENTA]],CTAS[],2,0),"OTROS")</f>
        <v>OTROS</v>
      </c>
      <c r="AP1402" t="str">
        <f>+IFERROR(VLOOKUP(Tabla1[[#This Row],[EMPLEADO]],IS[],3,0),"OTROS")</f>
        <v>OTROS</v>
      </c>
      <c r="AQ1402" t="str">
        <f>+IFERROR(VLOOKUP(Tabla1[[#This Row],[EMPLEADO]],IS[[NÓMINA]:[INGENIERO]],2,0),"OTROS")</f>
        <v>OTROS</v>
      </c>
    </row>
    <row r="1403" spans="1:43" x14ac:dyDescent="0.25">
      <c r="A1403" t="s">
        <v>4444</v>
      </c>
      <c r="B1403">
        <v>1</v>
      </c>
      <c r="C1403" t="s">
        <v>4632</v>
      </c>
      <c r="D1403" t="s">
        <v>38</v>
      </c>
      <c r="E1403" t="s">
        <v>604</v>
      </c>
      <c r="F1403" t="s">
        <v>4633</v>
      </c>
      <c r="G1403" s="17" t="s">
        <v>4634</v>
      </c>
      <c r="H1403" t="s">
        <v>106</v>
      </c>
      <c r="I1403" t="s">
        <v>43</v>
      </c>
      <c r="J1403" t="s">
        <v>8</v>
      </c>
      <c r="K1403" t="s">
        <v>2568</v>
      </c>
      <c r="L1403" t="s">
        <v>2569</v>
      </c>
      <c r="M1403" t="s">
        <v>794</v>
      </c>
      <c r="N1403">
        <v>0</v>
      </c>
      <c r="O1403" t="s">
        <v>47</v>
      </c>
      <c r="P1403">
        <v>2617</v>
      </c>
      <c r="Q1403" t="s">
        <v>48</v>
      </c>
      <c r="R1403" t="s">
        <v>63</v>
      </c>
      <c r="S1403" t="s">
        <v>64</v>
      </c>
      <c r="T1403" t="s">
        <v>51</v>
      </c>
      <c r="U1403" t="s">
        <v>96</v>
      </c>
      <c r="V1403">
        <v>1.1000000000000001</v>
      </c>
      <c r="W1403" s="1">
        <v>1501.5000000000002</v>
      </c>
      <c r="X1403">
        <v>1</v>
      </c>
      <c r="Y1403">
        <v>3.03</v>
      </c>
      <c r="Z1403">
        <v>5</v>
      </c>
      <c r="AA1403">
        <v>0.60599999999999998</v>
      </c>
      <c r="AB1403" s="2">
        <v>0</v>
      </c>
      <c r="AC1403" s="1">
        <v>0</v>
      </c>
      <c r="AD1403" s="7">
        <v>43501</v>
      </c>
      <c r="AE1403" s="7">
        <v>43502</v>
      </c>
      <c r="AF1403">
        <v>1</v>
      </c>
      <c r="AG1403" t="s">
        <v>53</v>
      </c>
      <c r="AH1403" s="2">
        <v>0</v>
      </c>
      <c r="AI1403" s="1">
        <v>0</v>
      </c>
      <c r="AJ1403" s="1">
        <v>0</v>
      </c>
      <c r="AK1403" s="6" t="str">
        <f>+IF(Tabla1[[#This Row],[REQUEST_TY]]="SR MANTENIMIENTO CORRECTIVO", "EMERGENCIA", "OTROS")</f>
        <v>EMERGENCIA</v>
      </c>
      <c r="AL1403" s="6" t="str">
        <f>+_xlfn.IFS(Tabla1[[#This Row],[Veces obj]]&lt;=1,"0-1",Tabla1[[#This Row],[Veces obj]]&lt;=2,"1-2",Tabla1[[#This Row],[Veces obj]]&lt;=3,"2-3",TRUE,"&gt;3")</f>
        <v>0-1</v>
      </c>
      <c r="AM1403" s="6" t="str">
        <f>+_xlfn.IFS(MONTH(Tabla1[[#This Row],[MES]])&lt;=3,"Q1",MONTH(Tabla1[[#This Row],[MES]])&lt;=6,"Q2",MONTH(Tabla1[[#This Row],[MES]])&lt;=9,"Q3",TRUE,"Q4")</f>
        <v>Q1</v>
      </c>
      <c r="AN1403" t="str">
        <f>+IFERROR(VLOOKUP(Tabla1[[#This Row],[CUENTA]],CTAS[],2,0),"OTROS")</f>
        <v>OTROS</v>
      </c>
      <c r="AP1403" t="str">
        <f>+IFERROR(VLOOKUP(Tabla1[[#This Row],[EMPLEADO]],IS[],3,0),"OTROS")</f>
        <v>OTROS</v>
      </c>
      <c r="AQ1403" t="str">
        <f>+IFERROR(VLOOKUP(Tabla1[[#This Row],[EMPLEADO]],IS[[NÓMINA]:[INGENIERO]],2,0),"OTROS")</f>
        <v>OTROS</v>
      </c>
    </row>
    <row r="1404" spans="1:43" x14ac:dyDescent="0.25">
      <c r="A1404" t="s">
        <v>4444</v>
      </c>
      <c r="B1404">
        <v>1</v>
      </c>
      <c r="C1404" t="s">
        <v>7035</v>
      </c>
      <c r="D1404" t="s">
        <v>38</v>
      </c>
      <c r="E1404" t="s">
        <v>1077</v>
      </c>
      <c r="F1404" t="s">
        <v>7036</v>
      </c>
      <c r="G1404" s="17" t="s">
        <v>2786</v>
      </c>
      <c r="H1404" t="s">
        <v>409</v>
      </c>
      <c r="I1404" t="s">
        <v>43</v>
      </c>
      <c r="J1404" t="s">
        <v>8</v>
      </c>
      <c r="K1404" t="s">
        <v>1273</v>
      </c>
      <c r="L1404" t="s">
        <v>1274</v>
      </c>
      <c r="M1404" t="s">
        <v>968</v>
      </c>
      <c r="N1404">
        <v>0</v>
      </c>
      <c r="O1404" t="s">
        <v>47</v>
      </c>
      <c r="P1404">
        <v>4</v>
      </c>
      <c r="Q1404" t="s">
        <v>207</v>
      </c>
      <c r="R1404" t="s">
        <v>63</v>
      </c>
      <c r="S1404" t="s">
        <v>64</v>
      </c>
      <c r="T1404" t="s">
        <v>51</v>
      </c>
      <c r="U1404" t="s">
        <v>209</v>
      </c>
      <c r="V1404">
        <v>0</v>
      </c>
      <c r="W1404" s="1">
        <v>0</v>
      </c>
      <c r="X1404">
        <v>1</v>
      </c>
      <c r="Y1404">
        <v>3.03</v>
      </c>
      <c r="Z1404">
        <v>5</v>
      </c>
      <c r="AA1404">
        <v>0.60599999999999998</v>
      </c>
      <c r="AB1404" s="2">
        <v>0</v>
      </c>
      <c r="AC1404" s="1">
        <v>0</v>
      </c>
      <c r="AD1404" s="7">
        <v>43521</v>
      </c>
      <c r="AE1404" s="7">
        <v>43521</v>
      </c>
      <c r="AF1404">
        <v>0</v>
      </c>
      <c r="AG1404" t="s">
        <v>53</v>
      </c>
      <c r="AH1404" s="2">
        <v>0</v>
      </c>
      <c r="AI1404" s="1">
        <v>0</v>
      </c>
      <c r="AJ1404" s="1">
        <v>0</v>
      </c>
      <c r="AK1404" s="6" t="str">
        <f>+IF(Tabla1[[#This Row],[REQUEST_TY]]="SR MANTENIMIENTO CORRECTIVO", "EMERGENCIA", "OTROS")</f>
        <v>EMERGENCIA</v>
      </c>
      <c r="AL1404" s="6" t="str">
        <f>+_xlfn.IFS(Tabla1[[#This Row],[Veces obj]]&lt;=1,"0-1",Tabla1[[#This Row],[Veces obj]]&lt;=2,"1-2",Tabla1[[#This Row],[Veces obj]]&lt;=3,"2-3",TRUE,"&gt;3")</f>
        <v>0-1</v>
      </c>
      <c r="AM1404" s="6" t="str">
        <f>+_xlfn.IFS(MONTH(Tabla1[[#This Row],[MES]])&lt;=3,"Q1",MONTH(Tabla1[[#This Row],[MES]])&lt;=6,"Q2",MONTH(Tabla1[[#This Row],[MES]])&lt;=9,"Q3",TRUE,"Q4")</f>
        <v>Q1</v>
      </c>
      <c r="AN1404" t="str">
        <f>+IFERROR(VLOOKUP(Tabla1[[#This Row],[CUENTA]],CTAS[],2,0),"OTROS")</f>
        <v>OTROS</v>
      </c>
      <c r="AP1404" t="str">
        <f>+IFERROR(VLOOKUP(Tabla1[[#This Row],[EMPLEADO]],IS[],3,0),"OTROS")</f>
        <v>OTROS</v>
      </c>
      <c r="AQ1404" t="str">
        <f>+IFERROR(VLOOKUP(Tabla1[[#This Row],[EMPLEADO]],IS[[NÓMINA]:[INGENIERO]],2,0),"OTROS")</f>
        <v>OTROS</v>
      </c>
    </row>
    <row r="1405" spans="1:43" x14ac:dyDescent="0.25">
      <c r="A1405" t="s">
        <v>36</v>
      </c>
      <c r="B1405">
        <v>1</v>
      </c>
      <c r="C1405" t="s">
        <v>590</v>
      </c>
      <c r="D1405" t="s">
        <v>38</v>
      </c>
      <c r="E1405" t="s">
        <v>435</v>
      </c>
      <c r="F1405" t="s">
        <v>591</v>
      </c>
      <c r="G1405" s="17" t="s">
        <v>437</v>
      </c>
      <c r="H1405" t="s">
        <v>592</v>
      </c>
      <c r="I1405" t="s">
        <v>43</v>
      </c>
      <c r="J1405" t="s">
        <v>8</v>
      </c>
      <c r="K1405" t="s">
        <v>438</v>
      </c>
      <c r="L1405" t="s">
        <v>439</v>
      </c>
      <c r="M1405" t="s">
        <v>165</v>
      </c>
      <c r="N1405">
        <v>0</v>
      </c>
      <c r="O1405" t="s">
        <v>47</v>
      </c>
      <c r="P1405">
        <v>10</v>
      </c>
      <c r="Q1405" t="s">
        <v>194</v>
      </c>
      <c r="R1405" t="s">
        <v>440</v>
      </c>
      <c r="S1405" t="s">
        <v>139</v>
      </c>
      <c r="T1405" t="s">
        <v>51</v>
      </c>
      <c r="U1405" t="s">
        <v>224</v>
      </c>
      <c r="V1405">
        <v>0.8</v>
      </c>
      <c r="W1405" s="1">
        <v>1258.4000000000003</v>
      </c>
      <c r="X1405">
        <v>1</v>
      </c>
      <c r="Y1405">
        <v>0.23</v>
      </c>
      <c r="Z1405">
        <v>4</v>
      </c>
      <c r="AA1405">
        <v>5.7500000000000002E-2</v>
      </c>
      <c r="AB1405" s="2">
        <v>0</v>
      </c>
      <c r="AC1405" s="1">
        <v>0</v>
      </c>
      <c r="AD1405" s="7">
        <v>43486</v>
      </c>
      <c r="AE1405" s="7">
        <v>43487</v>
      </c>
      <c r="AF1405">
        <v>1</v>
      </c>
      <c r="AG1405" t="s">
        <v>53</v>
      </c>
      <c r="AH1405" s="2">
        <v>0</v>
      </c>
      <c r="AI1405" s="1">
        <v>0</v>
      </c>
      <c r="AJ1405" s="1">
        <v>0</v>
      </c>
      <c r="AK1405" s="6" t="str">
        <f>+IF(Tabla1[[#This Row],[REQUEST_TY]]="SR MANTENIMIENTO CORRECTIVO", "EMERGENCIA", "OTROS")</f>
        <v>EMERGENCIA</v>
      </c>
      <c r="AL1405" s="6" t="str">
        <f>+_xlfn.IFS(Tabla1[[#This Row],[Veces obj]]&lt;=1,"0-1",Tabla1[[#This Row],[Veces obj]]&lt;=2,"1-2",Tabla1[[#This Row],[Veces obj]]&lt;=3,"2-3",TRUE,"&gt;3")</f>
        <v>0-1</v>
      </c>
      <c r="AM1405" s="6" t="str">
        <f>+_xlfn.IFS(MONTH(Tabla1[[#This Row],[MES]])&lt;=3,"Q1",MONTH(Tabla1[[#This Row],[MES]])&lt;=6,"Q2",MONTH(Tabla1[[#This Row],[MES]])&lt;=9,"Q3",TRUE,"Q4")</f>
        <v>Q1</v>
      </c>
      <c r="AN1405" t="str">
        <f>+IFERROR(VLOOKUP(Tabla1[[#This Row],[CUENTA]],CTAS[],2,0),"OTROS")</f>
        <v>OTROS</v>
      </c>
      <c r="AO1405">
        <v>1</v>
      </c>
      <c r="AP1405" t="str">
        <f>+IFERROR(VLOOKUP(Tabla1[[#This Row],[EMPLEADO]],IS[],3,0),"OTROS")</f>
        <v>CHIHUAHUA</v>
      </c>
      <c r="AQ1405" t="str">
        <f>+IFERROR(VLOOKUP(Tabla1[[#This Row],[EMPLEADO]],IS[[NÓMINA]:[INGENIERO]],2,0),"OTROS")</f>
        <v>VICTOR MENDEZ</v>
      </c>
    </row>
    <row r="1406" spans="1:43" x14ac:dyDescent="0.25">
      <c r="A1406" t="s">
        <v>4444</v>
      </c>
      <c r="B1406">
        <v>1</v>
      </c>
      <c r="C1406" t="s">
        <v>7235</v>
      </c>
      <c r="D1406" t="s">
        <v>38</v>
      </c>
      <c r="E1406" t="s">
        <v>85</v>
      </c>
      <c r="F1406" t="s">
        <v>7236</v>
      </c>
      <c r="G1406" s="17" t="s">
        <v>7237</v>
      </c>
      <c r="H1406" t="s">
        <v>1063</v>
      </c>
      <c r="I1406" t="s">
        <v>43</v>
      </c>
      <c r="J1406" t="s">
        <v>8</v>
      </c>
      <c r="K1406" t="s">
        <v>370</v>
      </c>
      <c r="L1406" t="s">
        <v>7238</v>
      </c>
      <c r="M1406" t="s">
        <v>387</v>
      </c>
      <c r="N1406">
        <v>0</v>
      </c>
      <c r="O1406" t="s">
        <v>47</v>
      </c>
      <c r="P1406">
        <v>1036</v>
      </c>
      <c r="Q1406" t="s">
        <v>48</v>
      </c>
      <c r="R1406" t="s">
        <v>49</v>
      </c>
      <c r="S1406" t="s">
        <v>50</v>
      </c>
      <c r="T1406" t="s">
        <v>51</v>
      </c>
      <c r="U1406" t="s">
        <v>52</v>
      </c>
      <c r="V1406">
        <v>1.05</v>
      </c>
      <c r="W1406" s="1">
        <v>750.75000000000011</v>
      </c>
      <c r="X1406">
        <v>1</v>
      </c>
      <c r="Y1406">
        <v>3.05</v>
      </c>
      <c r="Z1406">
        <v>5</v>
      </c>
      <c r="AA1406">
        <v>0.61</v>
      </c>
      <c r="AB1406" s="2">
        <v>0</v>
      </c>
      <c r="AC1406" s="1">
        <v>0</v>
      </c>
      <c r="AD1406" s="7">
        <v>43523</v>
      </c>
      <c r="AE1406" s="7">
        <v>43523</v>
      </c>
      <c r="AF1406">
        <v>0</v>
      </c>
      <c r="AG1406" t="s">
        <v>53</v>
      </c>
      <c r="AH1406" s="2">
        <v>0</v>
      </c>
      <c r="AI1406" s="1">
        <v>0</v>
      </c>
      <c r="AJ1406" s="1">
        <v>0</v>
      </c>
      <c r="AK1406" s="6" t="str">
        <f>+IF(Tabla1[[#This Row],[REQUEST_TY]]="SR MANTENIMIENTO CORRECTIVO", "EMERGENCIA", "OTROS")</f>
        <v>EMERGENCIA</v>
      </c>
      <c r="AL1406" s="6" t="str">
        <f>+_xlfn.IFS(Tabla1[[#This Row],[Veces obj]]&lt;=1,"0-1",Tabla1[[#This Row],[Veces obj]]&lt;=2,"1-2",Tabla1[[#This Row],[Veces obj]]&lt;=3,"2-3",TRUE,"&gt;3")</f>
        <v>0-1</v>
      </c>
      <c r="AM1406" s="6" t="str">
        <f>+_xlfn.IFS(MONTH(Tabla1[[#This Row],[MES]])&lt;=3,"Q1",MONTH(Tabla1[[#This Row],[MES]])&lt;=6,"Q2",MONTH(Tabla1[[#This Row],[MES]])&lt;=9,"Q3",TRUE,"Q4")</f>
        <v>Q1</v>
      </c>
      <c r="AN1406" t="str">
        <f>+IFERROR(VLOOKUP(Tabla1[[#This Row],[CUENTA]],CTAS[],2,0),"OTROS")</f>
        <v>OTROS</v>
      </c>
      <c r="AP1406" t="str">
        <f>+IFERROR(VLOOKUP(Tabla1[[#This Row],[EMPLEADO]],IS[],3,0),"OTROS")</f>
        <v>OTROS</v>
      </c>
      <c r="AQ1406" t="str">
        <f>+IFERROR(VLOOKUP(Tabla1[[#This Row],[EMPLEADO]],IS[[NÓMINA]:[INGENIERO]],2,0),"OTROS")</f>
        <v>OTROS</v>
      </c>
    </row>
    <row r="1407" spans="1:43" x14ac:dyDescent="0.25">
      <c r="A1407" t="s">
        <v>4444</v>
      </c>
      <c r="B1407">
        <v>1</v>
      </c>
      <c r="C1407" t="s">
        <v>5244</v>
      </c>
      <c r="D1407" t="s">
        <v>38</v>
      </c>
      <c r="E1407" t="s">
        <v>725</v>
      </c>
      <c r="F1407" t="s">
        <v>5245</v>
      </c>
      <c r="G1407" s="17" t="s">
        <v>5246</v>
      </c>
      <c r="H1407" t="s">
        <v>691</v>
      </c>
      <c r="I1407" t="s">
        <v>43</v>
      </c>
      <c r="J1407" t="s">
        <v>8</v>
      </c>
      <c r="K1407" t="s">
        <v>59</v>
      </c>
      <c r="L1407" t="s">
        <v>5247</v>
      </c>
      <c r="M1407" t="s">
        <v>215</v>
      </c>
      <c r="N1407">
        <v>0</v>
      </c>
      <c r="O1407" t="s">
        <v>47</v>
      </c>
      <c r="P1407">
        <v>133</v>
      </c>
      <c r="Q1407" t="s">
        <v>48</v>
      </c>
      <c r="R1407" t="s">
        <v>223</v>
      </c>
      <c r="S1407" t="s">
        <v>139</v>
      </c>
      <c r="T1407" t="s">
        <v>51</v>
      </c>
      <c r="U1407" t="s">
        <v>353</v>
      </c>
      <c r="V1407">
        <v>1.1499999999999999</v>
      </c>
      <c r="W1407" s="1">
        <v>1808.95</v>
      </c>
      <c r="X1407">
        <v>1</v>
      </c>
      <c r="Y1407">
        <v>2.4500000000000002</v>
      </c>
      <c r="Z1407">
        <v>4</v>
      </c>
      <c r="AA1407">
        <v>0.61250000000000004</v>
      </c>
      <c r="AB1407" s="2">
        <v>0</v>
      </c>
      <c r="AC1407" s="1">
        <v>0</v>
      </c>
      <c r="AD1407" s="7">
        <v>43504</v>
      </c>
      <c r="AE1407" s="7">
        <v>43507</v>
      </c>
      <c r="AF1407">
        <v>1</v>
      </c>
      <c r="AG1407" t="s">
        <v>53</v>
      </c>
      <c r="AH1407" s="2">
        <v>0</v>
      </c>
      <c r="AI1407" s="1">
        <v>0</v>
      </c>
      <c r="AJ1407" s="1">
        <v>0</v>
      </c>
      <c r="AK1407" s="6" t="str">
        <f>+IF(Tabla1[[#This Row],[REQUEST_TY]]="SR MANTENIMIENTO CORRECTIVO", "EMERGENCIA", "OTROS")</f>
        <v>EMERGENCIA</v>
      </c>
      <c r="AL1407" s="6" t="str">
        <f>+_xlfn.IFS(Tabla1[[#This Row],[Veces obj]]&lt;=1,"0-1",Tabla1[[#This Row],[Veces obj]]&lt;=2,"1-2",Tabla1[[#This Row],[Veces obj]]&lt;=3,"2-3",TRUE,"&gt;3")</f>
        <v>0-1</v>
      </c>
      <c r="AM1407" s="6" t="str">
        <f>+_xlfn.IFS(MONTH(Tabla1[[#This Row],[MES]])&lt;=3,"Q1",MONTH(Tabla1[[#This Row],[MES]])&lt;=6,"Q2",MONTH(Tabla1[[#This Row],[MES]])&lt;=9,"Q3",TRUE,"Q4")</f>
        <v>Q1</v>
      </c>
      <c r="AN1407" t="str">
        <f>+IFERROR(VLOOKUP(Tabla1[[#This Row],[CUENTA]],CTAS[],2,0),"OTROS")</f>
        <v>OTROS</v>
      </c>
      <c r="AP1407" t="str">
        <f>+IFERROR(VLOOKUP(Tabla1[[#This Row],[EMPLEADO]],IS[],3,0),"OTROS")</f>
        <v>OTROS</v>
      </c>
      <c r="AQ1407" t="str">
        <f>+IFERROR(VLOOKUP(Tabla1[[#This Row],[EMPLEADO]],IS[[NÓMINA]:[INGENIERO]],2,0),"OTROS")</f>
        <v>OTROS</v>
      </c>
    </row>
    <row r="1408" spans="1:43" x14ac:dyDescent="0.25">
      <c r="A1408" t="s">
        <v>4444</v>
      </c>
      <c r="B1408">
        <v>1</v>
      </c>
      <c r="C1408" t="s">
        <v>5266</v>
      </c>
      <c r="D1408" t="s">
        <v>38</v>
      </c>
      <c r="E1408" t="s">
        <v>85</v>
      </c>
      <c r="F1408" t="s">
        <v>5267</v>
      </c>
      <c r="G1408" s="17" t="s">
        <v>5268</v>
      </c>
      <c r="H1408" t="s">
        <v>691</v>
      </c>
      <c r="I1408" t="s">
        <v>43</v>
      </c>
      <c r="J1408" t="s">
        <v>8</v>
      </c>
      <c r="K1408" t="s">
        <v>370</v>
      </c>
      <c r="L1408" t="s">
        <v>5269</v>
      </c>
      <c r="M1408" t="s">
        <v>640</v>
      </c>
      <c r="N1408">
        <v>0</v>
      </c>
      <c r="O1408" t="s">
        <v>47</v>
      </c>
      <c r="P1408">
        <v>49</v>
      </c>
      <c r="Q1408" t="s">
        <v>82</v>
      </c>
      <c r="R1408" t="s">
        <v>49</v>
      </c>
      <c r="S1408" t="s">
        <v>50</v>
      </c>
      <c r="T1408" t="s">
        <v>51</v>
      </c>
      <c r="U1408" t="s">
        <v>120</v>
      </c>
      <c r="V1408">
        <v>0.8</v>
      </c>
      <c r="W1408" s="1">
        <v>572.00000000000011</v>
      </c>
      <c r="X1408">
        <v>1</v>
      </c>
      <c r="Y1408">
        <v>3.07</v>
      </c>
      <c r="Z1408">
        <v>5</v>
      </c>
      <c r="AA1408">
        <v>0.61399999999999999</v>
      </c>
      <c r="AB1408" s="2">
        <v>0</v>
      </c>
      <c r="AC1408" s="1">
        <v>0</v>
      </c>
      <c r="AD1408" s="7">
        <v>43503</v>
      </c>
      <c r="AE1408" s="7">
        <v>43503</v>
      </c>
      <c r="AF1408">
        <v>0</v>
      </c>
      <c r="AG1408" t="s">
        <v>53</v>
      </c>
      <c r="AH1408" s="2">
        <v>0</v>
      </c>
      <c r="AI1408" s="1">
        <v>0</v>
      </c>
      <c r="AJ1408" s="1">
        <v>0</v>
      </c>
      <c r="AK1408" s="6" t="str">
        <f>+IF(Tabla1[[#This Row],[REQUEST_TY]]="SR MANTENIMIENTO CORRECTIVO", "EMERGENCIA", "OTROS")</f>
        <v>EMERGENCIA</v>
      </c>
      <c r="AL1408" s="6" t="str">
        <f>+_xlfn.IFS(Tabla1[[#This Row],[Veces obj]]&lt;=1,"0-1",Tabla1[[#This Row],[Veces obj]]&lt;=2,"1-2",Tabla1[[#This Row],[Veces obj]]&lt;=3,"2-3",TRUE,"&gt;3")</f>
        <v>0-1</v>
      </c>
      <c r="AM1408" s="6" t="str">
        <f>+_xlfn.IFS(MONTH(Tabla1[[#This Row],[MES]])&lt;=3,"Q1",MONTH(Tabla1[[#This Row],[MES]])&lt;=6,"Q2",MONTH(Tabla1[[#This Row],[MES]])&lt;=9,"Q3",TRUE,"Q4")</f>
        <v>Q1</v>
      </c>
      <c r="AN1408" t="str">
        <f>+IFERROR(VLOOKUP(Tabla1[[#This Row],[CUENTA]],CTAS[],2,0),"OTROS")</f>
        <v>OTROS</v>
      </c>
      <c r="AP1408" t="str">
        <f>+IFERROR(VLOOKUP(Tabla1[[#This Row],[EMPLEADO]],IS[],3,0),"OTROS")</f>
        <v>OTROS</v>
      </c>
      <c r="AQ1408" t="str">
        <f>+IFERROR(VLOOKUP(Tabla1[[#This Row],[EMPLEADO]],IS[[NÓMINA]:[INGENIERO]],2,0),"OTROS")</f>
        <v>OTROS</v>
      </c>
    </row>
    <row r="1409" spans="1:43" x14ac:dyDescent="0.25">
      <c r="A1409" t="s">
        <v>4444</v>
      </c>
      <c r="B1409">
        <v>1</v>
      </c>
      <c r="C1409" t="s">
        <v>5126</v>
      </c>
      <c r="D1409" t="s">
        <v>38</v>
      </c>
      <c r="E1409" t="s">
        <v>604</v>
      </c>
      <c r="F1409" t="s">
        <v>5127</v>
      </c>
      <c r="G1409" s="17" t="s">
        <v>5128</v>
      </c>
      <c r="H1409" t="s">
        <v>592</v>
      </c>
      <c r="I1409" t="s">
        <v>43</v>
      </c>
      <c r="J1409" t="s">
        <v>8</v>
      </c>
      <c r="K1409" t="s">
        <v>169</v>
      </c>
      <c r="L1409" t="s">
        <v>5129</v>
      </c>
      <c r="M1409" t="s">
        <v>119</v>
      </c>
      <c r="N1409">
        <v>0</v>
      </c>
      <c r="O1409" t="s">
        <v>47</v>
      </c>
      <c r="P1409">
        <v>89</v>
      </c>
      <c r="Q1409" t="s">
        <v>48</v>
      </c>
      <c r="R1409" t="s">
        <v>63</v>
      </c>
      <c r="S1409" t="s">
        <v>64</v>
      </c>
      <c r="T1409" t="s">
        <v>51</v>
      </c>
      <c r="U1409" t="s">
        <v>96</v>
      </c>
      <c r="V1409">
        <v>1.1000000000000001</v>
      </c>
      <c r="W1409" s="1">
        <v>1501.5000000000002</v>
      </c>
      <c r="X1409">
        <v>1</v>
      </c>
      <c r="Y1409">
        <v>0.5</v>
      </c>
      <c r="Z1409">
        <v>5</v>
      </c>
      <c r="AA1409">
        <v>0.1</v>
      </c>
      <c r="AB1409" s="2">
        <v>0</v>
      </c>
      <c r="AC1409" s="1">
        <v>0</v>
      </c>
      <c r="AD1409" s="7">
        <v>43502</v>
      </c>
      <c r="AE1409" s="7">
        <v>43502</v>
      </c>
      <c r="AF1409">
        <v>0</v>
      </c>
      <c r="AG1409" t="s">
        <v>53</v>
      </c>
      <c r="AH1409" s="2">
        <v>0</v>
      </c>
      <c r="AI1409" s="1">
        <v>0</v>
      </c>
      <c r="AJ1409" s="1">
        <v>0</v>
      </c>
      <c r="AK1409" s="6" t="str">
        <f>+IF(Tabla1[[#This Row],[REQUEST_TY]]="SR MANTENIMIENTO CORRECTIVO", "EMERGENCIA", "OTROS")</f>
        <v>EMERGENCIA</v>
      </c>
      <c r="AL1409" s="6" t="str">
        <f>+_xlfn.IFS(Tabla1[[#This Row],[Veces obj]]&lt;=1,"0-1",Tabla1[[#This Row],[Veces obj]]&lt;=2,"1-2",Tabla1[[#This Row],[Veces obj]]&lt;=3,"2-3",TRUE,"&gt;3")</f>
        <v>0-1</v>
      </c>
      <c r="AM1409" s="6" t="str">
        <f>+_xlfn.IFS(MONTH(Tabla1[[#This Row],[MES]])&lt;=3,"Q1",MONTH(Tabla1[[#This Row],[MES]])&lt;=6,"Q2",MONTH(Tabla1[[#This Row],[MES]])&lt;=9,"Q3",TRUE,"Q4")</f>
        <v>Q1</v>
      </c>
      <c r="AN1409" t="str">
        <f>+IFERROR(VLOOKUP(Tabla1[[#This Row],[CUENTA]],CTAS[],2,0),"OTROS")</f>
        <v>OTROS</v>
      </c>
      <c r="AO1409">
        <v>1</v>
      </c>
      <c r="AP1409" t="str">
        <f>+IFERROR(VLOOKUP(Tabla1[[#This Row],[EMPLEADO]],IS[],3,0),"OTROS")</f>
        <v>CHIHUAHUA</v>
      </c>
      <c r="AQ1409" t="str">
        <f>+IFERROR(VLOOKUP(Tabla1[[#This Row],[EMPLEADO]],IS[[NÓMINA]:[INGENIERO]],2,0),"OTROS")</f>
        <v>VICTOR MENDEZ</v>
      </c>
    </row>
    <row r="1410" spans="1:43" x14ac:dyDescent="0.25">
      <c r="A1410" t="s">
        <v>4444</v>
      </c>
      <c r="B1410">
        <v>1</v>
      </c>
      <c r="C1410" t="s">
        <v>5463</v>
      </c>
      <c r="D1410" t="s">
        <v>38</v>
      </c>
      <c r="E1410" t="s">
        <v>133</v>
      </c>
      <c r="F1410" t="s">
        <v>5464</v>
      </c>
      <c r="G1410" s="17" t="s">
        <v>5066</v>
      </c>
      <c r="H1410" t="s">
        <v>592</v>
      </c>
      <c r="I1410" t="s">
        <v>43</v>
      </c>
      <c r="J1410" t="s">
        <v>8</v>
      </c>
      <c r="K1410" t="s">
        <v>59</v>
      </c>
      <c r="L1410" t="s">
        <v>5067</v>
      </c>
      <c r="M1410" t="s">
        <v>119</v>
      </c>
      <c r="N1410">
        <v>0</v>
      </c>
      <c r="O1410" t="s">
        <v>47</v>
      </c>
      <c r="P1410">
        <v>3</v>
      </c>
      <c r="Q1410" t="s">
        <v>388</v>
      </c>
      <c r="R1410" t="s">
        <v>138</v>
      </c>
      <c r="S1410" t="s">
        <v>139</v>
      </c>
      <c r="T1410" t="s">
        <v>51</v>
      </c>
      <c r="U1410" t="s">
        <v>872</v>
      </c>
      <c r="V1410">
        <v>0</v>
      </c>
      <c r="W1410" s="1">
        <v>0</v>
      </c>
      <c r="X1410">
        <v>1</v>
      </c>
      <c r="Y1410">
        <v>0.4</v>
      </c>
      <c r="Z1410">
        <v>4</v>
      </c>
      <c r="AA1410">
        <v>0.1</v>
      </c>
      <c r="AB1410" s="2">
        <v>0</v>
      </c>
      <c r="AC1410" s="1">
        <v>0</v>
      </c>
      <c r="AD1410" s="7">
        <v>43517</v>
      </c>
      <c r="AE1410" s="7">
        <v>43518</v>
      </c>
      <c r="AF1410">
        <v>1</v>
      </c>
      <c r="AG1410" t="s">
        <v>53</v>
      </c>
      <c r="AH1410" s="2">
        <v>0</v>
      </c>
      <c r="AI1410" s="1">
        <v>0</v>
      </c>
      <c r="AJ1410" s="1">
        <v>0</v>
      </c>
      <c r="AK1410" s="6" t="str">
        <f>+IF(Tabla1[[#This Row],[REQUEST_TY]]="SR MANTENIMIENTO CORRECTIVO", "EMERGENCIA", "OTROS")</f>
        <v>EMERGENCIA</v>
      </c>
      <c r="AL1410" s="6" t="str">
        <f>+_xlfn.IFS(Tabla1[[#This Row],[Veces obj]]&lt;=1,"0-1",Tabla1[[#This Row],[Veces obj]]&lt;=2,"1-2",Tabla1[[#This Row],[Veces obj]]&lt;=3,"2-3",TRUE,"&gt;3")</f>
        <v>0-1</v>
      </c>
      <c r="AM1410" s="6" t="str">
        <f>+_xlfn.IFS(MONTH(Tabla1[[#This Row],[MES]])&lt;=3,"Q1",MONTH(Tabla1[[#This Row],[MES]])&lt;=6,"Q2",MONTH(Tabla1[[#This Row],[MES]])&lt;=9,"Q3",TRUE,"Q4")</f>
        <v>Q1</v>
      </c>
      <c r="AN1410" t="str">
        <f>+IFERROR(VLOOKUP(Tabla1[[#This Row],[CUENTA]],CTAS[],2,0),"OTROS")</f>
        <v>OTROS</v>
      </c>
      <c r="AO1410">
        <v>1</v>
      </c>
      <c r="AP1410" t="str">
        <f>+IFERROR(VLOOKUP(Tabla1[[#This Row],[EMPLEADO]],IS[],3,0),"OTROS")</f>
        <v>CHIHUAHUA</v>
      </c>
      <c r="AQ1410" t="str">
        <f>+IFERROR(VLOOKUP(Tabla1[[#This Row],[EMPLEADO]],IS[[NÓMINA]:[INGENIERO]],2,0),"OTROS")</f>
        <v>VICTOR MENDEZ</v>
      </c>
    </row>
    <row r="1411" spans="1:43" x14ac:dyDescent="0.25">
      <c r="A1411" t="s">
        <v>4444</v>
      </c>
      <c r="B1411">
        <v>1</v>
      </c>
      <c r="C1411" t="s">
        <v>5808</v>
      </c>
      <c r="D1411" t="s">
        <v>38</v>
      </c>
      <c r="E1411" t="s">
        <v>39</v>
      </c>
      <c r="F1411" t="s">
        <v>5809</v>
      </c>
      <c r="G1411" s="17" t="s">
        <v>5810</v>
      </c>
      <c r="H1411" t="s">
        <v>58</v>
      </c>
      <c r="I1411" t="s">
        <v>43</v>
      </c>
      <c r="J1411" t="s">
        <v>8</v>
      </c>
      <c r="K1411" t="s">
        <v>117</v>
      </c>
      <c r="L1411" t="s">
        <v>5811</v>
      </c>
      <c r="M1411" t="s">
        <v>222</v>
      </c>
      <c r="N1411">
        <v>0</v>
      </c>
      <c r="O1411" t="s">
        <v>47</v>
      </c>
      <c r="P1411">
        <v>263</v>
      </c>
      <c r="Q1411" t="s">
        <v>48</v>
      </c>
      <c r="R1411" t="s">
        <v>49</v>
      </c>
      <c r="S1411" t="s">
        <v>50</v>
      </c>
      <c r="T1411" t="s">
        <v>51</v>
      </c>
      <c r="U1411" t="s">
        <v>52</v>
      </c>
      <c r="V1411">
        <v>1.05</v>
      </c>
      <c r="W1411" s="1">
        <v>750.75000000000011</v>
      </c>
      <c r="X1411">
        <v>1</v>
      </c>
      <c r="Y1411">
        <v>3.08</v>
      </c>
      <c r="Z1411">
        <v>5</v>
      </c>
      <c r="AA1411">
        <v>0.61599999999999999</v>
      </c>
      <c r="AB1411" s="2">
        <v>0</v>
      </c>
      <c r="AC1411" s="1">
        <v>0</v>
      </c>
      <c r="AD1411" s="7">
        <v>43508</v>
      </c>
      <c r="AE1411" s="7">
        <v>43509</v>
      </c>
      <c r="AF1411">
        <v>1</v>
      </c>
      <c r="AG1411" t="s">
        <v>53</v>
      </c>
      <c r="AH1411" s="2">
        <v>0</v>
      </c>
      <c r="AI1411" s="1">
        <v>0</v>
      </c>
      <c r="AJ1411" s="1">
        <v>0</v>
      </c>
      <c r="AK1411" s="6" t="str">
        <f>+IF(Tabla1[[#This Row],[REQUEST_TY]]="SR MANTENIMIENTO CORRECTIVO", "EMERGENCIA", "OTROS")</f>
        <v>EMERGENCIA</v>
      </c>
      <c r="AL1411" s="6" t="str">
        <f>+_xlfn.IFS(Tabla1[[#This Row],[Veces obj]]&lt;=1,"0-1",Tabla1[[#This Row],[Veces obj]]&lt;=2,"1-2",Tabla1[[#This Row],[Veces obj]]&lt;=3,"2-3",TRUE,"&gt;3")</f>
        <v>0-1</v>
      </c>
      <c r="AM1411" s="6" t="str">
        <f>+_xlfn.IFS(MONTH(Tabla1[[#This Row],[MES]])&lt;=3,"Q1",MONTH(Tabla1[[#This Row],[MES]])&lt;=6,"Q2",MONTH(Tabla1[[#This Row],[MES]])&lt;=9,"Q3",TRUE,"Q4")</f>
        <v>Q1</v>
      </c>
      <c r="AN1411" t="str">
        <f>+IFERROR(VLOOKUP(Tabla1[[#This Row],[CUENTA]],CTAS[],2,0),"OTROS")</f>
        <v>OTROS</v>
      </c>
      <c r="AP1411" t="str">
        <f>+IFERROR(VLOOKUP(Tabla1[[#This Row],[EMPLEADO]],IS[],3,0),"OTROS")</f>
        <v>OTROS</v>
      </c>
      <c r="AQ1411" t="str">
        <f>+IFERROR(VLOOKUP(Tabla1[[#This Row],[EMPLEADO]],IS[[NÓMINA]:[INGENIERO]],2,0),"OTROS")</f>
        <v>OTROS</v>
      </c>
    </row>
    <row r="1412" spans="1:43" x14ac:dyDescent="0.25">
      <c r="A1412" t="s">
        <v>4444</v>
      </c>
      <c r="B1412">
        <v>1</v>
      </c>
      <c r="C1412" t="s">
        <v>5195</v>
      </c>
      <c r="D1412" t="s">
        <v>38</v>
      </c>
      <c r="E1412" t="s">
        <v>39</v>
      </c>
      <c r="F1412" t="s">
        <v>5196</v>
      </c>
      <c r="G1412" s="17" t="s">
        <v>5197</v>
      </c>
      <c r="H1412" t="s">
        <v>568</v>
      </c>
      <c r="I1412" t="s">
        <v>43</v>
      </c>
      <c r="J1412" t="s">
        <v>8</v>
      </c>
      <c r="K1412" t="s">
        <v>199</v>
      </c>
      <c r="L1412" t="s">
        <v>5198</v>
      </c>
      <c r="M1412" t="s">
        <v>932</v>
      </c>
      <c r="N1412">
        <v>0</v>
      </c>
      <c r="O1412" t="s">
        <v>47</v>
      </c>
      <c r="P1412">
        <v>2624</v>
      </c>
      <c r="Q1412" t="s">
        <v>48</v>
      </c>
      <c r="R1412" t="s">
        <v>49</v>
      </c>
      <c r="S1412" t="s">
        <v>50</v>
      </c>
      <c r="T1412" t="s">
        <v>51</v>
      </c>
      <c r="U1412" t="s">
        <v>52</v>
      </c>
      <c r="V1412">
        <v>1.05</v>
      </c>
      <c r="W1412" s="1">
        <v>750.75000000000011</v>
      </c>
      <c r="X1412">
        <v>1</v>
      </c>
      <c r="Y1412">
        <v>3.1</v>
      </c>
      <c r="Z1412">
        <v>5</v>
      </c>
      <c r="AA1412">
        <v>0.62</v>
      </c>
      <c r="AB1412" s="2">
        <v>0</v>
      </c>
      <c r="AC1412" s="1">
        <v>0</v>
      </c>
      <c r="AD1412" s="7">
        <v>43502</v>
      </c>
      <c r="AE1412" s="7">
        <v>43502</v>
      </c>
      <c r="AF1412">
        <v>0</v>
      </c>
      <c r="AG1412" t="s">
        <v>53</v>
      </c>
      <c r="AH1412" s="2">
        <v>0</v>
      </c>
      <c r="AI1412" s="1">
        <v>0</v>
      </c>
      <c r="AJ1412" s="1">
        <v>0</v>
      </c>
      <c r="AK1412" s="6" t="str">
        <f>+IF(Tabla1[[#This Row],[REQUEST_TY]]="SR MANTENIMIENTO CORRECTIVO", "EMERGENCIA", "OTROS")</f>
        <v>EMERGENCIA</v>
      </c>
      <c r="AL1412" s="6" t="str">
        <f>+_xlfn.IFS(Tabla1[[#This Row],[Veces obj]]&lt;=1,"0-1",Tabla1[[#This Row],[Veces obj]]&lt;=2,"1-2",Tabla1[[#This Row],[Veces obj]]&lt;=3,"2-3",TRUE,"&gt;3")</f>
        <v>0-1</v>
      </c>
      <c r="AM1412" s="6" t="str">
        <f>+_xlfn.IFS(MONTH(Tabla1[[#This Row],[MES]])&lt;=3,"Q1",MONTH(Tabla1[[#This Row],[MES]])&lt;=6,"Q2",MONTH(Tabla1[[#This Row],[MES]])&lt;=9,"Q3",TRUE,"Q4")</f>
        <v>Q1</v>
      </c>
      <c r="AN1412" t="str">
        <f>+IFERROR(VLOOKUP(Tabla1[[#This Row],[CUENTA]],CTAS[],2,0),"OTROS")</f>
        <v>OTROS</v>
      </c>
      <c r="AP1412" t="str">
        <f>+IFERROR(VLOOKUP(Tabla1[[#This Row],[EMPLEADO]],IS[],3,0),"OTROS")</f>
        <v>OTROS</v>
      </c>
      <c r="AQ1412" t="str">
        <f>+IFERROR(VLOOKUP(Tabla1[[#This Row],[EMPLEADO]],IS[[NÓMINA]:[INGENIERO]],2,0),"OTROS")</f>
        <v>OTROS</v>
      </c>
    </row>
    <row r="1413" spans="1:43" x14ac:dyDescent="0.25">
      <c r="A1413" t="s">
        <v>4444</v>
      </c>
      <c r="B1413">
        <v>1</v>
      </c>
      <c r="C1413" t="s">
        <v>7122</v>
      </c>
      <c r="D1413" t="s">
        <v>38</v>
      </c>
      <c r="E1413" t="s">
        <v>113</v>
      </c>
      <c r="F1413" t="s">
        <v>7123</v>
      </c>
      <c r="G1413" s="17" t="s">
        <v>7124</v>
      </c>
      <c r="H1413" t="s">
        <v>679</v>
      </c>
      <c r="I1413" t="s">
        <v>43</v>
      </c>
      <c r="J1413" t="s">
        <v>8</v>
      </c>
      <c r="K1413" t="s">
        <v>144</v>
      </c>
      <c r="L1413" t="s">
        <v>616</v>
      </c>
      <c r="M1413" t="s">
        <v>46</v>
      </c>
      <c r="N1413">
        <v>0</v>
      </c>
      <c r="O1413" t="s">
        <v>47</v>
      </c>
      <c r="P1413">
        <v>137</v>
      </c>
      <c r="Q1413" t="s">
        <v>48</v>
      </c>
      <c r="R1413" t="s">
        <v>49</v>
      </c>
      <c r="S1413" t="s">
        <v>50</v>
      </c>
      <c r="T1413" t="s">
        <v>51</v>
      </c>
      <c r="U1413" t="s">
        <v>52</v>
      </c>
      <c r="V1413">
        <v>1.05</v>
      </c>
      <c r="W1413" s="1">
        <v>750.75000000000011</v>
      </c>
      <c r="X1413">
        <v>1</v>
      </c>
      <c r="Y1413">
        <v>3.12</v>
      </c>
      <c r="Z1413">
        <v>5</v>
      </c>
      <c r="AA1413">
        <v>0.624</v>
      </c>
      <c r="AB1413" s="2">
        <v>0</v>
      </c>
      <c r="AC1413" s="1">
        <v>0</v>
      </c>
      <c r="AD1413" s="7">
        <v>43522</v>
      </c>
      <c r="AE1413" s="7">
        <v>43522</v>
      </c>
      <c r="AF1413">
        <v>0</v>
      </c>
      <c r="AG1413" t="s">
        <v>53</v>
      </c>
      <c r="AH1413" s="2">
        <v>0</v>
      </c>
      <c r="AI1413" s="1">
        <v>0</v>
      </c>
      <c r="AJ1413" s="1">
        <v>0</v>
      </c>
      <c r="AK1413" s="6" t="str">
        <f>+IF(Tabla1[[#This Row],[REQUEST_TY]]="SR MANTENIMIENTO CORRECTIVO", "EMERGENCIA", "OTROS")</f>
        <v>EMERGENCIA</v>
      </c>
      <c r="AL1413" s="6" t="str">
        <f>+_xlfn.IFS(Tabla1[[#This Row],[Veces obj]]&lt;=1,"0-1",Tabla1[[#This Row],[Veces obj]]&lt;=2,"1-2",Tabla1[[#This Row],[Veces obj]]&lt;=3,"2-3",TRUE,"&gt;3")</f>
        <v>0-1</v>
      </c>
      <c r="AM1413" s="6" t="str">
        <f>+_xlfn.IFS(MONTH(Tabla1[[#This Row],[MES]])&lt;=3,"Q1",MONTH(Tabla1[[#This Row],[MES]])&lt;=6,"Q2",MONTH(Tabla1[[#This Row],[MES]])&lt;=9,"Q3",TRUE,"Q4")</f>
        <v>Q1</v>
      </c>
      <c r="AN1413" t="str">
        <f>+IFERROR(VLOOKUP(Tabla1[[#This Row],[CUENTA]],CTAS[],2,0),"OTROS")</f>
        <v>OTROS</v>
      </c>
      <c r="AP1413" t="str">
        <f>+IFERROR(VLOOKUP(Tabla1[[#This Row],[EMPLEADO]],IS[],3,0),"OTROS")</f>
        <v>OTROS</v>
      </c>
      <c r="AQ1413" t="str">
        <f>+IFERROR(VLOOKUP(Tabla1[[#This Row],[EMPLEADO]],IS[[NÓMINA]:[INGENIERO]],2,0),"OTROS")</f>
        <v>OTROS</v>
      </c>
    </row>
    <row r="1414" spans="1:43" x14ac:dyDescent="0.25">
      <c r="A1414" t="s">
        <v>36</v>
      </c>
      <c r="B1414">
        <v>1</v>
      </c>
      <c r="C1414" t="s">
        <v>2816</v>
      </c>
      <c r="D1414" t="s">
        <v>38</v>
      </c>
      <c r="E1414" t="s">
        <v>258</v>
      </c>
      <c r="F1414" t="s">
        <v>2817</v>
      </c>
      <c r="G1414" s="17" t="s">
        <v>2818</v>
      </c>
      <c r="H1414" t="s">
        <v>1572</v>
      </c>
      <c r="I1414" t="s">
        <v>43</v>
      </c>
      <c r="J1414" t="s">
        <v>8</v>
      </c>
      <c r="K1414" t="s">
        <v>59</v>
      </c>
      <c r="L1414" t="s">
        <v>2819</v>
      </c>
      <c r="M1414" t="s">
        <v>2820</v>
      </c>
      <c r="N1414">
        <v>0</v>
      </c>
      <c r="O1414" t="s">
        <v>47</v>
      </c>
      <c r="P1414">
        <v>11</v>
      </c>
      <c r="Q1414" t="s">
        <v>194</v>
      </c>
      <c r="R1414" t="s">
        <v>138</v>
      </c>
      <c r="S1414" t="s">
        <v>139</v>
      </c>
      <c r="T1414" t="s">
        <v>51</v>
      </c>
      <c r="U1414" t="s">
        <v>224</v>
      </c>
      <c r="V1414">
        <v>0.8</v>
      </c>
      <c r="W1414" s="1">
        <v>1258.4000000000003</v>
      </c>
      <c r="X1414">
        <v>1</v>
      </c>
      <c r="Y1414">
        <v>2.5</v>
      </c>
      <c r="Z1414">
        <v>4</v>
      </c>
      <c r="AA1414">
        <v>0.625</v>
      </c>
      <c r="AB1414" s="2">
        <v>0</v>
      </c>
      <c r="AC1414" s="1">
        <v>0</v>
      </c>
      <c r="AD1414" s="7">
        <v>43472</v>
      </c>
      <c r="AE1414" s="7">
        <v>43472</v>
      </c>
      <c r="AF1414">
        <v>0</v>
      </c>
      <c r="AG1414" t="s">
        <v>53</v>
      </c>
      <c r="AH1414" s="2">
        <v>0</v>
      </c>
      <c r="AI1414" s="1">
        <v>0</v>
      </c>
      <c r="AJ1414" s="1">
        <v>0</v>
      </c>
      <c r="AK1414" s="6" t="str">
        <f>+IF(Tabla1[[#This Row],[REQUEST_TY]]="SR MANTENIMIENTO CORRECTIVO", "EMERGENCIA", "OTROS")</f>
        <v>EMERGENCIA</v>
      </c>
      <c r="AL1414" s="6" t="str">
        <f>+_xlfn.IFS(Tabla1[[#This Row],[Veces obj]]&lt;=1,"0-1",Tabla1[[#This Row],[Veces obj]]&lt;=2,"1-2",Tabla1[[#This Row],[Veces obj]]&lt;=3,"2-3",TRUE,"&gt;3")</f>
        <v>0-1</v>
      </c>
      <c r="AM1414" s="6" t="str">
        <f>+_xlfn.IFS(MONTH(Tabla1[[#This Row],[MES]])&lt;=3,"Q1",MONTH(Tabla1[[#This Row],[MES]])&lt;=6,"Q2",MONTH(Tabla1[[#This Row],[MES]])&lt;=9,"Q3",TRUE,"Q4")</f>
        <v>Q1</v>
      </c>
      <c r="AN1414" t="str">
        <f>+IFERROR(VLOOKUP(Tabla1[[#This Row],[CUENTA]],CTAS[],2,0),"OTROS")</f>
        <v>OTROS</v>
      </c>
      <c r="AP1414" t="str">
        <f>+IFERROR(VLOOKUP(Tabla1[[#This Row],[EMPLEADO]],IS[],3,0),"OTROS")</f>
        <v>OTROS</v>
      </c>
      <c r="AQ1414" t="str">
        <f>+IFERROR(VLOOKUP(Tabla1[[#This Row],[EMPLEADO]],IS[[NÓMINA]:[INGENIERO]],2,0),"OTROS")</f>
        <v>OTROS</v>
      </c>
    </row>
    <row r="1415" spans="1:43" x14ac:dyDescent="0.25">
      <c r="A1415" t="s">
        <v>36</v>
      </c>
      <c r="B1415">
        <v>1</v>
      </c>
      <c r="C1415" t="s">
        <v>2821</v>
      </c>
      <c r="D1415" t="s">
        <v>38</v>
      </c>
      <c r="E1415" t="s">
        <v>133</v>
      </c>
      <c r="F1415" t="s">
        <v>2822</v>
      </c>
      <c r="G1415" s="17" t="s">
        <v>2332</v>
      </c>
      <c r="H1415" t="s">
        <v>58</v>
      </c>
      <c r="I1415" t="s">
        <v>43</v>
      </c>
      <c r="J1415" t="s">
        <v>8</v>
      </c>
      <c r="K1415" t="s">
        <v>59</v>
      </c>
      <c r="L1415" t="s">
        <v>2333</v>
      </c>
      <c r="M1415" t="s">
        <v>387</v>
      </c>
      <c r="N1415">
        <v>0</v>
      </c>
      <c r="O1415" t="s">
        <v>47</v>
      </c>
      <c r="P1415">
        <v>7</v>
      </c>
      <c r="Q1415" t="s">
        <v>194</v>
      </c>
      <c r="R1415" t="s">
        <v>138</v>
      </c>
      <c r="S1415" t="s">
        <v>139</v>
      </c>
      <c r="T1415" t="s">
        <v>51</v>
      </c>
      <c r="U1415" t="s">
        <v>224</v>
      </c>
      <c r="V1415">
        <v>0.8</v>
      </c>
      <c r="W1415" s="1">
        <v>1258.4000000000003</v>
      </c>
      <c r="X1415">
        <v>1</v>
      </c>
      <c r="Y1415">
        <v>2.5</v>
      </c>
      <c r="Z1415">
        <v>4</v>
      </c>
      <c r="AA1415">
        <v>0.625</v>
      </c>
      <c r="AB1415" s="2">
        <v>0</v>
      </c>
      <c r="AC1415" s="1">
        <v>0</v>
      </c>
      <c r="AD1415" s="7">
        <v>43483</v>
      </c>
      <c r="AE1415" s="7">
        <v>43483</v>
      </c>
      <c r="AF1415">
        <v>0</v>
      </c>
      <c r="AG1415" t="s">
        <v>53</v>
      </c>
      <c r="AH1415" s="2">
        <v>0</v>
      </c>
      <c r="AI1415" s="1">
        <v>0</v>
      </c>
      <c r="AJ1415" s="1">
        <v>0</v>
      </c>
      <c r="AK1415" s="6" t="str">
        <f>+IF(Tabla1[[#This Row],[REQUEST_TY]]="SR MANTENIMIENTO CORRECTIVO", "EMERGENCIA", "OTROS")</f>
        <v>EMERGENCIA</v>
      </c>
      <c r="AL1415" s="6" t="str">
        <f>+_xlfn.IFS(Tabla1[[#This Row],[Veces obj]]&lt;=1,"0-1",Tabla1[[#This Row],[Veces obj]]&lt;=2,"1-2",Tabla1[[#This Row],[Veces obj]]&lt;=3,"2-3",TRUE,"&gt;3")</f>
        <v>0-1</v>
      </c>
      <c r="AM1415" s="6" t="str">
        <f>+_xlfn.IFS(MONTH(Tabla1[[#This Row],[MES]])&lt;=3,"Q1",MONTH(Tabla1[[#This Row],[MES]])&lt;=6,"Q2",MONTH(Tabla1[[#This Row],[MES]])&lt;=9,"Q3",TRUE,"Q4")</f>
        <v>Q1</v>
      </c>
      <c r="AN1415" t="str">
        <f>+IFERROR(VLOOKUP(Tabla1[[#This Row],[CUENTA]],CTAS[],2,0),"OTROS")</f>
        <v>OTROS</v>
      </c>
      <c r="AP1415" t="str">
        <f>+IFERROR(VLOOKUP(Tabla1[[#This Row],[EMPLEADO]],IS[],3,0),"OTROS")</f>
        <v>OTROS</v>
      </c>
      <c r="AQ1415" t="str">
        <f>+IFERROR(VLOOKUP(Tabla1[[#This Row],[EMPLEADO]],IS[[NÓMINA]:[INGENIERO]],2,0),"OTROS")</f>
        <v>OTROS</v>
      </c>
    </row>
    <row r="1416" spans="1:43" x14ac:dyDescent="0.25">
      <c r="A1416" t="s">
        <v>36</v>
      </c>
      <c r="B1416">
        <v>1</v>
      </c>
      <c r="C1416" t="s">
        <v>2823</v>
      </c>
      <c r="D1416" t="s">
        <v>38</v>
      </c>
      <c r="E1416" t="s">
        <v>217</v>
      </c>
      <c r="F1416" t="s">
        <v>2824</v>
      </c>
      <c r="G1416" s="17" t="s">
        <v>2825</v>
      </c>
      <c r="H1416" t="s">
        <v>384</v>
      </c>
      <c r="I1416" t="s">
        <v>43</v>
      </c>
      <c r="J1416" t="s">
        <v>8</v>
      </c>
      <c r="K1416" t="s">
        <v>59</v>
      </c>
      <c r="L1416" t="s">
        <v>1961</v>
      </c>
      <c r="M1416" t="s">
        <v>1496</v>
      </c>
      <c r="N1416">
        <v>0</v>
      </c>
      <c r="O1416" t="s">
        <v>47</v>
      </c>
      <c r="P1416">
        <v>88</v>
      </c>
      <c r="Q1416" t="s">
        <v>48</v>
      </c>
      <c r="R1416" t="s">
        <v>223</v>
      </c>
      <c r="S1416" t="s">
        <v>139</v>
      </c>
      <c r="T1416" t="s">
        <v>51</v>
      </c>
      <c r="U1416" t="s">
        <v>353</v>
      </c>
      <c r="V1416">
        <v>1.1499999999999999</v>
      </c>
      <c r="W1416" s="1">
        <v>1808.95</v>
      </c>
      <c r="X1416">
        <v>1</v>
      </c>
      <c r="Y1416">
        <v>2.5</v>
      </c>
      <c r="Z1416">
        <v>4</v>
      </c>
      <c r="AA1416">
        <v>0.625</v>
      </c>
      <c r="AB1416" s="2">
        <v>0</v>
      </c>
      <c r="AC1416" s="1">
        <v>0</v>
      </c>
      <c r="AD1416" s="7">
        <v>43486</v>
      </c>
      <c r="AE1416" s="7">
        <v>43486</v>
      </c>
      <c r="AF1416">
        <v>0</v>
      </c>
      <c r="AG1416" t="s">
        <v>53</v>
      </c>
      <c r="AH1416" s="2">
        <v>0</v>
      </c>
      <c r="AI1416" s="1">
        <v>0</v>
      </c>
      <c r="AJ1416" s="1">
        <v>0</v>
      </c>
      <c r="AK1416" s="6" t="str">
        <f>+IF(Tabla1[[#This Row],[REQUEST_TY]]="SR MANTENIMIENTO CORRECTIVO", "EMERGENCIA", "OTROS")</f>
        <v>EMERGENCIA</v>
      </c>
      <c r="AL1416" s="6" t="str">
        <f>+_xlfn.IFS(Tabla1[[#This Row],[Veces obj]]&lt;=1,"0-1",Tabla1[[#This Row],[Veces obj]]&lt;=2,"1-2",Tabla1[[#This Row],[Veces obj]]&lt;=3,"2-3",TRUE,"&gt;3")</f>
        <v>0-1</v>
      </c>
      <c r="AM1416" s="6" t="str">
        <f>+_xlfn.IFS(MONTH(Tabla1[[#This Row],[MES]])&lt;=3,"Q1",MONTH(Tabla1[[#This Row],[MES]])&lt;=6,"Q2",MONTH(Tabla1[[#This Row],[MES]])&lt;=9,"Q3",TRUE,"Q4")</f>
        <v>Q1</v>
      </c>
      <c r="AN1416" t="str">
        <f>+IFERROR(VLOOKUP(Tabla1[[#This Row],[CUENTA]],CTAS[],2,0),"OTROS")</f>
        <v>OTROS</v>
      </c>
      <c r="AP1416" t="str">
        <f>+IFERROR(VLOOKUP(Tabla1[[#This Row],[EMPLEADO]],IS[],3,0),"OTROS")</f>
        <v>OTROS</v>
      </c>
      <c r="AQ1416" t="str">
        <f>+IFERROR(VLOOKUP(Tabla1[[#This Row],[EMPLEADO]],IS[[NÓMINA]:[INGENIERO]],2,0),"OTROS")</f>
        <v>OTROS</v>
      </c>
    </row>
    <row r="1417" spans="1:43" x14ac:dyDescent="0.25">
      <c r="A1417" t="s">
        <v>36</v>
      </c>
      <c r="B1417">
        <v>1</v>
      </c>
      <c r="C1417" t="s">
        <v>824</v>
      </c>
      <c r="D1417" t="s">
        <v>38</v>
      </c>
      <c r="E1417" t="s">
        <v>348</v>
      </c>
      <c r="F1417" t="s">
        <v>825</v>
      </c>
      <c r="G1417" s="17" t="s">
        <v>826</v>
      </c>
      <c r="H1417" t="s">
        <v>592</v>
      </c>
      <c r="I1417" t="s">
        <v>43</v>
      </c>
      <c r="J1417" t="s">
        <v>8</v>
      </c>
      <c r="K1417" t="s">
        <v>59</v>
      </c>
      <c r="L1417" t="s">
        <v>827</v>
      </c>
      <c r="M1417" t="s">
        <v>119</v>
      </c>
      <c r="N1417">
        <v>0</v>
      </c>
      <c r="O1417" t="s">
        <v>47</v>
      </c>
      <c r="P1417">
        <v>23</v>
      </c>
      <c r="Q1417" t="s">
        <v>62</v>
      </c>
      <c r="R1417" t="s">
        <v>223</v>
      </c>
      <c r="S1417" t="s">
        <v>139</v>
      </c>
      <c r="T1417" t="s">
        <v>51</v>
      </c>
      <c r="U1417" t="s">
        <v>262</v>
      </c>
      <c r="V1417">
        <v>1.05</v>
      </c>
      <c r="W1417" s="1">
        <v>1651.6500000000003</v>
      </c>
      <c r="X1417">
        <v>1</v>
      </c>
      <c r="Y1417">
        <v>0.43</v>
      </c>
      <c r="Z1417">
        <v>4</v>
      </c>
      <c r="AA1417">
        <v>0.1075</v>
      </c>
      <c r="AB1417" s="2">
        <v>0</v>
      </c>
      <c r="AC1417" s="1">
        <v>0</v>
      </c>
      <c r="AD1417" s="7">
        <v>43495</v>
      </c>
      <c r="AE1417" s="7">
        <v>43495</v>
      </c>
      <c r="AF1417">
        <v>0</v>
      </c>
      <c r="AG1417" t="s">
        <v>53</v>
      </c>
      <c r="AH1417" s="2">
        <v>0</v>
      </c>
      <c r="AI1417" s="1">
        <v>0</v>
      </c>
      <c r="AJ1417" s="1">
        <v>0</v>
      </c>
      <c r="AK1417" s="6" t="str">
        <f>+IF(Tabla1[[#This Row],[REQUEST_TY]]="SR MANTENIMIENTO CORRECTIVO", "EMERGENCIA", "OTROS")</f>
        <v>EMERGENCIA</v>
      </c>
      <c r="AL1417" s="6" t="str">
        <f>+_xlfn.IFS(Tabla1[[#This Row],[Veces obj]]&lt;=1,"0-1",Tabla1[[#This Row],[Veces obj]]&lt;=2,"1-2",Tabla1[[#This Row],[Veces obj]]&lt;=3,"2-3",TRUE,"&gt;3")</f>
        <v>0-1</v>
      </c>
      <c r="AM1417" s="6" t="str">
        <f>+_xlfn.IFS(MONTH(Tabla1[[#This Row],[MES]])&lt;=3,"Q1",MONTH(Tabla1[[#This Row],[MES]])&lt;=6,"Q2",MONTH(Tabla1[[#This Row],[MES]])&lt;=9,"Q3",TRUE,"Q4")</f>
        <v>Q1</v>
      </c>
      <c r="AN1417" t="str">
        <f>+IFERROR(VLOOKUP(Tabla1[[#This Row],[CUENTA]],CTAS[],2,0),"OTROS")</f>
        <v>OTROS</v>
      </c>
      <c r="AO1417">
        <v>1</v>
      </c>
      <c r="AP1417" t="str">
        <f>+IFERROR(VLOOKUP(Tabla1[[#This Row],[EMPLEADO]],IS[],3,0),"OTROS")</f>
        <v>CHIHUAHUA</v>
      </c>
      <c r="AQ1417" t="str">
        <f>+IFERROR(VLOOKUP(Tabla1[[#This Row],[EMPLEADO]],IS[[NÓMINA]:[INGENIERO]],2,0),"OTROS")</f>
        <v>VICTOR MENDEZ</v>
      </c>
    </row>
    <row r="1418" spans="1:43" x14ac:dyDescent="0.25">
      <c r="A1418" t="s">
        <v>36</v>
      </c>
      <c r="B1418">
        <v>1</v>
      </c>
      <c r="C1418" t="s">
        <v>1377</v>
      </c>
      <c r="D1418" t="s">
        <v>38</v>
      </c>
      <c r="E1418" t="s">
        <v>348</v>
      </c>
      <c r="F1418" t="s">
        <v>1378</v>
      </c>
      <c r="G1418" s="17" t="s">
        <v>826</v>
      </c>
      <c r="H1418" t="s">
        <v>592</v>
      </c>
      <c r="I1418" t="s">
        <v>43</v>
      </c>
      <c r="J1418" t="s">
        <v>8</v>
      </c>
      <c r="K1418" t="s">
        <v>59</v>
      </c>
      <c r="L1418" t="s">
        <v>827</v>
      </c>
      <c r="M1418" t="s">
        <v>119</v>
      </c>
      <c r="N1418">
        <v>0</v>
      </c>
      <c r="O1418" t="s">
        <v>47</v>
      </c>
      <c r="P1418">
        <v>28</v>
      </c>
      <c r="Q1418" t="s">
        <v>62</v>
      </c>
      <c r="R1418" t="s">
        <v>223</v>
      </c>
      <c r="S1418" t="s">
        <v>139</v>
      </c>
      <c r="T1418" t="s">
        <v>51</v>
      </c>
      <c r="U1418" t="s">
        <v>262</v>
      </c>
      <c r="V1418">
        <v>1.05</v>
      </c>
      <c r="W1418" s="1">
        <v>1651.6500000000003</v>
      </c>
      <c r="X1418">
        <v>1</v>
      </c>
      <c r="Y1418">
        <v>0.85</v>
      </c>
      <c r="Z1418">
        <v>4</v>
      </c>
      <c r="AA1418">
        <v>0.21249999999999999</v>
      </c>
      <c r="AB1418" s="2">
        <v>0</v>
      </c>
      <c r="AC1418" s="1">
        <v>0</v>
      </c>
      <c r="AD1418" s="7">
        <v>43472</v>
      </c>
      <c r="AE1418" s="7">
        <v>43472</v>
      </c>
      <c r="AF1418">
        <v>0</v>
      </c>
      <c r="AG1418" t="s">
        <v>53</v>
      </c>
      <c r="AH1418" s="2">
        <v>0</v>
      </c>
      <c r="AI1418" s="1">
        <v>0</v>
      </c>
      <c r="AJ1418" s="1">
        <v>0</v>
      </c>
      <c r="AK1418" s="6" t="str">
        <f>+IF(Tabla1[[#This Row],[REQUEST_TY]]="SR MANTENIMIENTO CORRECTIVO", "EMERGENCIA", "OTROS")</f>
        <v>EMERGENCIA</v>
      </c>
      <c r="AL1418" s="6" t="str">
        <f>+_xlfn.IFS(Tabla1[[#This Row],[Veces obj]]&lt;=1,"0-1",Tabla1[[#This Row],[Veces obj]]&lt;=2,"1-2",Tabla1[[#This Row],[Veces obj]]&lt;=3,"2-3",TRUE,"&gt;3")</f>
        <v>0-1</v>
      </c>
      <c r="AM1418" s="6" t="str">
        <f>+_xlfn.IFS(MONTH(Tabla1[[#This Row],[MES]])&lt;=3,"Q1",MONTH(Tabla1[[#This Row],[MES]])&lt;=6,"Q2",MONTH(Tabla1[[#This Row],[MES]])&lt;=9,"Q3",TRUE,"Q4")</f>
        <v>Q1</v>
      </c>
      <c r="AN1418" t="str">
        <f>+IFERROR(VLOOKUP(Tabla1[[#This Row],[CUENTA]],CTAS[],2,0),"OTROS")</f>
        <v>OTROS</v>
      </c>
      <c r="AO1418">
        <v>1</v>
      </c>
      <c r="AP1418" t="str">
        <f>+IFERROR(VLOOKUP(Tabla1[[#This Row],[EMPLEADO]],IS[],3,0),"OTROS")</f>
        <v>CHIHUAHUA</v>
      </c>
      <c r="AQ1418" t="str">
        <f>+IFERROR(VLOOKUP(Tabla1[[#This Row],[EMPLEADO]],IS[[NÓMINA]:[INGENIERO]],2,0),"OTROS")</f>
        <v>VICTOR MENDEZ</v>
      </c>
    </row>
    <row r="1419" spans="1:43" x14ac:dyDescent="0.25">
      <c r="A1419" t="s">
        <v>4444</v>
      </c>
      <c r="B1419">
        <v>1</v>
      </c>
      <c r="C1419" t="s">
        <v>4928</v>
      </c>
      <c r="D1419" t="s">
        <v>38</v>
      </c>
      <c r="E1419" t="s">
        <v>133</v>
      </c>
      <c r="F1419" t="s">
        <v>4929</v>
      </c>
      <c r="G1419" s="17" t="s">
        <v>4147</v>
      </c>
      <c r="H1419" t="s">
        <v>915</v>
      </c>
      <c r="I1419" t="s">
        <v>43</v>
      </c>
      <c r="J1419" t="s">
        <v>8</v>
      </c>
      <c r="K1419" t="s">
        <v>59</v>
      </c>
      <c r="L1419" t="s">
        <v>780</v>
      </c>
      <c r="M1419" t="s">
        <v>310</v>
      </c>
      <c r="N1419">
        <v>0</v>
      </c>
      <c r="O1419" t="s">
        <v>47</v>
      </c>
      <c r="P1419">
        <v>17</v>
      </c>
      <c r="Q1419" t="s">
        <v>62</v>
      </c>
      <c r="R1419" t="s">
        <v>138</v>
      </c>
      <c r="S1419" t="s">
        <v>139</v>
      </c>
      <c r="T1419" t="s">
        <v>51</v>
      </c>
      <c r="U1419" t="s">
        <v>262</v>
      </c>
      <c r="V1419">
        <v>1.05</v>
      </c>
      <c r="W1419" s="1">
        <v>1651.6500000000003</v>
      </c>
      <c r="X1419">
        <v>1</v>
      </c>
      <c r="Y1419">
        <v>2.5</v>
      </c>
      <c r="Z1419">
        <v>4</v>
      </c>
      <c r="AA1419">
        <v>0.625</v>
      </c>
      <c r="AB1419" s="2">
        <v>0</v>
      </c>
      <c r="AC1419" s="1">
        <v>0</v>
      </c>
      <c r="AD1419" s="7">
        <v>43515</v>
      </c>
      <c r="AE1419" s="7">
        <v>43515</v>
      </c>
      <c r="AF1419">
        <v>0</v>
      </c>
      <c r="AG1419" t="s">
        <v>53</v>
      </c>
      <c r="AH1419" s="2">
        <v>0</v>
      </c>
      <c r="AI1419" s="1">
        <v>0</v>
      </c>
      <c r="AJ1419" s="1">
        <v>0</v>
      </c>
      <c r="AK1419" s="6" t="str">
        <f>+IF(Tabla1[[#This Row],[REQUEST_TY]]="SR MANTENIMIENTO CORRECTIVO", "EMERGENCIA", "OTROS")</f>
        <v>EMERGENCIA</v>
      </c>
      <c r="AL1419" s="6" t="str">
        <f>+_xlfn.IFS(Tabla1[[#This Row],[Veces obj]]&lt;=1,"0-1",Tabla1[[#This Row],[Veces obj]]&lt;=2,"1-2",Tabla1[[#This Row],[Veces obj]]&lt;=3,"2-3",TRUE,"&gt;3")</f>
        <v>0-1</v>
      </c>
      <c r="AM1419" s="6" t="str">
        <f>+_xlfn.IFS(MONTH(Tabla1[[#This Row],[MES]])&lt;=3,"Q1",MONTH(Tabla1[[#This Row],[MES]])&lt;=6,"Q2",MONTH(Tabla1[[#This Row],[MES]])&lt;=9,"Q3",TRUE,"Q4")</f>
        <v>Q1</v>
      </c>
      <c r="AN1419" t="str">
        <f>+IFERROR(VLOOKUP(Tabla1[[#This Row],[CUENTA]],CTAS[],2,0),"OTROS")</f>
        <v>OTROS</v>
      </c>
      <c r="AP1419" t="str">
        <f>+IFERROR(VLOOKUP(Tabla1[[#This Row],[EMPLEADO]],IS[],3,0),"OTROS")</f>
        <v>OTROS</v>
      </c>
      <c r="AQ1419" t="str">
        <f>+IFERROR(VLOOKUP(Tabla1[[#This Row],[EMPLEADO]],IS[[NÓMINA]:[INGENIERO]],2,0),"OTROS")</f>
        <v>OTROS</v>
      </c>
    </row>
    <row r="1420" spans="1:43" x14ac:dyDescent="0.25">
      <c r="A1420" t="s">
        <v>4444</v>
      </c>
      <c r="B1420">
        <v>1</v>
      </c>
      <c r="C1420" t="s">
        <v>6783</v>
      </c>
      <c r="D1420" t="s">
        <v>38</v>
      </c>
      <c r="E1420" t="s">
        <v>133</v>
      </c>
      <c r="F1420" t="s">
        <v>6784</v>
      </c>
      <c r="G1420" s="17" t="s">
        <v>4147</v>
      </c>
      <c r="H1420" t="s">
        <v>106</v>
      </c>
      <c r="I1420" t="s">
        <v>43</v>
      </c>
      <c r="J1420" t="s">
        <v>8</v>
      </c>
      <c r="K1420" t="s">
        <v>59</v>
      </c>
      <c r="L1420" t="s">
        <v>780</v>
      </c>
      <c r="M1420" t="s">
        <v>310</v>
      </c>
      <c r="N1420">
        <v>0</v>
      </c>
      <c r="O1420" t="s">
        <v>47</v>
      </c>
      <c r="P1420">
        <v>17</v>
      </c>
      <c r="Q1420" t="s">
        <v>62</v>
      </c>
      <c r="R1420" t="s">
        <v>138</v>
      </c>
      <c r="S1420" t="s">
        <v>139</v>
      </c>
      <c r="T1420" t="s">
        <v>51</v>
      </c>
      <c r="U1420" t="s">
        <v>262</v>
      </c>
      <c r="V1420">
        <v>1.05</v>
      </c>
      <c r="W1420" s="1">
        <v>1651.6500000000003</v>
      </c>
      <c r="X1420">
        <v>1</v>
      </c>
      <c r="Y1420">
        <v>2.5</v>
      </c>
      <c r="Z1420">
        <v>4</v>
      </c>
      <c r="AA1420">
        <v>0.625</v>
      </c>
      <c r="AB1420" s="2">
        <v>0</v>
      </c>
      <c r="AC1420" s="1">
        <v>0</v>
      </c>
      <c r="AD1420" s="7">
        <v>43517</v>
      </c>
      <c r="AE1420" s="7">
        <v>43518</v>
      </c>
      <c r="AF1420">
        <v>1</v>
      </c>
      <c r="AG1420" t="s">
        <v>53</v>
      </c>
      <c r="AH1420" s="2">
        <v>0</v>
      </c>
      <c r="AI1420" s="1">
        <v>0</v>
      </c>
      <c r="AJ1420" s="1">
        <v>0</v>
      </c>
      <c r="AK1420" s="6" t="str">
        <f>+IF(Tabla1[[#This Row],[REQUEST_TY]]="SR MANTENIMIENTO CORRECTIVO", "EMERGENCIA", "OTROS")</f>
        <v>EMERGENCIA</v>
      </c>
      <c r="AL1420" s="6" t="str">
        <f>+_xlfn.IFS(Tabla1[[#This Row],[Veces obj]]&lt;=1,"0-1",Tabla1[[#This Row],[Veces obj]]&lt;=2,"1-2",Tabla1[[#This Row],[Veces obj]]&lt;=3,"2-3",TRUE,"&gt;3")</f>
        <v>0-1</v>
      </c>
      <c r="AM1420" s="6" t="str">
        <f>+_xlfn.IFS(MONTH(Tabla1[[#This Row],[MES]])&lt;=3,"Q1",MONTH(Tabla1[[#This Row],[MES]])&lt;=6,"Q2",MONTH(Tabla1[[#This Row],[MES]])&lt;=9,"Q3",TRUE,"Q4")</f>
        <v>Q1</v>
      </c>
      <c r="AN1420" t="str">
        <f>+IFERROR(VLOOKUP(Tabla1[[#This Row],[CUENTA]],CTAS[],2,0),"OTROS")</f>
        <v>OTROS</v>
      </c>
      <c r="AP1420" t="str">
        <f>+IFERROR(VLOOKUP(Tabla1[[#This Row],[EMPLEADO]],IS[],3,0),"OTROS")</f>
        <v>OTROS</v>
      </c>
      <c r="AQ1420" t="str">
        <f>+IFERROR(VLOOKUP(Tabla1[[#This Row],[EMPLEADO]],IS[[NÓMINA]:[INGENIERO]],2,0),"OTROS")</f>
        <v>OTROS</v>
      </c>
    </row>
    <row r="1421" spans="1:43" x14ac:dyDescent="0.25">
      <c r="A1421" t="s">
        <v>4444</v>
      </c>
      <c r="B1421">
        <v>1</v>
      </c>
      <c r="C1421" t="s">
        <v>7203</v>
      </c>
      <c r="D1421" t="s">
        <v>38</v>
      </c>
      <c r="E1421" t="s">
        <v>133</v>
      </c>
      <c r="F1421" t="s">
        <v>7204</v>
      </c>
      <c r="G1421" s="17" t="s">
        <v>4771</v>
      </c>
      <c r="H1421" t="s">
        <v>136</v>
      </c>
      <c r="I1421" t="s">
        <v>43</v>
      </c>
      <c r="J1421" t="s">
        <v>8</v>
      </c>
      <c r="K1421" t="s">
        <v>59</v>
      </c>
      <c r="L1421" t="s">
        <v>60</v>
      </c>
      <c r="M1421" t="s">
        <v>61</v>
      </c>
      <c r="N1421">
        <v>0</v>
      </c>
      <c r="O1421" t="s">
        <v>47</v>
      </c>
      <c r="P1421">
        <v>9</v>
      </c>
      <c r="Q1421" t="s">
        <v>194</v>
      </c>
      <c r="R1421" t="s">
        <v>138</v>
      </c>
      <c r="S1421" t="s">
        <v>139</v>
      </c>
      <c r="T1421" t="s">
        <v>51</v>
      </c>
      <c r="U1421" t="s">
        <v>224</v>
      </c>
      <c r="V1421">
        <v>0.8</v>
      </c>
      <c r="W1421" s="1">
        <v>1258.4000000000003</v>
      </c>
      <c r="X1421">
        <v>1</v>
      </c>
      <c r="Y1421">
        <v>2.5</v>
      </c>
      <c r="Z1421">
        <v>4</v>
      </c>
      <c r="AA1421">
        <v>0.625</v>
      </c>
      <c r="AB1421" s="2">
        <v>0</v>
      </c>
      <c r="AC1421" s="1">
        <v>0</v>
      </c>
      <c r="AD1421" s="7">
        <v>43523</v>
      </c>
      <c r="AE1421" s="7">
        <v>43523</v>
      </c>
      <c r="AF1421">
        <v>0</v>
      </c>
      <c r="AG1421" t="s">
        <v>53</v>
      </c>
      <c r="AH1421" s="2">
        <v>0</v>
      </c>
      <c r="AI1421" s="1">
        <v>0</v>
      </c>
      <c r="AJ1421" s="1">
        <v>0</v>
      </c>
      <c r="AK1421" s="6" t="str">
        <f>+IF(Tabla1[[#This Row],[REQUEST_TY]]="SR MANTENIMIENTO CORRECTIVO", "EMERGENCIA", "OTROS")</f>
        <v>EMERGENCIA</v>
      </c>
      <c r="AL1421" s="6" t="str">
        <f>+_xlfn.IFS(Tabla1[[#This Row],[Veces obj]]&lt;=1,"0-1",Tabla1[[#This Row],[Veces obj]]&lt;=2,"1-2",Tabla1[[#This Row],[Veces obj]]&lt;=3,"2-3",TRUE,"&gt;3")</f>
        <v>0-1</v>
      </c>
      <c r="AM1421" s="6" t="str">
        <f>+_xlfn.IFS(MONTH(Tabla1[[#This Row],[MES]])&lt;=3,"Q1",MONTH(Tabla1[[#This Row],[MES]])&lt;=6,"Q2",MONTH(Tabla1[[#This Row],[MES]])&lt;=9,"Q3",TRUE,"Q4")</f>
        <v>Q1</v>
      </c>
      <c r="AN1421" t="str">
        <f>+IFERROR(VLOOKUP(Tabla1[[#This Row],[CUENTA]],CTAS[],2,0),"OTROS")</f>
        <v>OTROS</v>
      </c>
      <c r="AP1421" t="str">
        <f>+IFERROR(VLOOKUP(Tabla1[[#This Row],[EMPLEADO]],IS[],3,0),"OTROS")</f>
        <v>OTROS</v>
      </c>
      <c r="AQ1421" t="str">
        <f>+IFERROR(VLOOKUP(Tabla1[[#This Row],[EMPLEADO]],IS[[NÓMINA]:[INGENIERO]],2,0),"OTROS")</f>
        <v>OTROS</v>
      </c>
    </row>
    <row r="1422" spans="1:43" x14ac:dyDescent="0.25">
      <c r="A1422" t="s">
        <v>4444</v>
      </c>
      <c r="B1422">
        <v>1</v>
      </c>
      <c r="C1422" t="s">
        <v>4751</v>
      </c>
      <c r="D1422" t="s">
        <v>38</v>
      </c>
      <c r="E1422" t="s">
        <v>98</v>
      </c>
      <c r="F1422" t="s">
        <v>4752</v>
      </c>
      <c r="G1422" s="17" t="s">
        <v>1122</v>
      </c>
      <c r="H1422" t="s">
        <v>106</v>
      </c>
      <c r="I1422" t="s">
        <v>43</v>
      </c>
      <c r="J1422" t="s">
        <v>8</v>
      </c>
      <c r="K1422" t="s">
        <v>102</v>
      </c>
      <c r="L1422" t="s">
        <v>1123</v>
      </c>
      <c r="M1422" t="s">
        <v>310</v>
      </c>
      <c r="N1422">
        <v>0</v>
      </c>
      <c r="O1422" t="s">
        <v>47</v>
      </c>
      <c r="P1422">
        <v>23</v>
      </c>
      <c r="Q1422" t="s">
        <v>62</v>
      </c>
      <c r="R1422" t="s">
        <v>63</v>
      </c>
      <c r="S1422" t="s">
        <v>64</v>
      </c>
      <c r="T1422" t="s">
        <v>51</v>
      </c>
      <c r="U1422" t="s">
        <v>65</v>
      </c>
      <c r="V1422">
        <v>0.8</v>
      </c>
      <c r="W1422" s="1">
        <v>1092</v>
      </c>
      <c r="X1422">
        <v>1</v>
      </c>
      <c r="Y1422">
        <v>3.13</v>
      </c>
      <c r="Z1422">
        <v>5</v>
      </c>
      <c r="AA1422">
        <v>0.626</v>
      </c>
      <c r="AB1422" s="2">
        <v>0</v>
      </c>
      <c r="AC1422" s="1">
        <v>0</v>
      </c>
      <c r="AD1422" s="7">
        <v>43497</v>
      </c>
      <c r="AE1422" s="7">
        <v>43497</v>
      </c>
      <c r="AF1422">
        <v>0</v>
      </c>
      <c r="AG1422" t="s">
        <v>53</v>
      </c>
      <c r="AH1422" s="2">
        <v>0</v>
      </c>
      <c r="AI1422" s="1">
        <v>0</v>
      </c>
      <c r="AJ1422" s="1">
        <v>0</v>
      </c>
      <c r="AK1422" s="6" t="str">
        <f>+IF(Tabla1[[#This Row],[REQUEST_TY]]="SR MANTENIMIENTO CORRECTIVO", "EMERGENCIA", "OTROS")</f>
        <v>EMERGENCIA</v>
      </c>
      <c r="AL1422" s="6" t="str">
        <f>+_xlfn.IFS(Tabla1[[#This Row],[Veces obj]]&lt;=1,"0-1",Tabla1[[#This Row],[Veces obj]]&lt;=2,"1-2",Tabla1[[#This Row],[Veces obj]]&lt;=3,"2-3",TRUE,"&gt;3")</f>
        <v>0-1</v>
      </c>
      <c r="AM1422" s="6" t="str">
        <f>+_xlfn.IFS(MONTH(Tabla1[[#This Row],[MES]])&lt;=3,"Q1",MONTH(Tabla1[[#This Row],[MES]])&lt;=6,"Q2",MONTH(Tabla1[[#This Row],[MES]])&lt;=9,"Q3",TRUE,"Q4")</f>
        <v>Q1</v>
      </c>
      <c r="AN1422" t="str">
        <f>+IFERROR(VLOOKUP(Tabla1[[#This Row],[CUENTA]],CTAS[],2,0),"OTROS")</f>
        <v>OTROS</v>
      </c>
      <c r="AP1422" t="str">
        <f>+IFERROR(VLOOKUP(Tabla1[[#This Row],[EMPLEADO]],IS[],3,0),"OTROS")</f>
        <v>OTROS</v>
      </c>
      <c r="AQ1422" t="str">
        <f>+IFERROR(VLOOKUP(Tabla1[[#This Row],[EMPLEADO]],IS[[NÓMINA]:[INGENIERO]],2,0),"OTROS")</f>
        <v>OTROS</v>
      </c>
    </row>
    <row r="1423" spans="1:43" x14ac:dyDescent="0.25">
      <c r="A1423" t="s">
        <v>4444</v>
      </c>
      <c r="B1423">
        <v>1</v>
      </c>
      <c r="C1423" t="s">
        <v>4607</v>
      </c>
      <c r="D1423" t="s">
        <v>38</v>
      </c>
      <c r="E1423" t="s">
        <v>1015</v>
      </c>
      <c r="F1423" t="s">
        <v>1731</v>
      </c>
      <c r="G1423" s="17" t="s">
        <v>4608</v>
      </c>
      <c r="H1423" t="s">
        <v>740</v>
      </c>
      <c r="I1423" t="s">
        <v>43</v>
      </c>
      <c r="J1423" t="s">
        <v>8</v>
      </c>
      <c r="K1423" t="s">
        <v>59</v>
      </c>
      <c r="L1423" t="s">
        <v>4609</v>
      </c>
      <c r="M1423" t="s">
        <v>81</v>
      </c>
      <c r="N1423">
        <v>0</v>
      </c>
      <c r="O1423" t="s">
        <v>47</v>
      </c>
      <c r="P1423">
        <v>70</v>
      </c>
      <c r="Q1423" t="s">
        <v>48</v>
      </c>
      <c r="R1423" t="s">
        <v>317</v>
      </c>
      <c r="S1423" t="s">
        <v>318</v>
      </c>
      <c r="T1423" t="s">
        <v>51</v>
      </c>
      <c r="U1423" t="s">
        <v>353</v>
      </c>
      <c r="V1423">
        <v>1.1499999999999999</v>
      </c>
      <c r="W1423" s="1">
        <v>1808.95</v>
      </c>
      <c r="X1423">
        <v>1</v>
      </c>
      <c r="Y1423">
        <v>2.52</v>
      </c>
      <c r="Z1423">
        <v>4</v>
      </c>
      <c r="AA1423">
        <v>0.63</v>
      </c>
      <c r="AB1423" s="2">
        <v>0</v>
      </c>
      <c r="AC1423" s="1">
        <v>0</v>
      </c>
      <c r="AD1423" s="7">
        <v>43497</v>
      </c>
      <c r="AE1423" s="7">
        <v>43497</v>
      </c>
      <c r="AF1423">
        <v>0</v>
      </c>
      <c r="AG1423" t="s">
        <v>53</v>
      </c>
      <c r="AH1423" s="2">
        <v>0</v>
      </c>
      <c r="AI1423" s="1">
        <v>0</v>
      </c>
      <c r="AJ1423" s="1">
        <v>0</v>
      </c>
      <c r="AK1423" s="6" t="str">
        <f>+IF(Tabla1[[#This Row],[REQUEST_TY]]="SR MANTENIMIENTO CORRECTIVO", "EMERGENCIA", "OTROS")</f>
        <v>EMERGENCIA</v>
      </c>
      <c r="AL1423" s="6" t="str">
        <f>+_xlfn.IFS(Tabla1[[#This Row],[Veces obj]]&lt;=1,"0-1",Tabla1[[#This Row],[Veces obj]]&lt;=2,"1-2",Tabla1[[#This Row],[Veces obj]]&lt;=3,"2-3",TRUE,"&gt;3")</f>
        <v>0-1</v>
      </c>
      <c r="AM1423" s="6" t="str">
        <f>+_xlfn.IFS(MONTH(Tabla1[[#This Row],[MES]])&lt;=3,"Q1",MONTH(Tabla1[[#This Row],[MES]])&lt;=6,"Q2",MONTH(Tabla1[[#This Row],[MES]])&lt;=9,"Q3",TRUE,"Q4")</f>
        <v>Q1</v>
      </c>
      <c r="AN1423" t="str">
        <f>+IFERROR(VLOOKUP(Tabla1[[#This Row],[CUENTA]],CTAS[],2,0),"OTROS")</f>
        <v>OTROS</v>
      </c>
      <c r="AP1423" t="str">
        <f>+IFERROR(VLOOKUP(Tabla1[[#This Row],[EMPLEADO]],IS[],3,0),"OTROS")</f>
        <v>OTROS</v>
      </c>
      <c r="AQ1423" t="str">
        <f>+IFERROR(VLOOKUP(Tabla1[[#This Row],[EMPLEADO]],IS[[NÓMINA]:[INGENIERO]],2,0),"OTROS")</f>
        <v>OTROS</v>
      </c>
    </row>
    <row r="1424" spans="1:43" x14ac:dyDescent="0.25">
      <c r="A1424" t="s">
        <v>36</v>
      </c>
      <c r="B1424">
        <v>1</v>
      </c>
      <c r="C1424" t="s">
        <v>2830</v>
      </c>
      <c r="D1424" t="s">
        <v>38</v>
      </c>
      <c r="E1424" t="s">
        <v>133</v>
      </c>
      <c r="F1424" t="s">
        <v>2831</v>
      </c>
      <c r="G1424" s="17" t="s">
        <v>2674</v>
      </c>
      <c r="H1424" t="s">
        <v>220</v>
      </c>
      <c r="I1424" t="s">
        <v>43</v>
      </c>
      <c r="J1424" t="s">
        <v>8</v>
      </c>
      <c r="K1424" t="s">
        <v>59</v>
      </c>
      <c r="L1424" t="s">
        <v>2014</v>
      </c>
      <c r="M1424" t="s">
        <v>222</v>
      </c>
      <c r="N1424">
        <v>0</v>
      </c>
      <c r="O1424" t="s">
        <v>47</v>
      </c>
      <c r="P1424">
        <v>15</v>
      </c>
      <c r="Q1424" t="s">
        <v>194</v>
      </c>
      <c r="R1424" t="s">
        <v>138</v>
      </c>
      <c r="S1424" t="s">
        <v>139</v>
      </c>
      <c r="T1424" t="s">
        <v>51</v>
      </c>
      <c r="U1424" t="s">
        <v>224</v>
      </c>
      <c r="V1424">
        <v>0.8</v>
      </c>
      <c r="W1424" s="1">
        <v>1258.4000000000003</v>
      </c>
      <c r="X1424">
        <v>1</v>
      </c>
      <c r="Y1424">
        <v>2.5299999999999998</v>
      </c>
      <c r="Z1424">
        <v>4</v>
      </c>
      <c r="AA1424">
        <v>0.63249999999999995</v>
      </c>
      <c r="AB1424" s="2">
        <v>0</v>
      </c>
      <c r="AC1424" s="1">
        <v>0</v>
      </c>
      <c r="AD1424" s="7">
        <v>43494</v>
      </c>
      <c r="AE1424" s="7">
        <v>43494</v>
      </c>
      <c r="AF1424">
        <v>0</v>
      </c>
      <c r="AG1424" t="s">
        <v>53</v>
      </c>
      <c r="AH1424" s="2">
        <v>0</v>
      </c>
      <c r="AI1424" s="1">
        <v>0</v>
      </c>
      <c r="AJ1424" s="1">
        <v>0</v>
      </c>
      <c r="AK1424" s="6" t="str">
        <f>+IF(Tabla1[[#This Row],[REQUEST_TY]]="SR MANTENIMIENTO CORRECTIVO", "EMERGENCIA", "OTROS")</f>
        <v>EMERGENCIA</v>
      </c>
      <c r="AL1424" s="6" t="str">
        <f>+_xlfn.IFS(Tabla1[[#This Row],[Veces obj]]&lt;=1,"0-1",Tabla1[[#This Row],[Veces obj]]&lt;=2,"1-2",Tabla1[[#This Row],[Veces obj]]&lt;=3,"2-3",TRUE,"&gt;3")</f>
        <v>0-1</v>
      </c>
      <c r="AM1424" s="6" t="str">
        <f>+_xlfn.IFS(MONTH(Tabla1[[#This Row],[MES]])&lt;=3,"Q1",MONTH(Tabla1[[#This Row],[MES]])&lt;=6,"Q2",MONTH(Tabla1[[#This Row],[MES]])&lt;=9,"Q3",TRUE,"Q4")</f>
        <v>Q1</v>
      </c>
      <c r="AN1424" t="str">
        <f>+IFERROR(VLOOKUP(Tabla1[[#This Row],[CUENTA]],CTAS[],2,0),"OTROS")</f>
        <v>OTROS</v>
      </c>
      <c r="AP1424" t="str">
        <f>+IFERROR(VLOOKUP(Tabla1[[#This Row],[EMPLEADO]],IS[],3,0),"OTROS")</f>
        <v>OTROS</v>
      </c>
      <c r="AQ1424" t="str">
        <f>+IFERROR(VLOOKUP(Tabla1[[#This Row],[EMPLEADO]],IS[[NÓMINA]:[INGENIERO]],2,0),"OTROS")</f>
        <v>OTROS</v>
      </c>
    </row>
    <row r="1425" spans="1:43" x14ac:dyDescent="0.25">
      <c r="A1425" t="s">
        <v>4444</v>
      </c>
      <c r="B1425">
        <v>1</v>
      </c>
      <c r="C1425" t="s">
        <v>4988</v>
      </c>
      <c r="D1425" t="s">
        <v>38</v>
      </c>
      <c r="E1425" t="s">
        <v>182</v>
      </c>
      <c r="F1425" t="s">
        <v>4989</v>
      </c>
      <c r="G1425" s="17" t="s">
        <v>4990</v>
      </c>
      <c r="H1425" t="s">
        <v>592</v>
      </c>
      <c r="I1425" t="s">
        <v>43</v>
      </c>
      <c r="J1425" t="s">
        <v>8</v>
      </c>
      <c r="K1425" t="s">
        <v>234</v>
      </c>
      <c r="L1425" t="s">
        <v>3930</v>
      </c>
      <c r="M1425" t="s">
        <v>119</v>
      </c>
      <c r="N1425">
        <v>0</v>
      </c>
      <c r="O1425" t="s">
        <v>47</v>
      </c>
      <c r="P1425">
        <v>125</v>
      </c>
      <c r="Q1425" t="s">
        <v>48</v>
      </c>
      <c r="R1425" t="s">
        <v>153</v>
      </c>
      <c r="S1425" t="s">
        <v>50</v>
      </c>
      <c r="T1425" t="s">
        <v>51</v>
      </c>
      <c r="U1425" t="s">
        <v>52</v>
      </c>
      <c r="V1425">
        <v>1.05</v>
      </c>
      <c r="W1425" s="1">
        <v>750.75000000000011</v>
      </c>
      <c r="X1425">
        <v>1</v>
      </c>
      <c r="Y1425">
        <v>1.1499999999999999</v>
      </c>
      <c r="Z1425">
        <v>5</v>
      </c>
      <c r="AA1425">
        <v>0.22999999999999998</v>
      </c>
      <c r="AB1425" s="2">
        <v>0</v>
      </c>
      <c r="AC1425" s="1">
        <v>0</v>
      </c>
      <c r="AD1425" s="7">
        <v>43501</v>
      </c>
      <c r="AE1425" s="7">
        <v>43502</v>
      </c>
      <c r="AF1425">
        <v>1</v>
      </c>
      <c r="AG1425" t="s">
        <v>53</v>
      </c>
      <c r="AH1425" s="2">
        <v>0</v>
      </c>
      <c r="AI1425" s="1">
        <v>0</v>
      </c>
      <c r="AJ1425" s="1">
        <v>0</v>
      </c>
      <c r="AK1425" s="6" t="str">
        <f>+IF(Tabla1[[#This Row],[REQUEST_TY]]="SR MANTENIMIENTO CORRECTIVO", "EMERGENCIA", "OTROS")</f>
        <v>EMERGENCIA</v>
      </c>
      <c r="AL1425" s="6" t="str">
        <f>+_xlfn.IFS(Tabla1[[#This Row],[Veces obj]]&lt;=1,"0-1",Tabla1[[#This Row],[Veces obj]]&lt;=2,"1-2",Tabla1[[#This Row],[Veces obj]]&lt;=3,"2-3",TRUE,"&gt;3")</f>
        <v>0-1</v>
      </c>
      <c r="AM1425" s="6" t="str">
        <f>+_xlfn.IFS(MONTH(Tabla1[[#This Row],[MES]])&lt;=3,"Q1",MONTH(Tabla1[[#This Row],[MES]])&lt;=6,"Q2",MONTH(Tabla1[[#This Row],[MES]])&lt;=9,"Q3",TRUE,"Q4")</f>
        <v>Q1</v>
      </c>
      <c r="AN1425" t="str">
        <f>+IFERROR(VLOOKUP(Tabla1[[#This Row],[CUENTA]],CTAS[],2,0),"OTROS")</f>
        <v>OTROS</v>
      </c>
      <c r="AO1425">
        <v>1</v>
      </c>
      <c r="AP1425" t="str">
        <f>+IFERROR(VLOOKUP(Tabla1[[#This Row],[EMPLEADO]],IS[],3,0),"OTROS")</f>
        <v>CHIHUAHUA</v>
      </c>
      <c r="AQ1425" t="str">
        <f>+IFERROR(VLOOKUP(Tabla1[[#This Row],[EMPLEADO]],IS[[NÓMINA]:[INGENIERO]],2,0),"OTROS")</f>
        <v>VICTOR MENDEZ</v>
      </c>
    </row>
    <row r="1426" spans="1:43" x14ac:dyDescent="0.25">
      <c r="A1426" t="s">
        <v>4444</v>
      </c>
      <c r="B1426">
        <v>1</v>
      </c>
      <c r="C1426" t="s">
        <v>6378</v>
      </c>
      <c r="D1426" t="s">
        <v>38</v>
      </c>
      <c r="E1426" t="s">
        <v>599</v>
      </c>
      <c r="F1426" t="s">
        <v>6379</v>
      </c>
      <c r="G1426" s="17" t="s">
        <v>6380</v>
      </c>
      <c r="H1426" t="s">
        <v>527</v>
      </c>
      <c r="I1426" t="s">
        <v>43</v>
      </c>
      <c r="J1426" t="s">
        <v>8</v>
      </c>
      <c r="K1426" t="s">
        <v>528</v>
      </c>
      <c r="L1426" t="s">
        <v>602</v>
      </c>
      <c r="M1426" t="s">
        <v>530</v>
      </c>
      <c r="N1426">
        <v>1</v>
      </c>
      <c r="O1426" t="s">
        <v>47</v>
      </c>
      <c r="P1426">
        <v>117</v>
      </c>
      <c r="Q1426" t="s">
        <v>48</v>
      </c>
      <c r="R1426" t="s">
        <v>242</v>
      </c>
      <c r="S1426" t="s">
        <v>64</v>
      </c>
      <c r="T1426" t="s">
        <v>51</v>
      </c>
      <c r="U1426" t="s">
        <v>96</v>
      </c>
      <c r="V1426">
        <v>1.1000000000000001</v>
      </c>
      <c r="W1426" s="1">
        <v>0</v>
      </c>
      <c r="X1426">
        <v>1</v>
      </c>
      <c r="Y1426">
        <v>3.17</v>
      </c>
      <c r="Z1426">
        <v>5</v>
      </c>
      <c r="AA1426">
        <v>0.63400000000000001</v>
      </c>
      <c r="AB1426" s="2">
        <v>0</v>
      </c>
      <c r="AC1426" s="1">
        <v>0</v>
      </c>
      <c r="AD1426" s="7">
        <v>43514</v>
      </c>
      <c r="AE1426" s="7">
        <v>43514</v>
      </c>
      <c r="AF1426">
        <v>0</v>
      </c>
      <c r="AG1426" t="s">
        <v>53</v>
      </c>
      <c r="AH1426" s="2">
        <v>0</v>
      </c>
      <c r="AI1426" s="1">
        <v>0</v>
      </c>
      <c r="AJ1426" s="1">
        <v>0</v>
      </c>
      <c r="AK1426" s="6" t="str">
        <f>+IF(Tabla1[[#This Row],[REQUEST_TY]]="SR MANTENIMIENTO CORRECTIVO", "EMERGENCIA", "OTROS")</f>
        <v>EMERGENCIA</v>
      </c>
      <c r="AL1426" s="6" t="str">
        <f>+_xlfn.IFS(Tabla1[[#This Row],[Veces obj]]&lt;=1,"0-1",Tabla1[[#This Row],[Veces obj]]&lt;=2,"1-2",Tabla1[[#This Row],[Veces obj]]&lt;=3,"2-3",TRUE,"&gt;3")</f>
        <v>0-1</v>
      </c>
      <c r="AM1426" s="6" t="str">
        <f>+_xlfn.IFS(MONTH(Tabla1[[#This Row],[MES]])&lt;=3,"Q1",MONTH(Tabla1[[#This Row],[MES]])&lt;=6,"Q2",MONTH(Tabla1[[#This Row],[MES]])&lt;=9,"Q3",TRUE,"Q4")</f>
        <v>Q1</v>
      </c>
      <c r="AN1426" t="str">
        <f>+IFERROR(VLOOKUP(Tabla1[[#This Row],[CUENTA]],CTAS[],2,0),"OTROS")</f>
        <v>OTROS</v>
      </c>
      <c r="AP1426" t="str">
        <f>+IFERROR(VLOOKUP(Tabla1[[#This Row],[EMPLEADO]],IS[],3,0),"OTROS")</f>
        <v>OTROS</v>
      </c>
      <c r="AQ1426" t="str">
        <f>+IFERROR(VLOOKUP(Tabla1[[#This Row],[EMPLEADO]],IS[[NÓMINA]:[INGENIERO]],2,0),"OTROS")</f>
        <v>OTROS</v>
      </c>
    </row>
    <row r="1427" spans="1:43" x14ac:dyDescent="0.25">
      <c r="A1427" t="s">
        <v>36</v>
      </c>
      <c r="B1427">
        <v>1</v>
      </c>
      <c r="C1427" t="s">
        <v>2832</v>
      </c>
      <c r="D1427" t="s">
        <v>38</v>
      </c>
      <c r="E1427" t="s">
        <v>258</v>
      </c>
      <c r="F1427" t="s">
        <v>2833</v>
      </c>
      <c r="G1427" s="17" t="s">
        <v>911</v>
      </c>
      <c r="H1427" t="s">
        <v>707</v>
      </c>
      <c r="I1427" t="s">
        <v>43</v>
      </c>
      <c r="J1427" t="s">
        <v>8</v>
      </c>
      <c r="K1427" t="s">
        <v>102</v>
      </c>
      <c r="L1427" t="s">
        <v>728</v>
      </c>
      <c r="M1427" t="s">
        <v>709</v>
      </c>
      <c r="N1427">
        <v>0</v>
      </c>
      <c r="O1427" t="s">
        <v>105</v>
      </c>
      <c r="P1427">
        <v>13</v>
      </c>
      <c r="Q1427" t="s">
        <v>194</v>
      </c>
      <c r="R1427" t="s">
        <v>138</v>
      </c>
      <c r="S1427" t="s">
        <v>139</v>
      </c>
      <c r="T1427" t="s">
        <v>51</v>
      </c>
      <c r="U1427" t="s">
        <v>224</v>
      </c>
      <c r="V1427">
        <v>0.8</v>
      </c>
      <c r="W1427" s="1">
        <v>642.40000000000009</v>
      </c>
      <c r="X1427">
        <v>1</v>
      </c>
      <c r="Y1427">
        <v>2.54</v>
      </c>
      <c r="Z1427">
        <v>4</v>
      </c>
      <c r="AA1427">
        <v>0.63500000000000001</v>
      </c>
      <c r="AB1427" s="2">
        <v>0</v>
      </c>
      <c r="AC1427" s="1">
        <v>0</v>
      </c>
      <c r="AD1427" s="7">
        <v>43489</v>
      </c>
      <c r="AE1427" s="7">
        <v>43489</v>
      </c>
      <c r="AF1427">
        <v>0</v>
      </c>
      <c r="AG1427" t="s">
        <v>53</v>
      </c>
      <c r="AH1427" s="2">
        <v>0</v>
      </c>
      <c r="AI1427" s="1">
        <v>0</v>
      </c>
      <c r="AJ1427" s="1">
        <v>0</v>
      </c>
      <c r="AK1427" s="6" t="str">
        <f>+IF(Tabla1[[#This Row],[REQUEST_TY]]="SR MANTENIMIENTO CORRECTIVO", "EMERGENCIA", "OTROS")</f>
        <v>EMERGENCIA</v>
      </c>
      <c r="AL1427" s="6" t="str">
        <f>+_xlfn.IFS(Tabla1[[#This Row],[Veces obj]]&lt;=1,"0-1",Tabla1[[#This Row],[Veces obj]]&lt;=2,"1-2",Tabla1[[#This Row],[Veces obj]]&lt;=3,"2-3",TRUE,"&gt;3")</f>
        <v>0-1</v>
      </c>
      <c r="AM1427" s="6" t="str">
        <f>+_xlfn.IFS(MONTH(Tabla1[[#This Row],[MES]])&lt;=3,"Q1",MONTH(Tabla1[[#This Row],[MES]])&lt;=6,"Q2",MONTH(Tabla1[[#This Row],[MES]])&lt;=9,"Q3",TRUE,"Q4")</f>
        <v>Q1</v>
      </c>
      <c r="AN1427" t="str">
        <f>+IFERROR(VLOOKUP(Tabla1[[#This Row],[CUENTA]],CTAS[],2,0),"OTROS")</f>
        <v>OTROS</v>
      </c>
      <c r="AP1427" t="str">
        <f>+IFERROR(VLOOKUP(Tabla1[[#This Row],[EMPLEADO]],IS[],3,0),"OTROS")</f>
        <v>OTROS</v>
      </c>
      <c r="AQ1427" t="str">
        <f>+IFERROR(VLOOKUP(Tabla1[[#This Row],[EMPLEADO]],IS[[NÓMINA]:[INGENIERO]],2,0),"OTROS")</f>
        <v>OTROS</v>
      </c>
    </row>
    <row r="1428" spans="1:43" x14ac:dyDescent="0.25">
      <c r="A1428" t="s">
        <v>36</v>
      </c>
      <c r="B1428">
        <v>1</v>
      </c>
      <c r="C1428" t="s">
        <v>2834</v>
      </c>
      <c r="D1428" t="s">
        <v>38</v>
      </c>
      <c r="E1428" t="s">
        <v>558</v>
      </c>
      <c r="F1428" t="s">
        <v>2835</v>
      </c>
      <c r="G1428" s="17" t="s">
        <v>989</v>
      </c>
      <c r="H1428" t="s">
        <v>691</v>
      </c>
      <c r="I1428" t="s">
        <v>43</v>
      </c>
      <c r="J1428" t="s">
        <v>8</v>
      </c>
      <c r="K1428" t="s">
        <v>990</v>
      </c>
      <c r="L1428" t="s">
        <v>991</v>
      </c>
      <c r="M1428" t="s">
        <v>640</v>
      </c>
      <c r="N1428">
        <v>0</v>
      </c>
      <c r="O1428" t="s">
        <v>47</v>
      </c>
      <c r="P1428">
        <v>4</v>
      </c>
      <c r="Q1428" t="s">
        <v>207</v>
      </c>
      <c r="R1428" t="s">
        <v>95</v>
      </c>
      <c r="S1428" t="s">
        <v>64</v>
      </c>
      <c r="T1428" t="s">
        <v>51</v>
      </c>
      <c r="U1428" t="s">
        <v>209</v>
      </c>
      <c r="V1428">
        <v>0</v>
      </c>
      <c r="W1428" s="1">
        <v>0</v>
      </c>
      <c r="X1428">
        <v>1</v>
      </c>
      <c r="Y1428">
        <v>3.18</v>
      </c>
      <c r="Z1428">
        <v>5</v>
      </c>
      <c r="AA1428">
        <v>0.63600000000000001</v>
      </c>
      <c r="AB1428" s="2">
        <v>0</v>
      </c>
      <c r="AC1428" s="1">
        <v>0</v>
      </c>
      <c r="AD1428" s="7">
        <v>43481</v>
      </c>
      <c r="AE1428" s="7">
        <v>43482</v>
      </c>
      <c r="AF1428">
        <v>1</v>
      </c>
      <c r="AG1428" t="s">
        <v>53</v>
      </c>
      <c r="AH1428" s="2">
        <v>0</v>
      </c>
      <c r="AI1428" s="1">
        <v>0</v>
      </c>
      <c r="AJ1428" s="1">
        <v>0</v>
      </c>
      <c r="AK1428" s="6" t="str">
        <f>+IF(Tabla1[[#This Row],[REQUEST_TY]]="SR MANTENIMIENTO CORRECTIVO", "EMERGENCIA", "OTROS")</f>
        <v>EMERGENCIA</v>
      </c>
      <c r="AL1428" s="6" t="str">
        <f>+_xlfn.IFS(Tabla1[[#This Row],[Veces obj]]&lt;=1,"0-1",Tabla1[[#This Row],[Veces obj]]&lt;=2,"1-2",Tabla1[[#This Row],[Veces obj]]&lt;=3,"2-3",TRUE,"&gt;3")</f>
        <v>0-1</v>
      </c>
      <c r="AM1428" s="6" t="str">
        <f>+_xlfn.IFS(MONTH(Tabla1[[#This Row],[MES]])&lt;=3,"Q1",MONTH(Tabla1[[#This Row],[MES]])&lt;=6,"Q2",MONTH(Tabla1[[#This Row],[MES]])&lt;=9,"Q3",TRUE,"Q4")</f>
        <v>Q1</v>
      </c>
      <c r="AN1428" t="str">
        <f>+IFERROR(VLOOKUP(Tabla1[[#This Row],[CUENTA]],CTAS[],2,0),"OTROS")</f>
        <v>OTROS</v>
      </c>
      <c r="AP1428" t="str">
        <f>+IFERROR(VLOOKUP(Tabla1[[#This Row],[EMPLEADO]],IS[],3,0),"OTROS")</f>
        <v>OTROS</v>
      </c>
      <c r="AQ1428" t="str">
        <f>+IFERROR(VLOOKUP(Tabla1[[#This Row],[EMPLEADO]],IS[[NÓMINA]:[INGENIERO]],2,0),"OTROS")</f>
        <v>OTROS</v>
      </c>
    </row>
    <row r="1429" spans="1:43" x14ac:dyDescent="0.25">
      <c r="A1429" t="s">
        <v>36</v>
      </c>
      <c r="B1429">
        <v>1</v>
      </c>
      <c r="C1429" t="s">
        <v>1599</v>
      </c>
      <c r="D1429" t="s">
        <v>38</v>
      </c>
      <c r="E1429" t="s">
        <v>583</v>
      </c>
      <c r="F1429" t="s">
        <v>1600</v>
      </c>
      <c r="G1429" s="17" t="s">
        <v>1601</v>
      </c>
      <c r="H1429" t="s">
        <v>592</v>
      </c>
      <c r="I1429" t="s">
        <v>43</v>
      </c>
      <c r="J1429" t="s">
        <v>8</v>
      </c>
      <c r="K1429" t="s">
        <v>1602</v>
      </c>
      <c r="L1429" t="s">
        <v>1603</v>
      </c>
      <c r="M1429" t="s">
        <v>1604</v>
      </c>
      <c r="N1429">
        <v>0</v>
      </c>
      <c r="O1429" t="s">
        <v>47</v>
      </c>
      <c r="P1429">
        <v>2611</v>
      </c>
      <c r="Q1429" t="s">
        <v>48</v>
      </c>
      <c r="R1429" t="s">
        <v>95</v>
      </c>
      <c r="S1429" t="s">
        <v>64</v>
      </c>
      <c r="T1429" t="s">
        <v>208</v>
      </c>
      <c r="U1429" t="s">
        <v>96</v>
      </c>
      <c r="V1429">
        <v>1.1000000000000001</v>
      </c>
      <c r="W1429" s="1">
        <v>1501.5000000000002</v>
      </c>
      <c r="X1429">
        <v>1</v>
      </c>
      <c r="Y1429">
        <v>2.27</v>
      </c>
      <c r="Z1429">
        <v>9</v>
      </c>
      <c r="AA1429">
        <v>0.25222222222222224</v>
      </c>
      <c r="AB1429" s="2">
        <v>0</v>
      </c>
      <c r="AC1429" s="1">
        <v>0</v>
      </c>
      <c r="AD1429" s="7">
        <v>43489</v>
      </c>
      <c r="AE1429" s="7">
        <v>43489</v>
      </c>
      <c r="AF1429">
        <v>0</v>
      </c>
      <c r="AG1429" t="s">
        <v>53</v>
      </c>
      <c r="AH1429" s="2">
        <v>0</v>
      </c>
      <c r="AI1429" s="1">
        <v>0</v>
      </c>
      <c r="AJ1429" s="1">
        <v>0</v>
      </c>
      <c r="AK1429" s="6" t="str">
        <f>+IF(Tabla1[[#This Row],[REQUEST_TY]]="SR MANTENIMIENTO CORRECTIVO", "EMERGENCIA", "OTROS")</f>
        <v>EMERGENCIA</v>
      </c>
      <c r="AL1429" s="6" t="str">
        <f>+_xlfn.IFS(Tabla1[[#This Row],[Veces obj]]&lt;=1,"0-1",Tabla1[[#This Row],[Veces obj]]&lt;=2,"1-2",Tabla1[[#This Row],[Veces obj]]&lt;=3,"2-3",TRUE,"&gt;3")</f>
        <v>0-1</v>
      </c>
      <c r="AM1429" s="6" t="str">
        <f>+_xlfn.IFS(MONTH(Tabla1[[#This Row],[MES]])&lt;=3,"Q1",MONTH(Tabla1[[#This Row],[MES]])&lt;=6,"Q2",MONTH(Tabla1[[#This Row],[MES]])&lt;=9,"Q3",TRUE,"Q4")</f>
        <v>Q1</v>
      </c>
      <c r="AN1429" t="str">
        <f>+IFERROR(VLOOKUP(Tabla1[[#This Row],[CUENTA]],CTAS[],2,0),"OTROS")</f>
        <v>OTROS</v>
      </c>
      <c r="AO1429">
        <v>1</v>
      </c>
      <c r="AP1429" t="str">
        <f>+IFERROR(VLOOKUP(Tabla1[[#This Row],[EMPLEADO]],IS[],3,0),"OTROS")</f>
        <v>CHIHUAHUA</v>
      </c>
      <c r="AQ1429" t="str">
        <f>+IFERROR(VLOOKUP(Tabla1[[#This Row],[EMPLEADO]],IS[[NÓMINA]:[INGENIERO]],2,0),"OTROS")</f>
        <v>VICTOR MENDEZ</v>
      </c>
    </row>
    <row r="1430" spans="1:43" x14ac:dyDescent="0.25">
      <c r="A1430" t="s">
        <v>4444</v>
      </c>
      <c r="B1430">
        <v>1</v>
      </c>
      <c r="C1430" t="s">
        <v>7212</v>
      </c>
      <c r="D1430" t="s">
        <v>38</v>
      </c>
      <c r="E1430" t="s">
        <v>725</v>
      </c>
      <c r="F1430" t="s">
        <v>7213</v>
      </c>
      <c r="G1430" s="17" t="s">
        <v>1860</v>
      </c>
      <c r="H1430" t="s">
        <v>691</v>
      </c>
      <c r="I1430" t="s">
        <v>43</v>
      </c>
      <c r="J1430" t="s">
        <v>8</v>
      </c>
      <c r="K1430" t="s">
        <v>102</v>
      </c>
      <c r="L1430" t="s">
        <v>753</v>
      </c>
      <c r="M1430" t="s">
        <v>215</v>
      </c>
      <c r="N1430">
        <v>0</v>
      </c>
      <c r="O1430" t="s">
        <v>47</v>
      </c>
      <c r="P1430">
        <v>22</v>
      </c>
      <c r="Q1430" t="s">
        <v>62</v>
      </c>
      <c r="R1430" t="s">
        <v>223</v>
      </c>
      <c r="S1430" t="s">
        <v>139</v>
      </c>
      <c r="T1430" t="s">
        <v>51</v>
      </c>
      <c r="U1430" t="s">
        <v>262</v>
      </c>
      <c r="V1430">
        <v>1.05</v>
      </c>
      <c r="W1430" s="1">
        <v>1651.6500000000003</v>
      </c>
      <c r="X1430">
        <v>1</v>
      </c>
      <c r="Y1430">
        <v>2.5499999999999998</v>
      </c>
      <c r="Z1430">
        <v>4</v>
      </c>
      <c r="AA1430">
        <v>0.63749999999999996</v>
      </c>
      <c r="AB1430" s="2">
        <v>0</v>
      </c>
      <c r="AC1430" s="1">
        <v>0</v>
      </c>
      <c r="AD1430" s="7">
        <v>43523</v>
      </c>
      <c r="AE1430" s="7">
        <v>43523</v>
      </c>
      <c r="AF1430">
        <v>0</v>
      </c>
      <c r="AG1430" t="s">
        <v>53</v>
      </c>
      <c r="AH1430" s="2">
        <v>0</v>
      </c>
      <c r="AI1430" s="1">
        <v>0</v>
      </c>
      <c r="AJ1430" s="1">
        <v>0</v>
      </c>
      <c r="AK1430" s="6" t="str">
        <f>+IF(Tabla1[[#This Row],[REQUEST_TY]]="SR MANTENIMIENTO CORRECTIVO", "EMERGENCIA", "OTROS")</f>
        <v>EMERGENCIA</v>
      </c>
      <c r="AL1430" s="6" t="str">
        <f>+_xlfn.IFS(Tabla1[[#This Row],[Veces obj]]&lt;=1,"0-1",Tabla1[[#This Row],[Veces obj]]&lt;=2,"1-2",Tabla1[[#This Row],[Veces obj]]&lt;=3,"2-3",TRUE,"&gt;3")</f>
        <v>0-1</v>
      </c>
      <c r="AM1430" s="6" t="str">
        <f>+_xlfn.IFS(MONTH(Tabla1[[#This Row],[MES]])&lt;=3,"Q1",MONTH(Tabla1[[#This Row],[MES]])&lt;=6,"Q2",MONTH(Tabla1[[#This Row],[MES]])&lt;=9,"Q3",TRUE,"Q4")</f>
        <v>Q1</v>
      </c>
      <c r="AN1430" t="str">
        <f>+IFERROR(VLOOKUP(Tabla1[[#This Row],[CUENTA]],CTAS[],2,0),"OTROS")</f>
        <v>OTROS</v>
      </c>
      <c r="AP1430" t="str">
        <f>+IFERROR(VLOOKUP(Tabla1[[#This Row],[EMPLEADO]],IS[],3,0),"OTROS")</f>
        <v>OTROS</v>
      </c>
      <c r="AQ1430" t="str">
        <f>+IFERROR(VLOOKUP(Tabla1[[#This Row],[EMPLEADO]],IS[[NÓMINA]:[INGENIERO]],2,0),"OTROS")</f>
        <v>OTROS</v>
      </c>
    </row>
    <row r="1431" spans="1:43" x14ac:dyDescent="0.25">
      <c r="A1431" t="s">
        <v>36</v>
      </c>
      <c r="B1431">
        <v>1</v>
      </c>
      <c r="C1431" t="s">
        <v>2839</v>
      </c>
      <c r="D1431" t="s">
        <v>38</v>
      </c>
      <c r="E1431" t="s">
        <v>1049</v>
      </c>
      <c r="F1431" t="s">
        <v>2840</v>
      </c>
      <c r="G1431" s="17" t="s">
        <v>1051</v>
      </c>
      <c r="H1431" t="s">
        <v>136</v>
      </c>
      <c r="I1431" t="s">
        <v>43</v>
      </c>
      <c r="J1431" t="s">
        <v>8</v>
      </c>
      <c r="K1431" t="s">
        <v>1053</v>
      </c>
      <c r="L1431" t="s">
        <v>1054</v>
      </c>
      <c r="M1431" t="s">
        <v>1055</v>
      </c>
      <c r="N1431">
        <v>0</v>
      </c>
      <c r="O1431" t="s">
        <v>47</v>
      </c>
      <c r="P1431">
        <v>4</v>
      </c>
      <c r="Q1431" t="s">
        <v>207</v>
      </c>
      <c r="R1431" t="s">
        <v>223</v>
      </c>
      <c r="S1431" t="s">
        <v>139</v>
      </c>
      <c r="T1431" t="s">
        <v>208</v>
      </c>
      <c r="U1431" t="s">
        <v>879</v>
      </c>
      <c r="V1431">
        <v>0.6</v>
      </c>
      <c r="W1431" s="1">
        <v>943.80000000000007</v>
      </c>
      <c r="X1431">
        <v>1</v>
      </c>
      <c r="Y1431">
        <v>3.83</v>
      </c>
      <c r="Z1431">
        <v>6</v>
      </c>
      <c r="AA1431">
        <v>0.63833333333333331</v>
      </c>
      <c r="AB1431" s="2">
        <v>0</v>
      </c>
      <c r="AC1431" s="1">
        <v>0</v>
      </c>
      <c r="AD1431" s="7">
        <v>43469</v>
      </c>
      <c r="AE1431" s="7">
        <v>43469</v>
      </c>
      <c r="AF1431">
        <v>0</v>
      </c>
      <c r="AG1431" t="s">
        <v>53</v>
      </c>
      <c r="AH1431" s="2">
        <v>0</v>
      </c>
      <c r="AI1431" s="1">
        <v>0</v>
      </c>
      <c r="AJ1431" s="1">
        <v>0</v>
      </c>
      <c r="AK1431" s="6" t="str">
        <f>+IF(Tabla1[[#This Row],[REQUEST_TY]]="SR MANTENIMIENTO CORRECTIVO", "EMERGENCIA", "OTROS")</f>
        <v>EMERGENCIA</v>
      </c>
      <c r="AL1431" s="6" t="str">
        <f>+_xlfn.IFS(Tabla1[[#This Row],[Veces obj]]&lt;=1,"0-1",Tabla1[[#This Row],[Veces obj]]&lt;=2,"1-2",Tabla1[[#This Row],[Veces obj]]&lt;=3,"2-3",TRUE,"&gt;3")</f>
        <v>0-1</v>
      </c>
      <c r="AM1431" s="6" t="str">
        <f>+_xlfn.IFS(MONTH(Tabla1[[#This Row],[MES]])&lt;=3,"Q1",MONTH(Tabla1[[#This Row],[MES]])&lt;=6,"Q2",MONTH(Tabla1[[#This Row],[MES]])&lt;=9,"Q3",TRUE,"Q4")</f>
        <v>Q1</v>
      </c>
      <c r="AN1431" t="str">
        <f>+IFERROR(VLOOKUP(Tabla1[[#This Row],[CUENTA]],CTAS[],2,0),"OTROS")</f>
        <v>OTROS</v>
      </c>
      <c r="AP1431" t="str">
        <f>+IFERROR(VLOOKUP(Tabla1[[#This Row],[EMPLEADO]],IS[],3,0),"OTROS")</f>
        <v>OTROS</v>
      </c>
      <c r="AQ1431" t="str">
        <f>+IFERROR(VLOOKUP(Tabla1[[#This Row],[EMPLEADO]],IS[[NÓMINA]:[INGENIERO]],2,0),"OTROS")</f>
        <v>OTROS</v>
      </c>
    </row>
    <row r="1432" spans="1:43" x14ac:dyDescent="0.25">
      <c r="A1432" t="s">
        <v>4444</v>
      </c>
      <c r="B1432">
        <v>1</v>
      </c>
      <c r="C1432" t="s">
        <v>5386</v>
      </c>
      <c r="D1432" t="s">
        <v>38</v>
      </c>
      <c r="E1432" t="s">
        <v>76</v>
      </c>
      <c r="F1432" t="s">
        <v>5387</v>
      </c>
      <c r="G1432" s="17" t="s">
        <v>2363</v>
      </c>
      <c r="H1432" t="s">
        <v>592</v>
      </c>
      <c r="I1432" t="s">
        <v>43</v>
      </c>
      <c r="J1432" t="s">
        <v>8</v>
      </c>
      <c r="K1432" t="s">
        <v>59</v>
      </c>
      <c r="L1432" t="s">
        <v>2364</v>
      </c>
      <c r="M1432" t="s">
        <v>2365</v>
      </c>
      <c r="N1432">
        <v>0</v>
      </c>
      <c r="O1432" t="s">
        <v>47</v>
      </c>
      <c r="P1432">
        <v>8</v>
      </c>
      <c r="Q1432" t="s">
        <v>194</v>
      </c>
      <c r="R1432" t="s">
        <v>63</v>
      </c>
      <c r="S1432" t="s">
        <v>64</v>
      </c>
      <c r="T1432" t="s">
        <v>208</v>
      </c>
      <c r="U1432" t="s">
        <v>195</v>
      </c>
      <c r="V1432">
        <v>0.6</v>
      </c>
      <c r="W1432" s="1">
        <v>819</v>
      </c>
      <c r="X1432">
        <v>1</v>
      </c>
      <c r="Y1432">
        <v>2.2799999999999998</v>
      </c>
      <c r="Z1432">
        <v>9</v>
      </c>
      <c r="AA1432">
        <v>0.2533333333333333</v>
      </c>
      <c r="AB1432" s="2">
        <v>0</v>
      </c>
      <c r="AC1432" s="1">
        <v>0</v>
      </c>
      <c r="AD1432" s="7">
        <v>43509</v>
      </c>
      <c r="AE1432" s="7">
        <v>43510</v>
      </c>
      <c r="AF1432">
        <v>1</v>
      </c>
      <c r="AG1432" t="s">
        <v>53</v>
      </c>
      <c r="AH1432" s="2">
        <v>0</v>
      </c>
      <c r="AI1432" s="1">
        <v>0</v>
      </c>
      <c r="AJ1432" s="1">
        <v>0</v>
      </c>
      <c r="AK1432" s="6" t="str">
        <f>+IF(Tabla1[[#This Row],[REQUEST_TY]]="SR MANTENIMIENTO CORRECTIVO", "EMERGENCIA", "OTROS")</f>
        <v>EMERGENCIA</v>
      </c>
      <c r="AL1432" s="6" t="str">
        <f>+_xlfn.IFS(Tabla1[[#This Row],[Veces obj]]&lt;=1,"0-1",Tabla1[[#This Row],[Veces obj]]&lt;=2,"1-2",Tabla1[[#This Row],[Veces obj]]&lt;=3,"2-3",TRUE,"&gt;3")</f>
        <v>0-1</v>
      </c>
      <c r="AM1432" s="6" t="str">
        <f>+_xlfn.IFS(MONTH(Tabla1[[#This Row],[MES]])&lt;=3,"Q1",MONTH(Tabla1[[#This Row],[MES]])&lt;=6,"Q2",MONTH(Tabla1[[#This Row],[MES]])&lt;=9,"Q3",TRUE,"Q4")</f>
        <v>Q1</v>
      </c>
      <c r="AN1432" t="str">
        <f>+IFERROR(VLOOKUP(Tabla1[[#This Row],[CUENTA]],CTAS[],2,0),"OTROS")</f>
        <v>OTROS</v>
      </c>
      <c r="AO1432">
        <v>1</v>
      </c>
      <c r="AP1432" t="str">
        <f>+IFERROR(VLOOKUP(Tabla1[[#This Row],[EMPLEADO]],IS[],3,0),"OTROS")</f>
        <v>CHIHUAHUA</v>
      </c>
      <c r="AQ1432" t="str">
        <f>+IFERROR(VLOOKUP(Tabla1[[#This Row],[EMPLEADO]],IS[[NÓMINA]:[INGENIERO]],2,0),"OTROS")</f>
        <v>VICTOR MENDEZ</v>
      </c>
    </row>
    <row r="1433" spans="1:43" x14ac:dyDescent="0.25">
      <c r="A1433" t="s">
        <v>4444</v>
      </c>
      <c r="B1433">
        <v>1</v>
      </c>
      <c r="C1433" t="s">
        <v>6692</v>
      </c>
      <c r="D1433" t="s">
        <v>38</v>
      </c>
      <c r="E1433" t="s">
        <v>2380</v>
      </c>
      <c r="F1433" t="s">
        <v>6693</v>
      </c>
      <c r="G1433" s="17" t="s">
        <v>2382</v>
      </c>
      <c r="H1433" t="s">
        <v>592</v>
      </c>
      <c r="I1433" t="s">
        <v>43</v>
      </c>
      <c r="J1433" t="s">
        <v>8</v>
      </c>
      <c r="K1433" t="s">
        <v>438</v>
      </c>
      <c r="L1433" t="s">
        <v>2383</v>
      </c>
      <c r="M1433" t="s">
        <v>165</v>
      </c>
      <c r="N1433">
        <v>0</v>
      </c>
      <c r="O1433" t="s">
        <v>47</v>
      </c>
      <c r="P1433">
        <v>29</v>
      </c>
      <c r="Q1433" t="s">
        <v>62</v>
      </c>
      <c r="R1433" t="s">
        <v>223</v>
      </c>
      <c r="S1433" t="s">
        <v>139</v>
      </c>
      <c r="T1433" t="s">
        <v>51</v>
      </c>
      <c r="U1433" t="s">
        <v>262</v>
      </c>
      <c r="V1433">
        <v>1.05</v>
      </c>
      <c r="W1433" s="1">
        <v>1651.6500000000003</v>
      </c>
      <c r="X1433">
        <v>1</v>
      </c>
      <c r="Y1433">
        <v>1.17</v>
      </c>
      <c r="Z1433">
        <v>4</v>
      </c>
      <c r="AA1433">
        <v>0.29249999999999998</v>
      </c>
      <c r="AB1433" s="2">
        <v>0</v>
      </c>
      <c r="AC1433" s="1">
        <v>0</v>
      </c>
      <c r="AD1433" s="7">
        <v>43516</v>
      </c>
      <c r="AE1433" s="7">
        <v>43516</v>
      </c>
      <c r="AF1433">
        <v>0</v>
      </c>
      <c r="AG1433" t="s">
        <v>53</v>
      </c>
      <c r="AH1433" s="2">
        <v>0</v>
      </c>
      <c r="AI1433" s="1">
        <v>0</v>
      </c>
      <c r="AJ1433" s="1">
        <v>0</v>
      </c>
      <c r="AK1433" s="6" t="str">
        <f>+IF(Tabla1[[#This Row],[REQUEST_TY]]="SR MANTENIMIENTO CORRECTIVO", "EMERGENCIA", "OTROS")</f>
        <v>EMERGENCIA</v>
      </c>
      <c r="AL1433" s="6" t="str">
        <f>+_xlfn.IFS(Tabla1[[#This Row],[Veces obj]]&lt;=1,"0-1",Tabla1[[#This Row],[Veces obj]]&lt;=2,"1-2",Tabla1[[#This Row],[Veces obj]]&lt;=3,"2-3",TRUE,"&gt;3")</f>
        <v>0-1</v>
      </c>
      <c r="AM1433" s="6" t="str">
        <f>+_xlfn.IFS(MONTH(Tabla1[[#This Row],[MES]])&lt;=3,"Q1",MONTH(Tabla1[[#This Row],[MES]])&lt;=6,"Q2",MONTH(Tabla1[[#This Row],[MES]])&lt;=9,"Q3",TRUE,"Q4")</f>
        <v>Q1</v>
      </c>
      <c r="AN1433" t="str">
        <f>+IFERROR(VLOOKUP(Tabla1[[#This Row],[CUENTA]],CTAS[],2,0),"OTROS")</f>
        <v>OTROS</v>
      </c>
      <c r="AO1433">
        <v>1</v>
      </c>
      <c r="AP1433" t="str">
        <f>+IFERROR(VLOOKUP(Tabla1[[#This Row],[EMPLEADO]],IS[],3,0),"OTROS")</f>
        <v>CHIHUAHUA</v>
      </c>
      <c r="AQ1433" t="str">
        <f>+IFERROR(VLOOKUP(Tabla1[[#This Row],[EMPLEADO]],IS[[NÓMINA]:[INGENIERO]],2,0),"OTROS")</f>
        <v>VICTOR MENDEZ</v>
      </c>
    </row>
    <row r="1434" spans="1:43" x14ac:dyDescent="0.25">
      <c r="A1434" t="s">
        <v>36</v>
      </c>
      <c r="B1434">
        <v>1</v>
      </c>
      <c r="C1434" t="s">
        <v>2851</v>
      </c>
      <c r="D1434" t="s">
        <v>38</v>
      </c>
      <c r="E1434" t="s">
        <v>39</v>
      </c>
      <c r="F1434" t="s">
        <v>2852</v>
      </c>
      <c r="G1434" s="17" t="s">
        <v>2853</v>
      </c>
      <c r="H1434" t="s">
        <v>58</v>
      </c>
      <c r="I1434" t="s">
        <v>43</v>
      </c>
      <c r="J1434" t="s">
        <v>8</v>
      </c>
      <c r="K1434" t="s">
        <v>2028</v>
      </c>
      <c r="L1434" t="s">
        <v>2029</v>
      </c>
      <c r="M1434" t="s">
        <v>736</v>
      </c>
      <c r="N1434">
        <v>0</v>
      </c>
      <c r="O1434" t="s">
        <v>47</v>
      </c>
      <c r="P1434">
        <v>2590</v>
      </c>
      <c r="Q1434" t="s">
        <v>48</v>
      </c>
      <c r="R1434" t="s">
        <v>49</v>
      </c>
      <c r="S1434" t="s">
        <v>50</v>
      </c>
      <c r="T1434" t="s">
        <v>51</v>
      </c>
      <c r="U1434" t="s">
        <v>52</v>
      </c>
      <c r="V1434">
        <v>1.05</v>
      </c>
      <c r="W1434" s="1">
        <v>750.75000000000011</v>
      </c>
      <c r="X1434">
        <v>1</v>
      </c>
      <c r="Y1434">
        <v>3.2</v>
      </c>
      <c r="Z1434">
        <v>5</v>
      </c>
      <c r="AA1434">
        <v>0.64</v>
      </c>
      <c r="AB1434" s="2">
        <v>0</v>
      </c>
      <c r="AC1434" s="1">
        <v>0</v>
      </c>
      <c r="AD1434" s="7">
        <v>43468</v>
      </c>
      <c r="AE1434" s="7">
        <v>43468</v>
      </c>
      <c r="AF1434">
        <v>0</v>
      </c>
      <c r="AG1434" t="s">
        <v>53</v>
      </c>
      <c r="AH1434" s="2">
        <v>0</v>
      </c>
      <c r="AI1434" s="1">
        <v>0</v>
      </c>
      <c r="AJ1434" s="1">
        <v>0</v>
      </c>
      <c r="AK1434" s="6" t="str">
        <f>+IF(Tabla1[[#This Row],[REQUEST_TY]]="SR MANTENIMIENTO CORRECTIVO", "EMERGENCIA", "OTROS")</f>
        <v>EMERGENCIA</v>
      </c>
      <c r="AL1434" s="6" t="str">
        <f>+_xlfn.IFS(Tabla1[[#This Row],[Veces obj]]&lt;=1,"0-1",Tabla1[[#This Row],[Veces obj]]&lt;=2,"1-2",Tabla1[[#This Row],[Veces obj]]&lt;=3,"2-3",TRUE,"&gt;3")</f>
        <v>0-1</v>
      </c>
      <c r="AM1434" s="6" t="str">
        <f>+_xlfn.IFS(MONTH(Tabla1[[#This Row],[MES]])&lt;=3,"Q1",MONTH(Tabla1[[#This Row],[MES]])&lt;=6,"Q2",MONTH(Tabla1[[#This Row],[MES]])&lt;=9,"Q3",TRUE,"Q4")</f>
        <v>Q1</v>
      </c>
      <c r="AN1434" t="str">
        <f>+IFERROR(VLOOKUP(Tabla1[[#This Row],[CUENTA]],CTAS[],2,0),"OTROS")</f>
        <v>OTROS</v>
      </c>
      <c r="AP1434" t="str">
        <f>+IFERROR(VLOOKUP(Tabla1[[#This Row],[EMPLEADO]],IS[],3,0),"OTROS")</f>
        <v>OTROS</v>
      </c>
      <c r="AQ1434" t="str">
        <f>+IFERROR(VLOOKUP(Tabla1[[#This Row],[EMPLEADO]],IS[[NÓMINA]:[INGENIERO]],2,0),"OTROS")</f>
        <v>OTROS</v>
      </c>
    </row>
    <row r="1435" spans="1:43" x14ac:dyDescent="0.25">
      <c r="A1435" t="s">
        <v>36</v>
      </c>
      <c r="B1435">
        <v>1</v>
      </c>
      <c r="C1435" t="s">
        <v>2854</v>
      </c>
      <c r="D1435" t="s">
        <v>38</v>
      </c>
      <c r="E1435" t="s">
        <v>558</v>
      </c>
      <c r="F1435" t="s">
        <v>2855</v>
      </c>
      <c r="G1435" s="17" t="s">
        <v>2856</v>
      </c>
      <c r="H1435" t="s">
        <v>106</v>
      </c>
      <c r="I1435" t="s">
        <v>43</v>
      </c>
      <c r="J1435" t="s">
        <v>8</v>
      </c>
      <c r="K1435" t="s">
        <v>199</v>
      </c>
      <c r="L1435" t="s">
        <v>2857</v>
      </c>
      <c r="M1435" t="s">
        <v>46</v>
      </c>
      <c r="N1435">
        <v>0</v>
      </c>
      <c r="O1435" t="s">
        <v>47</v>
      </c>
      <c r="P1435">
        <v>30</v>
      </c>
      <c r="Q1435" t="s">
        <v>62</v>
      </c>
      <c r="R1435" t="s">
        <v>95</v>
      </c>
      <c r="S1435" t="s">
        <v>64</v>
      </c>
      <c r="T1435" t="s">
        <v>51</v>
      </c>
      <c r="U1435" t="s">
        <v>65</v>
      </c>
      <c r="V1435">
        <v>0.8</v>
      </c>
      <c r="W1435" s="1">
        <v>1092</v>
      </c>
      <c r="X1435">
        <v>1</v>
      </c>
      <c r="Y1435">
        <v>3.2</v>
      </c>
      <c r="Z1435">
        <v>5</v>
      </c>
      <c r="AA1435">
        <v>0.64</v>
      </c>
      <c r="AB1435" s="2">
        <v>0</v>
      </c>
      <c r="AC1435" s="1">
        <v>0</v>
      </c>
      <c r="AD1435" s="7">
        <v>43486</v>
      </c>
      <c r="AE1435" s="7">
        <v>43486</v>
      </c>
      <c r="AF1435">
        <v>0</v>
      </c>
      <c r="AG1435" t="s">
        <v>53</v>
      </c>
      <c r="AH1435" s="2">
        <v>0</v>
      </c>
      <c r="AI1435" s="1">
        <v>0</v>
      </c>
      <c r="AJ1435" s="1">
        <v>0</v>
      </c>
      <c r="AK1435" s="6" t="str">
        <f>+IF(Tabla1[[#This Row],[REQUEST_TY]]="SR MANTENIMIENTO CORRECTIVO", "EMERGENCIA", "OTROS")</f>
        <v>EMERGENCIA</v>
      </c>
      <c r="AL1435" s="6" t="str">
        <f>+_xlfn.IFS(Tabla1[[#This Row],[Veces obj]]&lt;=1,"0-1",Tabla1[[#This Row],[Veces obj]]&lt;=2,"1-2",Tabla1[[#This Row],[Veces obj]]&lt;=3,"2-3",TRUE,"&gt;3")</f>
        <v>0-1</v>
      </c>
      <c r="AM1435" s="6" t="str">
        <f>+_xlfn.IFS(MONTH(Tabla1[[#This Row],[MES]])&lt;=3,"Q1",MONTH(Tabla1[[#This Row],[MES]])&lt;=6,"Q2",MONTH(Tabla1[[#This Row],[MES]])&lt;=9,"Q3",TRUE,"Q4")</f>
        <v>Q1</v>
      </c>
      <c r="AN1435" t="str">
        <f>+IFERROR(VLOOKUP(Tabla1[[#This Row],[CUENTA]],CTAS[],2,0),"OTROS")</f>
        <v>OTROS</v>
      </c>
      <c r="AP1435" t="str">
        <f>+IFERROR(VLOOKUP(Tabla1[[#This Row],[EMPLEADO]],IS[],3,0),"OTROS")</f>
        <v>OTROS</v>
      </c>
      <c r="AQ1435" t="str">
        <f>+IFERROR(VLOOKUP(Tabla1[[#This Row],[EMPLEADO]],IS[[NÓMINA]:[INGENIERO]],2,0),"OTROS")</f>
        <v>OTROS</v>
      </c>
    </row>
    <row r="1436" spans="1:43" x14ac:dyDescent="0.25">
      <c r="A1436" t="s">
        <v>36</v>
      </c>
      <c r="B1436">
        <v>1</v>
      </c>
      <c r="C1436" t="s">
        <v>2858</v>
      </c>
      <c r="D1436" t="s">
        <v>38</v>
      </c>
      <c r="E1436" t="s">
        <v>55</v>
      </c>
      <c r="F1436" t="s">
        <v>2859</v>
      </c>
      <c r="G1436" s="17" t="s">
        <v>2860</v>
      </c>
      <c r="H1436" t="s">
        <v>106</v>
      </c>
      <c r="I1436" t="s">
        <v>43</v>
      </c>
      <c r="J1436" t="s">
        <v>8</v>
      </c>
      <c r="K1436" t="s">
        <v>59</v>
      </c>
      <c r="L1436" t="s">
        <v>946</v>
      </c>
      <c r="M1436" t="s">
        <v>316</v>
      </c>
      <c r="N1436">
        <v>0</v>
      </c>
      <c r="O1436" t="s">
        <v>47</v>
      </c>
      <c r="P1436">
        <v>160</v>
      </c>
      <c r="Q1436" t="s">
        <v>48</v>
      </c>
      <c r="R1436" t="s">
        <v>63</v>
      </c>
      <c r="S1436" t="s">
        <v>64</v>
      </c>
      <c r="T1436" t="s">
        <v>51</v>
      </c>
      <c r="U1436" t="s">
        <v>96</v>
      </c>
      <c r="V1436">
        <v>1.1000000000000001</v>
      </c>
      <c r="W1436" s="1">
        <v>1501.5000000000002</v>
      </c>
      <c r="X1436">
        <v>1</v>
      </c>
      <c r="Y1436">
        <v>3.2</v>
      </c>
      <c r="Z1436">
        <v>5</v>
      </c>
      <c r="AA1436">
        <v>0.64</v>
      </c>
      <c r="AB1436" s="2">
        <v>0</v>
      </c>
      <c r="AC1436" s="1">
        <v>0</v>
      </c>
      <c r="AD1436" s="7">
        <v>43495</v>
      </c>
      <c r="AE1436" s="7">
        <v>43496</v>
      </c>
      <c r="AF1436">
        <v>1</v>
      </c>
      <c r="AG1436" t="s">
        <v>53</v>
      </c>
      <c r="AH1436" s="2">
        <v>0</v>
      </c>
      <c r="AI1436" s="1">
        <v>0</v>
      </c>
      <c r="AJ1436" s="1">
        <v>0</v>
      </c>
      <c r="AK1436" s="6" t="str">
        <f>+IF(Tabla1[[#This Row],[REQUEST_TY]]="SR MANTENIMIENTO CORRECTIVO", "EMERGENCIA", "OTROS")</f>
        <v>EMERGENCIA</v>
      </c>
      <c r="AL1436" s="6" t="str">
        <f>+_xlfn.IFS(Tabla1[[#This Row],[Veces obj]]&lt;=1,"0-1",Tabla1[[#This Row],[Veces obj]]&lt;=2,"1-2",Tabla1[[#This Row],[Veces obj]]&lt;=3,"2-3",TRUE,"&gt;3")</f>
        <v>0-1</v>
      </c>
      <c r="AM1436" s="6" t="str">
        <f>+_xlfn.IFS(MONTH(Tabla1[[#This Row],[MES]])&lt;=3,"Q1",MONTH(Tabla1[[#This Row],[MES]])&lt;=6,"Q2",MONTH(Tabla1[[#This Row],[MES]])&lt;=9,"Q3",TRUE,"Q4")</f>
        <v>Q1</v>
      </c>
      <c r="AN1436" t="str">
        <f>+IFERROR(VLOOKUP(Tabla1[[#This Row],[CUENTA]],CTAS[],2,0),"OTROS")</f>
        <v>OTROS</v>
      </c>
      <c r="AP1436" t="str">
        <f>+IFERROR(VLOOKUP(Tabla1[[#This Row],[EMPLEADO]],IS[],3,0),"OTROS")</f>
        <v>OTROS</v>
      </c>
      <c r="AQ1436" t="str">
        <f>+IFERROR(VLOOKUP(Tabla1[[#This Row],[EMPLEADO]],IS[[NÓMINA]:[INGENIERO]],2,0),"OTROS")</f>
        <v>OTROS</v>
      </c>
    </row>
    <row r="1437" spans="1:43" x14ac:dyDescent="0.25">
      <c r="A1437" t="s">
        <v>4444</v>
      </c>
      <c r="B1437">
        <v>1</v>
      </c>
      <c r="C1437" t="s">
        <v>4649</v>
      </c>
      <c r="D1437" t="s">
        <v>38</v>
      </c>
      <c r="E1437" t="s">
        <v>694</v>
      </c>
      <c r="F1437" t="s">
        <v>4650</v>
      </c>
      <c r="G1437" s="17" t="s">
        <v>4091</v>
      </c>
      <c r="H1437" t="s">
        <v>1052</v>
      </c>
      <c r="I1437" t="s">
        <v>43</v>
      </c>
      <c r="J1437" t="s">
        <v>8</v>
      </c>
      <c r="K1437" t="s">
        <v>59</v>
      </c>
      <c r="L1437" t="s">
        <v>1641</v>
      </c>
      <c r="M1437" t="s">
        <v>1642</v>
      </c>
      <c r="N1437">
        <v>0</v>
      </c>
      <c r="O1437" t="s">
        <v>47</v>
      </c>
      <c r="P1437">
        <v>9</v>
      </c>
      <c r="Q1437" t="s">
        <v>194</v>
      </c>
      <c r="R1437" t="s">
        <v>138</v>
      </c>
      <c r="S1437" t="s">
        <v>139</v>
      </c>
      <c r="T1437" t="s">
        <v>51</v>
      </c>
      <c r="U1437" t="s">
        <v>224</v>
      </c>
      <c r="V1437">
        <v>0.8</v>
      </c>
      <c r="W1437" s="1">
        <v>1258.4000000000003</v>
      </c>
      <c r="X1437">
        <v>1</v>
      </c>
      <c r="Y1437">
        <v>2.56</v>
      </c>
      <c r="Z1437">
        <v>4</v>
      </c>
      <c r="AA1437">
        <v>0.64</v>
      </c>
      <c r="AB1437" s="2">
        <v>0</v>
      </c>
      <c r="AC1437" s="1">
        <v>0</v>
      </c>
      <c r="AD1437" s="7">
        <v>43502</v>
      </c>
      <c r="AE1437" s="7">
        <v>43502</v>
      </c>
      <c r="AF1437">
        <v>0</v>
      </c>
      <c r="AG1437" t="s">
        <v>53</v>
      </c>
      <c r="AH1437" s="2">
        <v>0</v>
      </c>
      <c r="AI1437" s="1">
        <v>0</v>
      </c>
      <c r="AJ1437" s="1">
        <v>0</v>
      </c>
      <c r="AK1437" s="6" t="str">
        <f>+IF(Tabla1[[#This Row],[REQUEST_TY]]="SR MANTENIMIENTO CORRECTIVO", "EMERGENCIA", "OTROS")</f>
        <v>EMERGENCIA</v>
      </c>
      <c r="AL1437" s="6" t="str">
        <f>+_xlfn.IFS(Tabla1[[#This Row],[Veces obj]]&lt;=1,"0-1",Tabla1[[#This Row],[Veces obj]]&lt;=2,"1-2",Tabla1[[#This Row],[Veces obj]]&lt;=3,"2-3",TRUE,"&gt;3")</f>
        <v>0-1</v>
      </c>
      <c r="AM1437" s="6" t="str">
        <f>+_xlfn.IFS(MONTH(Tabla1[[#This Row],[MES]])&lt;=3,"Q1",MONTH(Tabla1[[#This Row],[MES]])&lt;=6,"Q2",MONTH(Tabla1[[#This Row],[MES]])&lt;=9,"Q3",TRUE,"Q4")</f>
        <v>Q1</v>
      </c>
      <c r="AN1437" t="str">
        <f>+IFERROR(VLOOKUP(Tabla1[[#This Row],[CUENTA]],CTAS[],2,0),"OTROS")</f>
        <v>OTROS</v>
      </c>
      <c r="AP1437" t="str">
        <f>+IFERROR(VLOOKUP(Tabla1[[#This Row],[EMPLEADO]],IS[],3,0),"OTROS")</f>
        <v>OTROS</v>
      </c>
      <c r="AQ1437" t="str">
        <f>+IFERROR(VLOOKUP(Tabla1[[#This Row],[EMPLEADO]],IS[[NÓMINA]:[INGENIERO]],2,0),"OTROS")</f>
        <v>OTROS</v>
      </c>
    </row>
    <row r="1438" spans="1:43" x14ac:dyDescent="0.25">
      <c r="A1438" t="s">
        <v>4444</v>
      </c>
      <c r="B1438">
        <v>1</v>
      </c>
      <c r="C1438" t="s">
        <v>4978</v>
      </c>
      <c r="D1438" t="s">
        <v>38</v>
      </c>
      <c r="E1438" t="s">
        <v>76</v>
      </c>
      <c r="F1438" t="s">
        <v>4979</v>
      </c>
      <c r="G1438" s="17" t="s">
        <v>4980</v>
      </c>
      <c r="H1438" t="s">
        <v>1052</v>
      </c>
      <c r="I1438" t="s">
        <v>43</v>
      </c>
      <c r="J1438" t="s">
        <v>8</v>
      </c>
      <c r="K1438" t="s">
        <v>59</v>
      </c>
      <c r="L1438" t="s">
        <v>504</v>
      </c>
      <c r="M1438" t="s">
        <v>505</v>
      </c>
      <c r="N1438">
        <v>0</v>
      </c>
      <c r="O1438" t="s">
        <v>47</v>
      </c>
      <c r="P1438">
        <v>40</v>
      </c>
      <c r="Q1438" t="s">
        <v>82</v>
      </c>
      <c r="R1438" t="s">
        <v>63</v>
      </c>
      <c r="S1438" t="s">
        <v>64</v>
      </c>
      <c r="T1438" t="s">
        <v>51</v>
      </c>
      <c r="U1438" t="s">
        <v>83</v>
      </c>
      <c r="V1438">
        <v>1.05</v>
      </c>
      <c r="W1438" s="1">
        <v>1433.25</v>
      </c>
      <c r="X1438">
        <v>1</v>
      </c>
      <c r="Y1438">
        <v>3.2</v>
      </c>
      <c r="Z1438">
        <v>5</v>
      </c>
      <c r="AA1438">
        <v>0.64</v>
      </c>
      <c r="AB1438" s="2">
        <v>0</v>
      </c>
      <c r="AC1438" s="1">
        <v>0</v>
      </c>
      <c r="AD1438" s="7">
        <v>43504</v>
      </c>
      <c r="AE1438" s="7">
        <v>43504</v>
      </c>
      <c r="AF1438">
        <v>0</v>
      </c>
      <c r="AG1438" t="s">
        <v>53</v>
      </c>
      <c r="AH1438" s="2">
        <v>0</v>
      </c>
      <c r="AI1438" s="1">
        <v>0</v>
      </c>
      <c r="AJ1438" s="1">
        <v>0</v>
      </c>
      <c r="AK1438" s="6" t="str">
        <f>+IF(Tabla1[[#This Row],[REQUEST_TY]]="SR MANTENIMIENTO CORRECTIVO", "EMERGENCIA", "OTROS")</f>
        <v>EMERGENCIA</v>
      </c>
      <c r="AL1438" s="6" t="str">
        <f>+_xlfn.IFS(Tabla1[[#This Row],[Veces obj]]&lt;=1,"0-1",Tabla1[[#This Row],[Veces obj]]&lt;=2,"1-2",Tabla1[[#This Row],[Veces obj]]&lt;=3,"2-3",TRUE,"&gt;3")</f>
        <v>0-1</v>
      </c>
      <c r="AM1438" s="6" t="str">
        <f>+_xlfn.IFS(MONTH(Tabla1[[#This Row],[MES]])&lt;=3,"Q1",MONTH(Tabla1[[#This Row],[MES]])&lt;=6,"Q2",MONTH(Tabla1[[#This Row],[MES]])&lt;=9,"Q3",TRUE,"Q4")</f>
        <v>Q1</v>
      </c>
      <c r="AN1438" t="str">
        <f>+IFERROR(VLOOKUP(Tabla1[[#This Row],[CUENTA]],CTAS[],2,0),"OTROS")</f>
        <v>OTROS</v>
      </c>
      <c r="AP1438" t="str">
        <f>+IFERROR(VLOOKUP(Tabla1[[#This Row],[EMPLEADO]],IS[],3,0),"OTROS")</f>
        <v>OTROS</v>
      </c>
      <c r="AQ1438" t="str">
        <f>+IFERROR(VLOOKUP(Tabla1[[#This Row],[EMPLEADO]],IS[[NÓMINA]:[INGENIERO]],2,0),"OTROS")</f>
        <v>OTROS</v>
      </c>
    </row>
    <row r="1439" spans="1:43" x14ac:dyDescent="0.25">
      <c r="A1439" t="s">
        <v>4444</v>
      </c>
      <c r="B1439">
        <v>1</v>
      </c>
      <c r="C1439" t="s">
        <v>6802</v>
      </c>
      <c r="D1439" t="s">
        <v>38</v>
      </c>
      <c r="E1439" t="s">
        <v>98</v>
      </c>
      <c r="F1439" t="s">
        <v>6803</v>
      </c>
      <c r="G1439" s="17" t="s">
        <v>2807</v>
      </c>
      <c r="H1439" t="s">
        <v>409</v>
      </c>
      <c r="I1439" t="s">
        <v>43</v>
      </c>
      <c r="J1439" t="s">
        <v>8</v>
      </c>
      <c r="K1439" t="s">
        <v>102</v>
      </c>
      <c r="L1439" t="s">
        <v>2808</v>
      </c>
      <c r="M1439" t="s">
        <v>2809</v>
      </c>
      <c r="N1439">
        <v>0</v>
      </c>
      <c r="O1439" t="s">
        <v>47</v>
      </c>
      <c r="P1439">
        <v>41</v>
      </c>
      <c r="Q1439" t="s">
        <v>82</v>
      </c>
      <c r="R1439" t="s">
        <v>63</v>
      </c>
      <c r="S1439" t="s">
        <v>64</v>
      </c>
      <c r="T1439" t="s">
        <v>51</v>
      </c>
      <c r="U1439" t="s">
        <v>83</v>
      </c>
      <c r="V1439">
        <v>1.05</v>
      </c>
      <c r="W1439" s="1">
        <v>1433.25</v>
      </c>
      <c r="X1439">
        <v>1</v>
      </c>
      <c r="Y1439">
        <v>3.2</v>
      </c>
      <c r="Z1439">
        <v>5</v>
      </c>
      <c r="AA1439">
        <v>0.64</v>
      </c>
      <c r="AB1439" s="2">
        <v>0</v>
      </c>
      <c r="AC1439" s="1">
        <v>0</v>
      </c>
      <c r="AD1439" s="7">
        <v>43517</v>
      </c>
      <c r="AE1439" s="7">
        <v>43517</v>
      </c>
      <c r="AF1439">
        <v>0</v>
      </c>
      <c r="AG1439" t="s">
        <v>53</v>
      </c>
      <c r="AH1439" s="2">
        <v>0</v>
      </c>
      <c r="AI1439" s="1">
        <v>0</v>
      </c>
      <c r="AJ1439" s="1">
        <v>0</v>
      </c>
      <c r="AK1439" s="6" t="str">
        <f>+IF(Tabla1[[#This Row],[REQUEST_TY]]="SR MANTENIMIENTO CORRECTIVO", "EMERGENCIA", "OTROS")</f>
        <v>EMERGENCIA</v>
      </c>
      <c r="AL1439" s="6" t="str">
        <f>+_xlfn.IFS(Tabla1[[#This Row],[Veces obj]]&lt;=1,"0-1",Tabla1[[#This Row],[Veces obj]]&lt;=2,"1-2",Tabla1[[#This Row],[Veces obj]]&lt;=3,"2-3",TRUE,"&gt;3")</f>
        <v>0-1</v>
      </c>
      <c r="AM1439" s="6" t="str">
        <f>+_xlfn.IFS(MONTH(Tabla1[[#This Row],[MES]])&lt;=3,"Q1",MONTH(Tabla1[[#This Row],[MES]])&lt;=6,"Q2",MONTH(Tabla1[[#This Row],[MES]])&lt;=9,"Q3",TRUE,"Q4")</f>
        <v>Q1</v>
      </c>
      <c r="AN1439" t="str">
        <f>+IFERROR(VLOOKUP(Tabla1[[#This Row],[CUENTA]],CTAS[],2,0),"OTROS")</f>
        <v>OTROS</v>
      </c>
      <c r="AP1439" t="str">
        <f>+IFERROR(VLOOKUP(Tabla1[[#This Row],[EMPLEADO]],IS[],3,0),"OTROS")</f>
        <v>OTROS</v>
      </c>
      <c r="AQ1439" t="str">
        <f>+IFERROR(VLOOKUP(Tabla1[[#This Row],[EMPLEADO]],IS[[NÓMINA]:[INGENIERO]],2,0),"OTROS")</f>
        <v>OTROS</v>
      </c>
    </row>
    <row r="1440" spans="1:43" x14ac:dyDescent="0.25">
      <c r="A1440" t="s">
        <v>4444</v>
      </c>
      <c r="B1440">
        <v>1</v>
      </c>
      <c r="C1440" t="s">
        <v>6820</v>
      </c>
      <c r="D1440" t="s">
        <v>38</v>
      </c>
      <c r="E1440" t="s">
        <v>394</v>
      </c>
      <c r="F1440" t="s">
        <v>6821</v>
      </c>
      <c r="G1440" s="17" t="s">
        <v>1114</v>
      </c>
      <c r="H1440" t="s">
        <v>568</v>
      </c>
      <c r="I1440" t="s">
        <v>43</v>
      </c>
      <c r="J1440" t="s">
        <v>8</v>
      </c>
      <c r="K1440" t="s">
        <v>1115</v>
      </c>
      <c r="L1440" t="s">
        <v>1116</v>
      </c>
      <c r="M1440" t="s">
        <v>714</v>
      </c>
      <c r="N1440">
        <v>0</v>
      </c>
      <c r="O1440" t="s">
        <v>47</v>
      </c>
      <c r="P1440">
        <v>9</v>
      </c>
      <c r="Q1440" t="s">
        <v>194</v>
      </c>
      <c r="R1440" t="s">
        <v>63</v>
      </c>
      <c r="S1440" t="s">
        <v>64</v>
      </c>
      <c r="T1440" t="s">
        <v>51</v>
      </c>
      <c r="U1440" t="s">
        <v>195</v>
      </c>
      <c r="V1440">
        <v>0.6</v>
      </c>
      <c r="W1440" s="1">
        <v>819</v>
      </c>
      <c r="X1440">
        <v>1</v>
      </c>
      <c r="Y1440">
        <v>3.2</v>
      </c>
      <c r="Z1440">
        <v>5</v>
      </c>
      <c r="AA1440">
        <v>0.64</v>
      </c>
      <c r="AB1440" s="2">
        <v>0</v>
      </c>
      <c r="AC1440" s="1">
        <v>0</v>
      </c>
      <c r="AD1440" s="7">
        <v>43518</v>
      </c>
      <c r="AE1440" s="7">
        <v>43518</v>
      </c>
      <c r="AF1440">
        <v>0</v>
      </c>
      <c r="AG1440" t="s">
        <v>53</v>
      </c>
      <c r="AH1440" s="2">
        <v>0</v>
      </c>
      <c r="AI1440" s="1">
        <v>0</v>
      </c>
      <c r="AJ1440" s="1">
        <v>0</v>
      </c>
      <c r="AK1440" s="6" t="str">
        <f>+IF(Tabla1[[#This Row],[REQUEST_TY]]="SR MANTENIMIENTO CORRECTIVO", "EMERGENCIA", "OTROS")</f>
        <v>EMERGENCIA</v>
      </c>
      <c r="AL1440" s="6" t="str">
        <f>+_xlfn.IFS(Tabla1[[#This Row],[Veces obj]]&lt;=1,"0-1",Tabla1[[#This Row],[Veces obj]]&lt;=2,"1-2",Tabla1[[#This Row],[Veces obj]]&lt;=3,"2-3",TRUE,"&gt;3")</f>
        <v>0-1</v>
      </c>
      <c r="AM1440" s="6" t="str">
        <f>+_xlfn.IFS(MONTH(Tabla1[[#This Row],[MES]])&lt;=3,"Q1",MONTH(Tabla1[[#This Row],[MES]])&lt;=6,"Q2",MONTH(Tabla1[[#This Row],[MES]])&lt;=9,"Q3",TRUE,"Q4")</f>
        <v>Q1</v>
      </c>
      <c r="AN1440" t="str">
        <f>+IFERROR(VLOOKUP(Tabla1[[#This Row],[CUENTA]],CTAS[],2,0),"OTROS")</f>
        <v>OTROS</v>
      </c>
      <c r="AP1440" t="str">
        <f>+IFERROR(VLOOKUP(Tabla1[[#This Row],[EMPLEADO]],IS[],3,0),"OTROS")</f>
        <v>OTROS</v>
      </c>
      <c r="AQ1440" t="str">
        <f>+IFERROR(VLOOKUP(Tabla1[[#This Row],[EMPLEADO]],IS[[NÓMINA]:[INGENIERO]],2,0),"OTROS")</f>
        <v>OTROS</v>
      </c>
    </row>
    <row r="1441" spans="1:43" x14ac:dyDescent="0.25">
      <c r="A1441" t="s">
        <v>36</v>
      </c>
      <c r="B1441">
        <v>1</v>
      </c>
      <c r="C1441" t="s">
        <v>2861</v>
      </c>
      <c r="D1441" t="s">
        <v>38</v>
      </c>
      <c r="E1441" t="s">
        <v>258</v>
      </c>
      <c r="F1441" t="s">
        <v>2862</v>
      </c>
      <c r="G1441" s="17" t="s">
        <v>1458</v>
      </c>
      <c r="H1441" t="s">
        <v>246</v>
      </c>
      <c r="I1441" t="s">
        <v>43</v>
      </c>
      <c r="J1441" t="s">
        <v>8</v>
      </c>
      <c r="K1441" t="s">
        <v>102</v>
      </c>
      <c r="L1441" t="s">
        <v>1459</v>
      </c>
      <c r="M1441" t="s">
        <v>1460</v>
      </c>
      <c r="N1441">
        <v>0</v>
      </c>
      <c r="O1441" t="s">
        <v>105</v>
      </c>
      <c r="P1441">
        <v>54</v>
      </c>
      <c r="Q1441" t="s">
        <v>82</v>
      </c>
      <c r="R1441" t="s">
        <v>138</v>
      </c>
      <c r="S1441" t="s">
        <v>139</v>
      </c>
      <c r="T1441" t="s">
        <v>51</v>
      </c>
      <c r="U1441" t="s">
        <v>140</v>
      </c>
      <c r="V1441">
        <v>1.1000000000000001</v>
      </c>
      <c r="W1441" s="1">
        <v>883.30000000000007</v>
      </c>
      <c r="X1441">
        <v>1</v>
      </c>
      <c r="Y1441">
        <v>2.58</v>
      </c>
      <c r="Z1441">
        <v>4</v>
      </c>
      <c r="AA1441">
        <v>0.64500000000000002</v>
      </c>
      <c r="AB1441" s="2">
        <v>0</v>
      </c>
      <c r="AC1441" s="1">
        <v>0</v>
      </c>
      <c r="AD1441" s="7">
        <v>43472</v>
      </c>
      <c r="AE1441" s="7">
        <v>43472</v>
      </c>
      <c r="AF1441">
        <v>0</v>
      </c>
      <c r="AG1441" t="s">
        <v>53</v>
      </c>
      <c r="AH1441" s="2">
        <v>0</v>
      </c>
      <c r="AI1441" s="1">
        <v>0</v>
      </c>
      <c r="AJ1441" s="1">
        <v>0</v>
      </c>
      <c r="AK1441" s="6" t="str">
        <f>+IF(Tabla1[[#This Row],[REQUEST_TY]]="SR MANTENIMIENTO CORRECTIVO", "EMERGENCIA", "OTROS")</f>
        <v>EMERGENCIA</v>
      </c>
      <c r="AL1441" s="6" t="str">
        <f>+_xlfn.IFS(Tabla1[[#This Row],[Veces obj]]&lt;=1,"0-1",Tabla1[[#This Row],[Veces obj]]&lt;=2,"1-2",Tabla1[[#This Row],[Veces obj]]&lt;=3,"2-3",TRUE,"&gt;3")</f>
        <v>0-1</v>
      </c>
      <c r="AM1441" s="6" t="str">
        <f>+_xlfn.IFS(MONTH(Tabla1[[#This Row],[MES]])&lt;=3,"Q1",MONTH(Tabla1[[#This Row],[MES]])&lt;=6,"Q2",MONTH(Tabla1[[#This Row],[MES]])&lt;=9,"Q3",TRUE,"Q4")</f>
        <v>Q1</v>
      </c>
      <c r="AN1441" t="str">
        <f>+IFERROR(VLOOKUP(Tabla1[[#This Row],[CUENTA]],CTAS[],2,0),"OTROS")</f>
        <v>OTROS</v>
      </c>
      <c r="AP1441" t="str">
        <f>+IFERROR(VLOOKUP(Tabla1[[#This Row],[EMPLEADO]],IS[],3,0),"OTROS")</f>
        <v>OTROS</v>
      </c>
      <c r="AQ1441" t="str">
        <f>+IFERROR(VLOOKUP(Tabla1[[#This Row],[EMPLEADO]],IS[[NÓMINA]:[INGENIERO]],2,0),"OTROS")</f>
        <v>OTROS</v>
      </c>
    </row>
    <row r="1442" spans="1:43" x14ac:dyDescent="0.25">
      <c r="A1442" t="s">
        <v>36</v>
      </c>
      <c r="B1442">
        <v>1</v>
      </c>
      <c r="C1442" t="s">
        <v>2863</v>
      </c>
      <c r="D1442" t="s">
        <v>38</v>
      </c>
      <c r="E1442" t="s">
        <v>76</v>
      </c>
      <c r="F1442" t="s">
        <v>2864</v>
      </c>
      <c r="G1442" s="17" t="s">
        <v>2071</v>
      </c>
      <c r="H1442" t="s">
        <v>271</v>
      </c>
      <c r="I1442" t="s">
        <v>43</v>
      </c>
      <c r="J1442" t="s">
        <v>8</v>
      </c>
      <c r="K1442" t="s">
        <v>102</v>
      </c>
      <c r="L1442" t="s">
        <v>2072</v>
      </c>
      <c r="M1442" t="s">
        <v>2073</v>
      </c>
      <c r="N1442">
        <v>0</v>
      </c>
      <c r="O1442" t="s">
        <v>105</v>
      </c>
      <c r="P1442">
        <v>17</v>
      </c>
      <c r="Q1442" t="s">
        <v>62</v>
      </c>
      <c r="R1442" t="s">
        <v>63</v>
      </c>
      <c r="S1442" t="s">
        <v>64</v>
      </c>
      <c r="T1442" t="s">
        <v>51</v>
      </c>
      <c r="U1442" t="s">
        <v>65</v>
      </c>
      <c r="V1442">
        <v>0.8</v>
      </c>
      <c r="W1442" s="1">
        <v>524</v>
      </c>
      <c r="X1442">
        <v>1</v>
      </c>
      <c r="Y1442">
        <v>3.23</v>
      </c>
      <c r="Z1442">
        <v>5</v>
      </c>
      <c r="AA1442">
        <v>0.64600000000000002</v>
      </c>
      <c r="AB1442" s="2">
        <v>0</v>
      </c>
      <c r="AC1442" s="1">
        <v>0</v>
      </c>
      <c r="AD1442" s="7">
        <v>43486</v>
      </c>
      <c r="AE1442" s="7">
        <v>43487</v>
      </c>
      <c r="AF1442">
        <v>1</v>
      </c>
      <c r="AG1442" t="s">
        <v>53</v>
      </c>
      <c r="AH1442" s="2">
        <v>0</v>
      </c>
      <c r="AI1442" s="1">
        <v>0</v>
      </c>
      <c r="AJ1442" s="1">
        <v>0</v>
      </c>
      <c r="AK1442" s="6" t="str">
        <f>+IF(Tabla1[[#This Row],[REQUEST_TY]]="SR MANTENIMIENTO CORRECTIVO", "EMERGENCIA", "OTROS")</f>
        <v>EMERGENCIA</v>
      </c>
      <c r="AL1442" s="6" t="str">
        <f>+_xlfn.IFS(Tabla1[[#This Row],[Veces obj]]&lt;=1,"0-1",Tabla1[[#This Row],[Veces obj]]&lt;=2,"1-2",Tabla1[[#This Row],[Veces obj]]&lt;=3,"2-3",TRUE,"&gt;3")</f>
        <v>0-1</v>
      </c>
      <c r="AM1442" s="6" t="str">
        <f>+_xlfn.IFS(MONTH(Tabla1[[#This Row],[MES]])&lt;=3,"Q1",MONTH(Tabla1[[#This Row],[MES]])&lt;=6,"Q2",MONTH(Tabla1[[#This Row],[MES]])&lt;=9,"Q3",TRUE,"Q4")</f>
        <v>Q1</v>
      </c>
      <c r="AN1442" t="str">
        <f>+IFERROR(VLOOKUP(Tabla1[[#This Row],[CUENTA]],CTAS[],2,0),"OTROS")</f>
        <v>OTROS</v>
      </c>
      <c r="AP1442" t="str">
        <f>+IFERROR(VLOOKUP(Tabla1[[#This Row],[EMPLEADO]],IS[],3,0),"OTROS")</f>
        <v>OTROS</v>
      </c>
      <c r="AQ1442" t="str">
        <f>+IFERROR(VLOOKUP(Tabla1[[#This Row],[EMPLEADO]],IS[[NÓMINA]:[INGENIERO]],2,0),"OTROS")</f>
        <v>OTROS</v>
      </c>
    </row>
    <row r="1443" spans="1:43" x14ac:dyDescent="0.25">
      <c r="A1443" t="s">
        <v>36</v>
      </c>
      <c r="B1443">
        <v>1</v>
      </c>
      <c r="C1443" t="s">
        <v>1837</v>
      </c>
      <c r="D1443" t="s">
        <v>38</v>
      </c>
      <c r="E1443" t="s">
        <v>312</v>
      </c>
      <c r="F1443" t="s">
        <v>1838</v>
      </c>
      <c r="G1443" s="17" t="s">
        <v>1839</v>
      </c>
      <c r="H1443" t="s">
        <v>592</v>
      </c>
      <c r="I1443" t="s">
        <v>43</v>
      </c>
      <c r="J1443" t="s">
        <v>8</v>
      </c>
      <c r="K1443" t="s">
        <v>117</v>
      </c>
      <c r="L1443" t="s">
        <v>1840</v>
      </c>
      <c r="M1443" t="s">
        <v>165</v>
      </c>
      <c r="N1443">
        <v>0</v>
      </c>
      <c r="O1443" t="s">
        <v>47</v>
      </c>
      <c r="P1443">
        <v>111</v>
      </c>
      <c r="Q1443" t="s">
        <v>48</v>
      </c>
      <c r="R1443" t="s">
        <v>317</v>
      </c>
      <c r="S1443" t="s">
        <v>318</v>
      </c>
      <c r="T1443" t="s">
        <v>51</v>
      </c>
      <c r="U1443" t="s">
        <v>353</v>
      </c>
      <c r="V1443">
        <v>1.1499999999999999</v>
      </c>
      <c r="W1443" s="1">
        <v>1808.95</v>
      </c>
      <c r="X1443">
        <v>1</v>
      </c>
      <c r="Y1443">
        <v>1.2</v>
      </c>
      <c r="Z1443">
        <v>4</v>
      </c>
      <c r="AA1443">
        <v>0.3</v>
      </c>
      <c r="AB1443" s="2">
        <v>0</v>
      </c>
      <c r="AC1443" s="1">
        <v>0</v>
      </c>
      <c r="AD1443" s="7">
        <v>43490</v>
      </c>
      <c r="AE1443" s="7">
        <v>43493</v>
      </c>
      <c r="AF1443">
        <v>1</v>
      </c>
      <c r="AG1443" t="s">
        <v>53</v>
      </c>
      <c r="AH1443" s="2">
        <v>0</v>
      </c>
      <c r="AI1443" s="1">
        <v>0</v>
      </c>
      <c r="AJ1443" s="1">
        <v>0</v>
      </c>
      <c r="AK1443" s="6" t="str">
        <f>+IF(Tabla1[[#This Row],[REQUEST_TY]]="SR MANTENIMIENTO CORRECTIVO", "EMERGENCIA", "OTROS")</f>
        <v>EMERGENCIA</v>
      </c>
      <c r="AL1443" s="6" t="str">
        <f>+_xlfn.IFS(Tabla1[[#This Row],[Veces obj]]&lt;=1,"0-1",Tabla1[[#This Row],[Veces obj]]&lt;=2,"1-2",Tabla1[[#This Row],[Veces obj]]&lt;=3,"2-3",TRUE,"&gt;3")</f>
        <v>0-1</v>
      </c>
      <c r="AM1443" s="6" t="str">
        <f>+_xlfn.IFS(MONTH(Tabla1[[#This Row],[MES]])&lt;=3,"Q1",MONTH(Tabla1[[#This Row],[MES]])&lt;=6,"Q2",MONTH(Tabla1[[#This Row],[MES]])&lt;=9,"Q3",TRUE,"Q4")</f>
        <v>Q1</v>
      </c>
      <c r="AN1443" t="str">
        <f>+IFERROR(VLOOKUP(Tabla1[[#This Row],[CUENTA]],CTAS[],2,0),"OTROS")</f>
        <v>OTROS</v>
      </c>
      <c r="AO1443">
        <v>1</v>
      </c>
      <c r="AP1443" t="str">
        <f>+IFERROR(VLOOKUP(Tabla1[[#This Row],[EMPLEADO]],IS[],3,0),"OTROS")</f>
        <v>CHIHUAHUA</v>
      </c>
      <c r="AQ1443" t="str">
        <f>+IFERROR(VLOOKUP(Tabla1[[#This Row],[EMPLEADO]],IS[[NÓMINA]:[INGENIERO]],2,0),"OTROS")</f>
        <v>VICTOR MENDEZ</v>
      </c>
    </row>
    <row r="1444" spans="1:43" x14ac:dyDescent="0.25">
      <c r="A1444" t="s">
        <v>4444</v>
      </c>
      <c r="B1444">
        <v>1</v>
      </c>
      <c r="C1444" t="s">
        <v>4955</v>
      </c>
      <c r="D1444" t="s">
        <v>38</v>
      </c>
      <c r="E1444" t="s">
        <v>98</v>
      </c>
      <c r="F1444" t="s">
        <v>4956</v>
      </c>
      <c r="G1444" s="17" t="s">
        <v>1153</v>
      </c>
      <c r="H1444" t="s">
        <v>246</v>
      </c>
      <c r="I1444" t="s">
        <v>43</v>
      </c>
      <c r="J1444" t="s">
        <v>8</v>
      </c>
      <c r="K1444" t="s">
        <v>102</v>
      </c>
      <c r="L1444" t="s">
        <v>1154</v>
      </c>
      <c r="M1444" t="s">
        <v>1155</v>
      </c>
      <c r="N1444">
        <v>0</v>
      </c>
      <c r="O1444" t="s">
        <v>105</v>
      </c>
      <c r="P1444">
        <v>20</v>
      </c>
      <c r="Q1444" t="s">
        <v>62</v>
      </c>
      <c r="R1444" t="s">
        <v>63</v>
      </c>
      <c r="S1444" t="s">
        <v>64</v>
      </c>
      <c r="T1444" t="s">
        <v>51</v>
      </c>
      <c r="U1444" t="s">
        <v>65</v>
      </c>
      <c r="V1444">
        <v>0.8</v>
      </c>
      <c r="W1444" s="1">
        <v>524</v>
      </c>
      <c r="X1444">
        <v>1</v>
      </c>
      <c r="Y1444">
        <v>3.25</v>
      </c>
      <c r="Z1444">
        <v>5</v>
      </c>
      <c r="AA1444">
        <v>0.65</v>
      </c>
      <c r="AB1444" s="2">
        <v>0</v>
      </c>
      <c r="AC1444" s="1">
        <v>0</v>
      </c>
      <c r="AD1444" s="7">
        <v>43501</v>
      </c>
      <c r="AE1444" s="7">
        <v>43502</v>
      </c>
      <c r="AF1444">
        <v>1</v>
      </c>
      <c r="AG1444" t="s">
        <v>53</v>
      </c>
      <c r="AH1444" s="2">
        <v>0</v>
      </c>
      <c r="AI1444" s="1">
        <v>0</v>
      </c>
      <c r="AJ1444" s="1">
        <v>0</v>
      </c>
      <c r="AK1444" s="6" t="str">
        <f>+IF(Tabla1[[#This Row],[REQUEST_TY]]="SR MANTENIMIENTO CORRECTIVO", "EMERGENCIA", "OTROS")</f>
        <v>EMERGENCIA</v>
      </c>
      <c r="AL1444" s="6" t="str">
        <f>+_xlfn.IFS(Tabla1[[#This Row],[Veces obj]]&lt;=1,"0-1",Tabla1[[#This Row],[Veces obj]]&lt;=2,"1-2",Tabla1[[#This Row],[Veces obj]]&lt;=3,"2-3",TRUE,"&gt;3")</f>
        <v>0-1</v>
      </c>
      <c r="AM1444" s="6" t="str">
        <f>+_xlfn.IFS(MONTH(Tabla1[[#This Row],[MES]])&lt;=3,"Q1",MONTH(Tabla1[[#This Row],[MES]])&lt;=6,"Q2",MONTH(Tabla1[[#This Row],[MES]])&lt;=9,"Q3",TRUE,"Q4")</f>
        <v>Q1</v>
      </c>
      <c r="AN1444" t="str">
        <f>+IFERROR(VLOOKUP(Tabla1[[#This Row],[CUENTA]],CTAS[],2,0),"OTROS")</f>
        <v>OTROS</v>
      </c>
      <c r="AP1444" t="str">
        <f>+IFERROR(VLOOKUP(Tabla1[[#This Row],[EMPLEADO]],IS[],3,0),"OTROS")</f>
        <v>OTROS</v>
      </c>
      <c r="AQ1444" t="str">
        <f>+IFERROR(VLOOKUP(Tabla1[[#This Row],[EMPLEADO]],IS[[NÓMINA]:[INGENIERO]],2,0),"OTROS")</f>
        <v>OTROS</v>
      </c>
    </row>
    <row r="1445" spans="1:43" x14ac:dyDescent="0.25">
      <c r="A1445" t="s">
        <v>4444</v>
      </c>
      <c r="B1445">
        <v>1</v>
      </c>
      <c r="C1445" t="s">
        <v>5934</v>
      </c>
      <c r="D1445" t="s">
        <v>38</v>
      </c>
      <c r="E1445" t="s">
        <v>558</v>
      </c>
      <c r="F1445" t="s">
        <v>5935</v>
      </c>
      <c r="G1445" s="17" t="s">
        <v>3599</v>
      </c>
      <c r="H1445" t="s">
        <v>246</v>
      </c>
      <c r="I1445" t="s">
        <v>43</v>
      </c>
      <c r="J1445" t="s">
        <v>8</v>
      </c>
      <c r="K1445" t="s">
        <v>798</v>
      </c>
      <c r="L1445" t="s">
        <v>1509</v>
      </c>
      <c r="M1445" t="s">
        <v>1510</v>
      </c>
      <c r="N1445">
        <v>1</v>
      </c>
      <c r="O1445" t="s">
        <v>105</v>
      </c>
      <c r="P1445">
        <v>2631</v>
      </c>
      <c r="Q1445" t="s">
        <v>48</v>
      </c>
      <c r="R1445" t="s">
        <v>95</v>
      </c>
      <c r="S1445" t="s">
        <v>64</v>
      </c>
      <c r="T1445" t="s">
        <v>51</v>
      </c>
      <c r="U1445" t="s">
        <v>96</v>
      </c>
      <c r="V1445">
        <v>1.1000000000000001</v>
      </c>
      <c r="W1445" s="1">
        <v>0</v>
      </c>
      <c r="X1445">
        <v>1</v>
      </c>
      <c r="Y1445">
        <v>3.25</v>
      </c>
      <c r="Z1445">
        <v>5</v>
      </c>
      <c r="AA1445">
        <v>0.65</v>
      </c>
      <c r="AB1445" s="2">
        <v>0</v>
      </c>
      <c r="AC1445" s="1">
        <v>0</v>
      </c>
      <c r="AD1445" s="7">
        <v>43509</v>
      </c>
      <c r="AE1445" s="7">
        <v>43509</v>
      </c>
      <c r="AF1445">
        <v>0</v>
      </c>
      <c r="AG1445" t="s">
        <v>53</v>
      </c>
      <c r="AH1445" s="2">
        <v>0</v>
      </c>
      <c r="AI1445" s="1">
        <v>0</v>
      </c>
      <c r="AJ1445" s="1">
        <v>0</v>
      </c>
      <c r="AK1445" s="6" t="str">
        <f>+IF(Tabla1[[#This Row],[REQUEST_TY]]="SR MANTENIMIENTO CORRECTIVO", "EMERGENCIA", "OTROS")</f>
        <v>EMERGENCIA</v>
      </c>
      <c r="AL1445" s="6" t="str">
        <f>+_xlfn.IFS(Tabla1[[#This Row],[Veces obj]]&lt;=1,"0-1",Tabla1[[#This Row],[Veces obj]]&lt;=2,"1-2",Tabla1[[#This Row],[Veces obj]]&lt;=3,"2-3",TRUE,"&gt;3")</f>
        <v>0-1</v>
      </c>
      <c r="AM1445" s="6" t="str">
        <f>+_xlfn.IFS(MONTH(Tabla1[[#This Row],[MES]])&lt;=3,"Q1",MONTH(Tabla1[[#This Row],[MES]])&lt;=6,"Q2",MONTH(Tabla1[[#This Row],[MES]])&lt;=9,"Q3",TRUE,"Q4")</f>
        <v>Q1</v>
      </c>
      <c r="AN1445" t="str">
        <f>+IFERROR(VLOOKUP(Tabla1[[#This Row],[CUENTA]],CTAS[],2,0),"OTROS")</f>
        <v>OTROS</v>
      </c>
      <c r="AP1445" t="str">
        <f>+IFERROR(VLOOKUP(Tabla1[[#This Row],[EMPLEADO]],IS[],3,0),"OTROS")</f>
        <v>OTROS</v>
      </c>
      <c r="AQ1445" t="str">
        <f>+IFERROR(VLOOKUP(Tabla1[[#This Row],[EMPLEADO]],IS[[NÓMINA]:[INGENIERO]],2,0),"OTROS")</f>
        <v>OTROS</v>
      </c>
    </row>
    <row r="1446" spans="1:43" x14ac:dyDescent="0.25">
      <c r="A1446" t="s">
        <v>4444</v>
      </c>
      <c r="B1446">
        <v>1</v>
      </c>
      <c r="C1446" t="s">
        <v>7020</v>
      </c>
      <c r="D1446" t="s">
        <v>38</v>
      </c>
      <c r="E1446" t="s">
        <v>850</v>
      </c>
      <c r="F1446" t="s">
        <v>7021</v>
      </c>
      <c r="G1446" s="17" t="s">
        <v>7022</v>
      </c>
      <c r="H1446" t="s">
        <v>220</v>
      </c>
      <c r="I1446" t="s">
        <v>43</v>
      </c>
      <c r="J1446" t="s">
        <v>8</v>
      </c>
      <c r="K1446" t="s">
        <v>2377</v>
      </c>
      <c r="L1446" t="s">
        <v>2378</v>
      </c>
      <c r="M1446" t="s">
        <v>1501</v>
      </c>
      <c r="N1446">
        <v>0</v>
      </c>
      <c r="O1446" t="s">
        <v>47</v>
      </c>
      <c r="P1446">
        <v>248</v>
      </c>
      <c r="Q1446" t="s">
        <v>48</v>
      </c>
      <c r="R1446" t="s">
        <v>242</v>
      </c>
      <c r="S1446" t="s">
        <v>64</v>
      </c>
      <c r="T1446" t="s">
        <v>51</v>
      </c>
      <c r="U1446" t="s">
        <v>96</v>
      </c>
      <c r="V1446">
        <v>1.1000000000000001</v>
      </c>
      <c r="W1446" s="1">
        <v>1501.5000000000002</v>
      </c>
      <c r="X1446">
        <v>1</v>
      </c>
      <c r="Y1446">
        <v>3.25</v>
      </c>
      <c r="Z1446">
        <v>5</v>
      </c>
      <c r="AA1446">
        <v>0.65</v>
      </c>
      <c r="AB1446" s="2">
        <v>0</v>
      </c>
      <c r="AC1446" s="1">
        <v>0</v>
      </c>
      <c r="AD1446" s="7">
        <v>43521</v>
      </c>
      <c r="AE1446" s="7">
        <v>43522</v>
      </c>
      <c r="AF1446">
        <v>1</v>
      </c>
      <c r="AG1446" t="s">
        <v>53</v>
      </c>
      <c r="AH1446" s="2">
        <v>0</v>
      </c>
      <c r="AI1446" s="1">
        <v>0</v>
      </c>
      <c r="AJ1446" s="1">
        <v>0</v>
      </c>
      <c r="AK1446" s="6" t="str">
        <f>+IF(Tabla1[[#This Row],[REQUEST_TY]]="SR MANTENIMIENTO CORRECTIVO", "EMERGENCIA", "OTROS")</f>
        <v>EMERGENCIA</v>
      </c>
      <c r="AL1446" s="6" t="str">
        <f>+_xlfn.IFS(Tabla1[[#This Row],[Veces obj]]&lt;=1,"0-1",Tabla1[[#This Row],[Veces obj]]&lt;=2,"1-2",Tabla1[[#This Row],[Veces obj]]&lt;=3,"2-3",TRUE,"&gt;3")</f>
        <v>0-1</v>
      </c>
      <c r="AM1446" s="6" t="str">
        <f>+_xlfn.IFS(MONTH(Tabla1[[#This Row],[MES]])&lt;=3,"Q1",MONTH(Tabla1[[#This Row],[MES]])&lt;=6,"Q2",MONTH(Tabla1[[#This Row],[MES]])&lt;=9,"Q3",TRUE,"Q4")</f>
        <v>Q1</v>
      </c>
      <c r="AN1446" t="str">
        <f>+IFERROR(VLOOKUP(Tabla1[[#This Row],[CUENTA]],CTAS[],2,0),"OTROS")</f>
        <v>OTROS</v>
      </c>
      <c r="AP1446" t="str">
        <f>+IFERROR(VLOOKUP(Tabla1[[#This Row],[EMPLEADO]],IS[],3,0),"OTROS")</f>
        <v>OTROS</v>
      </c>
      <c r="AQ1446" t="str">
        <f>+IFERROR(VLOOKUP(Tabla1[[#This Row],[EMPLEADO]],IS[[NÓMINA]:[INGENIERO]],2,0),"OTROS")</f>
        <v>OTROS</v>
      </c>
    </row>
    <row r="1447" spans="1:43" x14ac:dyDescent="0.25">
      <c r="A1447" t="s">
        <v>36</v>
      </c>
      <c r="B1447">
        <v>1</v>
      </c>
      <c r="C1447" t="s">
        <v>3534</v>
      </c>
      <c r="D1447" t="s">
        <v>3346</v>
      </c>
      <c r="E1447" t="s">
        <v>39</v>
      </c>
      <c r="F1447" t="s">
        <v>3535</v>
      </c>
      <c r="G1447" s="17" t="s">
        <v>3536</v>
      </c>
      <c r="H1447" t="s">
        <v>246</v>
      </c>
      <c r="I1447" t="s">
        <v>43</v>
      </c>
      <c r="J1447" t="s">
        <v>8</v>
      </c>
      <c r="K1447" t="s">
        <v>44</v>
      </c>
      <c r="L1447" t="s">
        <v>3459</v>
      </c>
      <c r="M1447" t="s">
        <v>1510</v>
      </c>
      <c r="N1447">
        <v>1</v>
      </c>
      <c r="O1447" t="s">
        <v>105</v>
      </c>
      <c r="P1447" t="s">
        <v>822</v>
      </c>
      <c r="Q1447" t="s">
        <v>48</v>
      </c>
      <c r="R1447" t="s">
        <v>49</v>
      </c>
      <c r="S1447" t="s">
        <v>50</v>
      </c>
      <c r="T1447" t="s">
        <v>51</v>
      </c>
      <c r="U1447" t="s">
        <v>52</v>
      </c>
      <c r="V1447">
        <v>1</v>
      </c>
      <c r="W1447" s="1">
        <v>0</v>
      </c>
      <c r="X1447">
        <v>0</v>
      </c>
      <c r="Y1447">
        <v>5</v>
      </c>
      <c r="Z1447">
        <v>5</v>
      </c>
      <c r="AA1447">
        <v>1</v>
      </c>
      <c r="AB1447" s="2">
        <v>0</v>
      </c>
      <c r="AC1447" s="1">
        <v>0</v>
      </c>
      <c r="AD1447" s="7">
        <v>43473</v>
      </c>
      <c r="AE1447" s="7">
        <v>43475</v>
      </c>
      <c r="AF1447">
        <v>2</v>
      </c>
      <c r="AG1447" t="s">
        <v>1680</v>
      </c>
      <c r="AH1447" s="2">
        <v>0</v>
      </c>
      <c r="AI1447" s="1">
        <v>0</v>
      </c>
      <c r="AJ1447" s="1">
        <v>0</v>
      </c>
      <c r="AK1447" s="6" t="str">
        <f>+IF(Tabla1[[#This Row],[REQUEST_TY]]="SR MANTENIMIENTO CORRECTIVO", "EMERGENCIA", "OTROS")</f>
        <v>OTROS</v>
      </c>
      <c r="AL1447" s="6" t="str">
        <f>+_xlfn.IFS(Tabla1[[#This Row],[Veces obj]]&lt;=1,"0-1",Tabla1[[#This Row],[Veces obj]]&lt;=2,"1-2",Tabla1[[#This Row],[Veces obj]]&lt;=3,"2-3",TRUE,"&gt;3")</f>
        <v>0-1</v>
      </c>
      <c r="AM1447" s="6" t="str">
        <f>+_xlfn.IFS(MONTH(Tabla1[[#This Row],[MES]])&lt;=3,"Q1",MONTH(Tabla1[[#This Row],[MES]])&lt;=6,"Q2",MONTH(Tabla1[[#This Row],[MES]])&lt;=9,"Q3",TRUE,"Q4")</f>
        <v>Q1</v>
      </c>
      <c r="AN1447" t="str">
        <f>+IFERROR(VLOOKUP(Tabla1[[#This Row],[CUENTA]],CTAS[],2,0),"OTROS")</f>
        <v>OTROS</v>
      </c>
      <c r="AP1447" t="str">
        <f>+IFERROR(VLOOKUP(Tabla1[[#This Row],[EMPLEADO]],IS[],3,0),"OTROS")</f>
        <v>OTROS</v>
      </c>
      <c r="AQ1447" t="str">
        <f>+IFERROR(VLOOKUP(Tabla1[[#This Row],[EMPLEADO]],IS[[NÓMINA]:[INGENIERO]],2,0),"OTROS")</f>
        <v>OTROS</v>
      </c>
    </row>
    <row r="1448" spans="1:43" x14ac:dyDescent="0.25">
      <c r="A1448" t="s">
        <v>36</v>
      </c>
      <c r="B1448">
        <v>1</v>
      </c>
      <c r="C1448" t="s">
        <v>2874</v>
      </c>
      <c r="D1448" t="s">
        <v>38</v>
      </c>
      <c r="E1448" t="s">
        <v>76</v>
      </c>
      <c r="F1448" t="s">
        <v>2875</v>
      </c>
      <c r="G1448" s="17" t="s">
        <v>2876</v>
      </c>
      <c r="H1448" t="s">
        <v>136</v>
      </c>
      <c r="I1448" t="s">
        <v>43</v>
      </c>
      <c r="J1448" t="s">
        <v>8</v>
      </c>
      <c r="K1448" t="s">
        <v>59</v>
      </c>
      <c r="L1448" t="s">
        <v>1945</v>
      </c>
      <c r="M1448" t="s">
        <v>736</v>
      </c>
      <c r="N1448">
        <v>0</v>
      </c>
      <c r="O1448" t="s">
        <v>47</v>
      </c>
      <c r="P1448">
        <v>61</v>
      </c>
      <c r="Q1448" t="s">
        <v>48</v>
      </c>
      <c r="R1448" t="s">
        <v>63</v>
      </c>
      <c r="S1448" t="s">
        <v>64</v>
      </c>
      <c r="T1448" t="s">
        <v>51</v>
      </c>
      <c r="U1448" t="s">
        <v>96</v>
      </c>
      <c r="V1448">
        <v>1.1000000000000001</v>
      </c>
      <c r="W1448" s="1">
        <v>1501.5000000000002</v>
      </c>
      <c r="X1448">
        <v>1</v>
      </c>
      <c r="Y1448">
        <v>3.27</v>
      </c>
      <c r="Z1448">
        <v>5</v>
      </c>
      <c r="AA1448">
        <v>0.65400000000000003</v>
      </c>
      <c r="AB1448" s="2">
        <v>0</v>
      </c>
      <c r="AC1448" s="1">
        <v>0</v>
      </c>
      <c r="AD1448" s="7">
        <v>43486</v>
      </c>
      <c r="AE1448" s="7">
        <v>43486</v>
      </c>
      <c r="AF1448">
        <v>0</v>
      </c>
      <c r="AG1448" t="s">
        <v>53</v>
      </c>
      <c r="AH1448" s="2">
        <v>0</v>
      </c>
      <c r="AI1448" s="1">
        <v>0</v>
      </c>
      <c r="AJ1448" s="1">
        <v>0</v>
      </c>
      <c r="AK1448" s="6" t="str">
        <f>+IF(Tabla1[[#This Row],[REQUEST_TY]]="SR MANTENIMIENTO CORRECTIVO", "EMERGENCIA", "OTROS")</f>
        <v>EMERGENCIA</v>
      </c>
      <c r="AL1448" s="6" t="str">
        <f>+_xlfn.IFS(Tabla1[[#This Row],[Veces obj]]&lt;=1,"0-1",Tabla1[[#This Row],[Veces obj]]&lt;=2,"1-2",Tabla1[[#This Row],[Veces obj]]&lt;=3,"2-3",TRUE,"&gt;3")</f>
        <v>0-1</v>
      </c>
      <c r="AM1448" s="6" t="str">
        <f>+_xlfn.IFS(MONTH(Tabla1[[#This Row],[MES]])&lt;=3,"Q1",MONTH(Tabla1[[#This Row],[MES]])&lt;=6,"Q2",MONTH(Tabla1[[#This Row],[MES]])&lt;=9,"Q3",TRUE,"Q4")</f>
        <v>Q1</v>
      </c>
      <c r="AN1448" t="str">
        <f>+IFERROR(VLOOKUP(Tabla1[[#This Row],[CUENTA]],CTAS[],2,0),"OTROS")</f>
        <v>OTROS</v>
      </c>
      <c r="AP1448" t="str">
        <f>+IFERROR(VLOOKUP(Tabla1[[#This Row],[EMPLEADO]],IS[],3,0),"OTROS")</f>
        <v>OTROS</v>
      </c>
      <c r="AQ1448" t="str">
        <f>+IFERROR(VLOOKUP(Tabla1[[#This Row],[EMPLEADO]],IS[[NÓMINA]:[INGENIERO]],2,0),"OTROS")</f>
        <v>OTROS</v>
      </c>
    </row>
    <row r="1449" spans="1:43" x14ac:dyDescent="0.25">
      <c r="A1449" t="s">
        <v>4444</v>
      </c>
      <c r="B1449">
        <v>1</v>
      </c>
      <c r="C1449" t="s">
        <v>7107</v>
      </c>
      <c r="D1449" t="s">
        <v>38</v>
      </c>
      <c r="E1449" t="s">
        <v>1077</v>
      </c>
      <c r="F1449" t="s">
        <v>7108</v>
      </c>
      <c r="G1449" s="17" t="s">
        <v>7109</v>
      </c>
      <c r="H1449" t="s">
        <v>592</v>
      </c>
      <c r="I1449" t="s">
        <v>43</v>
      </c>
      <c r="J1449" t="s">
        <v>8</v>
      </c>
      <c r="K1449" t="s">
        <v>71</v>
      </c>
      <c r="L1449" t="s">
        <v>2844</v>
      </c>
      <c r="M1449" t="s">
        <v>2845</v>
      </c>
      <c r="N1449">
        <v>0</v>
      </c>
      <c r="O1449" t="s">
        <v>47</v>
      </c>
      <c r="P1449">
        <v>298</v>
      </c>
      <c r="Q1449" t="s">
        <v>48</v>
      </c>
      <c r="R1449" t="s">
        <v>63</v>
      </c>
      <c r="S1449" t="s">
        <v>64</v>
      </c>
      <c r="T1449" t="s">
        <v>208</v>
      </c>
      <c r="U1449" t="s">
        <v>96</v>
      </c>
      <c r="V1449">
        <v>1.1000000000000001</v>
      </c>
      <c r="W1449" s="1">
        <v>1501.5000000000002</v>
      </c>
      <c r="X1449">
        <v>1</v>
      </c>
      <c r="Y1449">
        <v>2.85</v>
      </c>
      <c r="Z1449">
        <v>9</v>
      </c>
      <c r="AA1449">
        <v>0.31666666666666665</v>
      </c>
      <c r="AB1449" s="2">
        <v>0</v>
      </c>
      <c r="AC1449" s="1">
        <v>0</v>
      </c>
      <c r="AD1449" s="7">
        <v>43522</v>
      </c>
      <c r="AE1449" s="7">
        <v>43522</v>
      </c>
      <c r="AF1449">
        <v>0</v>
      </c>
      <c r="AG1449" t="s">
        <v>53</v>
      </c>
      <c r="AH1449" s="2">
        <v>0</v>
      </c>
      <c r="AI1449" s="1">
        <v>0</v>
      </c>
      <c r="AJ1449" s="1">
        <v>0</v>
      </c>
      <c r="AK1449" s="6" t="str">
        <f>+IF(Tabla1[[#This Row],[REQUEST_TY]]="SR MANTENIMIENTO CORRECTIVO", "EMERGENCIA", "OTROS")</f>
        <v>EMERGENCIA</v>
      </c>
      <c r="AL1449" s="6" t="str">
        <f>+_xlfn.IFS(Tabla1[[#This Row],[Veces obj]]&lt;=1,"0-1",Tabla1[[#This Row],[Veces obj]]&lt;=2,"1-2",Tabla1[[#This Row],[Veces obj]]&lt;=3,"2-3",TRUE,"&gt;3")</f>
        <v>0-1</v>
      </c>
      <c r="AM1449" s="6" t="str">
        <f>+_xlfn.IFS(MONTH(Tabla1[[#This Row],[MES]])&lt;=3,"Q1",MONTH(Tabla1[[#This Row],[MES]])&lt;=6,"Q2",MONTH(Tabla1[[#This Row],[MES]])&lt;=9,"Q3",TRUE,"Q4")</f>
        <v>Q1</v>
      </c>
      <c r="AN1449" t="str">
        <f>+IFERROR(VLOOKUP(Tabla1[[#This Row],[CUENTA]],CTAS[],2,0),"OTROS")</f>
        <v>OTROS</v>
      </c>
      <c r="AO1449">
        <v>1</v>
      </c>
      <c r="AP1449" t="str">
        <f>+IFERROR(VLOOKUP(Tabla1[[#This Row],[EMPLEADO]],IS[],3,0),"OTROS")</f>
        <v>CHIHUAHUA</v>
      </c>
      <c r="AQ1449" t="str">
        <f>+IFERROR(VLOOKUP(Tabla1[[#This Row],[EMPLEADO]],IS[[NÓMINA]:[INGENIERO]],2,0),"OTROS")</f>
        <v>VICTOR MENDEZ</v>
      </c>
    </row>
    <row r="1450" spans="1:43" x14ac:dyDescent="0.25">
      <c r="A1450" t="s">
        <v>36</v>
      </c>
      <c r="B1450">
        <v>1</v>
      </c>
      <c r="C1450" t="s">
        <v>3537</v>
      </c>
      <c r="D1450" t="s">
        <v>3346</v>
      </c>
      <c r="E1450" t="s">
        <v>39</v>
      </c>
      <c r="F1450" t="s">
        <v>3538</v>
      </c>
      <c r="G1450" s="17" t="s">
        <v>3539</v>
      </c>
      <c r="H1450" t="s">
        <v>707</v>
      </c>
      <c r="I1450" t="s">
        <v>43</v>
      </c>
      <c r="J1450" t="s">
        <v>8</v>
      </c>
      <c r="K1450" t="s">
        <v>44</v>
      </c>
      <c r="L1450" t="s">
        <v>3540</v>
      </c>
      <c r="M1450" t="s">
        <v>1269</v>
      </c>
      <c r="N1450">
        <v>1</v>
      </c>
      <c r="O1450" t="s">
        <v>105</v>
      </c>
      <c r="P1450" t="s">
        <v>822</v>
      </c>
      <c r="Q1450" t="s">
        <v>48</v>
      </c>
      <c r="R1450" t="s">
        <v>49</v>
      </c>
      <c r="S1450" t="s">
        <v>50</v>
      </c>
      <c r="T1450" t="s">
        <v>51</v>
      </c>
      <c r="U1450" t="s">
        <v>52</v>
      </c>
      <c r="V1450">
        <v>1</v>
      </c>
      <c r="W1450" s="1">
        <v>0</v>
      </c>
      <c r="X1450">
        <v>0</v>
      </c>
      <c r="Y1450">
        <v>5</v>
      </c>
      <c r="Z1450">
        <v>5</v>
      </c>
      <c r="AA1450">
        <v>1</v>
      </c>
      <c r="AB1450" s="2">
        <v>0</v>
      </c>
      <c r="AC1450" s="1">
        <v>0</v>
      </c>
      <c r="AD1450" s="7">
        <v>43473</v>
      </c>
      <c r="AE1450" s="7">
        <v>43475</v>
      </c>
      <c r="AF1450">
        <v>2</v>
      </c>
      <c r="AG1450" t="s">
        <v>1680</v>
      </c>
      <c r="AH1450" s="2">
        <v>0</v>
      </c>
      <c r="AI1450" s="1">
        <v>0</v>
      </c>
      <c r="AJ1450" s="1">
        <v>0</v>
      </c>
      <c r="AK1450" s="6" t="str">
        <f>+IF(Tabla1[[#This Row],[REQUEST_TY]]="SR MANTENIMIENTO CORRECTIVO", "EMERGENCIA", "OTROS")</f>
        <v>OTROS</v>
      </c>
      <c r="AL1450" s="6" t="str">
        <f>+_xlfn.IFS(Tabla1[[#This Row],[Veces obj]]&lt;=1,"0-1",Tabla1[[#This Row],[Veces obj]]&lt;=2,"1-2",Tabla1[[#This Row],[Veces obj]]&lt;=3,"2-3",TRUE,"&gt;3")</f>
        <v>0-1</v>
      </c>
      <c r="AM1450" s="6" t="str">
        <f>+_xlfn.IFS(MONTH(Tabla1[[#This Row],[MES]])&lt;=3,"Q1",MONTH(Tabla1[[#This Row],[MES]])&lt;=6,"Q2",MONTH(Tabla1[[#This Row],[MES]])&lt;=9,"Q3",TRUE,"Q4")</f>
        <v>Q1</v>
      </c>
      <c r="AN1450" t="str">
        <f>+IFERROR(VLOOKUP(Tabla1[[#This Row],[CUENTA]],CTAS[],2,0),"OTROS")</f>
        <v>OTROS</v>
      </c>
      <c r="AP1450" t="str">
        <f>+IFERROR(VLOOKUP(Tabla1[[#This Row],[EMPLEADO]],IS[],3,0),"OTROS")</f>
        <v>OTROS</v>
      </c>
      <c r="AQ1450" t="str">
        <f>+IFERROR(VLOOKUP(Tabla1[[#This Row],[EMPLEADO]],IS[[NÓMINA]:[INGENIERO]],2,0),"OTROS")</f>
        <v>OTROS</v>
      </c>
    </row>
    <row r="1451" spans="1:43" x14ac:dyDescent="0.25">
      <c r="A1451" t="s">
        <v>36</v>
      </c>
      <c r="B1451">
        <v>1</v>
      </c>
      <c r="C1451" t="s">
        <v>2887</v>
      </c>
      <c r="D1451" t="s">
        <v>38</v>
      </c>
      <c r="E1451" t="s">
        <v>133</v>
      </c>
      <c r="F1451" t="s">
        <v>2888</v>
      </c>
      <c r="G1451" s="17" t="s">
        <v>2889</v>
      </c>
      <c r="H1451" t="s">
        <v>1130</v>
      </c>
      <c r="I1451" t="s">
        <v>43</v>
      </c>
      <c r="J1451" t="s">
        <v>8</v>
      </c>
      <c r="K1451" t="s">
        <v>59</v>
      </c>
      <c r="L1451" t="s">
        <v>2024</v>
      </c>
      <c r="M1451" t="s">
        <v>1778</v>
      </c>
      <c r="N1451">
        <v>0</v>
      </c>
      <c r="O1451" t="s">
        <v>47</v>
      </c>
      <c r="P1451">
        <v>28</v>
      </c>
      <c r="Q1451" t="s">
        <v>62</v>
      </c>
      <c r="R1451" t="s">
        <v>138</v>
      </c>
      <c r="S1451" t="s">
        <v>139</v>
      </c>
      <c r="T1451" t="s">
        <v>51</v>
      </c>
      <c r="U1451" t="s">
        <v>262</v>
      </c>
      <c r="V1451">
        <v>1.05</v>
      </c>
      <c r="W1451" s="1">
        <v>1651.6500000000003</v>
      </c>
      <c r="X1451">
        <v>1</v>
      </c>
      <c r="Y1451">
        <v>2.62</v>
      </c>
      <c r="Z1451">
        <v>4</v>
      </c>
      <c r="AA1451">
        <v>0.65500000000000003</v>
      </c>
      <c r="AB1451" s="2">
        <v>0</v>
      </c>
      <c r="AC1451" s="1">
        <v>0</v>
      </c>
      <c r="AD1451" s="7">
        <v>43480</v>
      </c>
      <c r="AE1451" s="7">
        <v>43481</v>
      </c>
      <c r="AF1451">
        <v>1</v>
      </c>
      <c r="AG1451" t="s">
        <v>53</v>
      </c>
      <c r="AH1451" s="2">
        <v>0</v>
      </c>
      <c r="AI1451" s="1">
        <v>0</v>
      </c>
      <c r="AJ1451" s="1">
        <v>0</v>
      </c>
      <c r="AK1451" s="6" t="str">
        <f>+IF(Tabla1[[#This Row],[REQUEST_TY]]="SR MANTENIMIENTO CORRECTIVO", "EMERGENCIA", "OTROS")</f>
        <v>EMERGENCIA</v>
      </c>
      <c r="AL1451" s="6" t="str">
        <f>+_xlfn.IFS(Tabla1[[#This Row],[Veces obj]]&lt;=1,"0-1",Tabla1[[#This Row],[Veces obj]]&lt;=2,"1-2",Tabla1[[#This Row],[Veces obj]]&lt;=3,"2-3",TRUE,"&gt;3")</f>
        <v>0-1</v>
      </c>
      <c r="AM1451" s="6" t="str">
        <f>+_xlfn.IFS(MONTH(Tabla1[[#This Row],[MES]])&lt;=3,"Q1",MONTH(Tabla1[[#This Row],[MES]])&lt;=6,"Q2",MONTH(Tabla1[[#This Row],[MES]])&lt;=9,"Q3",TRUE,"Q4")</f>
        <v>Q1</v>
      </c>
      <c r="AN1451" t="str">
        <f>+IFERROR(VLOOKUP(Tabla1[[#This Row],[CUENTA]],CTAS[],2,0),"OTROS")</f>
        <v>OTROS</v>
      </c>
      <c r="AP1451" t="str">
        <f>+IFERROR(VLOOKUP(Tabla1[[#This Row],[EMPLEADO]],IS[],3,0),"OTROS")</f>
        <v>OTROS</v>
      </c>
      <c r="AQ1451" t="str">
        <f>+IFERROR(VLOOKUP(Tabla1[[#This Row],[EMPLEADO]],IS[[NÓMINA]:[INGENIERO]],2,0),"OTROS")</f>
        <v>OTROS</v>
      </c>
    </row>
    <row r="1452" spans="1:43" x14ac:dyDescent="0.25">
      <c r="A1452" t="s">
        <v>4444</v>
      </c>
      <c r="B1452">
        <v>1</v>
      </c>
      <c r="C1452" t="s">
        <v>6406</v>
      </c>
      <c r="D1452" t="s">
        <v>38</v>
      </c>
      <c r="E1452" t="s">
        <v>332</v>
      </c>
      <c r="F1452" t="s">
        <v>6407</v>
      </c>
      <c r="G1452" s="17" t="s">
        <v>6408</v>
      </c>
      <c r="H1452" t="s">
        <v>79</v>
      </c>
      <c r="I1452" t="s">
        <v>43</v>
      </c>
      <c r="J1452" t="s">
        <v>8</v>
      </c>
      <c r="K1452" t="s">
        <v>102</v>
      </c>
      <c r="L1452" t="s">
        <v>1471</v>
      </c>
      <c r="M1452" t="s">
        <v>1150</v>
      </c>
      <c r="N1452">
        <v>0</v>
      </c>
      <c r="O1452" t="s">
        <v>47</v>
      </c>
      <c r="P1452">
        <v>131</v>
      </c>
      <c r="Q1452" t="s">
        <v>48</v>
      </c>
      <c r="R1452" t="s">
        <v>317</v>
      </c>
      <c r="S1452" t="s">
        <v>318</v>
      </c>
      <c r="T1452" t="s">
        <v>51</v>
      </c>
      <c r="U1452" t="s">
        <v>353</v>
      </c>
      <c r="V1452">
        <v>1.1499999999999999</v>
      </c>
      <c r="W1452" s="1">
        <v>1808.95</v>
      </c>
      <c r="X1452">
        <v>1</v>
      </c>
      <c r="Y1452">
        <v>2.62</v>
      </c>
      <c r="Z1452">
        <v>4</v>
      </c>
      <c r="AA1452">
        <v>0.65500000000000003</v>
      </c>
      <c r="AB1452" s="2">
        <v>0</v>
      </c>
      <c r="AC1452" s="1">
        <v>0</v>
      </c>
      <c r="AD1452" s="7">
        <v>43514</v>
      </c>
      <c r="AE1452" s="7">
        <v>43514</v>
      </c>
      <c r="AF1452">
        <v>0</v>
      </c>
      <c r="AG1452" t="s">
        <v>53</v>
      </c>
      <c r="AH1452" s="2">
        <v>0</v>
      </c>
      <c r="AI1452" s="1">
        <v>0</v>
      </c>
      <c r="AJ1452" s="1">
        <v>0</v>
      </c>
      <c r="AK1452" s="6" t="str">
        <f>+IF(Tabla1[[#This Row],[REQUEST_TY]]="SR MANTENIMIENTO CORRECTIVO", "EMERGENCIA", "OTROS")</f>
        <v>EMERGENCIA</v>
      </c>
      <c r="AL1452" s="6" t="str">
        <f>+_xlfn.IFS(Tabla1[[#This Row],[Veces obj]]&lt;=1,"0-1",Tabla1[[#This Row],[Veces obj]]&lt;=2,"1-2",Tabla1[[#This Row],[Veces obj]]&lt;=3,"2-3",TRUE,"&gt;3")</f>
        <v>0-1</v>
      </c>
      <c r="AM1452" s="6" t="str">
        <f>+_xlfn.IFS(MONTH(Tabla1[[#This Row],[MES]])&lt;=3,"Q1",MONTH(Tabla1[[#This Row],[MES]])&lt;=6,"Q2",MONTH(Tabla1[[#This Row],[MES]])&lt;=9,"Q3",TRUE,"Q4")</f>
        <v>Q1</v>
      </c>
      <c r="AN1452" t="str">
        <f>+IFERROR(VLOOKUP(Tabla1[[#This Row],[CUENTA]],CTAS[],2,0),"OTROS")</f>
        <v>OTROS</v>
      </c>
      <c r="AP1452" t="str">
        <f>+IFERROR(VLOOKUP(Tabla1[[#This Row],[EMPLEADO]],IS[],3,0),"OTROS")</f>
        <v>OTROS</v>
      </c>
      <c r="AQ1452" t="str">
        <f>+IFERROR(VLOOKUP(Tabla1[[#This Row],[EMPLEADO]],IS[[NÓMINA]:[INGENIERO]],2,0),"OTROS")</f>
        <v>OTROS</v>
      </c>
    </row>
    <row r="1453" spans="1:43" x14ac:dyDescent="0.25">
      <c r="A1453" t="s">
        <v>4444</v>
      </c>
      <c r="B1453">
        <v>1</v>
      </c>
      <c r="C1453" t="s">
        <v>6712</v>
      </c>
      <c r="D1453" t="s">
        <v>38</v>
      </c>
      <c r="E1453" t="s">
        <v>258</v>
      </c>
      <c r="F1453" t="s">
        <v>6707</v>
      </c>
      <c r="G1453" s="17" t="s">
        <v>6018</v>
      </c>
      <c r="H1453" t="s">
        <v>740</v>
      </c>
      <c r="I1453" t="s">
        <v>43</v>
      </c>
      <c r="J1453" t="s">
        <v>8</v>
      </c>
      <c r="K1453" t="s">
        <v>102</v>
      </c>
      <c r="L1453" t="s">
        <v>2255</v>
      </c>
      <c r="M1453" t="s">
        <v>1482</v>
      </c>
      <c r="N1453">
        <v>0</v>
      </c>
      <c r="O1453" t="s">
        <v>47</v>
      </c>
      <c r="P1453">
        <v>6</v>
      </c>
      <c r="Q1453" t="s">
        <v>207</v>
      </c>
      <c r="R1453" t="s">
        <v>138</v>
      </c>
      <c r="S1453" t="s">
        <v>139</v>
      </c>
      <c r="T1453" t="s">
        <v>51</v>
      </c>
      <c r="U1453" t="s">
        <v>879</v>
      </c>
      <c r="V1453">
        <v>0.6</v>
      </c>
      <c r="W1453" s="1">
        <v>943.80000000000007</v>
      </c>
      <c r="X1453">
        <v>1</v>
      </c>
      <c r="Y1453">
        <v>2.63</v>
      </c>
      <c r="Z1453">
        <v>4</v>
      </c>
      <c r="AA1453">
        <v>0.65749999999999997</v>
      </c>
      <c r="AB1453" s="2">
        <v>0</v>
      </c>
      <c r="AC1453" s="1">
        <v>0</v>
      </c>
      <c r="AD1453" s="7">
        <v>43523</v>
      </c>
      <c r="AE1453" s="7">
        <v>43523</v>
      </c>
      <c r="AF1453">
        <v>0</v>
      </c>
      <c r="AG1453" t="s">
        <v>53</v>
      </c>
      <c r="AH1453" s="2">
        <v>0</v>
      </c>
      <c r="AI1453" s="1">
        <v>0</v>
      </c>
      <c r="AJ1453" s="1">
        <v>0</v>
      </c>
      <c r="AK1453" s="6" t="str">
        <f>+IF(Tabla1[[#This Row],[REQUEST_TY]]="SR MANTENIMIENTO CORRECTIVO", "EMERGENCIA", "OTROS")</f>
        <v>EMERGENCIA</v>
      </c>
      <c r="AL1453" s="6" t="str">
        <f>+_xlfn.IFS(Tabla1[[#This Row],[Veces obj]]&lt;=1,"0-1",Tabla1[[#This Row],[Veces obj]]&lt;=2,"1-2",Tabla1[[#This Row],[Veces obj]]&lt;=3,"2-3",TRUE,"&gt;3")</f>
        <v>0-1</v>
      </c>
      <c r="AM1453" s="6" t="str">
        <f>+_xlfn.IFS(MONTH(Tabla1[[#This Row],[MES]])&lt;=3,"Q1",MONTH(Tabla1[[#This Row],[MES]])&lt;=6,"Q2",MONTH(Tabla1[[#This Row],[MES]])&lt;=9,"Q3",TRUE,"Q4")</f>
        <v>Q1</v>
      </c>
      <c r="AN1453" t="str">
        <f>+IFERROR(VLOOKUP(Tabla1[[#This Row],[CUENTA]],CTAS[],2,0),"OTROS")</f>
        <v>OTROS</v>
      </c>
      <c r="AP1453" t="str">
        <f>+IFERROR(VLOOKUP(Tabla1[[#This Row],[EMPLEADO]],IS[],3,0),"OTROS")</f>
        <v>OTROS</v>
      </c>
      <c r="AQ1453" t="str">
        <f>+IFERROR(VLOOKUP(Tabla1[[#This Row],[EMPLEADO]],IS[[NÓMINA]:[INGENIERO]],2,0),"OTROS")</f>
        <v>OTROS</v>
      </c>
    </row>
    <row r="1454" spans="1:43" x14ac:dyDescent="0.25">
      <c r="A1454" t="s">
        <v>36</v>
      </c>
      <c r="B1454">
        <v>1</v>
      </c>
      <c r="C1454" t="s">
        <v>3557</v>
      </c>
      <c r="D1454" t="s">
        <v>3346</v>
      </c>
      <c r="E1454" t="s">
        <v>39</v>
      </c>
      <c r="F1454" t="s">
        <v>3558</v>
      </c>
      <c r="G1454" s="17" t="s">
        <v>3559</v>
      </c>
      <c r="H1454" t="s">
        <v>42</v>
      </c>
      <c r="I1454" t="s">
        <v>43</v>
      </c>
      <c r="J1454" t="s">
        <v>8</v>
      </c>
      <c r="K1454" t="s">
        <v>2237</v>
      </c>
      <c r="L1454" t="s">
        <v>3429</v>
      </c>
      <c r="M1454" t="s">
        <v>794</v>
      </c>
      <c r="N1454">
        <v>1</v>
      </c>
      <c r="O1454" t="s">
        <v>47</v>
      </c>
      <c r="P1454" t="s">
        <v>822</v>
      </c>
      <c r="Q1454" t="s">
        <v>48</v>
      </c>
      <c r="R1454" t="s">
        <v>49</v>
      </c>
      <c r="S1454" t="s">
        <v>50</v>
      </c>
      <c r="T1454" t="s">
        <v>51</v>
      </c>
      <c r="U1454" t="s">
        <v>52</v>
      </c>
      <c r="V1454">
        <v>1</v>
      </c>
      <c r="W1454" s="1">
        <v>0</v>
      </c>
      <c r="X1454">
        <v>0</v>
      </c>
      <c r="Y1454">
        <v>5</v>
      </c>
      <c r="Z1454">
        <v>5</v>
      </c>
      <c r="AA1454">
        <v>1</v>
      </c>
      <c r="AB1454" s="2">
        <v>0</v>
      </c>
      <c r="AC1454" s="1">
        <v>0</v>
      </c>
      <c r="AD1454" s="7">
        <v>43475</v>
      </c>
      <c r="AE1454" s="7">
        <v>43476</v>
      </c>
      <c r="AF1454">
        <v>1</v>
      </c>
      <c r="AG1454" t="s">
        <v>53</v>
      </c>
      <c r="AH1454" s="2">
        <v>0</v>
      </c>
      <c r="AI1454" s="1">
        <v>0</v>
      </c>
      <c r="AJ1454" s="1">
        <v>0</v>
      </c>
      <c r="AK1454" s="6" t="str">
        <f>+IF(Tabla1[[#This Row],[REQUEST_TY]]="SR MANTENIMIENTO CORRECTIVO", "EMERGENCIA", "OTROS")</f>
        <v>OTROS</v>
      </c>
      <c r="AL1454" s="6" t="str">
        <f>+_xlfn.IFS(Tabla1[[#This Row],[Veces obj]]&lt;=1,"0-1",Tabla1[[#This Row],[Veces obj]]&lt;=2,"1-2",Tabla1[[#This Row],[Veces obj]]&lt;=3,"2-3",TRUE,"&gt;3")</f>
        <v>0-1</v>
      </c>
      <c r="AM1454" s="6" t="str">
        <f>+_xlfn.IFS(MONTH(Tabla1[[#This Row],[MES]])&lt;=3,"Q1",MONTH(Tabla1[[#This Row],[MES]])&lt;=6,"Q2",MONTH(Tabla1[[#This Row],[MES]])&lt;=9,"Q3",TRUE,"Q4")</f>
        <v>Q1</v>
      </c>
      <c r="AN1454" t="str">
        <f>+IFERROR(VLOOKUP(Tabla1[[#This Row],[CUENTA]],CTAS[],2,0),"OTROS")</f>
        <v>OTROS</v>
      </c>
      <c r="AP1454" t="str">
        <f>+IFERROR(VLOOKUP(Tabla1[[#This Row],[EMPLEADO]],IS[],3,0),"OTROS")</f>
        <v>OTROS</v>
      </c>
      <c r="AQ1454" t="str">
        <f>+IFERROR(VLOOKUP(Tabla1[[#This Row],[EMPLEADO]],IS[[NÓMINA]:[INGENIERO]],2,0),"OTROS")</f>
        <v>OTROS</v>
      </c>
    </row>
    <row r="1455" spans="1:43" x14ac:dyDescent="0.25">
      <c r="A1455" t="s">
        <v>4444</v>
      </c>
      <c r="B1455">
        <v>1</v>
      </c>
      <c r="C1455" t="s">
        <v>5130</v>
      </c>
      <c r="D1455" t="s">
        <v>38</v>
      </c>
      <c r="E1455" t="s">
        <v>98</v>
      </c>
      <c r="F1455" t="s">
        <v>5131</v>
      </c>
      <c r="G1455" s="17" t="s">
        <v>1499</v>
      </c>
      <c r="H1455" t="s">
        <v>136</v>
      </c>
      <c r="I1455" t="s">
        <v>43</v>
      </c>
      <c r="J1455" t="s">
        <v>8</v>
      </c>
      <c r="K1455" t="s">
        <v>102</v>
      </c>
      <c r="L1455" t="s">
        <v>1500</v>
      </c>
      <c r="M1455" t="s">
        <v>1501</v>
      </c>
      <c r="N1455">
        <v>0</v>
      </c>
      <c r="O1455" t="s">
        <v>47</v>
      </c>
      <c r="P1455">
        <v>27</v>
      </c>
      <c r="Q1455" t="s">
        <v>62</v>
      </c>
      <c r="R1455" t="s">
        <v>63</v>
      </c>
      <c r="S1455" t="s">
        <v>64</v>
      </c>
      <c r="T1455" t="s">
        <v>51</v>
      </c>
      <c r="U1455" t="s">
        <v>65</v>
      </c>
      <c r="V1455">
        <v>0.8</v>
      </c>
      <c r="W1455" s="1">
        <v>1092</v>
      </c>
      <c r="X1455">
        <v>1</v>
      </c>
      <c r="Y1455">
        <v>3.3</v>
      </c>
      <c r="Z1455">
        <v>5</v>
      </c>
      <c r="AA1455">
        <v>0.65999999999999992</v>
      </c>
      <c r="AB1455" s="2">
        <v>0</v>
      </c>
      <c r="AC1455" s="1">
        <v>0</v>
      </c>
      <c r="AD1455" s="7">
        <v>43502</v>
      </c>
      <c r="AE1455" s="7">
        <v>43503</v>
      </c>
      <c r="AF1455">
        <v>1</v>
      </c>
      <c r="AG1455" t="s">
        <v>53</v>
      </c>
      <c r="AH1455" s="2">
        <v>0</v>
      </c>
      <c r="AI1455" s="1">
        <v>0</v>
      </c>
      <c r="AJ1455" s="1">
        <v>0</v>
      </c>
      <c r="AK1455" s="6" t="str">
        <f>+IF(Tabla1[[#This Row],[REQUEST_TY]]="SR MANTENIMIENTO CORRECTIVO", "EMERGENCIA", "OTROS")</f>
        <v>EMERGENCIA</v>
      </c>
      <c r="AL1455" s="6" t="str">
        <f>+_xlfn.IFS(Tabla1[[#This Row],[Veces obj]]&lt;=1,"0-1",Tabla1[[#This Row],[Veces obj]]&lt;=2,"1-2",Tabla1[[#This Row],[Veces obj]]&lt;=3,"2-3",TRUE,"&gt;3")</f>
        <v>0-1</v>
      </c>
      <c r="AM1455" s="6" t="str">
        <f>+_xlfn.IFS(MONTH(Tabla1[[#This Row],[MES]])&lt;=3,"Q1",MONTH(Tabla1[[#This Row],[MES]])&lt;=6,"Q2",MONTH(Tabla1[[#This Row],[MES]])&lt;=9,"Q3",TRUE,"Q4")</f>
        <v>Q1</v>
      </c>
      <c r="AN1455" t="str">
        <f>+IFERROR(VLOOKUP(Tabla1[[#This Row],[CUENTA]],CTAS[],2,0),"OTROS")</f>
        <v>OTROS</v>
      </c>
      <c r="AP1455" t="str">
        <f>+IFERROR(VLOOKUP(Tabla1[[#This Row],[EMPLEADO]],IS[],3,0),"OTROS")</f>
        <v>OTROS</v>
      </c>
      <c r="AQ1455" t="str">
        <f>+IFERROR(VLOOKUP(Tabla1[[#This Row],[EMPLEADO]],IS[[NÓMINA]:[INGENIERO]],2,0),"OTROS")</f>
        <v>OTROS</v>
      </c>
    </row>
    <row r="1456" spans="1:43" x14ac:dyDescent="0.25">
      <c r="A1456" t="s">
        <v>36</v>
      </c>
      <c r="B1456">
        <v>1</v>
      </c>
      <c r="C1456" t="s">
        <v>2890</v>
      </c>
      <c r="D1456" t="s">
        <v>38</v>
      </c>
      <c r="E1456" t="s">
        <v>275</v>
      </c>
      <c r="F1456" t="s">
        <v>2891</v>
      </c>
      <c r="G1456" s="17" t="s">
        <v>2892</v>
      </c>
      <c r="H1456" t="s">
        <v>70</v>
      </c>
      <c r="I1456" t="s">
        <v>43</v>
      </c>
      <c r="J1456" t="s">
        <v>8</v>
      </c>
      <c r="K1456" t="s">
        <v>92</v>
      </c>
      <c r="L1456" t="s">
        <v>93</v>
      </c>
      <c r="M1456" t="s">
        <v>94</v>
      </c>
      <c r="N1456">
        <v>1</v>
      </c>
      <c r="O1456" t="s">
        <v>47</v>
      </c>
      <c r="P1456">
        <v>36</v>
      </c>
      <c r="Q1456" t="s">
        <v>82</v>
      </c>
      <c r="R1456" t="s">
        <v>95</v>
      </c>
      <c r="S1456" t="s">
        <v>64</v>
      </c>
      <c r="T1456" t="s">
        <v>51</v>
      </c>
      <c r="U1456" t="s">
        <v>83</v>
      </c>
      <c r="V1456">
        <v>1.05</v>
      </c>
      <c r="W1456" s="1">
        <v>0</v>
      </c>
      <c r="X1456">
        <v>1</v>
      </c>
      <c r="Y1456">
        <v>3.31</v>
      </c>
      <c r="Z1456">
        <v>5</v>
      </c>
      <c r="AA1456">
        <v>0.66200000000000003</v>
      </c>
      <c r="AB1456" s="2">
        <v>0</v>
      </c>
      <c r="AC1456" s="1">
        <v>0</v>
      </c>
      <c r="AD1456" s="7">
        <v>43488</v>
      </c>
      <c r="AE1456" s="7">
        <v>43489</v>
      </c>
      <c r="AF1456">
        <v>1</v>
      </c>
      <c r="AG1456" t="s">
        <v>53</v>
      </c>
      <c r="AH1456" s="2">
        <v>0</v>
      </c>
      <c r="AI1456" s="1">
        <v>0</v>
      </c>
      <c r="AJ1456" s="1">
        <v>0</v>
      </c>
      <c r="AK1456" s="6" t="str">
        <f>+IF(Tabla1[[#This Row],[REQUEST_TY]]="SR MANTENIMIENTO CORRECTIVO", "EMERGENCIA", "OTROS")</f>
        <v>EMERGENCIA</v>
      </c>
      <c r="AL1456" s="6" t="str">
        <f>+_xlfn.IFS(Tabla1[[#This Row],[Veces obj]]&lt;=1,"0-1",Tabla1[[#This Row],[Veces obj]]&lt;=2,"1-2",Tabla1[[#This Row],[Veces obj]]&lt;=3,"2-3",TRUE,"&gt;3")</f>
        <v>0-1</v>
      </c>
      <c r="AM1456" s="6" t="str">
        <f>+_xlfn.IFS(MONTH(Tabla1[[#This Row],[MES]])&lt;=3,"Q1",MONTH(Tabla1[[#This Row],[MES]])&lt;=6,"Q2",MONTH(Tabla1[[#This Row],[MES]])&lt;=9,"Q3",TRUE,"Q4")</f>
        <v>Q1</v>
      </c>
      <c r="AN1456" t="str">
        <f>+IFERROR(VLOOKUP(Tabla1[[#This Row],[CUENTA]],CTAS[],2,0),"OTROS")</f>
        <v>OTROS</v>
      </c>
      <c r="AP1456" t="str">
        <f>+IFERROR(VLOOKUP(Tabla1[[#This Row],[EMPLEADO]],IS[],3,0),"OTROS")</f>
        <v>OTROS</v>
      </c>
      <c r="AQ1456" t="str">
        <f>+IFERROR(VLOOKUP(Tabla1[[#This Row],[EMPLEADO]],IS[[NÓMINA]:[INGENIERO]],2,0),"OTROS")</f>
        <v>OTROS</v>
      </c>
    </row>
    <row r="1457" spans="1:43" x14ac:dyDescent="0.25">
      <c r="A1457" t="s">
        <v>4444</v>
      </c>
      <c r="B1457">
        <v>1</v>
      </c>
      <c r="C1457" t="s">
        <v>6295</v>
      </c>
      <c r="D1457" t="s">
        <v>38</v>
      </c>
      <c r="E1457" t="s">
        <v>435</v>
      </c>
      <c r="F1457" t="s">
        <v>6296</v>
      </c>
      <c r="G1457" s="17" t="s">
        <v>437</v>
      </c>
      <c r="H1457" t="s">
        <v>592</v>
      </c>
      <c r="I1457" t="s">
        <v>43</v>
      </c>
      <c r="J1457" t="s">
        <v>8</v>
      </c>
      <c r="K1457" t="s">
        <v>438</v>
      </c>
      <c r="L1457" t="s">
        <v>439</v>
      </c>
      <c r="M1457" t="s">
        <v>165</v>
      </c>
      <c r="N1457">
        <v>0</v>
      </c>
      <c r="O1457" t="s">
        <v>47</v>
      </c>
      <c r="P1457">
        <v>1</v>
      </c>
      <c r="Q1457" t="s">
        <v>388</v>
      </c>
      <c r="R1457" t="s">
        <v>440</v>
      </c>
      <c r="S1457" t="s">
        <v>139</v>
      </c>
      <c r="T1457" t="s">
        <v>51</v>
      </c>
      <c r="U1457" t="s">
        <v>872</v>
      </c>
      <c r="V1457">
        <v>0</v>
      </c>
      <c r="W1457" s="1">
        <v>0</v>
      </c>
      <c r="X1457">
        <v>1</v>
      </c>
      <c r="Y1457">
        <v>1.33</v>
      </c>
      <c r="Z1457">
        <v>4</v>
      </c>
      <c r="AA1457">
        <v>0.33250000000000002</v>
      </c>
      <c r="AB1457" s="2">
        <v>0</v>
      </c>
      <c r="AC1457" s="1">
        <v>0</v>
      </c>
      <c r="AD1457" s="7">
        <v>43511</v>
      </c>
      <c r="AE1457" s="7">
        <v>43514</v>
      </c>
      <c r="AF1457">
        <v>1</v>
      </c>
      <c r="AG1457" t="s">
        <v>53</v>
      </c>
      <c r="AH1457" s="2">
        <v>0</v>
      </c>
      <c r="AI1457" s="1">
        <v>0</v>
      </c>
      <c r="AJ1457" s="1">
        <v>0</v>
      </c>
      <c r="AK1457" s="6" t="str">
        <f>+IF(Tabla1[[#This Row],[REQUEST_TY]]="SR MANTENIMIENTO CORRECTIVO", "EMERGENCIA", "OTROS")</f>
        <v>EMERGENCIA</v>
      </c>
      <c r="AL1457" s="6" t="str">
        <f>+_xlfn.IFS(Tabla1[[#This Row],[Veces obj]]&lt;=1,"0-1",Tabla1[[#This Row],[Veces obj]]&lt;=2,"1-2",Tabla1[[#This Row],[Veces obj]]&lt;=3,"2-3",TRUE,"&gt;3")</f>
        <v>0-1</v>
      </c>
      <c r="AM1457" s="6" t="str">
        <f>+_xlfn.IFS(MONTH(Tabla1[[#This Row],[MES]])&lt;=3,"Q1",MONTH(Tabla1[[#This Row],[MES]])&lt;=6,"Q2",MONTH(Tabla1[[#This Row],[MES]])&lt;=9,"Q3",TRUE,"Q4")</f>
        <v>Q1</v>
      </c>
      <c r="AN1457" t="str">
        <f>+IFERROR(VLOOKUP(Tabla1[[#This Row],[CUENTA]],CTAS[],2,0),"OTROS")</f>
        <v>OTROS</v>
      </c>
      <c r="AO1457">
        <v>1</v>
      </c>
      <c r="AP1457" t="str">
        <f>+IFERROR(VLOOKUP(Tabla1[[#This Row],[EMPLEADO]],IS[],3,0),"OTROS")</f>
        <v>CHIHUAHUA</v>
      </c>
      <c r="AQ1457" t="str">
        <f>+IFERROR(VLOOKUP(Tabla1[[#This Row],[EMPLEADO]],IS[[NÓMINA]:[INGENIERO]],2,0),"OTROS")</f>
        <v>VICTOR MENDEZ</v>
      </c>
    </row>
    <row r="1458" spans="1:43" x14ac:dyDescent="0.25">
      <c r="A1458" t="s">
        <v>36</v>
      </c>
      <c r="B1458">
        <v>1</v>
      </c>
      <c r="C1458" t="s">
        <v>2896</v>
      </c>
      <c r="D1458" t="s">
        <v>38</v>
      </c>
      <c r="E1458" t="s">
        <v>76</v>
      </c>
      <c r="F1458" t="s">
        <v>2897</v>
      </c>
      <c r="G1458" s="17" t="s">
        <v>2898</v>
      </c>
      <c r="H1458" t="s">
        <v>101</v>
      </c>
      <c r="I1458" t="s">
        <v>43</v>
      </c>
      <c r="J1458" t="s">
        <v>8</v>
      </c>
      <c r="K1458" t="s">
        <v>102</v>
      </c>
      <c r="L1458" t="s">
        <v>1027</v>
      </c>
      <c r="M1458" t="s">
        <v>1028</v>
      </c>
      <c r="N1458">
        <v>0</v>
      </c>
      <c r="O1458" t="s">
        <v>105</v>
      </c>
      <c r="P1458">
        <v>92</v>
      </c>
      <c r="Q1458" t="s">
        <v>48</v>
      </c>
      <c r="R1458" t="s">
        <v>63</v>
      </c>
      <c r="S1458" t="s">
        <v>64</v>
      </c>
      <c r="T1458" t="s">
        <v>51</v>
      </c>
      <c r="U1458" t="s">
        <v>96</v>
      </c>
      <c r="V1458">
        <v>1.1000000000000001</v>
      </c>
      <c r="W1458" s="1">
        <v>720.50000000000011</v>
      </c>
      <c r="X1458">
        <v>1</v>
      </c>
      <c r="Y1458">
        <v>3.33</v>
      </c>
      <c r="Z1458">
        <v>5</v>
      </c>
      <c r="AA1458">
        <v>0.66600000000000004</v>
      </c>
      <c r="AB1458" s="2">
        <v>0</v>
      </c>
      <c r="AC1458" s="1">
        <v>0</v>
      </c>
      <c r="AD1458" s="7">
        <v>43482</v>
      </c>
      <c r="AE1458" s="7">
        <v>43482</v>
      </c>
      <c r="AF1458">
        <v>0</v>
      </c>
      <c r="AG1458" t="s">
        <v>53</v>
      </c>
      <c r="AH1458" s="2">
        <v>0</v>
      </c>
      <c r="AI1458" s="1">
        <v>0</v>
      </c>
      <c r="AJ1458" s="1">
        <v>0</v>
      </c>
      <c r="AK1458" s="6" t="str">
        <f>+IF(Tabla1[[#This Row],[REQUEST_TY]]="SR MANTENIMIENTO CORRECTIVO", "EMERGENCIA", "OTROS")</f>
        <v>EMERGENCIA</v>
      </c>
      <c r="AL1458" s="6" t="str">
        <f>+_xlfn.IFS(Tabla1[[#This Row],[Veces obj]]&lt;=1,"0-1",Tabla1[[#This Row],[Veces obj]]&lt;=2,"1-2",Tabla1[[#This Row],[Veces obj]]&lt;=3,"2-3",TRUE,"&gt;3")</f>
        <v>0-1</v>
      </c>
      <c r="AM1458" s="6" t="str">
        <f>+_xlfn.IFS(MONTH(Tabla1[[#This Row],[MES]])&lt;=3,"Q1",MONTH(Tabla1[[#This Row],[MES]])&lt;=6,"Q2",MONTH(Tabla1[[#This Row],[MES]])&lt;=9,"Q3",TRUE,"Q4")</f>
        <v>Q1</v>
      </c>
      <c r="AN1458" t="str">
        <f>+IFERROR(VLOOKUP(Tabla1[[#This Row],[CUENTA]],CTAS[],2,0),"OTROS")</f>
        <v>OTROS</v>
      </c>
      <c r="AP1458" t="str">
        <f>+IFERROR(VLOOKUP(Tabla1[[#This Row],[EMPLEADO]],IS[],3,0),"OTROS")</f>
        <v>OTROS</v>
      </c>
      <c r="AQ1458" t="str">
        <f>+IFERROR(VLOOKUP(Tabla1[[#This Row],[EMPLEADO]],IS[[NÓMINA]:[INGENIERO]],2,0),"OTROS")</f>
        <v>OTROS</v>
      </c>
    </row>
    <row r="1459" spans="1:43" x14ac:dyDescent="0.25">
      <c r="A1459" t="s">
        <v>36</v>
      </c>
      <c r="B1459">
        <v>1</v>
      </c>
      <c r="C1459" t="s">
        <v>2899</v>
      </c>
      <c r="D1459" t="s">
        <v>38</v>
      </c>
      <c r="E1459" t="s">
        <v>720</v>
      </c>
      <c r="F1459" t="s">
        <v>2900</v>
      </c>
      <c r="G1459" s="17" t="s">
        <v>2901</v>
      </c>
      <c r="H1459" t="s">
        <v>1211</v>
      </c>
      <c r="I1459" t="s">
        <v>43</v>
      </c>
      <c r="J1459" t="s">
        <v>8</v>
      </c>
      <c r="K1459" t="s">
        <v>59</v>
      </c>
      <c r="L1459" t="s">
        <v>410</v>
      </c>
      <c r="M1459" t="s">
        <v>411</v>
      </c>
      <c r="N1459">
        <v>0</v>
      </c>
      <c r="O1459" t="s">
        <v>47</v>
      </c>
      <c r="P1459">
        <v>665</v>
      </c>
      <c r="Q1459" t="s">
        <v>48</v>
      </c>
      <c r="R1459" t="s">
        <v>242</v>
      </c>
      <c r="S1459" t="s">
        <v>64</v>
      </c>
      <c r="T1459" t="s">
        <v>51</v>
      </c>
      <c r="U1459" t="s">
        <v>96</v>
      </c>
      <c r="V1459">
        <v>1.1000000000000001</v>
      </c>
      <c r="W1459" s="1">
        <v>1501.5000000000002</v>
      </c>
      <c r="X1459">
        <v>1</v>
      </c>
      <c r="Y1459">
        <v>3.33</v>
      </c>
      <c r="Z1459">
        <v>5</v>
      </c>
      <c r="AA1459">
        <v>0.66600000000000004</v>
      </c>
      <c r="AB1459" s="2">
        <v>0</v>
      </c>
      <c r="AC1459" s="1">
        <v>0</v>
      </c>
      <c r="AD1459" s="7">
        <v>43482</v>
      </c>
      <c r="AE1459" s="7">
        <v>43483</v>
      </c>
      <c r="AF1459">
        <v>1</v>
      </c>
      <c r="AG1459" t="s">
        <v>53</v>
      </c>
      <c r="AH1459" s="2">
        <v>0</v>
      </c>
      <c r="AI1459" s="1">
        <v>0</v>
      </c>
      <c r="AJ1459" s="1">
        <v>0</v>
      </c>
      <c r="AK1459" s="6" t="str">
        <f>+IF(Tabla1[[#This Row],[REQUEST_TY]]="SR MANTENIMIENTO CORRECTIVO", "EMERGENCIA", "OTROS")</f>
        <v>EMERGENCIA</v>
      </c>
      <c r="AL1459" s="6" t="str">
        <f>+_xlfn.IFS(Tabla1[[#This Row],[Veces obj]]&lt;=1,"0-1",Tabla1[[#This Row],[Veces obj]]&lt;=2,"1-2",Tabla1[[#This Row],[Veces obj]]&lt;=3,"2-3",TRUE,"&gt;3")</f>
        <v>0-1</v>
      </c>
      <c r="AM1459" s="6" t="str">
        <f>+_xlfn.IFS(MONTH(Tabla1[[#This Row],[MES]])&lt;=3,"Q1",MONTH(Tabla1[[#This Row],[MES]])&lt;=6,"Q2",MONTH(Tabla1[[#This Row],[MES]])&lt;=9,"Q3",TRUE,"Q4")</f>
        <v>Q1</v>
      </c>
      <c r="AN1459" t="str">
        <f>+IFERROR(VLOOKUP(Tabla1[[#This Row],[CUENTA]],CTAS[],2,0),"OTROS")</f>
        <v>OTROS</v>
      </c>
      <c r="AP1459" t="str">
        <f>+IFERROR(VLOOKUP(Tabla1[[#This Row],[EMPLEADO]],IS[],3,0),"OTROS")</f>
        <v>OTROS</v>
      </c>
      <c r="AQ1459" t="str">
        <f>+IFERROR(VLOOKUP(Tabla1[[#This Row],[EMPLEADO]],IS[[NÓMINA]:[INGENIERO]],2,0),"OTROS")</f>
        <v>OTROS</v>
      </c>
    </row>
    <row r="1460" spans="1:43" x14ac:dyDescent="0.25">
      <c r="A1460" t="s">
        <v>36</v>
      </c>
      <c r="B1460">
        <v>1</v>
      </c>
      <c r="C1460" t="s">
        <v>2902</v>
      </c>
      <c r="D1460" t="s">
        <v>38</v>
      </c>
      <c r="E1460" t="s">
        <v>237</v>
      </c>
      <c r="F1460" t="s">
        <v>2903</v>
      </c>
      <c r="G1460" s="17" t="s">
        <v>2904</v>
      </c>
      <c r="H1460" t="s">
        <v>70</v>
      </c>
      <c r="I1460" t="s">
        <v>43</v>
      </c>
      <c r="J1460" t="s">
        <v>8</v>
      </c>
      <c r="K1460" t="s">
        <v>92</v>
      </c>
      <c r="L1460" t="s">
        <v>93</v>
      </c>
      <c r="M1460" t="s">
        <v>94</v>
      </c>
      <c r="N1460">
        <v>1</v>
      </c>
      <c r="O1460" t="s">
        <v>47</v>
      </c>
      <c r="P1460">
        <v>538</v>
      </c>
      <c r="Q1460" t="s">
        <v>48</v>
      </c>
      <c r="R1460" t="s">
        <v>242</v>
      </c>
      <c r="S1460" t="s">
        <v>64</v>
      </c>
      <c r="T1460" t="s">
        <v>51</v>
      </c>
      <c r="U1460" t="s">
        <v>96</v>
      </c>
      <c r="V1460">
        <v>1.1000000000000001</v>
      </c>
      <c r="W1460" s="1">
        <v>0</v>
      </c>
      <c r="X1460">
        <v>1</v>
      </c>
      <c r="Y1460">
        <v>3.33</v>
      </c>
      <c r="Z1460">
        <v>5</v>
      </c>
      <c r="AA1460">
        <v>0.66600000000000004</v>
      </c>
      <c r="AB1460" s="2">
        <v>0</v>
      </c>
      <c r="AC1460" s="1">
        <v>0</v>
      </c>
      <c r="AD1460" s="7">
        <v>43494</v>
      </c>
      <c r="AE1460" s="7">
        <v>43495</v>
      </c>
      <c r="AF1460">
        <v>1</v>
      </c>
      <c r="AG1460" t="s">
        <v>53</v>
      </c>
      <c r="AH1460" s="2">
        <v>0</v>
      </c>
      <c r="AI1460" s="1">
        <v>0</v>
      </c>
      <c r="AJ1460" s="1">
        <v>0</v>
      </c>
      <c r="AK1460" s="6" t="str">
        <f>+IF(Tabla1[[#This Row],[REQUEST_TY]]="SR MANTENIMIENTO CORRECTIVO", "EMERGENCIA", "OTROS")</f>
        <v>EMERGENCIA</v>
      </c>
      <c r="AL1460" s="6" t="str">
        <f>+_xlfn.IFS(Tabla1[[#This Row],[Veces obj]]&lt;=1,"0-1",Tabla1[[#This Row],[Veces obj]]&lt;=2,"1-2",Tabla1[[#This Row],[Veces obj]]&lt;=3,"2-3",TRUE,"&gt;3")</f>
        <v>0-1</v>
      </c>
      <c r="AM1460" s="6" t="str">
        <f>+_xlfn.IFS(MONTH(Tabla1[[#This Row],[MES]])&lt;=3,"Q1",MONTH(Tabla1[[#This Row],[MES]])&lt;=6,"Q2",MONTH(Tabla1[[#This Row],[MES]])&lt;=9,"Q3",TRUE,"Q4")</f>
        <v>Q1</v>
      </c>
      <c r="AN1460" t="str">
        <f>+IFERROR(VLOOKUP(Tabla1[[#This Row],[CUENTA]],CTAS[],2,0),"OTROS")</f>
        <v>OTROS</v>
      </c>
      <c r="AP1460" t="str">
        <f>+IFERROR(VLOOKUP(Tabla1[[#This Row],[EMPLEADO]],IS[],3,0),"OTROS")</f>
        <v>OTROS</v>
      </c>
      <c r="AQ1460" t="str">
        <f>+IFERROR(VLOOKUP(Tabla1[[#This Row],[EMPLEADO]],IS[[NÓMINA]:[INGENIERO]],2,0),"OTROS")</f>
        <v>OTROS</v>
      </c>
    </row>
    <row r="1461" spans="1:43" x14ac:dyDescent="0.25">
      <c r="A1461" t="s">
        <v>4444</v>
      </c>
      <c r="B1461">
        <v>1</v>
      </c>
      <c r="C1461" t="s">
        <v>5949</v>
      </c>
      <c r="D1461" t="s">
        <v>38</v>
      </c>
      <c r="E1461" t="s">
        <v>39</v>
      </c>
      <c r="F1461" t="s">
        <v>5950</v>
      </c>
      <c r="G1461" s="17" t="s">
        <v>3589</v>
      </c>
      <c r="H1461" t="s">
        <v>246</v>
      </c>
      <c r="I1461" t="s">
        <v>43</v>
      </c>
      <c r="J1461" t="s">
        <v>8</v>
      </c>
      <c r="K1461" t="s">
        <v>798</v>
      </c>
      <c r="L1461" t="s">
        <v>1509</v>
      </c>
      <c r="M1461" t="s">
        <v>1510</v>
      </c>
      <c r="N1461">
        <v>1</v>
      </c>
      <c r="O1461" t="s">
        <v>105</v>
      </c>
      <c r="P1461">
        <v>2631</v>
      </c>
      <c r="Q1461" t="s">
        <v>48</v>
      </c>
      <c r="R1461" t="s">
        <v>49</v>
      </c>
      <c r="S1461" t="s">
        <v>50</v>
      </c>
      <c r="T1461" t="s">
        <v>51</v>
      </c>
      <c r="U1461" t="s">
        <v>52</v>
      </c>
      <c r="V1461">
        <v>1.05</v>
      </c>
      <c r="W1461" s="1">
        <v>0</v>
      </c>
      <c r="X1461">
        <v>1</v>
      </c>
      <c r="Y1461">
        <v>3.33</v>
      </c>
      <c r="Z1461">
        <v>5</v>
      </c>
      <c r="AA1461">
        <v>0.66600000000000004</v>
      </c>
      <c r="AB1461" s="2">
        <v>0</v>
      </c>
      <c r="AC1461" s="1">
        <v>0</v>
      </c>
      <c r="AD1461" s="7">
        <v>43510</v>
      </c>
      <c r="AE1461" s="7">
        <v>43510</v>
      </c>
      <c r="AF1461">
        <v>0</v>
      </c>
      <c r="AG1461" t="s">
        <v>53</v>
      </c>
      <c r="AH1461" s="2">
        <v>0</v>
      </c>
      <c r="AI1461" s="1">
        <v>0</v>
      </c>
      <c r="AJ1461" s="1">
        <v>0</v>
      </c>
      <c r="AK1461" s="6" t="str">
        <f>+IF(Tabla1[[#This Row],[REQUEST_TY]]="SR MANTENIMIENTO CORRECTIVO", "EMERGENCIA", "OTROS")</f>
        <v>EMERGENCIA</v>
      </c>
      <c r="AL1461" s="6" t="str">
        <f>+_xlfn.IFS(Tabla1[[#This Row],[Veces obj]]&lt;=1,"0-1",Tabla1[[#This Row],[Veces obj]]&lt;=2,"1-2",Tabla1[[#This Row],[Veces obj]]&lt;=3,"2-3",TRUE,"&gt;3")</f>
        <v>0-1</v>
      </c>
      <c r="AM1461" s="6" t="str">
        <f>+_xlfn.IFS(MONTH(Tabla1[[#This Row],[MES]])&lt;=3,"Q1",MONTH(Tabla1[[#This Row],[MES]])&lt;=6,"Q2",MONTH(Tabla1[[#This Row],[MES]])&lt;=9,"Q3",TRUE,"Q4")</f>
        <v>Q1</v>
      </c>
      <c r="AN1461" t="str">
        <f>+IFERROR(VLOOKUP(Tabla1[[#This Row],[CUENTA]],CTAS[],2,0),"OTROS")</f>
        <v>OTROS</v>
      </c>
      <c r="AP1461" t="str">
        <f>+IFERROR(VLOOKUP(Tabla1[[#This Row],[EMPLEADO]],IS[],3,0),"OTROS")</f>
        <v>OTROS</v>
      </c>
      <c r="AQ1461" t="str">
        <f>+IFERROR(VLOOKUP(Tabla1[[#This Row],[EMPLEADO]],IS[[NÓMINA]:[INGENIERO]],2,0),"OTROS")</f>
        <v>OTROS</v>
      </c>
    </row>
    <row r="1462" spans="1:43" x14ac:dyDescent="0.25">
      <c r="A1462" t="s">
        <v>36</v>
      </c>
      <c r="B1462">
        <v>1</v>
      </c>
      <c r="C1462" t="s">
        <v>2905</v>
      </c>
      <c r="D1462" t="s">
        <v>38</v>
      </c>
      <c r="E1462" t="s">
        <v>725</v>
      </c>
      <c r="F1462" t="s">
        <v>479</v>
      </c>
      <c r="G1462" s="17" t="s">
        <v>1413</v>
      </c>
      <c r="H1462" t="s">
        <v>101</v>
      </c>
      <c r="I1462" t="s">
        <v>43</v>
      </c>
      <c r="J1462" t="s">
        <v>8</v>
      </c>
      <c r="K1462" t="s">
        <v>102</v>
      </c>
      <c r="L1462" t="s">
        <v>1414</v>
      </c>
      <c r="M1462" t="s">
        <v>1028</v>
      </c>
      <c r="N1462">
        <v>0</v>
      </c>
      <c r="O1462" t="s">
        <v>105</v>
      </c>
      <c r="P1462">
        <v>6</v>
      </c>
      <c r="Q1462" t="s">
        <v>207</v>
      </c>
      <c r="R1462" t="s">
        <v>223</v>
      </c>
      <c r="S1462" t="s">
        <v>139</v>
      </c>
      <c r="T1462" t="s">
        <v>51</v>
      </c>
      <c r="U1462" t="s">
        <v>879</v>
      </c>
      <c r="V1462">
        <v>0.6</v>
      </c>
      <c r="W1462" s="1">
        <v>481.79999999999995</v>
      </c>
      <c r="X1462">
        <v>1</v>
      </c>
      <c r="Y1462">
        <v>2.67</v>
      </c>
      <c r="Z1462">
        <v>4</v>
      </c>
      <c r="AA1462">
        <v>0.66749999999999998</v>
      </c>
      <c r="AB1462" s="2">
        <v>0</v>
      </c>
      <c r="AC1462" s="1">
        <v>0</v>
      </c>
      <c r="AD1462" s="7">
        <v>43493</v>
      </c>
      <c r="AE1462" s="7">
        <v>43493</v>
      </c>
      <c r="AF1462">
        <v>0</v>
      </c>
      <c r="AG1462" t="s">
        <v>53</v>
      </c>
      <c r="AH1462" s="2">
        <v>0</v>
      </c>
      <c r="AI1462" s="1">
        <v>0</v>
      </c>
      <c r="AJ1462" s="1">
        <v>0</v>
      </c>
      <c r="AK1462" s="6" t="str">
        <f>+IF(Tabla1[[#This Row],[REQUEST_TY]]="SR MANTENIMIENTO CORRECTIVO", "EMERGENCIA", "OTROS")</f>
        <v>EMERGENCIA</v>
      </c>
      <c r="AL1462" s="6" t="str">
        <f>+_xlfn.IFS(Tabla1[[#This Row],[Veces obj]]&lt;=1,"0-1",Tabla1[[#This Row],[Veces obj]]&lt;=2,"1-2",Tabla1[[#This Row],[Veces obj]]&lt;=3,"2-3",TRUE,"&gt;3")</f>
        <v>0-1</v>
      </c>
      <c r="AM1462" s="6" t="str">
        <f>+_xlfn.IFS(MONTH(Tabla1[[#This Row],[MES]])&lt;=3,"Q1",MONTH(Tabla1[[#This Row],[MES]])&lt;=6,"Q2",MONTH(Tabla1[[#This Row],[MES]])&lt;=9,"Q3",TRUE,"Q4")</f>
        <v>Q1</v>
      </c>
      <c r="AN1462" t="str">
        <f>+IFERROR(VLOOKUP(Tabla1[[#This Row],[CUENTA]],CTAS[],2,0),"OTROS")</f>
        <v>OTROS</v>
      </c>
      <c r="AP1462" t="str">
        <f>+IFERROR(VLOOKUP(Tabla1[[#This Row],[EMPLEADO]],IS[],3,0),"OTROS")</f>
        <v>OTROS</v>
      </c>
      <c r="AQ1462" t="str">
        <f>+IFERROR(VLOOKUP(Tabla1[[#This Row],[EMPLEADO]],IS[[NÓMINA]:[INGENIERO]],2,0),"OTROS")</f>
        <v>OTROS</v>
      </c>
    </row>
    <row r="1463" spans="1:43" x14ac:dyDescent="0.25">
      <c r="A1463" t="s">
        <v>4444</v>
      </c>
      <c r="B1463">
        <v>1</v>
      </c>
      <c r="C1463" t="s">
        <v>4865</v>
      </c>
      <c r="D1463" t="s">
        <v>38</v>
      </c>
      <c r="E1463" t="s">
        <v>1015</v>
      </c>
      <c r="F1463" t="s">
        <v>4866</v>
      </c>
      <c r="G1463" s="17" t="s">
        <v>4867</v>
      </c>
      <c r="H1463" t="s">
        <v>1572</v>
      </c>
      <c r="I1463" t="s">
        <v>43</v>
      </c>
      <c r="J1463" t="s">
        <v>8</v>
      </c>
      <c r="K1463" t="s">
        <v>1434</v>
      </c>
      <c r="L1463" t="s">
        <v>1435</v>
      </c>
      <c r="M1463" t="s">
        <v>1436</v>
      </c>
      <c r="N1463">
        <v>0</v>
      </c>
      <c r="O1463" t="s">
        <v>47</v>
      </c>
      <c r="P1463">
        <v>66</v>
      </c>
      <c r="Q1463" t="s">
        <v>48</v>
      </c>
      <c r="R1463" t="s">
        <v>317</v>
      </c>
      <c r="S1463" t="s">
        <v>318</v>
      </c>
      <c r="T1463" t="s">
        <v>51</v>
      </c>
      <c r="U1463" t="s">
        <v>353</v>
      </c>
      <c r="V1463">
        <v>1.1499999999999999</v>
      </c>
      <c r="W1463" s="1">
        <v>1808.95</v>
      </c>
      <c r="X1463">
        <v>1</v>
      </c>
      <c r="Y1463">
        <v>2.67</v>
      </c>
      <c r="Z1463">
        <v>4</v>
      </c>
      <c r="AA1463">
        <v>0.66749999999999998</v>
      </c>
      <c r="AB1463" s="2">
        <v>0</v>
      </c>
      <c r="AC1463" s="1">
        <v>0</v>
      </c>
      <c r="AD1463" s="7">
        <v>43501</v>
      </c>
      <c r="AE1463" s="7">
        <v>43501</v>
      </c>
      <c r="AF1463">
        <v>0</v>
      </c>
      <c r="AG1463" t="s">
        <v>53</v>
      </c>
      <c r="AH1463" s="2">
        <v>0</v>
      </c>
      <c r="AI1463" s="1">
        <v>0</v>
      </c>
      <c r="AJ1463" s="1">
        <v>0</v>
      </c>
      <c r="AK1463" s="6" t="str">
        <f>+IF(Tabla1[[#This Row],[REQUEST_TY]]="SR MANTENIMIENTO CORRECTIVO", "EMERGENCIA", "OTROS")</f>
        <v>EMERGENCIA</v>
      </c>
      <c r="AL1463" s="6" t="str">
        <f>+_xlfn.IFS(Tabla1[[#This Row],[Veces obj]]&lt;=1,"0-1",Tabla1[[#This Row],[Veces obj]]&lt;=2,"1-2",Tabla1[[#This Row],[Veces obj]]&lt;=3,"2-3",TRUE,"&gt;3")</f>
        <v>0-1</v>
      </c>
      <c r="AM1463" s="6" t="str">
        <f>+_xlfn.IFS(MONTH(Tabla1[[#This Row],[MES]])&lt;=3,"Q1",MONTH(Tabla1[[#This Row],[MES]])&lt;=6,"Q2",MONTH(Tabla1[[#This Row],[MES]])&lt;=9,"Q3",TRUE,"Q4")</f>
        <v>Q1</v>
      </c>
      <c r="AN1463" t="str">
        <f>+IFERROR(VLOOKUP(Tabla1[[#This Row],[CUENTA]],CTAS[],2,0),"OTROS")</f>
        <v>OTROS</v>
      </c>
      <c r="AP1463" t="str">
        <f>+IFERROR(VLOOKUP(Tabla1[[#This Row],[EMPLEADO]],IS[],3,0),"OTROS")</f>
        <v>OTROS</v>
      </c>
      <c r="AQ1463" t="str">
        <f>+IFERROR(VLOOKUP(Tabla1[[#This Row],[EMPLEADO]],IS[[NÓMINA]:[INGENIERO]],2,0),"OTROS")</f>
        <v>OTROS</v>
      </c>
    </row>
    <row r="1464" spans="1:43" x14ac:dyDescent="0.25">
      <c r="A1464" t="s">
        <v>4444</v>
      </c>
      <c r="B1464">
        <v>1</v>
      </c>
      <c r="C1464" t="s">
        <v>5596</v>
      </c>
      <c r="D1464" t="s">
        <v>38</v>
      </c>
      <c r="E1464" t="s">
        <v>332</v>
      </c>
      <c r="F1464" t="s">
        <v>5597</v>
      </c>
      <c r="G1464" s="17" t="s">
        <v>5598</v>
      </c>
      <c r="H1464" t="s">
        <v>574</v>
      </c>
      <c r="I1464" t="s">
        <v>43</v>
      </c>
      <c r="J1464" t="s">
        <v>8</v>
      </c>
      <c r="K1464" t="s">
        <v>59</v>
      </c>
      <c r="L1464" t="s">
        <v>4323</v>
      </c>
      <c r="M1464" t="s">
        <v>4324</v>
      </c>
      <c r="N1464">
        <v>0</v>
      </c>
      <c r="O1464" t="s">
        <v>47</v>
      </c>
      <c r="P1464">
        <v>82</v>
      </c>
      <c r="Q1464" t="s">
        <v>48</v>
      </c>
      <c r="R1464" t="s">
        <v>317</v>
      </c>
      <c r="S1464" t="s">
        <v>318</v>
      </c>
      <c r="T1464" t="s">
        <v>51</v>
      </c>
      <c r="U1464" t="s">
        <v>353</v>
      </c>
      <c r="V1464">
        <v>1.1499999999999999</v>
      </c>
      <c r="W1464" s="1">
        <v>1808.95</v>
      </c>
      <c r="X1464">
        <v>1</v>
      </c>
      <c r="Y1464">
        <v>2.67</v>
      </c>
      <c r="Z1464">
        <v>4</v>
      </c>
      <c r="AA1464">
        <v>0.66749999999999998</v>
      </c>
      <c r="AB1464" s="2">
        <v>0</v>
      </c>
      <c r="AC1464" s="1">
        <v>0</v>
      </c>
      <c r="AD1464" s="7">
        <v>43507</v>
      </c>
      <c r="AE1464" s="7">
        <v>43507</v>
      </c>
      <c r="AF1464">
        <v>0</v>
      </c>
      <c r="AG1464" t="s">
        <v>53</v>
      </c>
      <c r="AH1464" s="2">
        <v>0</v>
      </c>
      <c r="AI1464" s="1">
        <v>0</v>
      </c>
      <c r="AJ1464" s="1">
        <v>0</v>
      </c>
      <c r="AK1464" s="6" t="str">
        <f>+IF(Tabla1[[#This Row],[REQUEST_TY]]="SR MANTENIMIENTO CORRECTIVO", "EMERGENCIA", "OTROS")</f>
        <v>EMERGENCIA</v>
      </c>
      <c r="AL1464" s="6" t="str">
        <f>+_xlfn.IFS(Tabla1[[#This Row],[Veces obj]]&lt;=1,"0-1",Tabla1[[#This Row],[Veces obj]]&lt;=2,"1-2",Tabla1[[#This Row],[Veces obj]]&lt;=3,"2-3",TRUE,"&gt;3")</f>
        <v>0-1</v>
      </c>
      <c r="AM1464" s="6" t="str">
        <f>+_xlfn.IFS(MONTH(Tabla1[[#This Row],[MES]])&lt;=3,"Q1",MONTH(Tabla1[[#This Row],[MES]])&lt;=6,"Q2",MONTH(Tabla1[[#This Row],[MES]])&lt;=9,"Q3",TRUE,"Q4")</f>
        <v>Q1</v>
      </c>
      <c r="AN1464" t="str">
        <f>+IFERROR(VLOOKUP(Tabla1[[#This Row],[CUENTA]],CTAS[],2,0),"OTROS")</f>
        <v>OTROS</v>
      </c>
      <c r="AP1464" t="str">
        <f>+IFERROR(VLOOKUP(Tabla1[[#This Row],[EMPLEADO]],IS[],3,0),"OTROS")</f>
        <v>OTROS</v>
      </c>
      <c r="AQ1464" t="str">
        <f>+IFERROR(VLOOKUP(Tabla1[[#This Row],[EMPLEADO]],IS[[NÓMINA]:[INGENIERO]],2,0),"OTROS")</f>
        <v>OTROS</v>
      </c>
    </row>
    <row r="1465" spans="1:43" x14ac:dyDescent="0.25">
      <c r="A1465" t="s">
        <v>36</v>
      </c>
      <c r="B1465">
        <v>1</v>
      </c>
      <c r="C1465" t="s">
        <v>2906</v>
      </c>
      <c r="D1465" t="s">
        <v>38</v>
      </c>
      <c r="E1465" t="s">
        <v>535</v>
      </c>
      <c r="F1465" t="s">
        <v>2907</v>
      </c>
      <c r="G1465" s="17" t="s">
        <v>2908</v>
      </c>
      <c r="H1465" t="s">
        <v>1052</v>
      </c>
      <c r="I1465" t="s">
        <v>43</v>
      </c>
      <c r="J1465" t="s">
        <v>8</v>
      </c>
      <c r="K1465" t="s">
        <v>966</v>
      </c>
      <c r="L1465" t="s">
        <v>2909</v>
      </c>
      <c r="M1465" t="s">
        <v>1501</v>
      </c>
      <c r="N1465">
        <v>0</v>
      </c>
      <c r="O1465" t="s">
        <v>47</v>
      </c>
      <c r="P1465">
        <v>50</v>
      </c>
      <c r="Q1465" t="s">
        <v>82</v>
      </c>
      <c r="R1465" t="s">
        <v>49</v>
      </c>
      <c r="S1465" t="s">
        <v>50</v>
      </c>
      <c r="T1465" t="s">
        <v>51</v>
      </c>
      <c r="U1465" t="s">
        <v>120</v>
      </c>
      <c r="V1465">
        <v>0.8</v>
      </c>
      <c r="W1465" s="1">
        <v>572.00000000000011</v>
      </c>
      <c r="X1465">
        <v>1</v>
      </c>
      <c r="Y1465">
        <v>3.35</v>
      </c>
      <c r="Z1465">
        <v>5</v>
      </c>
      <c r="AA1465">
        <v>0.67</v>
      </c>
      <c r="AB1465" s="2">
        <v>0</v>
      </c>
      <c r="AC1465" s="1">
        <v>0</v>
      </c>
      <c r="AD1465" s="7">
        <v>43467</v>
      </c>
      <c r="AE1465" s="7">
        <v>43467</v>
      </c>
      <c r="AF1465">
        <v>0</v>
      </c>
      <c r="AG1465" t="s">
        <v>53</v>
      </c>
      <c r="AH1465" s="2">
        <v>0</v>
      </c>
      <c r="AI1465" s="1">
        <v>0</v>
      </c>
      <c r="AJ1465" s="1">
        <v>0</v>
      </c>
      <c r="AK1465" s="6" t="str">
        <f>+IF(Tabla1[[#This Row],[REQUEST_TY]]="SR MANTENIMIENTO CORRECTIVO", "EMERGENCIA", "OTROS")</f>
        <v>EMERGENCIA</v>
      </c>
      <c r="AL1465" s="6" t="str">
        <f>+_xlfn.IFS(Tabla1[[#This Row],[Veces obj]]&lt;=1,"0-1",Tabla1[[#This Row],[Veces obj]]&lt;=2,"1-2",Tabla1[[#This Row],[Veces obj]]&lt;=3,"2-3",TRUE,"&gt;3")</f>
        <v>0-1</v>
      </c>
      <c r="AM1465" s="6" t="str">
        <f>+_xlfn.IFS(MONTH(Tabla1[[#This Row],[MES]])&lt;=3,"Q1",MONTH(Tabla1[[#This Row],[MES]])&lt;=6,"Q2",MONTH(Tabla1[[#This Row],[MES]])&lt;=9,"Q3",TRUE,"Q4")</f>
        <v>Q1</v>
      </c>
      <c r="AN1465" t="str">
        <f>+IFERROR(VLOOKUP(Tabla1[[#This Row],[CUENTA]],CTAS[],2,0),"OTROS")</f>
        <v>OTROS</v>
      </c>
      <c r="AP1465" t="str">
        <f>+IFERROR(VLOOKUP(Tabla1[[#This Row],[EMPLEADO]],IS[],3,0),"OTROS")</f>
        <v>OTROS</v>
      </c>
      <c r="AQ1465" t="str">
        <f>+IFERROR(VLOOKUP(Tabla1[[#This Row],[EMPLEADO]],IS[[NÓMINA]:[INGENIERO]],2,0),"OTROS")</f>
        <v>OTROS</v>
      </c>
    </row>
    <row r="1466" spans="1:43" x14ac:dyDescent="0.25">
      <c r="A1466" t="s">
        <v>36</v>
      </c>
      <c r="B1466">
        <v>1</v>
      </c>
      <c r="C1466" t="s">
        <v>2033</v>
      </c>
      <c r="D1466" t="s">
        <v>38</v>
      </c>
      <c r="E1466" t="s">
        <v>2034</v>
      </c>
      <c r="F1466" t="s">
        <v>2035</v>
      </c>
      <c r="G1466" s="17" t="s">
        <v>2036</v>
      </c>
      <c r="H1466" t="s">
        <v>592</v>
      </c>
      <c r="I1466" t="s">
        <v>43</v>
      </c>
      <c r="J1466" t="s">
        <v>8</v>
      </c>
      <c r="K1466" t="s">
        <v>438</v>
      </c>
      <c r="L1466" t="s">
        <v>2037</v>
      </c>
      <c r="M1466" t="s">
        <v>165</v>
      </c>
      <c r="N1466">
        <v>0</v>
      </c>
      <c r="O1466" t="s">
        <v>47</v>
      </c>
      <c r="P1466">
        <v>12</v>
      </c>
      <c r="Q1466" t="s">
        <v>194</v>
      </c>
      <c r="R1466" t="s">
        <v>2038</v>
      </c>
      <c r="S1466" t="s">
        <v>64</v>
      </c>
      <c r="T1466" t="s">
        <v>51</v>
      </c>
      <c r="U1466" t="s">
        <v>195</v>
      </c>
      <c r="V1466">
        <v>0.6</v>
      </c>
      <c r="W1466" s="1">
        <v>819</v>
      </c>
      <c r="X1466">
        <v>1</v>
      </c>
      <c r="Y1466">
        <v>1.75</v>
      </c>
      <c r="Z1466">
        <v>5</v>
      </c>
      <c r="AA1466">
        <v>0.35</v>
      </c>
      <c r="AB1466" s="2">
        <v>0</v>
      </c>
      <c r="AC1466" s="1">
        <v>0</v>
      </c>
      <c r="AD1466" s="7">
        <v>43494</v>
      </c>
      <c r="AE1466" s="7">
        <v>43494</v>
      </c>
      <c r="AF1466">
        <v>0</v>
      </c>
      <c r="AG1466" t="s">
        <v>53</v>
      </c>
      <c r="AH1466" s="2">
        <v>0</v>
      </c>
      <c r="AI1466" s="1">
        <v>0</v>
      </c>
      <c r="AJ1466" s="1">
        <v>0</v>
      </c>
      <c r="AK1466" s="6" t="str">
        <f>+IF(Tabla1[[#This Row],[REQUEST_TY]]="SR MANTENIMIENTO CORRECTIVO", "EMERGENCIA", "OTROS")</f>
        <v>EMERGENCIA</v>
      </c>
      <c r="AL1466" s="6" t="str">
        <f>+_xlfn.IFS(Tabla1[[#This Row],[Veces obj]]&lt;=1,"0-1",Tabla1[[#This Row],[Veces obj]]&lt;=2,"1-2",Tabla1[[#This Row],[Veces obj]]&lt;=3,"2-3",TRUE,"&gt;3")</f>
        <v>0-1</v>
      </c>
      <c r="AM1466" s="6" t="str">
        <f>+_xlfn.IFS(MONTH(Tabla1[[#This Row],[MES]])&lt;=3,"Q1",MONTH(Tabla1[[#This Row],[MES]])&lt;=6,"Q2",MONTH(Tabla1[[#This Row],[MES]])&lt;=9,"Q3",TRUE,"Q4")</f>
        <v>Q1</v>
      </c>
      <c r="AN1466" t="str">
        <f>+IFERROR(VLOOKUP(Tabla1[[#This Row],[CUENTA]],CTAS[],2,0),"OTROS")</f>
        <v>OTROS</v>
      </c>
      <c r="AO1466">
        <v>1</v>
      </c>
      <c r="AP1466" t="str">
        <f>+IFERROR(VLOOKUP(Tabla1[[#This Row],[EMPLEADO]],IS[],3,0),"OTROS")</f>
        <v>CHIHUAHUA</v>
      </c>
      <c r="AQ1466" t="str">
        <f>+IFERROR(VLOOKUP(Tabla1[[#This Row],[EMPLEADO]],IS[[NÓMINA]:[INGENIERO]],2,0),"OTROS")</f>
        <v>VICTOR MENDEZ</v>
      </c>
    </row>
    <row r="1467" spans="1:43" x14ac:dyDescent="0.25">
      <c r="A1467" t="s">
        <v>4444</v>
      </c>
      <c r="B1467">
        <v>1</v>
      </c>
      <c r="C1467" t="s">
        <v>6506</v>
      </c>
      <c r="D1467" t="s">
        <v>38</v>
      </c>
      <c r="E1467" t="s">
        <v>394</v>
      </c>
      <c r="F1467" t="s">
        <v>6507</v>
      </c>
      <c r="G1467" s="17" t="s">
        <v>6508</v>
      </c>
      <c r="H1467" t="s">
        <v>592</v>
      </c>
      <c r="I1467" t="s">
        <v>43</v>
      </c>
      <c r="J1467" t="s">
        <v>8</v>
      </c>
      <c r="K1467" t="s">
        <v>71</v>
      </c>
      <c r="L1467" t="s">
        <v>6509</v>
      </c>
      <c r="M1467" t="s">
        <v>6510</v>
      </c>
      <c r="N1467">
        <v>0</v>
      </c>
      <c r="O1467" t="s">
        <v>47</v>
      </c>
      <c r="P1467">
        <v>90</v>
      </c>
      <c r="Q1467" t="s">
        <v>48</v>
      </c>
      <c r="R1467" t="s">
        <v>63</v>
      </c>
      <c r="S1467" t="s">
        <v>64</v>
      </c>
      <c r="T1467" t="s">
        <v>208</v>
      </c>
      <c r="U1467" t="s">
        <v>96</v>
      </c>
      <c r="V1467">
        <v>1.1000000000000001</v>
      </c>
      <c r="W1467" s="1">
        <v>1501.5000000000002</v>
      </c>
      <c r="X1467">
        <v>1</v>
      </c>
      <c r="Y1467">
        <v>3.25</v>
      </c>
      <c r="Z1467">
        <v>9</v>
      </c>
      <c r="AA1467">
        <v>0.3611111111111111</v>
      </c>
      <c r="AB1467" s="2">
        <v>0</v>
      </c>
      <c r="AC1467" s="1">
        <v>0</v>
      </c>
      <c r="AD1467" s="7">
        <v>43515</v>
      </c>
      <c r="AE1467" s="7">
        <v>43515</v>
      </c>
      <c r="AF1467">
        <v>0</v>
      </c>
      <c r="AG1467" t="s">
        <v>53</v>
      </c>
      <c r="AH1467" s="2">
        <v>0</v>
      </c>
      <c r="AI1467" s="1">
        <v>0</v>
      </c>
      <c r="AJ1467" s="1">
        <v>0</v>
      </c>
      <c r="AK1467" s="6" t="str">
        <f>+IF(Tabla1[[#This Row],[REQUEST_TY]]="SR MANTENIMIENTO CORRECTIVO", "EMERGENCIA", "OTROS")</f>
        <v>EMERGENCIA</v>
      </c>
      <c r="AL1467" s="6" t="str">
        <f>+_xlfn.IFS(Tabla1[[#This Row],[Veces obj]]&lt;=1,"0-1",Tabla1[[#This Row],[Veces obj]]&lt;=2,"1-2",Tabla1[[#This Row],[Veces obj]]&lt;=3,"2-3",TRUE,"&gt;3")</f>
        <v>0-1</v>
      </c>
      <c r="AM1467" s="6" t="str">
        <f>+_xlfn.IFS(MONTH(Tabla1[[#This Row],[MES]])&lt;=3,"Q1",MONTH(Tabla1[[#This Row],[MES]])&lt;=6,"Q2",MONTH(Tabla1[[#This Row],[MES]])&lt;=9,"Q3",TRUE,"Q4")</f>
        <v>Q1</v>
      </c>
      <c r="AN1467" t="str">
        <f>+IFERROR(VLOOKUP(Tabla1[[#This Row],[CUENTA]],CTAS[],2,0),"OTROS")</f>
        <v>OTROS</v>
      </c>
      <c r="AO1467">
        <v>1</v>
      </c>
      <c r="AP1467" t="str">
        <f>+IFERROR(VLOOKUP(Tabla1[[#This Row],[EMPLEADO]],IS[],3,0),"OTROS")</f>
        <v>CHIHUAHUA</v>
      </c>
      <c r="AQ1467" t="str">
        <f>+IFERROR(VLOOKUP(Tabla1[[#This Row],[EMPLEADO]],IS[[NÓMINA]:[INGENIERO]],2,0),"OTROS")</f>
        <v>VICTOR MENDEZ</v>
      </c>
    </row>
    <row r="1468" spans="1:43" x14ac:dyDescent="0.25">
      <c r="A1468" t="s">
        <v>4444</v>
      </c>
      <c r="B1468">
        <v>1</v>
      </c>
      <c r="C1468" t="s">
        <v>5510</v>
      </c>
      <c r="D1468" t="s">
        <v>38</v>
      </c>
      <c r="E1468" t="s">
        <v>583</v>
      </c>
      <c r="F1468" t="s">
        <v>5511</v>
      </c>
      <c r="G1468" s="17" t="s">
        <v>1601</v>
      </c>
      <c r="H1468" t="s">
        <v>592</v>
      </c>
      <c r="I1468" t="s">
        <v>43</v>
      </c>
      <c r="J1468" t="s">
        <v>8</v>
      </c>
      <c r="K1468" t="s">
        <v>1602</v>
      </c>
      <c r="L1468" t="s">
        <v>1603</v>
      </c>
      <c r="M1468" t="s">
        <v>1604</v>
      </c>
      <c r="N1468">
        <v>0</v>
      </c>
      <c r="O1468" t="s">
        <v>47</v>
      </c>
      <c r="P1468">
        <v>15</v>
      </c>
      <c r="Q1468" t="s">
        <v>194</v>
      </c>
      <c r="R1468" t="s">
        <v>95</v>
      </c>
      <c r="S1468" t="s">
        <v>64</v>
      </c>
      <c r="T1468" t="s">
        <v>208</v>
      </c>
      <c r="U1468" t="s">
        <v>195</v>
      </c>
      <c r="V1468">
        <v>0.6</v>
      </c>
      <c r="W1468" s="1">
        <v>819</v>
      </c>
      <c r="X1468">
        <v>1</v>
      </c>
      <c r="Y1468">
        <v>3.55</v>
      </c>
      <c r="Z1468">
        <v>9</v>
      </c>
      <c r="AA1468">
        <v>0.39444444444444443</v>
      </c>
      <c r="AB1468" s="2">
        <v>0</v>
      </c>
      <c r="AC1468" s="1">
        <v>0</v>
      </c>
      <c r="AD1468" s="7">
        <v>43508</v>
      </c>
      <c r="AE1468" s="7">
        <v>43509</v>
      </c>
      <c r="AF1468">
        <v>1</v>
      </c>
      <c r="AG1468" t="s">
        <v>53</v>
      </c>
      <c r="AH1468" s="2">
        <v>0</v>
      </c>
      <c r="AI1468" s="1">
        <v>0</v>
      </c>
      <c r="AJ1468" s="1">
        <v>0</v>
      </c>
      <c r="AK1468" s="6" t="str">
        <f>+IF(Tabla1[[#This Row],[REQUEST_TY]]="SR MANTENIMIENTO CORRECTIVO", "EMERGENCIA", "OTROS")</f>
        <v>EMERGENCIA</v>
      </c>
      <c r="AL1468" s="6" t="str">
        <f>+_xlfn.IFS(Tabla1[[#This Row],[Veces obj]]&lt;=1,"0-1",Tabla1[[#This Row],[Veces obj]]&lt;=2,"1-2",Tabla1[[#This Row],[Veces obj]]&lt;=3,"2-3",TRUE,"&gt;3")</f>
        <v>0-1</v>
      </c>
      <c r="AM1468" s="6" t="str">
        <f>+_xlfn.IFS(MONTH(Tabla1[[#This Row],[MES]])&lt;=3,"Q1",MONTH(Tabla1[[#This Row],[MES]])&lt;=6,"Q2",MONTH(Tabla1[[#This Row],[MES]])&lt;=9,"Q3",TRUE,"Q4")</f>
        <v>Q1</v>
      </c>
      <c r="AN1468" t="str">
        <f>+IFERROR(VLOOKUP(Tabla1[[#This Row],[CUENTA]],CTAS[],2,0),"OTROS")</f>
        <v>OTROS</v>
      </c>
      <c r="AO1468">
        <v>1</v>
      </c>
      <c r="AP1468" t="str">
        <f>+IFERROR(VLOOKUP(Tabla1[[#This Row],[EMPLEADO]],IS[],3,0),"OTROS")</f>
        <v>CHIHUAHUA</v>
      </c>
      <c r="AQ1468" t="str">
        <f>+IFERROR(VLOOKUP(Tabla1[[#This Row],[EMPLEADO]],IS[[NÓMINA]:[INGENIERO]],2,0),"OTROS")</f>
        <v>VICTOR MENDEZ</v>
      </c>
    </row>
    <row r="1469" spans="1:43" x14ac:dyDescent="0.25">
      <c r="A1469" t="s">
        <v>36</v>
      </c>
      <c r="B1469">
        <v>1</v>
      </c>
      <c r="C1469" t="s">
        <v>2912</v>
      </c>
      <c r="D1469" t="s">
        <v>38</v>
      </c>
      <c r="E1469" t="s">
        <v>133</v>
      </c>
      <c r="F1469" t="s">
        <v>2913</v>
      </c>
      <c r="G1469" s="17" t="s">
        <v>2914</v>
      </c>
      <c r="H1469" t="s">
        <v>106</v>
      </c>
      <c r="I1469" t="s">
        <v>43</v>
      </c>
      <c r="J1469" t="s">
        <v>8</v>
      </c>
      <c r="K1469" t="s">
        <v>59</v>
      </c>
      <c r="L1469" t="s">
        <v>315</v>
      </c>
      <c r="M1469" t="s">
        <v>316</v>
      </c>
      <c r="N1469">
        <v>0</v>
      </c>
      <c r="O1469" t="s">
        <v>47</v>
      </c>
      <c r="P1469">
        <v>14</v>
      </c>
      <c r="Q1469" t="s">
        <v>194</v>
      </c>
      <c r="R1469" t="s">
        <v>138</v>
      </c>
      <c r="S1469" t="s">
        <v>139</v>
      </c>
      <c r="T1469" t="s">
        <v>51</v>
      </c>
      <c r="U1469" t="s">
        <v>224</v>
      </c>
      <c r="V1469">
        <v>0.8</v>
      </c>
      <c r="W1469" s="1">
        <v>1258.4000000000003</v>
      </c>
      <c r="X1469">
        <v>1</v>
      </c>
      <c r="Y1469">
        <v>2.69</v>
      </c>
      <c r="Z1469">
        <v>4</v>
      </c>
      <c r="AA1469">
        <v>0.67249999999999999</v>
      </c>
      <c r="AB1469" s="2">
        <v>0</v>
      </c>
      <c r="AC1469" s="1">
        <v>0</v>
      </c>
      <c r="AD1469" s="7">
        <v>43494</v>
      </c>
      <c r="AE1469" s="7">
        <v>43494</v>
      </c>
      <c r="AF1469">
        <v>0</v>
      </c>
      <c r="AG1469" t="s">
        <v>53</v>
      </c>
      <c r="AH1469" s="2">
        <v>0</v>
      </c>
      <c r="AI1469" s="1">
        <v>0</v>
      </c>
      <c r="AJ1469" s="1">
        <v>0</v>
      </c>
      <c r="AK1469" s="6" t="str">
        <f>+IF(Tabla1[[#This Row],[REQUEST_TY]]="SR MANTENIMIENTO CORRECTIVO", "EMERGENCIA", "OTROS")</f>
        <v>EMERGENCIA</v>
      </c>
      <c r="AL1469" s="6" t="str">
        <f>+_xlfn.IFS(Tabla1[[#This Row],[Veces obj]]&lt;=1,"0-1",Tabla1[[#This Row],[Veces obj]]&lt;=2,"1-2",Tabla1[[#This Row],[Veces obj]]&lt;=3,"2-3",TRUE,"&gt;3")</f>
        <v>0-1</v>
      </c>
      <c r="AM1469" s="6" t="str">
        <f>+_xlfn.IFS(MONTH(Tabla1[[#This Row],[MES]])&lt;=3,"Q1",MONTH(Tabla1[[#This Row],[MES]])&lt;=6,"Q2",MONTH(Tabla1[[#This Row],[MES]])&lt;=9,"Q3",TRUE,"Q4")</f>
        <v>Q1</v>
      </c>
      <c r="AN1469" t="str">
        <f>+IFERROR(VLOOKUP(Tabla1[[#This Row],[CUENTA]],CTAS[],2,0),"OTROS")</f>
        <v>OTROS</v>
      </c>
      <c r="AP1469" t="str">
        <f>+IFERROR(VLOOKUP(Tabla1[[#This Row],[EMPLEADO]],IS[],3,0),"OTROS")</f>
        <v>OTROS</v>
      </c>
      <c r="AQ1469" t="str">
        <f>+IFERROR(VLOOKUP(Tabla1[[#This Row],[EMPLEADO]],IS[[NÓMINA]:[INGENIERO]],2,0),"OTROS")</f>
        <v>OTROS</v>
      </c>
    </row>
    <row r="1470" spans="1:43" x14ac:dyDescent="0.25">
      <c r="A1470" t="s">
        <v>36</v>
      </c>
      <c r="B1470">
        <v>1</v>
      </c>
      <c r="C1470" t="s">
        <v>2915</v>
      </c>
      <c r="D1470" t="s">
        <v>38</v>
      </c>
      <c r="E1470" t="s">
        <v>725</v>
      </c>
      <c r="F1470" t="s">
        <v>716</v>
      </c>
      <c r="G1470" s="17" t="s">
        <v>2916</v>
      </c>
      <c r="H1470" t="s">
        <v>58</v>
      </c>
      <c r="I1470" t="s">
        <v>43</v>
      </c>
      <c r="J1470" t="s">
        <v>8</v>
      </c>
      <c r="K1470" t="s">
        <v>59</v>
      </c>
      <c r="L1470" t="s">
        <v>2917</v>
      </c>
      <c r="M1470" t="s">
        <v>1496</v>
      </c>
      <c r="N1470">
        <v>0</v>
      </c>
      <c r="O1470" t="s">
        <v>47</v>
      </c>
      <c r="P1470">
        <v>150</v>
      </c>
      <c r="Q1470" t="s">
        <v>48</v>
      </c>
      <c r="R1470" t="s">
        <v>223</v>
      </c>
      <c r="S1470" t="s">
        <v>139</v>
      </c>
      <c r="T1470" t="s">
        <v>51</v>
      </c>
      <c r="U1470" t="s">
        <v>353</v>
      </c>
      <c r="V1470">
        <v>1.1499999999999999</v>
      </c>
      <c r="W1470" s="1">
        <v>1808.95</v>
      </c>
      <c r="X1470">
        <v>1</v>
      </c>
      <c r="Y1470">
        <v>2.7</v>
      </c>
      <c r="Z1470">
        <v>4</v>
      </c>
      <c r="AA1470">
        <v>0.67500000000000004</v>
      </c>
      <c r="AB1470" s="2">
        <v>0</v>
      </c>
      <c r="AC1470" s="1">
        <v>0</v>
      </c>
      <c r="AD1470" s="7">
        <v>43490</v>
      </c>
      <c r="AE1470" s="7">
        <v>43493</v>
      </c>
      <c r="AF1470">
        <v>1</v>
      </c>
      <c r="AG1470" t="s">
        <v>53</v>
      </c>
      <c r="AH1470" s="2">
        <v>0</v>
      </c>
      <c r="AI1470" s="1">
        <v>0</v>
      </c>
      <c r="AJ1470" s="1">
        <v>0</v>
      </c>
      <c r="AK1470" s="6" t="str">
        <f>+IF(Tabla1[[#This Row],[REQUEST_TY]]="SR MANTENIMIENTO CORRECTIVO", "EMERGENCIA", "OTROS")</f>
        <v>EMERGENCIA</v>
      </c>
      <c r="AL1470" s="6" t="str">
        <f>+_xlfn.IFS(Tabla1[[#This Row],[Veces obj]]&lt;=1,"0-1",Tabla1[[#This Row],[Veces obj]]&lt;=2,"1-2",Tabla1[[#This Row],[Veces obj]]&lt;=3,"2-3",TRUE,"&gt;3")</f>
        <v>0-1</v>
      </c>
      <c r="AM1470" s="6" t="str">
        <f>+_xlfn.IFS(MONTH(Tabla1[[#This Row],[MES]])&lt;=3,"Q1",MONTH(Tabla1[[#This Row],[MES]])&lt;=6,"Q2",MONTH(Tabla1[[#This Row],[MES]])&lt;=9,"Q3",TRUE,"Q4")</f>
        <v>Q1</v>
      </c>
      <c r="AN1470" t="str">
        <f>+IFERROR(VLOOKUP(Tabla1[[#This Row],[CUENTA]],CTAS[],2,0),"OTROS")</f>
        <v>OTROS</v>
      </c>
      <c r="AP1470" t="str">
        <f>+IFERROR(VLOOKUP(Tabla1[[#This Row],[EMPLEADO]],IS[],3,0),"OTROS")</f>
        <v>OTROS</v>
      </c>
      <c r="AQ1470" t="str">
        <f>+IFERROR(VLOOKUP(Tabla1[[#This Row],[EMPLEADO]],IS[[NÓMINA]:[INGENIERO]],2,0),"OTROS")</f>
        <v>OTROS</v>
      </c>
    </row>
    <row r="1471" spans="1:43" x14ac:dyDescent="0.25">
      <c r="A1471" t="s">
        <v>4444</v>
      </c>
      <c r="B1471">
        <v>1</v>
      </c>
      <c r="C1471" t="s">
        <v>4932</v>
      </c>
      <c r="D1471" t="s">
        <v>38</v>
      </c>
      <c r="E1471" t="s">
        <v>725</v>
      </c>
      <c r="F1471" t="s">
        <v>4933</v>
      </c>
      <c r="G1471" s="17" t="s">
        <v>4934</v>
      </c>
      <c r="H1471" t="s">
        <v>707</v>
      </c>
      <c r="I1471" t="s">
        <v>43</v>
      </c>
      <c r="J1471" t="s">
        <v>8</v>
      </c>
      <c r="K1471" t="s">
        <v>102</v>
      </c>
      <c r="L1471" t="s">
        <v>2072</v>
      </c>
      <c r="M1471" t="s">
        <v>2073</v>
      </c>
      <c r="N1471">
        <v>0</v>
      </c>
      <c r="O1471" t="s">
        <v>105</v>
      </c>
      <c r="P1471">
        <v>66</v>
      </c>
      <c r="Q1471" t="s">
        <v>48</v>
      </c>
      <c r="R1471" t="s">
        <v>223</v>
      </c>
      <c r="S1471" t="s">
        <v>139</v>
      </c>
      <c r="T1471" t="s">
        <v>51</v>
      </c>
      <c r="U1471" t="s">
        <v>353</v>
      </c>
      <c r="V1471">
        <v>1.1499999999999999</v>
      </c>
      <c r="W1471" s="1">
        <v>923.44999999999993</v>
      </c>
      <c r="X1471">
        <v>1</v>
      </c>
      <c r="Y1471">
        <v>2.7</v>
      </c>
      <c r="Z1471">
        <v>4</v>
      </c>
      <c r="AA1471">
        <v>0.67500000000000004</v>
      </c>
      <c r="AB1471" s="2">
        <v>0</v>
      </c>
      <c r="AC1471" s="1">
        <v>0</v>
      </c>
      <c r="AD1471" s="7">
        <v>43501</v>
      </c>
      <c r="AE1471" s="7">
        <v>43502</v>
      </c>
      <c r="AF1471">
        <v>1</v>
      </c>
      <c r="AG1471" t="s">
        <v>53</v>
      </c>
      <c r="AH1471" s="2">
        <v>0</v>
      </c>
      <c r="AI1471" s="1">
        <v>0</v>
      </c>
      <c r="AJ1471" s="1">
        <v>0</v>
      </c>
      <c r="AK1471" s="6" t="str">
        <f>+IF(Tabla1[[#This Row],[REQUEST_TY]]="SR MANTENIMIENTO CORRECTIVO", "EMERGENCIA", "OTROS")</f>
        <v>EMERGENCIA</v>
      </c>
      <c r="AL1471" s="6" t="str">
        <f>+_xlfn.IFS(Tabla1[[#This Row],[Veces obj]]&lt;=1,"0-1",Tabla1[[#This Row],[Veces obj]]&lt;=2,"1-2",Tabla1[[#This Row],[Veces obj]]&lt;=3,"2-3",TRUE,"&gt;3")</f>
        <v>0-1</v>
      </c>
      <c r="AM1471" s="6" t="str">
        <f>+_xlfn.IFS(MONTH(Tabla1[[#This Row],[MES]])&lt;=3,"Q1",MONTH(Tabla1[[#This Row],[MES]])&lt;=6,"Q2",MONTH(Tabla1[[#This Row],[MES]])&lt;=9,"Q3",TRUE,"Q4")</f>
        <v>Q1</v>
      </c>
      <c r="AN1471" t="str">
        <f>+IFERROR(VLOOKUP(Tabla1[[#This Row],[CUENTA]],CTAS[],2,0),"OTROS")</f>
        <v>OTROS</v>
      </c>
      <c r="AP1471" t="str">
        <f>+IFERROR(VLOOKUP(Tabla1[[#This Row],[EMPLEADO]],IS[],3,0),"OTROS")</f>
        <v>OTROS</v>
      </c>
      <c r="AQ1471" t="str">
        <f>+IFERROR(VLOOKUP(Tabla1[[#This Row],[EMPLEADO]],IS[[NÓMINA]:[INGENIERO]],2,0),"OTROS")</f>
        <v>OTROS</v>
      </c>
    </row>
    <row r="1472" spans="1:43" x14ac:dyDescent="0.25">
      <c r="A1472" t="s">
        <v>4444</v>
      </c>
      <c r="B1472">
        <v>1</v>
      </c>
      <c r="C1472" t="s">
        <v>5015</v>
      </c>
      <c r="D1472" t="s">
        <v>38</v>
      </c>
      <c r="E1472" t="s">
        <v>258</v>
      </c>
      <c r="F1472" t="s">
        <v>5016</v>
      </c>
      <c r="G1472" s="17" t="s">
        <v>5017</v>
      </c>
      <c r="H1472" t="s">
        <v>246</v>
      </c>
      <c r="I1472" t="s">
        <v>43</v>
      </c>
      <c r="J1472" t="s">
        <v>8</v>
      </c>
      <c r="K1472" t="s">
        <v>102</v>
      </c>
      <c r="L1472" t="s">
        <v>5018</v>
      </c>
      <c r="M1472" t="s">
        <v>352</v>
      </c>
      <c r="N1472">
        <v>0</v>
      </c>
      <c r="O1472" t="s">
        <v>105</v>
      </c>
      <c r="P1472">
        <v>83</v>
      </c>
      <c r="Q1472" t="s">
        <v>48</v>
      </c>
      <c r="R1472" t="s">
        <v>138</v>
      </c>
      <c r="S1472" t="s">
        <v>139</v>
      </c>
      <c r="T1472" t="s">
        <v>51</v>
      </c>
      <c r="U1472" t="s">
        <v>353</v>
      </c>
      <c r="V1472">
        <v>1.1499999999999999</v>
      </c>
      <c r="W1472" s="1">
        <v>923.44999999999993</v>
      </c>
      <c r="X1472">
        <v>1</v>
      </c>
      <c r="Y1472">
        <v>2.7</v>
      </c>
      <c r="Z1472">
        <v>4</v>
      </c>
      <c r="AA1472">
        <v>0.67500000000000004</v>
      </c>
      <c r="AB1472" s="2">
        <v>0</v>
      </c>
      <c r="AC1472" s="1">
        <v>0</v>
      </c>
      <c r="AD1472" s="7">
        <v>43501</v>
      </c>
      <c r="AE1472" s="7">
        <v>43502</v>
      </c>
      <c r="AF1472">
        <v>1</v>
      </c>
      <c r="AG1472" t="s">
        <v>53</v>
      </c>
      <c r="AH1472" s="2">
        <v>0</v>
      </c>
      <c r="AI1472" s="1">
        <v>0</v>
      </c>
      <c r="AJ1472" s="1">
        <v>0</v>
      </c>
      <c r="AK1472" s="6" t="str">
        <f>+IF(Tabla1[[#This Row],[REQUEST_TY]]="SR MANTENIMIENTO CORRECTIVO", "EMERGENCIA", "OTROS")</f>
        <v>EMERGENCIA</v>
      </c>
      <c r="AL1472" s="6" t="str">
        <f>+_xlfn.IFS(Tabla1[[#This Row],[Veces obj]]&lt;=1,"0-1",Tabla1[[#This Row],[Veces obj]]&lt;=2,"1-2",Tabla1[[#This Row],[Veces obj]]&lt;=3,"2-3",TRUE,"&gt;3")</f>
        <v>0-1</v>
      </c>
      <c r="AM1472" s="6" t="str">
        <f>+_xlfn.IFS(MONTH(Tabla1[[#This Row],[MES]])&lt;=3,"Q1",MONTH(Tabla1[[#This Row],[MES]])&lt;=6,"Q2",MONTH(Tabla1[[#This Row],[MES]])&lt;=9,"Q3",TRUE,"Q4")</f>
        <v>Q1</v>
      </c>
      <c r="AN1472" t="str">
        <f>+IFERROR(VLOOKUP(Tabla1[[#This Row],[CUENTA]],CTAS[],2,0),"OTROS")</f>
        <v>OTROS</v>
      </c>
      <c r="AP1472" t="str">
        <f>+IFERROR(VLOOKUP(Tabla1[[#This Row],[EMPLEADO]],IS[],3,0),"OTROS")</f>
        <v>OTROS</v>
      </c>
      <c r="AQ1472" t="str">
        <f>+IFERROR(VLOOKUP(Tabla1[[#This Row],[EMPLEADO]],IS[[NÓMINA]:[INGENIERO]],2,0),"OTROS")</f>
        <v>OTROS</v>
      </c>
    </row>
    <row r="1473" spans="1:43" x14ac:dyDescent="0.25">
      <c r="A1473" t="s">
        <v>36</v>
      </c>
      <c r="B1473">
        <v>1</v>
      </c>
      <c r="C1473" t="s">
        <v>2918</v>
      </c>
      <c r="D1473" t="s">
        <v>38</v>
      </c>
      <c r="E1473" t="s">
        <v>76</v>
      </c>
      <c r="F1473" t="s">
        <v>2919</v>
      </c>
      <c r="G1473" s="17" t="s">
        <v>1205</v>
      </c>
      <c r="H1473" t="s">
        <v>136</v>
      </c>
      <c r="I1473" t="s">
        <v>43</v>
      </c>
      <c r="J1473" t="s">
        <v>8</v>
      </c>
      <c r="K1473" t="s">
        <v>59</v>
      </c>
      <c r="L1473" t="s">
        <v>1206</v>
      </c>
      <c r="M1473" t="s">
        <v>61</v>
      </c>
      <c r="N1473">
        <v>0</v>
      </c>
      <c r="O1473" t="s">
        <v>47</v>
      </c>
      <c r="P1473">
        <v>38</v>
      </c>
      <c r="Q1473" t="s">
        <v>82</v>
      </c>
      <c r="R1473" t="s">
        <v>63</v>
      </c>
      <c r="S1473" t="s">
        <v>64</v>
      </c>
      <c r="T1473" t="s">
        <v>51</v>
      </c>
      <c r="U1473" t="s">
        <v>83</v>
      </c>
      <c r="V1473">
        <v>1.05</v>
      </c>
      <c r="W1473" s="1">
        <v>1433.25</v>
      </c>
      <c r="X1473">
        <v>1</v>
      </c>
      <c r="Y1473">
        <v>3.38</v>
      </c>
      <c r="Z1473">
        <v>5</v>
      </c>
      <c r="AA1473">
        <v>0.67599999999999993</v>
      </c>
      <c r="AB1473" s="2">
        <v>0</v>
      </c>
      <c r="AC1473" s="1">
        <v>0</v>
      </c>
      <c r="AD1473" s="7">
        <v>43468</v>
      </c>
      <c r="AE1473" s="7">
        <v>43468</v>
      </c>
      <c r="AF1473">
        <v>0</v>
      </c>
      <c r="AG1473" t="s">
        <v>53</v>
      </c>
      <c r="AH1473" s="2">
        <v>0</v>
      </c>
      <c r="AI1473" s="1">
        <v>0</v>
      </c>
      <c r="AJ1473" s="1">
        <v>0</v>
      </c>
      <c r="AK1473" s="6" t="str">
        <f>+IF(Tabla1[[#This Row],[REQUEST_TY]]="SR MANTENIMIENTO CORRECTIVO", "EMERGENCIA", "OTROS")</f>
        <v>EMERGENCIA</v>
      </c>
      <c r="AL1473" s="6" t="str">
        <f>+_xlfn.IFS(Tabla1[[#This Row],[Veces obj]]&lt;=1,"0-1",Tabla1[[#This Row],[Veces obj]]&lt;=2,"1-2",Tabla1[[#This Row],[Veces obj]]&lt;=3,"2-3",TRUE,"&gt;3")</f>
        <v>0-1</v>
      </c>
      <c r="AM1473" s="6" t="str">
        <f>+_xlfn.IFS(MONTH(Tabla1[[#This Row],[MES]])&lt;=3,"Q1",MONTH(Tabla1[[#This Row],[MES]])&lt;=6,"Q2",MONTH(Tabla1[[#This Row],[MES]])&lt;=9,"Q3",TRUE,"Q4")</f>
        <v>Q1</v>
      </c>
      <c r="AN1473" t="str">
        <f>+IFERROR(VLOOKUP(Tabla1[[#This Row],[CUENTA]],CTAS[],2,0),"OTROS")</f>
        <v>OTROS</v>
      </c>
      <c r="AP1473" t="str">
        <f>+IFERROR(VLOOKUP(Tabla1[[#This Row],[EMPLEADO]],IS[],3,0),"OTROS")</f>
        <v>OTROS</v>
      </c>
      <c r="AQ1473" t="str">
        <f>+IFERROR(VLOOKUP(Tabla1[[#This Row],[EMPLEADO]],IS[[NÓMINA]:[INGENIERO]],2,0),"OTROS")</f>
        <v>OTROS</v>
      </c>
    </row>
    <row r="1474" spans="1:43" x14ac:dyDescent="0.25">
      <c r="A1474" t="s">
        <v>36</v>
      </c>
      <c r="B1474">
        <v>1</v>
      </c>
      <c r="C1474" t="s">
        <v>2920</v>
      </c>
      <c r="D1474" t="s">
        <v>38</v>
      </c>
      <c r="E1474" t="s">
        <v>373</v>
      </c>
      <c r="F1474" t="s">
        <v>2921</v>
      </c>
      <c r="G1474" s="17" t="s">
        <v>2922</v>
      </c>
      <c r="H1474" t="s">
        <v>246</v>
      </c>
      <c r="I1474" t="s">
        <v>43</v>
      </c>
      <c r="J1474" t="s">
        <v>8</v>
      </c>
      <c r="K1474" t="s">
        <v>102</v>
      </c>
      <c r="L1474" t="s">
        <v>1793</v>
      </c>
      <c r="M1474" t="s">
        <v>1794</v>
      </c>
      <c r="N1474">
        <v>0</v>
      </c>
      <c r="O1474" t="s">
        <v>105</v>
      </c>
      <c r="P1474">
        <v>392</v>
      </c>
      <c r="Q1474" t="s">
        <v>48</v>
      </c>
      <c r="R1474" t="s">
        <v>153</v>
      </c>
      <c r="S1474" t="s">
        <v>50</v>
      </c>
      <c r="T1474" t="s">
        <v>51</v>
      </c>
      <c r="U1474" t="s">
        <v>52</v>
      </c>
      <c r="V1474">
        <v>1.05</v>
      </c>
      <c r="W1474" s="1">
        <v>491.40000000000003</v>
      </c>
      <c r="X1474">
        <v>1</v>
      </c>
      <c r="Y1474">
        <v>3.4</v>
      </c>
      <c r="Z1474">
        <v>5</v>
      </c>
      <c r="AA1474">
        <v>0.67999999999999994</v>
      </c>
      <c r="AB1474" s="2">
        <v>0</v>
      </c>
      <c r="AC1474" s="1">
        <v>0</v>
      </c>
      <c r="AD1474" s="7">
        <v>43475</v>
      </c>
      <c r="AE1474" s="7">
        <v>43475</v>
      </c>
      <c r="AF1474">
        <v>0</v>
      </c>
      <c r="AG1474" t="s">
        <v>53</v>
      </c>
      <c r="AH1474" s="2">
        <v>0</v>
      </c>
      <c r="AI1474" s="1">
        <v>0</v>
      </c>
      <c r="AJ1474" s="1">
        <v>0</v>
      </c>
      <c r="AK1474" s="6" t="str">
        <f>+IF(Tabla1[[#This Row],[REQUEST_TY]]="SR MANTENIMIENTO CORRECTIVO", "EMERGENCIA", "OTROS")</f>
        <v>EMERGENCIA</v>
      </c>
      <c r="AL1474" s="6" t="str">
        <f>+_xlfn.IFS(Tabla1[[#This Row],[Veces obj]]&lt;=1,"0-1",Tabla1[[#This Row],[Veces obj]]&lt;=2,"1-2",Tabla1[[#This Row],[Veces obj]]&lt;=3,"2-3",TRUE,"&gt;3")</f>
        <v>0-1</v>
      </c>
      <c r="AM1474" s="6" t="str">
        <f>+_xlfn.IFS(MONTH(Tabla1[[#This Row],[MES]])&lt;=3,"Q1",MONTH(Tabla1[[#This Row],[MES]])&lt;=6,"Q2",MONTH(Tabla1[[#This Row],[MES]])&lt;=9,"Q3",TRUE,"Q4")</f>
        <v>Q1</v>
      </c>
      <c r="AN1474" t="str">
        <f>+IFERROR(VLOOKUP(Tabla1[[#This Row],[CUENTA]],CTAS[],2,0),"OTROS")</f>
        <v>OTROS</v>
      </c>
      <c r="AP1474" t="str">
        <f>+IFERROR(VLOOKUP(Tabla1[[#This Row],[EMPLEADO]],IS[],3,0),"OTROS")</f>
        <v>OTROS</v>
      </c>
      <c r="AQ1474" t="str">
        <f>+IFERROR(VLOOKUP(Tabla1[[#This Row],[EMPLEADO]],IS[[NÓMINA]:[INGENIERO]],2,0),"OTROS")</f>
        <v>OTROS</v>
      </c>
    </row>
    <row r="1475" spans="1:43" x14ac:dyDescent="0.25">
      <c r="A1475" t="s">
        <v>36</v>
      </c>
      <c r="B1475">
        <v>1</v>
      </c>
      <c r="C1475" t="s">
        <v>2923</v>
      </c>
      <c r="D1475" t="s">
        <v>38</v>
      </c>
      <c r="E1475" t="s">
        <v>558</v>
      </c>
      <c r="F1475" t="s">
        <v>2924</v>
      </c>
      <c r="G1475" s="17" t="s">
        <v>989</v>
      </c>
      <c r="H1475" t="s">
        <v>691</v>
      </c>
      <c r="I1475" t="s">
        <v>43</v>
      </c>
      <c r="J1475" t="s">
        <v>8</v>
      </c>
      <c r="K1475" t="s">
        <v>990</v>
      </c>
      <c r="L1475" t="s">
        <v>991</v>
      </c>
      <c r="M1475" t="s">
        <v>640</v>
      </c>
      <c r="N1475">
        <v>0</v>
      </c>
      <c r="O1475" t="s">
        <v>47</v>
      </c>
      <c r="P1475">
        <v>4</v>
      </c>
      <c r="Q1475" t="s">
        <v>207</v>
      </c>
      <c r="R1475" t="s">
        <v>95</v>
      </c>
      <c r="S1475" t="s">
        <v>64</v>
      </c>
      <c r="T1475" t="s">
        <v>51</v>
      </c>
      <c r="U1475" t="s">
        <v>209</v>
      </c>
      <c r="V1475">
        <v>0</v>
      </c>
      <c r="W1475" s="1">
        <v>0</v>
      </c>
      <c r="X1475">
        <v>1</v>
      </c>
      <c r="Y1475">
        <v>3.4</v>
      </c>
      <c r="Z1475">
        <v>5</v>
      </c>
      <c r="AA1475">
        <v>0.67999999999999994</v>
      </c>
      <c r="AB1475" s="2">
        <v>0</v>
      </c>
      <c r="AC1475" s="1">
        <v>0</v>
      </c>
      <c r="AD1475" s="7">
        <v>43476</v>
      </c>
      <c r="AE1475" s="7">
        <v>43477</v>
      </c>
      <c r="AF1475">
        <v>0</v>
      </c>
      <c r="AG1475" t="s">
        <v>53</v>
      </c>
      <c r="AH1475" s="2">
        <v>0</v>
      </c>
      <c r="AI1475" s="1">
        <v>0</v>
      </c>
      <c r="AJ1475" s="1">
        <v>0</v>
      </c>
      <c r="AK1475" s="6" t="str">
        <f>+IF(Tabla1[[#This Row],[REQUEST_TY]]="SR MANTENIMIENTO CORRECTIVO", "EMERGENCIA", "OTROS")</f>
        <v>EMERGENCIA</v>
      </c>
      <c r="AL1475" s="6" t="str">
        <f>+_xlfn.IFS(Tabla1[[#This Row],[Veces obj]]&lt;=1,"0-1",Tabla1[[#This Row],[Veces obj]]&lt;=2,"1-2",Tabla1[[#This Row],[Veces obj]]&lt;=3,"2-3",TRUE,"&gt;3")</f>
        <v>0-1</v>
      </c>
      <c r="AM1475" s="6" t="str">
        <f>+_xlfn.IFS(MONTH(Tabla1[[#This Row],[MES]])&lt;=3,"Q1",MONTH(Tabla1[[#This Row],[MES]])&lt;=6,"Q2",MONTH(Tabla1[[#This Row],[MES]])&lt;=9,"Q3",TRUE,"Q4")</f>
        <v>Q1</v>
      </c>
      <c r="AN1475" t="str">
        <f>+IFERROR(VLOOKUP(Tabla1[[#This Row],[CUENTA]],CTAS[],2,0),"OTROS")</f>
        <v>OTROS</v>
      </c>
      <c r="AP1475" t="str">
        <f>+IFERROR(VLOOKUP(Tabla1[[#This Row],[EMPLEADO]],IS[],3,0),"OTROS")</f>
        <v>OTROS</v>
      </c>
      <c r="AQ1475" t="str">
        <f>+IFERROR(VLOOKUP(Tabla1[[#This Row],[EMPLEADO]],IS[[NÓMINA]:[INGENIERO]],2,0),"OTROS")</f>
        <v>OTROS</v>
      </c>
    </row>
    <row r="1476" spans="1:43" x14ac:dyDescent="0.25">
      <c r="A1476" t="s">
        <v>36</v>
      </c>
      <c r="B1476">
        <v>1</v>
      </c>
      <c r="C1476" t="s">
        <v>2925</v>
      </c>
      <c r="D1476" t="s">
        <v>38</v>
      </c>
      <c r="E1476" t="s">
        <v>133</v>
      </c>
      <c r="F1476" t="s">
        <v>2926</v>
      </c>
      <c r="G1476" s="17" t="s">
        <v>1047</v>
      </c>
      <c r="H1476" t="s">
        <v>915</v>
      </c>
      <c r="I1476" t="s">
        <v>43</v>
      </c>
      <c r="J1476" t="s">
        <v>8</v>
      </c>
      <c r="K1476" t="s">
        <v>59</v>
      </c>
      <c r="L1476" t="s">
        <v>780</v>
      </c>
      <c r="M1476" t="s">
        <v>310</v>
      </c>
      <c r="N1476">
        <v>0</v>
      </c>
      <c r="O1476" t="s">
        <v>47</v>
      </c>
      <c r="P1476">
        <v>4</v>
      </c>
      <c r="Q1476" t="s">
        <v>207</v>
      </c>
      <c r="R1476" t="s">
        <v>138</v>
      </c>
      <c r="S1476" t="s">
        <v>139</v>
      </c>
      <c r="T1476" t="s">
        <v>51</v>
      </c>
      <c r="U1476" t="s">
        <v>879</v>
      </c>
      <c r="V1476">
        <v>0.6</v>
      </c>
      <c r="W1476" s="1">
        <v>943.80000000000007</v>
      </c>
      <c r="X1476">
        <v>1</v>
      </c>
      <c r="Y1476">
        <v>2.72</v>
      </c>
      <c r="Z1476">
        <v>4</v>
      </c>
      <c r="AA1476">
        <v>0.68</v>
      </c>
      <c r="AB1476" s="2">
        <v>0</v>
      </c>
      <c r="AC1476" s="1">
        <v>0</v>
      </c>
      <c r="AD1476" s="7">
        <v>43483</v>
      </c>
      <c r="AE1476" s="7">
        <v>43483</v>
      </c>
      <c r="AF1476">
        <v>0</v>
      </c>
      <c r="AG1476" t="s">
        <v>53</v>
      </c>
      <c r="AH1476" s="2">
        <v>0</v>
      </c>
      <c r="AI1476" s="1">
        <v>0</v>
      </c>
      <c r="AJ1476" s="1">
        <v>0</v>
      </c>
      <c r="AK1476" s="6" t="str">
        <f>+IF(Tabla1[[#This Row],[REQUEST_TY]]="SR MANTENIMIENTO CORRECTIVO", "EMERGENCIA", "OTROS")</f>
        <v>EMERGENCIA</v>
      </c>
      <c r="AL1476" s="6" t="str">
        <f>+_xlfn.IFS(Tabla1[[#This Row],[Veces obj]]&lt;=1,"0-1",Tabla1[[#This Row],[Veces obj]]&lt;=2,"1-2",Tabla1[[#This Row],[Veces obj]]&lt;=3,"2-3",TRUE,"&gt;3")</f>
        <v>0-1</v>
      </c>
      <c r="AM1476" s="6" t="str">
        <f>+_xlfn.IFS(MONTH(Tabla1[[#This Row],[MES]])&lt;=3,"Q1",MONTH(Tabla1[[#This Row],[MES]])&lt;=6,"Q2",MONTH(Tabla1[[#This Row],[MES]])&lt;=9,"Q3",TRUE,"Q4")</f>
        <v>Q1</v>
      </c>
      <c r="AN1476" t="str">
        <f>+IFERROR(VLOOKUP(Tabla1[[#This Row],[CUENTA]],CTAS[],2,0),"OTROS")</f>
        <v>OTROS</v>
      </c>
      <c r="AP1476" t="str">
        <f>+IFERROR(VLOOKUP(Tabla1[[#This Row],[EMPLEADO]],IS[],3,0),"OTROS")</f>
        <v>OTROS</v>
      </c>
      <c r="AQ1476" t="str">
        <f>+IFERROR(VLOOKUP(Tabla1[[#This Row],[EMPLEADO]],IS[[NÓMINA]:[INGENIERO]],2,0),"OTROS")</f>
        <v>OTROS</v>
      </c>
    </row>
    <row r="1477" spans="1:43" x14ac:dyDescent="0.25">
      <c r="A1477" t="s">
        <v>4444</v>
      </c>
      <c r="B1477">
        <v>1</v>
      </c>
      <c r="C1477" t="s">
        <v>5064</v>
      </c>
      <c r="D1477" t="s">
        <v>38</v>
      </c>
      <c r="E1477" t="s">
        <v>133</v>
      </c>
      <c r="F1477" t="s">
        <v>5065</v>
      </c>
      <c r="G1477" s="17" t="s">
        <v>5066</v>
      </c>
      <c r="H1477" t="s">
        <v>592</v>
      </c>
      <c r="I1477" t="s">
        <v>43</v>
      </c>
      <c r="J1477" t="s">
        <v>8</v>
      </c>
      <c r="K1477" t="s">
        <v>59</v>
      </c>
      <c r="L1477" t="s">
        <v>5067</v>
      </c>
      <c r="M1477" t="s">
        <v>119</v>
      </c>
      <c r="N1477">
        <v>0</v>
      </c>
      <c r="O1477" t="s">
        <v>47</v>
      </c>
      <c r="P1477">
        <v>57</v>
      </c>
      <c r="Q1477" t="s">
        <v>82</v>
      </c>
      <c r="R1477" t="s">
        <v>138</v>
      </c>
      <c r="S1477" t="s">
        <v>139</v>
      </c>
      <c r="T1477" t="s">
        <v>51</v>
      </c>
      <c r="U1477" t="s">
        <v>140</v>
      </c>
      <c r="V1477">
        <v>1.1000000000000001</v>
      </c>
      <c r="W1477" s="1">
        <v>1730.3000000000004</v>
      </c>
      <c r="X1477">
        <v>1</v>
      </c>
      <c r="Y1477">
        <v>1.58</v>
      </c>
      <c r="Z1477">
        <v>4</v>
      </c>
      <c r="AA1477">
        <v>0.39500000000000002</v>
      </c>
      <c r="AB1477" s="2">
        <v>0</v>
      </c>
      <c r="AC1477" s="1">
        <v>0</v>
      </c>
      <c r="AD1477" s="7">
        <v>43501</v>
      </c>
      <c r="AE1477" s="7">
        <v>43502</v>
      </c>
      <c r="AF1477">
        <v>1</v>
      </c>
      <c r="AG1477" t="s">
        <v>53</v>
      </c>
      <c r="AH1477" s="2">
        <v>0</v>
      </c>
      <c r="AI1477" s="1">
        <v>0</v>
      </c>
      <c r="AJ1477" s="1">
        <v>0</v>
      </c>
      <c r="AK1477" s="6" t="str">
        <f>+IF(Tabla1[[#This Row],[REQUEST_TY]]="SR MANTENIMIENTO CORRECTIVO", "EMERGENCIA", "OTROS")</f>
        <v>EMERGENCIA</v>
      </c>
      <c r="AL1477" s="6" t="str">
        <f>+_xlfn.IFS(Tabla1[[#This Row],[Veces obj]]&lt;=1,"0-1",Tabla1[[#This Row],[Veces obj]]&lt;=2,"1-2",Tabla1[[#This Row],[Veces obj]]&lt;=3,"2-3",TRUE,"&gt;3")</f>
        <v>0-1</v>
      </c>
      <c r="AM1477" s="6" t="str">
        <f>+_xlfn.IFS(MONTH(Tabla1[[#This Row],[MES]])&lt;=3,"Q1",MONTH(Tabla1[[#This Row],[MES]])&lt;=6,"Q2",MONTH(Tabla1[[#This Row],[MES]])&lt;=9,"Q3",TRUE,"Q4")</f>
        <v>Q1</v>
      </c>
      <c r="AN1477" t="str">
        <f>+IFERROR(VLOOKUP(Tabla1[[#This Row],[CUENTA]],CTAS[],2,0),"OTROS")</f>
        <v>OTROS</v>
      </c>
      <c r="AO1477">
        <v>1</v>
      </c>
      <c r="AP1477" t="str">
        <f>+IFERROR(VLOOKUP(Tabla1[[#This Row],[EMPLEADO]],IS[],3,0),"OTROS")</f>
        <v>CHIHUAHUA</v>
      </c>
      <c r="AQ1477" t="str">
        <f>+IFERROR(VLOOKUP(Tabla1[[#This Row],[EMPLEADO]],IS[[NÓMINA]:[INGENIERO]],2,0),"OTROS")</f>
        <v>VICTOR MENDEZ</v>
      </c>
    </row>
    <row r="1478" spans="1:43" x14ac:dyDescent="0.25">
      <c r="A1478" t="s">
        <v>36</v>
      </c>
      <c r="B1478">
        <v>1</v>
      </c>
      <c r="C1478" t="s">
        <v>2930</v>
      </c>
      <c r="D1478" t="s">
        <v>38</v>
      </c>
      <c r="E1478" t="s">
        <v>133</v>
      </c>
      <c r="F1478" t="s">
        <v>2931</v>
      </c>
      <c r="G1478" s="17" t="s">
        <v>2932</v>
      </c>
      <c r="H1478" t="s">
        <v>136</v>
      </c>
      <c r="I1478" t="s">
        <v>43</v>
      </c>
      <c r="J1478" t="s">
        <v>8</v>
      </c>
      <c r="K1478" t="s">
        <v>59</v>
      </c>
      <c r="L1478" t="s">
        <v>2516</v>
      </c>
      <c r="M1478" t="s">
        <v>1496</v>
      </c>
      <c r="N1478">
        <v>0</v>
      </c>
      <c r="O1478" t="s">
        <v>47</v>
      </c>
      <c r="P1478">
        <v>143</v>
      </c>
      <c r="Q1478" t="s">
        <v>48</v>
      </c>
      <c r="R1478" t="s">
        <v>138</v>
      </c>
      <c r="S1478" t="s">
        <v>139</v>
      </c>
      <c r="T1478" t="s">
        <v>51</v>
      </c>
      <c r="U1478" t="s">
        <v>353</v>
      </c>
      <c r="V1478">
        <v>1.1499999999999999</v>
      </c>
      <c r="W1478" s="1">
        <v>1808.95</v>
      </c>
      <c r="X1478">
        <v>1</v>
      </c>
      <c r="Y1478">
        <v>2.73</v>
      </c>
      <c r="Z1478">
        <v>4</v>
      </c>
      <c r="AA1478">
        <v>0.6825</v>
      </c>
      <c r="AB1478" s="2">
        <v>0</v>
      </c>
      <c r="AC1478" s="1">
        <v>0</v>
      </c>
      <c r="AD1478" s="7">
        <v>43490</v>
      </c>
      <c r="AE1478" s="7">
        <v>43493</v>
      </c>
      <c r="AF1478">
        <v>1</v>
      </c>
      <c r="AG1478" t="s">
        <v>53</v>
      </c>
      <c r="AH1478" s="2">
        <v>0</v>
      </c>
      <c r="AI1478" s="1">
        <v>0</v>
      </c>
      <c r="AJ1478" s="1">
        <v>0</v>
      </c>
      <c r="AK1478" s="6" t="str">
        <f>+IF(Tabla1[[#This Row],[REQUEST_TY]]="SR MANTENIMIENTO CORRECTIVO", "EMERGENCIA", "OTROS")</f>
        <v>EMERGENCIA</v>
      </c>
      <c r="AL1478" s="6" t="str">
        <f>+_xlfn.IFS(Tabla1[[#This Row],[Veces obj]]&lt;=1,"0-1",Tabla1[[#This Row],[Veces obj]]&lt;=2,"1-2",Tabla1[[#This Row],[Veces obj]]&lt;=3,"2-3",TRUE,"&gt;3")</f>
        <v>0-1</v>
      </c>
      <c r="AM1478" s="6" t="str">
        <f>+_xlfn.IFS(MONTH(Tabla1[[#This Row],[MES]])&lt;=3,"Q1",MONTH(Tabla1[[#This Row],[MES]])&lt;=6,"Q2",MONTH(Tabla1[[#This Row],[MES]])&lt;=9,"Q3",TRUE,"Q4")</f>
        <v>Q1</v>
      </c>
      <c r="AN1478" t="str">
        <f>+IFERROR(VLOOKUP(Tabla1[[#This Row],[CUENTA]],CTAS[],2,0),"OTROS")</f>
        <v>OTROS</v>
      </c>
      <c r="AP1478" t="str">
        <f>+IFERROR(VLOOKUP(Tabla1[[#This Row],[EMPLEADO]],IS[],3,0),"OTROS")</f>
        <v>OTROS</v>
      </c>
      <c r="AQ1478" t="str">
        <f>+IFERROR(VLOOKUP(Tabla1[[#This Row],[EMPLEADO]],IS[[NÓMINA]:[INGENIERO]],2,0),"OTROS")</f>
        <v>OTROS</v>
      </c>
    </row>
    <row r="1479" spans="1:43" x14ac:dyDescent="0.25">
      <c r="A1479" t="s">
        <v>4444</v>
      </c>
      <c r="B1479">
        <v>1</v>
      </c>
      <c r="C1479" t="s">
        <v>5107</v>
      </c>
      <c r="D1479" t="s">
        <v>38</v>
      </c>
      <c r="E1479" t="s">
        <v>217</v>
      </c>
      <c r="F1479" t="s">
        <v>5108</v>
      </c>
      <c r="G1479" s="17" t="s">
        <v>5109</v>
      </c>
      <c r="H1479" t="s">
        <v>58</v>
      </c>
      <c r="I1479" t="s">
        <v>43</v>
      </c>
      <c r="J1479" t="s">
        <v>8</v>
      </c>
      <c r="K1479" t="s">
        <v>59</v>
      </c>
      <c r="L1479" t="s">
        <v>2014</v>
      </c>
      <c r="M1479" t="s">
        <v>222</v>
      </c>
      <c r="N1479">
        <v>0</v>
      </c>
      <c r="O1479" t="s">
        <v>47</v>
      </c>
      <c r="P1479">
        <v>103</v>
      </c>
      <c r="Q1479" t="s">
        <v>48</v>
      </c>
      <c r="R1479" t="s">
        <v>223</v>
      </c>
      <c r="S1479" t="s">
        <v>139</v>
      </c>
      <c r="T1479" t="s">
        <v>51</v>
      </c>
      <c r="U1479" t="s">
        <v>353</v>
      </c>
      <c r="V1479">
        <v>1.1499999999999999</v>
      </c>
      <c r="W1479" s="1">
        <v>1808.95</v>
      </c>
      <c r="X1479">
        <v>1</v>
      </c>
      <c r="Y1479">
        <v>2.73</v>
      </c>
      <c r="Z1479">
        <v>4</v>
      </c>
      <c r="AA1479">
        <v>0.6825</v>
      </c>
      <c r="AB1479" s="2">
        <v>0</v>
      </c>
      <c r="AC1479" s="1">
        <v>0</v>
      </c>
      <c r="AD1479" s="7">
        <v>43502</v>
      </c>
      <c r="AE1479" s="7">
        <v>43502</v>
      </c>
      <c r="AF1479">
        <v>0</v>
      </c>
      <c r="AG1479" t="s">
        <v>53</v>
      </c>
      <c r="AH1479" s="2">
        <v>0</v>
      </c>
      <c r="AI1479" s="1">
        <v>0</v>
      </c>
      <c r="AJ1479" s="1">
        <v>0</v>
      </c>
      <c r="AK1479" s="6" t="str">
        <f>+IF(Tabla1[[#This Row],[REQUEST_TY]]="SR MANTENIMIENTO CORRECTIVO", "EMERGENCIA", "OTROS")</f>
        <v>EMERGENCIA</v>
      </c>
      <c r="AL1479" s="6" t="str">
        <f>+_xlfn.IFS(Tabla1[[#This Row],[Veces obj]]&lt;=1,"0-1",Tabla1[[#This Row],[Veces obj]]&lt;=2,"1-2",Tabla1[[#This Row],[Veces obj]]&lt;=3,"2-3",TRUE,"&gt;3")</f>
        <v>0-1</v>
      </c>
      <c r="AM1479" s="6" t="str">
        <f>+_xlfn.IFS(MONTH(Tabla1[[#This Row],[MES]])&lt;=3,"Q1",MONTH(Tabla1[[#This Row],[MES]])&lt;=6,"Q2",MONTH(Tabla1[[#This Row],[MES]])&lt;=9,"Q3",TRUE,"Q4")</f>
        <v>Q1</v>
      </c>
      <c r="AN1479" t="str">
        <f>+IFERROR(VLOOKUP(Tabla1[[#This Row],[CUENTA]],CTAS[],2,0),"OTROS")</f>
        <v>OTROS</v>
      </c>
      <c r="AP1479" t="str">
        <f>+IFERROR(VLOOKUP(Tabla1[[#This Row],[EMPLEADO]],IS[],3,0),"OTROS")</f>
        <v>OTROS</v>
      </c>
      <c r="AQ1479" t="str">
        <f>+IFERROR(VLOOKUP(Tabla1[[#This Row],[EMPLEADO]],IS[[NÓMINA]:[INGENIERO]],2,0),"OTROS")</f>
        <v>OTROS</v>
      </c>
    </row>
    <row r="1480" spans="1:43" x14ac:dyDescent="0.25">
      <c r="A1480" t="s">
        <v>4444</v>
      </c>
      <c r="B1480">
        <v>1</v>
      </c>
      <c r="C1480" t="s">
        <v>7171</v>
      </c>
      <c r="D1480" t="s">
        <v>38</v>
      </c>
      <c r="E1480" t="s">
        <v>39</v>
      </c>
      <c r="F1480" t="s">
        <v>7172</v>
      </c>
      <c r="G1480" s="17" t="s">
        <v>7173</v>
      </c>
      <c r="H1480" t="s">
        <v>915</v>
      </c>
      <c r="I1480" t="s">
        <v>43</v>
      </c>
      <c r="J1480" t="s">
        <v>8</v>
      </c>
      <c r="K1480" t="s">
        <v>254</v>
      </c>
      <c r="L1480" t="s">
        <v>7174</v>
      </c>
      <c r="M1480" t="s">
        <v>131</v>
      </c>
      <c r="N1480">
        <v>0</v>
      </c>
      <c r="O1480" t="s">
        <v>47</v>
      </c>
      <c r="P1480">
        <v>89</v>
      </c>
      <c r="Q1480" t="s">
        <v>48</v>
      </c>
      <c r="R1480" t="s">
        <v>49</v>
      </c>
      <c r="S1480" t="s">
        <v>50</v>
      </c>
      <c r="T1480" t="s">
        <v>51</v>
      </c>
      <c r="U1480" t="s">
        <v>52</v>
      </c>
      <c r="V1480">
        <v>1.05</v>
      </c>
      <c r="W1480" s="1">
        <v>750.75000000000011</v>
      </c>
      <c r="X1480">
        <v>1</v>
      </c>
      <c r="Y1480">
        <v>3.43</v>
      </c>
      <c r="Z1480">
        <v>5</v>
      </c>
      <c r="AA1480">
        <v>0.68600000000000005</v>
      </c>
      <c r="AB1480" s="2">
        <v>0</v>
      </c>
      <c r="AC1480" s="1">
        <v>0</v>
      </c>
      <c r="AD1480" s="7">
        <v>43523</v>
      </c>
      <c r="AE1480" s="7">
        <v>43523</v>
      </c>
      <c r="AF1480">
        <v>0</v>
      </c>
      <c r="AG1480" t="s">
        <v>53</v>
      </c>
      <c r="AH1480" s="2">
        <v>0</v>
      </c>
      <c r="AI1480" s="1">
        <v>0</v>
      </c>
      <c r="AJ1480" s="1">
        <v>0</v>
      </c>
      <c r="AK1480" s="6" t="str">
        <f>+IF(Tabla1[[#This Row],[REQUEST_TY]]="SR MANTENIMIENTO CORRECTIVO", "EMERGENCIA", "OTROS")</f>
        <v>EMERGENCIA</v>
      </c>
      <c r="AL1480" s="6" t="str">
        <f>+_xlfn.IFS(Tabla1[[#This Row],[Veces obj]]&lt;=1,"0-1",Tabla1[[#This Row],[Veces obj]]&lt;=2,"1-2",Tabla1[[#This Row],[Veces obj]]&lt;=3,"2-3",TRUE,"&gt;3")</f>
        <v>0-1</v>
      </c>
      <c r="AM1480" s="6" t="str">
        <f>+_xlfn.IFS(MONTH(Tabla1[[#This Row],[MES]])&lt;=3,"Q1",MONTH(Tabla1[[#This Row],[MES]])&lt;=6,"Q2",MONTH(Tabla1[[#This Row],[MES]])&lt;=9,"Q3",TRUE,"Q4")</f>
        <v>Q1</v>
      </c>
      <c r="AN1480" t="str">
        <f>+IFERROR(VLOOKUP(Tabla1[[#This Row],[CUENTA]],CTAS[],2,0),"OTROS")</f>
        <v>OTROS</v>
      </c>
      <c r="AP1480" t="str">
        <f>+IFERROR(VLOOKUP(Tabla1[[#This Row],[EMPLEADO]],IS[],3,0),"OTROS")</f>
        <v>OTROS</v>
      </c>
      <c r="AQ1480" t="str">
        <f>+IFERROR(VLOOKUP(Tabla1[[#This Row],[EMPLEADO]],IS[[NÓMINA]:[INGENIERO]],2,0),"OTROS")</f>
        <v>OTROS</v>
      </c>
    </row>
    <row r="1481" spans="1:43" x14ac:dyDescent="0.25">
      <c r="A1481" t="s">
        <v>4444</v>
      </c>
      <c r="B1481">
        <v>1</v>
      </c>
      <c r="C1481" t="s">
        <v>5028</v>
      </c>
      <c r="D1481" t="s">
        <v>38</v>
      </c>
      <c r="E1481" t="s">
        <v>725</v>
      </c>
      <c r="F1481" t="s">
        <v>5029</v>
      </c>
      <c r="G1481" s="17" t="s">
        <v>1614</v>
      </c>
      <c r="H1481" t="s">
        <v>79</v>
      </c>
      <c r="I1481" t="s">
        <v>43</v>
      </c>
      <c r="J1481" t="s">
        <v>8</v>
      </c>
      <c r="K1481" t="s">
        <v>59</v>
      </c>
      <c r="L1481" t="s">
        <v>1430</v>
      </c>
      <c r="M1481" t="s">
        <v>1615</v>
      </c>
      <c r="N1481">
        <v>0</v>
      </c>
      <c r="O1481" t="s">
        <v>47</v>
      </c>
      <c r="P1481">
        <v>27</v>
      </c>
      <c r="Q1481" t="s">
        <v>62</v>
      </c>
      <c r="R1481" t="s">
        <v>223</v>
      </c>
      <c r="S1481" t="s">
        <v>139</v>
      </c>
      <c r="T1481" t="s">
        <v>51</v>
      </c>
      <c r="U1481" t="s">
        <v>262</v>
      </c>
      <c r="V1481">
        <v>1.05</v>
      </c>
      <c r="W1481" s="1">
        <v>1651.6500000000003</v>
      </c>
      <c r="X1481">
        <v>1</v>
      </c>
      <c r="Y1481">
        <v>2.75</v>
      </c>
      <c r="Z1481">
        <v>4</v>
      </c>
      <c r="AA1481">
        <v>0.6875</v>
      </c>
      <c r="AB1481" s="2">
        <v>0</v>
      </c>
      <c r="AC1481" s="1">
        <v>0</v>
      </c>
      <c r="AD1481" s="7">
        <v>43501</v>
      </c>
      <c r="AE1481" s="7">
        <v>43502</v>
      </c>
      <c r="AF1481">
        <v>1</v>
      </c>
      <c r="AG1481" t="s">
        <v>53</v>
      </c>
      <c r="AH1481" s="2">
        <v>0</v>
      </c>
      <c r="AI1481" s="1">
        <v>0</v>
      </c>
      <c r="AJ1481" s="1">
        <v>0</v>
      </c>
      <c r="AK1481" s="6" t="str">
        <f>+IF(Tabla1[[#This Row],[REQUEST_TY]]="SR MANTENIMIENTO CORRECTIVO", "EMERGENCIA", "OTROS")</f>
        <v>EMERGENCIA</v>
      </c>
      <c r="AL1481" s="6" t="str">
        <f>+_xlfn.IFS(Tabla1[[#This Row],[Veces obj]]&lt;=1,"0-1",Tabla1[[#This Row],[Veces obj]]&lt;=2,"1-2",Tabla1[[#This Row],[Veces obj]]&lt;=3,"2-3",TRUE,"&gt;3")</f>
        <v>0-1</v>
      </c>
      <c r="AM1481" s="6" t="str">
        <f>+_xlfn.IFS(MONTH(Tabla1[[#This Row],[MES]])&lt;=3,"Q1",MONTH(Tabla1[[#This Row],[MES]])&lt;=6,"Q2",MONTH(Tabla1[[#This Row],[MES]])&lt;=9,"Q3",TRUE,"Q4")</f>
        <v>Q1</v>
      </c>
      <c r="AN1481" t="str">
        <f>+IFERROR(VLOOKUP(Tabla1[[#This Row],[CUENTA]],CTAS[],2,0),"OTROS")</f>
        <v>OTROS</v>
      </c>
      <c r="AP1481" t="str">
        <f>+IFERROR(VLOOKUP(Tabla1[[#This Row],[EMPLEADO]],IS[],3,0),"OTROS")</f>
        <v>OTROS</v>
      </c>
      <c r="AQ1481" t="str">
        <f>+IFERROR(VLOOKUP(Tabla1[[#This Row],[EMPLEADO]],IS[[NÓMINA]:[INGENIERO]],2,0),"OTROS")</f>
        <v>OTROS</v>
      </c>
    </row>
    <row r="1482" spans="1:43" x14ac:dyDescent="0.25">
      <c r="A1482" t="s">
        <v>4444</v>
      </c>
      <c r="B1482">
        <v>1</v>
      </c>
      <c r="C1482" t="s">
        <v>6702</v>
      </c>
      <c r="D1482" t="s">
        <v>38</v>
      </c>
      <c r="E1482" t="s">
        <v>133</v>
      </c>
      <c r="F1482" t="s">
        <v>6703</v>
      </c>
      <c r="G1482" s="17" t="s">
        <v>663</v>
      </c>
      <c r="H1482" t="s">
        <v>1052</v>
      </c>
      <c r="I1482" t="s">
        <v>43</v>
      </c>
      <c r="J1482" t="s">
        <v>8</v>
      </c>
      <c r="K1482" t="s">
        <v>59</v>
      </c>
      <c r="L1482" t="s">
        <v>221</v>
      </c>
      <c r="M1482" t="s">
        <v>222</v>
      </c>
      <c r="N1482">
        <v>0</v>
      </c>
      <c r="O1482" t="s">
        <v>47</v>
      </c>
      <c r="P1482">
        <v>27</v>
      </c>
      <c r="Q1482" t="s">
        <v>62</v>
      </c>
      <c r="R1482" t="s">
        <v>138</v>
      </c>
      <c r="S1482" t="s">
        <v>139</v>
      </c>
      <c r="T1482" t="s">
        <v>51</v>
      </c>
      <c r="U1482" t="s">
        <v>262</v>
      </c>
      <c r="V1482">
        <v>1.05</v>
      </c>
      <c r="W1482" s="1">
        <v>1651.6500000000003</v>
      </c>
      <c r="X1482">
        <v>1</v>
      </c>
      <c r="Y1482">
        <v>2.75</v>
      </c>
      <c r="Z1482">
        <v>4</v>
      </c>
      <c r="AA1482">
        <v>0.6875</v>
      </c>
      <c r="AB1482" s="2">
        <v>0</v>
      </c>
      <c r="AC1482" s="1">
        <v>0</v>
      </c>
      <c r="AD1482" s="7">
        <v>43517</v>
      </c>
      <c r="AE1482" s="7">
        <v>43517</v>
      </c>
      <c r="AF1482">
        <v>0</v>
      </c>
      <c r="AG1482" t="s">
        <v>53</v>
      </c>
      <c r="AH1482" s="2">
        <v>0</v>
      </c>
      <c r="AI1482" s="1">
        <v>0</v>
      </c>
      <c r="AJ1482" s="1">
        <v>0</v>
      </c>
      <c r="AK1482" s="6" t="str">
        <f>+IF(Tabla1[[#This Row],[REQUEST_TY]]="SR MANTENIMIENTO CORRECTIVO", "EMERGENCIA", "OTROS")</f>
        <v>EMERGENCIA</v>
      </c>
      <c r="AL1482" s="6" t="str">
        <f>+_xlfn.IFS(Tabla1[[#This Row],[Veces obj]]&lt;=1,"0-1",Tabla1[[#This Row],[Veces obj]]&lt;=2,"1-2",Tabla1[[#This Row],[Veces obj]]&lt;=3,"2-3",TRUE,"&gt;3")</f>
        <v>0-1</v>
      </c>
      <c r="AM1482" s="6" t="str">
        <f>+_xlfn.IFS(MONTH(Tabla1[[#This Row],[MES]])&lt;=3,"Q1",MONTH(Tabla1[[#This Row],[MES]])&lt;=6,"Q2",MONTH(Tabla1[[#This Row],[MES]])&lt;=9,"Q3",TRUE,"Q4")</f>
        <v>Q1</v>
      </c>
      <c r="AN1482" t="str">
        <f>+IFERROR(VLOOKUP(Tabla1[[#This Row],[CUENTA]],CTAS[],2,0),"OTROS")</f>
        <v>OTROS</v>
      </c>
      <c r="AP1482" t="str">
        <f>+IFERROR(VLOOKUP(Tabla1[[#This Row],[EMPLEADO]],IS[],3,0),"OTROS")</f>
        <v>OTROS</v>
      </c>
      <c r="AQ1482" t="str">
        <f>+IFERROR(VLOOKUP(Tabla1[[#This Row],[EMPLEADO]],IS[[NÓMINA]:[INGENIERO]],2,0),"OTROS")</f>
        <v>OTROS</v>
      </c>
    </row>
    <row r="1483" spans="1:43" x14ac:dyDescent="0.25">
      <c r="A1483" t="s">
        <v>4444</v>
      </c>
      <c r="B1483">
        <v>1</v>
      </c>
      <c r="C1483" t="s">
        <v>7091</v>
      </c>
      <c r="D1483" t="s">
        <v>38</v>
      </c>
      <c r="E1483" t="s">
        <v>133</v>
      </c>
      <c r="F1483" t="s">
        <v>7092</v>
      </c>
      <c r="G1483" s="17" t="s">
        <v>4553</v>
      </c>
      <c r="H1483" t="s">
        <v>679</v>
      </c>
      <c r="I1483" t="s">
        <v>43</v>
      </c>
      <c r="J1483" t="s">
        <v>8</v>
      </c>
      <c r="K1483" t="s">
        <v>59</v>
      </c>
      <c r="L1483" t="s">
        <v>4554</v>
      </c>
      <c r="M1483" t="s">
        <v>316</v>
      </c>
      <c r="N1483">
        <v>0</v>
      </c>
      <c r="O1483" t="s">
        <v>47</v>
      </c>
      <c r="P1483">
        <v>36</v>
      </c>
      <c r="Q1483" t="s">
        <v>82</v>
      </c>
      <c r="R1483" t="s">
        <v>138</v>
      </c>
      <c r="S1483" t="s">
        <v>139</v>
      </c>
      <c r="T1483" t="s">
        <v>51</v>
      </c>
      <c r="U1483" t="s">
        <v>140</v>
      </c>
      <c r="V1483">
        <v>1.1000000000000001</v>
      </c>
      <c r="W1483" s="1">
        <v>1730.3000000000004</v>
      </c>
      <c r="X1483">
        <v>1</v>
      </c>
      <c r="Y1483">
        <v>2.75</v>
      </c>
      <c r="Z1483">
        <v>4</v>
      </c>
      <c r="AA1483">
        <v>0.6875</v>
      </c>
      <c r="AB1483" s="2">
        <v>0</v>
      </c>
      <c r="AC1483" s="1">
        <v>0</v>
      </c>
      <c r="AD1483" s="7">
        <v>43521</v>
      </c>
      <c r="AE1483" s="7">
        <v>43522</v>
      </c>
      <c r="AF1483">
        <v>1</v>
      </c>
      <c r="AG1483" t="s">
        <v>53</v>
      </c>
      <c r="AH1483" s="2">
        <v>0</v>
      </c>
      <c r="AI1483" s="1">
        <v>0</v>
      </c>
      <c r="AJ1483" s="1">
        <v>0</v>
      </c>
      <c r="AK1483" s="6" t="str">
        <f>+IF(Tabla1[[#This Row],[REQUEST_TY]]="SR MANTENIMIENTO CORRECTIVO", "EMERGENCIA", "OTROS")</f>
        <v>EMERGENCIA</v>
      </c>
      <c r="AL1483" s="6" t="str">
        <f>+_xlfn.IFS(Tabla1[[#This Row],[Veces obj]]&lt;=1,"0-1",Tabla1[[#This Row],[Veces obj]]&lt;=2,"1-2",Tabla1[[#This Row],[Veces obj]]&lt;=3,"2-3",TRUE,"&gt;3")</f>
        <v>0-1</v>
      </c>
      <c r="AM1483" s="6" t="str">
        <f>+_xlfn.IFS(MONTH(Tabla1[[#This Row],[MES]])&lt;=3,"Q1",MONTH(Tabla1[[#This Row],[MES]])&lt;=6,"Q2",MONTH(Tabla1[[#This Row],[MES]])&lt;=9,"Q3",TRUE,"Q4")</f>
        <v>Q1</v>
      </c>
      <c r="AN1483" t="str">
        <f>+IFERROR(VLOOKUP(Tabla1[[#This Row],[CUENTA]],CTAS[],2,0),"OTROS")</f>
        <v>OTROS</v>
      </c>
      <c r="AP1483" t="str">
        <f>+IFERROR(VLOOKUP(Tabla1[[#This Row],[EMPLEADO]],IS[],3,0),"OTROS")</f>
        <v>OTROS</v>
      </c>
      <c r="AQ1483" t="str">
        <f>+IFERROR(VLOOKUP(Tabla1[[#This Row],[EMPLEADO]],IS[[NÓMINA]:[INGENIERO]],2,0),"OTROS")</f>
        <v>OTROS</v>
      </c>
    </row>
    <row r="1484" spans="1:43" x14ac:dyDescent="0.25">
      <c r="A1484" t="s">
        <v>36</v>
      </c>
      <c r="B1484">
        <v>1</v>
      </c>
      <c r="C1484" t="s">
        <v>2933</v>
      </c>
      <c r="D1484" t="s">
        <v>38</v>
      </c>
      <c r="E1484" t="s">
        <v>332</v>
      </c>
      <c r="F1484" t="s">
        <v>2934</v>
      </c>
      <c r="G1484" s="17" t="s">
        <v>2695</v>
      </c>
      <c r="H1484" t="s">
        <v>106</v>
      </c>
      <c r="I1484" t="s">
        <v>43</v>
      </c>
      <c r="J1484" t="s">
        <v>8</v>
      </c>
      <c r="K1484" t="s">
        <v>59</v>
      </c>
      <c r="L1484" t="s">
        <v>1768</v>
      </c>
      <c r="M1484" t="s">
        <v>310</v>
      </c>
      <c r="N1484">
        <v>0</v>
      </c>
      <c r="O1484" t="s">
        <v>47</v>
      </c>
      <c r="P1484">
        <v>24</v>
      </c>
      <c r="Q1484" t="s">
        <v>62</v>
      </c>
      <c r="R1484" t="s">
        <v>317</v>
      </c>
      <c r="S1484" t="s">
        <v>318</v>
      </c>
      <c r="T1484" t="s">
        <v>51</v>
      </c>
      <c r="U1484" t="s">
        <v>262</v>
      </c>
      <c r="V1484">
        <v>1.05</v>
      </c>
      <c r="W1484" s="1">
        <v>1651.6500000000003</v>
      </c>
      <c r="X1484">
        <v>1</v>
      </c>
      <c r="Y1484">
        <v>2.76</v>
      </c>
      <c r="Z1484">
        <v>4</v>
      </c>
      <c r="AA1484">
        <v>0.69</v>
      </c>
      <c r="AB1484" s="2">
        <v>0</v>
      </c>
      <c r="AC1484" s="1">
        <v>0</v>
      </c>
      <c r="AD1484" s="7">
        <v>43482</v>
      </c>
      <c r="AE1484" s="7">
        <v>43482</v>
      </c>
      <c r="AF1484">
        <v>0</v>
      </c>
      <c r="AG1484" t="s">
        <v>53</v>
      </c>
      <c r="AH1484" s="2">
        <v>0</v>
      </c>
      <c r="AI1484" s="1">
        <v>0</v>
      </c>
      <c r="AJ1484" s="1">
        <v>0</v>
      </c>
      <c r="AK1484" s="6" t="str">
        <f>+IF(Tabla1[[#This Row],[REQUEST_TY]]="SR MANTENIMIENTO CORRECTIVO", "EMERGENCIA", "OTROS")</f>
        <v>EMERGENCIA</v>
      </c>
      <c r="AL1484" s="6" t="str">
        <f>+_xlfn.IFS(Tabla1[[#This Row],[Veces obj]]&lt;=1,"0-1",Tabla1[[#This Row],[Veces obj]]&lt;=2,"1-2",Tabla1[[#This Row],[Veces obj]]&lt;=3,"2-3",TRUE,"&gt;3")</f>
        <v>0-1</v>
      </c>
      <c r="AM1484" s="6" t="str">
        <f>+_xlfn.IFS(MONTH(Tabla1[[#This Row],[MES]])&lt;=3,"Q1",MONTH(Tabla1[[#This Row],[MES]])&lt;=6,"Q2",MONTH(Tabla1[[#This Row],[MES]])&lt;=9,"Q3",TRUE,"Q4")</f>
        <v>Q1</v>
      </c>
      <c r="AN1484" t="str">
        <f>+IFERROR(VLOOKUP(Tabla1[[#This Row],[CUENTA]],CTAS[],2,0),"OTROS")</f>
        <v>OTROS</v>
      </c>
      <c r="AP1484" t="str">
        <f>+IFERROR(VLOOKUP(Tabla1[[#This Row],[EMPLEADO]],IS[],3,0),"OTROS")</f>
        <v>OTROS</v>
      </c>
      <c r="AQ1484" t="str">
        <f>+IFERROR(VLOOKUP(Tabla1[[#This Row],[EMPLEADO]],IS[[NÓMINA]:[INGENIERO]],2,0),"OTROS")</f>
        <v>OTROS</v>
      </c>
    </row>
    <row r="1485" spans="1:43" x14ac:dyDescent="0.25">
      <c r="A1485" t="s">
        <v>36</v>
      </c>
      <c r="B1485">
        <v>1</v>
      </c>
      <c r="C1485" t="s">
        <v>2935</v>
      </c>
      <c r="D1485" t="s">
        <v>38</v>
      </c>
      <c r="E1485" t="s">
        <v>636</v>
      </c>
      <c r="F1485" t="s">
        <v>2936</v>
      </c>
      <c r="G1485" s="17" t="s">
        <v>638</v>
      </c>
      <c r="H1485" t="s">
        <v>691</v>
      </c>
      <c r="I1485" t="s">
        <v>43</v>
      </c>
      <c r="J1485" t="s">
        <v>8</v>
      </c>
      <c r="K1485" t="s">
        <v>144</v>
      </c>
      <c r="L1485" t="s">
        <v>639</v>
      </c>
      <c r="M1485" t="s">
        <v>640</v>
      </c>
      <c r="N1485">
        <v>0</v>
      </c>
      <c r="O1485" t="s">
        <v>47</v>
      </c>
      <c r="P1485">
        <v>495</v>
      </c>
      <c r="Q1485" t="s">
        <v>48</v>
      </c>
      <c r="R1485" t="s">
        <v>153</v>
      </c>
      <c r="S1485" t="s">
        <v>50</v>
      </c>
      <c r="T1485" t="s">
        <v>51</v>
      </c>
      <c r="U1485" t="s">
        <v>52</v>
      </c>
      <c r="V1485">
        <v>1.05</v>
      </c>
      <c r="W1485" s="1">
        <v>750.75000000000011</v>
      </c>
      <c r="X1485">
        <v>1</v>
      </c>
      <c r="Y1485">
        <v>3.45</v>
      </c>
      <c r="Z1485">
        <v>5</v>
      </c>
      <c r="AA1485">
        <v>0.69000000000000006</v>
      </c>
      <c r="AB1485" s="2">
        <v>0</v>
      </c>
      <c r="AC1485" s="1">
        <v>0</v>
      </c>
      <c r="AD1485" s="7">
        <v>43488</v>
      </c>
      <c r="AE1485" s="7">
        <v>43488</v>
      </c>
      <c r="AF1485">
        <v>0</v>
      </c>
      <c r="AG1485" t="s">
        <v>53</v>
      </c>
      <c r="AH1485" s="2">
        <v>0</v>
      </c>
      <c r="AI1485" s="1">
        <v>0</v>
      </c>
      <c r="AJ1485" s="1">
        <v>0</v>
      </c>
      <c r="AK1485" s="6" t="str">
        <f>+IF(Tabla1[[#This Row],[REQUEST_TY]]="SR MANTENIMIENTO CORRECTIVO", "EMERGENCIA", "OTROS")</f>
        <v>EMERGENCIA</v>
      </c>
      <c r="AL1485" s="6" t="str">
        <f>+_xlfn.IFS(Tabla1[[#This Row],[Veces obj]]&lt;=1,"0-1",Tabla1[[#This Row],[Veces obj]]&lt;=2,"1-2",Tabla1[[#This Row],[Veces obj]]&lt;=3,"2-3",TRUE,"&gt;3")</f>
        <v>0-1</v>
      </c>
      <c r="AM1485" s="6" t="str">
        <f>+_xlfn.IFS(MONTH(Tabla1[[#This Row],[MES]])&lt;=3,"Q1",MONTH(Tabla1[[#This Row],[MES]])&lt;=6,"Q2",MONTH(Tabla1[[#This Row],[MES]])&lt;=9,"Q3",TRUE,"Q4")</f>
        <v>Q1</v>
      </c>
      <c r="AN1485" t="str">
        <f>+IFERROR(VLOOKUP(Tabla1[[#This Row],[CUENTA]],CTAS[],2,0),"OTROS")</f>
        <v>OTROS</v>
      </c>
      <c r="AP1485" t="str">
        <f>+IFERROR(VLOOKUP(Tabla1[[#This Row],[EMPLEADO]],IS[],3,0),"OTROS")</f>
        <v>OTROS</v>
      </c>
      <c r="AQ1485" t="str">
        <f>+IFERROR(VLOOKUP(Tabla1[[#This Row],[EMPLEADO]],IS[[NÓMINA]:[INGENIERO]],2,0),"OTROS")</f>
        <v>OTROS</v>
      </c>
    </row>
    <row r="1486" spans="1:43" x14ac:dyDescent="0.25">
      <c r="A1486" t="s">
        <v>4444</v>
      </c>
      <c r="B1486">
        <v>1</v>
      </c>
      <c r="C1486" t="s">
        <v>7110</v>
      </c>
      <c r="D1486" t="s">
        <v>38</v>
      </c>
      <c r="E1486" t="s">
        <v>1077</v>
      </c>
      <c r="F1486" t="s">
        <v>7111</v>
      </c>
      <c r="G1486" s="17" t="s">
        <v>2843</v>
      </c>
      <c r="H1486" t="s">
        <v>592</v>
      </c>
      <c r="I1486" t="s">
        <v>43</v>
      </c>
      <c r="J1486" t="s">
        <v>8</v>
      </c>
      <c r="K1486" t="s">
        <v>71</v>
      </c>
      <c r="L1486" t="s">
        <v>2844</v>
      </c>
      <c r="M1486" t="s">
        <v>2845</v>
      </c>
      <c r="N1486">
        <v>0</v>
      </c>
      <c r="O1486" t="s">
        <v>47</v>
      </c>
      <c r="P1486">
        <v>7</v>
      </c>
      <c r="Q1486" t="s">
        <v>194</v>
      </c>
      <c r="R1486" t="s">
        <v>63</v>
      </c>
      <c r="S1486" t="s">
        <v>64</v>
      </c>
      <c r="T1486" t="s">
        <v>208</v>
      </c>
      <c r="U1486" t="s">
        <v>195</v>
      </c>
      <c r="V1486">
        <v>0.6</v>
      </c>
      <c r="W1486" s="1">
        <v>819</v>
      </c>
      <c r="X1486">
        <v>1</v>
      </c>
      <c r="Y1486">
        <v>3.58</v>
      </c>
      <c r="Z1486">
        <v>9</v>
      </c>
      <c r="AA1486">
        <v>0.39777777777777779</v>
      </c>
      <c r="AB1486" s="2">
        <v>0</v>
      </c>
      <c r="AC1486" s="1">
        <v>0</v>
      </c>
      <c r="AD1486" s="7">
        <v>43522</v>
      </c>
      <c r="AE1486" s="7">
        <v>43522</v>
      </c>
      <c r="AF1486">
        <v>0</v>
      </c>
      <c r="AG1486" t="s">
        <v>53</v>
      </c>
      <c r="AH1486" s="2">
        <v>0</v>
      </c>
      <c r="AI1486" s="1">
        <v>0</v>
      </c>
      <c r="AJ1486" s="1">
        <v>0</v>
      </c>
      <c r="AK1486" s="6" t="str">
        <f>+IF(Tabla1[[#This Row],[REQUEST_TY]]="SR MANTENIMIENTO CORRECTIVO", "EMERGENCIA", "OTROS")</f>
        <v>EMERGENCIA</v>
      </c>
      <c r="AL1486" s="6" t="str">
        <f>+_xlfn.IFS(Tabla1[[#This Row],[Veces obj]]&lt;=1,"0-1",Tabla1[[#This Row],[Veces obj]]&lt;=2,"1-2",Tabla1[[#This Row],[Veces obj]]&lt;=3,"2-3",TRUE,"&gt;3")</f>
        <v>0-1</v>
      </c>
      <c r="AM1486" s="6" t="str">
        <f>+_xlfn.IFS(MONTH(Tabla1[[#This Row],[MES]])&lt;=3,"Q1",MONTH(Tabla1[[#This Row],[MES]])&lt;=6,"Q2",MONTH(Tabla1[[#This Row],[MES]])&lt;=9,"Q3",TRUE,"Q4")</f>
        <v>Q1</v>
      </c>
      <c r="AN1486" t="str">
        <f>+IFERROR(VLOOKUP(Tabla1[[#This Row],[CUENTA]],CTAS[],2,0),"OTROS")</f>
        <v>OTROS</v>
      </c>
      <c r="AO1486">
        <v>1</v>
      </c>
      <c r="AP1486" t="str">
        <f>+IFERROR(VLOOKUP(Tabla1[[#This Row],[EMPLEADO]],IS[],3,0),"OTROS")</f>
        <v>CHIHUAHUA</v>
      </c>
      <c r="AQ1486" t="str">
        <f>+IFERROR(VLOOKUP(Tabla1[[#This Row],[EMPLEADO]],IS[[NÓMINA]:[INGENIERO]],2,0),"OTROS")</f>
        <v>VICTOR MENDEZ</v>
      </c>
    </row>
    <row r="1487" spans="1:43" x14ac:dyDescent="0.25">
      <c r="A1487" t="s">
        <v>36</v>
      </c>
      <c r="B1487">
        <v>1</v>
      </c>
      <c r="C1487" t="s">
        <v>2937</v>
      </c>
      <c r="D1487" t="s">
        <v>38</v>
      </c>
      <c r="E1487" t="s">
        <v>332</v>
      </c>
      <c r="F1487" t="s">
        <v>2938</v>
      </c>
      <c r="G1487" s="17" t="s">
        <v>1806</v>
      </c>
      <c r="H1487" t="s">
        <v>213</v>
      </c>
      <c r="I1487" t="s">
        <v>43</v>
      </c>
      <c r="J1487" t="s">
        <v>8</v>
      </c>
      <c r="K1487" t="s">
        <v>59</v>
      </c>
      <c r="L1487" t="s">
        <v>1807</v>
      </c>
      <c r="M1487" t="s">
        <v>1808</v>
      </c>
      <c r="N1487">
        <v>0</v>
      </c>
      <c r="O1487" t="s">
        <v>47</v>
      </c>
      <c r="P1487">
        <v>18</v>
      </c>
      <c r="Q1487" t="s">
        <v>62</v>
      </c>
      <c r="R1487" t="s">
        <v>317</v>
      </c>
      <c r="S1487" t="s">
        <v>318</v>
      </c>
      <c r="T1487" t="s">
        <v>51</v>
      </c>
      <c r="U1487" t="s">
        <v>262</v>
      </c>
      <c r="V1487">
        <v>1.05</v>
      </c>
      <c r="W1487" s="1">
        <v>1651.6500000000003</v>
      </c>
      <c r="X1487">
        <v>1</v>
      </c>
      <c r="Y1487">
        <v>2.77</v>
      </c>
      <c r="Z1487">
        <v>4</v>
      </c>
      <c r="AA1487">
        <v>0.6925</v>
      </c>
      <c r="AB1487" s="2">
        <v>0</v>
      </c>
      <c r="AC1487" s="1">
        <v>0</v>
      </c>
      <c r="AD1487" s="7">
        <v>43474</v>
      </c>
      <c r="AE1487" s="7">
        <v>43474</v>
      </c>
      <c r="AF1487">
        <v>0</v>
      </c>
      <c r="AG1487" t="s">
        <v>53</v>
      </c>
      <c r="AH1487" s="2">
        <v>0</v>
      </c>
      <c r="AI1487" s="1">
        <v>0</v>
      </c>
      <c r="AJ1487" s="1">
        <v>0</v>
      </c>
      <c r="AK1487" s="6" t="str">
        <f>+IF(Tabla1[[#This Row],[REQUEST_TY]]="SR MANTENIMIENTO CORRECTIVO", "EMERGENCIA", "OTROS")</f>
        <v>EMERGENCIA</v>
      </c>
      <c r="AL1487" s="6" t="str">
        <f>+_xlfn.IFS(Tabla1[[#This Row],[Veces obj]]&lt;=1,"0-1",Tabla1[[#This Row],[Veces obj]]&lt;=2,"1-2",Tabla1[[#This Row],[Veces obj]]&lt;=3,"2-3",TRUE,"&gt;3")</f>
        <v>0-1</v>
      </c>
      <c r="AM1487" s="6" t="str">
        <f>+_xlfn.IFS(MONTH(Tabla1[[#This Row],[MES]])&lt;=3,"Q1",MONTH(Tabla1[[#This Row],[MES]])&lt;=6,"Q2",MONTH(Tabla1[[#This Row],[MES]])&lt;=9,"Q3",TRUE,"Q4")</f>
        <v>Q1</v>
      </c>
      <c r="AN1487" t="str">
        <f>+IFERROR(VLOOKUP(Tabla1[[#This Row],[CUENTA]],CTAS[],2,0),"OTROS")</f>
        <v>OTROS</v>
      </c>
      <c r="AP1487" t="str">
        <f>+IFERROR(VLOOKUP(Tabla1[[#This Row],[EMPLEADO]],IS[],3,0),"OTROS")</f>
        <v>OTROS</v>
      </c>
      <c r="AQ1487" t="str">
        <f>+IFERROR(VLOOKUP(Tabla1[[#This Row],[EMPLEADO]],IS[[NÓMINA]:[INGENIERO]],2,0),"OTROS")</f>
        <v>OTROS</v>
      </c>
    </row>
    <row r="1488" spans="1:43" x14ac:dyDescent="0.25">
      <c r="A1488" t="s">
        <v>36</v>
      </c>
      <c r="B1488">
        <v>1</v>
      </c>
      <c r="C1488" t="s">
        <v>2939</v>
      </c>
      <c r="D1488" t="s">
        <v>38</v>
      </c>
      <c r="E1488" t="s">
        <v>98</v>
      </c>
      <c r="F1488" t="s">
        <v>2940</v>
      </c>
      <c r="G1488" s="17" t="s">
        <v>2941</v>
      </c>
      <c r="H1488" t="s">
        <v>246</v>
      </c>
      <c r="I1488" t="s">
        <v>43</v>
      </c>
      <c r="J1488" t="s">
        <v>8</v>
      </c>
      <c r="K1488" t="s">
        <v>102</v>
      </c>
      <c r="L1488" t="s">
        <v>1994</v>
      </c>
      <c r="M1488" t="s">
        <v>1659</v>
      </c>
      <c r="N1488">
        <v>0</v>
      </c>
      <c r="O1488" t="s">
        <v>105</v>
      </c>
      <c r="P1488">
        <v>5</v>
      </c>
      <c r="Q1488" t="s">
        <v>207</v>
      </c>
      <c r="R1488" t="s">
        <v>63</v>
      </c>
      <c r="S1488" t="s">
        <v>64</v>
      </c>
      <c r="T1488" t="s">
        <v>51</v>
      </c>
      <c r="U1488" t="s">
        <v>209</v>
      </c>
      <c r="V1488">
        <v>0</v>
      </c>
      <c r="W1488" s="1">
        <v>0</v>
      </c>
      <c r="X1488">
        <v>1</v>
      </c>
      <c r="Y1488">
        <v>3.47</v>
      </c>
      <c r="Z1488">
        <v>5</v>
      </c>
      <c r="AA1488">
        <v>0.69400000000000006</v>
      </c>
      <c r="AB1488" s="2">
        <v>0</v>
      </c>
      <c r="AC1488" s="1">
        <v>0</v>
      </c>
      <c r="AD1488" s="7">
        <v>43489</v>
      </c>
      <c r="AE1488" s="7">
        <v>43489</v>
      </c>
      <c r="AF1488">
        <v>0</v>
      </c>
      <c r="AG1488" t="s">
        <v>53</v>
      </c>
      <c r="AH1488" s="2">
        <v>0</v>
      </c>
      <c r="AI1488" s="1">
        <v>0</v>
      </c>
      <c r="AJ1488" s="1">
        <v>0</v>
      </c>
      <c r="AK1488" s="6" t="str">
        <f>+IF(Tabla1[[#This Row],[REQUEST_TY]]="SR MANTENIMIENTO CORRECTIVO", "EMERGENCIA", "OTROS")</f>
        <v>EMERGENCIA</v>
      </c>
      <c r="AL1488" s="6" t="str">
        <f>+_xlfn.IFS(Tabla1[[#This Row],[Veces obj]]&lt;=1,"0-1",Tabla1[[#This Row],[Veces obj]]&lt;=2,"1-2",Tabla1[[#This Row],[Veces obj]]&lt;=3,"2-3",TRUE,"&gt;3")</f>
        <v>0-1</v>
      </c>
      <c r="AM1488" s="6" t="str">
        <f>+_xlfn.IFS(MONTH(Tabla1[[#This Row],[MES]])&lt;=3,"Q1",MONTH(Tabla1[[#This Row],[MES]])&lt;=6,"Q2",MONTH(Tabla1[[#This Row],[MES]])&lt;=9,"Q3",TRUE,"Q4")</f>
        <v>Q1</v>
      </c>
      <c r="AN1488" t="str">
        <f>+IFERROR(VLOOKUP(Tabla1[[#This Row],[CUENTA]],CTAS[],2,0),"OTROS")</f>
        <v>OTROS</v>
      </c>
      <c r="AP1488" t="str">
        <f>+IFERROR(VLOOKUP(Tabla1[[#This Row],[EMPLEADO]],IS[],3,0),"OTROS")</f>
        <v>OTROS</v>
      </c>
      <c r="AQ1488" t="str">
        <f>+IFERROR(VLOOKUP(Tabla1[[#This Row],[EMPLEADO]],IS[[NÓMINA]:[INGENIERO]],2,0),"OTROS")</f>
        <v>OTROS</v>
      </c>
    </row>
    <row r="1489" spans="1:43" x14ac:dyDescent="0.25">
      <c r="A1489" t="s">
        <v>4444</v>
      </c>
      <c r="B1489">
        <v>1</v>
      </c>
      <c r="C1489" t="s">
        <v>4868</v>
      </c>
      <c r="D1489" t="s">
        <v>38</v>
      </c>
      <c r="E1489" t="s">
        <v>98</v>
      </c>
      <c r="F1489" t="s">
        <v>4869</v>
      </c>
      <c r="G1489" s="17" t="s">
        <v>4191</v>
      </c>
      <c r="H1489" t="s">
        <v>271</v>
      </c>
      <c r="I1489" t="s">
        <v>43</v>
      </c>
      <c r="J1489" t="s">
        <v>8</v>
      </c>
      <c r="K1489" t="s">
        <v>102</v>
      </c>
      <c r="L1489" t="s">
        <v>3001</v>
      </c>
      <c r="M1489" t="s">
        <v>3002</v>
      </c>
      <c r="N1489">
        <v>0</v>
      </c>
      <c r="O1489" t="s">
        <v>105</v>
      </c>
      <c r="P1489">
        <v>9</v>
      </c>
      <c r="Q1489" t="s">
        <v>194</v>
      </c>
      <c r="R1489" t="s">
        <v>63</v>
      </c>
      <c r="S1489" t="s">
        <v>64</v>
      </c>
      <c r="T1489" t="s">
        <v>51</v>
      </c>
      <c r="U1489" t="s">
        <v>195</v>
      </c>
      <c r="V1489">
        <v>0.6</v>
      </c>
      <c r="W1489" s="1">
        <v>393</v>
      </c>
      <c r="X1489">
        <v>1</v>
      </c>
      <c r="Y1489">
        <v>3.47</v>
      </c>
      <c r="Z1489">
        <v>5</v>
      </c>
      <c r="AA1489">
        <v>0.69400000000000006</v>
      </c>
      <c r="AB1489" s="2">
        <v>0</v>
      </c>
      <c r="AC1489" s="1">
        <v>0</v>
      </c>
      <c r="AD1489" s="7">
        <v>43501</v>
      </c>
      <c r="AE1489" s="7">
        <v>43501</v>
      </c>
      <c r="AF1489">
        <v>0</v>
      </c>
      <c r="AG1489" t="s">
        <v>53</v>
      </c>
      <c r="AH1489" s="2">
        <v>0</v>
      </c>
      <c r="AI1489" s="1">
        <v>0</v>
      </c>
      <c r="AJ1489" s="1">
        <v>0</v>
      </c>
      <c r="AK1489" s="6" t="str">
        <f>+IF(Tabla1[[#This Row],[REQUEST_TY]]="SR MANTENIMIENTO CORRECTIVO", "EMERGENCIA", "OTROS")</f>
        <v>EMERGENCIA</v>
      </c>
      <c r="AL1489" s="6" t="str">
        <f>+_xlfn.IFS(Tabla1[[#This Row],[Veces obj]]&lt;=1,"0-1",Tabla1[[#This Row],[Veces obj]]&lt;=2,"1-2",Tabla1[[#This Row],[Veces obj]]&lt;=3,"2-3",TRUE,"&gt;3")</f>
        <v>0-1</v>
      </c>
      <c r="AM1489" s="6" t="str">
        <f>+_xlfn.IFS(MONTH(Tabla1[[#This Row],[MES]])&lt;=3,"Q1",MONTH(Tabla1[[#This Row],[MES]])&lt;=6,"Q2",MONTH(Tabla1[[#This Row],[MES]])&lt;=9,"Q3",TRUE,"Q4")</f>
        <v>Q1</v>
      </c>
      <c r="AN1489" t="str">
        <f>+IFERROR(VLOOKUP(Tabla1[[#This Row],[CUENTA]],CTAS[],2,0),"OTROS")</f>
        <v>OTROS</v>
      </c>
      <c r="AP1489" t="str">
        <f>+IFERROR(VLOOKUP(Tabla1[[#This Row],[EMPLEADO]],IS[],3,0),"OTROS")</f>
        <v>OTROS</v>
      </c>
      <c r="AQ1489" t="str">
        <f>+IFERROR(VLOOKUP(Tabla1[[#This Row],[EMPLEADO]],IS[[NÓMINA]:[INGENIERO]],2,0),"OTROS")</f>
        <v>OTROS</v>
      </c>
    </row>
    <row r="1490" spans="1:43" x14ac:dyDescent="0.25">
      <c r="A1490" t="s">
        <v>36</v>
      </c>
      <c r="B1490">
        <v>1</v>
      </c>
      <c r="C1490" t="s">
        <v>2942</v>
      </c>
      <c r="D1490" t="s">
        <v>818</v>
      </c>
      <c r="E1490" t="s">
        <v>332</v>
      </c>
      <c r="F1490" t="s">
        <v>2943</v>
      </c>
      <c r="G1490" s="17" t="s">
        <v>470</v>
      </c>
      <c r="H1490" t="s">
        <v>253</v>
      </c>
      <c r="I1490" t="s">
        <v>43</v>
      </c>
      <c r="J1490" t="s">
        <v>8</v>
      </c>
      <c r="K1490" t="s">
        <v>59</v>
      </c>
      <c r="L1490" t="s">
        <v>472</v>
      </c>
      <c r="M1490" t="s">
        <v>473</v>
      </c>
      <c r="N1490">
        <v>0</v>
      </c>
      <c r="O1490" t="s">
        <v>47</v>
      </c>
      <c r="P1490" t="s">
        <v>822</v>
      </c>
      <c r="Q1490" t="s">
        <v>48</v>
      </c>
      <c r="R1490" t="s">
        <v>317</v>
      </c>
      <c r="S1490" t="s">
        <v>318</v>
      </c>
      <c r="T1490" t="s">
        <v>51</v>
      </c>
      <c r="U1490" t="s">
        <v>353</v>
      </c>
      <c r="V1490">
        <v>1</v>
      </c>
      <c r="W1490" s="1">
        <v>1573.0000000000002</v>
      </c>
      <c r="X1490">
        <v>1</v>
      </c>
      <c r="Y1490">
        <v>2.78</v>
      </c>
      <c r="Z1490">
        <v>4</v>
      </c>
      <c r="AA1490">
        <v>0.69499999999999995</v>
      </c>
      <c r="AB1490" s="2">
        <v>0</v>
      </c>
      <c r="AC1490" s="1">
        <v>0</v>
      </c>
      <c r="AD1490" s="7">
        <v>43474</v>
      </c>
      <c r="AE1490" s="7">
        <v>43474</v>
      </c>
      <c r="AF1490">
        <v>0</v>
      </c>
      <c r="AG1490" t="s">
        <v>53</v>
      </c>
      <c r="AH1490" s="2">
        <v>0</v>
      </c>
      <c r="AI1490" s="1">
        <v>0</v>
      </c>
      <c r="AJ1490" s="1">
        <v>0</v>
      </c>
      <c r="AK1490" s="6" t="str">
        <f>+IF(Tabla1[[#This Row],[REQUEST_TY]]="SR MANTENIMIENTO CORRECTIVO", "EMERGENCIA", "OTROS")</f>
        <v>OTROS</v>
      </c>
      <c r="AL1490" s="6" t="str">
        <f>+_xlfn.IFS(Tabla1[[#This Row],[Veces obj]]&lt;=1,"0-1",Tabla1[[#This Row],[Veces obj]]&lt;=2,"1-2",Tabla1[[#This Row],[Veces obj]]&lt;=3,"2-3",TRUE,"&gt;3")</f>
        <v>0-1</v>
      </c>
      <c r="AM1490" s="6" t="str">
        <f>+_xlfn.IFS(MONTH(Tabla1[[#This Row],[MES]])&lt;=3,"Q1",MONTH(Tabla1[[#This Row],[MES]])&lt;=6,"Q2",MONTH(Tabla1[[#This Row],[MES]])&lt;=9,"Q3",TRUE,"Q4")</f>
        <v>Q1</v>
      </c>
      <c r="AN1490" t="str">
        <f>+IFERROR(VLOOKUP(Tabla1[[#This Row],[CUENTA]],CTAS[],2,0),"OTROS")</f>
        <v>OTROS</v>
      </c>
      <c r="AP1490" t="str">
        <f>+IFERROR(VLOOKUP(Tabla1[[#This Row],[EMPLEADO]],IS[],3,0),"OTROS")</f>
        <v>OTROS</v>
      </c>
      <c r="AQ1490" t="str">
        <f>+IFERROR(VLOOKUP(Tabla1[[#This Row],[EMPLEADO]],IS[[NÓMINA]:[INGENIERO]],2,0),"OTROS")</f>
        <v>OTROS</v>
      </c>
    </row>
    <row r="1491" spans="1:43" x14ac:dyDescent="0.25">
      <c r="A1491" t="s">
        <v>36</v>
      </c>
      <c r="B1491">
        <v>1</v>
      </c>
      <c r="C1491" t="s">
        <v>2944</v>
      </c>
      <c r="D1491" t="s">
        <v>38</v>
      </c>
      <c r="E1491" t="s">
        <v>133</v>
      </c>
      <c r="F1491" t="s">
        <v>2945</v>
      </c>
      <c r="G1491" s="17" t="s">
        <v>2946</v>
      </c>
      <c r="H1491" t="s">
        <v>868</v>
      </c>
      <c r="I1491" t="s">
        <v>43</v>
      </c>
      <c r="J1491" t="s">
        <v>8</v>
      </c>
      <c r="K1491" t="s">
        <v>59</v>
      </c>
      <c r="L1491" t="s">
        <v>1676</v>
      </c>
      <c r="M1491" t="s">
        <v>1410</v>
      </c>
      <c r="N1491">
        <v>1</v>
      </c>
      <c r="O1491" t="s">
        <v>47</v>
      </c>
      <c r="P1491">
        <v>17</v>
      </c>
      <c r="Q1491" t="s">
        <v>62</v>
      </c>
      <c r="R1491" t="s">
        <v>138</v>
      </c>
      <c r="S1491" t="s">
        <v>139</v>
      </c>
      <c r="T1491" t="s">
        <v>51</v>
      </c>
      <c r="U1491" t="s">
        <v>262</v>
      </c>
      <c r="V1491">
        <v>1.05</v>
      </c>
      <c r="W1491" s="1">
        <v>0</v>
      </c>
      <c r="X1491">
        <v>1</v>
      </c>
      <c r="Y1491">
        <v>2.78</v>
      </c>
      <c r="Z1491">
        <v>4</v>
      </c>
      <c r="AA1491">
        <v>0.69499999999999995</v>
      </c>
      <c r="AB1491" s="2">
        <v>0</v>
      </c>
      <c r="AC1491" s="1">
        <v>0</v>
      </c>
      <c r="AD1491" s="7">
        <v>43475</v>
      </c>
      <c r="AE1491" s="7">
        <v>43475</v>
      </c>
      <c r="AF1491">
        <v>0</v>
      </c>
      <c r="AG1491" t="s">
        <v>53</v>
      </c>
      <c r="AH1491" s="2">
        <v>0</v>
      </c>
      <c r="AI1491" s="1">
        <v>0</v>
      </c>
      <c r="AJ1491" s="1">
        <v>0</v>
      </c>
      <c r="AK1491" s="6" t="str">
        <f>+IF(Tabla1[[#This Row],[REQUEST_TY]]="SR MANTENIMIENTO CORRECTIVO", "EMERGENCIA", "OTROS")</f>
        <v>EMERGENCIA</v>
      </c>
      <c r="AL1491" s="6" t="str">
        <f>+_xlfn.IFS(Tabla1[[#This Row],[Veces obj]]&lt;=1,"0-1",Tabla1[[#This Row],[Veces obj]]&lt;=2,"1-2",Tabla1[[#This Row],[Veces obj]]&lt;=3,"2-3",TRUE,"&gt;3")</f>
        <v>0-1</v>
      </c>
      <c r="AM1491" s="6" t="str">
        <f>+_xlfn.IFS(MONTH(Tabla1[[#This Row],[MES]])&lt;=3,"Q1",MONTH(Tabla1[[#This Row],[MES]])&lt;=6,"Q2",MONTH(Tabla1[[#This Row],[MES]])&lt;=9,"Q3",TRUE,"Q4")</f>
        <v>Q1</v>
      </c>
      <c r="AN1491" t="str">
        <f>+IFERROR(VLOOKUP(Tabla1[[#This Row],[CUENTA]],CTAS[],2,0),"OTROS")</f>
        <v>OTROS</v>
      </c>
      <c r="AP1491" t="str">
        <f>+IFERROR(VLOOKUP(Tabla1[[#This Row],[EMPLEADO]],IS[],3,0),"OTROS")</f>
        <v>OTROS</v>
      </c>
      <c r="AQ1491" t="str">
        <f>+IFERROR(VLOOKUP(Tabla1[[#This Row],[EMPLEADO]],IS[[NÓMINA]:[INGENIERO]],2,0),"OTROS")</f>
        <v>OTROS</v>
      </c>
    </row>
    <row r="1492" spans="1:43" x14ac:dyDescent="0.25">
      <c r="A1492" t="s">
        <v>4444</v>
      </c>
      <c r="B1492">
        <v>1</v>
      </c>
      <c r="C1492" t="s">
        <v>6865</v>
      </c>
      <c r="D1492" t="s">
        <v>38</v>
      </c>
      <c r="E1492" t="s">
        <v>133</v>
      </c>
      <c r="F1492" t="s">
        <v>6866</v>
      </c>
      <c r="G1492" s="17" t="s">
        <v>4997</v>
      </c>
      <c r="H1492" t="s">
        <v>220</v>
      </c>
      <c r="I1492" t="s">
        <v>43</v>
      </c>
      <c r="J1492" t="s">
        <v>8</v>
      </c>
      <c r="K1492" t="s">
        <v>59</v>
      </c>
      <c r="L1492" t="s">
        <v>1495</v>
      </c>
      <c r="M1492" t="s">
        <v>1496</v>
      </c>
      <c r="N1492">
        <v>0</v>
      </c>
      <c r="O1492" t="s">
        <v>47</v>
      </c>
      <c r="P1492">
        <v>16</v>
      </c>
      <c r="Q1492" t="s">
        <v>62</v>
      </c>
      <c r="R1492" t="s">
        <v>138</v>
      </c>
      <c r="S1492" t="s">
        <v>139</v>
      </c>
      <c r="T1492" t="s">
        <v>51</v>
      </c>
      <c r="U1492" t="s">
        <v>262</v>
      </c>
      <c r="V1492">
        <v>1.05</v>
      </c>
      <c r="W1492" s="1">
        <v>1651.6500000000003</v>
      </c>
      <c r="X1492">
        <v>1</v>
      </c>
      <c r="Y1492">
        <v>2.78</v>
      </c>
      <c r="Z1492">
        <v>4</v>
      </c>
      <c r="AA1492">
        <v>0.69499999999999995</v>
      </c>
      <c r="AB1492" s="2">
        <v>0</v>
      </c>
      <c r="AC1492" s="1">
        <v>0</v>
      </c>
      <c r="AD1492" s="7">
        <v>43523</v>
      </c>
      <c r="AE1492" s="7">
        <v>43523</v>
      </c>
      <c r="AF1492">
        <v>0</v>
      </c>
      <c r="AG1492" t="s">
        <v>53</v>
      </c>
      <c r="AH1492" s="2">
        <v>0</v>
      </c>
      <c r="AI1492" s="1">
        <v>0</v>
      </c>
      <c r="AJ1492" s="1">
        <v>0</v>
      </c>
      <c r="AK1492" s="6" t="str">
        <f>+IF(Tabla1[[#This Row],[REQUEST_TY]]="SR MANTENIMIENTO CORRECTIVO", "EMERGENCIA", "OTROS")</f>
        <v>EMERGENCIA</v>
      </c>
      <c r="AL1492" s="6" t="str">
        <f>+_xlfn.IFS(Tabla1[[#This Row],[Veces obj]]&lt;=1,"0-1",Tabla1[[#This Row],[Veces obj]]&lt;=2,"1-2",Tabla1[[#This Row],[Veces obj]]&lt;=3,"2-3",TRUE,"&gt;3")</f>
        <v>0-1</v>
      </c>
      <c r="AM1492" s="6" t="str">
        <f>+_xlfn.IFS(MONTH(Tabla1[[#This Row],[MES]])&lt;=3,"Q1",MONTH(Tabla1[[#This Row],[MES]])&lt;=6,"Q2",MONTH(Tabla1[[#This Row],[MES]])&lt;=9,"Q3",TRUE,"Q4")</f>
        <v>Q1</v>
      </c>
      <c r="AN1492" t="str">
        <f>+IFERROR(VLOOKUP(Tabla1[[#This Row],[CUENTA]],CTAS[],2,0),"OTROS")</f>
        <v>OTROS</v>
      </c>
      <c r="AP1492" t="str">
        <f>+IFERROR(VLOOKUP(Tabla1[[#This Row],[EMPLEADO]],IS[],3,0),"OTROS")</f>
        <v>OTROS</v>
      </c>
      <c r="AQ1492" t="str">
        <f>+IFERROR(VLOOKUP(Tabla1[[#This Row],[EMPLEADO]],IS[[NÓMINA]:[INGENIERO]],2,0),"OTROS")</f>
        <v>OTROS</v>
      </c>
    </row>
    <row r="1493" spans="1:43" x14ac:dyDescent="0.25">
      <c r="A1493" t="s">
        <v>36</v>
      </c>
      <c r="B1493">
        <v>1</v>
      </c>
      <c r="C1493" t="s">
        <v>2947</v>
      </c>
      <c r="D1493" t="s">
        <v>38</v>
      </c>
      <c r="E1493" t="s">
        <v>133</v>
      </c>
      <c r="F1493" t="s">
        <v>2948</v>
      </c>
      <c r="G1493" s="17" t="s">
        <v>2949</v>
      </c>
      <c r="H1493" t="s">
        <v>574</v>
      </c>
      <c r="I1493" t="s">
        <v>43</v>
      </c>
      <c r="J1493" t="s">
        <v>8</v>
      </c>
      <c r="K1493" t="s">
        <v>59</v>
      </c>
      <c r="L1493" t="s">
        <v>575</v>
      </c>
      <c r="M1493" t="s">
        <v>576</v>
      </c>
      <c r="N1493">
        <v>0</v>
      </c>
      <c r="O1493" t="s">
        <v>47</v>
      </c>
      <c r="P1493">
        <v>40</v>
      </c>
      <c r="Q1493" t="s">
        <v>82</v>
      </c>
      <c r="R1493" t="s">
        <v>138</v>
      </c>
      <c r="S1493" t="s">
        <v>139</v>
      </c>
      <c r="T1493" t="s">
        <v>208</v>
      </c>
      <c r="U1493" t="s">
        <v>140</v>
      </c>
      <c r="V1493">
        <v>1.1000000000000001</v>
      </c>
      <c r="W1493" s="1">
        <v>1730.3000000000004</v>
      </c>
      <c r="X1493">
        <v>1</v>
      </c>
      <c r="Y1493">
        <v>4.18</v>
      </c>
      <c r="Z1493">
        <v>6</v>
      </c>
      <c r="AA1493">
        <v>0.69666666666666666</v>
      </c>
      <c r="AB1493" s="2">
        <v>0</v>
      </c>
      <c r="AC1493" s="1">
        <v>0</v>
      </c>
      <c r="AD1493" s="7">
        <v>43493</v>
      </c>
      <c r="AE1493" s="7">
        <v>43493</v>
      </c>
      <c r="AF1493">
        <v>0</v>
      </c>
      <c r="AG1493" t="s">
        <v>53</v>
      </c>
      <c r="AH1493" s="2">
        <v>0</v>
      </c>
      <c r="AI1493" s="1">
        <v>0</v>
      </c>
      <c r="AJ1493" s="1">
        <v>0</v>
      </c>
      <c r="AK1493" s="6" t="str">
        <f>+IF(Tabla1[[#This Row],[REQUEST_TY]]="SR MANTENIMIENTO CORRECTIVO", "EMERGENCIA", "OTROS")</f>
        <v>EMERGENCIA</v>
      </c>
      <c r="AL1493" s="6" t="str">
        <f>+_xlfn.IFS(Tabla1[[#This Row],[Veces obj]]&lt;=1,"0-1",Tabla1[[#This Row],[Veces obj]]&lt;=2,"1-2",Tabla1[[#This Row],[Veces obj]]&lt;=3,"2-3",TRUE,"&gt;3")</f>
        <v>0-1</v>
      </c>
      <c r="AM1493" s="6" t="str">
        <f>+_xlfn.IFS(MONTH(Tabla1[[#This Row],[MES]])&lt;=3,"Q1",MONTH(Tabla1[[#This Row],[MES]])&lt;=6,"Q2",MONTH(Tabla1[[#This Row],[MES]])&lt;=9,"Q3",TRUE,"Q4")</f>
        <v>Q1</v>
      </c>
      <c r="AN1493" t="str">
        <f>+IFERROR(VLOOKUP(Tabla1[[#This Row],[CUENTA]],CTAS[],2,0),"OTROS")</f>
        <v>OTROS</v>
      </c>
      <c r="AP1493" t="str">
        <f>+IFERROR(VLOOKUP(Tabla1[[#This Row],[EMPLEADO]],IS[],3,0),"OTROS")</f>
        <v>OTROS</v>
      </c>
      <c r="AQ1493" t="str">
        <f>+IFERROR(VLOOKUP(Tabla1[[#This Row],[EMPLEADO]],IS[[NÓMINA]:[INGENIERO]],2,0),"OTROS")</f>
        <v>OTROS</v>
      </c>
    </row>
    <row r="1494" spans="1:43" x14ac:dyDescent="0.25">
      <c r="A1494" t="s">
        <v>36</v>
      </c>
      <c r="B1494">
        <v>1</v>
      </c>
      <c r="C1494" t="s">
        <v>2950</v>
      </c>
      <c r="D1494" t="s">
        <v>38</v>
      </c>
      <c r="E1494" t="s">
        <v>85</v>
      </c>
      <c r="F1494" t="s">
        <v>2951</v>
      </c>
      <c r="G1494" s="17" t="s">
        <v>2952</v>
      </c>
      <c r="H1494" t="s">
        <v>70</v>
      </c>
      <c r="I1494" t="s">
        <v>43</v>
      </c>
      <c r="J1494" t="s">
        <v>8</v>
      </c>
      <c r="K1494" t="s">
        <v>234</v>
      </c>
      <c r="L1494" t="s">
        <v>732</v>
      </c>
      <c r="M1494" t="s">
        <v>94</v>
      </c>
      <c r="N1494">
        <v>0</v>
      </c>
      <c r="O1494" t="s">
        <v>47</v>
      </c>
      <c r="P1494">
        <v>57</v>
      </c>
      <c r="Q1494" t="s">
        <v>82</v>
      </c>
      <c r="R1494" t="s">
        <v>49</v>
      </c>
      <c r="S1494" t="s">
        <v>50</v>
      </c>
      <c r="T1494" t="s">
        <v>51</v>
      </c>
      <c r="U1494" t="s">
        <v>120</v>
      </c>
      <c r="V1494">
        <v>0.8</v>
      </c>
      <c r="W1494" s="1">
        <v>572.00000000000011</v>
      </c>
      <c r="X1494">
        <v>1</v>
      </c>
      <c r="Y1494">
        <v>3.5</v>
      </c>
      <c r="Z1494">
        <v>5</v>
      </c>
      <c r="AA1494">
        <v>0.7</v>
      </c>
      <c r="AB1494" s="2">
        <v>0</v>
      </c>
      <c r="AC1494" s="1">
        <v>0</v>
      </c>
      <c r="AD1494" s="7">
        <v>43468</v>
      </c>
      <c r="AE1494" s="7">
        <v>43468</v>
      </c>
      <c r="AF1494">
        <v>0</v>
      </c>
      <c r="AG1494" t="s">
        <v>53</v>
      </c>
      <c r="AH1494" s="2">
        <v>0</v>
      </c>
      <c r="AI1494" s="1">
        <v>0</v>
      </c>
      <c r="AJ1494" s="1">
        <v>0</v>
      </c>
      <c r="AK1494" s="6" t="str">
        <f>+IF(Tabla1[[#This Row],[REQUEST_TY]]="SR MANTENIMIENTO CORRECTIVO", "EMERGENCIA", "OTROS")</f>
        <v>EMERGENCIA</v>
      </c>
      <c r="AL1494" s="6" t="str">
        <f>+_xlfn.IFS(Tabla1[[#This Row],[Veces obj]]&lt;=1,"0-1",Tabla1[[#This Row],[Veces obj]]&lt;=2,"1-2",Tabla1[[#This Row],[Veces obj]]&lt;=3,"2-3",TRUE,"&gt;3")</f>
        <v>0-1</v>
      </c>
      <c r="AM1494" s="6" t="str">
        <f>+_xlfn.IFS(MONTH(Tabla1[[#This Row],[MES]])&lt;=3,"Q1",MONTH(Tabla1[[#This Row],[MES]])&lt;=6,"Q2",MONTH(Tabla1[[#This Row],[MES]])&lt;=9,"Q3",TRUE,"Q4")</f>
        <v>Q1</v>
      </c>
      <c r="AN1494" t="str">
        <f>+IFERROR(VLOOKUP(Tabla1[[#This Row],[CUENTA]],CTAS[],2,0),"OTROS")</f>
        <v>OTROS</v>
      </c>
      <c r="AP1494" t="str">
        <f>+IFERROR(VLOOKUP(Tabla1[[#This Row],[EMPLEADO]],IS[],3,0),"OTROS")</f>
        <v>OTROS</v>
      </c>
      <c r="AQ1494" t="str">
        <f>+IFERROR(VLOOKUP(Tabla1[[#This Row],[EMPLEADO]],IS[[NÓMINA]:[INGENIERO]],2,0),"OTROS")</f>
        <v>OTROS</v>
      </c>
    </row>
    <row r="1495" spans="1:43" x14ac:dyDescent="0.25">
      <c r="A1495" t="s">
        <v>36</v>
      </c>
      <c r="B1495">
        <v>1</v>
      </c>
      <c r="C1495" t="s">
        <v>2953</v>
      </c>
      <c r="D1495" t="s">
        <v>38</v>
      </c>
      <c r="E1495" t="s">
        <v>133</v>
      </c>
      <c r="F1495" t="s">
        <v>2954</v>
      </c>
      <c r="G1495" s="17" t="s">
        <v>2955</v>
      </c>
      <c r="H1495" t="s">
        <v>586</v>
      </c>
      <c r="I1495" t="s">
        <v>43</v>
      </c>
      <c r="J1495" t="s">
        <v>8</v>
      </c>
      <c r="K1495" t="s">
        <v>59</v>
      </c>
      <c r="L1495" t="s">
        <v>2686</v>
      </c>
      <c r="M1495" t="s">
        <v>2687</v>
      </c>
      <c r="N1495">
        <v>0</v>
      </c>
      <c r="O1495" t="s">
        <v>47</v>
      </c>
      <c r="P1495">
        <v>39</v>
      </c>
      <c r="Q1495" t="s">
        <v>82</v>
      </c>
      <c r="R1495" t="s">
        <v>138</v>
      </c>
      <c r="S1495" t="s">
        <v>139</v>
      </c>
      <c r="T1495" t="s">
        <v>51</v>
      </c>
      <c r="U1495" t="s">
        <v>140</v>
      </c>
      <c r="V1495">
        <v>1.1000000000000001</v>
      </c>
      <c r="W1495" s="1">
        <v>1730.3000000000004</v>
      </c>
      <c r="X1495">
        <v>1</v>
      </c>
      <c r="Y1495">
        <v>2.8</v>
      </c>
      <c r="Z1495">
        <v>4</v>
      </c>
      <c r="AA1495">
        <v>0.7</v>
      </c>
      <c r="AB1495" s="2">
        <v>0</v>
      </c>
      <c r="AC1495" s="1">
        <v>0</v>
      </c>
      <c r="AD1495" s="7">
        <v>43481</v>
      </c>
      <c r="AE1495" s="7">
        <v>43481</v>
      </c>
      <c r="AF1495">
        <v>0</v>
      </c>
      <c r="AG1495" t="s">
        <v>53</v>
      </c>
      <c r="AH1495" s="2">
        <v>0</v>
      </c>
      <c r="AI1495" s="1">
        <v>0</v>
      </c>
      <c r="AJ1495" s="1">
        <v>0</v>
      </c>
      <c r="AK1495" s="6" t="str">
        <f>+IF(Tabla1[[#This Row],[REQUEST_TY]]="SR MANTENIMIENTO CORRECTIVO", "EMERGENCIA", "OTROS")</f>
        <v>EMERGENCIA</v>
      </c>
      <c r="AL1495" s="6" t="str">
        <f>+_xlfn.IFS(Tabla1[[#This Row],[Veces obj]]&lt;=1,"0-1",Tabla1[[#This Row],[Veces obj]]&lt;=2,"1-2",Tabla1[[#This Row],[Veces obj]]&lt;=3,"2-3",TRUE,"&gt;3")</f>
        <v>0-1</v>
      </c>
      <c r="AM1495" s="6" t="str">
        <f>+_xlfn.IFS(MONTH(Tabla1[[#This Row],[MES]])&lt;=3,"Q1",MONTH(Tabla1[[#This Row],[MES]])&lt;=6,"Q2",MONTH(Tabla1[[#This Row],[MES]])&lt;=9,"Q3",TRUE,"Q4")</f>
        <v>Q1</v>
      </c>
      <c r="AN1495" t="str">
        <f>+IFERROR(VLOOKUP(Tabla1[[#This Row],[CUENTA]],CTAS[],2,0),"OTROS")</f>
        <v>OTROS</v>
      </c>
      <c r="AP1495" t="str">
        <f>+IFERROR(VLOOKUP(Tabla1[[#This Row],[EMPLEADO]],IS[],3,0),"OTROS")</f>
        <v>OTROS</v>
      </c>
      <c r="AQ1495" t="str">
        <f>+IFERROR(VLOOKUP(Tabla1[[#This Row],[EMPLEADO]],IS[[NÓMINA]:[INGENIERO]],2,0),"OTROS")</f>
        <v>OTROS</v>
      </c>
    </row>
    <row r="1496" spans="1:43" x14ac:dyDescent="0.25">
      <c r="A1496" t="s">
        <v>36</v>
      </c>
      <c r="B1496">
        <v>1</v>
      </c>
      <c r="C1496" t="s">
        <v>2956</v>
      </c>
      <c r="D1496" t="s">
        <v>38</v>
      </c>
      <c r="E1496" t="s">
        <v>133</v>
      </c>
      <c r="F1496" t="s">
        <v>2957</v>
      </c>
      <c r="G1496" s="17" t="s">
        <v>2958</v>
      </c>
      <c r="H1496" t="s">
        <v>136</v>
      </c>
      <c r="I1496" t="s">
        <v>43</v>
      </c>
      <c r="J1496" t="s">
        <v>8</v>
      </c>
      <c r="K1496" t="s">
        <v>59</v>
      </c>
      <c r="L1496" t="s">
        <v>2959</v>
      </c>
      <c r="M1496" t="s">
        <v>736</v>
      </c>
      <c r="N1496">
        <v>0</v>
      </c>
      <c r="O1496" t="s">
        <v>47</v>
      </c>
      <c r="P1496">
        <v>22</v>
      </c>
      <c r="Q1496" t="s">
        <v>62</v>
      </c>
      <c r="R1496" t="s">
        <v>138</v>
      </c>
      <c r="S1496" t="s">
        <v>139</v>
      </c>
      <c r="T1496" t="s">
        <v>51</v>
      </c>
      <c r="U1496" t="s">
        <v>262</v>
      </c>
      <c r="V1496">
        <v>1.05</v>
      </c>
      <c r="W1496" s="1">
        <v>1651.6500000000003</v>
      </c>
      <c r="X1496">
        <v>1</v>
      </c>
      <c r="Y1496">
        <v>2.8</v>
      </c>
      <c r="Z1496">
        <v>4</v>
      </c>
      <c r="AA1496">
        <v>0.7</v>
      </c>
      <c r="AB1496" s="2">
        <v>0</v>
      </c>
      <c r="AC1496" s="1">
        <v>0</v>
      </c>
      <c r="AD1496" s="7">
        <v>43483</v>
      </c>
      <c r="AE1496" s="7">
        <v>43486</v>
      </c>
      <c r="AF1496">
        <v>1</v>
      </c>
      <c r="AG1496" t="s">
        <v>53</v>
      </c>
      <c r="AH1496" s="2">
        <v>0</v>
      </c>
      <c r="AI1496" s="1">
        <v>0</v>
      </c>
      <c r="AJ1496" s="1">
        <v>0</v>
      </c>
      <c r="AK1496" s="6" t="str">
        <f>+IF(Tabla1[[#This Row],[REQUEST_TY]]="SR MANTENIMIENTO CORRECTIVO", "EMERGENCIA", "OTROS")</f>
        <v>EMERGENCIA</v>
      </c>
      <c r="AL1496" s="6" t="str">
        <f>+_xlfn.IFS(Tabla1[[#This Row],[Veces obj]]&lt;=1,"0-1",Tabla1[[#This Row],[Veces obj]]&lt;=2,"1-2",Tabla1[[#This Row],[Veces obj]]&lt;=3,"2-3",TRUE,"&gt;3")</f>
        <v>0-1</v>
      </c>
      <c r="AM1496" s="6" t="str">
        <f>+_xlfn.IFS(MONTH(Tabla1[[#This Row],[MES]])&lt;=3,"Q1",MONTH(Tabla1[[#This Row],[MES]])&lt;=6,"Q2",MONTH(Tabla1[[#This Row],[MES]])&lt;=9,"Q3",TRUE,"Q4")</f>
        <v>Q1</v>
      </c>
      <c r="AN1496" t="str">
        <f>+IFERROR(VLOOKUP(Tabla1[[#This Row],[CUENTA]],CTAS[],2,0),"OTROS")</f>
        <v>OTROS</v>
      </c>
      <c r="AP1496" t="str">
        <f>+IFERROR(VLOOKUP(Tabla1[[#This Row],[EMPLEADO]],IS[],3,0),"OTROS")</f>
        <v>OTROS</v>
      </c>
      <c r="AQ1496" t="str">
        <f>+IFERROR(VLOOKUP(Tabla1[[#This Row],[EMPLEADO]],IS[[NÓMINA]:[INGENIERO]],2,0),"OTROS")</f>
        <v>OTROS</v>
      </c>
    </row>
    <row r="1497" spans="1:43" x14ac:dyDescent="0.25">
      <c r="A1497" t="s">
        <v>36</v>
      </c>
      <c r="B1497">
        <v>1</v>
      </c>
      <c r="C1497" t="s">
        <v>2960</v>
      </c>
      <c r="D1497" t="s">
        <v>38</v>
      </c>
      <c r="E1497" t="s">
        <v>98</v>
      </c>
      <c r="F1497" t="s">
        <v>2961</v>
      </c>
      <c r="G1497" s="17" t="s">
        <v>2766</v>
      </c>
      <c r="H1497" t="s">
        <v>246</v>
      </c>
      <c r="I1497" t="s">
        <v>43</v>
      </c>
      <c r="J1497" t="s">
        <v>8</v>
      </c>
      <c r="K1497" t="s">
        <v>102</v>
      </c>
      <c r="L1497" t="s">
        <v>2767</v>
      </c>
      <c r="M1497" t="s">
        <v>1510</v>
      </c>
      <c r="N1497">
        <v>0</v>
      </c>
      <c r="O1497" t="s">
        <v>105</v>
      </c>
      <c r="P1497">
        <v>14</v>
      </c>
      <c r="Q1497" t="s">
        <v>194</v>
      </c>
      <c r="R1497" t="s">
        <v>63</v>
      </c>
      <c r="S1497" t="s">
        <v>64</v>
      </c>
      <c r="T1497" t="s">
        <v>51</v>
      </c>
      <c r="U1497" t="s">
        <v>195</v>
      </c>
      <c r="V1497">
        <v>0.6</v>
      </c>
      <c r="W1497" s="1">
        <v>393</v>
      </c>
      <c r="X1497">
        <v>1</v>
      </c>
      <c r="Y1497">
        <v>3.5</v>
      </c>
      <c r="Z1497">
        <v>5</v>
      </c>
      <c r="AA1497">
        <v>0.7</v>
      </c>
      <c r="AB1497" s="2">
        <v>0</v>
      </c>
      <c r="AC1497" s="1">
        <v>0</v>
      </c>
      <c r="AD1497" s="7">
        <v>43488</v>
      </c>
      <c r="AE1497" s="7">
        <v>43488</v>
      </c>
      <c r="AF1497">
        <v>0</v>
      </c>
      <c r="AG1497" t="s">
        <v>53</v>
      </c>
      <c r="AH1497" s="2">
        <v>0</v>
      </c>
      <c r="AI1497" s="1">
        <v>0</v>
      </c>
      <c r="AJ1497" s="1">
        <v>0</v>
      </c>
      <c r="AK1497" s="6" t="str">
        <f>+IF(Tabla1[[#This Row],[REQUEST_TY]]="SR MANTENIMIENTO CORRECTIVO", "EMERGENCIA", "OTROS")</f>
        <v>EMERGENCIA</v>
      </c>
      <c r="AL1497" s="6" t="str">
        <f>+_xlfn.IFS(Tabla1[[#This Row],[Veces obj]]&lt;=1,"0-1",Tabla1[[#This Row],[Veces obj]]&lt;=2,"1-2",Tabla1[[#This Row],[Veces obj]]&lt;=3,"2-3",TRUE,"&gt;3")</f>
        <v>0-1</v>
      </c>
      <c r="AM1497" s="6" t="str">
        <f>+_xlfn.IFS(MONTH(Tabla1[[#This Row],[MES]])&lt;=3,"Q1",MONTH(Tabla1[[#This Row],[MES]])&lt;=6,"Q2",MONTH(Tabla1[[#This Row],[MES]])&lt;=9,"Q3",TRUE,"Q4")</f>
        <v>Q1</v>
      </c>
      <c r="AN1497" t="str">
        <f>+IFERROR(VLOOKUP(Tabla1[[#This Row],[CUENTA]],CTAS[],2,0),"OTROS")</f>
        <v>OTROS</v>
      </c>
      <c r="AP1497" t="str">
        <f>+IFERROR(VLOOKUP(Tabla1[[#This Row],[EMPLEADO]],IS[],3,0),"OTROS")</f>
        <v>OTROS</v>
      </c>
      <c r="AQ1497" t="str">
        <f>+IFERROR(VLOOKUP(Tabla1[[#This Row],[EMPLEADO]],IS[[NÓMINA]:[INGENIERO]],2,0),"OTROS")</f>
        <v>OTROS</v>
      </c>
    </row>
    <row r="1498" spans="1:43" x14ac:dyDescent="0.25">
      <c r="A1498" t="s">
        <v>4444</v>
      </c>
      <c r="B1498">
        <v>1</v>
      </c>
      <c r="C1498" t="s">
        <v>5175</v>
      </c>
      <c r="D1498" t="s">
        <v>38</v>
      </c>
      <c r="E1498" t="s">
        <v>76</v>
      </c>
      <c r="F1498" t="s">
        <v>5176</v>
      </c>
      <c r="G1498" s="17" t="s">
        <v>4942</v>
      </c>
      <c r="H1498" t="s">
        <v>58</v>
      </c>
      <c r="I1498" t="s">
        <v>43</v>
      </c>
      <c r="J1498" t="s">
        <v>8</v>
      </c>
      <c r="K1498" t="s">
        <v>102</v>
      </c>
      <c r="L1498" t="s">
        <v>3943</v>
      </c>
      <c r="M1498" t="s">
        <v>61</v>
      </c>
      <c r="N1498">
        <v>0</v>
      </c>
      <c r="O1498" t="s">
        <v>47</v>
      </c>
      <c r="P1498">
        <v>2</v>
      </c>
      <c r="Q1498" t="s">
        <v>388</v>
      </c>
      <c r="R1498" t="s">
        <v>63</v>
      </c>
      <c r="S1498" t="s">
        <v>64</v>
      </c>
      <c r="T1498" t="s">
        <v>51</v>
      </c>
      <c r="U1498" t="s">
        <v>389</v>
      </c>
      <c r="V1498">
        <v>0</v>
      </c>
      <c r="W1498" s="1">
        <v>0</v>
      </c>
      <c r="X1498">
        <v>1</v>
      </c>
      <c r="Y1498">
        <v>3.5</v>
      </c>
      <c r="Z1498">
        <v>5</v>
      </c>
      <c r="AA1498">
        <v>0.7</v>
      </c>
      <c r="AB1498" s="2">
        <v>0</v>
      </c>
      <c r="AC1498" s="1">
        <v>0</v>
      </c>
      <c r="AD1498" s="7">
        <v>43502</v>
      </c>
      <c r="AE1498" s="7">
        <v>43503</v>
      </c>
      <c r="AF1498">
        <v>1</v>
      </c>
      <c r="AG1498" t="s">
        <v>53</v>
      </c>
      <c r="AH1498" s="2">
        <v>0</v>
      </c>
      <c r="AI1498" s="1">
        <v>0</v>
      </c>
      <c r="AJ1498" s="1">
        <v>0</v>
      </c>
      <c r="AK1498" s="6" t="str">
        <f>+IF(Tabla1[[#This Row],[REQUEST_TY]]="SR MANTENIMIENTO CORRECTIVO", "EMERGENCIA", "OTROS")</f>
        <v>EMERGENCIA</v>
      </c>
      <c r="AL1498" s="6" t="str">
        <f>+_xlfn.IFS(Tabla1[[#This Row],[Veces obj]]&lt;=1,"0-1",Tabla1[[#This Row],[Veces obj]]&lt;=2,"1-2",Tabla1[[#This Row],[Veces obj]]&lt;=3,"2-3",TRUE,"&gt;3")</f>
        <v>0-1</v>
      </c>
      <c r="AM1498" s="6" t="str">
        <f>+_xlfn.IFS(MONTH(Tabla1[[#This Row],[MES]])&lt;=3,"Q1",MONTH(Tabla1[[#This Row],[MES]])&lt;=6,"Q2",MONTH(Tabla1[[#This Row],[MES]])&lt;=9,"Q3",TRUE,"Q4")</f>
        <v>Q1</v>
      </c>
      <c r="AN1498" t="str">
        <f>+IFERROR(VLOOKUP(Tabla1[[#This Row],[CUENTA]],CTAS[],2,0),"OTROS")</f>
        <v>OTROS</v>
      </c>
      <c r="AP1498" t="str">
        <f>+IFERROR(VLOOKUP(Tabla1[[#This Row],[EMPLEADO]],IS[],3,0),"OTROS")</f>
        <v>OTROS</v>
      </c>
      <c r="AQ1498" t="str">
        <f>+IFERROR(VLOOKUP(Tabla1[[#This Row],[EMPLEADO]],IS[[NÓMINA]:[INGENIERO]],2,0),"OTROS")</f>
        <v>OTROS</v>
      </c>
    </row>
    <row r="1499" spans="1:43" x14ac:dyDescent="0.25">
      <c r="A1499" t="s">
        <v>4444</v>
      </c>
      <c r="B1499">
        <v>1</v>
      </c>
      <c r="C1499" t="s">
        <v>5362</v>
      </c>
      <c r="D1499" t="s">
        <v>38</v>
      </c>
      <c r="E1499" t="s">
        <v>332</v>
      </c>
      <c r="F1499" t="s">
        <v>5361</v>
      </c>
      <c r="G1499" s="17" t="s">
        <v>5363</v>
      </c>
      <c r="H1499" t="s">
        <v>204</v>
      </c>
      <c r="I1499" t="s">
        <v>43</v>
      </c>
      <c r="J1499" t="s">
        <v>8</v>
      </c>
      <c r="K1499" t="s">
        <v>59</v>
      </c>
      <c r="L1499" t="s">
        <v>205</v>
      </c>
      <c r="M1499" t="s">
        <v>206</v>
      </c>
      <c r="N1499">
        <v>0</v>
      </c>
      <c r="O1499" t="s">
        <v>47</v>
      </c>
      <c r="P1499">
        <v>437</v>
      </c>
      <c r="Q1499" t="s">
        <v>48</v>
      </c>
      <c r="R1499" t="s">
        <v>317</v>
      </c>
      <c r="S1499" t="s">
        <v>318</v>
      </c>
      <c r="T1499" t="s">
        <v>208</v>
      </c>
      <c r="U1499" t="s">
        <v>353</v>
      </c>
      <c r="V1499">
        <v>1.1499999999999999</v>
      </c>
      <c r="W1499" s="1">
        <v>1808.95</v>
      </c>
      <c r="X1499">
        <v>1</v>
      </c>
      <c r="Y1499">
        <v>4.22</v>
      </c>
      <c r="Z1499">
        <v>6</v>
      </c>
      <c r="AA1499">
        <v>0.70333333333333325</v>
      </c>
      <c r="AB1499" s="2">
        <v>0</v>
      </c>
      <c r="AC1499" s="1">
        <v>0</v>
      </c>
      <c r="AD1499" s="7">
        <v>43507</v>
      </c>
      <c r="AE1499" s="7">
        <v>43507</v>
      </c>
      <c r="AF1499">
        <v>0</v>
      </c>
      <c r="AG1499" t="s">
        <v>53</v>
      </c>
      <c r="AH1499" s="2">
        <v>0</v>
      </c>
      <c r="AI1499" s="1">
        <v>0</v>
      </c>
      <c r="AJ1499" s="1">
        <v>0</v>
      </c>
      <c r="AK1499" s="6" t="str">
        <f>+IF(Tabla1[[#This Row],[REQUEST_TY]]="SR MANTENIMIENTO CORRECTIVO", "EMERGENCIA", "OTROS")</f>
        <v>EMERGENCIA</v>
      </c>
      <c r="AL1499" s="6" t="str">
        <f>+_xlfn.IFS(Tabla1[[#This Row],[Veces obj]]&lt;=1,"0-1",Tabla1[[#This Row],[Veces obj]]&lt;=2,"1-2",Tabla1[[#This Row],[Veces obj]]&lt;=3,"2-3",TRUE,"&gt;3")</f>
        <v>0-1</v>
      </c>
      <c r="AM1499" s="6" t="str">
        <f>+_xlfn.IFS(MONTH(Tabla1[[#This Row],[MES]])&lt;=3,"Q1",MONTH(Tabla1[[#This Row],[MES]])&lt;=6,"Q2",MONTH(Tabla1[[#This Row],[MES]])&lt;=9,"Q3",TRUE,"Q4")</f>
        <v>Q1</v>
      </c>
      <c r="AN1499" t="str">
        <f>+IFERROR(VLOOKUP(Tabla1[[#This Row],[CUENTA]],CTAS[],2,0),"OTROS")</f>
        <v>OTROS</v>
      </c>
      <c r="AP1499" t="str">
        <f>+IFERROR(VLOOKUP(Tabla1[[#This Row],[EMPLEADO]],IS[],3,0),"OTROS")</f>
        <v>OTROS</v>
      </c>
      <c r="AQ1499" t="str">
        <f>+IFERROR(VLOOKUP(Tabla1[[#This Row],[EMPLEADO]],IS[[NÓMINA]:[INGENIERO]],2,0),"OTROS")</f>
        <v>OTROS</v>
      </c>
    </row>
    <row r="1500" spans="1:43" x14ac:dyDescent="0.25">
      <c r="A1500" t="s">
        <v>36</v>
      </c>
      <c r="B1500">
        <v>1</v>
      </c>
      <c r="C1500" t="s">
        <v>2361</v>
      </c>
      <c r="D1500" t="s">
        <v>38</v>
      </c>
      <c r="E1500" t="s">
        <v>76</v>
      </c>
      <c r="F1500" t="s">
        <v>2362</v>
      </c>
      <c r="G1500" s="17" t="s">
        <v>2363</v>
      </c>
      <c r="H1500" t="s">
        <v>592</v>
      </c>
      <c r="I1500" t="s">
        <v>43</v>
      </c>
      <c r="J1500" t="s">
        <v>8</v>
      </c>
      <c r="K1500" t="s">
        <v>59</v>
      </c>
      <c r="L1500" t="s">
        <v>2364</v>
      </c>
      <c r="M1500" t="s">
        <v>2365</v>
      </c>
      <c r="N1500">
        <v>0</v>
      </c>
      <c r="O1500" t="s">
        <v>47</v>
      </c>
      <c r="P1500">
        <v>7</v>
      </c>
      <c r="Q1500" t="s">
        <v>194</v>
      </c>
      <c r="R1500" t="s">
        <v>63</v>
      </c>
      <c r="S1500" t="s">
        <v>64</v>
      </c>
      <c r="T1500" t="s">
        <v>208</v>
      </c>
      <c r="U1500" t="s">
        <v>195</v>
      </c>
      <c r="V1500">
        <v>0.6</v>
      </c>
      <c r="W1500" s="1">
        <v>819</v>
      </c>
      <c r="X1500">
        <v>1</v>
      </c>
      <c r="Y1500">
        <v>4</v>
      </c>
      <c r="Z1500">
        <v>9</v>
      </c>
      <c r="AA1500">
        <v>0.44444444444444442</v>
      </c>
      <c r="AB1500" s="2">
        <v>0</v>
      </c>
      <c r="AC1500" s="1">
        <v>0</v>
      </c>
      <c r="AD1500" s="7">
        <v>43496</v>
      </c>
      <c r="AE1500" s="7">
        <v>43496</v>
      </c>
      <c r="AF1500">
        <v>0</v>
      </c>
      <c r="AG1500" t="s">
        <v>53</v>
      </c>
      <c r="AH1500" s="2">
        <v>0</v>
      </c>
      <c r="AI1500" s="1">
        <v>0</v>
      </c>
      <c r="AJ1500" s="1">
        <v>0</v>
      </c>
      <c r="AK1500" s="6" t="str">
        <f>+IF(Tabla1[[#This Row],[REQUEST_TY]]="SR MANTENIMIENTO CORRECTIVO", "EMERGENCIA", "OTROS")</f>
        <v>EMERGENCIA</v>
      </c>
      <c r="AL1500" s="6" t="str">
        <f>+_xlfn.IFS(Tabla1[[#This Row],[Veces obj]]&lt;=1,"0-1",Tabla1[[#This Row],[Veces obj]]&lt;=2,"1-2",Tabla1[[#This Row],[Veces obj]]&lt;=3,"2-3",TRUE,"&gt;3")</f>
        <v>0-1</v>
      </c>
      <c r="AM1500" s="6" t="str">
        <f>+_xlfn.IFS(MONTH(Tabla1[[#This Row],[MES]])&lt;=3,"Q1",MONTH(Tabla1[[#This Row],[MES]])&lt;=6,"Q2",MONTH(Tabla1[[#This Row],[MES]])&lt;=9,"Q3",TRUE,"Q4")</f>
        <v>Q1</v>
      </c>
      <c r="AN1500" t="str">
        <f>+IFERROR(VLOOKUP(Tabla1[[#This Row],[CUENTA]],CTAS[],2,0),"OTROS")</f>
        <v>OTROS</v>
      </c>
      <c r="AO1500">
        <v>1</v>
      </c>
      <c r="AP1500" t="str">
        <f>+IFERROR(VLOOKUP(Tabla1[[#This Row],[EMPLEADO]],IS[],3,0),"OTROS")</f>
        <v>CHIHUAHUA</v>
      </c>
      <c r="AQ1500" t="str">
        <f>+IFERROR(VLOOKUP(Tabla1[[#This Row],[EMPLEADO]],IS[[NÓMINA]:[INGENIERO]],2,0),"OTROS")</f>
        <v>VICTOR MENDEZ</v>
      </c>
    </row>
    <row r="1501" spans="1:43" x14ac:dyDescent="0.25">
      <c r="A1501" t="s">
        <v>4444</v>
      </c>
      <c r="B1501">
        <v>1</v>
      </c>
      <c r="C1501" t="s">
        <v>6356</v>
      </c>
      <c r="D1501" t="s">
        <v>38</v>
      </c>
      <c r="E1501" t="s">
        <v>76</v>
      </c>
      <c r="F1501" t="s">
        <v>6357</v>
      </c>
      <c r="G1501" s="17" t="s">
        <v>1589</v>
      </c>
      <c r="H1501" t="s">
        <v>384</v>
      </c>
      <c r="I1501" t="s">
        <v>43</v>
      </c>
      <c r="J1501" t="s">
        <v>8</v>
      </c>
      <c r="K1501" t="s">
        <v>102</v>
      </c>
      <c r="L1501" t="s">
        <v>1590</v>
      </c>
      <c r="M1501" t="s">
        <v>222</v>
      </c>
      <c r="N1501">
        <v>0</v>
      </c>
      <c r="O1501" t="s">
        <v>47</v>
      </c>
      <c r="P1501">
        <v>4</v>
      </c>
      <c r="Q1501" t="s">
        <v>207</v>
      </c>
      <c r="R1501" t="s">
        <v>63</v>
      </c>
      <c r="S1501" t="s">
        <v>64</v>
      </c>
      <c r="T1501" t="s">
        <v>51</v>
      </c>
      <c r="U1501" t="s">
        <v>209</v>
      </c>
      <c r="V1501">
        <v>0</v>
      </c>
      <c r="W1501" s="1">
        <v>0</v>
      </c>
      <c r="X1501">
        <v>1</v>
      </c>
      <c r="Y1501">
        <v>3.52</v>
      </c>
      <c r="Z1501">
        <v>5</v>
      </c>
      <c r="AA1501">
        <v>0.70399999999999996</v>
      </c>
      <c r="AB1501" s="2">
        <v>0</v>
      </c>
      <c r="AC1501" s="1">
        <v>0</v>
      </c>
      <c r="AD1501" s="7">
        <v>43514</v>
      </c>
      <c r="AE1501" s="7">
        <v>43514</v>
      </c>
      <c r="AF1501">
        <v>0</v>
      </c>
      <c r="AG1501" t="s">
        <v>53</v>
      </c>
      <c r="AH1501" s="2">
        <v>0</v>
      </c>
      <c r="AI1501" s="1">
        <v>0</v>
      </c>
      <c r="AJ1501" s="1">
        <v>0</v>
      </c>
      <c r="AK1501" s="6" t="str">
        <f>+IF(Tabla1[[#This Row],[REQUEST_TY]]="SR MANTENIMIENTO CORRECTIVO", "EMERGENCIA", "OTROS")</f>
        <v>EMERGENCIA</v>
      </c>
      <c r="AL1501" s="6" t="str">
        <f>+_xlfn.IFS(Tabla1[[#This Row],[Veces obj]]&lt;=1,"0-1",Tabla1[[#This Row],[Veces obj]]&lt;=2,"1-2",Tabla1[[#This Row],[Veces obj]]&lt;=3,"2-3",TRUE,"&gt;3")</f>
        <v>0-1</v>
      </c>
      <c r="AM1501" s="6" t="str">
        <f>+_xlfn.IFS(MONTH(Tabla1[[#This Row],[MES]])&lt;=3,"Q1",MONTH(Tabla1[[#This Row],[MES]])&lt;=6,"Q2",MONTH(Tabla1[[#This Row],[MES]])&lt;=9,"Q3",TRUE,"Q4")</f>
        <v>Q1</v>
      </c>
      <c r="AN1501" t="str">
        <f>+IFERROR(VLOOKUP(Tabla1[[#This Row],[CUENTA]],CTAS[],2,0),"OTROS")</f>
        <v>OTROS</v>
      </c>
      <c r="AP1501" t="str">
        <f>+IFERROR(VLOOKUP(Tabla1[[#This Row],[EMPLEADO]],IS[],3,0),"OTROS")</f>
        <v>OTROS</v>
      </c>
      <c r="AQ1501" t="str">
        <f>+IFERROR(VLOOKUP(Tabla1[[#This Row],[EMPLEADO]],IS[[NÓMINA]:[INGENIERO]],2,0),"OTROS")</f>
        <v>OTROS</v>
      </c>
    </row>
    <row r="1502" spans="1:43" x14ac:dyDescent="0.25">
      <c r="A1502" t="s">
        <v>36</v>
      </c>
      <c r="B1502">
        <v>1</v>
      </c>
      <c r="C1502" t="s">
        <v>2965</v>
      </c>
      <c r="D1502" t="s">
        <v>38</v>
      </c>
      <c r="E1502" t="s">
        <v>133</v>
      </c>
      <c r="F1502" t="s">
        <v>2966</v>
      </c>
      <c r="G1502" s="17" t="s">
        <v>663</v>
      </c>
      <c r="H1502" t="s">
        <v>136</v>
      </c>
      <c r="I1502" t="s">
        <v>43</v>
      </c>
      <c r="J1502" t="s">
        <v>8</v>
      </c>
      <c r="K1502" t="s">
        <v>59</v>
      </c>
      <c r="L1502" t="s">
        <v>221</v>
      </c>
      <c r="M1502" t="s">
        <v>222</v>
      </c>
      <c r="N1502">
        <v>0</v>
      </c>
      <c r="O1502" t="s">
        <v>47</v>
      </c>
      <c r="P1502">
        <v>22</v>
      </c>
      <c r="Q1502" t="s">
        <v>62</v>
      </c>
      <c r="R1502" t="s">
        <v>138</v>
      </c>
      <c r="S1502" t="s">
        <v>139</v>
      </c>
      <c r="T1502" t="s">
        <v>51</v>
      </c>
      <c r="U1502" t="s">
        <v>262</v>
      </c>
      <c r="V1502">
        <v>1.05</v>
      </c>
      <c r="W1502" s="1">
        <v>1651.6500000000003</v>
      </c>
      <c r="X1502">
        <v>1</v>
      </c>
      <c r="Y1502">
        <v>2.82</v>
      </c>
      <c r="Z1502">
        <v>4</v>
      </c>
      <c r="AA1502">
        <v>0.70499999999999996</v>
      </c>
      <c r="AB1502" s="2">
        <v>0</v>
      </c>
      <c r="AC1502" s="1">
        <v>0</v>
      </c>
      <c r="AD1502" s="7">
        <v>43474</v>
      </c>
      <c r="AE1502" s="7">
        <v>43474</v>
      </c>
      <c r="AF1502">
        <v>0</v>
      </c>
      <c r="AG1502" t="s">
        <v>53</v>
      </c>
      <c r="AH1502" s="2">
        <v>0</v>
      </c>
      <c r="AI1502" s="1">
        <v>0</v>
      </c>
      <c r="AJ1502" s="1">
        <v>0</v>
      </c>
      <c r="AK1502" s="6" t="str">
        <f>+IF(Tabla1[[#This Row],[REQUEST_TY]]="SR MANTENIMIENTO CORRECTIVO", "EMERGENCIA", "OTROS")</f>
        <v>EMERGENCIA</v>
      </c>
      <c r="AL1502" s="6" t="str">
        <f>+_xlfn.IFS(Tabla1[[#This Row],[Veces obj]]&lt;=1,"0-1",Tabla1[[#This Row],[Veces obj]]&lt;=2,"1-2",Tabla1[[#This Row],[Veces obj]]&lt;=3,"2-3",TRUE,"&gt;3")</f>
        <v>0-1</v>
      </c>
      <c r="AM1502" s="6" t="str">
        <f>+_xlfn.IFS(MONTH(Tabla1[[#This Row],[MES]])&lt;=3,"Q1",MONTH(Tabla1[[#This Row],[MES]])&lt;=6,"Q2",MONTH(Tabla1[[#This Row],[MES]])&lt;=9,"Q3",TRUE,"Q4")</f>
        <v>Q1</v>
      </c>
      <c r="AN1502" t="str">
        <f>+IFERROR(VLOOKUP(Tabla1[[#This Row],[CUENTA]],CTAS[],2,0),"OTROS")</f>
        <v>OTROS</v>
      </c>
      <c r="AP1502" t="str">
        <f>+IFERROR(VLOOKUP(Tabla1[[#This Row],[EMPLEADO]],IS[],3,0),"OTROS")</f>
        <v>OTROS</v>
      </c>
      <c r="AQ1502" t="str">
        <f>+IFERROR(VLOOKUP(Tabla1[[#This Row],[EMPLEADO]],IS[[NÓMINA]:[INGENIERO]],2,0),"OTROS")</f>
        <v>OTROS</v>
      </c>
    </row>
    <row r="1503" spans="1:43" x14ac:dyDescent="0.25">
      <c r="A1503" t="s">
        <v>36</v>
      </c>
      <c r="B1503">
        <v>1</v>
      </c>
      <c r="C1503" t="s">
        <v>2967</v>
      </c>
      <c r="D1503" t="s">
        <v>38</v>
      </c>
      <c r="E1503" t="s">
        <v>1015</v>
      </c>
      <c r="F1503" t="s">
        <v>2968</v>
      </c>
      <c r="G1503" s="17" t="s">
        <v>2969</v>
      </c>
      <c r="H1503" t="s">
        <v>1572</v>
      </c>
      <c r="I1503" t="s">
        <v>43</v>
      </c>
      <c r="J1503" t="s">
        <v>8</v>
      </c>
      <c r="K1503" t="s">
        <v>1434</v>
      </c>
      <c r="L1503" t="s">
        <v>2169</v>
      </c>
      <c r="M1503" t="s">
        <v>1436</v>
      </c>
      <c r="N1503">
        <v>0</v>
      </c>
      <c r="O1503" t="s">
        <v>47</v>
      </c>
      <c r="P1503">
        <v>40</v>
      </c>
      <c r="Q1503" t="s">
        <v>82</v>
      </c>
      <c r="R1503" t="s">
        <v>317</v>
      </c>
      <c r="S1503" t="s">
        <v>318</v>
      </c>
      <c r="T1503" t="s">
        <v>51</v>
      </c>
      <c r="U1503" t="s">
        <v>140</v>
      </c>
      <c r="V1503">
        <v>1.1000000000000001</v>
      </c>
      <c r="W1503" s="1">
        <v>1730.3000000000004</v>
      </c>
      <c r="X1503">
        <v>1</v>
      </c>
      <c r="Y1503">
        <v>2.83</v>
      </c>
      <c r="Z1503">
        <v>4</v>
      </c>
      <c r="AA1503">
        <v>0.70750000000000002</v>
      </c>
      <c r="AB1503" s="2">
        <v>0</v>
      </c>
      <c r="AC1503" s="1">
        <v>0</v>
      </c>
      <c r="AD1503" s="7">
        <v>43480</v>
      </c>
      <c r="AE1503" s="7">
        <v>43480</v>
      </c>
      <c r="AF1503">
        <v>0</v>
      </c>
      <c r="AG1503" t="s">
        <v>53</v>
      </c>
      <c r="AH1503" s="2">
        <v>0</v>
      </c>
      <c r="AI1503" s="1">
        <v>0</v>
      </c>
      <c r="AJ1503" s="1">
        <v>0</v>
      </c>
      <c r="AK1503" s="6" t="str">
        <f>+IF(Tabla1[[#This Row],[REQUEST_TY]]="SR MANTENIMIENTO CORRECTIVO", "EMERGENCIA", "OTROS")</f>
        <v>EMERGENCIA</v>
      </c>
      <c r="AL1503" s="6" t="str">
        <f>+_xlfn.IFS(Tabla1[[#This Row],[Veces obj]]&lt;=1,"0-1",Tabla1[[#This Row],[Veces obj]]&lt;=2,"1-2",Tabla1[[#This Row],[Veces obj]]&lt;=3,"2-3",TRUE,"&gt;3")</f>
        <v>0-1</v>
      </c>
      <c r="AM1503" s="6" t="str">
        <f>+_xlfn.IFS(MONTH(Tabla1[[#This Row],[MES]])&lt;=3,"Q1",MONTH(Tabla1[[#This Row],[MES]])&lt;=6,"Q2",MONTH(Tabla1[[#This Row],[MES]])&lt;=9,"Q3",TRUE,"Q4")</f>
        <v>Q1</v>
      </c>
      <c r="AN1503" t="str">
        <f>+IFERROR(VLOOKUP(Tabla1[[#This Row],[CUENTA]],CTAS[],2,0),"OTROS")</f>
        <v>OTROS</v>
      </c>
      <c r="AP1503" t="str">
        <f>+IFERROR(VLOOKUP(Tabla1[[#This Row],[EMPLEADO]],IS[],3,0),"OTROS")</f>
        <v>OTROS</v>
      </c>
      <c r="AQ1503" t="str">
        <f>+IFERROR(VLOOKUP(Tabla1[[#This Row],[EMPLEADO]],IS[[NÓMINA]:[INGENIERO]],2,0),"OTROS")</f>
        <v>OTROS</v>
      </c>
    </row>
    <row r="1504" spans="1:43" x14ac:dyDescent="0.25">
      <c r="A1504" t="s">
        <v>36</v>
      </c>
      <c r="B1504">
        <v>1</v>
      </c>
      <c r="C1504" t="s">
        <v>2970</v>
      </c>
      <c r="D1504" t="s">
        <v>38</v>
      </c>
      <c r="E1504" t="s">
        <v>133</v>
      </c>
      <c r="F1504" t="s">
        <v>2971</v>
      </c>
      <c r="G1504" s="17" t="s">
        <v>2972</v>
      </c>
      <c r="H1504" t="s">
        <v>79</v>
      </c>
      <c r="I1504" t="s">
        <v>43</v>
      </c>
      <c r="J1504" t="s">
        <v>8</v>
      </c>
      <c r="K1504" t="s">
        <v>59</v>
      </c>
      <c r="L1504" t="s">
        <v>1941</v>
      </c>
      <c r="M1504" t="s">
        <v>530</v>
      </c>
      <c r="N1504">
        <v>0</v>
      </c>
      <c r="O1504" t="s">
        <v>47</v>
      </c>
      <c r="P1504">
        <v>44</v>
      </c>
      <c r="Q1504" t="s">
        <v>82</v>
      </c>
      <c r="R1504" t="s">
        <v>138</v>
      </c>
      <c r="S1504" t="s">
        <v>139</v>
      </c>
      <c r="T1504" t="s">
        <v>51</v>
      </c>
      <c r="U1504" t="s">
        <v>140</v>
      </c>
      <c r="V1504">
        <v>1.1000000000000001</v>
      </c>
      <c r="W1504" s="1">
        <v>1730.3000000000004</v>
      </c>
      <c r="X1504">
        <v>1</v>
      </c>
      <c r="Y1504">
        <v>2.83</v>
      </c>
      <c r="Z1504">
        <v>4</v>
      </c>
      <c r="AA1504">
        <v>0.70750000000000002</v>
      </c>
      <c r="AB1504" s="2">
        <v>0</v>
      </c>
      <c r="AC1504" s="1">
        <v>0</v>
      </c>
      <c r="AD1504" s="7">
        <v>43488</v>
      </c>
      <c r="AE1504" s="7">
        <v>43488</v>
      </c>
      <c r="AF1504">
        <v>0</v>
      </c>
      <c r="AG1504" t="s">
        <v>53</v>
      </c>
      <c r="AH1504" s="2">
        <v>0</v>
      </c>
      <c r="AI1504" s="1">
        <v>0</v>
      </c>
      <c r="AJ1504" s="1">
        <v>0</v>
      </c>
      <c r="AK1504" s="6" t="str">
        <f>+IF(Tabla1[[#This Row],[REQUEST_TY]]="SR MANTENIMIENTO CORRECTIVO", "EMERGENCIA", "OTROS")</f>
        <v>EMERGENCIA</v>
      </c>
      <c r="AL1504" s="6" t="str">
        <f>+_xlfn.IFS(Tabla1[[#This Row],[Veces obj]]&lt;=1,"0-1",Tabla1[[#This Row],[Veces obj]]&lt;=2,"1-2",Tabla1[[#This Row],[Veces obj]]&lt;=3,"2-3",TRUE,"&gt;3")</f>
        <v>0-1</v>
      </c>
      <c r="AM1504" s="6" t="str">
        <f>+_xlfn.IFS(MONTH(Tabla1[[#This Row],[MES]])&lt;=3,"Q1",MONTH(Tabla1[[#This Row],[MES]])&lt;=6,"Q2",MONTH(Tabla1[[#This Row],[MES]])&lt;=9,"Q3",TRUE,"Q4")</f>
        <v>Q1</v>
      </c>
      <c r="AN1504" t="str">
        <f>+IFERROR(VLOOKUP(Tabla1[[#This Row],[CUENTA]],CTAS[],2,0),"OTROS")</f>
        <v>OTROS</v>
      </c>
      <c r="AP1504" t="str">
        <f>+IFERROR(VLOOKUP(Tabla1[[#This Row],[EMPLEADO]],IS[],3,0),"OTROS")</f>
        <v>OTROS</v>
      </c>
      <c r="AQ1504" t="str">
        <f>+IFERROR(VLOOKUP(Tabla1[[#This Row],[EMPLEADO]],IS[[NÓMINA]:[INGENIERO]],2,0),"OTROS")</f>
        <v>OTROS</v>
      </c>
    </row>
    <row r="1505" spans="1:43" x14ac:dyDescent="0.25">
      <c r="A1505" t="s">
        <v>4444</v>
      </c>
      <c r="B1505">
        <v>1</v>
      </c>
      <c r="C1505" t="s">
        <v>6689</v>
      </c>
      <c r="D1505" t="s">
        <v>38</v>
      </c>
      <c r="E1505" t="s">
        <v>725</v>
      </c>
      <c r="F1505" t="s">
        <v>6690</v>
      </c>
      <c r="G1505" s="17" t="s">
        <v>6691</v>
      </c>
      <c r="H1505" t="s">
        <v>1052</v>
      </c>
      <c r="I1505" t="s">
        <v>43</v>
      </c>
      <c r="J1505" t="s">
        <v>8</v>
      </c>
      <c r="K1505" t="s">
        <v>102</v>
      </c>
      <c r="L1505" t="s">
        <v>1906</v>
      </c>
      <c r="M1505" t="s">
        <v>1501</v>
      </c>
      <c r="N1505">
        <v>0</v>
      </c>
      <c r="O1505" t="s">
        <v>47</v>
      </c>
      <c r="P1505">
        <v>100</v>
      </c>
      <c r="Q1505" t="s">
        <v>48</v>
      </c>
      <c r="R1505" t="s">
        <v>223</v>
      </c>
      <c r="S1505" t="s">
        <v>139</v>
      </c>
      <c r="T1505" t="s">
        <v>51</v>
      </c>
      <c r="U1505" t="s">
        <v>353</v>
      </c>
      <c r="V1505">
        <v>1.1499999999999999</v>
      </c>
      <c r="W1505" s="1">
        <v>1808.95</v>
      </c>
      <c r="X1505">
        <v>1</v>
      </c>
      <c r="Y1505">
        <v>2.83</v>
      </c>
      <c r="Z1505">
        <v>4</v>
      </c>
      <c r="AA1505">
        <v>0.70750000000000002</v>
      </c>
      <c r="AB1505" s="2">
        <v>0</v>
      </c>
      <c r="AC1505" s="1">
        <v>0</v>
      </c>
      <c r="AD1505" s="7">
        <v>43516</v>
      </c>
      <c r="AE1505" s="7">
        <v>43516</v>
      </c>
      <c r="AF1505">
        <v>0</v>
      </c>
      <c r="AG1505" t="s">
        <v>53</v>
      </c>
      <c r="AH1505" s="2">
        <v>0</v>
      </c>
      <c r="AI1505" s="1">
        <v>0</v>
      </c>
      <c r="AJ1505" s="1">
        <v>0</v>
      </c>
      <c r="AK1505" s="6" t="str">
        <f>+IF(Tabla1[[#This Row],[REQUEST_TY]]="SR MANTENIMIENTO CORRECTIVO", "EMERGENCIA", "OTROS")</f>
        <v>EMERGENCIA</v>
      </c>
      <c r="AL1505" s="6" t="str">
        <f>+_xlfn.IFS(Tabla1[[#This Row],[Veces obj]]&lt;=1,"0-1",Tabla1[[#This Row],[Veces obj]]&lt;=2,"1-2",Tabla1[[#This Row],[Veces obj]]&lt;=3,"2-3",TRUE,"&gt;3")</f>
        <v>0-1</v>
      </c>
      <c r="AM1505" s="6" t="str">
        <f>+_xlfn.IFS(MONTH(Tabla1[[#This Row],[MES]])&lt;=3,"Q1",MONTH(Tabla1[[#This Row],[MES]])&lt;=6,"Q2",MONTH(Tabla1[[#This Row],[MES]])&lt;=9,"Q3",TRUE,"Q4")</f>
        <v>Q1</v>
      </c>
      <c r="AN1505" t="str">
        <f>+IFERROR(VLOOKUP(Tabla1[[#This Row],[CUENTA]],CTAS[],2,0),"OTROS")</f>
        <v>OTROS</v>
      </c>
      <c r="AP1505" t="str">
        <f>+IFERROR(VLOOKUP(Tabla1[[#This Row],[EMPLEADO]],IS[],3,0),"OTROS")</f>
        <v>OTROS</v>
      </c>
      <c r="AQ1505" t="str">
        <f>+IFERROR(VLOOKUP(Tabla1[[#This Row],[EMPLEADO]],IS[[NÓMINA]:[INGENIERO]],2,0),"OTROS")</f>
        <v>OTROS</v>
      </c>
    </row>
    <row r="1506" spans="1:43" x14ac:dyDescent="0.25">
      <c r="A1506" t="s">
        <v>4444</v>
      </c>
      <c r="B1506">
        <v>1</v>
      </c>
      <c r="C1506" t="s">
        <v>6800</v>
      </c>
      <c r="D1506" t="s">
        <v>38</v>
      </c>
      <c r="E1506" t="s">
        <v>217</v>
      </c>
      <c r="F1506" t="s">
        <v>6801</v>
      </c>
      <c r="G1506" s="17" t="s">
        <v>945</v>
      </c>
      <c r="H1506" t="s">
        <v>915</v>
      </c>
      <c r="I1506" t="s">
        <v>43</v>
      </c>
      <c r="J1506" t="s">
        <v>8</v>
      </c>
      <c r="K1506" t="s">
        <v>59</v>
      </c>
      <c r="L1506" t="s">
        <v>946</v>
      </c>
      <c r="M1506" t="s">
        <v>316</v>
      </c>
      <c r="N1506">
        <v>0</v>
      </c>
      <c r="O1506" t="s">
        <v>47</v>
      </c>
      <c r="P1506">
        <v>22</v>
      </c>
      <c r="Q1506" t="s">
        <v>62</v>
      </c>
      <c r="R1506" t="s">
        <v>223</v>
      </c>
      <c r="S1506" t="s">
        <v>139</v>
      </c>
      <c r="T1506" t="s">
        <v>51</v>
      </c>
      <c r="U1506" t="s">
        <v>262</v>
      </c>
      <c r="V1506">
        <v>1.05</v>
      </c>
      <c r="W1506" s="1">
        <v>1651.6500000000003</v>
      </c>
      <c r="X1506">
        <v>1</v>
      </c>
      <c r="Y1506">
        <v>2.83</v>
      </c>
      <c r="Z1506">
        <v>4</v>
      </c>
      <c r="AA1506">
        <v>0.70750000000000002</v>
      </c>
      <c r="AB1506" s="2">
        <v>0</v>
      </c>
      <c r="AC1506" s="1">
        <v>0</v>
      </c>
      <c r="AD1506" s="7">
        <v>43518</v>
      </c>
      <c r="AE1506" s="7">
        <v>43518</v>
      </c>
      <c r="AF1506">
        <v>0</v>
      </c>
      <c r="AG1506" t="s">
        <v>53</v>
      </c>
      <c r="AH1506" s="2">
        <v>0</v>
      </c>
      <c r="AI1506" s="1">
        <v>0</v>
      </c>
      <c r="AJ1506" s="1">
        <v>0</v>
      </c>
      <c r="AK1506" s="6" t="str">
        <f>+IF(Tabla1[[#This Row],[REQUEST_TY]]="SR MANTENIMIENTO CORRECTIVO", "EMERGENCIA", "OTROS")</f>
        <v>EMERGENCIA</v>
      </c>
      <c r="AL1506" s="6" t="str">
        <f>+_xlfn.IFS(Tabla1[[#This Row],[Veces obj]]&lt;=1,"0-1",Tabla1[[#This Row],[Veces obj]]&lt;=2,"1-2",Tabla1[[#This Row],[Veces obj]]&lt;=3,"2-3",TRUE,"&gt;3")</f>
        <v>0-1</v>
      </c>
      <c r="AM1506" s="6" t="str">
        <f>+_xlfn.IFS(MONTH(Tabla1[[#This Row],[MES]])&lt;=3,"Q1",MONTH(Tabla1[[#This Row],[MES]])&lt;=6,"Q2",MONTH(Tabla1[[#This Row],[MES]])&lt;=9,"Q3",TRUE,"Q4")</f>
        <v>Q1</v>
      </c>
      <c r="AN1506" t="str">
        <f>+IFERROR(VLOOKUP(Tabla1[[#This Row],[CUENTA]],CTAS[],2,0),"OTROS")</f>
        <v>OTROS</v>
      </c>
      <c r="AP1506" t="str">
        <f>+IFERROR(VLOOKUP(Tabla1[[#This Row],[EMPLEADO]],IS[],3,0),"OTROS")</f>
        <v>OTROS</v>
      </c>
      <c r="AQ1506" t="str">
        <f>+IFERROR(VLOOKUP(Tabla1[[#This Row],[EMPLEADO]],IS[[NÓMINA]:[INGENIERO]],2,0),"OTROS")</f>
        <v>OTROS</v>
      </c>
    </row>
    <row r="1507" spans="1:43" x14ac:dyDescent="0.25">
      <c r="A1507" t="s">
        <v>36</v>
      </c>
      <c r="B1507">
        <v>1</v>
      </c>
      <c r="C1507" t="s">
        <v>2973</v>
      </c>
      <c r="D1507" t="s">
        <v>38</v>
      </c>
      <c r="E1507" t="s">
        <v>76</v>
      </c>
      <c r="F1507" t="s">
        <v>2974</v>
      </c>
      <c r="G1507" s="17" t="s">
        <v>2898</v>
      </c>
      <c r="H1507" t="s">
        <v>101</v>
      </c>
      <c r="I1507" t="s">
        <v>43</v>
      </c>
      <c r="J1507" t="s">
        <v>8</v>
      </c>
      <c r="K1507" t="s">
        <v>102</v>
      </c>
      <c r="L1507" t="s">
        <v>1027</v>
      </c>
      <c r="M1507" t="s">
        <v>1028</v>
      </c>
      <c r="N1507">
        <v>0</v>
      </c>
      <c r="O1507" t="s">
        <v>105</v>
      </c>
      <c r="P1507">
        <v>6</v>
      </c>
      <c r="Q1507" t="s">
        <v>207</v>
      </c>
      <c r="R1507" t="s">
        <v>63</v>
      </c>
      <c r="S1507" t="s">
        <v>64</v>
      </c>
      <c r="T1507" t="s">
        <v>51</v>
      </c>
      <c r="U1507" t="s">
        <v>209</v>
      </c>
      <c r="V1507">
        <v>0</v>
      </c>
      <c r="W1507" s="1">
        <v>0</v>
      </c>
      <c r="X1507">
        <v>1</v>
      </c>
      <c r="Y1507">
        <v>3.54</v>
      </c>
      <c r="Z1507">
        <v>5</v>
      </c>
      <c r="AA1507">
        <v>0.70799999999999996</v>
      </c>
      <c r="AB1507" s="2">
        <v>0</v>
      </c>
      <c r="AC1507" s="1">
        <v>0</v>
      </c>
      <c r="AD1507" s="7">
        <v>43493</v>
      </c>
      <c r="AE1507" s="7">
        <v>43493</v>
      </c>
      <c r="AF1507">
        <v>0</v>
      </c>
      <c r="AG1507" t="s">
        <v>53</v>
      </c>
      <c r="AH1507" s="2">
        <v>0</v>
      </c>
      <c r="AI1507" s="1">
        <v>0</v>
      </c>
      <c r="AJ1507" s="1">
        <v>0</v>
      </c>
      <c r="AK1507" s="6" t="str">
        <f>+IF(Tabla1[[#This Row],[REQUEST_TY]]="SR MANTENIMIENTO CORRECTIVO", "EMERGENCIA", "OTROS")</f>
        <v>EMERGENCIA</v>
      </c>
      <c r="AL1507" s="6" t="str">
        <f>+_xlfn.IFS(Tabla1[[#This Row],[Veces obj]]&lt;=1,"0-1",Tabla1[[#This Row],[Veces obj]]&lt;=2,"1-2",Tabla1[[#This Row],[Veces obj]]&lt;=3,"2-3",TRUE,"&gt;3")</f>
        <v>0-1</v>
      </c>
      <c r="AM1507" s="6" t="str">
        <f>+_xlfn.IFS(MONTH(Tabla1[[#This Row],[MES]])&lt;=3,"Q1",MONTH(Tabla1[[#This Row],[MES]])&lt;=6,"Q2",MONTH(Tabla1[[#This Row],[MES]])&lt;=9,"Q3",TRUE,"Q4")</f>
        <v>Q1</v>
      </c>
      <c r="AN1507" t="str">
        <f>+IFERROR(VLOOKUP(Tabla1[[#This Row],[CUENTA]],CTAS[],2,0),"OTROS")</f>
        <v>OTROS</v>
      </c>
      <c r="AP1507" t="str">
        <f>+IFERROR(VLOOKUP(Tabla1[[#This Row],[EMPLEADO]],IS[],3,0),"OTROS")</f>
        <v>OTROS</v>
      </c>
      <c r="AQ1507" t="str">
        <f>+IFERROR(VLOOKUP(Tabla1[[#This Row],[EMPLEADO]],IS[[NÓMINA]:[INGENIERO]],2,0),"OTROS")</f>
        <v>OTROS</v>
      </c>
    </row>
    <row r="1508" spans="1:43" x14ac:dyDescent="0.25">
      <c r="A1508" t="s">
        <v>36</v>
      </c>
      <c r="B1508">
        <v>1</v>
      </c>
      <c r="C1508" t="s">
        <v>2975</v>
      </c>
      <c r="D1508" t="s">
        <v>38</v>
      </c>
      <c r="E1508" t="s">
        <v>176</v>
      </c>
      <c r="F1508" t="s">
        <v>2976</v>
      </c>
      <c r="G1508" s="17" t="s">
        <v>2977</v>
      </c>
      <c r="H1508" t="s">
        <v>106</v>
      </c>
      <c r="I1508" t="s">
        <v>43</v>
      </c>
      <c r="J1508" t="s">
        <v>8</v>
      </c>
      <c r="K1508" t="s">
        <v>179</v>
      </c>
      <c r="L1508" t="s">
        <v>2978</v>
      </c>
      <c r="M1508" t="s">
        <v>131</v>
      </c>
      <c r="N1508">
        <v>0</v>
      </c>
      <c r="O1508" t="s">
        <v>47</v>
      </c>
      <c r="P1508">
        <v>169</v>
      </c>
      <c r="Q1508" t="s">
        <v>48</v>
      </c>
      <c r="R1508" t="s">
        <v>49</v>
      </c>
      <c r="S1508" t="s">
        <v>50</v>
      </c>
      <c r="T1508" t="s">
        <v>51</v>
      </c>
      <c r="U1508" t="s">
        <v>52</v>
      </c>
      <c r="V1508">
        <v>1.05</v>
      </c>
      <c r="W1508" s="1">
        <v>750.75000000000011</v>
      </c>
      <c r="X1508">
        <v>1</v>
      </c>
      <c r="Y1508">
        <v>3.55</v>
      </c>
      <c r="Z1508">
        <v>5</v>
      </c>
      <c r="AA1508">
        <v>0.71</v>
      </c>
      <c r="AB1508" s="2">
        <v>0</v>
      </c>
      <c r="AC1508" s="1">
        <v>0</v>
      </c>
      <c r="AD1508" s="7">
        <v>43469</v>
      </c>
      <c r="AE1508" s="7">
        <v>43469</v>
      </c>
      <c r="AF1508">
        <v>0</v>
      </c>
      <c r="AG1508" t="s">
        <v>53</v>
      </c>
      <c r="AH1508" s="2">
        <v>0</v>
      </c>
      <c r="AI1508" s="1">
        <v>0</v>
      </c>
      <c r="AJ1508" s="1">
        <v>0</v>
      </c>
      <c r="AK1508" s="6" t="str">
        <f>+IF(Tabla1[[#This Row],[REQUEST_TY]]="SR MANTENIMIENTO CORRECTIVO", "EMERGENCIA", "OTROS")</f>
        <v>EMERGENCIA</v>
      </c>
      <c r="AL1508" s="6" t="str">
        <f>+_xlfn.IFS(Tabla1[[#This Row],[Veces obj]]&lt;=1,"0-1",Tabla1[[#This Row],[Veces obj]]&lt;=2,"1-2",Tabla1[[#This Row],[Veces obj]]&lt;=3,"2-3",TRUE,"&gt;3")</f>
        <v>0-1</v>
      </c>
      <c r="AM1508" s="6" t="str">
        <f>+_xlfn.IFS(MONTH(Tabla1[[#This Row],[MES]])&lt;=3,"Q1",MONTH(Tabla1[[#This Row],[MES]])&lt;=6,"Q2",MONTH(Tabla1[[#This Row],[MES]])&lt;=9,"Q3",TRUE,"Q4")</f>
        <v>Q1</v>
      </c>
      <c r="AN1508" t="str">
        <f>+IFERROR(VLOOKUP(Tabla1[[#This Row],[CUENTA]],CTAS[],2,0),"OTROS")</f>
        <v>OTROS</v>
      </c>
      <c r="AP1508" t="str">
        <f>+IFERROR(VLOOKUP(Tabla1[[#This Row],[EMPLEADO]],IS[],3,0),"OTROS")</f>
        <v>OTROS</v>
      </c>
      <c r="AQ1508" t="str">
        <f>+IFERROR(VLOOKUP(Tabla1[[#This Row],[EMPLEADO]],IS[[NÓMINA]:[INGENIERO]],2,0),"OTROS")</f>
        <v>OTROS</v>
      </c>
    </row>
    <row r="1509" spans="1:43" x14ac:dyDescent="0.25">
      <c r="A1509" t="s">
        <v>36</v>
      </c>
      <c r="B1509">
        <v>1</v>
      </c>
      <c r="C1509" t="s">
        <v>2979</v>
      </c>
      <c r="D1509" t="s">
        <v>38</v>
      </c>
      <c r="E1509" t="s">
        <v>217</v>
      </c>
      <c r="F1509" t="s">
        <v>2980</v>
      </c>
      <c r="G1509" s="17" t="s">
        <v>2981</v>
      </c>
      <c r="H1509" t="s">
        <v>1052</v>
      </c>
      <c r="I1509" t="s">
        <v>43</v>
      </c>
      <c r="J1509" t="s">
        <v>8</v>
      </c>
      <c r="K1509" t="s">
        <v>59</v>
      </c>
      <c r="L1509" t="s">
        <v>60</v>
      </c>
      <c r="M1509" t="s">
        <v>61</v>
      </c>
      <c r="N1509">
        <v>0</v>
      </c>
      <c r="O1509" t="s">
        <v>47</v>
      </c>
      <c r="P1509">
        <v>39</v>
      </c>
      <c r="Q1509" t="s">
        <v>82</v>
      </c>
      <c r="R1509" t="s">
        <v>223</v>
      </c>
      <c r="S1509" t="s">
        <v>139</v>
      </c>
      <c r="T1509" t="s">
        <v>51</v>
      </c>
      <c r="U1509" t="s">
        <v>140</v>
      </c>
      <c r="V1509">
        <v>1.1000000000000001</v>
      </c>
      <c r="W1509" s="1">
        <v>1730.3000000000004</v>
      </c>
      <c r="X1509">
        <v>1</v>
      </c>
      <c r="Y1509">
        <v>2.84</v>
      </c>
      <c r="Z1509">
        <v>4</v>
      </c>
      <c r="AA1509">
        <v>0.71</v>
      </c>
      <c r="AB1509" s="2">
        <v>0</v>
      </c>
      <c r="AC1509" s="1">
        <v>0</v>
      </c>
      <c r="AD1509" s="7">
        <v>43479</v>
      </c>
      <c r="AE1509" s="7">
        <v>43479</v>
      </c>
      <c r="AF1509">
        <v>0</v>
      </c>
      <c r="AG1509" t="s">
        <v>53</v>
      </c>
      <c r="AH1509" s="2">
        <v>0</v>
      </c>
      <c r="AI1509" s="1">
        <v>0</v>
      </c>
      <c r="AJ1509" s="1">
        <v>0</v>
      </c>
      <c r="AK1509" s="6" t="str">
        <f>+IF(Tabla1[[#This Row],[REQUEST_TY]]="SR MANTENIMIENTO CORRECTIVO", "EMERGENCIA", "OTROS")</f>
        <v>EMERGENCIA</v>
      </c>
      <c r="AL1509" s="6" t="str">
        <f>+_xlfn.IFS(Tabla1[[#This Row],[Veces obj]]&lt;=1,"0-1",Tabla1[[#This Row],[Veces obj]]&lt;=2,"1-2",Tabla1[[#This Row],[Veces obj]]&lt;=3,"2-3",TRUE,"&gt;3")</f>
        <v>0-1</v>
      </c>
      <c r="AM1509" s="6" t="str">
        <f>+_xlfn.IFS(MONTH(Tabla1[[#This Row],[MES]])&lt;=3,"Q1",MONTH(Tabla1[[#This Row],[MES]])&lt;=6,"Q2",MONTH(Tabla1[[#This Row],[MES]])&lt;=9,"Q3",TRUE,"Q4")</f>
        <v>Q1</v>
      </c>
      <c r="AN1509" t="str">
        <f>+IFERROR(VLOOKUP(Tabla1[[#This Row],[CUENTA]],CTAS[],2,0),"OTROS")</f>
        <v>OTROS</v>
      </c>
      <c r="AP1509" t="str">
        <f>+IFERROR(VLOOKUP(Tabla1[[#This Row],[EMPLEADO]],IS[],3,0),"OTROS")</f>
        <v>OTROS</v>
      </c>
      <c r="AQ1509" t="str">
        <f>+IFERROR(VLOOKUP(Tabla1[[#This Row],[EMPLEADO]],IS[[NÓMINA]:[INGENIERO]],2,0),"OTROS")</f>
        <v>OTROS</v>
      </c>
    </row>
    <row r="1510" spans="1:43" x14ac:dyDescent="0.25">
      <c r="A1510" t="s">
        <v>36</v>
      </c>
      <c r="B1510">
        <v>1</v>
      </c>
      <c r="C1510" t="s">
        <v>2982</v>
      </c>
      <c r="D1510" t="s">
        <v>38</v>
      </c>
      <c r="E1510" t="s">
        <v>1077</v>
      </c>
      <c r="F1510" t="s">
        <v>2983</v>
      </c>
      <c r="G1510" s="17" t="s">
        <v>2786</v>
      </c>
      <c r="H1510" t="s">
        <v>409</v>
      </c>
      <c r="I1510" t="s">
        <v>43</v>
      </c>
      <c r="J1510" t="s">
        <v>8</v>
      </c>
      <c r="K1510" t="s">
        <v>1273</v>
      </c>
      <c r="L1510" t="s">
        <v>1274</v>
      </c>
      <c r="M1510" t="s">
        <v>968</v>
      </c>
      <c r="N1510">
        <v>0</v>
      </c>
      <c r="O1510" t="s">
        <v>47</v>
      </c>
      <c r="P1510">
        <v>6</v>
      </c>
      <c r="Q1510" t="s">
        <v>207</v>
      </c>
      <c r="R1510" t="s">
        <v>63</v>
      </c>
      <c r="S1510" t="s">
        <v>64</v>
      </c>
      <c r="T1510" t="s">
        <v>51</v>
      </c>
      <c r="U1510" t="s">
        <v>209</v>
      </c>
      <c r="V1510">
        <v>0</v>
      </c>
      <c r="W1510" s="1">
        <v>0</v>
      </c>
      <c r="X1510">
        <v>1</v>
      </c>
      <c r="Y1510">
        <v>3.55</v>
      </c>
      <c r="Z1510">
        <v>5</v>
      </c>
      <c r="AA1510">
        <v>0.71</v>
      </c>
      <c r="AB1510" s="2">
        <v>0</v>
      </c>
      <c r="AC1510" s="1">
        <v>0</v>
      </c>
      <c r="AD1510" s="7">
        <v>43487</v>
      </c>
      <c r="AE1510" s="7">
        <v>43488</v>
      </c>
      <c r="AF1510">
        <v>1</v>
      </c>
      <c r="AG1510" t="s">
        <v>53</v>
      </c>
      <c r="AH1510" s="2">
        <v>0</v>
      </c>
      <c r="AI1510" s="1">
        <v>0</v>
      </c>
      <c r="AJ1510" s="1">
        <v>0</v>
      </c>
      <c r="AK1510" s="6" t="str">
        <f>+IF(Tabla1[[#This Row],[REQUEST_TY]]="SR MANTENIMIENTO CORRECTIVO", "EMERGENCIA", "OTROS")</f>
        <v>EMERGENCIA</v>
      </c>
      <c r="AL1510" s="6" t="str">
        <f>+_xlfn.IFS(Tabla1[[#This Row],[Veces obj]]&lt;=1,"0-1",Tabla1[[#This Row],[Veces obj]]&lt;=2,"1-2",Tabla1[[#This Row],[Veces obj]]&lt;=3,"2-3",TRUE,"&gt;3")</f>
        <v>0-1</v>
      </c>
      <c r="AM1510" s="6" t="str">
        <f>+_xlfn.IFS(MONTH(Tabla1[[#This Row],[MES]])&lt;=3,"Q1",MONTH(Tabla1[[#This Row],[MES]])&lt;=6,"Q2",MONTH(Tabla1[[#This Row],[MES]])&lt;=9,"Q3",TRUE,"Q4")</f>
        <v>Q1</v>
      </c>
      <c r="AN1510" t="str">
        <f>+IFERROR(VLOOKUP(Tabla1[[#This Row],[CUENTA]],CTAS[],2,0),"OTROS")</f>
        <v>OTROS</v>
      </c>
      <c r="AP1510" t="str">
        <f>+IFERROR(VLOOKUP(Tabla1[[#This Row],[EMPLEADO]],IS[],3,0),"OTROS")</f>
        <v>OTROS</v>
      </c>
      <c r="AQ1510" t="str">
        <f>+IFERROR(VLOOKUP(Tabla1[[#This Row],[EMPLEADO]],IS[[NÓMINA]:[INGENIERO]],2,0),"OTROS")</f>
        <v>OTROS</v>
      </c>
    </row>
    <row r="1511" spans="1:43" x14ac:dyDescent="0.25">
      <c r="A1511" t="s">
        <v>36</v>
      </c>
      <c r="B1511">
        <v>1</v>
      </c>
      <c r="C1511" t="s">
        <v>2984</v>
      </c>
      <c r="D1511" t="s">
        <v>38</v>
      </c>
      <c r="E1511" t="s">
        <v>39</v>
      </c>
      <c r="F1511" t="s">
        <v>2985</v>
      </c>
      <c r="G1511" s="17" t="s">
        <v>2986</v>
      </c>
      <c r="H1511" t="s">
        <v>58</v>
      </c>
      <c r="I1511" t="s">
        <v>43</v>
      </c>
      <c r="J1511" t="s">
        <v>8</v>
      </c>
      <c r="K1511" t="s">
        <v>117</v>
      </c>
      <c r="L1511" t="s">
        <v>2987</v>
      </c>
      <c r="M1511" t="s">
        <v>505</v>
      </c>
      <c r="N1511">
        <v>0</v>
      </c>
      <c r="O1511" t="s">
        <v>47</v>
      </c>
      <c r="P1511">
        <v>334</v>
      </c>
      <c r="Q1511" t="s">
        <v>48</v>
      </c>
      <c r="R1511" t="s">
        <v>49</v>
      </c>
      <c r="S1511" t="s">
        <v>50</v>
      </c>
      <c r="T1511" t="s">
        <v>51</v>
      </c>
      <c r="U1511" t="s">
        <v>52</v>
      </c>
      <c r="V1511">
        <v>1.05</v>
      </c>
      <c r="W1511" s="1">
        <v>750.75000000000011</v>
      </c>
      <c r="X1511">
        <v>1</v>
      </c>
      <c r="Y1511">
        <v>3.55</v>
      </c>
      <c r="Z1511">
        <v>5</v>
      </c>
      <c r="AA1511">
        <v>0.71</v>
      </c>
      <c r="AB1511" s="2">
        <v>0</v>
      </c>
      <c r="AC1511" s="1">
        <v>0</v>
      </c>
      <c r="AD1511" s="7">
        <v>43495</v>
      </c>
      <c r="AE1511" s="7">
        <v>43495</v>
      </c>
      <c r="AF1511">
        <v>0</v>
      </c>
      <c r="AG1511" t="s">
        <v>53</v>
      </c>
      <c r="AH1511" s="2">
        <v>0</v>
      </c>
      <c r="AI1511" s="1">
        <v>0</v>
      </c>
      <c r="AJ1511" s="1">
        <v>0</v>
      </c>
      <c r="AK1511" s="6" t="str">
        <f>+IF(Tabla1[[#This Row],[REQUEST_TY]]="SR MANTENIMIENTO CORRECTIVO", "EMERGENCIA", "OTROS")</f>
        <v>EMERGENCIA</v>
      </c>
      <c r="AL1511" s="6" t="str">
        <f>+_xlfn.IFS(Tabla1[[#This Row],[Veces obj]]&lt;=1,"0-1",Tabla1[[#This Row],[Veces obj]]&lt;=2,"1-2",Tabla1[[#This Row],[Veces obj]]&lt;=3,"2-3",TRUE,"&gt;3")</f>
        <v>0-1</v>
      </c>
      <c r="AM1511" s="6" t="str">
        <f>+_xlfn.IFS(MONTH(Tabla1[[#This Row],[MES]])&lt;=3,"Q1",MONTH(Tabla1[[#This Row],[MES]])&lt;=6,"Q2",MONTH(Tabla1[[#This Row],[MES]])&lt;=9,"Q3",TRUE,"Q4")</f>
        <v>Q1</v>
      </c>
      <c r="AN1511" t="str">
        <f>+IFERROR(VLOOKUP(Tabla1[[#This Row],[CUENTA]],CTAS[],2,0),"OTROS")</f>
        <v>OTROS</v>
      </c>
      <c r="AP1511" t="str">
        <f>+IFERROR(VLOOKUP(Tabla1[[#This Row],[EMPLEADO]],IS[],3,0),"OTROS")</f>
        <v>OTROS</v>
      </c>
      <c r="AQ1511" t="str">
        <f>+IFERROR(VLOOKUP(Tabla1[[#This Row],[EMPLEADO]],IS[[NÓMINA]:[INGENIERO]],2,0),"OTROS")</f>
        <v>OTROS</v>
      </c>
    </row>
    <row r="1512" spans="1:43" x14ac:dyDescent="0.25">
      <c r="A1512" t="s">
        <v>36</v>
      </c>
      <c r="B1512">
        <v>1</v>
      </c>
      <c r="C1512" t="s">
        <v>2988</v>
      </c>
      <c r="D1512" t="s">
        <v>38</v>
      </c>
      <c r="E1512" t="s">
        <v>133</v>
      </c>
      <c r="F1512" t="s">
        <v>2989</v>
      </c>
      <c r="G1512" s="17" t="s">
        <v>503</v>
      </c>
      <c r="H1512" t="s">
        <v>136</v>
      </c>
      <c r="I1512" t="s">
        <v>43</v>
      </c>
      <c r="J1512" t="s">
        <v>8</v>
      </c>
      <c r="K1512" t="s">
        <v>59</v>
      </c>
      <c r="L1512" t="s">
        <v>504</v>
      </c>
      <c r="M1512" t="s">
        <v>505</v>
      </c>
      <c r="N1512">
        <v>0</v>
      </c>
      <c r="O1512" t="s">
        <v>47</v>
      </c>
      <c r="P1512">
        <v>1</v>
      </c>
      <c r="Q1512" t="s">
        <v>388</v>
      </c>
      <c r="R1512" t="s">
        <v>138</v>
      </c>
      <c r="S1512" t="s">
        <v>139</v>
      </c>
      <c r="T1512" t="s">
        <v>51</v>
      </c>
      <c r="U1512" t="s">
        <v>872</v>
      </c>
      <c r="V1512">
        <v>0</v>
      </c>
      <c r="W1512" s="1">
        <v>0</v>
      </c>
      <c r="X1512">
        <v>1</v>
      </c>
      <c r="Y1512">
        <v>2.85</v>
      </c>
      <c r="Z1512">
        <v>4</v>
      </c>
      <c r="AA1512">
        <v>0.71250000000000002</v>
      </c>
      <c r="AB1512" s="2">
        <v>0</v>
      </c>
      <c r="AC1512" s="1">
        <v>0</v>
      </c>
      <c r="AD1512" s="7">
        <v>43475</v>
      </c>
      <c r="AE1512" s="7">
        <v>43475</v>
      </c>
      <c r="AF1512">
        <v>0</v>
      </c>
      <c r="AG1512" t="s">
        <v>53</v>
      </c>
      <c r="AH1512" s="2">
        <v>0</v>
      </c>
      <c r="AI1512" s="1">
        <v>0</v>
      </c>
      <c r="AJ1512" s="1">
        <v>0</v>
      </c>
      <c r="AK1512" s="6" t="str">
        <f>+IF(Tabla1[[#This Row],[REQUEST_TY]]="SR MANTENIMIENTO CORRECTIVO", "EMERGENCIA", "OTROS")</f>
        <v>EMERGENCIA</v>
      </c>
      <c r="AL1512" s="6" t="str">
        <f>+_xlfn.IFS(Tabla1[[#This Row],[Veces obj]]&lt;=1,"0-1",Tabla1[[#This Row],[Veces obj]]&lt;=2,"1-2",Tabla1[[#This Row],[Veces obj]]&lt;=3,"2-3",TRUE,"&gt;3")</f>
        <v>0-1</v>
      </c>
      <c r="AM1512" s="6" t="str">
        <f>+_xlfn.IFS(MONTH(Tabla1[[#This Row],[MES]])&lt;=3,"Q1",MONTH(Tabla1[[#This Row],[MES]])&lt;=6,"Q2",MONTH(Tabla1[[#This Row],[MES]])&lt;=9,"Q3",TRUE,"Q4")</f>
        <v>Q1</v>
      </c>
      <c r="AN1512" t="str">
        <f>+IFERROR(VLOOKUP(Tabla1[[#This Row],[CUENTA]],CTAS[],2,0),"OTROS")</f>
        <v>OTROS</v>
      </c>
      <c r="AP1512" t="str">
        <f>+IFERROR(VLOOKUP(Tabla1[[#This Row],[EMPLEADO]],IS[],3,0),"OTROS")</f>
        <v>OTROS</v>
      </c>
      <c r="AQ1512" t="str">
        <f>+IFERROR(VLOOKUP(Tabla1[[#This Row],[EMPLEADO]],IS[[NÓMINA]:[INGENIERO]],2,0),"OTROS")</f>
        <v>OTROS</v>
      </c>
    </row>
    <row r="1513" spans="1:43" x14ac:dyDescent="0.25">
      <c r="A1513" t="s">
        <v>36</v>
      </c>
      <c r="B1513">
        <v>1</v>
      </c>
      <c r="C1513" t="s">
        <v>2379</v>
      </c>
      <c r="D1513" t="s">
        <v>38</v>
      </c>
      <c r="E1513" t="s">
        <v>2380</v>
      </c>
      <c r="F1513" t="s">
        <v>2381</v>
      </c>
      <c r="G1513" s="17" t="s">
        <v>2382</v>
      </c>
      <c r="H1513" t="s">
        <v>592</v>
      </c>
      <c r="I1513" t="s">
        <v>43</v>
      </c>
      <c r="J1513" t="s">
        <v>8</v>
      </c>
      <c r="K1513" t="s">
        <v>438</v>
      </c>
      <c r="L1513" t="s">
        <v>2383</v>
      </c>
      <c r="M1513" t="s">
        <v>165</v>
      </c>
      <c r="N1513">
        <v>0</v>
      </c>
      <c r="O1513" t="s">
        <v>47</v>
      </c>
      <c r="P1513">
        <v>5</v>
      </c>
      <c r="Q1513" t="s">
        <v>207</v>
      </c>
      <c r="R1513" t="s">
        <v>223</v>
      </c>
      <c r="S1513" t="s">
        <v>139</v>
      </c>
      <c r="T1513" t="s">
        <v>51</v>
      </c>
      <c r="U1513" t="s">
        <v>879</v>
      </c>
      <c r="V1513">
        <v>0.6</v>
      </c>
      <c r="W1513" s="1">
        <v>943.80000000000007</v>
      </c>
      <c r="X1513">
        <v>1</v>
      </c>
      <c r="Y1513">
        <v>1.8</v>
      </c>
      <c r="Z1513">
        <v>4</v>
      </c>
      <c r="AA1513">
        <v>0.45</v>
      </c>
      <c r="AB1513" s="2">
        <v>0</v>
      </c>
      <c r="AC1513" s="1">
        <v>0</v>
      </c>
      <c r="AD1513" s="7">
        <v>43487</v>
      </c>
      <c r="AE1513" s="7">
        <v>43487</v>
      </c>
      <c r="AF1513">
        <v>0</v>
      </c>
      <c r="AG1513" t="s">
        <v>53</v>
      </c>
      <c r="AH1513" s="2">
        <v>0</v>
      </c>
      <c r="AI1513" s="1">
        <v>0</v>
      </c>
      <c r="AJ1513" s="1">
        <v>0</v>
      </c>
      <c r="AK1513" s="6" t="str">
        <f>+IF(Tabla1[[#This Row],[REQUEST_TY]]="SR MANTENIMIENTO CORRECTIVO", "EMERGENCIA", "OTROS")</f>
        <v>EMERGENCIA</v>
      </c>
      <c r="AL1513" s="6" t="str">
        <f>+_xlfn.IFS(Tabla1[[#This Row],[Veces obj]]&lt;=1,"0-1",Tabla1[[#This Row],[Veces obj]]&lt;=2,"1-2",Tabla1[[#This Row],[Veces obj]]&lt;=3,"2-3",TRUE,"&gt;3")</f>
        <v>0-1</v>
      </c>
      <c r="AM1513" s="6" t="str">
        <f>+_xlfn.IFS(MONTH(Tabla1[[#This Row],[MES]])&lt;=3,"Q1",MONTH(Tabla1[[#This Row],[MES]])&lt;=6,"Q2",MONTH(Tabla1[[#This Row],[MES]])&lt;=9,"Q3",TRUE,"Q4")</f>
        <v>Q1</v>
      </c>
      <c r="AN1513" t="str">
        <f>+IFERROR(VLOOKUP(Tabla1[[#This Row],[CUENTA]],CTAS[],2,0),"OTROS")</f>
        <v>OTROS</v>
      </c>
      <c r="AO1513">
        <v>1</v>
      </c>
      <c r="AP1513" t="str">
        <f>+IFERROR(VLOOKUP(Tabla1[[#This Row],[EMPLEADO]],IS[],3,0),"OTROS")</f>
        <v>CHIHUAHUA</v>
      </c>
      <c r="AQ1513" t="str">
        <f>+IFERROR(VLOOKUP(Tabla1[[#This Row],[EMPLEADO]],IS[[NÓMINA]:[INGENIERO]],2,0),"OTROS")</f>
        <v>VICTOR MENDEZ</v>
      </c>
    </row>
    <row r="1514" spans="1:43" x14ac:dyDescent="0.25">
      <c r="A1514" t="s">
        <v>4444</v>
      </c>
      <c r="B1514">
        <v>1</v>
      </c>
      <c r="C1514" t="s">
        <v>6861</v>
      </c>
      <c r="D1514" t="s">
        <v>38</v>
      </c>
      <c r="E1514" t="s">
        <v>725</v>
      </c>
      <c r="F1514" t="s">
        <v>6862</v>
      </c>
      <c r="G1514" s="17" t="s">
        <v>6863</v>
      </c>
      <c r="H1514" t="s">
        <v>220</v>
      </c>
      <c r="I1514" t="s">
        <v>43</v>
      </c>
      <c r="J1514" t="s">
        <v>8</v>
      </c>
      <c r="K1514" t="s">
        <v>59</v>
      </c>
      <c r="L1514" t="s">
        <v>6864</v>
      </c>
      <c r="M1514" t="s">
        <v>1496</v>
      </c>
      <c r="N1514">
        <v>0</v>
      </c>
      <c r="O1514" t="s">
        <v>47</v>
      </c>
      <c r="P1514">
        <v>80</v>
      </c>
      <c r="Q1514" t="s">
        <v>48</v>
      </c>
      <c r="R1514" t="s">
        <v>223</v>
      </c>
      <c r="S1514" t="s">
        <v>139</v>
      </c>
      <c r="T1514" t="s">
        <v>51</v>
      </c>
      <c r="U1514" t="s">
        <v>353</v>
      </c>
      <c r="V1514">
        <v>1.1499999999999999</v>
      </c>
      <c r="W1514" s="1">
        <v>1808.95</v>
      </c>
      <c r="X1514">
        <v>1</v>
      </c>
      <c r="Y1514">
        <v>2.85</v>
      </c>
      <c r="Z1514">
        <v>4</v>
      </c>
      <c r="AA1514">
        <v>0.71250000000000002</v>
      </c>
      <c r="AB1514" s="2">
        <v>0</v>
      </c>
      <c r="AC1514" s="1">
        <v>0</v>
      </c>
      <c r="AD1514" s="7">
        <v>43518</v>
      </c>
      <c r="AE1514" s="7">
        <v>43518</v>
      </c>
      <c r="AF1514">
        <v>0</v>
      </c>
      <c r="AG1514" t="s">
        <v>53</v>
      </c>
      <c r="AH1514" s="2">
        <v>0</v>
      </c>
      <c r="AI1514" s="1">
        <v>0</v>
      </c>
      <c r="AJ1514" s="1">
        <v>0</v>
      </c>
      <c r="AK1514" s="6" t="str">
        <f>+IF(Tabla1[[#This Row],[REQUEST_TY]]="SR MANTENIMIENTO CORRECTIVO", "EMERGENCIA", "OTROS")</f>
        <v>EMERGENCIA</v>
      </c>
      <c r="AL1514" s="6" t="str">
        <f>+_xlfn.IFS(Tabla1[[#This Row],[Veces obj]]&lt;=1,"0-1",Tabla1[[#This Row],[Veces obj]]&lt;=2,"1-2",Tabla1[[#This Row],[Veces obj]]&lt;=3,"2-3",TRUE,"&gt;3")</f>
        <v>0-1</v>
      </c>
      <c r="AM1514" s="6" t="str">
        <f>+_xlfn.IFS(MONTH(Tabla1[[#This Row],[MES]])&lt;=3,"Q1",MONTH(Tabla1[[#This Row],[MES]])&lt;=6,"Q2",MONTH(Tabla1[[#This Row],[MES]])&lt;=9,"Q3",TRUE,"Q4")</f>
        <v>Q1</v>
      </c>
      <c r="AN1514" t="str">
        <f>+IFERROR(VLOOKUP(Tabla1[[#This Row],[CUENTA]],CTAS[],2,0),"OTROS")</f>
        <v>OTROS</v>
      </c>
      <c r="AP1514" t="str">
        <f>+IFERROR(VLOOKUP(Tabla1[[#This Row],[EMPLEADO]],IS[],3,0),"OTROS")</f>
        <v>OTROS</v>
      </c>
      <c r="AQ1514" t="str">
        <f>+IFERROR(VLOOKUP(Tabla1[[#This Row],[EMPLEADO]],IS[[NÓMINA]:[INGENIERO]],2,0),"OTROS")</f>
        <v>OTROS</v>
      </c>
    </row>
    <row r="1515" spans="1:43" x14ac:dyDescent="0.25">
      <c r="A1515" t="s">
        <v>36</v>
      </c>
      <c r="B1515">
        <v>1</v>
      </c>
      <c r="C1515" t="s">
        <v>2990</v>
      </c>
      <c r="D1515" t="s">
        <v>38</v>
      </c>
      <c r="E1515" t="s">
        <v>176</v>
      </c>
      <c r="F1515" t="s">
        <v>2991</v>
      </c>
      <c r="G1515" s="17" t="s">
        <v>2992</v>
      </c>
      <c r="H1515" t="s">
        <v>868</v>
      </c>
      <c r="I1515" t="s">
        <v>43</v>
      </c>
      <c r="J1515" t="s">
        <v>8</v>
      </c>
      <c r="K1515" t="s">
        <v>179</v>
      </c>
      <c r="L1515" t="s">
        <v>2993</v>
      </c>
      <c r="M1515" t="s">
        <v>2994</v>
      </c>
      <c r="N1515">
        <v>1</v>
      </c>
      <c r="O1515" t="s">
        <v>47</v>
      </c>
      <c r="P1515">
        <v>574</v>
      </c>
      <c r="Q1515" t="s">
        <v>48</v>
      </c>
      <c r="R1515" t="s">
        <v>49</v>
      </c>
      <c r="S1515" t="s">
        <v>50</v>
      </c>
      <c r="T1515" t="s">
        <v>51</v>
      </c>
      <c r="U1515" t="s">
        <v>52</v>
      </c>
      <c r="V1515">
        <v>1.05</v>
      </c>
      <c r="W1515" s="1">
        <v>0</v>
      </c>
      <c r="X1515">
        <v>1</v>
      </c>
      <c r="Y1515">
        <v>3.57</v>
      </c>
      <c r="Z1515">
        <v>5</v>
      </c>
      <c r="AA1515">
        <v>0.71399999999999997</v>
      </c>
      <c r="AB1515" s="2">
        <v>0</v>
      </c>
      <c r="AC1515" s="1">
        <v>0</v>
      </c>
      <c r="AD1515" s="7">
        <v>43474</v>
      </c>
      <c r="AE1515" s="7">
        <v>43474</v>
      </c>
      <c r="AF1515">
        <v>0</v>
      </c>
      <c r="AG1515" t="s">
        <v>53</v>
      </c>
      <c r="AH1515" s="2">
        <v>0</v>
      </c>
      <c r="AI1515" s="1">
        <v>0</v>
      </c>
      <c r="AJ1515" s="1">
        <v>0</v>
      </c>
      <c r="AK1515" s="6" t="str">
        <f>+IF(Tabla1[[#This Row],[REQUEST_TY]]="SR MANTENIMIENTO CORRECTIVO", "EMERGENCIA", "OTROS")</f>
        <v>EMERGENCIA</v>
      </c>
      <c r="AL1515" s="6" t="str">
        <f>+_xlfn.IFS(Tabla1[[#This Row],[Veces obj]]&lt;=1,"0-1",Tabla1[[#This Row],[Veces obj]]&lt;=2,"1-2",Tabla1[[#This Row],[Veces obj]]&lt;=3,"2-3",TRUE,"&gt;3")</f>
        <v>0-1</v>
      </c>
      <c r="AM1515" s="6" t="str">
        <f>+_xlfn.IFS(MONTH(Tabla1[[#This Row],[MES]])&lt;=3,"Q1",MONTH(Tabla1[[#This Row],[MES]])&lt;=6,"Q2",MONTH(Tabla1[[#This Row],[MES]])&lt;=9,"Q3",TRUE,"Q4")</f>
        <v>Q1</v>
      </c>
      <c r="AN1515" t="str">
        <f>+IFERROR(VLOOKUP(Tabla1[[#This Row],[CUENTA]],CTAS[],2,0),"OTROS")</f>
        <v>OTROS</v>
      </c>
      <c r="AP1515" t="str">
        <f>+IFERROR(VLOOKUP(Tabla1[[#This Row],[EMPLEADO]],IS[],3,0),"OTROS")</f>
        <v>OTROS</v>
      </c>
      <c r="AQ1515" t="str">
        <f>+IFERROR(VLOOKUP(Tabla1[[#This Row],[EMPLEADO]],IS[[NÓMINA]:[INGENIERO]],2,0),"OTROS")</f>
        <v>OTROS</v>
      </c>
    </row>
    <row r="1516" spans="1:43" x14ac:dyDescent="0.25">
      <c r="A1516" t="s">
        <v>4444</v>
      </c>
      <c r="B1516">
        <v>1</v>
      </c>
      <c r="C1516" t="s">
        <v>4695</v>
      </c>
      <c r="D1516" t="s">
        <v>38</v>
      </c>
      <c r="E1516" t="s">
        <v>85</v>
      </c>
      <c r="F1516" t="s">
        <v>4696</v>
      </c>
      <c r="G1516" s="17" t="s">
        <v>4697</v>
      </c>
      <c r="H1516" t="s">
        <v>106</v>
      </c>
      <c r="I1516" t="s">
        <v>43</v>
      </c>
      <c r="J1516" t="s">
        <v>8</v>
      </c>
      <c r="K1516" t="s">
        <v>370</v>
      </c>
      <c r="L1516" t="s">
        <v>4698</v>
      </c>
      <c r="M1516" t="s">
        <v>131</v>
      </c>
      <c r="N1516">
        <v>0</v>
      </c>
      <c r="O1516" t="s">
        <v>47</v>
      </c>
      <c r="P1516">
        <v>156</v>
      </c>
      <c r="Q1516" t="s">
        <v>48</v>
      </c>
      <c r="R1516" t="s">
        <v>49</v>
      </c>
      <c r="S1516" t="s">
        <v>50</v>
      </c>
      <c r="T1516" t="s">
        <v>51</v>
      </c>
      <c r="U1516" t="s">
        <v>52</v>
      </c>
      <c r="V1516">
        <v>1.05</v>
      </c>
      <c r="W1516" s="1">
        <v>750.75000000000011</v>
      </c>
      <c r="X1516">
        <v>1</v>
      </c>
      <c r="Y1516">
        <v>3.57</v>
      </c>
      <c r="Z1516">
        <v>5</v>
      </c>
      <c r="AA1516">
        <v>0.71399999999999997</v>
      </c>
      <c r="AB1516" s="2">
        <v>0</v>
      </c>
      <c r="AC1516" s="1">
        <v>0</v>
      </c>
      <c r="AD1516" s="7">
        <v>43497</v>
      </c>
      <c r="AE1516" s="7">
        <v>43497</v>
      </c>
      <c r="AF1516">
        <v>0</v>
      </c>
      <c r="AG1516" t="s">
        <v>53</v>
      </c>
      <c r="AH1516" s="2">
        <v>0</v>
      </c>
      <c r="AI1516" s="1">
        <v>0</v>
      </c>
      <c r="AJ1516" s="1">
        <v>0</v>
      </c>
      <c r="AK1516" s="6" t="str">
        <f>+IF(Tabla1[[#This Row],[REQUEST_TY]]="SR MANTENIMIENTO CORRECTIVO", "EMERGENCIA", "OTROS")</f>
        <v>EMERGENCIA</v>
      </c>
      <c r="AL1516" s="6" t="str">
        <f>+_xlfn.IFS(Tabla1[[#This Row],[Veces obj]]&lt;=1,"0-1",Tabla1[[#This Row],[Veces obj]]&lt;=2,"1-2",Tabla1[[#This Row],[Veces obj]]&lt;=3,"2-3",TRUE,"&gt;3")</f>
        <v>0-1</v>
      </c>
      <c r="AM1516" s="6" t="str">
        <f>+_xlfn.IFS(MONTH(Tabla1[[#This Row],[MES]])&lt;=3,"Q1",MONTH(Tabla1[[#This Row],[MES]])&lt;=6,"Q2",MONTH(Tabla1[[#This Row],[MES]])&lt;=9,"Q3",TRUE,"Q4")</f>
        <v>Q1</v>
      </c>
      <c r="AN1516" t="str">
        <f>+IFERROR(VLOOKUP(Tabla1[[#This Row],[CUENTA]],CTAS[],2,0),"OTROS")</f>
        <v>OTROS</v>
      </c>
      <c r="AP1516" t="str">
        <f>+IFERROR(VLOOKUP(Tabla1[[#This Row],[EMPLEADO]],IS[],3,0),"OTROS")</f>
        <v>OTROS</v>
      </c>
      <c r="AQ1516" t="str">
        <f>+IFERROR(VLOOKUP(Tabla1[[#This Row],[EMPLEADO]],IS[[NÓMINA]:[INGENIERO]],2,0),"OTROS")</f>
        <v>OTROS</v>
      </c>
    </row>
    <row r="1517" spans="1:43" x14ac:dyDescent="0.25">
      <c r="A1517" t="s">
        <v>4444</v>
      </c>
      <c r="B1517">
        <v>1</v>
      </c>
      <c r="C1517" t="s">
        <v>6634</v>
      </c>
      <c r="D1517" t="s">
        <v>38</v>
      </c>
      <c r="E1517" t="s">
        <v>535</v>
      </c>
      <c r="F1517" t="s">
        <v>6635</v>
      </c>
      <c r="G1517" s="17" t="s">
        <v>6636</v>
      </c>
      <c r="H1517" t="s">
        <v>574</v>
      </c>
      <c r="I1517" t="s">
        <v>43</v>
      </c>
      <c r="J1517" t="s">
        <v>8</v>
      </c>
      <c r="K1517" t="s">
        <v>117</v>
      </c>
      <c r="L1517" t="s">
        <v>6637</v>
      </c>
      <c r="M1517" t="s">
        <v>6638</v>
      </c>
      <c r="N1517">
        <v>0</v>
      </c>
      <c r="O1517" t="s">
        <v>47</v>
      </c>
      <c r="P1517">
        <v>246</v>
      </c>
      <c r="Q1517" t="s">
        <v>48</v>
      </c>
      <c r="R1517" t="s">
        <v>49</v>
      </c>
      <c r="S1517" t="s">
        <v>50</v>
      </c>
      <c r="T1517" t="s">
        <v>51</v>
      </c>
      <c r="U1517" t="s">
        <v>52</v>
      </c>
      <c r="V1517">
        <v>1.05</v>
      </c>
      <c r="W1517" s="1">
        <v>750.75000000000011</v>
      </c>
      <c r="X1517">
        <v>1</v>
      </c>
      <c r="Y1517">
        <v>3.57</v>
      </c>
      <c r="Z1517">
        <v>5</v>
      </c>
      <c r="AA1517">
        <v>0.71399999999999997</v>
      </c>
      <c r="AB1517" s="2">
        <v>0</v>
      </c>
      <c r="AC1517" s="1">
        <v>0</v>
      </c>
      <c r="AD1517" s="7">
        <v>43516</v>
      </c>
      <c r="AE1517" s="7">
        <v>43516</v>
      </c>
      <c r="AF1517">
        <v>0</v>
      </c>
      <c r="AG1517" t="s">
        <v>53</v>
      </c>
      <c r="AH1517" s="2">
        <v>0</v>
      </c>
      <c r="AI1517" s="1">
        <v>0</v>
      </c>
      <c r="AJ1517" s="1">
        <v>0</v>
      </c>
      <c r="AK1517" s="6" t="str">
        <f>+IF(Tabla1[[#This Row],[REQUEST_TY]]="SR MANTENIMIENTO CORRECTIVO", "EMERGENCIA", "OTROS")</f>
        <v>EMERGENCIA</v>
      </c>
      <c r="AL1517" s="6" t="str">
        <f>+_xlfn.IFS(Tabla1[[#This Row],[Veces obj]]&lt;=1,"0-1",Tabla1[[#This Row],[Veces obj]]&lt;=2,"1-2",Tabla1[[#This Row],[Veces obj]]&lt;=3,"2-3",TRUE,"&gt;3")</f>
        <v>0-1</v>
      </c>
      <c r="AM1517" s="6" t="str">
        <f>+_xlfn.IFS(MONTH(Tabla1[[#This Row],[MES]])&lt;=3,"Q1",MONTH(Tabla1[[#This Row],[MES]])&lt;=6,"Q2",MONTH(Tabla1[[#This Row],[MES]])&lt;=9,"Q3",TRUE,"Q4")</f>
        <v>Q1</v>
      </c>
      <c r="AN1517" t="str">
        <f>+IFERROR(VLOOKUP(Tabla1[[#This Row],[CUENTA]],CTAS[],2,0),"OTROS")</f>
        <v>OTROS</v>
      </c>
      <c r="AP1517" t="str">
        <f>+IFERROR(VLOOKUP(Tabla1[[#This Row],[EMPLEADO]],IS[],3,0),"OTROS")</f>
        <v>OTROS</v>
      </c>
      <c r="AQ1517" t="str">
        <f>+IFERROR(VLOOKUP(Tabla1[[#This Row],[EMPLEADO]],IS[[NÓMINA]:[INGENIERO]],2,0),"OTROS")</f>
        <v>OTROS</v>
      </c>
    </row>
    <row r="1518" spans="1:43" x14ac:dyDescent="0.25">
      <c r="A1518" t="s">
        <v>36</v>
      </c>
      <c r="B1518">
        <v>1</v>
      </c>
      <c r="C1518" t="s">
        <v>2995</v>
      </c>
      <c r="D1518" t="s">
        <v>38</v>
      </c>
      <c r="E1518" t="s">
        <v>604</v>
      </c>
      <c r="F1518" t="s">
        <v>2996</v>
      </c>
      <c r="G1518" s="17" t="s">
        <v>2997</v>
      </c>
      <c r="H1518" t="s">
        <v>484</v>
      </c>
      <c r="I1518" t="s">
        <v>43</v>
      </c>
      <c r="J1518" t="s">
        <v>8</v>
      </c>
      <c r="K1518" t="s">
        <v>71</v>
      </c>
      <c r="L1518" t="s">
        <v>170</v>
      </c>
      <c r="M1518" t="s">
        <v>73</v>
      </c>
      <c r="N1518">
        <v>0</v>
      </c>
      <c r="O1518" t="s">
        <v>47</v>
      </c>
      <c r="P1518">
        <v>53</v>
      </c>
      <c r="Q1518" t="s">
        <v>82</v>
      </c>
      <c r="R1518" t="s">
        <v>63</v>
      </c>
      <c r="S1518" t="s">
        <v>64</v>
      </c>
      <c r="T1518" t="s">
        <v>51</v>
      </c>
      <c r="U1518" t="s">
        <v>83</v>
      </c>
      <c r="V1518">
        <v>1.05</v>
      </c>
      <c r="W1518" s="1">
        <v>1433.25</v>
      </c>
      <c r="X1518">
        <v>1</v>
      </c>
      <c r="Y1518">
        <v>3.6</v>
      </c>
      <c r="Z1518">
        <v>5</v>
      </c>
      <c r="AA1518">
        <v>0.72</v>
      </c>
      <c r="AB1518" s="2">
        <v>0</v>
      </c>
      <c r="AC1518" s="1">
        <v>0</v>
      </c>
      <c r="AD1518" s="7">
        <v>43474</v>
      </c>
      <c r="AE1518" s="7">
        <v>43474</v>
      </c>
      <c r="AF1518">
        <v>0</v>
      </c>
      <c r="AG1518" t="s">
        <v>53</v>
      </c>
      <c r="AH1518" s="2">
        <v>0</v>
      </c>
      <c r="AI1518" s="1">
        <v>0</v>
      </c>
      <c r="AJ1518" s="1">
        <v>0</v>
      </c>
      <c r="AK1518" s="6" t="str">
        <f>+IF(Tabla1[[#This Row],[REQUEST_TY]]="SR MANTENIMIENTO CORRECTIVO", "EMERGENCIA", "OTROS")</f>
        <v>EMERGENCIA</v>
      </c>
      <c r="AL1518" s="6" t="str">
        <f>+_xlfn.IFS(Tabla1[[#This Row],[Veces obj]]&lt;=1,"0-1",Tabla1[[#This Row],[Veces obj]]&lt;=2,"1-2",Tabla1[[#This Row],[Veces obj]]&lt;=3,"2-3",TRUE,"&gt;3")</f>
        <v>0-1</v>
      </c>
      <c r="AM1518" s="6" t="str">
        <f>+_xlfn.IFS(MONTH(Tabla1[[#This Row],[MES]])&lt;=3,"Q1",MONTH(Tabla1[[#This Row],[MES]])&lt;=6,"Q2",MONTH(Tabla1[[#This Row],[MES]])&lt;=9,"Q3",TRUE,"Q4")</f>
        <v>Q1</v>
      </c>
      <c r="AN1518" t="str">
        <f>+IFERROR(VLOOKUP(Tabla1[[#This Row],[CUENTA]],CTAS[],2,0),"OTROS")</f>
        <v>OTROS</v>
      </c>
      <c r="AP1518" t="str">
        <f>+IFERROR(VLOOKUP(Tabla1[[#This Row],[EMPLEADO]],IS[],3,0),"OTROS")</f>
        <v>OTROS</v>
      </c>
      <c r="AQ1518" t="str">
        <f>+IFERROR(VLOOKUP(Tabla1[[#This Row],[EMPLEADO]],IS[[NÓMINA]:[INGENIERO]],2,0),"OTROS")</f>
        <v>OTROS</v>
      </c>
    </row>
    <row r="1519" spans="1:43" x14ac:dyDescent="0.25">
      <c r="A1519" t="s">
        <v>36</v>
      </c>
      <c r="B1519">
        <v>1</v>
      </c>
      <c r="C1519" t="s">
        <v>2998</v>
      </c>
      <c r="D1519" t="s">
        <v>38</v>
      </c>
      <c r="E1519" t="s">
        <v>76</v>
      </c>
      <c r="F1519" t="s">
        <v>2999</v>
      </c>
      <c r="G1519" s="17" t="s">
        <v>3000</v>
      </c>
      <c r="H1519" t="s">
        <v>271</v>
      </c>
      <c r="I1519" t="s">
        <v>43</v>
      </c>
      <c r="J1519" t="s">
        <v>8</v>
      </c>
      <c r="K1519" t="s">
        <v>102</v>
      </c>
      <c r="L1519" t="s">
        <v>3001</v>
      </c>
      <c r="M1519" t="s">
        <v>3002</v>
      </c>
      <c r="N1519">
        <v>0</v>
      </c>
      <c r="O1519" t="s">
        <v>105</v>
      </c>
      <c r="P1519">
        <v>47</v>
      </c>
      <c r="Q1519" t="s">
        <v>82</v>
      </c>
      <c r="R1519" t="s">
        <v>63</v>
      </c>
      <c r="S1519" t="s">
        <v>64</v>
      </c>
      <c r="T1519" t="s">
        <v>51</v>
      </c>
      <c r="U1519" t="s">
        <v>83</v>
      </c>
      <c r="V1519">
        <v>1.05</v>
      </c>
      <c r="W1519" s="1">
        <v>687.75</v>
      </c>
      <c r="X1519">
        <v>1</v>
      </c>
      <c r="Y1519">
        <v>3.6</v>
      </c>
      <c r="Z1519">
        <v>5</v>
      </c>
      <c r="AA1519">
        <v>0.72</v>
      </c>
      <c r="AB1519" s="2">
        <v>0</v>
      </c>
      <c r="AC1519" s="1">
        <v>0</v>
      </c>
      <c r="AD1519" s="7">
        <v>43493</v>
      </c>
      <c r="AE1519" s="7">
        <v>43494</v>
      </c>
      <c r="AF1519">
        <v>1</v>
      </c>
      <c r="AG1519" t="s">
        <v>53</v>
      </c>
      <c r="AH1519" s="2">
        <v>0</v>
      </c>
      <c r="AI1519" s="1">
        <v>0</v>
      </c>
      <c r="AJ1519" s="1">
        <v>0</v>
      </c>
      <c r="AK1519" s="6" t="str">
        <f>+IF(Tabla1[[#This Row],[REQUEST_TY]]="SR MANTENIMIENTO CORRECTIVO", "EMERGENCIA", "OTROS")</f>
        <v>EMERGENCIA</v>
      </c>
      <c r="AL1519" s="6" t="str">
        <f>+_xlfn.IFS(Tabla1[[#This Row],[Veces obj]]&lt;=1,"0-1",Tabla1[[#This Row],[Veces obj]]&lt;=2,"1-2",Tabla1[[#This Row],[Veces obj]]&lt;=3,"2-3",TRUE,"&gt;3")</f>
        <v>0-1</v>
      </c>
      <c r="AM1519" s="6" t="str">
        <f>+_xlfn.IFS(MONTH(Tabla1[[#This Row],[MES]])&lt;=3,"Q1",MONTH(Tabla1[[#This Row],[MES]])&lt;=6,"Q2",MONTH(Tabla1[[#This Row],[MES]])&lt;=9,"Q3",TRUE,"Q4")</f>
        <v>Q1</v>
      </c>
      <c r="AN1519" t="str">
        <f>+IFERROR(VLOOKUP(Tabla1[[#This Row],[CUENTA]],CTAS[],2,0),"OTROS")</f>
        <v>OTROS</v>
      </c>
      <c r="AP1519" t="str">
        <f>+IFERROR(VLOOKUP(Tabla1[[#This Row],[EMPLEADO]],IS[],3,0),"OTROS")</f>
        <v>OTROS</v>
      </c>
      <c r="AQ1519" t="str">
        <f>+IFERROR(VLOOKUP(Tabla1[[#This Row],[EMPLEADO]],IS[[NÓMINA]:[INGENIERO]],2,0),"OTROS")</f>
        <v>OTROS</v>
      </c>
    </row>
    <row r="1520" spans="1:43" x14ac:dyDescent="0.25">
      <c r="A1520" t="s">
        <v>4444</v>
      </c>
      <c r="B1520">
        <v>1</v>
      </c>
      <c r="C1520" t="s">
        <v>6315</v>
      </c>
      <c r="D1520" t="s">
        <v>38</v>
      </c>
      <c r="E1520" t="s">
        <v>725</v>
      </c>
      <c r="F1520" t="s">
        <v>6316</v>
      </c>
      <c r="G1520" s="17" t="s">
        <v>5331</v>
      </c>
      <c r="H1520" t="s">
        <v>106</v>
      </c>
      <c r="I1520" t="s">
        <v>43</v>
      </c>
      <c r="J1520" t="s">
        <v>8</v>
      </c>
      <c r="K1520" t="s">
        <v>102</v>
      </c>
      <c r="L1520" t="s">
        <v>1123</v>
      </c>
      <c r="M1520" t="s">
        <v>310</v>
      </c>
      <c r="N1520">
        <v>0</v>
      </c>
      <c r="O1520" t="s">
        <v>47</v>
      </c>
      <c r="P1520">
        <v>3</v>
      </c>
      <c r="Q1520" t="s">
        <v>388</v>
      </c>
      <c r="R1520" t="s">
        <v>223</v>
      </c>
      <c r="S1520" t="s">
        <v>139</v>
      </c>
      <c r="T1520" t="s">
        <v>51</v>
      </c>
      <c r="U1520" t="s">
        <v>872</v>
      </c>
      <c r="V1520">
        <v>0</v>
      </c>
      <c r="W1520" s="1">
        <v>0</v>
      </c>
      <c r="X1520">
        <v>1</v>
      </c>
      <c r="Y1520">
        <v>2.88</v>
      </c>
      <c r="Z1520">
        <v>4</v>
      </c>
      <c r="AA1520">
        <v>0.72</v>
      </c>
      <c r="AB1520" s="2">
        <v>0</v>
      </c>
      <c r="AC1520" s="1">
        <v>0</v>
      </c>
      <c r="AD1520" s="7">
        <v>43514</v>
      </c>
      <c r="AE1520" s="7">
        <v>43514</v>
      </c>
      <c r="AF1520">
        <v>0</v>
      </c>
      <c r="AG1520" t="s">
        <v>53</v>
      </c>
      <c r="AH1520" s="2">
        <v>0</v>
      </c>
      <c r="AI1520" s="1">
        <v>0</v>
      </c>
      <c r="AJ1520" s="1">
        <v>0</v>
      </c>
      <c r="AK1520" s="6" t="str">
        <f>+IF(Tabla1[[#This Row],[REQUEST_TY]]="SR MANTENIMIENTO CORRECTIVO", "EMERGENCIA", "OTROS")</f>
        <v>EMERGENCIA</v>
      </c>
      <c r="AL1520" s="6" t="str">
        <f>+_xlfn.IFS(Tabla1[[#This Row],[Veces obj]]&lt;=1,"0-1",Tabla1[[#This Row],[Veces obj]]&lt;=2,"1-2",Tabla1[[#This Row],[Veces obj]]&lt;=3,"2-3",TRUE,"&gt;3")</f>
        <v>0-1</v>
      </c>
      <c r="AM1520" s="6" t="str">
        <f>+_xlfn.IFS(MONTH(Tabla1[[#This Row],[MES]])&lt;=3,"Q1",MONTH(Tabla1[[#This Row],[MES]])&lt;=6,"Q2",MONTH(Tabla1[[#This Row],[MES]])&lt;=9,"Q3",TRUE,"Q4")</f>
        <v>Q1</v>
      </c>
      <c r="AN1520" t="str">
        <f>+IFERROR(VLOOKUP(Tabla1[[#This Row],[CUENTA]],CTAS[],2,0),"OTROS")</f>
        <v>OTROS</v>
      </c>
      <c r="AP1520" t="str">
        <f>+IFERROR(VLOOKUP(Tabla1[[#This Row],[EMPLEADO]],IS[],3,0),"OTROS")</f>
        <v>OTROS</v>
      </c>
      <c r="AQ1520" t="str">
        <f>+IFERROR(VLOOKUP(Tabla1[[#This Row],[EMPLEADO]],IS[[NÓMINA]:[INGENIERO]],2,0),"OTROS")</f>
        <v>OTROS</v>
      </c>
    </row>
    <row r="1521" spans="1:43" x14ac:dyDescent="0.25">
      <c r="A1521" t="s">
        <v>4444</v>
      </c>
      <c r="B1521">
        <v>1</v>
      </c>
      <c r="C1521" t="s">
        <v>6789</v>
      </c>
      <c r="D1521" t="s">
        <v>38</v>
      </c>
      <c r="E1521" t="s">
        <v>312</v>
      </c>
      <c r="F1521" t="s">
        <v>6790</v>
      </c>
      <c r="G1521" s="17" t="s">
        <v>2476</v>
      </c>
      <c r="H1521" t="s">
        <v>1572</v>
      </c>
      <c r="I1521" t="s">
        <v>43</v>
      </c>
      <c r="J1521" t="s">
        <v>8</v>
      </c>
      <c r="K1521" t="s">
        <v>59</v>
      </c>
      <c r="L1521" t="s">
        <v>2477</v>
      </c>
      <c r="M1521" t="s">
        <v>2478</v>
      </c>
      <c r="N1521">
        <v>0</v>
      </c>
      <c r="O1521" t="s">
        <v>47</v>
      </c>
      <c r="P1521">
        <v>27</v>
      </c>
      <c r="Q1521" t="s">
        <v>62</v>
      </c>
      <c r="R1521" t="s">
        <v>317</v>
      </c>
      <c r="S1521" t="s">
        <v>318</v>
      </c>
      <c r="T1521" t="s">
        <v>51</v>
      </c>
      <c r="U1521" t="s">
        <v>262</v>
      </c>
      <c r="V1521">
        <v>1.05</v>
      </c>
      <c r="W1521" s="1">
        <v>1651.6500000000003</v>
      </c>
      <c r="X1521">
        <v>1</v>
      </c>
      <c r="Y1521">
        <v>2.88</v>
      </c>
      <c r="Z1521">
        <v>4</v>
      </c>
      <c r="AA1521">
        <v>0.72</v>
      </c>
      <c r="AB1521" s="2">
        <v>0</v>
      </c>
      <c r="AC1521" s="1">
        <v>0</v>
      </c>
      <c r="AD1521" s="7">
        <v>43517</v>
      </c>
      <c r="AE1521" s="7">
        <v>43517</v>
      </c>
      <c r="AF1521">
        <v>0</v>
      </c>
      <c r="AG1521" t="s">
        <v>53</v>
      </c>
      <c r="AH1521" s="2">
        <v>0</v>
      </c>
      <c r="AI1521" s="1">
        <v>0</v>
      </c>
      <c r="AJ1521" s="1">
        <v>0</v>
      </c>
      <c r="AK1521" s="6" t="str">
        <f>+IF(Tabla1[[#This Row],[REQUEST_TY]]="SR MANTENIMIENTO CORRECTIVO", "EMERGENCIA", "OTROS")</f>
        <v>EMERGENCIA</v>
      </c>
      <c r="AL1521" s="6" t="str">
        <f>+_xlfn.IFS(Tabla1[[#This Row],[Veces obj]]&lt;=1,"0-1",Tabla1[[#This Row],[Veces obj]]&lt;=2,"1-2",Tabla1[[#This Row],[Veces obj]]&lt;=3,"2-3",TRUE,"&gt;3")</f>
        <v>0-1</v>
      </c>
      <c r="AM1521" s="6" t="str">
        <f>+_xlfn.IFS(MONTH(Tabla1[[#This Row],[MES]])&lt;=3,"Q1",MONTH(Tabla1[[#This Row],[MES]])&lt;=6,"Q2",MONTH(Tabla1[[#This Row],[MES]])&lt;=9,"Q3",TRUE,"Q4")</f>
        <v>Q1</v>
      </c>
      <c r="AN1521" t="str">
        <f>+IFERROR(VLOOKUP(Tabla1[[#This Row],[CUENTA]],CTAS[],2,0),"OTROS")</f>
        <v>OTROS</v>
      </c>
      <c r="AP1521" t="str">
        <f>+IFERROR(VLOOKUP(Tabla1[[#This Row],[EMPLEADO]],IS[],3,0),"OTROS")</f>
        <v>OTROS</v>
      </c>
      <c r="AQ1521" t="str">
        <f>+IFERROR(VLOOKUP(Tabla1[[#This Row],[EMPLEADO]],IS[[NÓMINA]:[INGENIERO]],2,0),"OTROS")</f>
        <v>OTROS</v>
      </c>
    </row>
    <row r="1522" spans="1:43" x14ac:dyDescent="0.25">
      <c r="A1522" t="s">
        <v>36</v>
      </c>
      <c r="B1522">
        <v>1</v>
      </c>
      <c r="C1522" t="s">
        <v>3003</v>
      </c>
      <c r="D1522" t="s">
        <v>38</v>
      </c>
      <c r="E1522" t="s">
        <v>332</v>
      </c>
      <c r="F1522" t="s">
        <v>3004</v>
      </c>
      <c r="G1522" s="17" t="s">
        <v>3005</v>
      </c>
      <c r="H1522" t="s">
        <v>58</v>
      </c>
      <c r="I1522" t="s">
        <v>43</v>
      </c>
      <c r="J1522" t="s">
        <v>8</v>
      </c>
      <c r="K1522" t="s">
        <v>1541</v>
      </c>
      <c r="L1522" t="s">
        <v>3006</v>
      </c>
      <c r="M1522" t="s">
        <v>3007</v>
      </c>
      <c r="N1522">
        <v>0</v>
      </c>
      <c r="O1522" t="s">
        <v>47</v>
      </c>
      <c r="P1522">
        <v>126</v>
      </c>
      <c r="Q1522" t="s">
        <v>48</v>
      </c>
      <c r="R1522" t="s">
        <v>317</v>
      </c>
      <c r="S1522" t="s">
        <v>318</v>
      </c>
      <c r="T1522" t="s">
        <v>208</v>
      </c>
      <c r="U1522" t="s">
        <v>353</v>
      </c>
      <c r="V1522">
        <v>1.1499999999999999</v>
      </c>
      <c r="W1522" s="1">
        <v>1808.95</v>
      </c>
      <c r="X1522">
        <v>1</v>
      </c>
      <c r="Y1522">
        <v>4.32</v>
      </c>
      <c r="Z1522">
        <v>6</v>
      </c>
      <c r="AA1522">
        <v>0.72000000000000008</v>
      </c>
      <c r="AB1522" s="2">
        <v>0</v>
      </c>
      <c r="AC1522" s="1">
        <v>0</v>
      </c>
      <c r="AD1522" s="7">
        <v>43474</v>
      </c>
      <c r="AE1522" s="7">
        <v>43474</v>
      </c>
      <c r="AF1522">
        <v>0</v>
      </c>
      <c r="AG1522" t="s">
        <v>53</v>
      </c>
      <c r="AH1522" s="2">
        <v>0</v>
      </c>
      <c r="AI1522" s="1">
        <v>0</v>
      </c>
      <c r="AJ1522" s="1">
        <v>0</v>
      </c>
      <c r="AK1522" s="6" t="str">
        <f>+IF(Tabla1[[#This Row],[REQUEST_TY]]="SR MANTENIMIENTO CORRECTIVO", "EMERGENCIA", "OTROS")</f>
        <v>EMERGENCIA</v>
      </c>
      <c r="AL1522" s="6" t="str">
        <f>+_xlfn.IFS(Tabla1[[#This Row],[Veces obj]]&lt;=1,"0-1",Tabla1[[#This Row],[Veces obj]]&lt;=2,"1-2",Tabla1[[#This Row],[Veces obj]]&lt;=3,"2-3",TRUE,"&gt;3")</f>
        <v>0-1</v>
      </c>
      <c r="AM1522" s="6" t="str">
        <f>+_xlfn.IFS(MONTH(Tabla1[[#This Row],[MES]])&lt;=3,"Q1",MONTH(Tabla1[[#This Row],[MES]])&lt;=6,"Q2",MONTH(Tabla1[[#This Row],[MES]])&lt;=9,"Q3",TRUE,"Q4")</f>
        <v>Q1</v>
      </c>
      <c r="AN1522" t="str">
        <f>+IFERROR(VLOOKUP(Tabla1[[#This Row],[CUENTA]],CTAS[],2,0),"OTROS")</f>
        <v>OTROS</v>
      </c>
      <c r="AP1522" t="str">
        <f>+IFERROR(VLOOKUP(Tabla1[[#This Row],[EMPLEADO]],IS[],3,0),"OTROS")</f>
        <v>OTROS</v>
      </c>
      <c r="AQ1522" t="str">
        <f>+IFERROR(VLOOKUP(Tabla1[[#This Row],[EMPLEADO]],IS[[NÓMINA]:[INGENIERO]],2,0),"OTROS")</f>
        <v>OTROS</v>
      </c>
    </row>
    <row r="1523" spans="1:43" x14ac:dyDescent="0.25">
      <c r="A1523" t="s">
        <v>36</v>
      </c>
      <c r="B1523">
        <v>1</v>
      </c>
      <c r="C1523" t="s">
        <v>3008</v>
      </c>
      <c r="D1523" t="s">
        <v>38</v>
      </c>
      <c r="E1523" t="s">
        <v>85</v>
      </c>
      <c r="F1523" t="s">
        <v>3009</v>
      </c>
      <c r="G1523" s="17" t="s">
        <v>3010</v>
      </c>
      <c r="H1523" t="s">
        <v>568</v>
      </c>
      <c r="I1523" t="s">
        <v>43</v>
      </c>
      <c r="J1523" t="s">
        <v>8</v>
      </c>
      <c r="K1523" t="s">
        <v>370</v>
      </c>
      <c r="L1523" t="s">
        <v>931</v>
      </c>
      <c r="M1523" t="s">
        <v>932</v>
      </c>
      <c r="N1523">
        <v>0</v>
      </c>
      <c r="O1523" t="s">
        <v>47</v>
      </c>
      <c r="P1523">
        <v>276</v>
      </c>
      <c r="Q1523" t="s">
        <v>48</v>
      </c>
      <c r="R1523" t="s">
        <v>49</v>
      </c>
      <c r="S1523" t="s">
        <v>50</v>
      </c>
      <c r="T1523" t="s">
        <v>51</v>
      </c>
      <c r="U1523" t="s">
        <v>52</v>
      </c>
      <c r="V1523">
        <v>1.05</v>
      </c>
      <c r="W1523" s="1">
        <v>750.75000000000011</v>
      </c>
      <c r="X1523">
        <v>1</v>
      </c>
      <c r="Y1523">
        <v>3.61</v>
      </c>
      <c r="Z1523">
        <v>5</v>
      </c>
      <c r="AA1523">
        <v>0.72199999999999998</v>
      </c>
      <c r="AB1523" s="2">
        <v>0</v>
      </c>
      <c r="AC1523" s="1">
        <v>0</v>
      </c>
      <c r="AD1523" s="7">
        <v>43486</v>
      </c>
      <c r="AE1523" s="7">
        <v>43486</v>
      </c>
      <c r="AF1523">
        <v>0</v>
      </c>
      <c r="AG1523" t="s">
        <v>53</v>
      </c>
      <c r="AH1523" s="2">
        <v>0</v>
      </c>
      <c r="AI1523" s="1">
        <v>0</v>
      </c>
      <c r="AJ1523" s="1">
        <v>0</v>
      </c>
      <c r="AK1523" s="6" t="str">
        <f>+IF(Tabla1[[#This Row],[REQUEST_TY]]="SR MANTENIMIENTO CORRECTIVO", "EMERGENCIA", "OTROS")</f>
        <v>EMERGENCIA</v>
      </c>
      <c r="AL1523" s="6" t="str">
        <f>+_xlfn.IFS(Tabla1[[#This Row],[Veces obj]]&lt;=1,"0-1",Tabla1[[#This Row],[Veces obj]]&lt;=2,"1-2",Tabla1[[#This Row],[Veces obj]]&lt;=3,"2-3",TRUE,"&gt;3")</f>
        <v>0-1</v>
      </c>
      <c r="AM1523" s="6" t="str">
        <f>+_xlfn.IFS(MONTH(Tabla1[[#This Row],[MES]])&lt;=3,"Q1",MONTH(Tabla1[[#This Row],[MES]])&lt;=6,"Q2",MONTH(Tabla1[[#This Row],[MES]])&lt;=9,"Q3",TRUE,"Q4")</f>
        <v>Q1</v>
      </c>
      <c r="AN1523" t="str">
        <f>+IFERROR(VLOOKUP(Tabla1[[#This Row],[CUENTA]],CTAS[],2,0),"OTROS")</f>
        <v>OTROS</v>
      </c>
      <c r="AP1523" t="str">
        <f>+IFERROR(VLOOKUP(Tabla1[[#This Row],[EMPLEADO]],IS[],3,0),"OTROS")</f>
        <v>OTROS</v>
      </c>
      <c r="AQ1523" t="str">
        <f>+IFERROR(VLOOKUP(Tabla1[[#This Row],[EMPLEADO]],IS[[NÓMINA]:[INGENIERO]],2,0),"OTROS")</f>
        <v>OTROS</v>
      </c>
    </row>
    <row r="1524" spans="1:43" x14ac:dyDescent="0.25">
      <c r="A1524" t="s">
        <v>36</v>
      </c>
      <c r="B1524">
        <v>1</v>
      </c>
      <c r="C1524" t="s">
        <v>3011</v>
      </c>
      <c r="D1524" t="s">
        <v>38</v>
      </c>
      <c r="E1524" t="s">
        <v>725</v>
      </c>
      <c r="F1524" t="s">
        <v>3012</v>
      </c>
      <c r="G1524" s="17" t="s">
        <v>3013</v>
      </c>
      <c r="H1524" t="s">
        <v>384</v>
      </c>
      <c r="I1524" t="s">
        <v>43</v>
      </c>
      <c r="J1524" t="s">
        <v>8</v>
      </c>
      <c r="K1524" t="s">
        <v>102</v>
      </c>
      <c r="L1524" t="s">
        <v>1906</v>
      </c>
      <c r="M1524" t="s">
        <v>1501</v>
      </c>
      <c r="N1524">
        <v>0</v>
      </c>
      <c r="O1524" t="s">
        <v>47</v>
      </c>
      <c r="P1524">
        <v>37</v>
      </c>
      <c r="Q1524" t="s">
        <v>82</v>
      </c>
      <c r="R1524" t="s">
        <v>223</v>
      </c>
      <c r="S1524" t="s">
        <v>139</v>
      </c>
      <c r="T1524" t="s">
        <v>51</v>
      </c>
      <c r="U1524" t="s">
        <v>140</v>
      </c>
      <c r="V1524">
        <v>1.1000000000000001</v>
      </c>
      <c r="W1524" s="1">
        <v>1730.3000000000004</v>
      </c>
      <c r="X1524">
        <v>1</v>
      </c>
      <c r="Y1524">
        <v>2.92</v>
      </c>
      <c r="Z1524">
        <v>4</v>
      </c>
      <c r="AA1524">
        <v>0.73</v>
      </c>
      <c r="AB1524" s="2">
        <v>0</v>
      </c>
      <c r="AC1524" s="1">
        <v>0</v>
      </c>
      <c r="AD1524" s="7">
        <v>43468</v>
      </c>
      <c r="AE1524" s="7">
        <v>43468</v>
      </c>
      <c r="AF1524">
        <v>0</v>
      </c>
      <c r="AG1524" t="s">
        <v>53</v>
      </c>
      <c r="AH1524" s="2">
        <v>0</v>
      </c>
      <c r="AI1524" s="1">
        <v>0</v>
      </c>
      <c r="AJ1524" s="1">
        <v>0</v>
      </c>
      <c r="AK1524" s="6" t="str">
        <f>+IF(Tabla1[[#This Row],[REQUEST_TY]]="SR MANTENIMIENTO CORRECTIVO", "EMERGENCIA", "OTROS")</f>
        <v>EMERGENCIA</v>
      </c>
      <c r="AL1524" s="6" t="str">
        <f>+_xlfn.IFS(Tabla1[[#This Row],[Veces obj]]&lt;=1,"0-1",Tabla1[[#This Row],[Veces obj]]&lt;=2,"1-2",Tabla1[[#This Row],[Veces obj]]&lt;=3,"2-3",TRUE,"&gt;3")</f>
        <v>0-1</v>
      </c>
      <c r="AM1524" s="6" t="str">
        <f>+_xlfn.IFS(MONTH(Tabla1[[#This Row],[MES]])&lt;=3,"Q1",MONTH(Tabla1[[#This Row],[MES]])&lt;=6,"Q2",MONTH(Tabla1[[#This Row],[MES]])&lt;=9,"Q3",TRUE,"Q4")</f>
        <v>Q1</v>
      </c>
      <c r="AN1524" t="str">
        <f>+IFERROR(VLOOKUP(Tabla1[[#This Row],[CUENTA]],CTAS[],2,0),"OTROS")</f>
        <v>OTROS</v>
      </c>
      <c r="AP1524" t="str">
        <f>+IFERROR(VLOOKUP(Tabla1[[#This Row],[EMPLEADO]],IS[],3,0),"OTROS")</f>
        <v>OTROS</v>
      </c>
      <c r="AQ1524" t="str">
        <f>+IFERROR(VLOOKUP(Tabla1[[#This Row],[EMPLEADO]],IS[[NÓMINA]:[INGENIERO]],2,0),"OTROS")</f>
        <v>OTROS</v>
      </c>
    </row>
    <row r="1525" spans="1:43" x14ac:dyDescent="0.25">
      <c r="A1525" t="s">
        <v>4444</v>
      </c>
      <c r="B1525">
        <v>1</v>
      </c>
      <c r="C1525" t="s">
        <v>6952</v>
      </c>
      <c r="D1525" t="s">
        <v>38</v>
      </c>
      <c r="E1525" t="s">
        <v>2522</v>
      </c>
      <c r="F1525" t="s">
        <v>6953</v>
      </c>
      <c r="G1525" s="17" t="s">
        <v>3977</v>
      </c>
      <c r="H1525" t="s">
        <v>592</v>
      </c>
      <c r="I1525" t="s">
        <v>43</v>
      </c>
      <c r="J1525" t="s">
        <v>8</v>
      </c>
      <c r="K1525" t="s">
        <v>169</v>
      </c>
      <c r="L1525" t="s">
        <v>3978</v>
      </c>
      <c r="M1525" t="s">
        <v>3631</v>
      </c>
      <c r="N1525">
        <v>0</v>
      </c>
      <c r="O1525" t="s">
        <v>47</v>
      </c>
      <c r="P1525">
        <v>43</v>
      </c>
      <c r="Q1525" t="s">
        <v>82</v>
      </c>
      <c r="R1525" t="s">
        <v>2525</v>
      </c>
      <c r="S1525" t="s">
        <v>50</v>
      </c>
      <c r="T1525" t="s">
        <v>208</v>
      </c>
      <c r="U1525" t="s">
        <v>120</v>
      </c>
      <c r="V1525">
        <v>0.8</v>
      </c>
      <c r="W1525" s="1">
        <v>572.00000000000011</v>
      </c>
      <c r="X1525">
        <v>1</v>
      </c>
      <c r="Y1525">
        <v>4.0999999999999996</v>
      </c>
      <c r="Z1525">
        <v>9</v>
      </c>
      <c r="AA1525">
        <v>0.45555555555555549</v>
      </c>
      <c r="AB1525" s="2">
        <v>0</v>
      </c>
      <c r="AC1525" s="1">
        <v>0</v>
      </c>
      <c r="AD1525" s="7">
        <v>43521</v>
      </c>
      <c r="AE1525" s="7">
        <v>43521</v>
      </c>
      <c r="AF1525">
        <v>0</v>
      </c>
      <c r="AG1525" t="s">
        <v>53</v>
      </c>
      <c r="AH1525" s="2">
        <v>0</v>
      </c>
      <c r="AI1525" s="1">
        <v>0</v>
      </c>
      <c r="AJ1525" s="1">
        <v>0</v>
      </c>
      <c r="AK1525" s="6" t="str">
        <f>+IF(Tabla1[[#This Row],[REQUEST_TY]]="SR MANTENIMIENTO CORRECTIVO", "EMERGENCIA", "OTROS")</f>
        <v>EMERGENCIA</v>
      </c>
      <c r="AL1525" s="6" t="str">
        <f>+_xlfn.IFS(Tabla1[[#This Row],[Veces obj]]&lt;=1,"0-1",Tabla1[[#This Row],[Veces obj]]&lt;=2,"1-2",Tabla1[[#This Row],[Veces obj]]&lt;=3,"2-3",TRUE,"&gt;3")</f>
        <v>0-1</v>
      </c>
      <c r="AM1525" s="6" t="str">
        <f>+_xlfn.IFS(MONTH(Tabla1[[#This Row],[MES]])&lt;=3,"Q1",MONTH(Tabla1[[#This Row],[MES]])&lt;=6,"Q2",MONTH(Tabla1[[#This Row],[MES]])&lt;=9,"Q3",TRUE,"Q4")</f>
        <v>Q1</v>
      </c>
      <c r="AN1525" t="str">
        <f>+IFERROR(VLOOKUP(Tabla1[[#This Row],[CUENTA]],CTAS[],2,0),"OTROS")</f>
        <v>OTROS</v>
      </c>
      <c r="AO1525">
        <v>1</v>
      </c>
      <c r="AP1525" t="str">
        <f>+IFERROR(VLOOKUP(Tabla1[[#This Row],[EMPLEADO]],IS[],3,0),"OTROS")</f>
        <v>CHIHUAHUA</v>
      </c>
      <c r="AQ1525" t="str">
        <f>+IFERROR(VLOOKUP(Tabla1[[#This Row],[EMPLEADO]],IS[[NÓMINA]:[INGENIERO]],2,0),"OTROS")</f>
        <v>VICTOR MENDEZ</v>
      </c>
    </row>
    <row r="1526" spans="1:43" x14ac:dyDescent="0.25">
      <c r="A1526" t="s">
        <v>4444</v>
      </c>
      <c r="B1526">
        <v>1</v>
      </c>
      <c r="C1526" t="s">
        <v>4779</v>
      </c>
      <c r="D1526" t="s">
        <v>38</v>
      </c>
      <c r="E1526" t="s">
        <v>558</v>
      </c>
      <c r="F1526" t="s">
        <v>4780</v>
      </c>
      <c r="G1526" s="17" t="s">
        <v>4781</v>
      </c>
      <c r="H1526" t="s">
        <v>740</v>
      </c>
      <c r="I1526" t="s">
        <v>43</v>
      </c>
      <c r="J1526" t="s">
        <v>8</v>
      </c>
      <c r="K1526" t="s">
        <v>1236</v>
      </c>
      <c r="L1526" t="s">
        <v>4782</v>
      </c>
      <c r="M1526" t="s">
        <v>1238</v>
      </c>
      <c r="N1526">
        <v>0</v>
      </c>
      <c r="O1526" t="s">
        <v>47</v>
      </c>
      <c r="P1526">
        <v>70</v>
      </c>
      <c r="Q1526" t="s">
        <v>48</v>
      </c>
      <c r="R1526" t="s">
        <v>95</v>
      </c>
      <c r="S1526" t="s">
        <v>64</v>
      </c>
      <c r="T1526" t="s">
        <v>51</v>
      </c>
      <c r="U1526" t="s">
        <v>96</v>
      </c>
      <c r="V1526">
        <v>1.1000000000000001</v>
      </c>
      <c r="W1526" s="1">
        <v>1501.5000000000002</v>
      </c>
      <c r="X1526">
        <v>1</v>
      </c>
      <c r="Y1526">
        <v>3.65</v>
      </c>
      <c r="Z1526">
        <v>5</v>
      </c>
      <c r="AA1526">
        <v>0.73</v>
      </c>
      <c r="AB1526" s="2">
        <v>0</v>
      </c>
      <c r="AC1526" s="1">
        <v>0</v>
      </c>
      <c r="AD1526" s="7">
        <v>43497</v>
      </c>
      <c r="AE1526" s="7">
        <v>43497</v>
      </c>
      <c r="AF1526">
        <v>0</v>
      </c>
      <c r="AG1526" t="s">
        <v>53</v>
      </c>
      <c r="AH1526" s="2">
        <v>0</v>
      </c>
      <c r="AI1526" s="1">
        <v>0</v>
      </c>
      <c r="AJ1526" s="1">
        <v>0</v>
      </c>
      <c r="AK1526" s="6" t="str">
        <f>+IF(Tabla1[[#This Row],[REQUEST_TY]]="SR MANTENIMIENTO CORRECTIVO", "EMERGENCIA", "OTROS")</f>
        <v>EMERGENCIA</v>
      </c>
      <c r="AL1526" s="6" t="str">
        <f>+_xlfn.IFS(Tabla1[[#This Row],[Veces obj]]&lt;=1,"0-1",Tabla1[[#This Row],[Veces obj]]&lt;=2,"1-2",Tabla1[[#This Row],[Veces obj]]&lt;=3,"2-3",TRUE,"&gt;3")</f>
        <v>0-1</v>
      </c>
      <c r="AM1526" s="6" t="str">
        <f>+_xlfn.IFS(MONTH(Tabla1[[#This Row],[MES]])&lt;=3,"Q1",MONTH(Tabla1[[#This Row],[MES]])&lt;=6,"Q2",MONTH(Tabla1[[#This Row],[MES]])&lt;=9,"Q3",TRUE,"Q4")</f>
        <v>Q1</v>
      </c>
      <c r="AN1526" t="str">
        <f>+IFERROR(VLOOKUP(Tabla1[[#This Row],[CUENTA]],CTAS[],2,0),"OTROS")</f>
        <v>OTROS</v>
      </c>
      <c r="AP1526" t="str">
        <f>+IFERROR(VLOOKUP(Tabla1[[#This Row],[EMPLEADO]],IS[],3,0),"OTROS")</f>
        <v>OTROS</v>
      </c>
      <c r="AQ1526" t="str">
        <f>+IFERROR(VLOOKUP(Tabla1[[#This Row],[EMPLEADO]],IS[[NÓMINA]:[INGENIERO]],2,0),"OTROS")</f>
        <v>OTROS</v>
      </c>
    </row>
    <row r="1527" spans="1:43" x14ac:dyDescent="0.25">
      <c r="A1527" t="s">
        <v>36</v>
      </c>
      <c r="B1527">
        <v>1</v>
      </c>
      <c r="C1527" t="s">
        <v>3560</v>
      </c>
      <c r="D1527" t="s">
        <v>3346</v>
      </c>
      <c r="E1527" t="s">
        <v>39</v>
      </c>
      <c r="F1527" t="s">
        <v>3561</v>
      </c>
      <c r="G1527" s="17" t="s">
        <v>3562</v>
      </c>
      <c r="H1527" t="s">
        <v>42</v>
      </c>
      <c r="I1527" t="s">
        <v>43</v>
      </c>
      <c r="J1527" t="s">
        <v>8</v>
      </c>
      <c r="K1527" t="s">
        <v>1567</v>
      </c>
      <c r="L1527" t="s">
        <v>2238</v>
      </c>
      <c r="M1527" t="s">
        <v>131</v>
      </c>
      <c r="N1527">
        <v>1</v>
      </c>
      <c r="O1527" t="s">
        <v>47</v>
      </c>
      <c r="P1527" t="s">
        <v>822</v>
      </c>
      <c r="Q1527" t="s">
        <v>48</v>
      </c>
      <c r="R1527" t="s">
        <v>49</v>
      </c>
      <c r="S1527" t="s">
        <v>50</v>
      </c>
      <c r="T1527" t="s">
        <v>51</v>
      </c>
      <c r="U1527" t="s">
        <v>52</v>
      </c>
      <c r="V1527">
        <v>1</v>
      </c>
      <c r="W1527" s="1">
        <v>0</v>
      </c>
      <c r="X1527">
        <v>0</v>
      </c>
      <c r="Y1527">
        <v>5</v>
      </c>
      <c r="Z1527">
        <v>5</v>
      </c>
      <c r="AA1527">
        <v>1</v>
      </c>
      <c r="AB1527" s="2">
        <v>0</v>
      </c>
      <c r="AC1527" s="1">
        <v>0</v>
      </c>
      <c r="AD1527" s="7">
        <v>43475</v>
      </c>
      <c r="AE1527" s="7">
        <v>43476</v>
      </c>
      <c r="AF1527">
        <v>1</v>
      </c>
      <c r="AG1527" t="s">
        <v>53</v>
      </c>
      <c r="AH1527" s="2">
        <v>0</v>
      </c>
      <c r="AI1527" s="1">
        <v>0</v>
      </c>
      <c r="AJ1527" s="1">
        <v>0</v>
      </c>
      <c r="AK1527" s="6" t="str">
        <f>+IF(Tabla1[[#This Row],[REQUEST_TY]]="SR MANTENIMIENTO CORRECTIVO", "EMERGENCIA", "OTROS")</f>
        <v>OTROS</v>
      </c>
      <c r="AL1527" s="6" t="str">
        <f>+_xlfn.IFS(Tabla1[[#This Row],[Veces obj]]&lt;=1,"0-1",Tabla1[[#This Row],[Veces obj]]&lt;=2,"1-2",Tabla1[[#This Row],[Veces obj]]&lt;=3,"2-3",TRUE,"&gt;3")</f>
        <v>0-1</v>
      </c>
      <c r="AM1527" s="6" t="str">
        <f>+_xlfn.IFS(MONTH(Tabla1[[#This Row],[MES]])&lt;=3,"Q1",MONTH(Tabla1[[#This Row],[MES]])&lt;=6,"Q2",MONTH(Tabla1[[#This Row],[MES]])&lt;=9,"Q3",TRUE,"Q4")</f>
        <v>Q1</v>
      </c>
      <c r="AN1527" t="str">
        <f>+IFERROR(VLOOKUP(Tabla1[[#This Row],[CUENTA]],CTAS[],2,0),"OTROS")</f>
        <v>OTROS</v>
      </c>
      <c r="AP1527" t="str">
        <f>+IFERROR(VLOOKUP(Tabla1[[#This Row],[EMPLEADO]],IS[],3,0),"OTROS")</f>
        <v>OTROS</v>
      </c>
      <c r="AQ1527" t="str">
        <f>+IFERROR(VLOOKUP(Tabla1[[#This Row],[EMPLEADO]],IS[[NÓMINA]:[INGENIERO]],2,0),"OTROS")</f>
        <v>OTROS</v>
      </c>
    </row>
    <row r="1528" spans="1:43" x14ac:dyDescent="0.25">
      <c r="A1528" t="s">
        <v>4444</v>
      </c>
      <c r="B1528">
        <v>1</v>
      </c>
      <c r="C1528" t="s">
        <v>5898</v>
      </c>
      <c r="D1528" t="s">
        <v>38</v>
      </c>
      <c r="E1528" t="s">
        <v>789</v>
      </c>
      <c r="F1528" t="s">
        <v>5899</v>
      </c>
      <c r="G1528" s="17" t="s">
        <v>5900</v>
      </c>
      <c r="H1528" t="s">
        <v>79</v>
      </c>
      <c r="I1528" t="s">
        <v>43</v>
      </c>
      <c r="J1528" t="s">
        <v>8</v>
      </c>
      <c r="K1528" t="s">
        <v>1236</v>
      </c>
      <c r="L1528" t="s">
        <v>5901</v>
      </c>
      <c r="M1528" t="s">
        <v>1238</v>
      </c>
      <c r="N1528">
        <v>0</v>
      </c>
      <c r="O1528" t="s">
        <v>47</v>
      </c>
      <c r="P1528">
        <v>335</v>
      </c>
      <c r="Q1528" t="s">
        <v>48</v>
      </c>
      <c r="R1528" t="s">
        <v>242</v>
      </c>
      <c r="S1528" t="s">
        <v>64</v>
      </c>
      <c r="T1528" t="s">
        <v>51</v>
      </c>
      <c r="U1528" t="s">
        <v>96</v>
      </c>
      <c r="V1528">
        <v>1.1000000000000001</v>
      </c>
      <c r="W1528" s="1">
        <v>1501.5000000000002</v>
      </c>
      <c r="X1528">
        <v>1</v>
      </c>
      <c r="Y1528">
        <v>3.65</v>
      </c>
      <c r="Z1528">
        <v>5</v>
      </c>
      <c r="AA1528">
        <v>0.73</v>
      </c>
      <c r="AB1528" s="2">
        <v>0</v>
      </c>
      <c r="AC1528" s="1">
        <v>0</v>
      </c>
      <c r="AD1528" s="7">
        <v>43511</v>
      </c>
      <c r="AE1528" s="7">
        <v>43514</v>
      </c>
      <c r="AF1528">
        <v>1</v>
      </c>
      <c r="AG1528" t="s">
        <v>53</v>
      </c>
      <c r="AH1528" s="2">
        <v>0</v>
      </c>
      <c r="AI1528" s="1">
        <v>0</v>
      </c>
      <c r="AJ1528" s="1">
        <v>0</v>
      </c>
      <c r="AK1528" s="6" t="str">
        <f>+IF(Tabla1[[#This Row],[REQUEST_TY]]="SR MANTENIMIENTO CORRECTIVO", "EMERGENCIA", "OTROS")</f>
        <v>EMERGENCIA</v>
      </c>
      <c r="AL1528" s="6" t="str">
        <f>+_xlfn.IFS(Tabla1[[#This Row],[Veces obj]]&lt;=1,"0-1",Tabla1[[#This Row],[Veces obj]]&lt;=2,"1-2",Tabla1[[#This Row],[Veces obj]]&lt;=3,"2-3",TRUE,"&gt;3")</f>
        <v>0-1</v>
      </c>
      <c r="AM1528" s="6" t="str">
        <f>+_xlfn.IFS(MONTH(Tabla1[[#This Row],[MES]])&lt;=3,"Q1",MONTH(Tabla1[[#This Row],[MES]])&lt;=6,"Q2",MONTH(Tabla1[[#This Row],[MES]])&lt;=9,"Q3",TRUE,"Q4")</f>
        <v>Q1</v>
      </c>
      <c r="AN1528" t="str">
        <f>+IFERROR(VLOOKUP(Tabla1[[#This Row],[CUENTA]],CTAS[],2,0),"OTROS")</f>
        <v>OTROS</v>
      </c>
      <c r="AP1528" t="str">
        <f>+IFERROR(VLOOKUP(Tabla1[[#This Row],[EMPLEADO]],IS[],3,0),"OTROS")</f>
        <v>OTROS</v>
      </c>
      <c r="AQ1528" t="str">
        <f>+IFERROR(VLOOKUP(Tabla1[[#This Row],[EMPLEADO]],IS[[NÓMINA]:[INGENIERO]],2,0),"OTROS")</f>
        <v>OTROS</v>
      </c>
    </row>
    <row r="1529" spans="1:43" x14ac:dyDescent="0.25">
      <c r="A1529" t="s">
        <v>36</v>
      </c>
      <c r="B1529">
        <v>1</v>
      </c>
      <c r="C1529" t="s">
        <v>3018</v>
      </c>
      <c r="D1529" t="s">
        <v>38</v>
      </c>
      <c r="E1529" t="s">
        <v>300</v>
      </c>
      <c r="F1529" t="s">
        <v>3019</v>
      </c>
      <c r="G1529" s="17" t="s">
        <v>3020</v>
      </c>
      <c r="H1529" t="s">
        <v>453</v>
      </c>
      <c r="I1529" t="s">
        <v>43</v>
      </c>
      <c r="J1529" t="s">
        <v>8</v>
      </c>
      <c r="K1529" t="s">
        <v>102</v>
      </c>
      <c r="L1529" t="s">
        <v>3021</v>
      </c>
      <c r="M1529" t="s">
        <v>455</v>
      </c>
      <c r="N1529">
        <v>0</v>
      </c>
      <c r="O1529" t="s">
        <v>47</v>
      </c>
      <c r="P1529">
        <v>125</v>
      </c>
      <c r="Q1529" t="s">
        <v>48</v>
      </c>
      <c r="R1529" t="s">
        <v>223</v>
      </c>
      <c r="S1529" t="s">
        <v>139</v>
      </c>
      <c r="T1529" t="s">
        <v>51</v>
      </c>
      <c r="U1529" t="s">
        <v>353</v>
      </c>
      <c r="V1529">
        <v>1.1499999999999999</v>
      </c>
      <c r="W1529" s="1">
        <v>1808.95</v>
      </c>
      <c r="X1529">
        <v>1</v>
      </c>
      <c r="Y1529">
        <v>2.93</v>
      </c>
      <c r="Z1529">
        <v>4</v>
      </c>
      <c r="AA1529">
        <v>0.73250000000000004</v>
      </c>
      <c r="AB1529" s="2">
        <v>0</v>
      </c>
      <c r="AC1529" s="1">
        <v>0</v>
      </c>
      <c r="AD1529" s="7">
        <v>43475</v>
      </c>
      <c r="AE1529" s="7">
        <v>43475</v>
      </c>
      <c r="AF1529">
        <v>0</v>
      </c>
      <c r="AG1529" t="s">
        <v>53</v>
      </c>
      <c r="AH1529" s="2">
        <v>0</v>
      </c>
      <c r="AI1529" s="1">
        <v>0</v>
      </c>
      <c r="AJ1529" s="1">
        <v>0</v>
      </c>
      <c r="AK1529" s="6" t="str">
        <f>+IF(Tabla1[[#This Row],[REQUEST_TY]]="SR MANTENIMIENTO CORRECTIVO", "EMERGENCIA", "OTROS")</f>
        <v>EMERGENCIA</v>
      </c>
      <c r="AL1529" s="6" t="str">
        <f>+_xlfn.IFS(Tabla1[[#This Row],[Veces obj]]&lt;=1,"0-1",Tabla1[[#This Row],[Veces obj]]&lt;=2,"1-2",Tabla1[[#This Row],[Veces obj]]&lt;=3,"2-3",TRUE,"&gt;3")</f>
        <v>0-1</v>
      </c>
      <c r="AM1529" s="6" t="str">
        <f>+_xlfn.IFS(MONTH(Tabla1[[#This Row],[MES]])&lt;=3,"Q1",MONTH(Tabla1[[#This Row],[MES]])&lt;=6,"Q2",MONTH(Tabla1[[#This Row],[MES]])&lt;=9,"Q3",TRUE,"Q4")</f>
        <v>Q1</v>
      </c>
      <c r="AN1529" t="str">
        <f>+IFERROR(VLOOKUP(Tabla1[[#This Row],[CUENTA]],CTAS[],2,0),"OTROS")</f>
        <v>OTROS</v>
      </c>
      <c r="AP1529" t="str">
        <f>+IFERROR(VLOOKUP(Tabla1[[#This Row],[EMPLEADO]],IS[],3,0),"OTROS")</f>
        <v>OTROS</v>
      </c>
      <c r="AQ1529" t="str">
        <f>+IFERROR(VLOOKUP(Tabla1[[#This Row],[EMPLEADO]],IS[[NÓMINA]:[INGENIERO]],2,0),"OTROS")</f>
        <v>OTROS</v>
      </c>
    </row>
    <row r="1530" spans="1:43" x14ac:dyDescent="0.25">
      <c r="A1530" t="s">
        <v>36</v>
      </c>
      <c r="B1530">
        <v>1</v>
      </c>
      <c r="C1530" t="s">
        <v>2487</v>
      </c>
      <c r="D1530" t="s">
        <v>38</v>
      </c>
      <c r="E1530" t="s">
        <v>76</v>
      </c>
      <c r="F1530" t="s">
        <v>2488</v>
      </c>
      <c r="G1530" s="17" t="s">
        <v>2363</v>
      </c>
      <c r="H1530" t="s">
        <v>592</v>
      </c>
      <c r="I1530" t="s">
        <v>43</v>
      </c>
      <c r="J1530" t="s">
        <v>8</v>
      </c>
      <c r="K1530" t="s">
        <v>59</v>
      </c>
      <c r="L1530" t="s">
        <v>2364</v>
      </c>
      <c r="M1530" t="s">
        <v>2365</v>
      </c>
      <c r="N1530">
        <v>0</v>
      </c>
      <c r="O1530" t="s">
        <v>47</v>
      </c>
      <c r="P1530">
        <v>427</v>
      </c>
      <c r="Q1530" t="s">
        <v>48</v>
      </c>
      <c r="R1530" t="s">
        <v>63</v>
      </c>
      <c r="S1530" t="s">
        <v>64</v>
      </c>
      <c r="T1530" t="s">
        <v>208</v>
      </c>
      <c r="U1530" t="s">
        <v>96</v>
      </c>
      <c r="V1530">
        <v>1.1000000000000001</v>
      </c>
      <c r="W1530" s="1">
        <v>1501.5000000000002</v>
      </c>
      <c r="X1530">
        <v>1</v>
      </c>
      <c r="Y1530">
        <v>4.42</v>
      </c>
      <c r="Z1530">
        <v>9</v>
      </c>
      <c r="AA1530">
        <v>0.49111111111111111</v>
      </c>
      <c r="AB1530" s="2">
        <v>0</v>
      </c>
      <c r="AC1530" s="1">
        <v>0</v>
      </c>
      <c r="AD1530" s="7">
        <v>43489</v>
      </c>
      <c r="AE1530" s="7">
        <v>43489</v>
      </c>
      <c r="AF1530">
        <v>0</v>
      </c>
      <c r="AG1530" t="s">
        <v>53</v>
      </c>
      <c r="AH1530" s="2">
        <v>0</v>
      </c>
      <c r="AI1530" s="1">
        <v>0</v>
      </c>
      <c r="AJ1530" s="1">
        <v>0</v>
      </c>
      <c r="AK1530" s="6" t="str">
        <f>+IF(Tabla1[[#This Row],[REQUEST_TY]]="SR MANTENIMIENTO CORRECTIVO", "EMERGENCIA", "OTROS")</f>
        <v>EMERGENCIA</v>
      </c>
      <c r="AL1530" s="6" t="str">
        <f>+_xlfn.IFS(Tabla1[[#This Row],[Veces obj]]&lt;=1,"0-1",Tabla1[[#This Row],[Veces obj]]&lt;=2,"1-2",Tabla1[[#This Row],[Veces obj]]&lt;=3,"2-3",TRUE,"&gt;3")</f>
        <v>0-1</v>
      </c>
      <c r="AM1530" s="6" t="str">
        <f>+_xlfn.IFS(MONTH(Tabla1[[#This Row],[MES]])&lt;=3,"Q1",MONTH(Tabla1[[#This Row],[MES]])&lt;=6,"Q2",MONTH(Tabla1[[#This Row],[MES]])&lt;=9,"Q3",TRUE,"Q4")</f>
        <v>Q1</v>
      </c>
      <c r="AN1530" t="str">
        <f>+IFERROR(VLOOKUP(Tabla1[[#This Row],[CUENTA]],CTAS[],2,0),"OTROS")</f>
        <v>OTROS</v>
      </c>
      <c r="AO1530">
        <v>1</v>
      </c>
      <c r="AP1530" t="str">
        <f>+IFERROR(VLOOKUP(Tabla1[[#This Row],[EMPLEADO]],IS[],3,0),"OTROS")</f>
        <v>CHIHUAHUA</v>
      </c>
      <c r="AQ1530" t="str">
        <f>+IFERROR(VLOOKUP(Tabla1[[#This Row],[EMPLEADO]],IS[[NÓMINA]:[INGENIERO]],2,0),"OTROS")</f>
        <v>VICTOR MENDEZ</v>
      </c>
    </row>
    <row r="1531" spans="1:43" x14ac:dyDescent="0.25">
      <c r="A1531" t="s">
        <v>4444</v>
      </c>
      <c r="B1531">
        <v>1</v>
      </c>
      <c r="C1531" t="s">
        <v>5051</v>
      </c>
      <c r="D1531" t="s">
        <v>38</v>
      </c>
      <c r="E1531" t="s">
        <v>85</v>
      </c>
      <c r="F1531" t="s">
        <v>5052</v>
      </c>
      <c r="G1531" s="17" t="s">
        <v>5053</v>
      </c>
      <c r="H1531" t="s">
        <v>691</v>
      </c>
      <c r="I1531" t="s">
        <v>43</v>
      </c>
      <c r="J1531" t="s">
        <v>8</v>
      </c>
      <c r="K1531" t="s">
        <v>1296</v>
      </c>
      <c r="L1531" t="s">
        <v>1800</v>
      </c>
      <c r="M1531" t="s">
        <v>1298</v>
      </c>
      <c r="N1531">
        <v>0</v>
      </c>
      <c r="O1531" t="s">
        <v>47</v>
      </c>
      <c r="P1531">
        <v>355</v>
      </c>
      <c r="Q1531" t="s">
        <v>48</v>
      </c>
      <c r="R1531" t="s">
        <v>49</v>
      </c>
      <c r="S1531" t="s">
        <v>50</v>
      </c>
      <c r="T1531" t="s">
        <v>51</v>
      </c>
      <c r="U1531" t="s">
        <v>52</v>
      </c>
      <c r="V1531">
        <v>1.05</v>
      </c>
      <c r="W1531" s="1">
        <v>750.75000000000011</v>
      </c>
      <c r="X1531">
        <v>1</v>
      </c>
      <c r="Y1531">
        <v>3.67</v>
      </c>
      <c r="Z1531">
        <v>5</v>
      </c>
      <c r="AA1531">
        <v>0.73399999999999999</v>
      </c>
      <c r="AB1531" s="2">
        <v>0</v>
      </c>
      <c r="AC1531" s="1">
        <v>0</v>
      </c>
      <c r="AD1531" s="7">
        <v>43501</v>
      </c>
      <c r="AE1531" s="7">
        <v>43502</v>
      </c>
      <c r="AF1531">
        <v>1</v>
      </c>
      <c r="AG1531" t="s">
        <v>53</v>
      </c>
      <c r="AH1531" s="2">
        <v>0</v>
      </c>
      <c r="AI1531" s="1">
        <v>0</v>
      </c>
      <c r="AJ1531" s="1">
        <v>0</v>
      </c>
      <c r="AK1531" s="6" t="str">
        <f>+IF(Tabla1[[#This Row],[REQUEST_TY]]="SR MANTENIMIENTO CORRECTIVO", "EMERGENCIA", "OTROS")</f>
        <v>EMERGENCIA</v>
      </c>
      <c r="AL1531" s="6" t="str">
        <f>+_xlfn.IFS(Tabla1[[#This Row],[Veces obj]]&lt;=1,"0-1",Tabla1[[#This Row],[Veces obj]]&lt;=2,"1-2",Tabla1[[#This Row],[Veces obj]]&lt;=3,"2-3",TRUE,"&gt;3")</f>
        <v>0-1</v>
      </c>
      <c r="AM1531" s="6" t="str">
        <f>+_xlfn.IFS(MONTH(Tabla1[[#This Row],[MES]])&lt;=3,"Q1",MONTH(Tabla1[[#This Row],[MES]])&lt;=6,"Q2",MONTH(Tabla1[[#This Row],[MES]])&lt;=9,"Q3",TRUE,"Q4")</f>
        <v>Q1</v>
      </c>
      <c r="AN1531" t="str">
        <f>+IFERROR(VLOOKUP(Tabla1[[#This Row],[CUENTA]],CTAS[],2,0),"OTROS")</f>
        <v>OTROS</v>
      </c>
      <c r="AP1531" t="str">
        <f>+IFERROR(VLOOKUP(Tabla1[[#This Row],[EMPLEADO]],IS[],3,0),"OTROS")</f>
        <v>OTROS</v>
      </c>
      <c r="AQ1531" t="str">
        <f>+IFERROR(VLOOKUP(Tabla1[[#This Row],[EMPLEADO]],IS[[NÓMINA]:[INGENIERO]],2,0),"OTROS")</f>
        <v>OTROS</v>
      </c>
    </row>
    <row r="1532" spans="1:43" x14ac:dyDescent="0.25">
      <c r="A1532" t="s">
        <v>4444</v>
      </c>
      <c r="B1532">
        <v>1</v>
      </c>
      <c r="C1532" t="s">
        <v>5658</v>
      </c>
      <c r="D1532" t="s">
        <v>38</v>
      </c>
      <c r="E1532" t="s">
        <v>2312</v>
      </c>
      <c r="F1532" t="s">
        <v>5659</v>
      </c>
      <c r="G1532" s="17" t="s">
        <v>5660</v>
      </c>
      <c r="H1532" t="s">
        <v>409</v>
      </c>
      <c r="I1532" t="s">
        <v>43</v>
      </c>
      <c r="J1532" t="s">
        <v>8</v>
      </c>
      <c r="K1532" t="s">
        <v>117</v>
      </c>
      <c r="L1532" t="s">
        <v>5428</v>
      </c>
      <c r="M1532" t="s">
        <v>2809</v>
      </c>
      <c r="N1532">
        <v>0</v>
      </c>
      <c r="O1532" t="s">
        <v>47</v>
      </c>
      <c r="P1532">
        <v>556</v>
      </c>
      <c r="Q1532" t="s">
        <v>48</v>
      </c>
      <c r="R1532" t="s">
        <v>49</v>
      </c>
      <c r="S1532" t="s">
        <v>50</v>
      </c>
      <c r="T1532" t="s">
        <v>51</v>
      </c>
      <c r="U1532" t="s">
        <v>52</v>
      </c>
      <c r="V1532">
        <v>1.05</v>
      </c>
      <c r="W1532" s="1">
        <v>750.75000000000011</v>
      </c>
      <c r="X1532">
        <v>1</v>
      </c>
      <c r="Y1532">
        <v>3.67</v>
      </c>
      <c r="Z1532">
        <v>5</v>
      </c>
      <c r="AA1532">
        <v>0.73399999999999999</v>
      </c>
      <c r="AB1532" s="2">
        <v>0</v>
      </c>
      <c r="AC1532" s="1">
        <v>0</v>
      </c>
      <c r="AD1532" s="7">
        <v>43507</v>
      </c>
      <c r="AE1532" s="7">
        <v>43507</v>
      </c>
      <c r="AF1532">
        <v>0</v>
      </c>
      <c r="AG1532" t="s">
        <v>53</v>
      </c>
      <c r="AH1532" s="2">
        <v>0</v>
      </c>
      <c r="AI1532" s="1">
        <v>0</v>
      </c>
      <c r="AJ1532" s="1">
        <v>0</v>
      </c>
      <c r="AK1532" s="6" t="str">
        <f>+IF(Tabla1[[#This Row],[REQUEST_TY]]="SR MANTENIMIENTO CORRECTIVO", "EMERGENCIA", "OTROS")</f>
        <v>EMERGENCIA</v>
      </c>
      <c r="AL1532" s="6" t="str">
        <f>+_xlfn.IFS(Tabla1[[#This Row],[Veces obj]]&lt;=1,"0-1",Tabla1[[#This Row],[Veces obj]]&lt;=2,"1-2",Tabla1[[#This Row],[Veces obj]]&lt;=3,"2-3",TRUE,"&gt;3")</f>
        <v>0-1</v>
      </c>
      <c r="AM1532" s="6" t="str">
        <f>+_xlfn.IFS(MONTH(Tabla1[[#This Row],[MES]])&lt;=3,"Q1",MONTH(Tabla1[[#This Row],[MES]])&lt;=6,"Q2",MONTH(Tabla1[[#This Row],[MES]])&lt;=9,"Q3",TRUE,"Q4")</f>
        <v>Q1</v>
      </c>
      <c r="AN1532" t="str">
        <f>+IFERROR(VLOOKUP(Tabla1[[#This Row],[CUENTA]],CTAS[],2,0),"OTROS")</f>
        <v>OTROS</v>
      </c>
      <c r="AP1532" t="str">
        <f>+IFERROR(VLOOKUP(Tabla1[[#This Row],[EMPLEADO]],IS[],3,0),"OTROS")</f>
        <v>OTROS</v>
      </c>
      <c r="AQ1532" t="str">
        <f>+IFERROR(VLOOKUP(Tabla1[[#This Row],[EMPLEADO]],IS[[NÓMINA]:[INGENIERO]],2,0),"OTROS")</f>
        <v>OTROS</v>
      </c>
    </row>
    <row r="1533" spans="1:43" x14ac:dyDescent="0.25">
      <c r="A1533" t="s">
        <v>36</v>
      </c>
      <c r="B1533">
        <v>1</v>
      </c>
      <c r="C1533" t="s">
        <v>3025</v>
      </c>
      <c r="D1533" t="s">
        <v>38</v>
      </c>
      <c r="E1533" t="s">
        <v>258</v>
      </c>
      <c r="F1533" t="s">
        <v>3026</v>
      </c>
      <c r="G1533" s="17" t="s">
        <v>3027</v>
      </c>
      <c r="H1533" t="s">
        <v>101</v>
      </c>
      <c r="I1533" t="s">
        <v>43</v>
      </c>
      <c r="J1533" t="s">
        <v>8</v>
      </c>
      <c r="K1533" t="s">
        <v>102</v>
      </c>
      <c r="L1533" t="s">
        <v>1994</v>
      </c>
      <c r="M1533" t="s">
        <v>1659</v>
      </c>
      <c r="N1533">
        <v>0</v>
      </c>
      <c r="O1533" t="s">
        <v>105</v>
      </c>
      <c r="P1533">
        <v>30</v>
      </c>
      <c r="Q1533" t="s">
        <v>62</v>
      </c>
      <c r="R1533" t="s">
        <v>138</v>
      </c>
      <c r="S1533" t="s">
        <v>139</v>
      </c>
      <c r="T1533" t="s">
        <v>51</v>
      </c>
      <c r="U1533" t="s">
        <v>262</v>
      </c>
      <c r="V1533">
        <v>1.05</v>
      </c>
      <c r="W1533" s="1">
        <v>843.15000000000009</v>
      </c>
      <c r="X1533">
        <v>1</v>
      </c>
      <c r="Y1533">
        <v>2.94</v>
      </c>
      <c r="Z1533">
        <v>4</v>
      </c>
      <c r="AA1533">
        <v>0.73499999999999999</v>
      </c>
      <c r="AB1533" s="2">
        <v>0</v>
      </c>
      <c r="AC1533" s="1">
        <v>0</v>
      </c>
      <c r="AD1533" s="7">
        <v>43475</v>
      </c>
      <c r="AE1533" s="7">
        <v>43475</v>
      </c>
      <c r="AF1533">
        <v>0</v>
      </c>
      <c r="AG1533" t="s">
        <v>53</v>
      </c>
      <c r="AH1533" s="2">
        <v>0</v>
      </c>
      <c r="AI1533" s="1">
        <v>0</v>
      </c>
      <c r="AJ1533" s="1">
        <v>0</v>
      </c>
      <c r="AK1533" s="6" t="str">
        <f>+IF(Tabla1[[#This Row],[REQUEST_TY]]="SR MANTENIMIENTO CORRECTIVO", "EMERGENCIA", "OTROS")</f>
        <v>EMERGENCIA</v>
      </c>
      <c r="AL1533" s="6" t="str">
        <f>+_xlfn.IFS(Tabla1[[#This Row],[Veces obj]]&lt;=1,"0-1",Tabla1[[#This Row],[Veces obj]]&lt;=2,"1-2",Tabla1[[#This Row],[Veces obj]]&lt;=3,"2-3",TRUE,"&gt;3")</f>
        <v>0-1</v>
      </c>
      <c r="AM1533" s="6" t="str">
        <f>+_xlfn.IFS(MONTH(Tabla1[[#This Row],[MES]])&lt;=3,"Q1",MONTH(Tabla1[[#This Row],[MES]])&lt;=6,"Q2",MONTH(Tabla1[[#This Row],[MES]])&lt;=9,"Q3",TRUE,"Q4")</f>
        <v>Q1</v>
      </c>
      <c r="AN1533" t="str">
        <f>+IFERROR(VLOOKUP(Tabla1[[#This Row],[CUENTA]],CTAS[],2,0),"OTROS")</f>
        <v>OTROS</v>
      </c>
      <c r="AP1533" t="str">
        <f>+IFERROR(VLOOKUP(Tabla1[[#This Row],[EMPLEADO]],IS[],3,0),"OTROS")</f>
        <v>OTROS</v>
      </c>
      <c r="AQ1533" t="str">
        <f>+IFERROR(VLOOKUP(Tabla1[[#This Row],[EMPLEADO]],IS[[NÓMINA]:[INGENIERO]],2,0),"OTROS")</f>
        <v>OTROS</v>
      </c>
    </row>
    <row r="1534" spans="1:43" x14ac:dyDescent="0.25">
      <c r="A1534" t="s">
        <v>4444</v>
      </c>
      <c r="B1534">
        <v>1</v>
      </c>
      <c r="C1534" t="s">
        <v>4984</v>
      </c>
      <c r="D1534" t="s">
        <v>38</v>
      </c>
      <c r="E1534" t="s">
        <v>258</v>
      </c>
      <c r="F1534" t="s">
        <v>4985</v>
      </c>
      <c r="G1534" s="17" t="s">
        <v>4140</v>
      </c>
      <c r="H1534" t="s">
        <v>707</v>
      </c>
      <c r="I1534" t="s">
        <v>43</v>
      </c>
      <c r="J1534" t="s">
        <v>8</v>
      </c>
      <c r="K1534" t="s">
        <v>102</v>
      </c>
      <c r="L1534" t="s">
        <v>2584</v>
      </c>
      <c r="M1534" t="s">
        <v>104</v>
      </c>
      <c r="N1534">
        <v>0</v>
      </c>
      <c r="O1534" t="s">
        <v>105</v>
      </c>
      <c r="P1534">
        <v>28</v>
      </c>
      <c r="Q1534" t="s">
        <v>62</v>
      </c>
      <c r="R1534" t="s">
        <v>138</v>
      </c>
      <c r="S1534" t="s">
        <v>139</v>
      </c>
      <c r="T1534" t="s">
        <v>51</v>
      </c>
      <c r="U1534" t="s">
        <v>262</v>
      </c>
      <c r="V1534">
        <v>1.05</v>
      </c>
      <c r="W1534" s="1">
        <v>843.15000000000009</v>
      </c>
      <c r="X1534">
        <v>1</v>
      </c>
      <c r="Y1534">
        <v>2.94</v>
      </c>
      <c r="Z1534">
        <v>4</v>
      </c>
      <c r="AA1534">
        <v>0.73499999999999999</v>
      </c>
      <c r="AB1534" s="2">
        <v>0</v>
      </c>
      <c r="AC1534" s="1">
        <v>0</v>
      </c>
      <c r="AD1534" s="7">
        <v>43501</v>
      </c>
      <c r="AE1534" s="7">
        <v>43502</v>
      </c>
      <c r="AF1534">
        <v>1</v>
      </c>
      <c r="AG1534" t="s">
        <v>53</v>
      </c>
      <c r="AH1534" s="2">
        <v>0</v>
      </c>
      <c r="AI1534" s="1">
        <v>0</v>
      </c>
      <c r="AJ1534" s="1">
        <v>0</v>
      </c>
      <c r="AK1534" s="6" t="str">
        <f>+IF(Tabla1[[#This Row],[REQUEST_TY]]="SR MANTENIMIENTO CORRECTIVO", "EMERGENCIA", "OTROS")</f>
        <v>EMERGENCIA</v>
      </c>
      <c r="AL1534" s="6" t="str">
        <f>+_xlfn.IFS(Tabla1[[#This Row],[Veces obj]]&lt;=1,"0-1",Tabla1[[#This Row],[Veces obj]]&lt;=2,"1-2",Tabla1[[#This Row],[Veces obj]]&lt;=3,"2-3",TRUE,"&gt;3")</f>
        <v>0-1</v>
      </c>
      <c r="AM1534" s="6" t="str">
        <f>+_xlfn.IFS(MONTH(Tabla1[[#This Row],[MES]])&lt;=3,"Q1",MONTH(Tabla1[[#This Row],[MES]])&lt;=6,"Q2",MONTH(Tabla1[[#This Row],[MES]])&lt;=9,"Q3",TRUE,"Q4")</f>
        <v>Q1</v>
      </c>
      <c r="AN1534" t="str">
        <f>+IFERROR(VLOOKUP(Tabla1[[#This Row],[CUENTA]],CTAS[],2,0),"OTROS")</f>
        <v>OTROS</v>
      </c>
      <c r="AP1534" t="str">
        <f>+IFERROR(VLOOKUP(Tabla1[[#This Row],[EMPLEADO]],IS[],3,0),"OTROS")</f>
        <v>OTROS</v>
      </c>
      <c r="AQ1534" t="str">
        <f>+IFERROR(VLOOKUP(Tabla1[[#This Row],[EMPLEADO]],IS[[NÓMINA]:[INGENIERO]],2,0),"OTROS")</f>
        <v>OTROS</v>
      </c>
    </row>
    <row r="1535" spans="1:43" x14ac:dyDescent="0.25">
      <c r="A1535" t="s">
        <v>36</v>
      </c>
      <c r="B1535">
        <v>1</v>
      </c>
      <c r="C1535" t="s">
        <v>3028</v>
      </c>
      <c r="D1535" t="s">
        <v>38</v>
      </c>
      <c r="E1535" t="s">
        <v>1077</v>
      </c>
      <c r="F1535" t="s">
        <v>3029</v>
      </c>
      <c r="G1535" s="17" t="s">
        <v>2786</v>
      </c>
      <c r="H1535" t="s">
        <v>409</v>
      </c>
      <c r="I1535" t="s">
        <v>43</v>
      </c>
      <c r="J1535" t="s">
        <v>8</v>
      </c>
      <c r="K1535" t="s">
        <v>1273</v>
      </c>
      <c r="L1535" t="s">
        <v>1274</v>
      </c>
      <c r="M1535" t="s">
        <v>968</v>
      </c>
      <c r="N1535">
        <v>0</v>
      </c>
      <c r="O1535" t="s">
        <v>47</v>
      </c>
      <c r="P1535">
        <v>34</v>
      </c>
      <c r="Q1535" t="s">
        <v>82</v>
      </c>
      <c r="R1535" t="s">
        <v>63</v>
      </c>
      <c r="S1535" t="s">
        <v>64</v>
      </c>
      <c r="T1535" t="s">
        <v>51</v>
      </c>
      <c r="U1535" t="s">
        <v>83</v>
      </c>
      <c r="V1535">
        <v>1.05</v>
      </c>
      <c r="W1535" s="1">
        <v>1433.25</v>
      </c>
      <c r="X1535">
        <v>1</v>
      </c>
      <c r="Y1535">
        <v>3.68</v>
      </c>
      <c r="Z1535">
        <v>5</v>
      </c>
      <c r="AA1535">
        <v>0.73599999999999999</v>
      </c>
      <c r="AB1535" s="2">
        <v>0</v>
      </c>
      <c r="AC1535" s="1">
        <v>0</v>
      </c>
      <c r="AD1535" s="7">
        <v>43481</v>
      </c>
      <c r="AE1535" s="7">
        <v>43481</v>
      </c>
      <c r="AF1535">
        <v>0</v>
      </c>
      <c r="AG1535" t="s">
        <v>53</v>
      </c>
      <c r="AH1535" s="2">
        <v>0</v>
      </c>
      <c r="AI1535" s="1">
        <v>0</v>
      </c>
      <c r="AJ1535" s="1">
        <v>0</v>
      </c>
      <c r="AK1535" s="6" t="str">
        <f>+IF(Tabla1[[#This Row],[REQUEST_TY]]="SR MANTENIMIENTO CORRECTIVO", "EMERGENCIA", "OTROS")</f>
        <v>EMERGENCIA</v>
      </c>
      <c r="AL1535" s="6" t="str">
        <f>+_xlfn.IFS(Tabla1[[#This Row],[Veces obj]]&lt;=1,"0-1",Tabla1[[#This Row],[Veces obj]]&lt;=2,"1-2",Tabla1[[#This Row],[Veces obj]]&lt;=3,"2-3",TRUE,"&gt;3")</f>
        <v>0-1</v>
      </c>
      <c r="AM1535" s="6" t="str">
        <f>+_xlfn.IFS(MONTH(Tabla1[[#This Row],[MES]])&lt;=3,"Q1",MONTH(Tabla1[[#This Row],[MES]])&lt;=6,"Q2",MONTH(Tabla1[[#This Row],[MES]])&lt;=9,"Q3",TRUE,"Q4")</f>
        <v>Q1</v>
      </c>
      <c r="AN1535" t="str">
        <f>+IFERROR(VLOOKUP(Tabla1[[#This Row],[CUENTA]],CTAS[],2,0),"OTROS")</f>
        <v>OTROS</v>
      </c>
      <c r="AP1535" t="str">
        <f>+IFERROR(VLOOKUP(Tabla1[[#This Row],[EMPLEADO]],IS[],3,0),"OTROS")</f>
        <v>OTROS</v>
      </c>
      <c r="AQ1535" t="str">
        <f>+IFERROR(VLOOKUP(Tabla1[[#This Row],[EMPLEADO]],IS[[NÓMINA]:[INGENIERO]],2,0),"OTROS")</f>
        <v>OTROS</v>
      </c>
    </row>
    <row r="1536" spans="1:43" x14ac:dyDescent="0.25">
      <c r="A1536" t="s">
        <v>36</v>
      </c>
      <c r="B1536">
        <v>1</v>
      </c>
      <c r="C1536" t="s">
        <v>3030</v>
      </c>
      <c r="D1536" t="s">
        <v>38</v>
      </c>
      <c r="E1536" t="s">
        <v>89</v>
      </c>
      <c r="F1536" t="s">
        <v>3031</v>
      </c>
      <c r="G1536" s="17" t="s">
        <v>3032</v>
      </c>
      <c r="H1536" t="s">
        <v>868</v>
      </c>
      <c r="I1536" t="s">
        <v>43</v>
      </c>
      <c r="J1536" t="s">
        <v>8</v>
      </c>
      <c r="K1536" t="s">
        <v>199</v>
      </c>
      <c r="L1536" t="s">
        <v>3033</v>
      </c>
      <c r="M1536" t="s">
        <v>2994</v>
      </c>
      <c r="N1536">
        <v>1</v>
      </c>
      <c r="O1536" t="s">
        <v>47</v>
      </c>
      <c r="P1536">
        <v>4</v>
      </c>
      <c r="Q1536" t="s">
        <v>207</v>
      </c>
      <c r="R1536" t="s">
        <v>95</v>
      </c>
      <c r="S1536" t="s">
        <v>64</v>
      </c>
      <c r="T1536" t="s">
        <v>51</v>
      </c>
      <c r="U1536" t="s">
        <v>209</v>
      </c>
      <c r="V1536">
        <v>0</v>
      </c>
      <c r="W1536" s="1">
        <v>0</v>
      </c>
      <c r="X1536">
        <v>1</v>
      </c>
      <c r="Y1536">
        <v>3.68</v>
      </c>
      <c r="Z1536">
        <v>5</v>
      </c>
      <c r="AA1536">
        <v>0.73599999999999999</v>
      </c>
      <c r="AB1536" s="2">
        <v>0</v>
      </c>
      <c r="AC1536" s="1">
        <v>0</v>
      </c>
      <c r="AD1536" s="7">
        <v>43490</v>
      </c>
      <c r="AE1536" s="7">
        <v>43493</v>
      </c>
      <c r="AF1536">
        <v>1</v>
      </c>
      <c r="AG1536" t="s">
        <v>53</v>
      </c>
      <c r="AH1536" s="2">
        <v>0</v>
      </c>
      <c r="AI1536" s="1">
        <v>0</v>
      </c>
      <c r="AJ1536" s="1">
        <v>0</v>
      </c>
      <c r="AK1536" s="6" t="str">
        <f>+IF(Tabla1[[#This Row],[REQUEST_TY]]="SR MANTENIMIENTO CORRECTIVO", "EMERGENCIA", "OTROS")</f>
        <v>EMERGENCIA</v>
      </c>
      <c r="AL1536" s="6" t="str">
        <f>+_xlfn.IFS(Tabla1[[#This Row],[Veces obj]]&lt;=1,"0-1",Tabla1[[#This Row],[Veces obj]]&lt;=2,"1-2",Tabla1[[#This Row],[Veces obj]]&lt;=3,"2-3",TRUE,"&gt;3")</f>
        <v>0-1</v>
      </c>
      <c r="AM1536" s="6" t="str">
        <f>+_xlfn.IFS(MONTH(Tabla1[[#This Row],[MES]])&lt;=3,"Q1",MONTH(Tabla1[[#This Row],[MES]])&lt;=6,"Q2",MONTH(Tabla1[[#This Row],[MES]])&lt;=9,"Q3",TRUE,"Q4")</f>
        <v>Q1</v>
      </c>
      <c r="AN1536" t="str">
        <f>+IFERROR(VLOOKUP(Tabla1[[#This Row],[CUENTA]],CTAS[],2,0),"OTROS")</f>
        <v>OTROS</v>
      </c>
      <c r="AP1536" t="str">
        <f>+IFERROR(VLOOKUP(Tabla1[[#This Row],[EMPLEADO]],IS[],3,0),"OTROS")</f>
        <v>OTROS</v>
      </c>
      <c r="AQ1536" t="str">
        <f>+IFERROR(VLOOKUP(Tabla1[[#This Row],[EMPLEADO]],IS[[NÓMINA]:[INGENIERO]],2,0),"OTROS")</f>
        <v>OTROS</v>
      </c>
    </row>
    <row r="1537" spans="1:43" x14ac:dyDescent="0.25">
      <c r="A1537" t="s">
        <v>4444</v>
      </c>
      <c r="B1537">
        <v>1</v>
      </c>
      <c r="C1537" t="s">
        <v>4906</v>
      </c>
      <c r="D1537" t="s">
        <v>38</v>
      </c>
      <c r="E1537" t="s">
        <v>133</v>
      </c>
      <c r="F1537" t="s">
        <v>4907</v>
      </c>
      <c r="G1537" s="17" t="s">
        <v>982</v>
      </c>
      <c r="H1537" t="s">
        <v>204</v>
      </c>
      <c r="I1537" t="s">
        <v>43</v>
      </c>
      <c r="J1537" t="s">
        <v>8</v>
      </c>
      <c r="K1537" t="s">
        <v>59</v>
      </c>
      <c r="L1537" t="s">
        <v>205</v>
      </c>
      <c r="M1537" t="s">
        <v>206</v>
      </c>
      <c r="N1537">
        <v>0</v>
      </c>
      <c r="O1537" t="s">
        <v>47</v>
      </c>
      <c r="P1537">
        <v>18</v>
      </c>
      <c r="Q1537" t="s">
        <v>62</v>
      </c>
      <c r="R1537" t="s">
        <v>138</v>
      </c>
      <c r="S1537" t="s">
        <v>139</v>
      </c>
      <c r="T1537" t="s">
        <v>208</v>
      </c>
      <c r="U1537" t="s">
        <v>262</v>
      </c>
      <c r="V1537">
        <v>1.05</v>
      </c>
      <c r="W1537" s="1">
        <v>1651.6500000000003</v>
      </c>
      <c r="X1537">
        <v>1</v>
      </c>
      <c r="Y1537">
        <v>4.42</v>
      </c>
      <c r="Z1537">
        <v>6</v>
      </c>
      <c r="AA1537">
        <v>0.73666666666666669</v>
      </c>
      <c r="AB1537" s="2">
        <v>0</v>
      </c>
      <c r="AC1537" s="1">
        <v>0</v>
      </c>
      <c r="AD1537" s="7">
        <v>43501</v>
      </c>
      <c r="AE1537" s="7">
        <v>43501</v>
      </c>
      <c r="AF1537">
        <v>0</v>
      </c>
      <c r="AG1537" t="s">
        <v>53</v>
      </c>
      <c r="AH1537" s="2">
        <v>0</v>
      </c>
      <c r="AI1537" s="1">
        <v>0</v>
      </c>
      <c r="AJ1537" s="1">
        <v>0</v>
      </c>
      <c r="AK1537" s="6" t="str">
        <f>+IF(Tabla1[[#This Row],[REQUEST_TY]]="SR MANTENIMIENTO CORRECTIVO", "EMERGENCIA", "OTROS")</f>
        <v>EMERGENCIA</v>
      </c>
      <c r="AL1537" s="6" t="str">
        <f>+_xlfn.IFS(Tabla1[[#This Row],[Veces obj]]&lt;=1,"0-1",Tabla1[[#This Row],[Veces obj]]&lt;=2,"1-2",Tabla1[[#This Row],[Veces obj]]&lt;=3,"2-3",TRUE,"&gt;3")</f>
        <v>0-1</v>
      </c>
      <c r="AM1537" s="6" t="str">
        <f>+_xlfn.IFS(MONTH(Tabla1[[#This Row],[MES]])&lt;=3,"Q1",MONTH(Tabla1[[#This Row],[MES]])&lt;=6,"Q2",MONTH(Tabla1[[#This Row],[MES]])&lt;=9,"Q3",TRUE,"Q4")</f>
        <v>Q1</v>
      </c>
      <c r="AN1537" t="str">
        <f>+IFERROR(VLOOKUP(Tabla1[[#This Row],[CUENTA]],CTAS[],2,0),"OTROS")</f>
        <v>OTROS</v>
      </c>
      <c r="AP1537" t="str">
        <f>+IFERROR(VLOOKUP(Tabla1[[#This Row],[EMPLEADO]],IS[],3,0),"OTROS")</f>
        <v>OTROS</v>
      </c>
      <c r="AQ1537" t="str">
        <f>+IFERROR(VLOOKUP(Tabla1[[#This Row],[EMPLEADO]],IS[[NÓMINA]:[INGENIERO]],2,0),"OTROS")</f>
        <v>OTROS</v>
      </c>
    </row>
    <row r="1538" spans="1:43" x14ac:dyDescent="0.25">
      <c r="A1538" t="s">
        <v>36</v>
      </c>
      <c r="B1538">
        <v>1</v>
      </c>
      <c r="C1538" t="s">
        <v>3034</v>
      </c>
      <c r="D1538" t="s">
        <v>38</v>
      </c>
      <c r="E1538" t="s">
        <v>865</v>
      </c>
      <c r="F1538" t="s">
        <v>3035</v>
      </c>
      <c r="G1538" s="17" t="s">
        <v>867</v>
      </c>
      <c r="H1538" t="s">
        <v>868</v>
      </c>
      <c r="I1538" t="s">
        <v>43</v>
      </c>
      <c r="J1538" t="s">
        <v>8</v>
      </c>
      <c r="K1538" t="s">
        <v>869</v>
      </c>
      <c r="L1538" t="s">
        <v>870</v>
      </c>
      <c r="M1538" t="s">
        <v>871</v>
      </c>
      <c r="N1538">
        <v>1</v>
      </c>
      <c r="O1538" t="s">
        <v>47</v>
      </c>
      <c r="P1538">
        <v>29</v>
      </c>
      <c r="Q1538" t="s">
        <v>62</v>
      </c>
      <c r="R1538" t="s">
        <v>440</v>
      </c>
      <c r="S1538" t="s">
        <v>139</v>
      </c>
      <c r="T1538" t="s">
        <v>51</v>
      </c>
      <c r="U1538" t="s">
        <v>262</v>
      </c>
      <c r="V1538">
        <v>1.05</v>
      </c>
      <c r="W1538" s="1">
        <v>0</v>
      </c>
      <c r="X1538">
        <v>1</v>
      </c>
      <c r="Y1538">
        <v>2.95</v>
      </c>
      <c r="Z1538">
        <v>4</v>
      </c>
      <c r="AA1538">
        <v>0.73750000000000004</v>
      </c>
      <c r="AB1538" s="2">
        <v>0</v>
      </c>
      <c r="AC1538" s="1">
        <v>0</v>
      </c>
      <c r="AD1538" s="7">
        <v>43468</v>
      </c>
      <c r="AE1538" s="7">
        <v>43469</v>
      </c>
      <c r="AF1538">
        <v>1</v>
      </c>
      <c r="AG1538" t="s">
        <v>53</v>
      </c>
      <c r="AH1538" s="2">
        <v>0</v>
      </c>
      <c r="AI1538" s="1">
        <v>0</v>
      </c>
      <c r="AJ1538" s="1">
        <v>0</v>
      </c>
      <c r="AK1538" s="6" t="str">
        <f>+IF(Tabla1[[#This Row],[REQUEST_TY]]="SR MANTENIMIENTO CORRECTIVO", "EMERGENCIA", "OTROS")</f>
        <v>EMERGENCIA</v>
      </c>
      <c r="AL1538" s="6" t="str">
        <f>+_xlfn.IFS(Tabla1[[#This Row],[Veces obj]]&lt;=1,"0-1",Tabla1[[#This Row],[Veces obj]]&lt;=2,"1-2",Tabla1[[#This Row],[Veces obj]]&lt;=3,"2-3",TRUE,"&gt;3")</f>
        <v>0-1</v>
      </c>
      <c r="AM1538" s="6" t="str">
        <f>+_xlfn.IFS(MONTH(Tabla1[[#This Row],[MES]])&lt;=3,"Q1",MONTH(Tabla1[[#This Row],[MES]])&lt;=6,"Q2",MONTH(Tabla1[[#This Row],[MES]])&lt;=9,"Q3",TRUE,"Q4")</f>
        <v>Q1</v>
      </c>
      <c r="AN1538" t="str">
        <f>+IFERROR(VLOOKUP(Tabla1[[#This Row],[CUENTA]],CTAS[],2,0),"OTROS")</f>
        <v>OTROS</v>
      </c>
      <c r="AP1538" t="str">
        <f>+IFERROR(VLOOKUP(Tabla1[[#This Row],[EMPLEADO]],IS[],3,0),"OTROS")</f>
        <v>OTROS</v>
      </c>
      <c r="AQ1538" t="str">
        <f>+IFERROR(VLOOKUP(Tabla1[[#This Row],[EMPLEADO]],IS[[NÓMINA]:[INGENIERO]],2,0),"OTROS")</f>
        <v>OTROS</v>
      </c>
    </row>
    <row r="1539" spans="1:43" x14ac:dyDescent="0.25">
      <c r="A1539" t="s">
        <v>36</v>
      </c>
      <c r="B1539">
        <v>1</v>
      </c>
      <c r="C1539" t="s">
        <v>3036</v>
      </c>
      <c r="D1539" t="s">
        <v>38</v>
      </c>
      <c r="E1539" t="s">
        <v>300</v>
      </c>
      <c r="F1539" t="s">
        <v>3037</v>
      </c>
      <c r="G1539" s="17" t="s">
        <v>3038</v>
      </c>
      <c r="H1539" t="s">
        <v>707</v>
      </c>
      <c r="I1539" t="s">
        <v>43</v>
      </c>
      <c r="J1539" t="s">
        <v>8</v>
      </c>
      <c r="K1539" t="s">
        <v>102</v>
      </c>
      <c r="L1539" t="s">
        <v>3039</v>
      </c>
      <c r="M1539" t="s">
        <v>3040</v>
      </c>
      <c r="N1539">
        <v>0</v>
      </c>
      <c r="O1539" t="s">
        <v>105</v>
      </c>
      <c r="P1539">
        <v>36</v>
      </c>
      <c r="Q1539" t="s">
        <v>82</v>
      </c>
      <c r="R1539" t="s">
        <v>223</v>
      </c>
      <c r="S1539" t="s">
        <v>139</v>
      </c>
      <c r="T1539" t="s">
        <v>51</v>
      </c>
      <c r="U1539" t="s">
        <v>140</v>
      </c>
      <c r="V1539">
        <v>1.1000000000000001</v>
      </c>
      <c r="W1539" s="1">
        <v>883.30000000000007</v>
      </c>
      <c r="X1539">
        <v>1</v>
      </c>
      <c r="Y1539">
        <v>2.95</v>
      </c>
      <c r="Z1539">
        <v>4</v>
      </c>
      <c r="AA1539">
        <v>0.73750000000000004</v>
      </c>
      <c r="AB1539" s="2">
        <v>0</v>
      </c>
      <c r="AC1539" s="1">
        <v>0</v>
      </c>
      <c r="AD1539" s="7">
        <v>43482</v>
      </c>
      <c r="AE1539" s="7">
        <v>43483</v>
      </c>
      <c r="AF1539">
        <v>1</v>
      </c>
      <c r="AG1539" t="s">
        <v>53</v>
      </c>
      <c r="AH1539" s="2">
        <v>0</v>
      </c>
      <c r="AI1539" s="1">
        <v>0</v>
      </c>
      <c r="AJ1539" s="1">
        <v>0</v>
      </c>
      <c r="AK1539" s="6" t="str">
        <f>+IF(Tabla1[[#This Row],[REQUEST_TY]]="SR MANTENIMIENTO CORRECTIVO", "EMERGENCIA", "OTROS")</f>
        <v>EMERGENCIA</v>
      </c>
      <c r="AL1539" s="6" t="str">
        <f>+_xlfn.IFS(Tabla1[[#This Row],[Veces obj]]&lt;=1,"0-1",Tabla1[[#This Row],[Veces obj]]&lt;=2,"1-2",Tabla1[[#This Row],[Veces obj]]&lt;=3,"2-3",TRUE,"&gt;3")</f>
        <v>0-1</v>
      </c>
      <c r="AM1539" s="6" t="str">
        <f>+_xlfn.IFS(MONTH(Tabla1[[#This Row],[MES]])&lt;=3,"Q1",MONTH(Tabla1[[#This Row],[MES]])&lt;=6,"Q2",MONTH(Tabla1[[#This Row],[MES]])&lt;=9,"Q3",TRUE,"Q4")</f>
        <v>Q1</v>
      </c>
      <c r="AN1539" t="str">
        <f>+IFERROR(VLOOKUP(Tabla1[[#This Row],[CUENTA]],CTAS[],2,0),"OTROS")</f>
        <v>OTROS</v>
      </c>
      <c r="AP1539" t="str">
        <f>+IFERROR(VLOOKUP(Tabla1[[#This Row],[EMPLEADO]],IS[],3,0),"OTROS")</f>
        <v>OTROS</v>
      </c>
      <c r="AQ1539" t="str">
        <f>+IFERROR(VLOOKUP(Tabla1[[#This Row],[EMPLEADO]],IS[[NÓMINA]:[INGENIERO]],2,0),"OTROS")</f>
        <v>OTROS</v>
      </c>
    </row>
    <row r="1540" spans="1:43" x14ac:dyDescent="0.25">
      <c r="A1540" t="s">
        <v>36</v>
      </c>
      <c r="B1540">
        <v>1</v>
      </c>
      <c r="C1540" t="s">
        <v>3041</v>
      </c>
      <c r="D1540" t="s">
        <v>38</v>
      </c>
      <c r="E1540" t="s">
        <v>258</v>
      </c>
      <c r="F1540" t="s">
        <v>3042</v>
      </c>
      <c r="G1540" s="17" t="s">
        <v>1820</v>
      </c>
      <c r="H1540" t="s">
        <v>691</v>
      </c>
      <c r="I1540" t="s">
        <v>43</v>
      </c>
      <c r="J1540" t="s">
        <v>8</v>
      </c>
      <c r="K1540" t="s">
        <v>102</v>
      </c>
      <c r="L1540" t="s">
        <v>1142</v>
      </c>
      <c r="M1540" t="s">
        <v>640</v>
      </c>
      <c r="N1540">
        <v>0</v>
      </c>
      <c r="O1540" t="s">
        <v>47</v>
      </c>
      <c r="P1540">
        <v>7</v>
      </c>
      <c r="Q1540" t="s">
        <v>194</v>
      </c>
      <c r="R1540" t="s">
        <v>138</v>
      </c>
      <c r="S1540" t="s">
        <v>139</v>
      </c>
      <c r="T1540" t="s">
        <v>51</v>
      </c>
      <c r="U1540" t="s">
        <v>224</v>
      </c>
      <c r="V1540">
        <v>0.8</v>
      </c>
      <c r="W1540" s="1">
        <v>1258.4000000000003</v>
      </c>
      <c r="X1540">
        <v>1</v>
      </c>
      <c r="Y1540">
        <v>2.97</v>
      </c>
      <c r="Z1540">
        <v>4</v>
      </c>
      <c r="AA1540">
        <v>0.74250000000000005</v>
      </c>
      <c r="AB1540" s="2">
        <v>0</v>
      </c>
      <c r="AC1540" s="1">
        <v>0</v>
      </c>
      <c r="AD1540" s="7">
        <v>43480</v>
      </c>
      <c r="AE1540" s="7">
        <v>43480</v>
      </c>
      <c r="AF1540">
        <v>0</v>
      </c>
      <c r="AG1540" t="s">
        <v>53</v>
      </c>
      <c r="AH1540" s="2">
        <v>0</v>
      </c>
      <c r="AI1540" s="1">
        <v>0</v>
      </c>
      <c r="AJ1540" s="1">
        <v>0</v>
      </c>
      <c r="AK1540" s="6" t="str">
        <f>+IF(Tabla1[[#This Row],[REQUEST_TY]]="SR MANTENIMIENTO CORRECTIVO", "EMERGENCIA", "OTROS")</f>
        <v>EMERGENCIA</v>
      </c>
      <c r="AL1540" s="6" t="str">
        <f>+_xlfn.IFS(Tabla1[[#This Row],[Veces obj]]&lt;=1,"0-1",Tabla1[[#This Row],[Veces obj]]&lt;=2,"1-2",Tabla1[[#This Row],[Veces obj]]&lt;=3,"2-3",TRUE,"&gt;3")</f>
        <v>0-1</v>
      </c>
      <c r="AM1540" s="6" t="str">
        <f>+_xlfn.IFS(MONTH(Tabla1[[#This Row],[MES]])&lt;=3,"Q1",MONTH(Tabla1[[#This Row],[MES]])&lt;=6,"Q2",MONTH(Tabla1[[#This Row],[MES]])&lt;=9,"Q3",TRUE,"Q4")</f>
        <v>Q1</v>
      </c>
      <c r="AN1540" t="str">
        <f>+IFERROR(VLOOKUP(Tabla1[[#This Row],[CUENTA]],CTAS[],2,0),"OTROS")</f>
        <v>OTROS</v>
      </c>
      <c r="AP1540" t="str">
        <f>+IFERROR(VLOOKUP(Tabla1[[#This Row],[EMPLEADO]],IS[],3,0),"OTROS")</f>
        <v>OTROS</v>
      </c>
      <c r="AQ1540" t="str">
        <f>+IFERROR(VLOOKUP(Tabla1[[#This Row],[EMPLEADO]],IS[[NÓMINA]:[INGENIERO]],2,0),"OTROS")</f>
        <v>OTROS</v>
      </c>
    </row>
    <row r="1541" spans="1:43" x14ac:dyDescent="0.25">
      <c r="A1541" t="s">
        <v>36</v>
      </c>
      <c r="B1541">
        <v>1</v>
      </c>
      <c r="C1541" t="s">
        <v>3043</v>
      </c>
      <c r="D1541" t="s">
        <v>38</v>
      </c>
      <c r="E1541" t="s">
        <v>332</v>
      </c>
      <c r="F1541" t="s">
        <v>3044</v>
      </c>
      <c r="G1541" s="17" t="s">
        <v>3045</v>
      </c>
      <c r="H1541" t="s">
        <v>586</v>
      </c>
      <c r="I1541" t="s">
        <v>43</v>
      </c>
      <c r="J1541" t="s">
        <v>8</v>
      </c>
      <c r="K1541" t="s">
        <v>59</v>
      </c>
      <c r="L1541" t="s">
        <v>2686</v>
      </c>
      <c r="M1541" t="s">
        <v>2687</v>
      </c>
      <c r="N1541">
        <v>0</v>
      </c>
      <c r="O1541" t="s">
        <v>47</v>
      </c>
      <c r="P1541">
        <v>41</v>
      </c>
      <c r="Q1541" t="s">
        <v>82</v>
      </c>
      <c r="R1541" t="s">
        <v>317</v>
      </c>
      <c r="S1541" t="s">
        <v>318</v>
      </c>
      <c r="T1541" t="s">
        <v>51</v>
      </c>
      <c r="U1541" t="s">
        <v>140</v>
      </c>
      <c r="V1541">
        <v>1.1000000000000001</v>
      </c>
      <c r="W1541" s="1">
        <v>1730.3000000000004</v>
      </c>
      <c r="X1541">
        <v>1</v>
      </c>
      <c r="Y1541">
        <v>2.97</v>
      </c>
      <c r="Z1541">
        <v>4</v>
      </c>
      <c r="AA1541">
        <v>0.74250000000000005</v>
      </c>
      <c r="AB1541" s="2">
        <v>0</v>
      </c>
      <c r="AC1541" s="1">
        <v>0</v>
      </c>
      <c r="AD1541" s="7">
        <v>43488</v>
      </c>
      <c r="AE1541" s="7">
        <v>43488</v>
      </c>
      <c r="AF1541">
        <v>0</v>
      </c>
      <c r="AG1541" t="s">
        <v>53</v>
      </c>
      <c r="AH1541" s="2">
        <v>0</v>
      </c>
      <c r="AI1541" s="1">
        <v>0</v>
      </c>
      <c r="AJ1541" s="1">
        <v>0</v>
      </c>
      <c r="AK1541" s="6" t="str">
        <f>+IF(Tabla1[[#This Row],[REQUEST_TY]]="SR MANTENIMIENTO CORRECTIVO", "EMERGENCIA", "OTROS")</f>
        <v>EMERGENCIA</v>
      </c>
      <c r="AL1541" s="6" t="str">
        <f>+_xlfn.IFS(Tabla1[[#This Row],[Veces obj]]&lt;=1,"0-1",Tabla1[[#This Row],[Veces obj]]&lt;=2,"1-2",Tabla1[[#This Row],[Veces obj]]&lt;=3,"2-3",TRUE,"&gt;3")</f>
        <v>0-1</v>
      </c>
      <c r="AM1541" s="6" t="str">
        <f>+_xlfn.IFS(MONTH(Tabla1[[#This Row],[MES]])&lt;=3,"Q1",MONTH(Tabla1[[#This Row],[MES]])&lt;=6,"Q2",MONTH(Tabla1[[#This Row],[MES]])&lt;=9,"Q3",TRUE,"Q4")</f>
        <v>Q1</v>
      </c>
      <c r="AN1541" t="str">
        <f>+IFERROR(VLOOKUP(Tabla1[[#This Row],[CUENTA]],CTAS[],2,0),"OTROS")</f>
        <v>OTROS</v>
      </c>
      <c r="AP1541" t="str">
        <f>+IFERROR(VLOOKUP(Tabla1[[#This Row],[EMPLEADO]],IS[],3,0),"OTROS")</f>
        <v>OTROS</v>
      </c>
      <c r="AQ1541" t="str">
        <f>+IFERROR(VLOOKUP(Tabla1[[#This Row],[EMPLEADO]],IS[[NÓMINA]:[INGENIERO]],2,0),"OTROS")</f>
        <v>OTROS</v>
      </c>
    </row>
    <row r="1542" spans="1:43" x14ac:dyDescent="0.25">
      <c r="A1542" t="s">
        <v>36</v>
      </c>
      <c r="B1542">
        <v>1</v>
      </c>
      <c r="C1542" t="s">
        <v>3046</v>
      </c>
      <c r="D1542" t="s">
        <v>38</v>
      </c>
      <c r="E1542" t="s">
        <v>176</v>
      </c>
      <c r="F1542" t="s">
        <v>3047</v>
      </c>
      <c r="G1542" s="17" t="s">
        <v>3048</v>
      </c>
      <c r="H1542" t="s">
        <v>679</v>
      </c>
      <c r="I1542" t="s">
        <v>43</v>
      </c>
      <c r="J1542" t="s">
        <v>8</v>
      </c>
      <c r="K1542" t="s">
        <v>338</v>
      </c>
      <c r="L1542" t="s">
        <v>3049</v>
      </c>
      <c r="M1542" t="s">
        <v>3050</v>
      </c>
      <c r="N1542">
        <v>0</v>
      </c>
      <c r="O1542" t="s">
        <v>47</v>
      </c>
      <c r="P1542">
        <v>2611</v>
      </c>
      <c r="Q1542" t="s">
        <v>48</v>
      </c>
      <c r="R1542" t="s">
        <v>49</v>
      </c>
      <c r="S1542" t="s">
        <v>50</v>
      </c>
      <c r="T1542" t="s">
        <v>51</v>
      </c>
      <c r="U1542" t="s">
        <v>52</v>
      </c>
      <c r="V1542">
        <v>1.05</v>
      </c>
      <c r="W1542" s="1">
        <v>750.75000000000011</v>
      </c>
      <c r="X1542">
        <v>1</v>
      </c>
      <c r="Y1542">
        <v>3.73</v>
      </c>
      <c r="Z1542">
        <v>5</v>
      </c>
      <c r="AA1542">
        <v>0.746</v>
      </c>
      <c r="AB1542" s="2">
        <v>0</v>
      </c>
      <c r="AC1542" s="1">
        <v>0</v>
      </c>
      <c r="AD1542" s="7">
        <v>43489</v>
      </c>
      <c r="AE1542" s="7">
        <v>43490</v>
      </c>
      <c r="AF1542">
        <v>1</v>
      </c>
      <c r="AG1542" t="s">
        <v>53</v>
      </c>
      <c r="AH1542" s="2">
        <v>0</v>
      </c>
      <c r="AI1542" s="1">
        <v>0</v>
      </c>
      <c r="AJ1542" s="1">
        <v>0</v>
      </c>
      <c r="AK1542" s="6" t="str">
        <f>+IF(Tabla1[[#This Row],[REQUEST_TY]]="SR MANTENIMIENTO CORRECTIVO", "EMERGENCIA", "OTROS")</f>
        <v>EMERGENCIA</v>
      </c>
      <c r="AL1542" s="6" t="str">
        <f>+_xlfn.IFS(Tabla1[[#This Row],[Veces obj]]&lt;=1,"0-1",Tabla1[[#This Row],[Veces obj]]&lt;=2,"1-2",Tabla1[[#This Row],[Veces obj]]&lt;=3,"2-3",TRUE,"&gt;3")</f>
        <v>0-1</v>
      </c>
      <c r="AM1542" s="6" t="str">
        <f>+_xlfn.IFS(MONTH(Tabla1[[#This Row],[MES]])&lt;=3,"Q1",MONTH(Tabla1[[#This Row],[MES]])&lt;=6,"Q2",MONTH(Tabla1[[#This Row],[MES]])&lt;=9,"Q3",TRUE,"Q4")</f>
        <v>Q1</v>
      </c>
      <c r="AN1542" t="str">
        <f>+IFERROR(VLOOKUP(Tabla1[[#This Row],[CUENTA]],CTAS[],2,0),"OTROS")</f>
        <v>OTROS</v>
      </c>
      <c r="AP1542" t="str">
        <f>+IFERROR(VLOOKUP(Tabla1[[#This Row],[EMPLEADO]],IS[],3,0),"OTROS")</f>
        <v>OTROS</v>
      </c>
      <c r="AQ1542" t="str">
        <f>+IFERROR(VLOOKUP(Tabla1[[#This Row],[EMPLEADO]],IS[[NÓMINA]:[INGENIERO]],2,0),"OTROS")</f>
        <v>OTROS</v>
      </c>
    </row>
    <row r="1543" spans="1:43" x14ac:dyDescent="0.25">
      <c r="A1543" t="s">
        <v>36</v>
      </c>
      <c r="B1543">
        <v>1</v>
      </c>
      <c r="C1543" t="s">
        <v>3051</v>
      </c>
      <c r="D1543" t="s">
        <v>38</v>
      </c>
      <c r="E1543" t="s">
        <v>133</v>
      </c>
      <c r="F1543" t="s">
        <v>3052</v>
      </c>
      <c r="G1543" s="17" t="s">
        <v>3053</v>
      </c>
      <c r="H1543" t="s">
        <v>646</v>
      </c>
      <c r="I1543" t="s">
        <v>43</v>
      </c>
      <c r="J1543" t="s">
        <v>8</v>
      </c>
      <c r="K1543" t="s">
        <v>59</v>
      </c>
      <c r="L1543" t="s">
        <v>687</v>
      </c>
      <c r="M1543" t="s">
        <v>649</v>
      </c>
      <c r="N1543">
        <v>0</v>
      </c>
      <c r="O1543" t="s">
        <v>47</v>
      </c>
      <c r="P1543">
        <v>11</v>
      </c>
      <c r="Q1543" t="s">
        <v>194</v>
      </c>
      <c r="R1543" t="s">
        <v>138</v>
      </c>
      <c r="S1543" t="s">
        <v>139</v>
      </c>
      <c r="T1543" t="s">
        <v>51</v>
      </c>
      <c r="U1543" t="s">
        <v>224</v>
      </c>
      <c r="V1543">
        <v>0.8</v>
      </c>
      <c r="W1543" s="1">
        <v>1258.4000000000003</v>
      </c>
      <c r="X1543">
        <v>1</v>
      </c>
      <c r="Y1543">
        <v>2.99</v>
      </c>
      <c r="Z1543">
        <v>4</v>
      </c>
      <c r="AA1543">
        <v>0.74750000000000005</v>
      </c>
      <c r="AB1543" s="2">
        <v>0</v>
      </c>
      <c r="AC1543" s="1">
        <v>0</v>
      </c>
      <c r="AD1543" s="7">
        <v>43468</v>
      </c>
      <c r="AE1543" s="7">
        <v>43469</v>
      </c>
      <c r="AF1543">
        <v>1</v>
      </c>
      <c r="AG1543" t="s">
        <v>53</v>
      </c>
      <c r="AH1543" s="2">
        <v>0</v>
      </c>
      <c r="AI1543" s="1">
        <v>0</v>
      </c>
      <c r="AJ1543" s="1">
        <v>0</v>
      </c>
      <c r="AK1543" s="6" t="str">
        <f>+IF(Tabla1[[#This Row],[REQUEST_TY]]="SR MANTENIMIENTO CORRECTIVO", "EMERGENCIA", "OTROS")</f>
        <v>EMERGENCIA</v>
      </c>
      <c r="AL1543" s="6" t="str">
        <f>+_xlfn.IFS(Tabla1[[#This Row],[Veces obj]]&lt;=1,"0-1",Tabla1[[#This Row],[Veces obj]]&lt;=2,"1-2",Tabla1[[#This Row],[Veces obj]]&lt;=3,"2-3",TRUE,"&gt;3")</f>
        <v>0-1</v>
      </c>
      <c r="AM1543" s="6" t="str">
        <f>+_xlfn.IFS(MONTH(Tabla1[[#This Row],[MES]])&lt;=3,"Q1",MONTH(Tabla1[[#This Row],[MES]])&lt;=6,"Q2",MONTH(Tabla1[[#This Row],[MES]])&lt;=9,"Q3",TRUE,"Q4")</f>
        <v>Q1</v>
      </c>
      <c r="AN1543" t="str">
        <f>+IFERROR(VLOOKUP(Tabla1[[#This Row],[CUENTA]],CTAS[],2,0),"OTROS")</f>
        <v>OTROS</v>
      </c>
      <c r="AP1543" t="str">
        <f>+IFERROR(VLOOKUP(Tabla1[[#This Row],[EMPLEADO]],IS[],3,0),"OTROS")</f>
        <v>OTROS</v>
      </c>
      <c r="AQ1543" t="str">
        <f>+IFERROR(VLOOKUP(Tabla1[[#This Row],[EMPLEADO]],IS[[NÓMINA]:[INGENIERO]],2,0),"OTROS")</f>
        <v>OTROS</v>
      </c>
    </row>
    <row r="1544" spans="1:43" x14ac:dyDescent="0.25">
      <c r="A1544" t="s">
        <v>4444</v>
      </c>
      <c r="B1544">
        <v>1</v>
      </c>
      <c r="C1544" t="s">
        <v>5904</v>
      </c>
      <c r="D1544" t="s">
        <v>38</v>
      </c>
      <c r="E1544" t="s">
        <v>558</v>
      </c>
      <c r="F1544" t="s">
        <v>5905</v>
      </c>
      <c r="G1544" s="17" t="s">
        <v>2592</v>
      </c>
      <c r="H1544" t="s">
        <v>246</v>
      </c>
      <c r="I1544" t="s">
        <v>43</v>
      </c>
      <c r="J1544" t="s">
        <v>8</v>
      </c>
      <c r="K1544" t="s">
        <v>798</v>
      </c>
      <c r="L1544" t="s">
        <v>1509</v>
      </c>
      <c r="M1544" t="s">
        <v>1510</v>
      </c>
      <c r="N1544">
        <v>1</v>
      </c>
      <c r="O1544" t="s">
        <v>105</v>
      </c>
      <c r="P1544">
        <v>14</v>
      </c>
      <c r="Q1544" t="s">
        <v>194</v>
      </c>
      <c r="R1544" t="s">
        <v>95</v>
      </c>
      <c r="S1544" t="s">
        <v>64</v>
      </c>
      <c r="T1544" t="s">
        <v>51</v>
      </c>
      <c r="U1544" t="s">
        <v>195</v>
      </c>
      <c r="V1544">
        <v>0.6</v>
      </c>
      <c r="W1544" s="1">
        <v>0</v>
      </c>
      <c r="X1544">
        <v>1</v>
      </c>
      <c r="Y1544">
        <v>3.74</v>
      </c>
      <c r="Z1544">
        <v>5</v>
      </c>
      <c r="AA1544">
        <v>0.748</v>
      </c>
      <c r="AB1544" s="2">
        <v>0</v>
      </c>
      <c r="AC1544" s="1">
        <v>0</v>
      </c>
      <c r="AD1544" s="7">
        <v>43509</v>
      </c>
      <c r="AE1544" s="7">
        <v>43509</v>
      </c>
      <c r="AF1544">
        <v>0</v>
      </c>
      <c r="AG1544" t="s">
        <v>53</v>
      </c>
      <c r="AH1544" s="2">
        <v>0</v>
      </c>
      <c r="AI1544" s="1">
        <v>0</v>
      </c>
      <c r="AJ1544" s="1">
        <v>0</v>
      </c>
      <c r="AK1544" s="6" t="str">
        <f>+IF(Tabla1[[#This Row],[REQUEST_TY]]="SR MANTENIMIENTO CORRECTIVO", "EMERGENCIA", "OTROS")</f>
        <v>EMERGENCIA</v>
      </c>
      <c r="AL1544" s="6" t="str">
        <f>+_xlfn.IFS(Tabla1[[#This Row],[Veces obj]]&lt;=1,"0-1",Tabla1[[#This Row],[Veces obj]]&lt;=2,"1-2",Tabla1[[#This Row],[Veces obj]]&lt;=3,"2-3",TRUE,"&gt;3")</f>
        <v>0-1</v>
      </c>
      <c r="AM1544" s="6" t="str">
        <f>+_xlfn.IFS(MONTH(Tabla1[[#This Row],[MES]])&lt;=3,"Q1",MONTH(Tabla1[[#This Row],[MES]])&lt;=6,"Q2",MONTH(Tabla1[[#This Row],[MES]])&lt;=9,"Q3",TRUE,"Q4")</f>
        <v>Q1</v>
      </c>
      <c r="AN1544" t="str">
        <f>+IFERROR(VLOOKUP(Tabla1[[#This Row],[CUENTA]],CTAS[],2,0),"OTROS")</f>
        <v>OTROS</v>
      </c>
      <c r="AP1544" t="str">
        <f>+IFERROR(VLOOKUP(Tabla1[[#This Row],[EMPLEADO]],IS[],3,0),"OTROS")</f>
        <v>OTROS</v>
      </c>
      <c r="AQ1544" t="str">
        <f>+IFERROR(VLOOKUP(Tabla1[[#This Row],[EMPLEADO]],IS[[NÓMINA]:[INGENIERO]],2,0),"OTROS")</f>
        <v>OTROS</v>
      </c>
    </row>
    <row r="1545" spans="1:43" x14ac:dyDescent="0.25">
      <c r="A1545" t="s">
        <v>4444</v>
      </c>
      <c r="B1545">
        <v>1</v>
      </c>
      <c r="C1545" t="s">
        <v>6159</v>
      </c>
      <c r="D1545" t="s">
        <v>38</v>
      </c>
      <c r="E1545" t="s">
        <v>113</v>
      </c>
      <c r="F1545" t="s">
        <v>6160</v>
      </c>
      <c r="G1545" s="17" t="s">
        <v>6161</v>
      </c>
      <c r="H1545" t="s">
        <v>1572</v>
      </c>
      <c r="I1545" t="s">
        <v>43</v>
      </c>
      <c r="J1545" t="s">
        <v>8</v>
      </c>
      <c r="K1545" t="s">
        <v>199</v>
      </c>
      <c r="L1545" t="s">
        <v>6162</v>
      </c>
      <c r="M1545" t="s">
        <v>6163</v>
      </c>
      <c r="N1545">
        <v>0</v>
      </c>
      <c r="O1545" t="s">
        <v>47</v>
      </c>
      <c r="P1545">
        <v>139</v>
      </c>
      <c r="Q1545" t="s">
        <v>48</v>
      </c>
      <c r="R1545" t="s">
        <v>49</v>
      </c>
      <c r="S1545" t="s">
        <v>50</v>
      </c>
      <c r="T1545" t="s">
        <v>51</v>
      </c>
      <c r="U1545" t="s">
        <v>52</v>
      </c>
      <c r="V1545">
        <v>1.05</v>
      </c>
      <c r="W1545" s="1">
        <v>750.75000000000011</v>
      </c>
      <c r="X1545">
        <v>1</v>
      </c>
      <c r="Y1545">
        <v>3.74</v>
      </c>
      <c r="Z1545">
        <v>5</v>
      </c>
      <c r="AA1545">
        <v>0.748</v>
      </c>
      <c r="AB1545" s="2">
        <v>0</v>
      </c>
      <c r="AC1545" s="1">
        <v>0</v>
      </c>
      <c r="AD1545" s="7">
        <v>43511</v>
      </c>
      <c r="AE1545" s="7">
        <v>43511</v>
      </c>
      <c r="AF1545">
        <v>0</v>
      </c>
      <c r="AG1545" t="s">
        <v>53</v>
      </c>
      <c r="AH1545" s="2">
        <v>0</v>
      </c>
      <c r="AI1545" s="1">
        <v>0</v>
      </c>
      <c r="AJ1545" s="1">
        <v>0</v>
      </c>
      <c r="AK1545" s="6" t="str">
        <f>+IF(Tabla1[[#This Row],[REQUEST_TY]]="SR MANTENIMIENTO CORRECTIVO", "EMERGENCIA", "OTROS")</f>
        <v>EMERGENCIA</v>
      </c>
      <c r="AL1545" s="6" t="str">
        <f>+_xlfn.IFS(Tabla1[[#This Row],[Veces obj]]&lt;=1,"0-1",Tabla1[[#This Row],[Veces obj]]&lt;=2,"1-2",Tabla1[[#This Row],[Veces obj]]&lt;=3,"2-3",TRUE,"&gt;3")</f>
        <v>0-1</v>
      </c>
      <c r="AM1545" s="6" t="str">
        <f>+_xlfn.IFS(MONTH(Tabla1[[#This Row],[MES]])&lt;=3,"Q1",MONTH(Tabla1[[#This Row],[MES]])&lt;=6,"Q2",MONTH(Tabla1[[#This Row],[MES]])&lt;=9,"Q3",TRUE,"Q4")</f>
        <v>Q1</v>
      </c>
      <c r="AN1545" t="str">
        <f>+IFERROR(VLOOKUP(Tabla1[[#This Row],[CUENTA]],CTAS[],2,0),"OTROS")</f>
        <v>OTROS</v>
      </c>
      <c r="AP1545" t="str">
        <f>+IFERROR(VLOOKUP(Tabla1[[#This Row],[EMPLEADO]],IS[],3,0),"OTROS")</f>
        <v>OTROS</v>
      </c>
      <c r="AQ1545" t="str">
        <f>+IFERROR(VLOOKUP(Tabla1[[#This Row],[EMPLEADO]],IS[[NÓMINA]:[INGENIERO]],2,0),"OTROS")</f>
        <v>OTROS</v>
      </c>
    </row>
    <row r="1546" spans="1:43" x14ac:dyDescent="0.25">
      <c r="A1546" t="s">
        <v>36</v>
      </c>
      <c r="B1546">
        <v>1</v>
      </c>
      <c r="C1546" t="s">
        <v>3054</v>
      </c>
      <c r="D1546" t="s">
        <v>38</v>
      </c>
      <c r="E1546" t="s">
        <v>217</v>
      </c>
      <c r="F1546" t="s">
        <v>3055</v>
      </c>
      <c r="G1546" s="17" t="s">
        <v>219</v>
      </c>
      <c r="H1546" t="s">
        <v>58</v>
      </c>
      <c r="I1546" t="s">
        <v>43</v>
      </c>
      <c r="J1546" t="s">
        <v>8</v>
      </c>
      <c r="K1546" t="s">
        <v>59</v>
      </c>
      <c r="L1546" t="s">
        <v>221</v>
      </c>
      <c r="M1546" t="s">
        <v>222</v>
      </c>
      <c r="N1546">
        <v>0</v>
      </c>
      <c r="O1546" t="s">
        <v>47</v>
      </c>
      <c r="P1546">
        <v>37</v>
      </c>
      <c r="Q1546" t="s">
        <v>82</v>
      </c>
      <c r="R1546" t="s">
        <v>223</v>
      </c>
      <c r="S1546" t="s">
        <v>139</v>
      </c>
      <c r="T1546" t="s">
        <v>51</v>
      </c>
      <c r="U1546" t="s">
        <v>140</v>
      </c>
      <c r="V1546">
        <v>1.1000000000000001</v>
      </c>
      <c r="W1546" s="1">
        <v>1730.3000000000004</v>
      </c>
      <c r="X1546">
        <v>1</v>
      </c>
      <c r="Y1546">
        <v>3</v>
      </c>
      <c r="Z1546">
        <v>4</v>
      </c>
      <c r="AA1546">
        <v>0.75</v>
      </c>
      <c r="AB1546" s="2">
        <v>0</v>
      </c>
      <c r="AC1546" s="1">
        <v>0</v>
      </c>
      <c r="AD1546" s="7">
        <v>43465</v>
      </c>
      <c r="AE1546" s="7">
        <v>43467</v>
      </c>
      <c r="AF1546">
        <v>1</v>
      </c>
      <c r="AG1546" t="s">
        <v>53</v>
      </c>
      <c r="AH1546" s="2">
        <v>0</v>
      </c>
      <c r="AI1546" s="1">
        <v>0</v>
      </c>
      <c r="AJ1546" s="1">
        <v>0</v>
      </c>
      <c r="AK1546" s="6" t="str">
        <f>+IF(Tabla1[[#This Row],[REQUEST_TY]]="SR MANTENIMIENTO CORRECTIVO", "EMERGENCIA", "OTROS")</f>
        <v>EMERGENCIA</v>
      </c>
      <c r="AL1546" s="6" t="str">
        <f>+_xlfn.IFS(Tabla1[[#This Row],[Veces obj]]&lt;=1,"0-1",Tabla1[[#This Row],[Veces obj]]&lt;=2,"1-2",Tabla1[[#This Row],[Veces obj]]&lt;=3,"2-3",TRUE,"&gt;3")</f>
        <v>0-1</v>
      </c>
      <c r="AM1546" s="6" t="str">
        <f>+_xlfn.IFS(MONTH(Tabla1[[#This Row],[MES]])&lt;=3,"Q1",MONTH(Tabla1[[#This Row],[MES]])&lt;=6,"Q2",MONTH(Tabla1[[#This Row],[MES]])&lt;=9,"Q3",TRUE,"Q4")</f>
        <v>Q1</v>
      </c>
      <c r="AN1546" t="str">
        <f>+IFERROR(VLOOKUP(Tabla1[[#This Row],[CUENTA]],CTAS[],2,0),"OTROS")</f>
        <v>OTROS</v>
      </c>
      <c r="AP1546" t="str">
        <f>+IFERROR(VLOOKUP(Tabla1[[#This Row],[EMPLEADO]],IS[],3,0),"OTROS")</f>
        <v>OTROS</v>
      </c>
      <c r="AQ1546" t="str">
        <f>+IFERROR(VLOOKUP(Tabla1[[#This Row],[EMPLEADO]],IS[[NÓMINA]:[INGENIERO]],2,0),"OTROS")</f>
        <v>OTROS</v>
      </c>
    </row>
    <row r="1547" spans="1:43" x14ac:dyDescent="0.25">
      <c r="A1547" t="s">
        <v>36</v>
      </c>
      <c r="B1547">
        <v>1</v>
      </c>
      <c r="C1547" t="s">
        <v>3056</v>
      </c>
      <c r="D1547" t="s">
        <v>38</v>
      </c>
      <c r="E1547" t="s">
        <v>258</v>
      </c>
      <c r="F1547" t="s">
        <v>3057</v>
      </c>
      <c r="G1547" s="17" t="s">
        <v>2215</v>
      </c>
      <c r="H1547" t="s">
        <v>915</v>
      </c>
      <c r="I1547" t="s">
        <v>43</v>
      </c>
      <c r="J1547" t="s">
        <v>8</v>
      </c>
      <c r="K1547" t="s">
        <v>59</v>
      </c>
      <c r="L1547" t="s">
        <v>629</v>
      </c>
      <c r="M1547" t="s">
        <v>46</v>
      </c>
      <c r="N1547">
        <v>0</v>
      </c>
      <c r="O1547" t="s">
        <v>47</v>
      </c>
      <c r="P1547">
        <v>45</v>
      </c>
      <c r="Q1547" t="s">
        <v>82</v>
      </c>
      <c r="R1547" t="s">
        <v>138</v>
      </c>
      <c r="S1547" t="s">
        <v>139</v>
      </c>
      <c r="T1547" t="s">
        <v>51</v>
      </c>
      <c r="U1547" t="s">
        <v>140</v>
      </c>
      <c r="V1547">
        <v>1.1000000000000001</v>
      </c>
      <c r="W1547" s="1">
        <v>1730.3000000000004</v>
      </c>
      <c r="X1547">
        <v>1</v>
      </c>
      <c r="Y1547">
        <v>3</v>
      </c>
      <c r="Z1547">
        <v>4</v>
      </c>
      <c r="AA1547">
        <v>0.75</v>
      </c>
      <c r="AB1547" s="2">
        <v>0</v>
      </c>
      <c r="AC1547" s="1">
        <v>0</v>
      </c>
      <c r="AD1547" s="7">
        <v>43479</v>
      </c>
      <c r="AE1547" s="7">
        <v>43479</v>
      </c>
      <c r="AF1547">
        <v>0</v>
      </c>
      <c r="AG1547" t="s">
        <v>53</v>
      </c>
      <c r="AH1547" s="2">
        <v>0</v>
      </c>
      <c r="AI1547" s="1">
        <v>0</v>
      </c>
      <c r="AJ1547" s="1">
        <v>0</v>
      </c>
      <c r="AK1547" s="6" t="str">
        <f>+IF(Tabla1[[#This Row],[REQUEST_TY]]="SR MANTENIMIENTO CORRECTIVO", "EMERGENCIA", "OTROS")</f>
        <v>EMERGENCIA</v>
      </c>
      <c r="AL1547" s="6" t="str">
        <f>+_xlfn.IFS(Tabla1[[#This Row],[Veces obj]]&lt;=1,"0-1",Tabla1[[#This Row],[Veces obj]]&lt;=2,"1-2",Tabla1[[#This Row],[Veces obj]]&lt;=3,"2-3",TRUE,"&gt;3")</f>
        <v>0-1</v>
      </c>
      <c r="AM1547" s="6" t="str">
        <f>+_xlfn.IFS(MONTH(Tabla1[[#This Row],[MES]])&lt;=3,"Q1",MONTH(Tabla1[[#This Row],[MES]])&lt;=6,"Q2",MONTH(Tabla1[[#This Row],[MES]])&lt;=9,"Q3",TRUE,"Q4")</f>
        <v>Q1</v>
      </c>
      <c r="AN1547" t="str">
        <f>+IFERROR(VLOOKUP(Tabla1[[#This Row],[CUENTA]],CTAS[],2,0),"OTROS")</f>
        <v>OTROS</v>
      </c>
      <c r="AP1547" t="str">
        <f>+IFERROR(VLOOKUP(Tabla1[[#This Row],[EMPLEADO]],IS[],3,0),"OTROS")</f>
        <v>OTROS</v>
      </c>
      <c r="AQ1547" t="str">
        <f>+IFERROR(VLOOKUP(Tabla1[[#This Row],[EMPLEADO]],IS[[NÓMINA]:[INGENIERO]],2,0),"OTROS")</f>
        <v>OTROS</v>
      </c>
    </row>
    <row r="1548" spans="1:43" x14ac:dyDescent="0.25">
      <c r="A1548" t="s">
        <v>36</v>
      </c>
      <c r="B1548">
        <v>1</v>
      </c>
      <c r="C1548" t="s">
        <v>3058</v>
      </c>
      <c r="D1548" t="s">
        <v>38</v>
      </c>
      <c r="E1548" t="s">
        <v>275</v>
      </c>
      <c r="F1548" t="s">
        <v>3059</v>
      </c>
      <c r="G1548" s="17" t="s">
        <v>3060</v>
      </c>
      <c r="H1548" t="s">
        <v>691</v>
      </c>
      <c r="I1548" t="s">
        <v>43</v>
      </c>
      <c r="J1548" t="s">
        <v>8</v>
      </c>
      <c r="K1548" t="s">
        <v>370</v>
      </c>
      <c r="L1548" t="s">
        <v>3061</v>
      </c>
      <c r="M1548" t="s">
        <v>640</v>
      </c>
      <c r="N1548">
        <v>0</v>
      </c>
      <c r="O1548" t="s">
        <v>47</v>
      </c>
      <c r="P1548">
        <v>42</v>
      </c>
      <c r="Q1548" t="s">
        <v>82</v>
      </c>
      <c r="R1548" t="s">
        <v>95</v>
      </c>
      <c r="S1548" t="s">
        <v>64</v>
      </c>
      <c r="T1548" t="s">
        <v>51</v>
      </c>
      <c r="U1548" t="s">
        <v>83</v>
      </c>
      <c r="V1548">
        <v>1.05</v>
      </c>
      <c r="W1548" s="1">
        <v>1433.25</v>
      </c>
      <c r="X1548">
        <v>1</v>
      </c>
      <c r="Y1548">
        <v>3.75</v>
      </c>
      <c r="Z1548">
        <v>5</v>
      </c>
      <c r="AA1548">
        <v>0.75</v>
      </c>
      <c r="AB1548" s="2">
        <v>0</v>
      </c>
      <c r="AC1548" s="1">
        <v>0</v>
      </c>
      <c r="AD1548" s="7">
        <v>43489</v>
      </c>
      <c r="AE1548" s="7">
        <v>43489</v>
      </c>
      <c r="AF1548">
        <v>0</v>
      </c>
      <c r="AG1548" t="s">
        <v>53</v>
      </c>
      <c r="AH1548" s="2">
        <v>0</v>
      </c>
      <c r="AI1548" s="1">
        <v>0</v>
      </c>
      <c r="AJ1548" s="1">
        <v>0</v>
      </c>
      <c r="AK1548" s="6" t="str">
        <f>+IF(Tabla1[[#This Row],[REQUEST_TY]]="SR MANTENIMIENTO CORRECTIVO", "EMERGENCIA", "OTROS")</f>
        <v>EMERGENCIA</v>
      </c>
      <c r="AL1548" s="6" t="str">
        <f>+_xlfn.IFS(Tabla1[[#This Row],[Veces obj]]&lt;=1,"0-1",Tabla1[[#This Row],[Veces obj]]&lt;=2,"1-2",Tabla1[[#This Row],[Veces obj]]&lt;=3,"2-3",TRUE,"&gt;3")</f>
        <v>0-1</v>
      </c>
      <c r="AM1548" s="6" t="str">
        <f>+_xlfn.IFS(MONTH(Tabla1[[#This Row],[MES]])&lt;=3,"Q1",MONTH(Tabla1[[#This Row],[MES]])&lt;=6,"Q2",MONTH(Tabla1[[#This Row],[MES]])&lt;=9,"Q3",TRUE,"Q4")</f>
        <v>Q1</v>
      </c>
      <c r="AN1548" t="str">
        <f>+IFERROR(VLOOKUP(Tabla1[[#This Row],[CUENTA]],CTAS[],2,0),"OTROS")</f>
        <v>OTROS</v>
      </c>
      <c r="AP1548" t="str">
        <f>+IFERROR(VLOOKUP(Tabla1[[#This Row],[EMPLEADO]],IS[],3,0),"OTROS")</f>
        <v>OTROS</v>
      </c>
      <c r="AQ1548" t="str">
        <f>+IFERROR(VLOOKUP(Tabla1[[#This Row],[EMPLEADO]],IS[[NÓMINA]:[INGENIERO]],2,0),"OTROS")</f>
        <v>OTROS</v>
      </c>
    </row>
    <row r="1549" spans="1:43" x14ac:dyDescent="0.25">
      <c r="A1549" t="s">
        <v>4444</v>
      </c>
      <c r="B1549">
        <v>1</v>
      </c>
      <c r="C1549" t="s">
        <v>5572</v>
      </c>
      <c r="D1549" t="s">
        <v>38</v>
      </c>
      <c r="E1549" t="s">
        <v>725</v>
      </c>
      <c r="F1549" t="s">
        <v>5573</v>
      </c>
      <c r="G1549" s="17" t="s">
        <v>5574</v>
      </c>
      <c r="H1549" t="s">
        <v>592</v>
      </c>
      <c r="I1549" t="s">
        <v>43</v>
      </c>
      <c r="J1549" t="s">
        <v>8</v>
      </c>
      <c r="K1549" t="s">
        <v>102</v>
      </c>
      <c r="L1549" t="s">
        <v>671</v>
      </c>
      <c r="M1549" t="s">
        <v>165</v>
      </c>
      <c r="N1549">
        <v>0</v>
      </c>
      <c r="O1549" t="s">
        <v>47</v>
      </c>
      <c r="P1549">
        <v>148</v>
      </c>
      <c r="Q1549" t="s">
        <v>48</v>
      </c>
      <c r="R1549" t="s">
        <v>223</v>
      </c>
      <c r="S1549" t="s">
        <v>139</v>
      </c>
      <c r="T1549" t="s">
        <v>51</v>
      </c>
      <c r="U1549" t="s">
        <v>353</v>
      </c>
      <c r="V1549">
        <v>1.1499999999999999</v>
      </c>
      <c r="W1549" s="1">
        <v>1808.95</v>
      </c>
      <c r="X1549">
        <v>1</v>
      </c>
      <c r="Y1549">
        <v>2</v>
      </c>
      <c r="Z1549">
        <v>4</v>
      </c>
      <c r="AA1549">
        <v>0.5</v>
      </c>
      <c r="AB1549" s="2">
        <v>0</v>
      </c>
      <c r="AC1549" s="1">
        <v>0</v>
      </c>
      <c r="AD1549" s="7">
        <v>43507</v>
      </c>
      <c r="AE1549" s="7">
        <v>43507</v>
      </c>
      <c r="AF1549">
        <v>0</v>
      </c>
      <c r="AG1549" t="s">
        <v>53</v>
      </c>
      <c r="AH1549" s="2">
        <v>0</v>
      </c>
      <c r="AI1549" s="1">
        <v>0</v>
      </c>
      <c r="AJ1549" s="1">
        <v>0</v>
      </c>
      <c r="AK1549" s="6" t="str">
        <f>+IF(Tabla1[[#This Row],[REQUEST_TY]]="SR MANTENIMIENTO CORRECTIVO", "EMERGENCIA", "OTROS")</f>
        <v>EMERGENCIA</v>
      </c>
      <c r="AL1549" s="6" t="str">
        <f>+_xlfn.IFS(Tabla1[[#This Row],[Veces obj]]&lt;=1,"0-1",Tabla1[[#This Row],[Veces obj]]&lt;=2,"1-2",Tabla1[[#This Row],[Veces obj]]&lt;=3,"2-3",TRUE,"&gt;3")</f>
        <v>0-1</v>
      </c>
      <c r="AM1549" s="6" t="str">
        <f>+_xlfn.IFS(MONTH(Tabla1[[#This Row],[MES]])&lt;=3,"Q1",MONTH(Tabla1[[#This Row],[MES]])&lt;=6,"Q2",MONTH(Tabla1[[#This Row],[MES]])&lt;=9,"Q3",TRUE,"Q4")</f>
        <v>Q1</v>
      </c>
      <c r="AN1549" t="str">
        <f>+IFERROR(VLOOKUP(Tabla1[[#This Row],[CUENTA]],CTAS[],2,0),"OTROS")</f>
        <v>OTROS</v>
      </c>
      <c r="AO1549">
        <v>1</v>
      </c>
      <c r="AP1549" t="str">
        <f>+IFERROR(VLOOKUP(Tabla1[[#This Row],[EMPLEADO]],IS[],3,0),"OTROS")</f>
        <v>CHIHUAHUA</v>
      </c>
      <c r="AQ1549" t="str">
        <f>+IFERROR(VLOOKUP(Tabla1[[#This Row],[EMPLEADO]],IS[[NÓMINA]:[INGENIERO]],2,0),"OTROS")</f>
        <v>VICTOR MENDEZ</v>
      </c>
    </row>
    <row r="1550" spans="1:43" x14ac:dyDescent="0.25">
      <c r="A1550" t="s">
        <v>4444</v>
      </c>
      <c r="B1550">
        <v>1</v>
      </c>
      <c r="C1550" t="s">
        <v>5635</v>
      </c>
      <c r="D1550" t="s">
        <v>38</v>
      </c>
      <c r="E1550" t="s">
        <v>76</v>
      </c>
      <c r="F1550" t="s">
        <v>5636</v>
      </c>
      <c r="G1550" s="17" t="s">
        <v>5219</v>
      </c>
      <c r="H1550" t="s">
        <v>915</v>
      </c>
      <c r="I1550" t="s">
        <v>43</v>
      </c>
      <c r="J1550" t="s">
        <v>8</v>
      </c>
      <c r="K1550" t="s">
        <v>102</v>
      </c>
      <c r="L1550" t="s">
        <v>2741</v>
      </c>
      <c r="M1550" t="s">
        <v>473</v>
      </c>
      <c r="N1550">
        <v>0</v>
      </c>
      <c r="O1550" t="s">
        <v>47</v>
      </c>
      <c r="P1550">
        <v>5</v>
      </c>
      <c r="Q1550" t="s">
        <v>207</v>
      </c>
      <c r="R1550" t="s">
        <v>63</v>
      </c>
      <c r="S1550" t="s">
        <v>64</v>
      </c>
      <c r="T1550" t="s">
        <v>51</v>
      </c>
      <c r="U1550" t="s">
        <v>209</v>
      </c>
      <c r="V1550">
        <v>0</v>
      </c>
      <c r="W1550" s="1">
        <v>0</v>
      </c>
      <c r="X1550">
        <v>1</v>
      </c>
      <c r="Y1550">
        <v>3.75</v>
      </c>
      <c r="Z1550">
        <v>5</v>
      </c>
      <c r="AA1550">
        <v>0.75</v>
      </c>
      <c r="AB1550" s="2">
        <v>0</v>
      </c>
      <c r="AC1550" s="1">
        <v>0</v>
      </c>
      <c r="AD1550" s="7">
        <v>43507</v>
      </c>
      <c r="AE1550" s="7">
        <v>43508</v>
      </c>
      <c r="AF1550">
        <v>1</v>
      </c>
      <c r="AG1550" t="s">
        <v>53</v>
      </c>
      <c r="AH1550" s="2">
        <v>0</v>
      </c>
      <c r="AI1550" s="1">
        <v>0</v>
      </c>
      <c r="AJ1550" s="1">
        <v>0</v>
      </c>
      <c r="AK1550" s="6" t="str">
        <f>+IF(Tabla1[[#This Row],[REQUEST_TY]]="SR MANTENIMIENTO CORRECTIVO", "EMERGENCIA", "OTROS")</f>
        <v>EMERGENCIA</v>
      </c>
      <c r="AL1550" s="6" t="str">
        <f>+_xlfn.IFS(Tabla1[[#This Row],[Veces obj]]&lt;=1,"0-1",Tabla1[[#This Row],[Veces obj]]&lt;=2,"1-2",Tabla1[[#This Row],[Veces obj]]&lt;=3,"2-3",TRUE,"&gt;3")</f>
        <v>0-1</v>
      </c>
      <c r="AM1550" s="6" t="str">
        <f>+_xlfn.IFS(MONTH(Tabla1[[#This Row],[MES]])&lt;=3,"Q1",MONTH(Tabla1[[#This Row],[MES]])&lt;=6,"Q2",MONTH(Tabla1[[#This Row],[MES]])&lt;=9,"Q3",TRUE,"Q4")</f>
        <v>Q1</v>
      </c>
      <c r="AN1550" t="str">
        <f>+IFERROR(VLOOKUP(Tabla1[[#This Row],[CUENTA]],CTAS[],2,0),"OTROS")</f>
        <v>OTROS</v>
      </c>
      <c r="AP1550" t="str">
        <f>+IFERROR(VLOOKUP(Tabla1[[#This Row],[EMPLEADO]],IS[],3,0),"OTROS")</f>
        <v>OTROS</v>
      </c>
      <c r="AQ1550" t="str">
        <f>+IFERROR(VLOOKUP(Tabla1[[#This Row],[EMPLEADO]],IS[[NÓMINA]:[INGENIERO]],2,0),"OTROS")</f>
        <v>OTROS</v>
      </c>
    </row>
    <row r="1551" spans="1:43" x14ac:dyDescent="0.25">
      <c r="A1551" t="s">
        <v>4444</v>
      </c>
      <c r="B1551">
        <v>1</v>
      </c>
      <c r="C1551" t="s">
        <v>5861</v>
      </c>
      <c r="D1551" t="s">
        <v>38</v>
      </c>
      <c r="E1551" t="s">
        <v>558</v>
      </c>
      <c r="F1551" t="s">
        <v>5862</v>
      </c>
      <c r="G1551" s="17" t="s">
        <v>5863</v>
      </c>
      <c r="H1551" t="s">
        <v>409</v>
      </c>
      <c r="I1551" t="s">
        <v>43</v>
      </c>
      <c r="J1551" t="s">
        <v>8</v>
      </c>
      <c r="K1551" t="s">
        <v>1521</v>
      </c>
      <c r="L1551" t="s">
        <v>2654</v>
      </c>
      <c r="M1551" t="s">
        <v>411</v>
      </c>
      <c r="N1551">
        <v>0</v>
      </c>
      <c r="O1551" t="s">
        <v>47</v>
      </c>
      <c r="P1551">
        <v>93</v>
      </c>
      <c r="Q1551" t="s">
        <v>48</v>
      </c>
      <c r="R1551" t="s">
        <v>95</v>
      </c>
      <c r="S1551" t="s">
        <v>64</v>
      </c>
      <c r="T1551" t="s">
        <v>51</v>
      </c>
      <c r="U1551" t="s">
        <v>96</v>
      </c>
      <c r="V1551">
        <v>1.1000000000000001</v>
      </c>
      <c r="W1551" s="1">
        <v>1501.5000000000002</v>
      </c>
      <c r="X1551">
        <v>1</v>
      </c>
      <c r="Y1551">
        <v>3.75</v>
      </c>
      <c r="Z1551">
        <v>5</v>
      </c>
      <c r="AA1551">
        <v>0.75</v>
      </c>
      <c r="AB1551" s="2">
        <v>0</v>
      </c>
      <c r="AC1551" s="1">
        <v>0</v>
      </c>
      <c r="AD1551" s="7">
        <v>43509</v>
      </c>
      <c r="AE1551" s="7">
        <v>43510</v>
      </c>
      <c r="AF1551">
        <v>1</v>
      </c>
      <c r="AG1551" t="s">
        <v>53</v>
      </c>
      <c r="AH1551" s="2">
        <v>0</v>
      </c>
      <c r="AI1551" s="1">
        <v>0</v>
      </c>
      <c r="AJ1551" s="1">
        <v>0</v>
      </c>
      <c r="AK1551" s="6" t="str">
        <f>+IF(Tabla1[[#This Row],[REQUEST_TY]]="SR MANTENIMIENTO CORRECTIVO", "EMERGENCIA", "OTROS")</f>
        <v>EMERGENCIA</v>
      </c>
      <c r="AL1551" s="6" t="str">
        <f>+_xlfn.IFS(Tabla1[[#This Row],[Veces obj]]&lt;=1,"0-1",Tabla1[[#This Row],[Veces obj]]&lt;=2,"1-2",Tabla1[[#This Row],[Veces obj]]&lt;=3,"2-3",TRUE,"&gt;3")</f>
        <v>0-1</v>
      </c>
      <c r="AM1551" s="6" t="str">
        <f>+_xlfn.IFS(MONTH(Tabla1[[#This Row],[MES]])&lt;=3,"Q1",MONTH(Tabla1[[#This Row],[MES]])&lt;=6,"Q2",MONTH(Tabla1[[#This Row],[MES]])&lt;=9,"Q3",TRUE,"Q4")</f>
        <v>Q1</v>
      </c>
      <c r="AN1551" t="str">
        <f>+IFERROR(VLOOKUP(Tabla1[[#This Row],[CUENTA]],CTAS[],2,0),"OTROS")</f>
        <v>OTROS</v>
      </c>
      <c r="AP1551" t="str">
        <f>+IFERROR(VLOOKUP(Tabla1[[#This Row],[EMPLEADO]],IS[],3,0),"OTROS")</f>
        <v>OTROS</v>
      </c>
      <c r="AQ1551" t="str">
        <f>+IFERROR(VLOOKUP(Tabla1[[#This Row],[EMPLEADO]],IS[[NÓMINA]:[INGENIERO]],2,0),"OTROS")</f>
        <v>OTROS</v>
      </c>
    </row>
    <row r="1552" spans="1:43" x14ac:dyDescent="0.25">
      <c r="A1552" t="s">
        <v>4444</v>
      </c>
      <c r="B1552">
        <v>1</v>
      </c>
      <c r="C1552" t="s">
        <v>6679</v>
      </c>
      <c r="D1552" t="s">
        <v>38</v>
      </c>
      <c r="E1552" t="s">
        <v>312</v>
      </c>
      <c r="F1552" t="s">
        <v>6680</v>
      </c>
      <c r="G1552" s="17" t="s">
        <v>314</v>
      </c>
      <c r="H1552" t="s">
        <v>915</v>
      </c>
      <c r="I1552" t="s">
        <v>43</v>
      </c>
      <c r="J1552" t="s">
        <v>8</v>
      </c>
      <c r="K1552" t="s">
        <v>59</v>
      </c>
      <c r="L1552" t="s">
        <v>315</v>
      </c>
      <c r="M1552" t="s">
        <v>316</v>
      </c>
      <c r="N1552">
        <v>0</v>
      </c>
      <c r="O1552" t="s">
        <v>47</v>
      </c>
      <c r="P1552">
        <v>32</v>
      </c>
      <c r="Q1552" t="s">
        <v>82</v>
      </c>
      <c r="R1552" t="s">
        <v>317</v>
      </c>
      <c r="S1552" t="s">
        <v>318</v>
      </c>
      <c r="T1552" t="s">
        <v>51</v>
      </c>
      <c r="U1552" t="s">
        <v>140</v>
      </c>
      <c r="V1552">
        <v>1.1000000000000001</v>
      </c>
      <c r="W1552" s="1">
        <v>1730.3000000000004</v>
      </c>
      <c r="X1552">
        <v>1</v>
      </c>
      <c r="Y1552">
        <v>3</v>
      </c>
      <c r="Z1552">
        <v>4</v>
      </c>
      <c r="AA1552">
        <v>0.75</v>
      </c>
      <c r="AB1552" s="2">
        <v>0</v>
      </c>
      <c r="AC1552" s="1">
        <v>0</v>
      </c>
      <c r="AD1552" s="7">
        <v>43516</v>
      </c>
      <c r="AE1552" s="7">
        <v>43516</v>
      </c>
      <c r="AF1552">
        <v>0</v>
      </c>
      <c r="AG1552" t="s">
        <v>53</v>
      </c>
      <c r="AH1552" s="2">
        <v>0</v>
      </c>
      <c r="AI1552" s="1">
        <v>0</v>
      </c>
      <c r="AJ1552" s="1">
        <v>0</v>
      </c>
      <c r="AK1552" s="6" t="str">
        <f>+IF(Tabla1[[#This Row],[REQUEST_TY]]="SR MANTENIMIENTO CORRECTIVO", "EMERGENCIA", "OTROS")</f>
        <v>EMERGENCIA</v>
      </c>
      <c r="AL1552" s="6" t="str">
        <f>+_xlfn.IFS(Tabla1[[#This Row],[Veces obj]]&lt;=1,"0-1",Tabla1[[#This Row],[Veces obj]]&lt;=2,"1-2",Tabla1[[#This Row],[Veces obj]]&lt;=3,"2-3",TRUE,"&gt;3")</f>
        <v>0-1</v>
      </c>
      <c r="AM1552" s="6" t="str">
        <f>+_xlfn.IFS(MONTH(Tabla1[[#This Row],[MES]])&lt;=3,"Q1",MONTH(Tabla1[[#This Row],[MES]])&lt;=6,"Q2",MONTH(Tabla1[[#This Row],[MES]])&lt;=9,"Q3",TRUE,"Q4")</f>
        <v>Q1</v>
      </c>
      <c r="AN1552" t="str">
        <f>+IFERROR(VLOOKUP(Tabla1[[#This Row],[CUENTA]],CTAS[],2,0),"OTROS")</f>
        <v>OTROS</v>
      </c>
      <c r="AP1552" t="str">
        <f>+IFERROR(VLOOKUP(Tabla1[[#This Row],[EMPLEADO]],IS[],3,0),"OTROS")</f>
        <v>OTROS</v>
      </c>
      <c r="AQ1552" t="str">
        <f>+IFERROR(VLOOKUP(Tabla1[[#This Row],[EMPLEADO]],IS[[NÓMINA]:[INGENIERO]],2,0),"OTROS")</f>
        <v>OTROS</v>
      </c>
    </row>
    <row r="1553" spans="1:43" x14ac:dyDescent="0.25">
      <c r="A1553" t="s">
        <v>4444</v>
      </c>
      <c r="B1553">
        <v>1</v>
      </c>
      <c r="C1553" t="s">
        <v>6768</v>
      </c>
      <c r="D1553" t="s">
        <v>38</v>
      </c>
      <c r="E1553" t="s">
        <v>725</v>
      </c>
      <c r="F1553" t="s">
        <v>6769</v>
      </c>
      <c r="G1553" s="17" t="s">
        <v>1940</v>
      </c>
      <c r="H1553" t="s">
        <v>79</v>
      </c>
      <c r="I1553" t="s">
        <v>43</v>
      </c>
      <c r="J1553" t="s">
        <v>8</v>
      </c>
      <c r="K1553" t="s">
        <v>59</v>
      </c>
      <c r="L1553" t="s">
        <v>1941</v>
      </c>
      <c r="M1553" t="s">
        <v>530</v>
      </c>
      <c r="N1553">
        <v>0</v>
      </c>
      <c r="O1553" t="s">
        <v>47</v>
      </c>
      <c r="P1553">
        <v>40</v>
      </c>
      <c r="Q1553" t="s">
        <v>82</v>
      </c>
      <c r="R1553" t="s">
        <v>223</v>
      </c>
      <c r="S1553" t="s">
        <v>139</v>
      </c>
      <c r="T1553" t="s">
        <v>51</v>
      </c>
      <c r="U1553" t="s">
        <v>140</v>
      </c>
      <c r="V1553">
        <v>1.1000000000000001</v>
      </c>
      <c r="W1553" s="1">
        <v>1730.3000000000004</v>
      </c>
      <c r="X1553">
        <v>1</v>
      </c>
      <c r="Y1553">
        <v>3</v>
      </c>
      <c r="Z1553">
        <v>4</v>
      </c>
      <c r="AA1553">
        <v>0.75</v>
      </c>
      <c r="AB1553" s="2">
        <v>0</v>
      </c>
      <c r="AC1553" s="1">
        <v>0</v>
      </c>
      <c r="AD1553" s="7">
        <v>43522</v>
      </c>
      <c r="AE1553" s="7">
        <v>43522</v>
      </c>
      <c r="AF1553">
        <v>0</v>
      </c>
      <c r="AG1553" t="s">
        <v>53</v>
      </c>
      <c r="AH1553" s="2">
        <v>0</v>
      </c>
      <c r="AI1553" s="1">
        <v>0</v>
      </c>
      <c r="AJ1553" s="1">
        <v>0</v>
      </c>
      <c r="AK1553" s="6" t="str">
        <f>+IF(Tabla1[[#This Row],[REQUEST_TY]]="SR MANTENIMIENTO CORRECTIVO", "EMERGENCIA", "OTROS")</f>
        <v>EMERGENCIA</v>
      </c>
      <c r="AL1553" s="6" t="str">
        <f>+_xlfn.IFS(Tabla1[[#This Row],[Veces obj]]&lt;=1,"0-1",Tabla1[[#This Row],[Veces obj]]&lt;=2,"1-2",Tabla1[[#This Row],[Veces obj]]&lt;=3,"2-3",TRUE,"&gt;3")</f>
        <v>0-1</v>
      </c>
      <c r="AM1553" s="6" t="str">
        <f>+_xlfn.IFS(MONTH(Tabla1[[#This Row],[MES]])&lt;=3,"Q1",MONTH(Tabla1[[#This Row],[MES]])&lt;=6,"Q2",MONTH(Tabla1[[#This Row],[MES]])&lt;=9,"Q3",TRUE,"Q4")</f>
        <v>Q1</v>
      </c>
      <c r="AN1553" t="str">
        <f>+IFERROR(VLOOKUP(Tabla1[[#This Row],[CUENTA]],CTAS[],2,0),"OTROS")</f>
        <v>OTROS</v>
      </c>
      <c r="AP1553" t="str">
        <f>+IFERROR(VLOOKUP(Tabla1[[#This Row],[EMPLEADO]],IS[],3,0),"OTROS")</f>
        <v>OTROS</v>
      </c>
      <c r="AQ1553" t="str">
        <f>+IFERROR(VLOOKUP(Tabla1[[#This Row],[EMPLEADO]],IS[[NÓMINA]:[INGENIERO]],2,0),"OTROS")</f>
        <v>OTROS</v>
      </c>
    </row>
    <row r="1554" spans="1:43" x14ac:dyDescent="0.25">
      <c r="A1554" t="s">
        <v>4444</v>
      </c>
      <c r="B1554">
        <v>1</v>
      </c>
      <c r="C1554" t="s">
        <v>6774</v>
      </c>
      <c r="D1554" t="s">
        <v>38</v>
      </c>
      <c r="E1554" t="s">
        <v>258</v>
      </c>
      <c r="F1554" t="s">
        <v>6775</v>
      </c>
      <c r="G1554" s="17" t="s">
        <v>6139</v>
      </c>
      <c r="H1554" t="s">
        <v>740</v>
      </c>
      <c r="I1554" t="s">
        <v>43</v>
      </c>
      <c r="J1554" t="s">
        <v>8</v>
      </c>
      <c r="K1554" t="s">
        <v>6140</v>
      </c>
      <c r="L1554" t="s">
        <v>6141</v>
      </c>
      <c r="M1554" t="s">
        <v>6142</v>
      </c>
      <c r="N1554">
        <v>0</v>
      </c>
      <c r="O1554" t="s">
        <v>47</v>
      </c>
      <c r="P1554">
        <v>6</v>
      </c>
      <c r="Q1554" t="s">
        <v>207</v>
      </c>
      <c r="R1554" t="s">
        <v>138</v>
      </c>
      <c r="S1554" t="s">
        <v>139</v>
      </c>
      <c r="T1554" t="s">
        <v>51</v>
      </c>
      <c r="U1554" t="s">
        <v>879</v>
      </c>
      <c r="V1554">
        <v>0.6</v>
      </c>
      <c r="W1554" s="1">
        <v>943.80000000000007</v>
      </c>
      <c r="X1554">
        <v>1</v>
      </c>
      <c r="Y1554">
        <v>3</v>
      </c>
      <c r="Z1554">
        <v>4</v>
      </c>
      <c r="AA1554">
        <v>0.75</v>
      </c>
      <c r="AB1554" s="2">
        <v>0</v>
      </c>
      <c r="AC1554" s="1">
        <v>0</v>
      </c>
      <c r="AD1554" s="7">
        <v>43517</v>
      </c>
      <c r="AE1554" s="7">
        <v>43517</v>
      </c>
      <c r="AF1554">
        <v>0</v>
      </c>
      <c r="AG1554" t="s">
        <v>53</v>
      </c>
      <c r="AH1554" s="2">
        <v>0</v>
      </c>
      <c r="AI1554" s="1">
        <v>0</v>
      </c>
      <c r="AJ1554" s="1">
        <v>0</v>
      </c>
      <c r="AK1554" s="6" t="str">
        <f>+IF(Tabla1[[#This Row],[REQUEST_TY]]="SR MANTENIMIENTO CORRECTIVO", "EMERGENCIA", "OTROS")</f>
        <v>EMERGENCIA</v>
      </c>
      <c r="AL1554" s="6" t="str">
        <f>+_xlfn.IFS(Tabla1[[#This Row],[Veces obj]]&lt;=1,"0-1",Tabla1[[#This Row],[Veces obj]]&lt;=2,"1-2",Tabla1[[#This Row],[Veces obj]]&lt;=3,"2-3",TRUE,"&gt;3")</f>
        <v>0-1</v>
      </c>
      <c r="AM1554" s="6" t="str">
        <f>+_xlfn.IFS(MONTH(Tabla1[[#This Row],[MES]])&lt;=3,"Q1",MONTH(Tabla1[[#This Row],[MES]])&lt;=6,"Q2",MONTH(Tabla1[[#This Row],[MES]])&lt;=9,"Q3",TRUE,"Q4")</f>
        <v>Q1</v>
      </c>
      <c r="AN1554" t="str">
        <f>+IFERROR(VLOOKUP(Tabla1[[#This Row],[CUENTA]],CTAS[],2,0),"OTROS")</f>
        <v>OTROS</v>
      </c>
      <c r="AP1554" t="str">
        <f>+IFERROR(VLOOKUP(Tabla1[[#This Row],[EMPLEADO]],IS[],3,0),"OTROS")</f>
        <v>OTROS</v>
      </c>
      <c r="AQ1554" t="str">
        <f>+IFERROR(VLOOKUP(Tabla1[[#This Row],[EMPLEADO]],IS[[NÓMINA]:[INGENIERO]],2,0),"OTROS")</f>
        <v>OTROS</v>
      </c>
    </row>
    <row r="1555" spans="1:43" x14ac:dyDescent="0.25">
      <c r="A1555" t="s">
        <v>4444</v>
      </c>
      <c r="B1555">
        <v>1</v>
      </c>
      <c r="C1555" t="s">
        <v>6905</v>
      </c>
      <c r="D1555" t="s">
        <v>38</v>
      </c>
      <c r="E1555" t="s">
        <v>725</v>
      </c>
      <c r="F1555" t="s">
        <v>6906</v>
      </c>
      <c r="G1555" s="17" t="s">
        <v>2100</v>
      </c>
      <c r="H1555" t="s">
        <v>79</v>
      </c>
      <c r="I1555" t="s">
        <v>43</v>
      </c>
      <c r="J1555" t="s">
        <v>8</v>
      </c>
      <c r="K1555" t="s">
        <v>102</v>
      </c>
      <c r="L1555" t="s">
        <v>1471</v>
      </c>
      <c r="M1555" t="s">
        <v>1150</v>
      </c>
      <c r="N1555">
        <v>0</v>
      </c>
      <c r="O1555" t="s">
        <v>47</v>
      </c>
      <c r="P1555">
        <v>17</v>
      </c>
      <c r="Q1555" t="s">
        <v>62</v>
      </c>
      <c r="R1555" t="s">
        <v>223</v>
      </c>
      <c r="S1555" t="s">
        <v>139</v>
      </c>
      <c r="T1555" t="s">
        <v>51</v>
      </c>
      <c r="U1555" t="s">
        <v>262</v>
      </c>
      <c r="V1555">
        <v>1.05</v>
      </c>
      <c r="W1555" s="1">
        <v>1651.6500000000003</v>
      </c>
      <c r="X1555">
        <v>1</v>
      </c>
      <c r="Y1555">
        <v>3</v>
      </c>
      <c r="Z1555">
        <v>4</v>
      </c>
      <c r="AA1555">
        <v>0.75</v>
      </c>
      <c r="AB1555" s="2">
        <v>0</v>
      </c>
      <c r="AC1555" s="1">
        <v>0</v>
      </c>
      <c r="AD1555" s="7">
        <v>43518</v>
      </c>
      <c r="AE1555" s="7">
        <v>43518</v>
      </c>
      <c r="AF1555">
        <v>0</v>
      </c>
      <c r="AG1555" t="s">
        <v>53</v>
      </c>
      <c r="AH1555" s="2">
        <v>0</v>
      </c>
      <c r="AI1555" s="1">
        <v>0</v>
      </c>
      <c r="AJ1555" s="1">
        <v>0</v>
      </c>
      <c r="AK1555" s="6" t="str">
        <f>+IF(Tabla1[[#This Row],[REQUEST_TY]]="SR MANTENIMIENTO CORRECTIVO", "EMERGENCIA", "OTROS")</f>
        <v>EMERGENCIA</v>
      </c>
      <c r="AL1555" s="6" t="str">
        <f>+_xlfn.IFS(Tabla1[[#This Row],[Veces obj]]&lt;=1,"0-1",Tabla1[[#This Row],[Veces obj]]&lt;=2,"1-2",Tabla1[[#This Row],[Veces obj]]&lt;=3,"2-3",TRUE,"&gt;3")</f>
        <v>0-1</v>
      </c>
      <c r="AM1555" s="6" t="str">
        <f>+_xlfn.IFS(MONTH(Tabla1[[#This Row],[MES]])&lt;=3,"Q1",MONTH(Tabla1[[#This Row],[MES]])&lt;=6,"Q2",MONTH(Tabla1[[#This Row],[MES]])&lt;=9,"Q3",TRUE,"Q4")</f>
        <v>Q1</v>
      </c>
      <c r="AN1555" t="str">
        <f>+IFERROR(VLOOKUP(Tabla1[[#This Row],[CUENTA]],CTAS[],2,0),"OTROS")</f>
        <v>OTROS</v>
      </c>
      <c r="AP1555" t="str">
        <f>+IFERROR(VLOOKUP(Tabla1[[#This Row],[EMPLEADO]],IS[],3,0),"OTROS")</f>
        <v>OTROS</v>
      </c>
      <c r="AQ1555" t="str">
        <f>+IFERROR(VLOOKUP(Tabla1[[#This Row],[EMPLEADO]],IS[[NÓMINA]:[INGENIERO]],2,0),"OTROS")</f>
        <v>OTROS</v>
      </c>
    </row>
    <row r="1556" spans="1:43" x14ac:dyDescent="0.25">
      <c r="A1556" t="s">
        <v>4444</v>
      </c>
      <c r="B1556">
        <v>1</v>
      </c>
      <c r="C1556" t="s">
        <v>7285</v>
      </c>
      <c r="D1556" t="s">
        <v>38</v>
      </c>
      <c r="E1556" t="s">
        <v>133</v>
      </c>
      <c r="F1556" t="s">
        <v>7286</v>
      </c>
      <c r="G1556" s="17" t="s">
        <v>7287</v>
      </c>
      <c r="H1556" t="s">
        <v>915</v>
      </c>
      <c r="I1556" t="s">
        <v>43</v>
      </c>
      <c r="J1556" t="s">
        <v>8</v>
      </c>
      <c r="K1556" t="s">
        <v>495</v>
      </c>
      <c r="L1556" t="s">
        <v>496</v>
      </c>
      <c r="M1556" t="s">
        <v>46</v>
      </c>
      <c r="N1556">
        <v>0</v>
      </c>
      <c r="O1556" t="s">
        <v>47</v>
      </c>
      <c r="P1556">
        <v>97</v>
      </c>
      <c r="Q1556" t="s">
        <v>48</v>
      </c>
      <c r="R1556" t="s">
        <v>138</v>
      </c>
      <c r="S1556" t="s">
        <v>139</v>
      </c>
      <c r="T1556" t="s">
        <v>51</v>
      </c>
      <c r="U1556" t="s">
        <v>353</v>
      </c>
      <c r="V1556">
        <v>1.1499999999999999</v>
      </c>
      <c r="W1556" s="1">
        <v>1808.95</v>
      </c>
      <c r="X1556">
        <v>1</v>
      </c>
      <c r="Y1556">
        <v>3</v>
      </c>
      <c r="Z1556">
        <v>4</v>
      </c>
      <c r="AA1556">
        <v>0.75</v>
      </c>
      <c r="AB1556" s="2">
        <v>0</v>
      </c>
      <c r="AC1556" s="1">
        <v>0</v>
      </c>
      <c r="AD1556" s="7">
        <v>43524</v>
      </c>
      <c r="AE1556" s="7">
        <v>43524</v>
      </c>
      <c r="AF1556">
        <v>0</v>
      </c>
      <c r="AG1556" t="s">
        <v>53</v>
      </c>
      <c r="AH1556" s="2">
        <v>0</v>
      </c>
      <c r="AI1556" s="1">
        <v>0</v>
      </c>
      <c r="AJ1556" s="1">
        <v>0</v>
      </c>
      <c r="AK1556" s="6" t="str">
        <f>+IF(Tabla1[[#This Row],[REQUEST_TY]]="SR MANTENIMIENTO CORRECTIVO", "EMERGENCIA", "OTROS")</f>
        <v>EMERGENCIA</v>
      </c>
      <c r="AL1556" s="6" t="str">
        <f>+_xlfn.IFS(Tabla1[[#This Row],[Veces obj]]&lt;=1,"0-1",Tabla1[[#This Row],[Veces obj]]&lt;=2,"1-2",Tabla1[[#This Row],[Veces obj]]&lt;=3,"2-3",TRUE,"&gt;3")</f>
        <v>0-1</v>
      </c>
      <c r="AM1556" s="6" t="str">
        <f>+_xlfn.IFS(MONTH(Tabla1[[#This Row],[MES]])&lt;=3,"Q1",MONTH(Tabla1[[#This Row],[MES]])&lt;=6,"Q2",MONTH(Tabla1[[#This Row],[MES]])&lt;=9,"Q3",TRUE,"Q4")</f>
        <v>Q1</v>
      </c>
      <c r="AN1556" t="str">
        <f>+IFERROR(VLOOKUP(Tabla1[[#This Row],[CUENTA]],CTAS[],2,0),"OTROS")</f>
        <v>OTROS</v>
      </c>
      <c r="AP1556" t="str">
        <f>+IFERROR(VLOOKUP(Tabla1[[#This Row],[EMPLEADO]],IS[],3,0),"OTROS")</f>
        <v>OTROS</v>
      </c>
      <c r="AQ1556" t="str">
        <f>+IFERROR(VLOOKUP(Tabla1[[#This Row],[EMPLEADO]],IS[[NÓMINA]:[INGENIERO]],2,0),"OTROS")</f>
        <v>OTROS</v>
      </c>
    </row>
    <row r="1557" spans="1:43" x14ac:dyDescent="0.25">
      <c r="A1557" t="s">
        <v>36</v>
      </c>
      <c r="B1557">
        <v>1</v>
      </c>
      <c r="C1557" t="s">
        <v>3065</v>
      </c>
      <c r="D1557" t="s">
        <v>38</v>
      </c>
      <c r="E1557" t="s">
        <v>558</v>
      </c>
      <c r="F1557" t="s">
        <v>3066</v>
      </c>
      <c r="G1557" s="17" t="s">
        <v>3067</v>
      </c>
      <c r="H1557" t="s">
        <v>409</v>
      </c>
      <c r="I1557" t="s">
        <v>43</v>
      </c>
      <c r="J1557" t="s">
        <v>8</v>
      </c>
      <c r="K1557" t="s">
        <v>1273</v>
      </c>
      <c r="L1557" t="s">
        <v>1274</v>
      </c>
      <c r="M1557" t="s">
        <v>968</v>
      </c>
      <c r="N1557">
        <v>0</v>
      </c>
      <c r="O1557" t="s">
        <v>47</v>
      </c>
      <c r="P1557">
        <v>67</v>
      </c>
      <c r="Q1557" t="s">
        <v>48</v>
      </c>
      <c r="R1557" t="s">
        <v>95</v>
      </c>
      <c r="S1557" t="s">
        <v>64</v>
      </c>
      <c r="T1557" t="s">
        <v>51</v>
      </c>
      <c r="U1557" t="s">
        <v>96</v>
      </c>
      <c r="V1557">
        <v>1.1000000000000001</v>
      </c>
      <c r="W1557" s="1">
        <v>1501.5000000000002</v>
      </c>
      <c r="X1557">
        <v>1</v>
      </c>
      <c r="Y1557">
        <v>3.76</v>
      </c>
      <c r="Z1557">
        <v>5</v>
      </c>
      <c r="AA1557">
        <v>0.752</v>
      </c>
      <c r="AB1557" s="2">
        <v>0</v>
      </c>
      <c r="AC1557" s="1">
        <v>0</v>
      </c>
      <c r="AD1557" s="7">
        <v>43487</v>
      </c>
      <c r="AE1557" s="7">
        <v>43488</v>
      </c>
      <c r="AF1557">
        <v>1</v>
      </c>
      <c r="AG1557" t="s">
        <v>53</v>
      </c>
      <c r="AH1557" s="2">
        <v>0</v>
      </c>
      <c r="AI1557" s="1">
        <v>0</v>
      </c>
      <c r="AJ1557" s="1">
        <v>0</v>
      </c>
      <c r="AK1557" s="6" t="str">
        <f>+IF(Tabla1[[#This Row],[REQUEST_TY]]="SR MANTENIMIENTO CORRECTIVO", "EMERGENCIA", "OTROS")</f>
        <v>EMERGENCIA</v>
      </c>
      <c r="AL1557" s="6" t="str">
        <f>+_xlfn.IFS(Tabla1[[#This Row],[Veces obj]]&lt;=1,"0-1",Tabla1[[#This Row],[Veces obj]]&lt;=2,"1-2",Tabla1[[#This Row],[Veces obj]]&lt;=3,"2-3",TRUE,"&gt;3")</f>
        <v>0-1</v>
      </c>
      <c r="AM1557" s="6" t="str">
        <f>+_xlfn.IFS(MONTH(Tabla1[[#This Row],[MES]])&lt;=3,"Q1",MONTH(Tabla1[[#This Row],[MES]])&lt;=6,"Q2",MONTH(Tabla1[[#This Row],[MES]])&lt;=9,"Q3",TRUE,"Q4")</f>
        <v>Q1</v>
      </c>
      <c r="AN1557" t="str">
        <f>+IFERROR(VLOOKUP(Tabla1[[#This Row],[CUENTA]],CTAS[],2,0),"OTROS")</f>
        <v>OTROS</v>
      </c>
      <c r="AP1557" t="str">
        <f>+IFERROR(VLOOKUP(Tabla1[[#This Row],[EMPLEADO]],IS[],3,0),"OTROS")</f>
        <v>OTROS</v>
      </c>
      <c r="AQ1557" t="str">
        <f>+IFERROR(VLOOKUP(Tabla1[[#This Row],[EMPLEADO]],IS[[NÓMINA]:[INGENIERO]],2,0),"OTROS")</f>
        <v>OTROS</v>
      </c>
    </row>
    <row r="1558" spans="1:43" x14ac:dyDescent="0.25">
      <c r="A1558" t="s">
        <v>36</v>
      </c>
      <c r="B1558">
        <v>1</v>
      </c>
      <c r="C1558" t="s">
        <v>3068</v>
      </c>
      <c r="D1558" t="s">
        <v>38</v>
      </c>
      <c r="E1558" t="s">
        <v>39</v>
      </c>
      <c r="F1558" t="s">
        <v>3069</v>
      </c>
      <c r="G1558" s="17" t="s">
        <v>3070</v>
      </c>
      <c r="H1558" t="s">
        <v>409</v>
      </c>
      <c r="I1558" t="s">
        <v>43</v>
      </c>
      <c r="J1558" t="s">
        <v>8</v>
      </c>
      <c r="K1558" t="s">
        <v>3071</v>
      </c>
      <c r="L1558" t="s">
        <v>3072</v>
      </c>
      <c r="M1558" t="s">
        <v>411</v>
      </c>
      <c r="N1558">
        <v>0</v>
      </c>
      <c r="O1558" t="s">
        <v>47</v>
      </c>
      <c r="P1558">
        <v>2616</v>
      </c>
      <c r="Q1558" t="s">
        <v>48</v>
      </c>
      <c r="R1558" t="s">
        <v>49</v>
      </c>
      <c r="S1558" t="s">
        <v>50</v>
      </c>
      <c r="T1558" t="s">
        <v>51</v>
      </c>
      <c r="U1558" t="s">
        <v>52</v>
      </c>
      <c r="V1558">
        <v>1.05</v>
      </c>
      <c r="W1558" s="1">
        <v>750.75000000000011</v>
      </c>
      <c r="X1558">
        <v>1</v>
      </c>
      <c r="Y1558">
        <v>3.76</v>
      </c>
      <c r="Z1558">
        <v>5</v>
      </c>
      <c r="AA1558">
        <v>0.752</v>
      </c>
      <c r="AB1558" s="2">
        <v>0</v>
      </c>
      <c r="AC1558" s="1">
        <v>0</v>
      </c>
      <c r="AD1558" s="7">
        <v>43496</v>
      </c>
      <c r="AE1558" s="7">
        <v>43496</v>
      </c>
      <c r="AF1558">
        <v>0</v>
      </c>
      <c r="AG1558" t="s">
        <v>53</v>
      </c>
      <c r="AH1558" s="2">
        <v>0</v>
      </c>
      <c r="AI1558" s="1">
        <v>0</v>
      </c>
      <c r="AJ1558" s="1">
        <v>0</v>
      </c>
      <c r="AK1558" s="6" t="str">
        <f>+IF(Tabla1[[#This Row],[REQUEST_TY]]="SR MANTENIMIENTO CORRECTIVO", "EMERGENCIA", "OTROS")</f>
        <v>EMERGENCIA</v>
      </c>
      <c r="AL1558" s="6" t="str">
        <f>+_xlfn.IFS(Tabla1[[#This Row],[Veces obj]]&lt;=1,"0-1",Tabla1[[#This Row],[Veces obj]]&lt;=2,"1-2",Tabla1[[#This Row],[Veces obj]]&lt;=3,"2-3",TRUE,"&gt;3")</f>
        <v>0-1</v>
      </c>
      <c r="AM1558" s="6" t="str">
        <f>+_xlfn.IFS(MONTH(Tabla1[[#This Row],[MES]])&lt;=3,"Q1",MONTH(Tabla1[[#This Row],[MES]])&lt;=6,"Q2",MONTH(Tabla1[[#This Row],[MES]])&lt;=9,"Q3",TRUE,"Q4")</f>
        <v>Q1</v>
      </c>
      <c r="AN1558" t="str">
        <f>+IFERROR(VLOOKUP(Tabla1[[#This Row],[CUENTA]],CTAS[],2,0),"OTROS")</f>
        <v>OTROS</v>
      </c>
      <c r="AP1558" t="str">
        <f>+IFERROR(VLOOKUP(Tabla1[[#This Row],[EMPLEADO]],IS[],3,0),"OTROS")</f>
        <v>OTROS</v>
      </c>
      <c r="AQ1558" t="str">
        <f>+IFERROR(VLOOKUP(Tabla1[[#This Row],[EMPLEADO]],IS[[NÓMINA]:[INGENIERO]],2,0),"OTROS")</f>
        <v>OTROS</v>
      </c>
    </row>
    <row r="1559" spans="1:43" x14ac:dyDescent="0.25">
      <c r="A1559" t="s">
        <v>4444</v>
      </c>
      <c r="B1559">
        <v>1</v>
      </c>
      <c r="C1559" t="s">
        <v>5068</v>
      </c>
      <c r="D1559" t="s">
        <v>38</v>
      </c>
      <c r="E1559" t="s">
        <v>39</v>
      </c>
      <c r="F1559" t="s">
        <v>5069</v>
      </c>
      <c r="G1559" s="17" t="s">
        <v>5070</v>
      </c>
      <c r="H1559" t="s">
        <v>106</v>
      </c>
      <c r="I1559" t="s">
        <v>43</v>
      </c>
      <c r="J1559" t="s">
        <v>8</v>
      </c>
      <c r="K1559" t="s">
        <v>5071</v>
      </c>
      <c r="L1559" t="s">
        <v>5072</v>
      </c>
      <c r="M1559" t="s">
        <v>131</v>
      </c>
      <c r="N1559">
        <v>0</v>
      </c>
      <c r="O1559" t="s">
        <v>47</v>
      </c>
      <c r="P1559">
        <v>2623</v>
      </c>
      <c r="Q1559" t="s">
        <v>48</v>
      </c>
      <c r="R1559" t="s">
        <v>49</v>
      </c>
      <c r="S1559" t="s">
        <v>50</v>
      </c>
      <c r="T1559" t="s">
        <v>51</v>
      </c>
      <c r="U1559" t="s">
        <v>52</v>
      </c>
      <c r="V1559">
        <v>1.05</v>
      </c>
      <c r="W1559" s="1">
        <v>750.75000000000011</v>
      </c>
      <c r="X1559">
        <v>1</v>
      </c>
      <c r="Y1559">
        <v>3.77</v>
      </c>
      <c r="Z1559">
        <v>5</v>
      </c>
      <c r="AA1559">
        <v>0.754</v>
      </c>
      <c r="AB1559" s="2">
        <v>0</v>
      </c>
      <c r="AC1559" s="1">
        <v>0</v>
      </c>
      <c r="AD1559" s="7">
        <v>43502</v>
      </c>
      <c r="AE1559" s="7">
        <v>43502</v>
      </c>
      <c r="AF1559">
        <v>0</v>
      </c>
      <c r="AG1559" t="s">
        <v>53</v>
      </c>
      <c r="AH1559" s="2">
        <v>0</v>
      </c>
      <c r="AI1559" s="1">
        <v>0</v>
      </c>
      <c r="AJ1559" s="1">
        <v>0</v>
      </c>
      <c r="AK1559" s="6" t="str">
        <f>+IF(Tabla1[[#This Row],[REQUEST_TY]]="SR MANTENIMIENTO CORRECTIVO", "EMERGENCIA", "OTROS")</f>
        <v>EMERGENCIA</v>
      </c>
      <c r="AL1559" s="6" t="str">
        <f>+_xlfn.IFS(Tabla1[[#This Row],[Veces obj]]&lt;=1,"0-1",Tabla1[[#This Row],[Veces obj]]&lt;=2,"1-2",Tabla1[[#This Row],[Veces obj]]&lt;=3,"2-3",TRUE,"&gt;3")</f>
        <v>0-1</v>
      </c>
      <c r="AM1559" s="6" t="str">
        <f>+_xlfn.IFS(MONTH(Tabla1[[#This Row],[MES]])&lt;=3,"Q1",MONTH(Tabla1[[#This Row],[MES]])&lt;=6,"Q2",MONTH(Tabla1[[#This Row],[MES]])&lt;=9,"Q3",TRUE,"Q4")</f>
        <v>Q1</v>
      </c>
      <c r="AN1559" t="str">
        <f>+IFERROR(VLOOKUP(Tabla1[[#This Row],[CUENTA]],CTAS[],2,0),"OTROS")</f>
        <v>OTROS</v>
      </c>
      <c r="AP1559" t="str">
        <f>+IFERROR(VLOOKUP(Tabla1[[#This Row],[EMPLEADO]],IS[],3,0),"OTROS")</f>
        <v>OTROS</v>
      </c>
      <c r="AQ1559" t="str">
        <f>+IFERROR(VLOOKUP(Tabla1[[#This Row],[EMPLEADO]],IS[[NÓMINA]:[INGENIERO]],2,0),"OTROS")</f>
        <v>OTROS</v>
      </c>
    </row>
    <row r="1560" spans="1:43" x14ac:dyDescent="0.25">
      <c r="A1560" t="s">
        <v>4444</v>
      </c>
      <c r="B1560">
        <v>1</v>
      </c>
      <c r="C1560" t="s">
        <v>6415</v>
      </c>
      <c r="D1560" t="s">
        <v>38</v>
      </c>
      <c r="E1560" t="s">
        <v>5605</v>
      </c>
      <c r="F1560" t="s">
        <v>6414</v>
      </c>
      <c r="G1560" s="17" t="s">
        <v>6416</v>
      </c>
      <c r="H1560" t="s">
        <v>740</v>
      </c>
      <c r="I1560" t="s">
        <v>43</v>
      </c>
      <c r="J1560" t="s">
        <v>8</v>
      </c>
      <c r="K1560" t="s">
        <v>1480</v>
      </c>
      <c r="L1560" t="s">
        <v>1481</v>
      </c>
      <c r="M1560" t="s">
        <v>1482</v>
      </c>
      <c r="N1560">
        <v>0</v>
      </c>
      <c r="O1560" t="s">
        <v>47</v>
      </c>
      <c r="P1560">
        <v>255</v>
      </c>
      <c r="Q1560" t="s">
        <v>48</v>
      </c>
      <c r="R1560" t="s">
        <v>153</v>
      </c>
      <c r="S1560" t="s">
        <v>50</v>
      </c>
      <c r="T1560" t="s">
        <v>51</v>
      </c>
      <c r="U1560" t="s">
        <v>52</v>
      </c>
      <c r="V1560">
        <v>1.05</v>
      </c>
      <c r="W1560" s="1">
        <v>750.75000000000011</v>
      </c>
      <c r="X1560">
        <v>1</v>
      </c>
      <c r="Y1560">
        <v>3.77</v>
      </c>
      <c r="Z1560">
        <v>5</v>
      </c>
      <c r="AA1560">
        <v>0.754</v>
      </c>
      <c r="AB1560" s="2">
        <v>0</v>
      </c>
      <c r="AC1560" s="1">
        <v>0</v>
      </c>
      <c r="AD1560" s="7">
        <v>43516</v>
      </c>
      <c r="AE1560" s="7">
        <v>43516</v>
      </c>
      <c r="AF1560">
        <v>0</v>
      </c>
      <c r="AG1560" t="s">
        <v>53</v>
      </c>
      <c r="AH1560" s="2">
        <v>0</v>
      </c>
      <c r="AI1560" s="1">
        <v>0</v>
      </c>
      <c r="AJ1560" s="1">
        <v>0</v>
      </c>
      <c r="AK1560" s="6" t="str">
        <f>+IF(Tabla1[[#This Row],[REQUEST_TY]]="SR MANTENIMIENTO CORRECTIVO", "EMERGENCIA", "OTROS")</f>
        <v>EMERGENCIA</v>
      </c>
      <c r="AL1560" s="6" t="str">
        <f>+_xlfn.IFS(Tabla1[[#This Row],[Veces obj]]&lt;=1,"0-1",Tabla1[[#This Row],[Veces obj]]&lt;=2,"1-2",Tabla1[[#This Row],[Veces obj]]&lt;=3,"2-3",TRUE,"&gt;3")</f>
        <v>0-1</v>
      </c>
      <c r="AM1560" s="6" t="str">
        <f>+_xlfn.IFS(MONTH(Tabla1[[#This Row],[MES]])&lt;=3,"Q1",MONTH(Tabla1[[#This Row],[MES]])&lt;=6,"Q2",MONTH(Tabla1[[#This Row],[MES]])&lt;=9,"Q3",TRUE,"Q4")</f>
        <v>Q1</v>
      </c>
      <c r="AN1560" t="str">
        <f>+IFERROR(VLOOKUP(Tabla1[[#This Row],[CUENTA]],CTAS[],2,0),"OTROS")</f>
        <v>OTROS</v>
      </c>
      <c r="AP1560" t="str">
        <f>+IFERROR(VLOOKUP(Tabla1[[#This Row],[EMPLEADO]],IS[],3,0),"OTROS")</f>
        <v>OTROS</v>
      </c>
      <c r="AQ1560" t="str">
        <f>+IFERROR(VLOOKUP(Tabla1[[#This Row],[EMPLEADO]],IS[[NÓMINA]:[INGENIERO]],2,0),"OTROS")</f>
        <v>OTROS</v>
      </c>
    </row>
    <row r="1561" spans="1:43" x14ac:dyDescent="0.25">
      <c r="A1561" t="s">
        <v>36</v>
      </c>
      <c r="B1561">
        <v>1</v>
      </c>
      <c r="C1561" t="s">
        <v>3073</v>
      </c>
      <c r="D1561" t="s">
        <v>38</v>
      </c>
      <c r="E1561" t="s">
        <v>133</v>
      </c>
      <c r="F1561" t="s">
        <v>3074</v>
      </c>
      <c r="G1561" s="17" t="s">
        <v>3075</v>
      </c>
      <c r="H1561" t="s">
        <v>213</v>
      </c>
      <c r="I1561" t="s">
        <v>43</v>
      </c>
      <c r="J1561" t="s">
        <v>8</v>
      </c>
      <c r="K1561" t="s">
        <v>59</v>
      </c>
      <c r="L1561" t="s">
        <v>2783</v>
      </c>
      <c r="M1561" t="s">
        <v>640</v>
      </c>
      <c r="N1561">
        <v>0</v>
      </c>
      <c r="O1561" t="s">
        <v>47</v>
      </c>
      <c r="P1561">
        <v>61</v>
      </c>
      <c r="Q1561" t="s">
        <v>48</v>
      </c>
      <c r="R1561" t="s">
        <v>138</v>
      </c>
      <c r="S1561" t="s">
        <v>139</v>
      </c>
      <c r="T1561" t="s">
        <v>51</v>
      </c>
      <c r="U1561" t="s">
        <v>353</v>
      </c>
      <c r="V1561">
        <v>1.1499999999999999</v>
      </c>
      <c r="W1561" s="1">
        <v>1808.95</v>
      </c>
      <c r="X1561">
        <v>1</v>
      </c>
      <c r="Y1561">
        <v>3.02</v>
      </c>
      <c r="Z1561">
        <v>4</v>
      </c>
      <c r="AA1561">
        <v>0.755</v>
      </c>
      <c r="AB1561" s="2">
        <v>0</v>
      </c>
      <c r="AC1561" s="1">
        <v>0</v>
      </c>
      <c r="AD1561" s="7">
        <v>43482</v>
      </c>
      <c r="AE1561" s="7">
        <v>43482</v>
      </c>
      <c r="AF1561">
        <v>0</v>
      </c>
      <c r="AG1561" t="s">
        <v>53</v>
      </c>
      <c r="AH1561" s="2">
        <v>0</v>
      </c>
      <c r="AI1561" s="1">
        <v>0</v>
      </c>
      <c r="AJ1561" s="1">
        <v>0</v>
      </c>
      <c r="AK1561" s="6" t="str">
        <f>+IF(Tabla1[[#This Row],[REQUEST_TY]]="SR MANTENIMIENTO CORRECTIVO", "EMERGENCIA", "OTROS")</f>
        <v>EMERGENCIA</v>
      </c>
      <c r="AL1561" s="6" t="str">
        <f>+_xlfn.IFS(Tabla1[[#This Row],[Veces obj]]&lt;=1,"0-1",Tabla1[[#This Row],[Veces obj]]&lt;=2,"1-2",Tabla1[[#This Row],[Veces obj]]&lt;=3,"2-3",TRUE,"&gt;3")</f>
        <v>0-1</v>
      </c>
      <c r="AM1561" s="6" t="str">
        <f>+_xlfn.IFS(MONTH(Tabla1[[#This Row],[MES]])&lt;=3,"Q1",MONTH(Tabla1[[#This Row],[MES]])&lt;=6,"Q2",MONTH(Tabla1[[#This Row],[MES]])&lt;=9,"Q3",TRUE,"Q4")</f>
        <v>Q1</v>
      </c>
      <c r="AN1561" t="str">
        <f>+IFERROR(VLOOKUP(Tabla1[[#This Row],[CUENTA]],CTAS[],2,0),"OTROS")</f>
        <v>OTROS</v>
      </c>
      <c r="AP1561" t="str">
        <f>+IFERROR(VLOOKUP(Tabla1[[#This Row],[EMPLEADO]],IS[],3,0),"OTROS")</f>
        <v>OTROS</v>
      </c>
      <c r="AQ1561" t="str">
        <f>+IFERROR(VLOOKUP(Tabla1[[#This Row],[EMPLEADO]],IS[[NÓMINA]:[INGENIERO]],2,0),"OTROS")</f>
        <v>OTROS</v>
      </c>
    </row>
    <row r="1562" spans="1:43" x14ac:dyDescent="0.25">
      <c r="A1562" t="s">
        <v>36</v>
      </c>
      <c r="B1562">
        <v>1</v>
      </c>
      <c r="C1562" t="s">
        <v>2543</v>
      </c>
      <c r="D1562" t="s">
        <v>38</v>
      </c>
      <c r="E1562" t="s">
        <v>98</v>
      </c>
      <c r="F1562" t="s">
        <v>2544</v>
      </c>
      <c r="G1562" s="17" t="s">
        <v>2545</v>
      </c>
      <c r="H1562" t="s">
        <v>592</v>
      </c>
      <c r="I1562" t="s">
        <v>43</v>
      </c>
      <c r="J1562" t="s">
        <v>8</v>
      </c>
      <c r="K1562" t="s">
        <v>102</v>
      </c>
      <c r="L1562" t="s">
        <v>2546</v>
      </c>
      <c r="M1562" t="s">
        <v>119</v>
      </c>
      <c r="N1562">
        <v>0</v>
      </c>
      <c r="O1562" t="s">
        <v>47</v>
      </c>
      <c r="P1562">
        <v>28</v>
      </c>
      <c r="Q1562" t="s">
        <v>62</v>
      </c>
      <c r="R1562" t="s">
        <v>63</v>
      </c>
      <c r="S1562" t="s">
        <v>64</v>
      </c>
      <c r="T1562" t="s">
        <v>51</v>
      </c>
      <c r="U1562" t="s">
        <v>65</v>
      </c>
      <c r="V1562">
        <v>0.8</v>
      </c>
      <c r="W1562" s="1">
        <v>1092</v>
      </c>
      <c r="X1562">
        <v>1</v>
      </c>
      <c r="Y1562">
        <v>2.52</v>
      </c>
      <c r="Z1562">
        <v>5</v>
      </c>
      <c r="AA1562">
        <v>0.504</v>
      </c>
      <c r="AB1562" s="2">
        <v>0</v>
      </c>
      <c r="AC1562" s="1">
        <v>0</v>
      </c>
      <c r="AD1562" s="7">
        <v>43480</v>
      </c>
      <c r="AE1562" s="7">
        <v>43480</v>
      </c>
      <c r="AF1562">
        <v>0</v>
      </c>
      <c r="AG1562" t="s">
        <v>53</v>
      </c>
      <c r="AH1562" s="2">
        <v>0</v>
      </c>
      <c r="AI1562" s="1">
        <v>0</v>
      </c>
      <c r="AJ1562" s="1">
        <v>0</v>
      </c>
      <c r="AK1562" s="6" t="str">
        <f>+IF(Tabla1[[#This Row],[REQUEST_TY]]="SR MANTENIMIENTO CORRECTIVO", "EMERGENCIA", "OTROS")</f>
        <v>EMERGENCIA</v>
      </c>
      <c r="AL1562" s="6" t="str">
        <f>+_xlfn.IFS(Tabla1[[#This Row],[Veces obj]]&lt;=1,"0-1",Tabla1[[#This Row],[Veces obj]]&lt;=2,"1-2",Tabla1[[#This Row],[Veces obj]]&lt;=3,"2-3",TRUE,"&gt;3")</f>
        <v>0-1</v>
      </c>
      <c r="AM1562" s="6" t="str">
        <f>+_xlfn.IFS(MONTH(Tabla1[[#This Row],[MES]])&lt;=3,"Q1",MONTH(Tabla1[[#This Row],[MES]])&lt;=6,"Q2",MONTH(Tabla1[[#This Row],[MES]])&lt;=9,"Q3",TRUE,"Q4")</f>
        <v>Q1</v>
      </c>
      <c r="AN1562" t="str">
        <f>+IFERROR(VLOOKUP(Tabla1[[#This Row],[CUENTA]],CTAS[],2,0),"OTROS")</f>
        <v>OTROS</v>
      </c>
      <c r="AO1562">
        <v>1</v>
      </c>
      <c r="AP1562" t="str">
        <f>+IFERROR(VLOOKUP(Tabla1[[#This Row],[EMPLEADO]],IS[],3,0),"OTROS")</f>
        <v>CHIHUAHUA</v>
      </c>
      <c r="AQ1562" t="str">
        <f>+IFERROR(VLOOKUP(Tabla1[[#This Row],[EMPLEADO]],IS[[NÓMINA]:[INGENIERO]],2,0),"OTROS")</f>
        <v>VICTOR MENDEZ</v>
      </c>
    </row>
    <row r="1563" spans="1:43" x14ac:dyDescent="0.25">
      <c r="A1563" t="s">
        <v>4444</v>
      </c>
      <c r="B1563">
        <v>1</v>
      </c>
      <c r="C1563" t="s">
        <v>6573</v>
      </c>
      <c r="D1563" t="s">
        <v>38</v>
      </c>
      <c r="E1563" t="s">
        <v>85</v>
      </c>
      <c r="F1563" t="s">
        <v>6574</v>
      </c>
      <c r="G1563" s="17" t="s">
        <v>6575</v>
      </c>
      <c r="H1563" t="s">
        <v>220</v>
      </c>
      <c r="I1563" t="s">
        <v>43</v>
      </c>
      <c r="J1563" t="s">
        <v>8</v>
      </c>
      <c r="K1563" t="s">
        <v>370</v>
      </c>
      <c r="L1563" t="s">
        <v>6576</v>
      </c>
      <c r="M1563" t="s">
        <v>736</v>
      </c>
      <c r="N1563">
        <v>0</v>
      </c>
      <c r="O1563" t="s">
        <v>47</v>
      </c>
      <c r="P1563">
        <v>125</v>
      </c>
      <c r="Q1563" t="s">
        <v>48</v>
      </c>
      <c r="R1563" t="s">
        <v>49</v>
      </c>
      <c r="S1563" t="s">
        <v>50</v>
      </c>
      <c r="T1563" t="s">
        <v>51</v>
      </c>
      <c r="U1563" t="s">
        <v>52</v>
      </c>
      <c r="V1563">
        <v>1.05</v>
      </c>
      <c r="W1563" s="1">
        <v>750.75000000000011</v>
      </c>
      <c r="X1563">
        <v>1</v>
      </c>
      <c r="Y1563">
        <v>3.78</v>
      </c>
      <c r="Z1563">
        <v>5</v>
      </c>
      <c r="AA1563">
        <v>0.75600000000000001</v>
      </c>
      <c r="AB1563" s="2">
        <v>0</v>
      </c>
      <c r="AC1563" s="1">
        <v>0</v>
      </c>
      <c r="AD1563" s="7">
        <v>43515</v>
      </c>
      <c r="AE1563" s="7">
        <v>43515</v>
      </c>
      <c r="AF1563">
        <v>0</v>
      </c>
      <c r="AG1563" t="s">
        <v>53</v>
      </c>
      <c r="AH1563" s="2">
        <v>0</v>
      </c>
      <c r="AI1563" s="1">
        <v>0</v>
      </c>
      <c r="AJ1563" s="1">
        <v>0</v>
      </c>
      <c r="AK1563" s="6" t="str">
        <f>+IF(Tabla1[[#This Row],[REQUEST_TY]]="SR MANTENIMIENTO CORRECTIVO", "EMERGENCIA", "OTROS")</f>
        <v>EMERGENCIA</v>
      </c>
      <c r="AL1563" s="6" t="str">
        <f>+_xlfn.IFS(Tabla1[[#This Row],[Veces obj]]&lt;=1,"0-1",Tabla1[[#This Row],[Veces obj]]&lt;=2,"1-2",Tabla1[[#This Row],[Veces obj]]&lt;=3,"2-3",TRUE,"&gt;3")</f>
        <v>0-1</v>
      </c>
      <c r="AM1563" s="6" t="str">
        <f>+_xlfn.IFS(MONTH(Tabla1[[#This Row],[MES]])&lt;=3,"Q1",MONTH(Tabla1[[#This Row],[MES]])&lt;=6,"Q2",MONTH(Tabla1[[#This Row],[MES]])&lt;=9,"Q3",TRUE,"Q4")</f>
        <v>Q1</v>
      </c>
      <c r="AN1563" t="str">
        <f>+IFERROR(VLOOKUP(Tabla1[[#This Row],[CUENTA]],CTAS[],2,0),"OTROS")</f>
        <v>OTROS</v>
      </c>
      <c r="AP1563" t="str">
        <f>+IFERROR(VLOOKUP(Tabla1[[#This Row],[EMPLEADO]],IS[],3,0),"OTROS")</f>
        <v>OTROS</v>
      </c>
      <c r="AQ1563" t="str">
        <f>+IFERROR(VLOOKUP(Tabla1[[#This Row],[EMPLEADO]],IS[[NÓMINA]:[INGENIERO]],2,0),"OTROS")</f>
        <v>OTROS</v>
      </c>
    </row>
    <row r="1564" spans="1:43" x14ac:dyDescent="0.25">
      <c r="A1564" t="s">
        <v>36</v>
      </c>
      <c r="B1564">
        <v>1</v>
      </c>
      <c r="C1564" t="s">
        <v>3076</v>
      </c>
      <c r="D1564" t="s">
        <v>38</v>
      </c>
      <c r="E1564" t="s">
        <v>258</v>
      </c>
      <c r="F1564" t="s">
        <v>3077</v>
      </c>
      <c r="G1564" s="17" t="s">
        <v>3078</v>
      </c>
      <c r="H1564" t="s">
        <v>246</v>
      </c>
      <c r="I1564" t="s">
        <v>43</v>
      </c>
      <c r="J1564" t="s">
        <v>8</v>
      </c>
      <c r="K1564" t="s">
        <v>102</v>
      </c>
      <c r="L1564" t="s">
        <v>1304</v>
      </c>
      <c r="M1564" t="s">
        <v>714</v>
      </c>
      <c r="N1564">
        <v>0</v>
      </c>
      <c r="O1564" t="s">
        <v>105</v>
      </c>
      <c r="P1564">
        <v>20</v>
      </c>
      <c r="Q1564" t="s">
        <v>62</v>
      </c>
      <c r="R1564" t="s">
        <v>138</v>
      </c>
      <c r="S1564" t="s">
        <v>139</v>
      </c>
      <c r="T1564" t="s">
        <v>51</v>
      </c>
      <c r="U1564" t="s">
        <v>262</v>
      </c>
      <c r="V1564">
        <v>1.05</v>
      </c>
      <c r="W1564" s="1">
        <v>843.15000000000009</v>
      </c>
      <c r="X1564">
        <v>1</v>
      </c>
      <c r="Y1564">
        <v>3.03</v>
      </c>
      <c r="Z1564">
        <v>4</v>
      </c>
      <c r="AA1564">
        <v>0.75749999999999995</v>
      </c>
      <c r="AB1564" s="2">
        <v>0</v>
      </c>
      <c r="AC1564" s="1">
        <v>0</v>
      </c>
      <c r="AD1564" s="7">
        <v>43490</v>
      </c>
      <c r="AE1564" s="7">
        <v>43490</v>
      </c>
      <c r="AF1564">
        <v>0</v>
      </c>
      <c r="AG1564" t="s">
        <v>53</v>
      </c>
      <c r="AH1564" s="2">
        <v>0</v>
      </c>
      <c r="AI1564" s="1">
        <v>0</v>
      </c>
      <c r="AJ1564" s="1">
        <v>0</v>
      </c>
      <c r="AK1564" s="6" t="str">
        <f>+IF(Tabla1[[#This Row],[REQUEST_TY]]="SR MANTENIMIENTO CORRECTIVO", "EMERGENCIA", "OTROS")</f>
        <v>EMERGENCIA</v>
      </c>
      <c r="AL1564" s="6" t="str">
        <f>+_xlfn.IFS(Tabla1[[#This Row],[Veces obj]]&lt;=1,"0-1",Tabla1[[#This Row],[Veces obj]]&lt;=2,"1-2",Tabla1[[#This Row],[Veces obj]]&lt;=3,"2-3",TRUE,"&gt;3")</f>
        <v>0-1</v>
      </c>
      <c r="AM1564" s="6" t="str">
        <f>+_xlfn.IFS(MONTH(Tabla1[[#This Row],[MES]])&lt;=3,"Q1",MONTH(Tabla1[[#This Row],[MES]])&lt;=6,"Q2",MONTH(Tabla1[[#This Row],[MES]])&lt;=9,"Q3",TRUE,"Q4")</f>
        <v>Q1</v>
      </c>
      <c r="AN1564" t="str">
        <f>+IFERROR(VLOOKUP(Tabla1[[#This Row],[CUENTA]],CTAS[],2,0),"OTROS")</f>
        <v>OTROS</v>
      </c>
      <c r="AP1564" t="str">
        <f>+IFERROR(VLOOKUP(Tabla1[[#This Row],[EMPLEADO]],IS[],3,0),"OTROS")</f>
        <v>OTROS</v>
      </c>
      <c r="AQ1564" t="str">
        <f>+IFERROR(VLOOKUP(Tabla1[[#This Row],[EMPLEADO]],IS[[NÓMINA]:[INGENIERO]],2,0),"OTROS")</f>
        <v>OTROS</v>
      </c>
    </row>
    <row r="1565" spans="1:43" x14ac:dyDescent="0.25">
      <c r="A1565" t="s">
        <v>4444</v>
      </c>
      <c r="B1565">
        <v>1</v>
      </c>
      <c r="C1565" t="s">
        <v>5520</v>
      </c>
      <c r="D1565" t="s">
        <v>38</v>
      </c>
      <c r="E1565" t="s">
        <v>725</v>
      </c>
      <c r="F1565" t="s">
        <v>5519</v>
      </c>
      <c r="G1565" s="17" t="s">
        <v>3013</v>
      </c>
      <c r="H1565" t="s">
        <v>1052</v>
      </c>
      <c r="I1565" t="s">
        <v>43</v>
      </c>
      <c r="J1565" t="s">
        <v>8</v>
      </c>
      <c r="K1565" t="s">
        <v>102</v>
      </c>
      <c r="L1565" t="s">
        <v>1906</v>
      </c>
      <c r="M1565" t="s">
        <v>1501</v>
      </c>
      <c r="N1565">
        <v>0</v>
      </c>
      <c r="O1565" t="s">
        <v>47</v>
      </c>
      <c r="P1565">
        <v>18</v>
      </c>
      <c r="Q1565" t="s">
        <v>62</v>
      </c>
      <c r="R1565" t="s">
        <v>223</v>
      </c>
      <c r="S1565" t="s">
        <v>139</v>
      </c>
      <c r="T1565" t="s">
        <v>51</v>
      </c>
      <c r="U1565" t="s">
        <v>262</v>
      </c>
      <c r="V1565">
        <v>1.05</v>
      </c>
      <c r="W1565" s="1">
        <v>1651.6500000000003</v>
      </c>
      <c r="X1565">
        <v>1</v>
      </c>
      <c r="Y1565">
        <v>3.03</v>
      </c>
      <c r="Z1565">
        <v>4</v>
      </c>
      <c r="AA1565">
        <v>0.75749999999999995</v>
      </c>
      <c r="AB1565" s="2">
        <v>0</v>
      </c>
      <c r="AC1565" s="1">
        <v>0</v>
      </c>
      <c r="AD1565" s="7">
        <v>43504</v>
      </c>
      <c r="AE1565" s="7">
        <v>43507</v>
      </c>
      <c r="AF1565">
        <v>1</v>
      </c>
      <c r="AG1565" t="s">
        <v>53</v>
      </c>
      <c r="AH1565" s="2">
        <v>0</v>
      </c>
      <c r="AI1565" s="1">
        <v>0</v>
      </c>
      <c r="AJ1565" s="1">
        <v>0</v>
      </c>
      <c r="AK1565" s="6" t="str">
        <f>+IF(Tabla1[[#This Row],[REQUEST_TY]]="SR MANTENIMIENTO CORRECTIVO", "EMERGENCIA", "OTROS")</f>
        <v>EMERGENCIA</v>
      </c>
      <c r="AL1565" s="6" t="str">
        <f>+_xlfn.IFS(Tabla1[[#This Row],[Veces obj]]&lt;=1,"0-1",Tabla1[[#This Row],[Veces obj]]&lt;=2,"1-2",Tabla1[[#This Row],[Veces obj]]&lt;=3,"2-3",TRUE,"&gt;3")</f>
        <v>0-1</v>
      </c>
      <c r="AM1565" s="6" t="str">
        <f>+_xlfn.IFS(MONTH(Tabla1[[#This Row],[MES]])&lt;=3,"Q1",MONTH(Tabla1[[#This Row],[MES]])&lt;=6,"Q2",MONTH(Tabla1[[#This Row],[MES]])&lt;=9,"Q3",TRUE,"Q4")</f>
        <v>Q1</v>
      </c>
      <c r="AN1565" t="str">
        <f>+IFERROR(VLOOKUP(Tabla1[[#This Row],[CUENTA]],CTAS[],2,0),"OTROS")</f>
        <v>OTROS</v>
      </c>
      <c r="AP1565" t="str">
        <f>+IFERROR(VLOOKUP(Tabla1[[#This Row],[EMPLEADO]],IS[],3,0),"OTROS")</f>
        <v>OTROS</v>
      </c>
      <c r="AQ1565" t="str">
        <f>+IFERROR(VLOOKUP(Tabla1[[#This Row],[EMPLEADO]],IS[[NÓMINA]:[INGENIERO]],2,0),"OTROS")</f>
        <v>OTROS</v>
      </c>
    </row>
    <row r="1566" spans="1:43" x14ac:dyDescent="0.25">
      <c r="A1566" t="s">
        <v>4444</v>
      </c>
      <c r="B1566">
        <v>1</v>
      </c>
      <c r="C1566" t="s">
        <v>5955</v>
      </c>
      <c r="D1566" t="s">
        <v>38</v>
      </c>
      <c r="E1566" t="s">
        <v>133</v>
      </c>
      <c r="F1566" t="s">
        <v>5956</v>
      </c>
      <c r="G1566" s="17" t="s">
        <v>5957</v>
      </c>
      <c r="H1566" t="s">
        <v>868</v>
      </c>
      <c r="I1566" t="s">
        <v>43</v>
      </c>
      <c r="J1566" t="s">
        <v>8</v>
      </c>
      <c r="K1566" t="s">
        <v>59</v>
      </c>
      <c r="L1566" t="s">
        <v>1676</v>
      </c>
      <c r="M1566" t="s">
        <v>1410</v>
      </c>
      <c r="N1566">
        <v>1</v>
      </c>
      <c r="O1566" t="s">
        <v>47</v>
      </c>
      <c r="P1566">
        <v>52</v>
      </c>
      <c r="Q1566" t="s">
        <v>82</v>
      </c>
      <c r="R1566" t="s">
        <v>138</v>
      </c>
      <c r="S1566" t="s">
        <v>139</v>
      </c>
      <c r="T1566" t="s">
        <v>51</v>
      </c>
      <c r="U1566" t="s">
        <v>140</v>
      </c>
      <c r="V1566">
        <v>1.1000000000000001</v>
      </c>
      <c r="W1566" s="1">
        <v>0</v>
      </c>
      <c r="X1566">
        <v>1</v>
      </c>
      <c r="Y1566">
        <v>3.03</v>
      </c>
      <c r="Z1566">
        <v>4</v>
      </c>
      <c r="AA1566">
        <v>0.75749999999999995</v>
      </c>
      <c r="AB1566" s="2">
        <v>0</v>
      </c>
      <c r="AC1566" s="1">
        <v>0</v>
      </c>
      <c r="AD1566" s="7">
        <v>43511</v>
      </c>
      <c r="AE1566" s="7">
        <v>43511</v>
      </c>
      <c r="AF1566">
        <v>0</v>
      </c>
      <c r="AG1566" t="s">
        <v>53</v>
      </c>
      <c r="AH1566" s="2">
        <v>0</v>
      </c>
      <c r="AI1566" s="1">
        <v>0</v>
      </c>
      <c r="AJ1566" s="1">
        <v>0</v>
      </c>
      <c r="AK1566" s="6" t="str">
        <f>+IF(Tabla1[[#This Row],[REQUEST_TY]]="SR MANTENIMIENTO CORRECTIVO", "EMERGENCIA", "OTROS")</f>
        <v>EMERGENCIA</v>
      </c>
      <c r="AL1566" s="6" t="str">
        <f>+_xlfn.IFS(Tabla1[[#This Row],[Veces obj]]&lt;=1,"0-1",Tabla1[[#This Row],[Veces obj]]&lt;=2,"1-2",Tabla1[[#This Row],[Veces obj]]&lt;=3,"2-3",TRUE,"&gt;3")</f>
        <v>0-1</v>
      </c>
      <c r="AM1566" s="6" t="str">
        <f>+_xlfn.IFS(MONTH(Tabla1[[#This Row],[MES]])&lt;=3,"Q1",MONTH(Tabla1[[#This Row],[MES]])&lt;=6,"Q2",MONTH(Tabla1[[#This Row],[MES]])&lt;=9,"Q3",TRUE,"Q4")</f>
        <v>Q1</v>
      </c>
      <c r="AN1566" t="str">
        <f>+IFERROR(VLOOKUP(Tabla1[[#This Row],[CUENTA]],CTAS[],2,0),"OTROS")</f>
        <v>OTROS</v>
      </c>
      <c r="AP1566" t="str">
        <f>+IFERROR(VLOOKUP(Tabla1[[#This Row],[EMPLEADO]],IS[],3,0),"OTROS")</f>
        <v>OTROS</v>
      </c>
      <c r="AQ1566" t="str">
        <f>+IFERROR(VLOOKUP(Tabla1[[#This Row],[EMPLEADO]],IS[[NÓMINA]:[INGENIERO]],2,0),"OTROS")</f>
        <v>OTROS</v>
      </c>
    </row>
    <row r="1567" spans="1:43" x14ac:dyDescent="0.25">
      <c r="A1567" t="s">
        <v>36</v>
      </c>
      <c r="B1567">
        <v>1</v>
      </c>
      <c r="C1567" t="s">
        <v>3079</v>
      </c>
      <c r="D1567" t="s">
        <v>38</v>
      </c>
      <c r="E1567" t="s">
        <v>113</v>
      </c>
      <c r="F1567" t="s">
        <v>3080</v>
      </c>
      <c r="G1567" s="17" t="s">
        <v>3081</v>
      </c>
      <c r="H1567" t="s">
        <v>691</v>
      </c>
      <c r="I1567" t="s">
        <v>43</v>
      </c>
      <c r="J1567" t="s">
        <v>8</v>
      </c>
      <c r="K1567" t="s">
        <v>125</v>
      </c>
      <c r="L1567" t="s">
        <v>3082</v>
      </c>
      <c r="M1567" t="s">
        <v>215</v>
      </c>
      <c r="N1567">
        <v>0</v>
      </c>
      <c r="O1567" t="s">
        <v>47</v>
      </c>
      <c r="P1567">
        <v>119</v>
      </c>
      <c r="Q1567" t="s">
        <v>48</v>
      </c>
      <c r="R1567" t="s">
        <v>49</v>
      </c>
      <c r="S1567" t="s">
        <v>50</v>
      </c>
      <c r="T1567" t="s">
        <v>51</v>
      </c>
      <c r="U1567" t="s">
        <v>52</v>
      </c>
      <c r="V1567">
        <v>1.05</v>
      </c>
      <c r="W1567" s="1">
        <v>750.75000000000011</v>
      </c>
      <c r="X1567">
        <v>1</v>
      </c>
      <c r="Y1567">
        <v>3.8</v>
      </c>
      <c r="Z1567">
        <v>5</v>
      </c>
      <c r="AA1567">
        <v>0.76</v>
      </c>
      <c r="AB1567" s="2">
        <v>0</v>
      </c>
      <c r="AC1567" s="1">
        <v>0</v>
      </c>
      <c r="AD1567" s="7">
        <v>43487</v>
      </c>
      <c r="AE1567" s="7">
        <v>43487</v>
      </c>
      <c r="AF1567">
        <v>0</v>
      </c>
      <c r="AG1567" t="s">
        <v>53</v>
      </c>
      <c r="AH1567" s="2">
        <v>0</v>
      </c>
      <c r="AI1567" s="1">
        <v>0</v>
      </c>
      <c r="AJ1567" s="1">
        <v>0</v>
      </c>
      <c r="AK1567" s="6" t="str">
        <f>+IF(Tabla1[[#This Row],[REQUEST_TY]]="SR MANTENIMIENTO CORRECTIVO", "EMERGENCIA", "OTROS")</f>
        <v>EMERGENCIA</v>
      </c>
      <c r="AL1567" s="6" t="str">
        <f>+_xlfn.IFS(Tabla1[[#This Row],[Veces obj]]&lt;=1,"0-1",Tabla1[[#This Row],[Veces obj]]&lt;=2,"1-2",Tabla1[[#This Row],[Veces obj]]&lt;=3,"2-3",TRUE,"&gt;3")</f>
        <v>0-1</v>
      </c>
      <c r="AM1567" s="6" t="str">
        <f>+_xlfn.IFS(MONTH(Tabla1[[#This Row],[MES]])&lt;=3,"Q1",MONTH(Tabla1[[#This Row],[MES]])&lt;=6,"Q2",MONTH(Tabla1[[#This Row],[MES]])&lt;=9,"Q3",TRUE,"Q4")</f>
        <v>Q1</v>
      </c>
      <c r="AN1567" t="str">
        <f>+IFERROR(VLOOKUP(Tabla1[[#This Row],[CUENTA]],CTAS[],2,0),"OTROS")</f>
        <v>OTROS</v>
      </c>
      <c r="AP1567" t="str">
        <f>+IFERROR(VLOOKUP(Tabla1[[#This Row],[EMPLEADO]],IS[],3,0),"OTROS")</f>
        <v>OTROS</v>
      </c>
      <c r="AQ1567" t="str">
        <f>+IFERROR(VLOOKUP(Tabla1[[#This Row],[EMPLEADO]],IS[[NÓMINA]:[INGENIERO]],2,0),"OTROS")</f>
        <v>OTROS</v>
      </c>
    </row>
    <row r="1568" spans="1:43" x14ac:dyDescent="0.25">
      <c r="A1568" t="s">
        <v>4444</v>
      </c>
      <c r="B1568">
        <v>1</v>
      </c>
      <c r="C1568" t="s">
        <v>5161</v>
      </c>
      <c r="D1568" t="s">
        <v>38</v>
      </c>
      <c r="E1568" t="s">
        <v>5162</v>
      </c>
      <c r="F1568" t="s">
        <v>5163</v>
      </c>
      <c r="G1568" s="17" t="s">
        <v>5164</v>
      </c>
      <c r="H1568" t="s">
        <v>220</v>
      </c>
      <c r="I1568" t="s">
        <v>43</v>
      </c>
      <c r="J1568" t="s">
        <v>8</v>
      </c>
      <c r="K1568" t="s">
        <v>1889</v>
      </c>
      <c r="L1568" t="s">
        <v>5165</v>
      </c>
      <c r="M1568" t="s">
        <v>1891</v>
      </c>
      <c r="N1568">
        <v>0</v>
      </c>
      <c r="O1568" t="s">
        <v>47</v>
      </c>
      <c r="P1568">
        <v>335</v>
      </c>
      <c r="Q1568" t="s">
        <v>48</v>
      </c>
      <c r="R1568" t="s">
        <v>4718</v>
      </c>
      <c r="S1568" t="s">
        <v>64</v>
      </c>
      <c r="T1568" t="s">
        <v>208</v>
      </c>
      <c r="U1568" t="s">
        <v>96</v>
      </c>
      <c r="V1568">
        <v>1.1000000000000001</v>
      </c>
      <c r="W1568" s="1">
        <v>1501.5000000000002</v>
      </c>
      <c r="X1568">
        <v>1</v>
      </c>
      <c r="Y1568">
        <v>6.85</v>
      </c>
      <c r="Z1568">
        <v>9</v>
      </c>
      <c r="AA1568">
        <v>0.76111111111111107</v>
      </c>
      <c r="AB1568" s="2">
        <v>0</v>
      </c>
      <c r="AC1568" s="1">
        <v>0</v>
      </c>
      <c r="AD1568" s="7">
        <v>43507</v>
      </c>
      <c r="AE1568" s="7">
        <v>43507</v>
      </c>
      <c r="AF1568">
        <v>0</v>
      </c>
      <c r="AG1568" t="s">
        <v>53</v>
      </c>
      <c r="AH1568" s="2">
        <v>0</v>
      </c>
      <c r="AI1568" s="1">
        <v>0</v>
      </c>
      <c r="AJ1568" s="1">
        <v>0</v>
      </c>
      <c r="AK1568" s="6" t="str">
        <f>+IF(Tabla1[[#This Row],[REQUEST_TY]]="SR MANTENIMIENTO CORRECTIVO", "EMERGENCIA", "OTROS")</f>
        <v>EMERGENCIA</v>
      </c>
      <c r="AL1568" s="6" t="str">
        <f>+_xlfn.IFS(Tabla1[[#This Row],[Veces obj]]&lt;=1,"0-1",Tabla1[[#This Row],[Veces obj]]&lt;=2,"1-2",Tabla1[[#This Row],[Veces obj]]&lt;=3,"2-3",TRUE,"&gt;3")</f>
        <v>0-1</v>
      </c>
      <c r="AM1568" s="6" t="str">
        <f>+_xlfn.IFS(MONTH(Tabla1[[#This Row],[MES]])&lt;=3,"Q1",MONTH(Tabla1[[#This Row],[MES]])&lt;=6,"Q2",MONTH(Tabla1[[#This Row],[MES]])&lt;=9,"Q3",TRUE,"Q4")</f>
        <v>Q1</v>
      </c>
      <c r="AN1568" t="str">
        <f>+IFERROR(VLOOKUP(Tabla1[[#This Row],[CUENTA]],CTAS[],2,0),"OTROS")</f>
        <v>OTROS</v>
      </c>
      <c r="AP1568" t="str">
        <f>+IFERROR(VLOOKUP(Tabla1[[#This Row],[EMPLEADO]],IS[],3,0),"OTROS")</f>
        <v>OTROS</v>
      </c>
      <c r="AQ1568" t="str">
        <f>+IFERROR(VLOOKUP(Tabla1[[#This Row],[EMPLEADO]],IS[[NÓMINA]:[INGENIERO]],2,0),"OTROS")</f>
        <v>OTROS</v>
      </c>
    </row>
    <row r="1569" spans="1:43" x14ac:dyDescent="0.25">
      <c r="A1569" t="s">
        <v>4444</v>
      </c>
      <c r="B1569">
        <v>1</v>
      </c>
      <c r="C1569" t="s">
        <v>5507</v>
      </c>
      <c r="D1569" t="s">
        <v>38</v>
      </c>
      <c r="E1569" t="s">
        <v>725</v>
      </c>
      <c r="F1569" t="s">
        <v>5508</v>
      </c>
      <c r="G1569" s="17" t="s">
        <v>5509</v>
      </c>
      <c r="H1569" t="s">
        <v>106</v>
      </c>
      <c r="I1569" t="s">
        <v>43</v>
      </c>
      <c r="J1569" t="s">
        <v>8</v>
      </c>
      <c r="K1569" t="s">
        <v>59</v>
      </c>
      <c r="L1569" t="s">
        <v>629</v>
      </c>
      <c r="M1569" t="s">
        <v>46</v>
      </c>
      <c r="N1569">
        <v>0</v>
      </c>
      <c r="O1569" t="s">
        <v>47</v>
      </c>
      <c r="P1569">
        <v>91</v>
      </c>
      <c r="Q1569" t="s">
        <v>48</v>
      </c>
      <c r="R1569" t="s">
        <v>223</v>
      </c>
      <c r="S1569" t="s">
        <v>139</v>
      </c>
      <c r="T1569" t="s">
        <v>51</v>
      </c>
      <c r="U1569" t="s">
        <v>353</v>
      </c>
      <c r="V1569">
        <v>1.1499999999999999</v>
      </c>
      <c r="W1569" s="1">
        <v>1808.95</v>
      </c>
      <c r="X1569">
        <v>1</v>
      </c>
      <c r="Y1569">
        <v>3.06</v>
      </c>
      <c r="Z1569">
        <v>4</v>
      </c>
      <c r="AA1569">
        <v>0.76500000000000001</v>
      </c>
      <c r="AB1569" s="2">
        <v>0</v>
      </c>
      <c r="AC1569" s="1">
        <v>0</v>
      </c>
      <c r="AD1569" s="7">
        <v>43504</v>
      </c>
      <c r="AE1569" s="7">
        <v>43507</v>
      </c>
      <c r="AF1569">
        <v>1</v>
      </c>
      <c r="AG1569" t="s">
        <v>53</v>
      </c>
      <c r="AH1569" s="2">
        <v>0</v>
      </c>
      <c r="AI1569" s="1">
        <v>0</v>
      </c>
      <c r="AJ1569" s="1">
        <v>0</v>
      </c>
      <c r="AK1569" s="6" t="str">
        <f>+IF(Tabla1[[#This Row],[REQUEST_TY]]="SR MANTENIMIENTO CORRECTIVO", "EMERGENCIA", "OTROS")</f>
        <v>EMERGENCIA</v>
      </c>
      <c r="AL1569" s="6" t="str">
        <f>+_xlfn.IFS(Tabla1[[#This Row],[Veces obj]]&lt;=1,"0-1",Tabla1[[#This Row],[Veces obj]]&lt;=2,"1-2",Tabla1[[#This Row],[Veces obj]]&lt;=3,"2-3",TRUE,"&gt;3")</f>
        <v>0-1</v>
      </c>
      <c r="AM1569" s="6" t="str">
        <f>+_xlfn.IFS(MONTH(Tabla1[[#This Row],[MES]])&lt;=3,"Q1",MONTH(Tabla1[[#This Row],[MES]])&lt;=6,"Q2",MONTH(Tabla1[[#This Row],[MES]])&lt;=9,"Q3",TRUE,"Q4")</f>
        <v>Q1</v>
      </c>
      <c r="AN1569" t="str">
        <f>+IFERROR(VLOOKUP(Tabla1[[#This Row],[CUENTA]],CTAS[],2,0),"OTROS")</f>
        <v>OTROS</v>
      </c>
      <c r="AP1569" t="str">
        <f>+IFERROR(VLOOKUP(Tabla1[[#This Row],[EMPLEADO]],IS[],3,0),"OTROS")</f>
        <v>OTROS</v>
      </c>
      <c r="AQ1569" t="str">
        <f>+IFERROR(VLOOKUP(Tabla1[[#This Row],[EMPLEADO]],IS[[NÓMINA]:[INGENIERO]],2,0),"OTROS")</f>
        <v>OTROS</v>
      </c>
    </row>
    <row r="1570" spans="1:43" x14ac:dyDescent="0.25">
      <c r="A1570" t="s">
        <v>4444</v>
      </c>
      <c r="B1570">
        <v>1</v>
      </c>
      <c r="C1570" t="s">
        <v>5521</v>
      </c>
      <c r="D1570" t="s">
        <v>38</v>
      </c>
      <c r="E1570" t="s">
        <v>258</v>
      </c>
      <c r="F1570" t="s">
        <v>5522</v>
      </c>
      <c r="G1570" s="17" t="s">
        <v>5523</v>
      </c>
      <c r="H1570" t="s">
        <v>42</v>
      </c>
      <c r="I1570" t="s">
        <v>43</v>
      </c>
      <c r="J1570" t="s">
        <v>8</v>
      </c>
      <c r="K1570" t="s">
        <v>798</v>
      </c>
      <c r="L1570" t="s">
        <v>3530</v>
      </c>
      <c r="M1570" t="s">
        <v>131</v>
      </c>
      <c r="N1570">
        <v>1</v>
      </c>
      <c r="O1570" t="s">
        <v>47</v>
      </c>
      <c r="P1570">
        <v>147</v>
      </c>
      <c r="Q1570" t="s">
        <v>48</v>
      </c>
      <c r="R1570" t="s">
        <v>138</v>
      </c>
      <c r="S1570" t="s">
        <v>139</v>
      </c>
      <c r="T1570" t="s">
        <v>51</v>
      </c>
      <c r="U1570" t="s">
        <v>353</v>
      </c>
      <c r="V1570">
        <v>1.1499999999999999</v>
      </c>
      <c r="W1570" s="1">
        <v>0</v>
      </c>
      <c r="X1570">
        <v>1</v>
      </c>
      <c r="Y1570">
        <v>3.06</v>
      </c>
      <c r="Z1570">
        <v>4</v>
      </c>
      <c r="AA1570">
        <v>0.76500000000000001</v>
      </c>
      <c r="AB1570" s="2">
        <v>0</v>
      </c>
      <c r="AC1570" s="1">
        <v>0</v>
      </c>
      <c r="AD1570" s="7">
        <v>43507</v>
      </c>
      <c r="AE1570" s="7">
        <v>43507</v>
      </c>
      <c r="AF1570">
        <v>0</v>
      </c>
      <c r="AG1570" t="s">
        <v>53</v>
      </c>
      <c r="AH1570" s="2">
        <v>0</v>
      </c>
      <c r="AI1570" s="1">
        <v>0</v>
      </c>
      <c r="AJ1570" s="1">
        <v>0</v>
      </c>
      <c r="AK1570" s="6" t="str">
        <f>+IF(Tabla1[[#This Row],[REQUEST_TY]]="SR MANTENIMIENTO CORRECTIVO", "EMERGENCIA", "OTROS")</f>
        <v>EMERGENCIA</v>
      </c>
      <c r="AL1570" s="6" t="str">
        <f>+_xlfn.IFS(Tabla1[[#This Row],[Veces obj]]&lt;=1,"0-1",Tabla1[[#This Row],[Veces obj]]&lt;=2,"1-2",Tabla1[[#This Row],[Veces obj]]&lt;=3,"2-3",TRUE,"&gt;3")</f>
        <v>0-1</v>
      </c>
      <c r="AM1570" s="6" t="str">
        <f>+_xlfn.IFS(MONTH(Tabla1[[#This Row],[MES]])&lt;=3,"Q1",MONTH(Tabla1[[#This Row],[MES]])&lt;=6,"Q2",MONTH(Tabla1[[#This Row],[MES]])&lt;=9,"Q3",TRUE,"Q4")</f>
        <v>Q1</v>
      </c>
      <c r="AN1570" t="str">
        <f>+IFERROR(VLOOKUP(Tabla1[[#This Row],[CUENTA]],CTAS[],2,0),"OTROS")</f>
        <v>OTROS</v>
      </c>
      <c r="AP1570" t="str">
        <f>+IFERROR(VLOOKUP(Tabla1[[#This Row],[EMPLEADO]],IS[],3,0),"OTROS")</f>
        <v>OTROS</v>
      </c>
      <c r="AQ1570" t="str">
        <f>+IFERROR(VLOOKUP(Tabla1[[#This Row],[EMPLEADO]],IS[[NÓMINA]:[INGENIERO]],2,0),"OTROS")</f>
        <v>OTROS</v>
      </c>
    </row>
    <row r="1571" spans="1:43" x14ac:dyDescent="0.25">
      <c r="A1571" t="s">
        <v>4444</v>
      </c>
      <c r="B1571">
        <v>1</v>
      </c>
      <c r="C1571" t="s">
        <v>6511</v>
      </c>
      <c r="D1571" t="s">
        <v>38</v>
      </c>
      <c r="E1571" t="s">
        <v>1077</v>
      </c>
      <c r="F1571" t="s">
        <v>6512</v>
      </c>
      <c r="G1571" s="17" t="s">
        <v>2843</v>
      </c>
      <c r="H1571" t="s">
        <v>592</v>
      </c>
      <c r="I1571" t="s">
        <v>43</v>
      </c>
      <c r="J1571" t="s">
        <v>8</v>
      </c>
      <c r="K1571" t="s">
        <v>71</v>
      </c>
      <c r="L1571" t="s">
        <v>2844</v>
      </c>
      <c r="M1571" t="s">
        <v>2845</v>
      </c>
      <c r="N1571">
        <v>0</v>
      </c>
      <c r="O1571" t="s">
        <v>47</v>
      </c>
      <c r="P1571">
        <v>42</v>
      </c>
      <c r="Q1571" t="s">
        <v>82</v>
      </c>
      <c r="R1571" t="s">
        <v>63</v>
      </c>
      <c r="S1571" t="s">
        <v>64</v>
      </c>
      <c r="T1571" t="s">
        <v>208</v>
      </c>
      <c r="U1571" t="s">
        <v>83</v>
      </c>
      <c r="V1571">
        <v>1.05</v>
      </c>
      <c r="W1571" s="1">
        <v>1433.25</v>
      </c>
      <c r="X1571">
        <v>1</v>
      </c>
      <c r="Y1571">
        <v>4.58</v>
      </c>
      <c r="Z1571">
        <v>9</v>
      </c>
      <c r="AA1571">
        <v>0.50888888888888895</v>
      </c>
      <c r="AB1571" s="2">
        <v>0</v>
      </c>
      <c r="AC1571" s="1">
        <v>0</v>
      </c>
      <c r="AD1571" s="7">
        <v>43515</v>
      </c>
      <c r="AE1571" s="7">
        <v>43515</v>
      </c>
      <c r="AF1571">
        <v>0</v>
      </c>
      <c r="AG1571" t="s">
        <v>53</v>
      </c>
      <c r="AH1571" s="2">
        <v>0</v>
      </c>
      <c r="AI1571" s="1">
        <v>0</v>
      </c>
      <c r="AJ1571" s="1">
        <v>0</v>
      </c>
      <c r="AK1571" s="6" t="str">
        <f>+IF(Tabla1[[#This Row],[REQUEST_TY]]="SR MANTENIMIENTO CORRECTIVO", "EMERGENCIA", "OTROS")</f>
        <v>EMERGENCIA</v>
      </c>
      <c r="AL1571" s="6" t="str">
        <f>+_xlfn.IFS(Tabla1[[#This Row],[Veces obj]]&lt;=1,"0-1",Tabla1[[#This Row],[Veces obj]]&lt;=2,"1-2",Tabla1[[#This Row],[Veces obj]]&lt;=3,"2-3",TRUE,"&gt;3")</f>
        <v>0-1</v>
      </c>
      <c r="AM1571" s="6" t="str">
        <f>+_xlfn.IFS(MONTH(Tabla1[[#This Row],[MES]])&lt;=3,"Q1",MONTH(Tabla1[[#This Row],[MES]])&lt;=6,"Q2",MONTH(Tabla1[[#This Row],[MES]])&lt;=9,"Q3",TRUE,"Q4")</f>
        <v>Q1</v>
      </c>
      <c r="AN1571" t="str">
        <f>+IFERROR(VLOOKUP(Tabla1[[#This Row],[CUENTA]],CTAS[],2,0),"OTROS")</f>
        <v>OTROS</v>
      </c>
      <c r="AO1571">
        <v>1</v>
      </c>
      <c r="AP1571" t="str">
        <f>+IFERROR(VLOOKUP(Tabla1[[#This Row],[EMPLEADO]],IS[],3,0),"OTROS")</f>
        <v>CHIHUAHUA</v>
      </c>
      <c r="AQ1571" t="str">
        <f>+IFERROR(VLOOKUP(Tabla1[[#This Row],[EMPLEADO]],IS[[NÓMINA]:[INGENIERO]],2,0),"OTROS")</f>
        <v>VICTOR MENDEZ</v>
      </c>
    </row>
    <row r="1572" spans="1:43" x14ac:dyDescent="0.25">
      <c r="A1572" t="s">
        <v>36</v>
      </c>
      <c r="B1572">
        <v>1</v>
      </c>
      <c r="C1572" t="s">
        <v>2618</v>
      </c>
      <c r="D1572" t="s">
        <v>38</v>
      </c>
      <c r="E1572" t="s">
        <v>39</v>
      </c>
      <c r="F1572" t="s">
        <v>2619</v>
      </c>
      <c r="G1572" s="17" t="s">
        <v>2620</v>
      </c>
      <c r="H1572" t="s">
        <v>592</v>
      </c>
      <c r="I1572" t="s">
        <v>43</v>
      </c>
      <c r="J1572" t="s">
        <v>8</v>
      </c>
      <c r="K1572" t="s">
        <v>117</v>
      </c>
      <c r="L1572" t="s">
        <v>2621</v>
      </c>
      <c r="M1572" t="s">
        <v>2622</v>
      </c>
      <c r="N1572">
        <v>0</v>
      </c>
      <c r="O1572" t="s">
        <v>47</v>
      </c>
      <c r="P1572">
        <v>413</v>
      </c>
      <c r="Q1572" t="s">
        <v>48</v>
      </c>
      <c r="R1572" t="s">
        <v>49</v>
      </c>
      <c r="S1572" t="s">
        <v>50</v>
      </c>
      <c r="T1572" t="s">
        <v>208</v>
      </c>
      <c r="U1572" t="s">
        <v>52</v>
      </c>
      <c r="V1572">
        <v>1.05</v>
      </c>
      <c r="W1572" s="1">
        <v>750.75000000000011</v>
      </c>
      <c r="X1572">
        <v>1</v>
      </c>
      <c r="Y1572">
        <v>4.78</v>
      </c>
      <c r="Z1572">
        <v>9</v>
      </c>
      <c r="AA1572">
        <v>0.53111111111111109</v>
      </c>
      <c r="AB1572" s="2">
        <v>0</v>
      </c>
      <c r="AC1572" s="1">
        <v>0</v>
      </c>
      <c r="AD1572" s="7">
        <v>43475</v>
      </c>
      <c r="AE1572" s="7">
        <v>43475</v>
      </c>
      <c r="AF1572">
        <v>0</v>
      </c>
      <c r="AG1572" t="s">
        <v>53</v>
      </c>
      <c r="AH1572" s="2">
        <v>0</v>
      </c>
      <c r="AI1572" s="1">
        <v>0</v>
      </c>
      <c r="AJ1572" s="1">
        <v>0</v>
      </c>
      <c r="AK1572" s="6" t="str">
        <f>+IF(Tabla1[[#This Row],[REQUEST_TY]]="SR MANTENIMIENTO CORRECTIVO", "EMERGENCIA", "OTROS")</f>
        <v>EMERGENCIA</v>
      </c>
      <c r="AL1572" s="6" t="str">
        <f>+_xlfn.IFS(Tabla1[[#This Row],[Veces obj]]&lt;=1,"0-1",Tabla1[[#This Row],[Veces obj]]&lt;=2,"1-2",Tabla1[[#This Row],[Veces obj]]&lt;=3,"2-3",TRUE,"&gt;3")</f>
        <v>0-1</v>
      </c>
      <c r="AM1572" s="6" t="str">
        <f>+_xlfn.IFS(MONTH(Tabla1[[#This Row],[MES]])&lt;=3,"Q1",MONTH(Tabla1[[#This Row],[MES]])&lt;=6,"Q2",MONTH(Tabla1[[#This Row],[MES]])&lt;=9,"Q3",TRUE,"Q4")</f>
        <v>Q1</v>
      </c>
      <c r="AN1572" t="str">
        <f>+IFERROR(VLOOKUP(Tabla1[[#This Row],[CUENTA]],CTAS[],2,0),"OTROS")</f>
        <v>OTROS</v>
      </c>
      <c r="AO1572">
        <v>1</v>
      </c>
      <c r="AP1572" t="str">
        <f>+IFERROR(VLOOKUP(Tabla1[[#This Row],[EMPLEADO]],IS[],3,0),"OTROS")</f>
        <v>CHIHUAHUA</v>
      </c>
      <c r="AQ1572" t="str">
        <f>+IFERROR(VLOOKUP(Tabla1[[#This Row],[EMPLEADO]],IS[[NÓMINA]:[INGENIERO]],2,0),"OTROS")</f>
        <v>VICTOR MENDEZ</v>
      </c>
    </row>
    <row r="1573" spans="1:43" x14ac:dyDescent="0.25">
      <c r="A1573" t="s">
        <v>4444</v>
      </c>
      <c r="B1573">
        <v>1</v>
      </c>
      <c r="C1573" t="s">
        <v>5778</v>
      </c>
      <c r="D1573" t="s">
        <v>38</v>
      </c>
      <c r="E1573" t="s">
        <v>39</v>
      </c>
      <c r="F1573" t="s">
        <v>5779</v>
      </c>
      <c r="G1573" s="17" t="s">
        <v>5780</v>
      </c>
      <c r="H1573" t="s">
        <v>106</v>
      </c>
      <c r="I1573" t="s">
        <v>43</v>
      </c>
      <c r="J1573" t="s">
        <v>8</v>
      </c>
      <c r="K1573" t="s">
        <v>4888</v>
      </c>
      <c r="L1573" t="s">
        <v>5781</v>
      </c>
      <c r="M1573" t="s">
        <v>131</v>
      </c>
      <c r="N1573">
        <v>0</v>
      </c>
      <c r="O1573" t="s">
        <v>47</v>
      </c>
      <c r="P1573">
        <v>2630</v>
      </c>
      <c r="Q1573" t="s">
        <v>48</v>
      </c>
      <c r="R1573" t="s">
        <v>49</v>
      </c>
      <c r="S1573" t="s">
        <v>50</v>
      </c>
      <c r="T1573" t="s">
        <v>51</v>
      </c>
      <c r="U1573" t="s">
        <v>52</v>
      </c>
      <c r="V1573">
        <v>1.05</v>
      </c>
      <c r="W1573" s="1">
        <v>750.75000000000011</v>
      </c>
      <c r="X1573">
        <v>1</v>
      </c>
      <c r="Y1573">
        <v>3.87</v>
      </c>
      <c r="Z1573">
        <v>5</v>
      </c>
      <c r="AA1573">
        <v>0.77400000000000002</v>
      </c>
      <c r="AB1573" s="2">
        <v>0</v>
      </c>
      <c r="AC1573" s="1">
        <v>0</v>
      </c>
      <c r="AD1573" s="7">
        <v>43509</v>
      </c>
      <c r="AE1573" s="7">
        <v>43510</v>
      </c>
      <c r="AF1573">
        <v>1</v>
      </c>
      <c r="AG1573" t="s">
        <v>53</v>
      </c>
      <c r="AH1573" s="2">
        <v>0</v>
      </c>
      <c r="AI1573" s="1">
        <v>0</v>
      </c>
      <c r="AJ1573" s="1">
        <v>0</v>
      </c>
      <c r="AK1573" s="6" t="str">
        <f>+IF(Tabla1[[#This Row],[REQUEST_TY]]="SR MANTENIMIENTO CORRECTIVO", "EMERGENCIA", "OTROS")</f>
        <v>EMERGENCIA</v>
      </c>
      <c r="AL1573" s="6" t="str">
        <f>+_xlfn.IFS(Tabla1[[#This Row],[Veces obj]]&lt;=1,"0-1",Tabla1[[#This Row],[Veces obj]]&lt;=2,"1-2",Tabla1[[#This Row],[Veces obj]]&lt;=3,"2-3",TRUE,"&gt;3")</f>
        <v>0-1</v>
      </c>
      <c r="AM1573" s="6" t="str">
        <f>+_xlfn.IFS(MONTH(Tabla1[[#This Row],[MES]])&lt;=3,"Q1",MONTH(Tabla1[[#This Row],[MES]])&lt;=6,"Q2",MONTH(Tabla1[[#This Row],[MES]])&lt;=9,"Q3",TRUE,"Q4")</f>
        <v>Q1</v>
      </c>
      <c r="AN1573" t="str">
        <f>+IFERROR(VLOOKUP(Tabla1[[#This Row],[CUENTA]],CTAS[],2,0),"OTROS")</f>
        <v>OTROS</v>
      </c>
      <c r="AP1573" t="str">
        <f>+IFERROR(VLOOKUP(Tabla1[[#This Row],[EMPLEADO]],IS[],3,0),"OTROS")</f>
        <v>OTROS</v>
      </c>
      <c r="AQ1573" t="str">
        <f>+IFERROR(VLOOKUP(Tabla1[[#This Row],[EMPLEADO]],IS[[NÓMINA]:[INGENIERO]],2,0),"OTROS")</f>
        <v>OTROS</v>
      </c>
    </row>
    <row r="1574" spans="1:43" x14ac:dyDescent="0.25">
      <c r="A1574" t="s">
        <v>4444</v>
      </c>
      <c r="B1574">
        <v>1</v>
      </c>
      <c r="C1574" t="s">
        <v>6250</v>
      </c>
      <c r="D1574" t="s">
        <v>38</v>
      </c>
      <c r="E1574" t="s">
        <v>226</v>
      </c>
      <c r="F1574" t="s">
        <v>6251</v>
      </c>
      <c r="G1574" s="17" t="s">
        <v>6252</v>
      </c>
      <c r="H1574" t="s">
        <v>409</v>
      </c>
      <c r="I1574" t="s">
        <v>43</v>
      </c>
      <c r="J1574" t="s">
        <v>8</v>
      </c>
      <c r="K1574" t="s">
        <v>1521</v>
      </c>
      <c r="L1574" t="s">
        <v>2654</v>
      </c>
      <c r="M1574" t="s">
        <v>411</v>
      </c>
      <c r="N1574">
        <v>0</v>
      </c>
      <c r="O1574" t="s">
        <v>47</v>
      </c>
      <c r="P1574">
        <v>388</v>
      </c>
      <c r="Q1574" t="s">
        <v>48</v>
      </c>
      <c r="R1574" t="s">
        <v>153</v>
      </c>
      <c r="S1574" t="s">
        <v>50</v>
      </c>
      <c r="T1574" t="s">
        <v>51</v>
      </c>
      <c r="U1574" t="s">
        <v>52</v>
      </c>
      <c r="V1574">
        <v>1.05</v>
      </c>
      <c r="W1574" s="1">
        <v>750.75000000000011</v>
      </c>
      <c r="X1574">
        <v>1</v>
      </c>
      <c r="Y1574">
        <v>3.87</v>
      </c>
      <c r="Z1574">
        <v>5</v>
      </c>
      <c r="AA1574">
        <v>0.77400000000000002</v>
      </c>
      <c r="AB1574" s="2">
        <v>0</v>
      </c>
      <c r="AC1574" s="1">
        <v>0</v>
      </c>
      <c r="AD1574" s="7">
        <v>43511</v>
      </c>
      <c r="AE1574" s="7">
        <v>43514</v>
      </c>
      <c r="AF1574">
        <v>1</v>
      </c>
      <c r="AG1574" t="s">
        <v>53</v>
      </c>
      <c r="AH1574" s="2">
        <v>0</v>
      </c>
      <c r="AI1574" s="1">
        <v>0</v>
      </c>
      <c r="AJ1574" s="1">
        <v>0</v>
      </c>
      <c r="AK1574" s="6" t="str">
        <f>+IF(Tabla1[[#This Row],[REQUEST_TY]]="SR MANTENIMIENTO CORRECTIVO", "EMERGENCIA", "OTROS")</f>
        <v>EMERGENCIA</v>
      </c>
      <c r="AL1574" s="6" t="str">
        <f>+_xlfn.IFS(Tabla1[[#This Row],[Veces obj]]&lt;=1,"0-1",Tabla1[[#This Row],[Veces obj]]&lt;=2,"1-2",Tabla1[[#This Row],[Veces obj]]&lt;=3,"2-3",TRUE,"&gt;3")</f>
        <v>0-1</v>
      </c>
      <c r="AM1574" s="6" t="str">
        <f>+_xlfn.IFS(MONTH(Tabla1[[#This Row],[MES]])&lt;=3,"Q1",MONTH(Tabla1[[#This Row],[MES]])&lt;=6,"Q2",MONTH(Tabla1[[#This Row],[MES]])&lt;=9,"Q3",TRUE,"Q4")</f>
        <v>Q1</v>
      </c>
      <c r="AN1574" t="str">
        <f>+IFERROR(VLOOKUP(Tabla1[[#This Row],[CUENTA]],CTAS[],2,0),"OTROS")</f>
        <v>OTROS</v>
      </c>
      <c r="AP1574" t="str">
        <f>+IFERROR(VLOOKUP(Tabla1[[#This Row],[EMPLEADO]],IS[],3,0),"OTROS")</f>
        <v>OTROS</v>
      </c>
      <c r="AQ1574" t="str">
        <f>+IFERROR(VLOOKUP(Tabla1[[#This Row],[EMPLEADO]],IS[[NÓMINA]:[INGENIERO]],2,0),"OTROS")</f>
        <v>OTROS</v>
      </c>
    </row>
    <row r="1575" spans="1:43" x14ac:dyDescent="0.25">
      <c r="A1575" t="s">
        <v>36</v>
      </c>
      <c r="B1575">
        <v>1</v>
      </c>
      <c r="C1575" t="s">
        <v>3089</v>
      </c>
      <c r="D1575" t="s">
        <v>38</v>
      </c>
      <c r="E1575" t="s">
        <v>133</v>
      </c>
      <c r="F1575" t="s">
        <v>3090</v>
      </c>
      <c r="G1575" s="17" t="s">
        <v>1767</v>
      </c>
      <c r="H1575" t="s">
        <v>471</v>
      </c>
      <c r="I1575" t="s">
        <v>43</v>
      </c>
      <c r="J1575" t="s">
        <v>8</v>
      </c>
      <c r="K1575" t="s">
        <v>59</v>
      </c>
      <c r="L1575" t="s">
        <v>1768</v>
      </c>
      <c r="M1575" t="s">
        <v>310</v>
      </c>
      <c r="N1575">
        <v>0</v>
      </c>
      <c r="O1575" t="s">
        <v>47</v>
      </c>
      <c r="P1575">
        <v>46</v>
      </c>
      <c r="Q1575" t="s">
        <v>82</v>
      </c>
      <c r="R1575" t="s">
        <v>138</v>
      </c>
      <c r="S1575" t="s">
        <v>139</v>
      </c>
      <c r="T1575" t="s">
        <v>51</v>
      </c>
      <c r="U1575" t="s">
        <v>140</v>
      </c>
      <c r="V1575">
        <v>1.1000000000000001</v>
      </c>
      <c r="W1575" s="1">
        <v>1730.3000000000004</v>
      </c>
      <c r="X1575">
        <v>1</v>
      </c>
      <c r="Y1575">
        <v>3.1</v>
      </c>
      <c r="Z1575">
        <v>4</v>
      </c>
      <c r="AA1575">
        <v>0.77500000000000002</v>
      </c>
      <c r="AB1575" s="2">
        <v>0</v>
      </c>
      <c r="AC1575" s="1">
        <v>0</v>
      </c>
      <c r="AD1575" s="7">
        <v>43481</v>
      </c>
      <c r="AE1575" s="7">
        <v>43481</v>
      </c>
      <c r="AF1575">
        <v>0</v>
      </c>
      <c r="AG1575" t="s">
        <v>53</v>
      </c>
      <c r="AH1575" s="2">
        <v>0</v>
      </c>
      <c r="AI1575" s="1">
        <v>0</v>
      </c>
      <c r="AJ1575" s="1">
        <v>0</v>
      </c>
      <c r="AK1575" s="6" t="str">
        <f>+IF(Tabla1[[#This Row],[REQUEST_TY]]="SR MANTENIMIENTO CORRECTIVO", "EMERGENCIA", "OTROS")</f>
        <v>EMERGENCIA</v>
      </c>
      <c r="AL1575" s="6" t="str">
        <f>+_xlfn.IFS(Tabla1[[#This Row],[Veces obj]]&lt;=1,"0-1",Tabla1[[#This Row],[Veces obj]]&lt;=2,"1-2",Tabla1[[#This Row],[Veces obj]]&lt;=3,"2-3",TRUE,"&gt;3")</f>
        <v>0-1</v>
      </c>
      <c r="AM1575" s="6" t="str">
        <f>+_xlfn.IFS(MONTH(Tabla1[[#This Row],[MES]])&lt;=3,"Q1",MONTH(Tabla1[[#This Row],[MES]])&lt;=6,"Q2",MONTH(Tabla1[[#This Row],[MES]])&lt;=9,"Q3",TRUE,"Q4")</f>
        <v>Q1</v>
      </c>
      <c r="AN1575" t="str">
        <f>+IFERROR(VLOOKUP(Tabla1[[#This Row],[CUENTA]],CTAS[],2,0),"OTROS")</f>
        <v>OTROS</v>
      </c>
      <c r="AP1575" t="str">
        <f>+IFERROR(VLOOKUP(Tabla1[[#This Row],[EMPLEADO]],IS[],3,0),"OTROS")</f>
        <v>OTROS</v>
      </c>
      <c r="AQ1575" t="str">
        <f>+IFERROR(VLOOKUP(Tabla1[[#This Row],[EMPLEADO]],IS[[NÓMINA]:[INGENIERO]],2,0),"OTROS")</f>
        <v>OTROS</v>
      </c>
    </row>
    <row r="1576" spans="1:43" x14ac:dyDescent="0.25">
      <c r="A1576" t="s">
        <v>36</v>
      </c>
      <c r="B1576">
        <v>1</v>
      </c>
      <c r="C1576" t="s">
        <v>3091</v>
      </c>
      <c r="D1576" t="s">
        <v>38</v>
      </c>
      <c r="E1576" t="s">
        <v>133</v>
      </c>
      <c r="F1576" t="s">
        <v>3092</v>
      </c>
      <c r="G1576" s="17" t="s">
        <v>1047</v>
      </c>
      <c r="H1576" t="s">
        <v>106</v>
      </c>
      <c r="I1576" t="s">
        <v>43</v>
      </c>
      <c r="J1576" t="s">
        <v>8</v>
      </c>
      <c r="K1576" t="s">
        <v>59</v>
      </c>
      <c r="L1576" t="s">
        <v>780</v>
      </c>
      <c r="M1576" t="s">
        <v>310</v>
      </c>
      <c r="N1576">
        <v>0</v>
      </c>
      <c r="O1576" t="s">
        <v>47</v>
      </c>
      <c r="P1576">
        <v>6</v>
      </c>
      <c r="Q1576" t="s">
        <v>207</v>
      </c>
      <c r="R1576" t="s">
        <v>138</v>
      </c>
      <c r="S1576" t="s">
        <v>139</v>
      </c>
      <c r="T1576" t="s">
        <v>51</v>
      </c>
      <c r="U1576" t="s">
        <v>879</v>
      </c>
      <c r="V1576">
        <v>0.6</v>
      </c>
      <c r="W1576" s="1">
        <v>943.80000000000007</v>
      </c>
      <c r="X1576">
        <v>1</v>
      </c>
      <c r="Y1576">
        <v>3.1</v>
      </c>
      <c r="Z1576">
        <v>4</v>
      </c>
      <c r="AA1576">
        <v>0.77500000000000002</v>
      </c>
      <c r="AB1576" s="2">
        <v>0</v>
      </c>
      <c r="AC1576" s="1">
        <v>0</v>
      </c>
      <c r="AD1576" s="7">
        <v>43496</v>
      </c>
      <c r="AE1576" s="7">
        <v>43496</v>
      </c>
      <c r="AF1576">
        <v>0</v>
      </c>
      <c r="AG1576" t="s">
        <v>53</v>
      </c>
      <c r="AH1576" s="2">
        <v>0</v>
      </c>
      <c r="AI1576" s="1">
        <v>0</v>
      </c>
      <c r="AJ1576" s="1">
        <v>0</v>
      </c>
      <c r="AK1576" s="6" t="str">
        <f>+IF(Tabla1[[#This Row],[REQUEST_TY]]="SR MANTENIMIENTO CORRECTIVO", "EMERGENCIA", "OTROS")</f>
        <v>EMERGENCIA</v>
      </c>
      <c r="AL1576" s="6" t="str">
        <f>+_xlfn.IFS(Tabla1[[#This Row],[Veces obj]]&lt;=1,"0-1",Tabla1[[#This Row],[Veces obj]]&lt;=2,"1-2",Tabla1[[#This Row],[Veces obj]]&lt;=3,"2-3",TRUE,"&gt;3")</f>
        <v>0-1</v>
      </c>
      <c r="AM1576" s="6" t="str">
        <f>+_xlfn.IFS(MONTH(Tabla1[[#This Row],[MES]])&lt;=3,"Q1",MONTH(Tabla1[[#This Row],[MES]])&lt;=6,"Q2",MONTH(Tabla1[[#This Row],[MES]])&lt;=9,"Q3",TRUE,"Q4")</f>
        <v>Q1</v>
      </c>
      <c r="AN1576" t="str">
        <f>+IFERROR(VLOOKUP(Tabla1[[#This Row],[CUENTA]],CTAS[],2,0),"OTROS")</f>
        <v>OTROS</v>
      </c>
      <c r="AP1576" t="str">
        <f>+IFERROR(VLOOKUP(Tabla1[[#This Row],[EMPLEADO]],IS[],3,0),"OTROS")</f>
        <v>OTROS</v>
      </c>
      <c r="AQ1576" t="str">
        <f>+IFERROR(VLOOKUP(Tabla1[[#This Row],[EMPLEADO]],IS[[NÓMINA]:[INGENIERO]],2,0),"OTROS")</f>
        <v>OTROS</v>
      </c>
    </row>
    <row r="1577" spans="1:43" x14ac:dyDescent="0.25">
      <c r="A1577" t="s">
        <v>4444</v>
      </c>
      <c r="B1577">
        <v>1</v>
      </c>
      <c r="C1577" t="s">
        <v>7155</v>
      </c>
      <c r="D1577" t="s">
        <v>38</v>
      </c>
      <c r="E1577" t="s">
        <v>133</v>
      </c>
      <c r="F1577" t="s">
        <v>7156</v>
      </c>
      <c r="G1577" s="17" t="s">
        <v>1898</v>
      </c>
      <c r="H1577" t="s">
        <v>679</v>
      </c>
      <c r="I1577" t="s">
        <v>43</v>
      </c>
      <c r="J1577" t="s">
        <v>8</v>
      </c>
      <c r="K1577" t="s">
        <v>59</v>
      </c>
      <c r="L1577" t="s">
        <v>315</v>
      </c>
      <c r="M1577" t="s">
        <v>316</v>
      </c>
      <c r="N1577">
        <v>0</v>
      </c>
      <c r="O1577" t="s">
        <v>47</v>
      </c>
      <c r="P1577">
        <v>21</v>
      </c>
      <c r="Q1577" t="s">
        <v>62</v>
      </c>
      <c r="R1577" t="s">
        <v>138</v>
      </c>
      <c r="S1577" t="s">
        <v>139</v>
      </c>
      <c r="T1577" t="s">
        <v>51</v>
      </c>
      <c r="U1577" t="s">
        <v>262</v>
      </c>
      <c r="V1577">
        <v>1.05</v>
      </c>
      <c r="W1577" s="1">
        <v>1651.6500000000003</v>
      </c>
      <c r="X1577">
        <v>1</v>
      </c>
      <c r="Y1577">
        <v>3.1</v>
      </c>
      <c r="Z1577">
        <v>4</v>
      </c>
      <c r="AA1577">
        <v>0.77500000000000002</v>
      </c>
      <c r="AB1577" s="2">
        <v>0</v>
      </c>
      <c r="AC1577" s="1">
        <v>0</v>
      </c>
      <c r="AD1577" s="7">
        <v>43522</v>
      </c>
      <c r="AE1577" s="7">
        <v>43523</v>
      </c>
      <c r="AF1577">
        <v>1</v>
      </c>
      <c r="AG1577" t="s">
        <v>53</v>
      </c>
      <c r="AH1577" s="2">
        <v>0</v>
      </c>
      <c r="AI1577" s="1">
        <v>0</v>
      </c>
      <c r="AJ1577" s="1">
        <v>0</v>
      </c>
      <c r="AK1577" s="6" t="str">
        <f>+IF(Tabla1[[#This Row],[REQUEST_TY]]="SR MANTENIMIENTO CORRECTIVO", "EMERGENCIA", "OTROS")</f>
        <v>EMERGENCIA</v>
      </c>
      <c r="AL1577" s="6" t="str">
        <f>+_xlfn.IFS(Tabla1[[#This Row],[Veces obj]]&lt;=1,"0-1",Tabla1[[#This Row],[Veces obj]]&lt;=2,"1-2",Tabla1[[#This Row],[Veces obj]]&lt;=3,"2-3",TRUE,"&gt;3")</f>
        <v>0-1</v>
      </c>
      <c r="AM1577" s="6" t="str">
        <f>+_xlfn.IFS(MONTH(Tabla1[[#This Row],[MES]])&lt;=3,"Q1",MONTH(Tabla1[[#This Row],[MES]])&lt;=6,"Q2",MONTH(Tabla1[[#This Row],[MES]])&lt;=9,"Q3",TRUE,"Q4")</f>
        <v>Q1</v>
      </c>
      <c r="AN1577" t="str">
        <f>+IFERROR(VLOOKUP(Tabla1[[#This Row],[CUENTA]],CTAS[],2,0),"OTROS")</f>
        <v>OTROS</v>
      </c>
      <c r="AP1577" t="str">
        <f>+IFERROR(VLOOKUP(Tabla1[[#This Row],[EMPLEADO]],IS[],3,0),"OTROS")</f>
        <v>OTROS</v>
      </c>
      <c r="AQ1577" t="str">
        <f>+IFERROR(VLOOKUP(Tabla1[[#This Row],[EMPLEADO]],IS[[NÓMINA]:[INGENIERO]],2,0),"OTROS")</f>
        <v>OTROS</v>
      </c>
    </row>
    <row r="1578" spans="1:43" x14ac:dyDescent="0.25">
      <c r="A1578" t="s">
        <v>36</v>
      </c>
      <c r="B1578">
        <v>1</v>
      </c>
      <c r="C1578" t="s">
        <v>3093</v>
      </c>
      <c r="D1578" t="s">
        <v>38</v>
      </c>
      <c r="E1578" t="s">
        <v>1208</v>
      </c>
      <c r="F1578" t="s">
        <v>1121</v>
      </c>
      <c r="G1578" s="17" t="s">
        <v>3094</v>
      </c>
      <c r="H1578" t="s">
        <v>1063</v>
      </c>
      <c r="I1578" t="s">
        <v>43</v>
      </c>
      <c r="J1578" t="s">
        <v>8</v>
      </c>
      <c r="K1578" t="s">
        <v>254</v>
      </c>
      <c r="L1578" t="s">
        <v>3095</v>
      </c>
      <c r="M1578" t="s">
        <v>1264</v>
      </c>
      <c r="N1578">
        <v>0</v>
      </c>
      <c r="O1578" t="s">
        <v>47</v>
      </c>
      <c r="P1578">
        <v>71</v>
      </c>
      <c r="Q1578" t="s">
        <v>48</v>
      </c>
      <c r="R1578" t="s">
        <v>153</v>
      </c>
      <c r="S1578" t="s">
        <v>50</v>
      </c>
      <c r="T1578" t="s">
        <v>51</v>
      </c>
      <c r="U1578" t="s">
        <v>52</v>
      </c>
      <c r="V1578">
        <v>1.05</v>
      </c>
      <c r="W1578" s="1">
        <v>750.75000000000011</v>
      </c>
      <c r="X1578">
        <v>1</v>
      </c>
      <c r="Y1578">
        <v>3.88</v>
      </c>
      <c r="Z1578">
        <v>5</v>
      </c>
      <c r="AA1578">
        <v>0.77600000000000002</v>
      </c>
      <c r="AB1578" s="2">
        <v>0</v>
      </c>
      <c r="AC1578" s="1">
        <v>0</v>
      </c>
      <c r="AD1578" s="7">
        <v>43473</v>
      </c>
      <c r="AE1578" s="7">
        <v>43473</v>
      </c>
      <c r="AF1578">
        <v>0</v>
      </c>
      <c r="AG1578" t="s">
        <v>53</v>
      </c>
      <c r="AH1578" s="2">
        <v>0</v>
      </c>
      <c r="AI1578" s="1">
        <v>0</v>
      </c>
      <c r="AJ1578" s="1">
        <v>0</v>
      </c>
      <c r="AK1578" s="6" t="str">
        <f>+IF(Tabla1[[#This Row],[REQUEST_TY]]="SR MANTENIMIENTO CORRECTIVO", "EMERGENCIA", "OTROS")</f>
        <v>EMERGENCIA</v>
      </c>
      <c r="AL1578" s="6" t="str">
        <f>+_xlfn.IFS(Tabla1[[#This Row],[Veces obj]]&lt;=1,"0-1",Tabla1[[#This Row],[Veces obj]]&lt;=2,"1-2",Tabla1[[#This Row],[Veces obj]]&lt;=3,"2-3",TRUE,"&gt;3")</f>
        <v>0-1</v>
      </c>
      <c r="AM1578" s="6" t="str">
        <f>+_xlfn.IFS(MONTH(Tabla1[[#This Row],[MES]])&lt;=3,"Q1",MONTH(Tabla1[[#This Row],[MES]])&lt;=6,"Q2",MONTH(Tabla1[[#This Row],[MES]])&lt;=9,"Q3",TRUE,"Q4")</f>
        <v>Q1</v>
      </c>
      <c r="AN1578" t="str">
        <f>+IFERROR(VLOOKUP(Tabla1[[#This Row],[CUENTA]],CTAS[],2,0),"OTROS")</f>
        <v>OTROS</v>
      </c>
      <c r="AP1578" t="str">
        <f>+IFERROR(VLOOKUP(Tabla1[[#This Row],[EMPLEADO]],IS[],3,0),"OTROS")</f>
        <v>OTROS</v>
      </c>
      <c r="AQ1578" t="str">
        <f>+IFERROR(VLOOKUP(Tabla1[[#This Row],[EMPLEADO]],IS[[NÓMINA]:[INGENIERO]],2,0),"OTROS")</f>
        <v>OTROS</v>
      </c>
    </row>
    <row r="1579" spans="1:43" x14ac:dyDescent="0.25">
      <c r="A1579" t="s">
        <v>36</v>
      </c>
      <c r="B1579">
        <v>1</v>
      </c>
      <c r="C1579" t="s">
        <v>3096</v>
      </c>
      <c r="D1579" t="s">
        <v>38</v>
      </c>
      <c r="E1579" t="s">
        <v>76</v>
      </c>
      <c r="F1579" t="s">
        <v>3097</v>
      </c>
      <c r="G1579" s="17" t="s">
        <v>3098</v>
      </c>
      <c r="H1579" t="s">
        <v>271</v>
      </c>
      <c r="I1579" t="s">
        <v>43</v>
      </c>
      <c r="J1579" t="s">
        <v>8</v>
      </c>
      <c r="K1579" t="s">
        <v>102</v>
      </c>
      <c r="L1579" t="s">
        <v>3099</v>
      </c>
      <c r="M1579" t="s">
        <v>3100</v>
      </c>
      <c r="N1579">
        <v>0</v>
      </c>
      <c r="O1579" t="s">
        <v>105</v>
      </c>
      <c r="P1579">
        <v>130</v>
      </c>
      <c r="Q1579" t="s">
        <v>48</v>
      </c>
      <c r="R1579" t="s">
        <v>63</v>
      </c>
      <c r="S1579" t="s">
        <v>64</v>
      </c>
      <c r="T1579" t="s">
        <v>51</v>
      </c>
      <c r="U1579" t="s">
        <v>96</v>
      </c>
      <c r="V1579">
        <v>1.1000000000000001</v>
      </c>
      <c r="W1579" s="1">
        <v>720.50000000000011</v>
      </c>
      <c r="X1579">
        <v>1</v>
      </c>
      <c r="Y1579">
        <v>3.9</v>
      </c>
      <c r="Z1579">
        <v>5</v>
      </c>
      <c r="AA1579">
        <v>0.78</v>
      </c>
      <c r="AB1579" s="2">
        <v>0</v>
      </c>
      <c r="AC1579" s="1">
        <v>0</v>
      </c>
      <c r="AD1579" s="7">
        <v>43465</v>
      </c>
      <c r="AE1579" s="7">
        <v>43467</v>
      </c>
      <c r="AF1579">
        <v>1</v>
      </c>
      <c r="AG1579" t="s">
        <v>53</v>
      </c>
      <c r="AH1579" s="2">
        <v>0</v>
      </c>
      <c r="AI1579" s="1">
        <v>0</v>
      </c>
      <c r="AJ1579" s="1">
        <v>0</v>
      </c>
      <c r="AK1579" s="6" t="str">
        <f>+IF(Tabla1[[#This Row],[REQUEST_TY]]="SR MANTENIMIENTO CORRECTIVO", "EMERGENCIA", "OTROS")</f>
        <v>EMERGENCIA</v>
      </c>
      <c r="AL1579" s="6" t="str">
        <f>+_xlfn.IFS(Tabla1[[#This Row],[Veces obj]]&lt;=1,"0-1",Tabla1[[#This Row],[Veces obj]]&lt;=2,"1-2",Tabla1[[#This Row],[Veces obj]]&lt;=3,"2-3",TRUE,"&gt;3")</f>
        <v>0-1</v>
      </c>
      <c r="AM1579" s="6" t="str">
        <f>+_xlfn.IFS(MONTH(Tabla1[[#This Row],[MES]])&lt;=3,"Q1",MONTH(Tabla1[[#This Row],[MES]])&lt;=6,"Q2",MONTH(Tabla1[[#This Row],[MES]])&lt;=9,"Q3",TRUE,"Q4")</f>
        <v>Q1</v>
      </c>
      <c r="AN1579" t="str">
        <f>+IFERROR(VLOOKUP(Tabla1[[#This Row],[CUENTA]],CTAS[],2,0),"OTROS")</f>
        <v>OTROS</v>
      </c>
      <c r="AP1579" t="str">
        <f>+IFERROR(VLOOKUP(Tabla1[[#This Row],[EMPLEADO]],IS[],3,0),"OTROS")</f>
        <v>OTROS</v>
      </c>
      <c r="AQ1579" t="str">
        <f>+IFERROR(VLOOKUP(Tabla1[[#This Row],[EMPLEADO]],IS[[NÓMINA]:[INGENIERO]],2,0),"OTROS")</f>
        <v>OTROS</v>
      </c>
    </row>
    <row r="1580" spans="1:43" x14ac:dyDescent="0.25">
      <c r="A1580" t="s">
        <v>36</v>
      </c>
      <c r="B1580">
        <v>1</v>
      </c>
      <c r="C1580" t="s">
        <v>3101</v>
      </c>
      <c r="D1580" t="s">
        <v>38</v>
      </c>
      <c r="E1580" t="s">
        <v>39</v>
      </c>
      <c r="F1580" t="s">
        <v>3102</v>
      </c>
      <c r="G1580" s="17" t="s">
        <v>3103</v>
      </c>
      <c r="H1580" t="s">
        <v>1052</v>
      </c>
      <c r="I1580" t="s">
        <v>43</v>
      </c>
      <c r="J1580" t="s">
        <v>8</v>
      </c>
      <c r="K1580" t="s">
        <v>3104</v>
      </c>
      <c r="L1580" t="s">
        <v>3105</v>
      </c>
      <c r="M1580" t="s">
        <v>3106</v>
      </c>
      <c r="N1580">
        <v>0</v>
      </c>
      <c r="O1580" t="s">
        <v>47</v>
      </c>
      <c r="P1580">
        <v>2597</v>
      </c>
      <c r="Q1580" t="s">
        <v>48</v>
      </c>
      <c r="R1580" t="s">
        <v>49</v>
      </c>
      <c r="S1580" t="s">
        <v>50</v>
      </c>
      <c r="T1580" t="s">
        <v>51</v>
      </c>
      <c r="U1580" t="s">
        <v>52</v>
      </c>
      <c r="V1580">
        <v>1.05</v>
      </c>
      <c r="W1580" s="1">
        <v>750.75000000000011</v>
      </c>
      <c r="X1580">
        <v>1</v>
      </c>
      <c r="Y1580">
        <v>3.9</v>
      </c>
      <c r="Z1580">
        <v>5</v>
      </c>
      <c r="AA1580">
        <v>0.78</v>
      </c>
      <c r="AB1580" s="2">
        <v>0</v>
      </c>
      <c r="AC1580" s="1">
        <v>0</v>
      </c>
      <c r="AD1580" s="7">
        <v>43480</v>
      </c>
      <c r="AE1580" s="7">
        <v>43480</v>
      </c>
      <c r="AF1580">
        <v>0</v>
      </c>
      <c r="AG1580" t="s">
        <v>53</v>
      </c>
      <c r="AH1580" s="2">
        <v>0</v>
      </c>
      <c r="AI1580" s="1">
        <v>0</v>
      </c>
      <c r="AJ1580" s="1">
        <v>0</v>
      </c>
      <c r="AK1580" s="6" t="str">
        <f>+IF(Tabla1[[#This Row],[REQUEST_TY]]="SR MANTENIMIENTO CORRECTIVO", "EMERGENCIA", "OTROS")</f>
        <v>EMERGENCIA</v>
      </c>
      <c r="AL1580" s="6" t="str">
        <f>+_xlfn.IFS(Tabla1[[#This Row],[Veces obj]]&lt;=1,"0-1",Tabla1[[#This Row],[Veces obj]]&lt;=2,"1-2",Tabla1[[#This Row],[Veces obj]]&lt;=3,"2-3",TRUE,"&gt;3")</f>
        <v>0-1</v>
      </c>
      <c r="AM1580" s="6" t="str">
        <f>+_xlfn.IFS(MONTH(Tabla1[[#This Row],[MES]])&lt;=3,"Q1",MONTH(Tabla1[[#This Row],[MES]])&lt;=6,"Q2",MONTH(Tabla1[[#This Row],[MES]])&lt;=9,"Q3",TRUE,"Q4")</f>
        <v>Q1</v>
      </c>
      <c r="AN1580" t="str">
        <f>+IFERROR(VLOOKUP(Tabla1[[#This Row],[CUENTA]],CTAS[],2,0),"OTROS")</f>
        <v>OTROS</v>
      </c>
      <c r="AP1580" t="str">
        <f>+IFERROR(VLOOKUP(Tabla1[[#This Row],[EMPLEADO]],IS[],3,0),"OTROS")</f>
        <v>OTROS</v>
      </c>
      <c r="AQ1580" t="str">
        <f>+IFERROR(VLOOKUP(Tabla1[[#This Row],[EMPLEADO]],IS[[NÓMINA]:[INGENIERO]],2,0),"OTROS")</f>
        <v>OTROS</v>
      </c>
    </row>
    <row r="1581" spans="1:43" x14ac:dyDescent="0.25">
      <c r="A1581" t="s">
        <v>36</v>
      </c>
      <c r="B1581">
        <v>1</v>
      </c>
      <c r="C1581" t="s">
        <v>3107</v>
      </c>
      <c r="D1581" t="s">
        <v>38</v>
      </c>
      <c r="E1581" t="s">
        <v>133</v>
      </c>
      <c r="F1581" t="s">
        <v>3108</v>
      </c>
      <c r="G1581" s="17" t="s">
        <v>3109</v>
      </c>
      <c r="H1581" t="s">
        <v>58</v>
      </c>
      <c r="I1581" t="s">
        <v>43</v>
      </c>
      <c r="J1581" t="s">
        <v>8</v>
      </c>
      <c r="K1581" t="s">
        <v>59</v>
      </c>
      <c r="L1581" t="s">
        <v>3110</v>
      </c>
      <c r="M1581" t="s">
        <v>222</v>
      </c>
      <c r="N1581">
        <v>0</v>
      </c>
      <c r="O1581" t="s">
        <v>47</v>
      </c>
      <c r="P1581">
        <v>25</v>
      </c>
      <c r="Q1581" t="s">
        <v>62</v>
      </c>
      <c r="R1581" t="s">
        <v>138</v>
      </c>
      <c r="S1581" t="s">
        <v>139</v>
      </c>
      <c r="T1581" t="s">
        <v>51</v>
      </c>
      <c r="U1581" t="s">
        <v>262</v>
      </c>
      <c r="V1581">
        <v>1.05</v>
      </c>
      <c r="W1581" s="1">
        <v>1651.6500000000003</v>
      </c>
      <c r="X1581">
        <v>1</v>
      </c>
      <c r="Y1581">
        <v>3.12</v>
      </c>
      <c r="Z1581">
        <v>4</v>
      </c>
      <c r="AA1581">
        <v>0.78</v>
      </c>
      <c r="AB1581" s="2">
        <v>0</v>
      </c>
      <c r="AC1581" s="1">
        <v>0</v>
      </c>
      <c r="AD1581" s="7">
        <v>43486</v>
      </c>
      <c r="AE1581" s="7">
        <v>43486</v>
      </c>
      <c r="AF1581">
        <v>0</v>
      </c>
      <c r="AG1581" t="s">
        <v>53</v>
      </c>
      <c r="AH1581" s="2">
        <v>0</v>
      </c>
      <c r="AI1581" s="1">
        <v>0</v>
      </c>
      <c r="AJ1581" s="1">
        <v>0</v>
      </c>
      <c r="AK1581" s="6" t="str">
        <f>+IF(Tabla1[[#This Row],[REQUEST_TY]]="SR MANTENIMIENTO CORRECTIVO", "EMERGENCIA", "OTROS")</f>
        <v>EMERGENCIA</v>
      </c>
      <c r="AL1581" s="6" t="str">
        <f>+_xlfn.IFS(Tabla1[[#This Row],[Veces obj]]&lt;=1,"0-1",Tabla1[[#This Row],[Veces obj]]&lt;=2,"1-2",Tabla1[[#This Row],[Veces obj]]&lt;=3,"2-3",TRUE,"&gt;3")</f>
        <v>0-1</v>
      </c>
      <c r="AM1581" s="6" t="str">
        <f>+_xlfn.IFS(MONTH(Tabla1[[#This Row],[MES]])&lt;=3,"Q1",MONTH(Tabla1[[#This Row],[MES]])&lt;=6,"Q2",MONTH(Tabla1[[#This Row],[MES]])&lt;=9,"Q3",TRUE,"Q4")</f>
        <v>Q1</v>
      </c>
      <c r="AN1581" t="str">
        <f>+IFERROR(VLOOKUP(Tabla1[[#This Row],[CUENTA]],CTAS[],2,0),"OTROS")</f>
        <v>OTROS</v>
      </c>
      <c r="AP1581" t="str">
        <f>+IFERROR(VLOOKUP(Tabla1[[#This Row],[EMPLEADO]],IS[],3,0),"OTROS")</f>
        <v>OTROS</v>
      </c>
      <c r="AQ1581" t="str">
        <f>+IFERROR(VLOOKUP(Tabla1[[#This Row],[EMPLEADO]],IS[[NÓMINA]:[INGENIERO]],2,0),"OTROS")</f>
        <v>OTROS</v>
      </c>
    </row>
    <row r="1582" spans="1:43" x14ac:dyDescent="0.25">
      <c r="A1582" t="s">
        <v>36</v>
      </c>
      <c r="B1582">
        <v>1</v>
      </c>
      <c r="C1582" t="s">
        <v>3111</v>
      </c>
      <c r="D1582" t="s">
        <v>38</v>
      </c>
      <c r="E1582" t="s">
        <v>1346</v>
      </c>
      <c r="F1582" t="s">
        <v>3112</v>
      </c>
      <c r="G1582" s="17" t="s">
        <v>3113</v>
      </c>
      <c r="H1582" t="s">
        <v>106</v>
      </c>
      <c r="I1582" t="s">
        <v>43</v>
      </c>
      <c r="J1582" t="s">
        <v>8</v>
      </c>
      <c r="K1582" t="s">
        <v>59</v>
      </c>
      <c r="L1582" t="s">
        <v>1768</v>
      </c>
      <c r="M1582" t="s">
        <v>310</v>
      </c>
      <c r="N1582">
        <v>0</v>
      </c>
      <c r="O1582" t="s">
        <v>47</v>
      </c>
      <c r="P1582">
        <v>70</v>
      </c>
      <c r="Q1582" t="s">
        <v>48</v>
      </c>
      <c r="R1582" t="s">
        <v>223</v>
      </c>
      <c r="S1582" t="s">
        <v>139</v>
      </c>
      <c r="T1582" t="s">
        <v>51</v>
      </c>
      <c r="U1582" t="s">
        <v>353</v>
      </c>
      <c r="V1582">
        <v>1.1499999999999999</v>
      </c>
      <c r="W1582" s="1">
        <v>1808.95</v>
      </c>
      <c r="X1582">
        <v>1</v>
      </c>
      <c r="Y1582">
        <v>3.12</v>
      </c>
      <c r="Z1582">
        <v>4</v>
      </c>
      <c r="AA1582">
        <v>0.78</v>
      </c>
      <c r="AB1582" s="2">
        <v>0</v>
      </c>
      <c r="AC1582" s="1">
        <v>0</v>
      </c>
      <c r="AD1582" s="7">
        <v>43487</v>
      </c>
      <c r="AE1582" s="7">
        <v>43487</v>
      </c>
      <c r="AF1582">
        <v>0</v>
      </c>
      <c r="AG1582" t="s">
        <v>53</v>
      </c>
      <c r="AH1582" s="2">
        <v>0</v>
      </c>
      <c r="AI1582" s="1">
        <v>0</v>
      </c>
      <c r="AJ1582" s="1">
        <v>0</v>
      </c>
      <c r="AK1582" s="6" t="str">
        <f>+IF(Tabla1[[#This Row],[REQUEST_TY]]="SR MANTENIMIENTO CORRECTIVO", "EMERGENCIA", "OTROS")</f>
        <v>EMERGENCIA</v>
      </c>
      <c r="AL1582" s="6" t="str">
        <f>+_xlfn.IFS(Tabla1[[#This Row],[Veces obj]]&lt;=1,"0-1",Tabla1[[#This Row],[Veces obj]]&lt;=2,"1-2",Tabla1[[#This Row],[Veces obj]]&lt;=3,"2-3",TRUE,"&gt;3")</f>
        <v>0-1</v>
      </c>
      <c r="AM1582" s="6" t="str">
        <f>+_xlfn.IFS(MONTH(Tabla1[[#This Row],[MES]])&lt;=3,"Q1",MONTH(Tabla1[[#This Row],[MES]])&lt;=6,"Q2",MONTH(Tabla1[[#This Row],[MES]])&lt;=9,"Q3",TRUE,"Q4")</f>
        <v>Q1</v>
      </c>
      <c r="AN1582" t="str">
        <f>+IFERROR(VLOOKUP(Tabla1[[#This Row],[CUENTA]],CTAS[],2,0),"OTROS")</f>
        <v>OTROS</v>
      </c>
      <c r="AP1582" t="str">
        <f>+IFERROR(VLOOKUP(Tabla1[[#This Row],[EMPLEADO]],IS[],3,0),"OTROS")</f>
        <v>OTROS</v>
      </c>
      <c r="AQ1582" t="str">
        <f>+IFERROR(VLOOKUP(Tabla1[[#This Row],[EMPLEADO]],IS[[NÓMINA]:[INGENIERO]],2,0),"OTROS")</f>
        <v>OTROS</v>
      </c>
    </row>
    <row r="1583" spans="1:43" x14ac:dyDescent="0.25">
      <c r="A1583" t="s">
        <v>36</v>
      </c>
      <c r="B1583">
        <v>1</v>
      </c>
      <c r="C1583" t="s">
        <v>3114</v>
      </c>
      <c r="D1583" t="s">
        <v>38</v>
      </c>
      <c r="E1583" t="s">
        <v>258</v>
      </c>
      <c r="F1583" t="s">
        <v>3115</v>
      </c>
      <c r="G1583" s="17" t="s">
        <v>3116</v>
      </c>
      <c r="H1583" t="s">
        <v>220</v>
      </c>
      <c r="I1583" t="s">
        <v>43</v>
      </c>
      <c r="J1583" t="s">
        <v>8</v>
      </c>
      <c r="K1583" t="s">
        <v>102</v>
      </c>
      <c r="L1583" t="s">
        <v>261</v>
      </c>
      <c r="M1583" t="s">
        <v>736</v>
      </c>
      <c r="N1583">
        <v>0</v>
      </c>
      <c r="O1583" t="s">
        <v>47</v>
      </c>
      <c r="P1583">
        <v>41</v>
      </c>
      <c r="Q1583" t="s">
        <v>82</v>
      </c>
      <c r="R1583" t="s">
        <v>138</v>
      </c>
      <c r="S1583" t="s">
        <v>139</v>
      </c>
      <c r="T1583" t="s">
        <v>51</v>
      </c>
      <c r="U1583" t="s">
        <v>140</v>
      </c>
      <c r="V1583">
        <v>1.1000000000000001</v>
      </c>
      <c r="W1583" s="1">
        <v>1730.3000000000004</v>
      </c>
      <c r="X1583">
        <v>1</v>
      </c>
      <c r="Y1583">
        <v>3.12</v>
      </c>
      <c r="Z1583">
        <v>4</v>
      </c>
      <c r="AA1583">
        <v>0.78</v>
      </c>
      <c r="AB1583" s="2">
        <v>0</v>
      </c>
      <c r="AC1583" s="1">
        <v>0</v>
      </c>
      <c r="AD1583" s="7">
        <v>43495</v>
      </c>
      <c r="AE1583" s="7">
        <v>43495</v>
      </c>
      <c r="AF1583">
        <v>0</v>
      </c>
      <c r="AG1583" t="s">
        <v>53</v>
      </c>
      <c r="AH1583" s="2">
        <v>0</v>
      </c>
      <c r="AI1583" s="1">
        <v>0</v>
      </c>
      <c r="AJ1583" s="1">
        <v>0</v>
      </c>
      <c r="AK1583" s="6" t="str">
        <f>+IF(Tabla1[[#This Row],[REQUEST_TY]]="SR MANTENIMIENTO CORRECTIVO", "EMERGENCIA", "OTROS")</f>
        <v>EMERGENCIA</v>
      </c>
      <c r="AL1583" s="6" t="str">
        <f>+_xlfn.IFS(Tabla1[[#This Row],[Veces obj]]&lt;=1,"0-1",Tabla1[[#This Row],[Veces obj]]&lt;=2,"1-2",Tabla1[[#This Row],[Veces obj]]&lt;=3,"2-3",TRUE,"&gt;3")</f>
        <v>0-1</v>
      </c>
      <c r="AM1583" s="6" t="str">
        <f>+_xlfn.IFS(MONTH(Tabla1[[#This Row],[MES]])&lt;=3,"Q1",MONTH(Tabla1[[#This Row],[MES]])&lt;=6,"Q2",MONTH(Tabla1[[#This Row],[MES]])&lt;=9,"Q3",TRUE,"Q4")</f>
        <v>Q1</v>
      </c>
      <c r="AN1583" t="str">
        <f>+IFERROR(VLOOKUP(Tabla1[[#This Row],[CUENTA]],CTAS[],2,0),"OTROS")</f>
        <v>OTROS</v>
      </c>
      <c r="AP1583" t="str">
        <f>+IFERROR(VLOOKUP(Tabla1[[#This Row],[EMPLEADO]],IS[],3,0),"OTROS")</f>
        <v>OTROS</v>
      </c>
      <c r="AQ1583" t="str">
        <f>+IFERROR(VLOOKUP(Tabla1[[#This Row],[EMPLEADO]],IS[[NÓMINA]:[INGENIERO]],2,0),"OTROS")</f>
        <v>OTROS</v>
      </c>
    </row>
    <row r="1584" spans="1:43" x14ac:dyDescent="0.25">
      <c r="A1584" t="s">
        <v>4444</v>
      </c>
      <c r="B1584">
        <v>1</v>
      </c>
      <c r="C1584" t="s">
        <v>6956</v>
      </c>
      <c r="D1584" t="s">
        <v>38</v>
      </c>
      <c r="E1584" t="s">
        <v>275</v>
      </c>
      <c r="F1584" t="s">
        <v>6957</v>
      </c>
      <c r="G1584" s="17" t="s">
        <v>6958</v>
      </c>
      <c r="H1584" t="s">
        <v>868</v>
      </c>
      <c r="I1584" t="s">
        <v>43</v>
      </c>
      <c r="J1584" t="s">
        <v>8</v>
      </c>
      <c r="K1584" t="s">
        <v>199</v>
      </c>
      <c r="L1584" t="s">
        <v>6959</v>
      </c>
      <c r="M1584" t="s">
        <v>871</v>
      </c>
      <c r="N1584">
        <v>1</v>
      </c>
      <c r="O1584" t="s">
        <v>47</v>
      </c>
      <c r="P1584">
        <v>2640</v>
      </c>
      <c r="Q1584" t="s">
        <v>48</v>
      </c>
      <c r="R1584" t="s">
        <v>95</v>
      </c>
      <c r="S1584" t="s">
        <v>64</v>
      </c>
      <c r="T1584" t="s">
        <v>51</v>
      </c>
      <c r="U1584" t="s">
        <v>96</v>
      </c>
      <c r="V1584">
        <v>1.1000000000000001</v>
      </c>
      <c r="W1584" s="1">
        <v>0</v>
      </c>
      <c r="X1584">
        <v>1</v>
      </c>
      <c r="Y1584">
        <v>3.9</v>
      </c>
      <c r="Z1584">
        <v>5</v>
      </c>
      <c r="AA1584">
        <v>0.78</v>
      </c>
      <c r="AB1584" s="2">
        <v>0</v>
      </c>
      <c r="AC1584" s="1">
        <v>0</v>
      </c>
      <c r="AD1584" s="7">
        <v>43521</v>
      </c>
      <c r="AE1584" s="7">
        <v>43521</v>
      </c>
      <c r="AF1584">
        <v>0</v>
      </c>
      <c r="AG1584" t="s">
        <v>53</v>
      </c>
      <c r="AH1584" s="2">
        <v>0</v>
      </c>
      <c r="AI1584" s="1">
        <v>0</v>
      </c>
      <c r="AJ1584" s="1">
        <v>0</v>
      </c>
      <c r="AK1584" s="6" t="str">
        <f>+IF(Tabla1[[#This Row],[REQUEST_TY]]="SR MANTENIMIENTO CORRECTIVO", "EMERGENCIA", "OTROS")</f>
        <v>EMERGENCIA</v>
      </c>
      <c r="AL1584" s="6" t="str">
        <f>+_xlfn.IFS(Tabla1[[#This Row],[Veces obj]]&lt;=1,"0-1",Tabla1[[#This Row],[Veces obj]]&lt;=2,"1-2",Tabla1[[#This Row],[Veces obj]]&lt;=3,"2-3",TRUE,"&gt;3")</f>
        <v>0-1</v>
      </c>
      <c r="AM1584" s="6" t="str">
        <f>+_xlfn.IFS(MONTH(Tabla1[[#This Row],[MES]])&lt;=3,"Q1",MONTH(Tabla1[[#This Row],[MES]])&lt;=6,"Q2",MONTH(Tabla1[[#This Row],[MES]])&lt;=9,"Q3",TRUE,"Q4")</f>
        <v>Q1</v>
      </c>
      <c r="AN1584" t="str">
        <f>+IFERROR(VLOOKUP(Tabla1[[#This Row],[CUENTA]],CTAS[],2,0),"OTROS")</f>
        <v>OTROS</v>
      </c>
      <c r="AP1584" t="str">
        <f>+IFERROR(VLOOKUP(Tabla1[[#This Row],[EMPLEADO]],IS[],3,0),"OTROS")</f>
        <v>OTROS</v>
      </c>
      <c r="AQ1584" t="str">
        <f>+IFERROR(VLOOKUP(Tabla1[[#This Row],[EMPLEADO]],IS[[NÓMINA]:[INGENIERO]],2,0),"OTROS")</f>
        <v>OTROS</v>
      </c>
    </row>
    <row r="1585" spans="1:43" x14ac:dyDescent="0.25">
      <c r="A1585" t="s">
        <v>36</v>
      </c>
      <c r="B1585">
        <v>1</v>
      </c>
      <c r="C1585" t="s">
        <v>3117</v>
      </c>
      <c r="D1585" t="s">
        <v>38</v>
      </c>
      <c r="E1585" t="s">
        <v>789</v>
      </c>
      <c r="F1585" t="s">
        <v>3118</v>
      </c>
      <c r="G1585" s="17" t="s">
        <v>3119</v>
      </c>
      <c r="H1585" t="s">
        <v>568</v>
      </c>
      <c r="I1585" t="s">
        <v>43</v>
      </c>
      <c r="J1585" t="s">
        <v>8</v>
      </c>
      <c r="K1585" t="s">
        <v>3120</v>
      </c>
      <c r="L1585" t="s">
        <v>3121</v>
      </c>
      <c r="M1585" t="s">
        <v>932</v>
      </c>
      <c r="N1585">
        <v>0</v>
      </c>
      <c r="O1585" t="s">
        <v>47</v>
      </c>
      <c r="P1585">
        <v>2590</v>
      </c>
      <c r="Q1585" t="s">
        <v>48</v>
      </c>
      <c r="R1585" t="s">
        <v>242</v>
      </c>
      <c r="S1585" t="s">
        <v>64</v>
      </c>
      <c r="T1585" t="s">
        <v>51</v>
      </c>
      <c r="U1585" t="s">
        <v>96</v>
      </c>
      <c r="V1585">
        <v>1.1000000000000001</v>
      </c>
      <c r="W1585" s="1">
        <v>1501.5000000000002</v>
      </c>
      <c r="X1585">
        <v>1</v>
      </c>
      <c r="Y1585">
        <v>3.92</v>
      </c>
      <c r="Z1585">
        <v>5</v>
      </c>
      <c r="AA1585">
        <v>0.78400000000000003</v>
      </c>
      <c r="AB1585" s="2">
        <v>0</v>
      </c>
      <c r="AC1585" s="1">
        <v>0</v>
      </c>
      <c r="AD1585" s="7">
        <v>43468</v>
      </c>
      <c r="AE1585" s="7">
        <v>43468</v>
      </c>
      <c r="AF1585">
        <v>0</v>
      </c>
      <c r="AG1585" t="s">
        <v>53</v>
      </c>
      <c r="AH1585" s="2">
        <v>0</v>
      </c>
      <c r="AI1585" s="1">
        <v>0</v>
      </c>
      <c r="AJ1585" s="1">
        <v>0</v>
      </c>
      <c r="AK1585" s="6" t="str">
        <f>+IF(Tabla1[[#This Row],[REQUEST_TY]]="SR MANTENIMIENTO CORRECTIVO", "EMERGENCIA", "OTROS")</f>
        <v>EMERGENCIA</v>
      </c>
      <c r="AL1585" s="6" t="str">
        <f>+_xlfn.IFS(Tabla1[[#This Row],[Veces obj]]&lt;=1,"0-1",Tabla1[[#This Row],[Veces obj]]&lt;=2,"1-2",Tabla1[[#This Row],[Veces obj]]&lt;=3,"2-3",TRUE,"&gt;3")</f>
        <v>0-1</v>
      </c>
      <c r="AM1585" s="6" t="str">
        <f>+_xlfn.IFS(MONTH(Tabla1[[#This Row],[MES]])&lt;=3,"Q1",MONTH(Tabla1[[#This Row],[MES]])&lt;=6,"Q2",MONTH(Tabla1[[#This Row],[MES]])&lt;=9,"Q3",TRUE,"Q4")</f>
        <v>Q1</v>
      </c>
      <c r="AN1585" t="str">
        <f>+IFERROR(VLOOKUP(Tabla1[[#This Row],[CUENTA]],CTAS[],2,0),"OTROS")</f>
        <v>OTROS</v>
      </c>
      <c r="AP1585" t="str">
        <f>+IFERROR(VLOOKUP(Tabla1[[#This Row],[EMPLEADO]],IS[],3,0),"OTROS")</f>
        <v>OTROS</v>
      </c>
      <c r="AQ1585" t="str">
        <f>+IFERROR(VLOOKUP(Tabla1[[#This Row],[EMPLEADO]],IS[[NÓMINA]:[INGENIERO]],2,0),"OTROS")</f>
        <v>OTROS</v>
      </c>
    </row>
    <row r="1586" spans="1:43" x14ac:dyDescent="0.25">
      <c r="A1586" t="s">
        <v>4444</v>
      </c>
      <c r="B1586">
        <v>1</v>
      </c>
      <c r="C1586" t="s">
        <v>5007</v>
      </c>
      <c r="D1586" t="s">
        <v>38</v>
      </c>
      <c r="E1586" t="s">
        <v>3897</v>
      </c>
      <c r="F1586" t="s">
        <v>5008</v>
      </c>
      <c r="G1586" s="17" t="s">
        <v>5009</v>
      </c>
      <c r="H1586" t="s">
        <v>409</v>
      </c>
      <c r="I1586" t="s">
        <v>43</v>
      </c>
      <c r="J1586" t="s">
        <v>8</v>
      </c>
      <c r="K1586" t="s">
        <v>71</v>
      </c>
      <c r="L1586" t="s">
        <v>2654</v>
      </c>
      <c r="M1586" t="s">
        <v>411</v>
      </c>
      <c r="N1586">
        <v>0</v>
      </c>
      <c r="O1586" t="s">
        <v>47</v>
      </c>
      <c r="P1586">
        <v>120</v>
      </c>
      <c r="Q1586" t="s">
        <v>48</v>
      </c>
      <c r="R1586" t="s">
        <v>153</v>
      </c>
      <c r="S1586" t="s">
        <v>50</v>
      </c>
      <c r="T1586" t="s">
        <v>51</v>
      </c>
      <c r="U1586" t="s">
        <v>52</v>
      </c>
      <c r="V1586">
        <v>1.05</v>
      </c>
      <c r="W1586" s="1">
        <v>750.75000000000011</v>
      </c>
      <c r="X1586">
        <v>1</v>
      </c>
      <c r="Y1586">
        <v>3.92</v>
      </c>
      <c r="Z1586">
        <v>5</v>
      </c>
      <c r="AA1586">
        <v>0.78400000000000003</v>
      </c>
      <c r="AB1586" s="2">
        <v>0</v>
      </c>
      <c r="AC1586" s="1">
        <v>0</v>
      </c>
      <c r="AD1586" s="7">
        <v>43504</v>
      </c>
      <c r="AE1586" s="7">
        <v>43504</v>
      </c>
      <c r="AF1586">
        <v>0</v>
      </c>
      <c r="AG1586" t="s">
        <v>53</v>
      </c>
      <c r="AH1586" s="2">
        <v>0</v>
      </c>
      <c r="AI1586" s="1">
        <v>0</v>
      </c>
      <c r="AJ1586" s="1">
        <v>0</v>
      </c>
      <c r="AK1586" s="6" t="str">
        <f>+IF(Tabla1[[#This Row],[REQUEST_TY]]="SR MANTENIMIENTO CORRECTIVO", "EMERGENCIA", "OTROS")</f>
        <v>EMERGENCIA</v>
      </c>
      <c r="AL1586" s="6" t="str">
        <f>+_xlfn.IFS(Tabla1[[#This Row],[Veces obj]]&lt;=1,"0-1",Tabla1[[#This Row],[Veces obj]]&lt;=2,"1-2",Tabla1[[#This Row],[Veces obj]]&lt;=3,"2-3",TRUE,"&gt;3")</f>
        <v>0-1</v>
      </c>
      <c r="AM1586" s="6" t="str">
        <f>+_xlfn.IFS(MONTH(Tabla1[[#This Row],[MES]])&lt;=3,"Q1",MONTH(Tabla1[[#This Row],[MES]])&lt;=6,"Q2",MONTH(Tabla1[[#This Row],[MES]])&lt;=9,"Q3",TRUE,"Q4")</f>
        <v>Q1</v>
      </c>
      <c r="AN1586" t="str">
        <f>+IFERROR(VLOOKUP(Tabla1[[#This Row],[CUENTA]],CTAS[],2,0),"OTROS")</f>
        <v>OTROS</v>
      </c>
      <c r="AP1586" t="str">
        <f>+IFERROR(VLOOKUP(Tabla1[[#This Row],[EMPLEADO]],IS[],3,0),"OTROS")</f>
        <v>OTROS</v>
      </c>
      <c r="AQ1586" t="str">
        <f>+IFERROR(VLOOKUP(Tabla1[[#This Row],[EMPLEADO]],IS[[NÓMINA]:[INGENIERO]],2,0),"OTROS")</f>
        <v>OTROS</v>
      </c>
    </row>
    <row r="1587" spans="1:43" x14ac:dyDescent="0.25">
      <c r="A1587" t="s">
        <v>4444</v>
      </c>
      <c r="B1587">
        <v>1</v>
      </c>
      <c r="C1587" t="s">
        <v>6577</v>
      </c>
      <c r="D1587" t="s">
        <v>38</v>
      </c>
      <c r="E1587" t="s">
        <v>176</v>
      </c>
      <c r="F1587" t="s">
        <v>6578</v>
      </c>
      <c r="G1587" s="17" t="s">
        <v>6579</v>
      </c>
      <c r="H1587" t="s">
        <v>574</v>
      </c>
      <c r="I1587" t="s">
        <v>43</v>
      </c>
      <c r="J1587" t="s">
        <v>8</v>
      </c>
      <c r="K1587" t="s">
        <v>338</v>
      </c>
      <c r="L1587" t="s">
        <v>6580</v>
      </c>
      <c r="M1587" t="s">
        <v>576</v>
      </c>
      <c r="N1587">
        <v>0</v>
      </c>
      <c r="O1587" t="s">
        <v>47</v>
      </c>
      <c r="P1587">
        <v>1504</v>
      </c>
      <c r="Q1587" t="s">
        <v>48</v>
      </c>
      <c r="R1587" t="s">
        <v>49</v>
      </c>
      <c r="S1587" t="s">
        <v>50</v>
      </c>
      <c r="T1587" t="s">
        <v>208</v>
      </c>
      <c r="U1587" t="s">
        <v>52</v>
      </c>
      <c r="V1587">
        <v>1.05</v>
      </c>
      <c r="W1587" s="1">
        <v>750.75000000000011</v>
      </c>
      <c r="X1587">
        <v>1</v>
      </c>
      <c r="Y1587">
        <v>7.1</v>
      </c>
      <c r="Z1587">
        <v>9</v>
      </c>
      <c r="AA1587">
        <v>0.78888888888888886</v>
      </c>
      <c r="AB1587" s="2">
        <v>0</v>
      </c>
      <c r="AC1587" s="1">
        <v>0</v>
      </c>
      <c r="AD1587" s="7">
        <v>43515</v>
      </c>
      <c r="AE1587" s="7">
        <v>43516</v>
      </c>
      <c r="AF1587">
        <v>1</v>
      </c>
      <c r="AG1587" t="s">
        <v>53</v>
      </c>
      <c r="AH1587" s="2">
        <v>0</v>
      </c>
      <c r="AI1587" s="1">
        <v>0</v>
      </c>
      <c r="AJ1587" s="1">
        <v>0</v>
      </c>
      <c r="AK1587" s="6" t="str">
        <f>+IF(Tabla1[[#This Row],[REQUEST_TY]]="SR MANTENIMIENTO CORRECTIVO", "EMERGENCIA", "OTROS")</f>
        <v>EMERGENCIA</v>
      </c>
      <c r="AL1587" s="6" t="str">
        <f>+_xlfn.IFS(Tabla1[[#This Row],[Veces obj]]&lt;=1,"0-1",Tabla1[[#This Row],[Veces obj]]&lt;=2,"1-2",Tabla1[[#This Row],[Veces obj]]&lt;=3,"2-3",TRUE,"&gt;3")</f>
        <v>0-1</v>
      </c>
      <c r="AM1587" s="6" t="str">
        <f>+_xlfn.IFS(MONTH(Tabla1[[#This Row],[MES]])&lt;=3,"Q1",MONTH(Tabla1[[#This Row],[MES]])&lt;=6,"Q2",MONTH(Tabla1[[#This Row],[MES]])&lt;=9,"Q3",TRUE,"Q4")</f>
        <v>Q1</v>
      </c>
      <c r="AN1587" t="str">
        <f>+IFERROR(VLOOKUP(Tabla1[[#This Row],[CUENTA]],CTAS[],2,0),"OTROS")</f>
        <v>OTROS</v>
      </c>
      <c r="AP1587" t="str">
        <f>+IFERROR(VLOOKUP(Tabla1[[#This Row],[EMPLEADO]],IS[],3,0),"OTROS")</f>
        <v>OTROS</v>
      </c>
      <c r="AQ1587" t="str">
        <f>+IFERROR(VLOOKUP(Tabla1[[#This Row],[EMPLEADO]],IS[[NÓMINA]:[INGENIERO]],2,0),"OTROS")</f>
        <v>OTROS</v>
      </c>
    </row>
    <row r="1588" spans="1:43" x14ac:dyDescent="0.25">
      <c r="A1588" t="s">
        <v>36</v>
      </c>
      <c r="B1588">
        <v>1</v>
      </c>
      <c r="C1588" t="s">
        <v>3122</v>
      </c>
      <c r="D1588" t="s">
        <v>38</v>
      </c>
      <c r="E1588" t="s">
        <v>2136</v>
      </c>
      <c r="F1588" t="s">
        <v>3123</v>
      </c>
      <c r="G1588" s="17" t="s">
        <v>3124</v>
      </c>
      <c r="H1588" t="s">
        <v>915</v>
      </c>
      <c r="I1588" t="s">
        <v>43</v>
      </c>
      <c r="J1588" t="s">
        <v>8</v>
      </c>
      <c r="K1588" t="s">
        <v>1273</v>
      </c>
      <c r="L1588" t="s">
        <v>1274</v>
      </c>
      <c r="M1588" t="s">
        <v>968</v>
      </c>
      <c r="N1588">
        <v>0</v>
      </c>
      <c r="O1588" t="s">
        <v>47</v>
      </c>
      <c r="P1588">
        <v>37</v>
      </c>
      <c r="Q1588" t="s">
        <v>82</v>
      </c>
      <c r="R1588" t="s">
        <v>74</v>
      </c>
      <c r="S1588" t="s">
        <v>50</v>
      </c>
      <c r="T1588" t="s">
        <v>51</v>
      </c>
      <c r="U1588" t="s">
        <v>120</v>
      </c>
      <c r="V1588">
        <v>0.8</v>
      </c>
      <c r="W1588" s="1">
        <v>572.00000000000011</v>
      </c>
      <c r="X1588">
        <v>1</v>
      </c>
      <c r="Y1588">
        <v>3.95</v>
      </c>
      <c r="Z1588">
        <v>5</v>
      </c>
      <c r="AA1588">
        <v>0.79</v>
      </c>
      <c r="AB1588" s="2">
        <v>0</v>
      </c>
      <c r="AC1588" s="1">
        <v>0</v>
      </c>
      <c r="AD1588" s="7">
        <v>43468</v>
      </c>
      <c r="AE1588" s="7">
        <v>43468</v>
      </c>
      <c r="AF1588">
        <v>0</v>
      </c>
      <c r="AG1588" t="s">
        <v>53</v>
      </c>
      <c r="AH1588" s="2">
        <v>0</v>
      </c>
      <c r="AI1588" s="1">
        <v>0</v>
      </c>
      <c r="AJ1588" s="1">
        <v>0</v>
      </c>
      <c r="AK1588" s="6" t="str">
        <f>+IF(Tabla1[[#This Row],[REQUEST_TY]]="SR MANTENIMIENTO CORRECTIVO", "EMERGENCIA", "OTROS")</f>
        <v>EMERGENCIA</v>
      </c>
      <c r="AL1588" s="6" t="str">
        <f>+_xlfn.IFS(Tabla1[[#This Row],[Veces obj]]&lt;=1,"0-1",Tabla1[[#This Row],[Veces obj]]&lt;=2,"1-2",Tabla1[[#This Row],[Veces obj]]&lt;=3,"2-3",TRUE,"&gt;3")</f>
        <v>0-1</v>
      </c>
      <c r="AM1588" s="6" t="str">
        <f>+_xlfn.IFS(MONTH(Tabla1[[#This Row],[MES]])&lt;=3,"Q1",MONTH(Tabla1[[#This Row],[MES]])&lt;=6,"Q2",MONTH(Tabla1[[#This Row],[MES]])&lt;=9,"Q3",TRUE,"Q4")</f>
        <v>Q1</v>
      </c>
      <c r="AN1588" t="str">
        <f>+IFERROR(VLOOKUP(Tabla1[[#This Row],[CUENTA]],CTAS[],2,0),"OTROS")</f>
        <v>OTROS</v>
      </c>
      <c r="AP1588" t="str">
        <f>+IFERROR(VLOOKUP(Tabla1[[#This Row],[EMPLEADO]],IS[],3,0),"OTROS")</f>
        <v>OTROS</v>
      </c>
      <c r="AQ1588" t="str">
        <f>+IFERROR(VLOOKUP(Tabla1[[#This Row],[EMPLEADO]],IS[[NÓMINA]:[INGENIERO]],2,0),"OTROS")</f>
        <v>OTROS</v>
      </c>
    </row>
    <row r="1589" spans="1:43" x14ac:dyDescent="0.25">
      <c r="A1589" t="s">
        <v>36</v>
      </c>
      <c r="B1589">
        <v>1</v>
      </c>
      <c r="C1589" t="s">
        <v>3125</v>
      </c>
      <c r="D1589" t="s">
        <v>38</v>
      </c>
      <c r="E1589" t="s">
        <v>524</v>
      </c>
      <c r="F1589" t="s">
        <v>3126</v>
      </c>
      <c r="G1589" s="17" t="s">
        <v>3127</v>
      </c>
      <c r="H1589" t="s">
        <v>70</v>
      </c>
      <c r="I1589" t="s">
        <v>43</v>
      </c>
      <c r="J1589" t="s">
        <v>8</v>
      </c>
      <c r="K1589" t="s">
        <v>169</v>
      </c>
      <c r="L1589" t="s">
        <v>3128</v>
      </c>
      <c r="M1589" t="s">
        <v>94</v>
      </c>
      <c r="N1589">
        <v>0</v>
      </c>
      <c r="O1589" t="s">
        <v>47</v>
      </c>
      <c r="P1589">
        <v>41</v>
      </c>
      <c r="Q1589" t="s">
        <v>82</v>
      </c>
      <c r="R1589" t="s">
        <v>153</v>
      </c>
      <c r="S1589" t="s">
        <v>50</v>
      </c>
      <c r="T1589" t="s">
        <v>51</v>
      </c>
      <c r="U1589" t="s">
        <v>120</v>
      </c>
      <c r="V1589">
        <v>0.8</v>
      </c>
      <c r="W1589" s="1">
        <v>572.00000000000011</v>
      </c>
      <c r="X1589">
        <v>1</v>
      </c>
      <c r="Y1589">
        <v>3.96</v>
      </c>
      <c r="Z1589">
        <v>5</v>
      </c>
      <c r="AA1589">
        <v>0.79200000000000004</v>
      </c>
      <c r="AB1589" s="2">
        <v>0</v>
      </c>
      <c r="AC1589" s="1">
        <v>0</v>
      </c>
      <c r="AD1589" s="7">
        <v>43468</v>
      </c>
      <c r="AE1589" s="7">
        <v>43469</v>
      </c>
      <c r="AF1589">
        <v>1</v>
      </c>
      <c r="AG1589" t="s">
        <v>53</v>
      </c>
      <c r="AH1589" s="2">
        <v>0</v>
      </c>
      <c r="AI1589" s="1">
        <v>0</v>
      </c>
      <c r="AJ1589" s="1">
        <v>0</v>
      </c>
      <c r="AK1589" s="6" t="str">
        <f>+IF(Tabla1[[#This Row],[REQUEST_TY]]="SR MANTENIMIENTO CORRECTIVO", "EMERGENCIA", "OTROS")</f>
        <v>EMERGENCIA</v>
      </c>
      <c r="AL1589" s="6" t="str">
        <f>+_xlfn.IFS(Tabla1[[#This Row],[Veces obj]]&lt;=1,"0-1",Tabla1[[#This Row],[Veces obj]]&lt;=2,"1-2",Tabla1[[#This Row],[Veces obj]]&lt;=3,"2-3",TRUE,"&gt;3")</f>
        <v>0-1</v>
      </c>
      <c r="AM1589" s="6" t="str">
        <f>+_xlfn.IFS(MONTH(Tabla1[[#This Row],[MES]])&lt;=3,"Q1",MONTH(Tabla1[[#This Row],[MES]])&lt;=6,"Q2",MONTH(Tabla1[[#This Row],[MES]])&lt;=9,"Q3",TRUE,"Q4")</f>
        <v>Q1</v>
      </c>
      <c r="AN1589" t="str">
        <f>+IFERROR(VLOOKUP(Tabla1[[#This Row],[CUENTA]],CTAS[],2,0),"OTROS")</f>
        <v>OTROS</v>
      </c>
      <c r="AP1589" t="str">
        <f>+IFERROR(VLOOKUP(Tabla1[[#This Row],[EMPLEADO]],IS[],3,0),"OTROS")</f>
        <v>OTROS</v>
      </c>
      <c r="AQ1589" t="str">
        <f>+IFERROR(VLOOKUP(Tabla1[[#This Row],[EMPLEADO]],IS[[NÓMINA]:[INGENIERO]],2,0),"OTROS")</f>
        <v>OTROS</v>
      </c>
    </row>
    <row r="1590" spans="1:43" x14ac:dyDescent="0.25">
      <c r="A1590" t="s">
        <v>36</v>
      </c>
      <c r="B1590">
        <v>1</v>
      </c>
      <c r="C1590" t="s">
        <v>3129</v>
      </c>
      <c r="D1590" t="s">
        <v>38</v>
      </c>
      <c r="E1590" t="s">
        <v>217</v>
      </c>
      <c r="F1590" t="s">
        <v>3130</v>
      </c>
      <c r="G1590" s="17" t="s">
        <v>3131</v>
      </c>
      <c r="H1590" t="s">
        <v>308</v>
      </c>
      <c r="I1590" t="s">
        <v>43</v>
      </c>
      <c r="J1590" t="s">
        <v>8</v>
      </c>
      <c r="K1590" t="s">
        <v>102</v>
      </c>
      <c r="L1590" t="s">
        <v>1651</v>
      </c>
      <c r="M1590" t="s">
        <v>46</v>
      </c>
      <c r="N1590">
        <v>0</v>
      </c>
      <c r="O1590" t="s">
        <v>47</v>
      </c>
      <c r="P1590">
        <v>33</v>
      </c>
      <c r="Q1590" t="s">
        <v>82</v>
      </c>
      <c r="R1590" t="s">
        <v>223</v>
      </c>
      <c r="S1590" t="s">
        <v>139</v>
      </c>
      <c r="T1590" t="s">
        <v>51</v>
      </c>
      <c r="U1590" t="s">
        <v>140</v>
      </c>
      <c r="V1590">
        <v>1.1000000000000001</v>
      </c>
      <c r="W1590" s="1">
        <v>1730.3000000000004</v>
      </c>
      <c r="X1590">
        <v>1</v>
      </c>
      <c r="Y1590">
        <v>3.17</v>
      </c>
      <c r="Z1590">
        <v>4</v>
      </c>
      <c r="AA1590">
        <v>0.79249999999999998</v>
      </c>
      <c r="AB1590" s="2">
        <v>0</v>
      </c>
      <c r="AC1590" s="1">
        <v>0</v>
      </c>
      <c r="AD1590" s="7">
        <v>43479</v>
      </c>
      <c r="AE1590" s="7">
        <v>43479</v>
      </c>
      <c r="AF1590">
        <v>0</v>
      </c>
      <c r="AG1590" t="s">
        <v>53</v>
      </c>
      <c r="AH1590" s="2">
        <v>0</v>
      </c>
      <c r="AI1590" s="1">
        <v>0</v>
      </c>
      <c r="AJ1590" s="1">
        <v>0</v>
      </c>
      <c r="AK1590" s="6" t="str">
        <f>+IF(Tabla1[[#This Row],[REQUEST_TY]]="SR MANTENIMIENTO CORRECTIVO", "EMERGENCIA", "OTROS")</f>
        <v>EMERGENCIA</v>
      </c>
      <c r="AL1590" s="6" t="str">
        <f>+_xlfn.IFS(Tabla1[[#This Row],[Veces obj]]&lt;=1,"0-1",Tabla1[[#This Row],[Veces obj]]&lt;=2,"1-2",Tabla1[[#This Row],[Veces obj]]&lt;=3,"2-3",TRUE,"&gt;3")</f>
        <v>0-1</v>
      </c>
      <c r="AM1590" s="6" t="str">
        <f>+_xlfn.IFS(MONTH(Tabla1[[#This Row],[MES]])&lt;=3,"Q1",MONTH(Tabla1[[#This Row],[MES]])&lt;=6,"Q2",MONTH(Tabla1[[#This Row],[MES]])&lt;=9,"Q3",TRUE,"Q4")</f>
        <v>Q1</v>
      </c>
      <c r="AN1590" t="str">
        <f>+IFERROR(VLOOKUP(Tabla1[[#This Row],[CUENTA]],CTAS[],2,0),"OTROS")</f>
        <v>OTROS</v>
      </c>
      <c r="AP1590" t="str">
        <f>+IFERROR(VLOOKUP(Tabla1[[#This Row],[EMPLEADO]],IS[],3,0),"OTROS")</f>
        <v>OTROS</v>
      </c>
      <c r="AQ1590" t="str">
        <f>+IFERROR(VLOOKUP(Tabla1[[#This Row],[EMPLEADO]],IS[[NÓMINA]:[INGENIERO]],2,0),"OTROS")</f>
        <v>OTROS</v>
      </c>
    </row>
    <row r="1591" spans="1:43" x14ac:dyDescent="0.25">
      <c r="A1591" t="s">
        <v>4444</v>
      </c>
      <c r="B1591">
        <v>1</v>
      </c>
      <c r="C1591" t="s">
        <v>7037</v>
      </c>
      <c r="D1591" t="s">
        <v>38</v>
      </c>
      <c r="E1591" t="s">
        <v>217</v>
      </c>
      <c r="F1591" t="s">
        <v>7038</v>
      </c>
      <c r="G1591" s="17" t="s">
        <v>7039</v>
      </c>
      <c r="H1591" t="s">
        <v>1572</v>
      </c>
      <c r="I1591" t="s">
        <v>43</v>
      </c>
      <c r="J1591" t="s">
        <v>8</v>
      </c>
      <c r="K1591" t="s">
        <v>59</v>
      </c>
      <c r="L1591" t="s">
        <v>2800</v>
      </c>
      <c r="M1591" t="s">
        <v>1707</v>
      </c>
      <c r="N1591">
        <v>0</v>
      </c>
      <c r="O1591" t="s">
        <v>47</v>
      </c>
      <c r="P1591">
        <v>97</v>
      </c>
      <c r="Q1591" t="s">
        <v>48</v>
      </c>
      <c r="R1591" t="s">
        <v>223</v>
      </c>
      <c r="S1591" t="s">
        <v>139</v>
      </c>
      <c r="T1591" t="s">
        <v>51</v>
      </c>
      <c r="U1591" t="s">
        <v>353</v>
      </c>
      <c r="V1591">
        <v>1.1499999999999999</v>
      </c>
      <c r="W1591" s="1">
        <v>1808.95</v>
      </c>
      <c r="X1591">
        <v>1</v>
      </c>
      <c r="Y1591">
        <v>3.17</v>
      </c>
      <c r="Z1591">
        <v>4</v>
      </c>
      <c r="AA1591">
        <v>0.79249999999999998</v>
      </c>
      <c r="AB1591" s="2">
        <v>0</v>
      </c>
      <c r="AC1591" s="1">
        <v>0</v>
      </c>
      <c r="AD1591" s="7">
        <v>43521</v>
      </c>
      <c r="AE1591" s="7">
        <v>43521</v>
      </c>
      <c r="AF1591">
        <v>0</v>
      </c>
      <c r="AG1591" t="s">
        <v>53</v>
      </c>
      <c r="AH1591" s="2">
        <v>0</v>
      </c>
      <c r="AI1591" s="1">
        <v>0</v>
      </c>
      <c r="AJ1591" s="1">
        <v>0</v>
      </c>
      <c r="AK1591" s="6" t="str">
        <f>+IF(Tabla1[[#This Row],[REQUEST_TY]]="SR MANTENIMIENTO CORRECTIVO", "EMERGENCIA", "OTROS")</f>
        <v>EMERGENCIA</v>
      </c>
      <c r="AL1591" s="6" t="str">
        <f>+_xlfn.IFS(Tabla1[[#This Row],[Veces obj]]&lt;=1,"0-1",Tabla1[[#This Row],[Veces obj]]&lt;=2,"1-2",Tabla1[[#This Row],[Veces obj]]&lt;=3,"2-3",TRUE,"&gt;3")</f>
        <v>0-1</v>
      </c>
      <c r="AM1591" s="6" t="str">
        <f>+_xlfn.IFS(MONTH(Tabla1[[#This Row],[MES]])&lt;=3,"Q1",MONTH(Tabla1[[#This Row],[MES]])&lt;=6,"Q2",MONTH(Tabla1[[#This Row],[MES]])&lt;=9,"Q3",TRUE,"Q4")</f>
        <v>Q1</v>
      </c>
      <c r="AN1591" t="str">
        <f>+IFERROR(VLOOKUP(Tabla1[[#This Row],[CUENTA]],CTAS[],2,0),"OTROS")</f>
        <v>OTROS</v>
      </c>
      <c r="AP1591" t="str">
        <f>+IFERROR(VLOOKUP(Tabla1[[#This Row],[EMPLEADO]],IS[],3,0),"OTROS")</f>
        <v>OTROS</v>
      </c>
      <c r="AQ1591" t="str">
        <f>+IFERROR(VLOOKUP(Tabla1[[#This Row],[EMPLEADO]],IS[[NÓMINA]:[INGENIERO]],2,0),"OTROS")</f>
        <v>OTROS</v>
      </c>
    </row>
    <row r="1592" spans="1:43" x14ac:dyDescent="0.25">
      <c r="A1592" t="s">
        <v>36</v>
      </c>
      <c r="B1592">
        <v>1</v>
      </c>
      <c r="C1592" t="s">
        <v>3132</v>
      </c>
      <c r="D1592" t="s">
        <v>38</v>
      </c>
      <c r="E1592" t="s">
        <v>789</v>
      </c>
      <c r="F1592" t="s">
        <v>3133</v>
      </c>
      <c r="G1592" s="17" t="s">
        <v>3134</v>
      </c>
      <c r="H1592" t="s">
        <v>1211</v>
      </c>
      <c r="I1592" t="s">
        <v>43</v>
      </c>
      <c r="J1592" t="s">
        <v>8</v>
      </c>
      <c r="K1592" t="s">
        <v>1521</v>
      </c>
      <c r="L1592" t="s">
        <v>2654</v>
      </c>
      <c r="M1592" t="s">
        <v>411</v>
      </c>
      <c r="N1592">
        <v>0</v>
      </c>
      <c r="O1592" t="s">
        <v>47</v>
      </c>
      <c r="P1592">
        <v>41</v>
      </c>
      <c r="Q1592" t="s">
        <v>82</v>
      </c>
      <c r="R1592" t="s">
        <v>242</v>
      </c>
      <c r="S1592" t="s">
        <v>64</v>
      </c>
      <c r="T1592" t="s">
        <v>51</v>
      </c>
      <c r="U1592" t="s">
        <v>83</v>
      </c>
      <c r="V1592">
        <v>1.05</v>
      </c>
      <c r="W1592" s="1">
        <v>1433.25</v>
      </c>
      <c r="X1592">
        <v>1</v>
      </c>
      <c r="Y1592">
        <v>3.97</v>
      </c>
      <c r="Z1592">
        <v>5</v>
      </c>
      <c r="AA1592">
        <v>0.79400000000000004</v>
      </c>
      <c r="AB1592" s="2">
        <v>0</v>
      </c>
      <c r="AC1592" s="1">
        <v>0</v>
      </c>
      <c r="AD1592" s="7">
        <v>43474</v>
      </c>
      <c r="AE1592" s="7">
        <v>43475</v>
      </c>
      <c r="AF1592">
        <v>1</v>
      </c>
      <c r="AG1592" t="s">
        <v>53</v>
      </c>
      <c r="AH1592" s="2">
        <v>0</v>
      </c>
      <c r="AI1592" s="1">
        <v>0</v>
      </c>
      <c r="AJ1592" s="1">
        <v>0</v>
      </c>
      <c r="AK1592" s="6" t="str">
        <f>+IF(Tabla1[[#This Row],[REQUEST_TY]]="SR MANTENIMIENTO CORRECTIVO", "EMERGENCIA", "OTROS")</f>
        <v>EMERGENCIA</v>
      </c>
      <c r="AL1592" s="6" t="str">
        <f>+_xlfn.IFS(Tabla1[[#This Row],[Veces obj]]&lt;=1,"0-1",Tabla1[[#This Row],[Veces obj]]&lt;=2,"1-2",Tabla1[[#This Row],[Veces obj]]&lt;=3,"2-3",TRUE,"&gt;3")</f>
        <v>0-1</v>
      </c>
      <c r="AM1592" s="6" t="str">
        <f>+_xlfn.IFS(MONTH(Tabla1[[#This Row],[MES]])&lt;=3,"Q1",MONTH(Tabla1[[#This Row],[MES]])&lt;=6,"Q2",MONTH(Tabla1[[#This Row],[MES]])&lt;=9,"Q3",TRUE,"Q4")</f>
        <v>Q1</v>
      </c>
      <c r="AN1592" t="str">
        <f>+IFERROR(VLOOKUP(Tabla1[[#This Row],[CUENTA]],CTAS[],2,0),"OTROS")</f>
        <v>OTROS</v>
      </c>
      <c r="AP1592" t="str">
        <f>+IFERROR(VLOOKUP(Tabla1[[#This Row],[EMPLEADO]],IS[],3,0),"OTROS")</f>
        <v>OTROS</v>
      </c>
      <c r="AQ1592" t="str">
        <f>+IFERROR(VLOOKUP(Tabla1[[#This Row],[EMPLEADO]],IS[[NÓMINA]:[INGENIERO]],2,0),"OTROS")</f>
        <v>OTROS</v>
      </c>
    </row>
    <row r="1593" spans="1:43" x14ac:dyDescent="0.25">
      <c r="A1593" t="s">
        <v>36</v>
      </c>
      <c r="B1593">
        <v>1</v>
      </c>
      <c r="C1593" t="s">
        <v>3135</v>
      </c>
      <c r="D1593" t="s">
        <v>38</v>
      </c>
      <c r="E1593" t="s">
        <v>98</v>
      </c>
      <c r="F1593" t="s">
        <v>3136</v>
      </c>
      <c r="G1593" s="17" t="s">
        <v>1857</v>
      </c>
      <c r="H1593" t="s">
        <v>271</v>
      </c>
      <c r="I1593" t="s">
        <v>43</v>
      </c>
      <c r="J1593" t="s">
        <v>8</v>
      </c>
      <c r="K1593" t="s">
        <v>102</v>
      </c>
      <c r="L1593" t="s">
        <v>517</v>
      </c>
      <c r="M1593" t="s">
        <v>518</v>
      </c>
      <c r="N1593">
        <v>0</v>
      </c>
      <c r="O1593" t="s">
        <v>105</v>
      </c>
      <c r="P1593">
        <v>43</v>
      </c>
      <c r="Q1593" t="s">
        <v>82</v>
      </c>
      <c r="R1593" t="s">
        <v>63</v>
      </c>
      <c r="S1593" t="s">
        <v>64</v>
      </c>
      <c r="T1593" t="s">
        <v>51</v>
      </c>
      <c r="U1593" t="s">
        <v>83</v>
      </c>
      <c r="V1593">
        <v>1.05</v>
      </c>
      <c r="W1593" s="1">
        <v>687.75</v>
      </c>
      <c r="X1593">
        <v>1</v>
      </c>
      <c r="Y1593">
        <v>3.97</v>
      </c>
      <c r="Z1593">
        <v>5</v>
      </c>
      <c r="AA1593">
        <v>0.79400000000000004</v>
      </c>
      <c r="AB1593" s="2">
        <v>0</v>
      </c>
      <c r="AC1593" s="1">
        <v>0</v>
      </c>
      <c r="AD1593" s="7">
        <v>43488</v>
      </c>
      <c r="AE1593" s="7">
        <v>43488</v>
      </c>
      <c r="AF1593">
        <v>0</v>
      </c>
      <c r="AG1593" t="s">
        <v>53</v>
      </c>
      <c r="AH1593" s="2">
        <v>0</v>
      </c>
      <c r="AI1593" s="1">
        <v>0</v>
      </c>
      <c r="AJ1593" s="1">
        <v>0</v>
      </c>
      <c r="AK1593" s="6" t="str">
        <f>+IF(Tabla1[[#This Row],[REQUEST_TY]]="SR MANTENIMIENTO CORRECTIVO", "EMERGENCIA", "OTROS")</f>
        <v>EMERGENCIA</v>
      </c>
      <c r="AL1593" s="6" t="str">
        <f>+_xlfn.IFS(Tabla1[[#This Row],[Veces obj]]&lt;=1,"0-1",Tabla1[[#This Row],[Veces obj]]&lt;=2,"1-2",Tabla1[[#This Row],[Veces obj]]&lt;=3,"2-3",TRUE,"&gt;3")</f>
        <v>0-1</v>
      </c>
      <c r="AM1593" s="6" t="str">
        <f>+_xlfn.IFS(MONTH(Tabla1[[#This Row],[MES]])&lt;=3,"Q1",MONTH(Tabla1[[#This Row],[MES]])&lt;=6,"Q2",MONTH(Tabla1[[#This Row],[MES]])&lt;=9,"Q3",TRUE,"Q4")</f>
        <v>Q1</v>
      </c>
      <c r="AN1593" t="str">
        <f>+IFERROR(VLOOKUP(Tabla1[[#This Row],[CUENTA]],CTAS[],2,0),"OTROS")</f>
        <v>OTROS</v>
      </c>
      <c r="AP1593" t="str">
        <f>+IFERROR(VLOOKUP(Tabla1[[#This Row],[EMPLEADO]],IS[],3,0),"OTROS")</f>
        <v>OTROS</v>
      </c>
      <c r="AQ1593" t="str">
        <f>+IFERROR(VLOOKUP(Tabla1[[#This Row],[EMPLEADO]],IS[[NÓMINA]:[INGENIERO]],2,0),"OTROS")</f>
        <v>OTROS</v>
      </c>
    </row>
    <row r="1594" spans="1:43" x14ac:dyDescent="0.25">
      <c r="A1594" t="s">
        <v>36</v>
      </c>
      <c r="B1594">
        <v>1</v>
      </c>
      <c r="C1594" t="s">
        <v>3137</v>
      </c>
      <c r="D1594" t="s">
        <v>38</v>
      </c>
      <c r="E1594" t="s">
        <v>76</v>
      </c>
      <c r="F1594" t="s">
        <v>3138</v>
      </c>
      <c r="G1594" s="17" t="s">
        <v>1316</v>
      </c>
      <c r="H1594" t="s">
        <v>679</v>
      </c>
      <c r="I1594" t="s">
        <v>43</v>
      </c>
      <c r="J1594" t="s">
        <v>8</v>
      </c>
      <c r="K1594" t="s">
        <v>102</v>
      </c>
      <c r="L1594" t="s">
        <v>500</v>
      </c>
      <c r="M1594" t="s">
        <v>310</v>
      </c>
      <c r="N1594">
        <v>0</v>
      </c>
      <c r="O1594" t="s">
        <v>47</v>
      </c>
      <c r="P1594">
        <v>7</v>
      </c>
      <c r="Q1594" t="s">
        <v>194</v>
      </c>
      <c r="R1594" t="s">
        <v>63</v>
      </c>
      <c r="S1594" t="s">
        <v>64</v>
      </c>
      <c r="T1594" t="s">
        <v>51</v>
      </c>
      <c r="U1594" t="s">
        <v>195</v>
      </c>
      <c r="V1594">
        <v>0.6</v>
      </c>
      <c r="W1594" s="1">
        <v>819</v>
      </c>
      <c r="X1594">
        <v>1</v>
      </c>
      <c r="Y1594">
        <v>3.97</v>
      </c>
      <c r="Z1594">
        <v>5</v>
      </c>
      <c r="AA1594">
        <v>0.79400000000000004</v>
      </c>
      <c r="AB1594" s="2">
        <v>0</v>
      </c>
      <c r="AC1594" s="1">
        <v>0</v>
      </c>
      <c r="AD1594" s="7">
        <v>43489</v>
      </c>
      <c r="AE1594" s="7">
        <v>43489</v>
      </c>
      <c r="AF1594">
        <v>0</v>
      </c>
      <c r="AG1594" t="s">
        <v>53</v>
      </c>
      <c r="AH1594" s="2">
        <v>0</v>
      </c>
      <c r="AI1594" s="1">
        <v>0</v>
      </c>
      <c r="AJ1594" s="1">
        <v>0</v>
      </c>
      <c r="AK1594" s="6" t="str">
        <f>+IF(Tabla1[[#This Row],[REQUEST_TY]]="SR MANTENIMIENTO CORRECTIVO", "EMERGENCIA", "OTROS")</f>
        <v>EMERGENCIA</v>
      </c>
      <c r="AL1594" s="6" t="str">
        <f>+_xlfn.IFS(Tabla1[[#This Row],[Veces obj]]&lt;=1,"0-1",Tabla1[[#This Row],[Veces obj]]&lt;=2,"1-2",Tabla1[[#This Row],[Veces obj]]&lt;=3,"2-3",TRUE,"&gt;3")</f>
        <v>0-1</v>
      </c>
      <c r="AM1594" s="6" t="str">
        <f>+_xlfn.IFS(MONTH(Tabla1[[#This Row],[MES]])&lt;=3,"Q1",MONTH(Tabla1[[#This Row],[MES]])&lt;=6,"Q2",MONTH(Tabla1[[#This Row],[MES]])&lt;=9,"Q3",TRUE,"Q4")</f>
        <v>Q1</v>
      </c>
      <c r="AN1594" t="str">
        <f>+IFERROR(VLOOKUP(Tabla1[[#This Row],[CUENTA]],CTAS[],2,0),"OTROS")</f>
        <v>OTROS</v>
      </c>
      <c r="AP1594" t="str">
        <f>+IFERROR(VLOOKUP(Tabla1[[#This Row],[EMPLEADO]],IS[],3,0),"OTROS")</f>
        <v>OTROS</v>
      </c>
      <c r="AQ1594" t="str">
        <f>+IFERROR(VLOOKUP(Tabla1[[#This Row],[EMPLEADO]],IS[[NÓMINA]:[INGENIERO]],2,0),"OTROS")</f>
        <v>OTROS</v>
      </c>
    </row>
    <row r="1595" spans="1:43" x14ac:dyDescent="0.25">
      <c r="A1595" t="s">
        <v>4444</v>
      </c>
      <c r="B1595">
        <v>1</v>
      </c>
      <c r="C1595" t="s">
        <v>6039</v>
      </c>
      <c r="D1595" t="s">
        <v>38</v>
      </c>
      <c r="E1595" t="s">
        <v>850</v>
      </c>
      <c r="F1595" t="s">
        <v>6040</v>
      </c>
      <c r="G1595" s="17" t="s">
        <v>6041</v>
      </c>
      <c r="H1595" t="s">
        <v>79</v>
      </c>
      <c r="I1595" t="s">
        <v>43</v>
      </c>
      <c r="J1595" t="s">
        <v>8</v>
      </c>
      <c r="K1595" t="s">
        <v>6042</v>
      </c>
      <c r="L1595" t="s">
        <v>6043</v>
      </c>
      <c r="M1595" t="s">
        <v>1482</v>
      </c>
      <c r="N1595">
        <v>0</v>
      </c>
      <c r="O1595" t="s">
        <v>47</v>
      </c>
      <c r="P1595">
        <v>189</v>
      </c>
      <c r="Q1595" t="s">
        <v>48</v>
      </c>
      <c r="R1595" t="s">
        <v>242</v>
      </c>
      <c r="S1595" t="s">
        <v>64</v>
      </c>
      <c r="T1595" t="s">
        <v>51</v>
      </c>
      <c r="U1595" t="s">
        <v>96</v>
      </c>
      <c r="V1595">
        <v>1.1000000000000001</v>
      </c>
      <c r="W1595" s="1">
        <v>1501.5000000000002</v>
      </c>
      <c r="X1595">
        <v>1</v>
      </c>
      <c r="Y1595">
        <v>3.97</v>
      </c>
      <c r="Z1595">
        <v>5</v>
      </c>
      <c r="AA1595">
        <v>0.79400000000000004</v>
      </c>
      <c r="AB1595" s="2">
        <v>0</v>
      </c>
      <c r="AC1595" s="1">
        <v>0</v>
      </c>
      <c r="AD1595" s="7">
        <v>43510</v>
      </c>
      <c r="AE1595" s="7">
        <v>43510</v>
      </c>
      <c r="AF1595">
        <v>0</v>
      </c>
      <c r="AG1595" t="s">
        <v>53</v>
      </c>
      <c r="AH1595" s="2">
        <v>0</v>
      </c>
      <c r="AI1595" s="1">
        <v>0</v>
      </c>
      <c r="AJ1595" s="1">
        <v>0</v>
      </c>
      <c r="AK1595" s="6" t="str">
        <f>+IF(Tabla1[[#This Row],[REQUEST_TY]]="SR MANTENIMIENTO CORRECTIVO", "EMERGENCIA", "OTROS")</f>
        <v>EMERGENCIA</v>
      </c>
      <c r="AL1595" s="6" t="str">
        <f>+_xlfn.IFS(Tabla1[[#This Row],[Veces obj]]&lt;=1,"0-1",Tabla1[[#This Row],[Veces obj]]&lt;=2,"1-2",Tabla1[[#This Row],[Veces obj]]&lt;=3,"2-3",TRUE,"&gt;3")</f>
        <v>0-1</v>
      </c>
      <c r="AM1595" s="6" t="str">
        <f>+_xlfn.IFS(MONTH(Tabla1[[#This Row],[MES]])&lt;=3,"Q1",MONTH(Tabla1[[#This Row],[MES]])&lt;=6,"Q2",MONTH(Tabla1[[#This Row],[MES]])&lt;=9,"Q3",TRUE,"Q4")</f>
        <v>Q1</v>
      </c>
      <c r="AN1595" t="str">
        <f>+IFERROR(VLOOKUP(Tabla1[[#This Row],[CUENTA]],CTAS[],2,0),"OTROS")</f>
        <v>OTROS</v>
      </c>
      <c r="AP1595" t="str">
        <f>+IFERROR(VLOOKUP(Tabla1[[#This Row],[EMPLEADO]],IS[],3,0),"OTROS")</f>
        <v>OTROS</v>
      </c>
      <c r="AQ1595" t="str">
        <f>+IFERROR(VLOOKUP(Tabla1[[#This Row],[EMPLEADO]],IS[[NÓMINA]:[INGENIERO]],2,0),"OTROS")</f>
        <v>OTROS</v>
      </c>
    </row>
    <row r="1596" spans="1:43" x14ac:dyDescent="0.25">
      <c r="A1596" t="s">
        <v>36</v>
      </c>
      <c r="B1596">
        <v>1</v>
      </c>
      <c r="C1596" t="s">
        <v>3139</v>
      </c>
      <c r="D1596" t="s">
        <v>38</v>
      </c>
      <c r="E1596" t="s">
        <v>258</v>
      </c>
      <c r="F1596" t="s">
        <v>3140</v>
      </c>
      <c r="G1596" s="17" t="s">
        <v>3141</v>
      </c>
      <c r="H1596" t="s">
        <v>106</v>
      </c>
      <c r="I1596" t="s">
        <v>43</v>
      </c>
      <c r="J1596" t="s">
        <v>8</v>
      </c>
      <c r="K1596" t="s">
        <v>59</v>
      </c>
      <c r="L1596" t="s">
        <v>130</v>
      </c>
      <c r="M1596" t="s">
        <v>131</v>
      </c>
      <c r="N1596">
        <v>0</v>
      </c>
      <c r="O1596" t="s">
        <v>47</v>
      </c>
      <c r="P1596">
        <v>5</v>
      </c>
      <c r="Q1596" t="s">
        <v>207</v>
      </c>
      <c r="R1596" t="s">
        <v>138</v>
      </c>
      <c r="S1596" t="s">
        <v>139</v>
      </c>
      <c r="T1596" t="s">
        <v>51</v>
      </c>
      <c r="U1596" t="s">
        <v>879</v>
      </c>
      <c r="V1596">
        <v>0.6</v>
      </c>
      <c r="W1596" s="1">
        <v>943.80000000000007</v>
      </c>
      <c r="X1596">
        <v>1</v>
      </c>
      <c r="Y1596">
        <v>3.18</v>
      </c>
      <c r="Z1596">
        <v>4</v>
      </c>
      <c r="AA1596">
        <v>0.79500000000000004</v>
      </c>
      <c r="AB1596" s="2">
        <v>0</v>
      </c>
      <c r="AC1596" s="1">
        <v>0</v>
      </c>
      <c r="AD1596" s="7">
        <v>43493</v>
      </c>
      <c r="AE1596" s="7">
        <v>43493</v>
      </c>
      <c r="AF1596">
        <v>0</v>
      </c>
      <c r="AG1596" t="s">
        <v>53</v>
      </c>
      <c r="AH1596" s="2">
        <v>0</v>
      </c>
      <c r="AI1596" s="1">
        <v>0</v>
      </c>
      <c r="AJ1596" s="1">
        <v>0</v>
      </c>
      <c r="AK1596" s="6" t="str">
        <f>+IF(Tabla1[[#This Row],[REQUEST_TY]]="SR MANTENIMIENTO CORRECTIVO", "EMERGENCIA", "OTROS")</f>
        <v>EMERGENCIA</v>
      </c>
      <c r="AL1596" s="6" t="str">
        <f>+_xlfn.IFS(Tabla1[[#This Row],[Veces obj]]&lt;=1,"0-1",Tabla1[[#This Row],[Veces obj]]&lt;=2,"1-2",Tabla1[[#This Row],[Veces obj]]&lt;=3,"2-3",TRUE,"&gt;3")</f>
        <v>0-1</v>
      </c>
      <c r="AM1596" s="6" t="str">
        <f>+_xlfn.IFS(MONTH(Tabla1[[#This Row],[MES]])&lt;=3,"Q1",MONTH(Tabla1[[#This Row],[MES]])&lt;=6,"Q2",MONTH(Tabla1[[#This Row],[MES]])&lt;=9,"Q3",TRUE,"Q4")</f>
        <v>Q1</v>
      </c>
      <c r="AN1596" t="str">
        <f>+IFERROR(VLOOKUP(Tabla1[[#This Row],[CUENTA]],CTAS[],2,0),"OTROS")</f>
        <v>OTROS</v>
      </c>
      <c r="AP1596" t="str">
        <f>+IFERROR(VLOOKUP(Tabla1[[#This Row],[EMPLEADO]],IS[],3,0),"OTROS")</f>
        <v>OTROS</v>
      </c>
      <c r="AQ1596" t="str">
        <f>+IFERROR(VLOOKUP(Tabla1[[#This Row],[EMPLEADO]],IS[[NÓMINA]:[INGENIERO]],2,0),"OTROS")</f>
        <v>OTROS</v>
      </c>
    </row>
    <row r="1597" spans="1:43" x14ac:dyDescent="0.25">
      <c r="A1597" t="s">
        <v>36</v>
      </c>
      <c r="B1597">
        <v>1</v>
      </c>
      <c r="C1597" t="s">
        <v>3142</v>
      </c>
      <c r="D1597" t="s">
        <v>38</v>
      </c>
      <c r="E1597" t="s">
        <v>725</v>
      </c>
      <c r="F1597" t="s">
        <v>961</v>
      </c>
      <c r="G1597" s="17" t="s">
        <v>3143</v>
      </c>
      <c r="H1597" t="s">
        <v>707</v>
      </c>
      <c r="I1597" t="s">
        <v>43</v>
      </c>
      <c r="J1597" t="s">
        <v>8</v>
      </c>
      <c r="K1597" t="s">
        <v>102</v>
      </c>
      <c r="L1597" t="s">
        <v>728</v>
      </c>
      <c r="M1597" t="s">
        <v>709</v>
      </c>
      <c r="N1597">
        <v>0</v>
      </c>
      <c r="O1597" t="s">
        <v>105</v>
      </c>
      <c r="P1597">
        <v>18</v>
      </c>
      <c r="Q1597" t="s">
        <v>62</v>
      </c>
      <c r="R1597" t="s">
        <v>223</v>
      </c>
      <c r="S1597" t="s">
        <v>139</v>
      </c>
      <c r="T1597" t="s">
        <v>51</v>
      </c>
      <c r="U1597" t="s">
        <v>262</v>
      </c>
      <c r="V1597">
        <v>1.05</v>
      </c>
      <c r="W1597" s="1">
        <v>843.15000000000009</v>
      </c>
      <c r="X1597">
        <v>1</v>
      </c>
      <c r="Y1597">
        <v>3.18</v>
      </c>
      <c r="Z1597">
        <v>4</v>
      </c>
      <c r="AA1597">
        <v>0.79500000000000004</v>
      </c>
      <c r="AB1597" s="2">
        <v>0</v>
      </c>
      <c r="AC1597" s="1">
        <v>0</v>
      </c>
      <c r="AD1597" s="7">
        <v>43494</v>
      </c>
      <c r="AE1597" s="7">
        <v>43494</v>
      </c>
      <c r="AF1597">
        <v>0</v>
      </c>
      <c r="AG1597" t="s">
        <v>53</v>
      </c>
      <c r="AH1597" s="2">
        <v>0</v>
      </c>
      <c r="AI1597" s="1">
        <v>0</v>
      </c>
      <c r="AJ1597" s="1">
        <v>0</v>
      </c>
      <c r="AK1597" s="6" t="str">
        <f>+IF(Tabla1[[#This Row],[REQUEST_TY]]="SR MANTENIMIENTO CORRECTIVO", "EMERGENCIA", "OTROS")</f>
        <v>EMERGENCIA</v>
      </c>
      <c r="AL1597" s="6" t="str">
        <f>+_xlfn.IFS(Tabla1[[#This Row],[Veces obj]]&lt;=1,"0-1",Tabla1[[#This Row],[Veces obj]]&lt;=2,"1-2",Tabla1[[#This Row],[Veces obj]]&lt;=3,"2-3",TRUE,"&gt;3")</f>
        <v>0-1</v>
      </c>
      <c r="AM1597" s="6" t="str">
        <f>+_xlfn.IFS(MONTH(Tabla1[[#This Row],[MES]])&lt;=3,"Q1",MONTH(Tabla1[[#This Row],[MES]])&lt;=6,"Q2",MONTH(Tabla1[[#This Row],[MES]])&lt;=9,"Q3",TRUE,"Q4")</f>
        <v>Q1</v>
      </c>
      <c r="AN1597" t="str">
        <f>+IFERROR(VLOOKUP(Tabla1[[#This Row],[CUENTA]],CTAS[],2,0),"OTROS")</f>
        <v>OTROS</v>
      </c>
      <c r="AP1597" t="str">
        <f>+IFERROR(VLOOKUP(Tabla1[[#This Row],[EMPLEADO]],IS[],3,0),"OTROS")</f>
        <v>OTROS</v>
      </c>
      <c r="AQ1597" t="str">
        <f>+IFERROR(VLOOKUP(Tabla1[[#This Row],[EMPLEADO]],IS[[NÓMINA]:[INGENIERO]],2,0),"OTROS")</f>
        <v>OTROS</v>
      </c>
    </row>
    <row r="1598" spans="1:43" x14ac:dyDescent="0.25">
      <c r="A1598" t="s">
        <v>36</v>
      </c>
      <c r="B1598">
        <v>1</v>
      </c>
      <c r="C1598" t="s">
        <v>3144</v>
      </c>
      <c r="D1598" t="s">
        <v>38</v>
      </c>
      <c r="E1598" t="s">
        <v>39</v>
      </c>
      <c r="F1598" t="s">
        <v>3145</v>
      </c>
      <c r="G1598" s="17" t="s">
        <v>3146</v>
      </c>
      <c r="H1598" t="s">
        <v>42</v>
      </c>
      <c r="I1598" t="s">
        <v>43</v>
      </c>
      <c r="J1598" t="s">
        <v>8</v>
      </c>
      <c r="K1598" t="s">
        <v>798</v>
      </c>
      <c r="L1598" t="s">
        <v>3147</v>
      </c>
      <c r="M1598" t="s">
        <v>794</v>
      </c>
      <c r="N1598">
        <v>1</v>
      </c>
      <c r="O1598" t="s">
        <v>47</v>
      </c>
      <c r="P1598">
        <v>2602</v>
      </c>
      <c r="Q1598" t="s">
        <v>48</v>
      </c>
      <c r="R1598" t="s">
        <v>49</v>
      </c>
      <c r="S1598" t="s">
        <v>50</v>
      </c>
      <c r="T1598" t="s">
        <v>51</v>
      </c>
      <c r="U1598" t="s">
        <v>52</v>
      </c>
      <c r="V1598">
        <v>1.05</v>
      </c>
      <c r="W1598" s="1">
        <v>0</v>
      </c>
      <c r="X1598">
        <v>1</v>
      </c>
      <c r="Y1598">
        <v>3.98</v>
      </c>
      <c r="Z1598">
        <v>5</v>
      </c>
      <c r="AA1598">
        <v>0.79600000000000004</v>
      </c>
      <c r="AB1598" s="2">
        <v>0</v>
      </c>
      <c r="AC1598" s="1">
        <v>0</v>
      </c>
      <c r="AD1598" s="7">
        <v>43481</v>
      </c>
      <c r="AE1598" s="7">
        <v>43481</v>
      </c>
      <c r="AF1598">
        <v>0</v>
      </c>
      <c r="AG1598" t="s">
        <v>53</v>
      </c>
      <c r="AH1598" s="2">
        <v>0</v>
      </c>
      <c r="AI1598" s="1">
        <v>0</v>
      </c>
      <c r="AJ1598" s="1">
        <v>0</v>
      </c>
      <c r="AK1598" s="6" t="str">
        <f>+IF(Tabla1[[#This Row],[REQUEST_TY]]="SR MANTENIMIENTO CORRECTIVO", "EMERGENCIA", "OTROS")</f>
        <v>EMERGENCIA</v>
      </c>
      <c r="AL1598" s="6" t="str">
        <f>+_xlfn.IFS(Tabla1[[#This Row],[Veces obj]]&lt;=1,"0-1",Tabla1[[#This Row],[Veces obj]]&lt;=2,"1-2",Tabla1[[#This Row],[Veces obj]]&lt;=3,"2-3",TRUE,"&gt;3")</f>
        <v>0-1</v>
      </c>
      <c r="AM1598" s="6" t="str">
        <f>+_xlfn.IFS(MONTH(Tabla1[[#This Row],[MES]])&lt;=3,"Q1",MONTH(Tabla1[[#This Row],[MES]])&lt;=6,"Q2",MONTH(Tabla1[[#This Row],[MES]])&lt;=9,"Q3",TRUE,"Q4")</f>
        <v>Q1</v>
      </c>
      <c r="AN1598" t="str">
        <f>+IFERROR(VLOOKUP(Tabla1[[#This Row],[CUENTA]],CTAS[],2,0),"OTROS")</f>
        <v>OTROS</v>
      </c>
      <c r="AP1598" t="str">
        <f>+IFERROR(VLOOKUP(Tabla1[[#This Row],[EMPLEADO]],IS[],3,0),"OTROS")</f>
        <v>OTROS</v>
      </c>
      <c r="AQ1598" t="str">
        <f>+IFERROR(VLOOKUP(Tabla1[[#This Row],[EMPLEADO]],IS[[NÓMINA]:[INGENIERO]],2,0),"OTROS")</f>
        <v>OTROS</v>
      </c>
    </row>
    <row r="1599" spans="1:43" x14ac:dyDescent="0.25">
      <c r="A1599" t="s">
        <v>36</v>
      </c>
      <c r="B1599">
        <v>1</v>
      </c>
      <c r="C1599" t="s">
        <v>3148</v>
      </c>
      <c r="D1599" t="s">
        <v>38</v>
      </c>
      <c r="E1599" t="s">
        <v>3149</v>
      </c>
      <c r="F1599" t="s">
        <v>3150</v>
      </c>
      <c r="G1599" s="17" t="s">
        <v>3151</v>
      </c>
      <c r="H1599" t="s">
        <v>586</v>
      </c>
      <c r="I1599" t="s">
        <v>43</v>
      </c>
      <c r="J1599" t="s">
        <v>8</v>
      </c>
      <c r="K1599" t="s">
        <v>3152</v>
      </c>
      <c r="L1599" t="s">
        <v>3153</v>
      </c>
      <c r="M1599" t="s">
        <v>959</v>
      </c>
      <c r="N1599">
        <v>0</v>
      </c>
      <c r="O1599" t="s">
        <v>47</v>
      </c>
      <c r="P1599">
        <v>111</v>
      </c>
      <c r="Q1599" t="s">
        <v>48</v>
      </c>
      <c r="R1599" t="s">
        <v>235</v>
      </c>
      <c r="S1599" t="s">
        <v>50</v>
      </c>
      <c r="T1599" t="s">
        <v>51</v>
      </c>
      <c r="U1599" t="s">
        <v>52</v>
      </c>
      <c r="V1599">
        <v>1.05</v>
      </c>
      <c r="W1599" s="1">
        <v>750.75000000000011</v>
      </c>
      <c r="X1599">
        <v>1</v>
      </c>
      <c r="Y1599">
        <v>4</v>
      </c>
      <c r="Z1599">
        <v>5</v>
      </c>
      <c r="AA1599">
        <v>0.8</v>
      </c>
      <c r="AB1599" s="2">
        <v>0</v>
      </c>
      <c r="AC1599" s="1">
        <v>0</v>
      </c>
      <c r="AD1599" s="7">
        <v>43474</v>
      </c>
      <c r="AE1599" s="7">
        <v>43475</v>
      </c>
      <c r="AF1599">
        <v>1</v>
      </c>
      <c r="AG1599" t="s">
        <v>53</v>
      </c>
      <c r="AH1599" s="2">
        <v>0</v>
      </c>
      <c r="AI1599" s="1">
        <v>0</v>
      </c>
      <c r="AJ1599" s="1">
        <v>0</v>
      </c>
      <c r="AK1599" s="6" t="str">
        <f>+IF(Tabla1[[#This Row],[REQUEST_TY]]="SR MANTENIMIENTO CORRECTIVO", "EMERGENCIA", "OTROS")</f>
        <v>EMERGENCIA</v>
      </c>
      <c r="AL1599" s="6" t="str">
        <f>+_xlfn.IFS(Tabla1[[#This Row],[Veces obj]]&lt;=1,"0-1",Tabla1[[#This Row],[Veces obj]]&lt;=2,"1-2",Tabla1[[#This Row],[Veces obj]]&lt;=3,"2-3",TRUE,"&gt;3")</f>
        <v>0-1</v>
      </c>
      <c r="AM1599" s="6" t="str">
        <f>+_xlfn.IFS(MONTH(Tabla1[[#This Row],[MES]])&lt;=3,"Q1",MONTH(Tabla1[[#This Row],[MES]])&lt;=6,"Q2",MONTH(Tabla1[[#This Row],[MES]])&lt;=9,"Q3",TRUE,"Q4")</f>
        <v>Q1</v>
      </c>
      <c r="AN1599" t="str">
        <f>+IFERROR(VLOOKUP(Tabla1[[#This Row],[CUENTA]],CTAS[],2,0),"OTROS")</f>
        <v>OTROS</v>
      </c>
      <c r="AP1599" t="str">
        <f>+IFERROR(VLOOKUP(Tabla1[[#This Row],[EMPLEADO]],IS[],3,0),"OTROS")</f>
        <v>OTROS</v>
      </c>
      <c r="AQ1599" t="str">
        <f>+IFERROR(VLOOKUP(Tabla1[[#This Row],[EMPLEADO]],IS[[NÓMINA]:[INGENIERO]],2,0),"OTROS")</f>
        <v>OTROS</v>
      </c>
    </row>
    <row r="1600" spans="1:43" x14ac:dyDescent="0.25">
      <c r="A1600" t="s">
        <v>36</v>
      </c>
      <c r="B1600">
        <v>1</v>
      </c>
      <c r="C1600" t="s">
        <v>3154</v>
      </c>
      <c r="D1600" t="s">
        <v>38</v>
      </c>
      <c r="E1600" t="s">
        <v>76</v>
      </c>
      <c r="F1600" t="s">
        <v>3155</v>
      </c>
      <c r="G1600" s="17" t="s">
        <v>628</v>
      </c>
      <c r="H1600" t="s">
        <v>915</v>
      </c>
      <c r="I1600" t="s">
        <v>43</v>
      </c>
      <c r="J1600" t="s">
        <v>8</v>
      </c>
      <c r="K1600" t="s">
        <v>59</v>
      </c>
      <c r="L1600" t="s">
        <v>629</v>
      </c>
      <c r="M1600" t="s">
        <v>46</v>
      </c>
      <c r="N1600">
        <v>0</v>
      </c>
      <c r="O1600" t="s">
        <v>47</v>
      </c>
      <c r="P1600">
        <v>55</v>
      </c>
      <c r="Q1600" t="s">
        <v>82</v>
      </c>
      <c r="R1600" t="s">
        <v>63</v>
      </c>
      <c r="S1600" t="s">
        <v>64</v>
      </c>
      <c r="T1600" t="s">
        <v>51</v>
      </c>
      <c r="U1600" t="s">
        <v>83</v>
      </c>
      <c r="V1600">
        <v>1.05</v>
      </c>
      <c r="W1600" s="1">
        <v>1433.25</v>
      </c>
      <c r="X1600">
        <v>1</v>
      </c>
      <c r="Y1600">
        <v>4</v>
      </c>
      <c r="Z1600">
        <v>5</v>
      </c>
      <c r="AA1600">
        <v>0.8</v>
      </c>
      <c r="AB1600" s="2">
        <v>0</v>
      </c>
      <c r="AC1600" s="1">
        <v>0</v>
      </c>
      <c r="AD1600" s="7">
        <v>43479</v>
      </c>
      <c r="AE1600" s="7">
        <v>43479</v>
      </c>
      <c r="AF1600">
        <v>0</v>
      </c>
      <c r="AG1600" t="s">
        <v>53</v>
      </c>
      <c r="AH1600" s="2">
        <v>0</v>
      </c>
      <c r="AI1600" s="1">
        <v>0</v>
      </c>
      <c r="AJ1600" s="1">
        <v>0</v>
      </c>
      <c r="AK1600" s="6" t="str">
        <f>+IF(Tabla1[[#This Row],[REQUEST_TY]]="SR MANTENIMIENTO CORRECTIVO", "EMERGENCIA", "OTROS")</f>
        <v>EMERGENCIA</v>
      </c>
      <c r="AL1600" s="6" t="str">
        <f>+_xlfn.IFS(Tabla1[[#This Row],[Veces obj]]&lt;=1,"0-1",Tabla1[[#This Row],[Veces obj]]&lt;=2,"1-2",Tabla1[[#This Row],[Veces obj]]&lt;=3,"2-3",TRUE,"&gt;3")</f>
        <v>0-1</v>
      </c>
      <c r="AM1600" s="6" t="str">
        <f>+_xlfn.IFS(MONTH(Tabla1[[#This Row],[MES]])&lt;=3,"Q1",MONTH(Tabla1[[#This Row],[MES]])&lt;=6,"Q2",MONTH(Tabla1[[#This Row],[MES]])&lt;=9,"Q3",TRUE,"Q4")</f>
        <v>Q1</v>
      </c>
      <c r="AN1600" t="str">
        <f>+IFERROR(VLOOKUP(Tabla1[[#This Row],[CUENTA]],CTAS[],2,0),"OTROS")</f>
        <v>OTROS</v>
      </c>
      <c r="AP1600" t="str">
        <f>+IFERROR(VLOOKUP(Tabla1[[#This Row],[EMPLEADO]],IS[],3,0),"OTROS")</f>
        <v>OTROS</v>
      </c>
      <c r="AQ1600" t="str">
        <f>+IFERROR(VLOOKUP(Tabla1[[#This Row],[EMPLEADO]],IS[[NÓMINA]:[INGENIERO]],2,0),"OTROS")</f>
        <v>OTROS</v>
      </c>
    </row>
    <row r="1601" spans="1:43" x14ac:dyDescent="0.25">
      <c r="A1601" t="s">
        <v>36</v>
      </c>
      <c r="B1601">
        <v>1</v>
      </c>
      <c r="C1601" t="s">
        <v>3156</v>
      </c>
      <c r="D1601" t="s">
        <v>38</v>
      </c>
      <c r="E1601" t="s">
        <v>217</v>
      </c>
      <c r="F1601" t="s">
        <v>3157</v>
      </c>
      <c r="G1601" s="17" t="s">
        <v>3158</v>
      </c>
      <c r="H1601" t="s">
        <v>471</v>
      </c>
      <c r="I1601" t="s">
        <v>43</v>
      </c>
      <c r="J1601" t="s">
        <v>8</v>
      </c>
      <c r="K1601" t="s">
        <v>59</v>
      </c>
      <c r="L1601" t="s">
        <v>780</v>
      </c>
      <c r="M1601" t="s">
        <v>310</v>
      </c>
      <c r="N1601">
        <v>0</v>
      </c>
      <c r="O1601" t="s">
        <v>47</v>
      </c>
      <c r="P1601">
        <v>78</v>
      </c>
      <c r="Q1601" t="s">
        <v>48</v>
      </c>
      <c r="R1601" t="s">
        <v>223</v>
      </c>
      <c r="S1601" t="s">
        <v>139</v>
      </c>
      <c r="T1601" t="s">
        <v>51</v>
      </c>
      <c r="U1601" t="s">
        <v>353</v>
      </c>
      <c r="V1601">
        <v>1.1499999999999999</v>
      </c>
      <c r="W1601" s="1">
        <v>1808.95</v>
      </c>
      <c r="X1601">
        <v>1</v>
      </c>
      <c r="Y1601">
        <v>3.2</v>
      </c>
      <c r="Z1601">
        <v>4</v>
      </c>
      <c r="AA1601">
        <v>0.8</v>
      </c>
      <c r="AB1601" s="2">
        <v>0</v>
      </c>
      <c r="AC1601" s="1">
        <v>0</v>
      </c>
      <c r="AD1601" s="7">
        <v>43480</v>
      </c>
      <c r="AE1601" s="7">
        <v>43480</v>
      </c>
      <c r="AF1601">
        <v>0</v>
      </c>
      <c r="AG1601" t="s">
        <v>53</v>
      </c>
      <c r="AH1601" s="2">
        <v>0</v>
      </c>
      <c r="AI1601" s="1">
        <v>0</v>
      </c>
      <c r="AJ1601" s="1">
        <v>0</v>
      </c>
      <c r="AK1601" s="6" t="str">
        <f>+IF(Tabla1[[#This Row],[REQUEST_TY]]="SR MANTENIMIENTO CORRECTIVO", "EMERGENCIA", "OTROS")</f>
        <v>EMERGENCIA</v>
      </c>
      <c r="AL1601" s="6" t="str">
        <f>+_xlfn.IFS(Tabla1[[#This Row],[Veces obj]]&lt;=1,"0-1",Tabla1[[#This Row],[Veces obj]]&lt;=2,"1-2",Tabla1[[#This Row],[Veces obj]]&lt;=3,"2-3",TRUE,"&gt;3")</f>
        <v>0-1</v>
      </c>
      <c r="AM1601" s="6" t="str">
        <f>+_xlfn.IFS(MONTH(Tabla1[[#This Row],[MES]])&lt;=3,"Q1",MONTH(Tabla1[[#This Row],[MES]])&lt;=6,"Q2",MONTH(Tabla1[[#This Row],[MES]])&lt;=9,"Q3",TRUE,"Q4")</f>
        <v>Q1</v>
      </c>
      <c r="AN1601" t="str">
        <f>+IFERROR(VLOOKUP(Tabla1[[#This Row],[CUENTA]],CTAS[],2,0),"OTROS")</f>
        <v>OTROS</v>
      </c>
      <c r="AP1601" t="str">
        <f>+IFERROR(VLOOKUP(Tabla1[[#This Row],[EMPLEADO]],IS[],3,0),"OTROS")</f>
        <v>OTROS</v>
      </c>
      <c r="AQ1601" t="str">
        <f>+IFERROR(VLOOKUP(Tabla1[[#This Row],[EMPLEADO]],IS[[NÓMINA]:[INGENIERO]],2,0),"OTROS")</f>
        <v>OTROS</v>
      </c>
    </row>
    <row r="1602" spans="1:43" x14ac:dyDescent="0.25">
      <c r="A1602" t="s">
        <v>36</v>
      </c>
      <c r="B1602">
        <v>1</v>
      </c>
      <c r="C1602" t="s">
        <v>3159</v>
      </c>
      <c r="D1602" t="s">
        <v>38</v>
      </c>
      <c r="E1602" t="s">
        <v>76</v>
      </c>
      <c r="F1602" t="s">
        <v>3160</v>
      </c>
      <c r="G1602" s="17" t="s">
        <v>1589</v>
      </c>
      <c r="H1602" t="s">
        <v>1052</v>
      </c>
      <c r="I1602" t="s">
        <v>43</v>
      </c>
      <c r="J1602" t="s">
        <v>8</v>
      </c>
      <c r="K1602" t="s">
        <v>102</v>
      </c>
      <c r="L1602" t="s">
        <v>1590</v>
      </c>
      <c r="M1602" t="s">
        <v>222</v>
      </c>
      <c r="N1602">
        <v>0</v>
      </c>
      <c r="O1602" t="s">
        <v>47</v>
      </c>
      <c r="P1602">
        <v>29</v>
      </c>
      <c r="Q1602" t="s">
        <v>62</v>
      </c>
      <c r="R1602" t="s">
        <v>63</v>
      </c>
      <c r="S1602" t="s">
        <v>64</v>
      </c>
      <c r="T1602" t="s">
        <v>51</v>
      </c>
      <c r="U1602" t="s">
        <v>65</v>
      </c>
      <c r="V1602">
        <v>0.8</v>
      </c>
      <c r="W1602" s="1">
        <v>1092</v>
      </c>
      <c r="X1602">
        <v>1</v>
      </c>
      <c r="Y1602">
        <v>4</v>
      </c>
      <c r="Z1602">
        <v>5</v>
      </c>
      <c r="AA1602">
        <v>0.8</v>
      </c>
      <c r="AB1602" s="2">
        <v>0</v>
      </c>
      <c r="AC1602" s="1">
        <v>0</v>
      </c>
      <c r="AD1602" s="7">
        <v>43481</v>
      </c>
      <c r="AE1602" s="7">
        <v>43481</v>
      </c>
      <c r="AF1602">
        <v>0</v>
      </c>
      <c r="AG1602" t="s">
        <v>53</v>
      </c>
      <c r="AH1602" s="2">
        <v>0</v>
      </c>
      <c r="AI1602" s="1">
        <v>0</v>
      </c>
      <c r="AJ1602" s="1">
        <v>0</v>
      </c>
      <c r="AK1602" s="6" t="str">
        <f>+IF(Tabla1[[#This Row],[REQUEST_TY]]="SR MANTENIMIENTO CORRECTIVO", "EMERGENCIA", "OTROS")</f>
        <v>EMERGENCIA</v>
      </c>
      <c r="AL1602" s="6" t="str">
        <f>+_xlfn.IFS(Tabla1[[#This Row],[Veces obj]]&lt;=1,"0-1",Tabla1[[#This Row],[Veces obj]]&lt;=2,"1-2",Tabla1[[#This Row],[Veces obj]]&lt;=3,"2-3",TRUE,"&gt;3")</f>
        <v>0-1</v>
      </c>
      <c r="AM1602" s="6" t="str">
        <f>+_xlfn.IFS(MONTH(Tabla1[[#This Row],[MES]])&lt;=3,"Q1",MONTH(Tabla1[[#This Row],[MES]])&lt;=6,"Q2",MONTH(Tabla1[[#This Row],[MES]])&lt;=9,"Q3",TRUE,"Q4")</f>
        <v>Q1</v>
      </c>
      <c r="AN1602" t="str">
        <f>+IFERROR(VLOOKUP(Tabla1[[#This Row],[CUENTA]],CTAS[],2,0),"OTROS")</f>
        <v>OTROS</v>
      </c>
      <c r="AP1602" t="str">
        <f>+IFERROR(VLOOKUP(Tabla1[[#This Row],[EMPLEADO]],IS[],3,0),"OTROS")</f>
        <v>OTROS</v>
      </c>
      <c r="AQ1602" t="str">
        <f>+IFERROR(VLOOKUP(Tabla1[[#This Row],[EMPLEADO]],IS[[NÓMINA]:[INGENIERO]],2,0),"OTROS")</f>
        <v>OTROS</v>
      </c>
    </row>
    <row r="1603" spans="1:43" x14ac:dyDescent="0.25">
      <c r="A1603" t="s">
        <v>36</v>
      </c>
      <c r="B1603">
        <v>1</v>
      </c>
      <c r="C1603" t="s">
        <v>3161</v>
      </c>
      <c r="D1603" t="s">
        <v>38</v>
      </c>
      <c r="E1603" t="s">
        <v>176</v>
      </c>
      <c r="F1603" t="s">
        <v>3162</v>
      </c>
      <c r="G1603" s="17" t="s">
        <v>3163</v>
      </c>
      <c r="H1603" t="s">
        <v>58</v>
      </c>
      <c r="I1603" t="s">
        <v>43</v>
      </c>
      <c r="J1603" t="s">
        <v>8</v>
      </c>
      <c r="K1603" t="s">
        <v>338</v>
      </c>
      <c r="L1603" t="s">
        <v>3164</v>
      </c>
      <c r="M1603" t="s">
        <v>222</v>
      </c>
      <c r="N1603">
        <v>0</v>
      </c>
      <c r="O1603" t="s">
        <v>47</v>
      </c>
      <c r="P1603">
        <v>59</v>
      </c>
      <c r="Q1603" t="s">
        <v>82</v>
      </c>
      <c r="R1603" t="s">
        <v>49</v>
      </c>
      <c r="S1603" t="s">
        <v>50</v>
      </c>
      <c r="T1603" t="s">
        <v>51</v>
      </c>
      <c r="U1603" t="s">
        <v>120</v>
      </c>
      <c r="V1603">
        <v>0.8</v>
      </c>
      <c r="W1603" s="1">
        <v>572.00000000000011</v>
      </c>
      <c r="X1603">
        <v>1</v>
      </c>
      <c r="Y1603">
        <v>4</v>
      </c>
      <c r="Z1603">
        <v>5</v>
      </c>
      <c r="AA1603">
        <v>0.8</v>
      </c>
      <c r="AB1603" s="2">
        <v>0</v>
      </c>
      <c r="AC1603" s="1">
        <v>0</v>
      </c>
      <c r="AD1603" s="7">
        <v>43494</v>
      </c>
      <c r="AE1603" s="7">
        <v>43494</v>
      </c>
      <c r="AF1603">
        <v>0</v>
      </c>
      <c r="AG1603" t="s">
        <v>53</v>
      </c>
      <c r="AH1603" s="2">
        <v>0</v>
      </c>
      <c r="AI1603" s="1">
        <v>0</v>
      </c>
      <c r="AJ1603" s="1">
        <v>0</v>
      </c>
      <c r="AK1603" s="6" t="str">
        <f>+IF(Tabla1[[#This Row],[REQUEST_TY]]="SR MANTENIMIENTO CORRECTIVO", "EMERGENCIA", "OTROS")</f>
        <v>EMERGENCIA</v>
      </c>
      <c r="AL1603" s="6" t="str">
        <f>+_xlfn.IFS(Tabla1[[#This Row],[Veces obj]]&lt;=1,"0-1",Tabla1[[#This Row],[Veces obj]]&lt;=2,"1-2",Tabla1[[#This Row],[Veces obj]]&lt;=3,"2-3",TRUE,"&gt;3")</f>
        <v>0-1</v>
      </c>
      <c r="AM1603" s="6" t="str">
        <f>+_xlfn.IFS(MONTH(Tabla1[[#This Row],[MES]])&lt;=3,"Q1",MONTH(Tabla1[[#This Row],[MES]])&lt;=6,"Q2",MONTH(Tabla1[[#This Row],[MES]])&lt;=9,"Q3",TRUE,"Q4")</f>
        <v>Q1</v>
      </c>
      <c r="AN1603" t="str">
        <f>+IFERROR(VLOOKUP(Tabla1[[#This Row],[CUENTA]],CTAS[],2,0),"OTROS")</f>
        <v>OTROS</v>
      </c>
      <c r="AP1603" t="str">
        <f>+IFERROR(VLOOKUP(Tabla1[[#This Row],[EMPLEADO]],IS[],3,0),"OTROS")</f>
        <v>OTROS</v>
      </c>
      <c r="AQ1603" t="str">
        <f>+IFERROR(VLOOKUP(Tabla1[[#This Row],[EMPLEADO]],IS[[NÓMINA]:[INGENIERO]],2,0),"OTROS")</f>
        <v>OTROS</v>
      </c>
    </row>
    <row r="1604" spans="1:43" x14ac:dyDescent="0.25">
      <c r="A1604" t="s">
        <v>4444</v>
      </c>
      <c r="B1604">
        <v>1</v>
      </c>
      <c r="C1604" t="s">
        <v>7150</v>
      </c>
      <c r="D1604" t="s">
        <v>38</v>
      </c>
      <c r="E1604" t="s">
        <v>98</v>
      </c>
      <c r="F1604" t="s">
        <v>7151</v>
      </c>
      <c r="G1604" s="17" t="s">
        <v>1650</v>
      </c>
      <c r="H1604" t="s">
        <v>679</v>
      </c>
      <c r="I1604" t="s">
        <v>43</v>
      </c>
      <c r="J1604" t="s">
        <v>8</v>
      </c>
      <c r="K1604" t="s">
        <v>102</v>
      </c>
      <c r="L1604" t="s">
        <v>1651</v>
      </c>
      <c r="M1604" t="s">
        <v>46</v>
      </c>
      <c r="N1604">
        <v>0</v>
      </c>
      <c r="O1604" t="s">
        <v>47</v>
      </c>
      <c r="P1604">
        <v>44</v>
      </c>
      <c r="Q1604" t="s">
        <v>82</v>
      </c>
      <c r="R1604" t="s">
        <v>63</v>
      </c>
      <c r="S1604" t="s">
        <v>64</v>
      </c>
      <c r="T1604" t="s">
        <v>51</v>
      </c>
      <c r="U1604" t="s">
        <v>83</v>
      </c>
      <c r="V1604">
        <v>1.05</v>
      </c>
      <c r="W1604" s="1">
        <v>1433.25</v>
      </c>
      <c r="X1604">
        <v>1</v>
      </c>
      <c r="Y1604">
        <v>4</v>
      </c>
      <c r="Z1604">
        <v>5</v>
      </c>
      <c r="AA1604">
        <v>0.8</v>
      </c>
      <c r="AB1604" s="2">
        <v>0</v>
      </c>
      <c r="AC1604" s="1">
        <v>0</v>
      </c>
      <c r="AD1604" s="7">
        <v>43522</v>
      </c>
      <c r="AE1604" s="7">
        <v>43522</v>
      </c>
      <c r="AF1604">
        <v>0</v>
      </c>
      <c r="AG1604" t="s">
        <v>53</v>
      </c>
      <c r="AH1604" s="2">
        <v>0</v>
      </c>
      <c r="AI1604" s="1">
        <v>0</v>
      </c>
      <c r="AJ1604" s="1">
        <v>0</v>
      </c>
      <c r="AK1604" s="6" t="str">
        <f>+IF(Tabla1[[#This Row],[REQUEST_TY]]="SR MANTENIMIENTO CORRECTIVO", "EMERGENCIA", "OTROS")</f>
        <v>EMERGENCIA</v>
      </c>
      <c r="AL1604" s="6" t="str">
        <f>+_xlfn.IFS(Tabla1[[#This Row],[Veces obj]]&lt;=1,"0-1",Tabla1[[#This Row],[Veces obj]]&lt;=2,"1-2",Tabla1[[#This Row],[Veces obj]]&lt;=3,"2-3",TRUE,"&gt;3")</f>
        <v>0-1</v>
      </c>
      <c r="AM1604" s="6" t="str">
        <f>+_xlfn.IFS(MONTH(Tabla1[[#This Row],[MES]])&lt;=3,"Q1",MONTH(Tabla1[[#This Row],[MES]])&lt;=6,"Q2",MONTH(Tabla1[[#This Row],[MES]])&lt;=9,"Q3",TRUE,"Q4")</f>
        <v>Q1</v>
      </c>
      <c r="AN1604" t="str">
        <f>+IFERROR(VLOOKUP(Tabla1[[#This Row],[CUENTA]],CTAS[],2,0),"OTROS")</f>
        <v>OTROS</v>
      </c>
      <c r="AP1604" t="str">
        <f>+IFERROR(VLOOKUP(Tabla1[[#This Row],[EMPLEADO]],IS[],3,0),"OTROS")</f>
        <v>OTROS</v>
      </c>
      <c r="AQ1604" t="str">
        <f>+IFERROR(VLOOKUP(Tabla1[[#This Row],[EMPLEADO]],IS[[NÓMINA]:[INGENIERO]],2,0),"OTROS")</f>
        <v>OTROS</v>
      </c>
    </row>
    <row r="1605" spans="1:43" x14ac:dyDescent="0.25">
      <c r="A1605" t="s">
        <v>4444</v>
      </c>
      <c r="B1605">
        <v>1</v>
      </c>
      <c r="C1605" t="s">
        <v>6255</v>
      </c>
      <c r="D1605" t="s">
        <v>38</v>
      </c>
      <c r="E1605" t="s">
        <v>76</v>
      </c>
      <c r="F1605" t="s">
        <v>6256</v>
      </c>
      <c r="G1605" s="17" t="s">
        <v>5004</v>
      </c>
      <c r="H1605" t="s">
        <v>58</v>
      </c>
      <c r="I1605" t="s">
        <v>43</v>
      </c>
      <c r="J1605" t="s">
        <v>8</v>
      </c>
      <c r="K1605" t="s">
        <v>1541</v>
      </c>
      <c r="L1605" t="s">
        <v>3006</v>
      </c>
      <c r="M1605" t="s">
        <v>3007</v>
      </c>
      <c r="N1605">
        <v>0</v>
      </c>
      <c r="O1605" t="s">
        <v>47</v>
      </c>
      <c r="P1605">
        <v>10</v>
      </c>
      <c r="Q1605" t="s">
        <v>194</v>
      </c>
      <c r="R1605" t="s">
        <v>63</v>
      </c>
      <c r="S1605" t="s">
        <v>64</v>
      </c>
      <c r="T1605" t="s">
        <v>208</v>
      </c>
      <c r="U1605" t="s">
        <v>195</v>
      </c>
      <c r="V1605">
        <v>0.6</v>
      </c>
      <c r="W1605" s="1">
        <v>819</v>
      </c>
      <c r="X1605">
        <v>1</v>
      </c>
      <c r="Y1605">
        <v>7.22</v>
      </c>
      <c r="Z1605">
        <v>9</v>
      </c>
      <c r="AA1605">
        <v>0.80222222222222217</v>
      </c>
      <c r="AB1605" s="2">
        <v>0</v>
      </c>
      <c r="AC1605" s="1">
        <v>0</v>
      </c>
      <c r="AD1605" s="7">
        <v>43514</v>
      </c>
      <c r="AE1605" s="7">
        <v>43514</v>
      </c>
      <c r="AF1605">
        <v>0</v>
      </c>
      <c r="AG1605" t="s">
        <v>53</v>
      </c>
      <c r="AH1605" s="2">
        <v>0</v>
      </c>
      <c r="AI1605" s="1">
        <v>0</v>
      </c>
      <c r="AJ1605" s="1">
        <v>0</v>
      </c>
      <c r="AK1605" s="6" t="str">
        <f>+IF(Tabla1[[#This Row],[REQUEST_TY]]="SR MANTENIMIENTO CORRECTIVO", "EMERGENCIA", "OTROS")</f>
        <v>EMERGENCIA</v>
      </c>
      <c r="AL1605" s="6" t="str">
        <f>+_xlfn.IFS(Tabla1[[#This Row],[Veces obj]]&lt;=1,"0-1",Tabla1[[#This Row],[Veces obj]]&lt;=2,"1-2",Tabla1[[#This Row],[Veces obj]]&lt;=3,"2-3",TRUE,"&gt;3")</f>
        <v>0-1</v>
      </c>
      <c r="AM1605" s="6" t="str">
        <f>+_xlfn.IFS(MONTH(Tabla1[[#This Row],[MES]])&lt;=3,"Q1",MONTH(Tabla1[[#This Row],[MES]])&lt;=6,"Q2",MONTH(Tabla1[[#This Row],[MES]])&lt;=9,"Q3",TRUE,"Q4")</f>
        <v>Q1</v>
      </c>
      <c r="AN1605" t="str">
        <f>+IFERROR(VLOOKUP(Tabla1[[#This Row],[CUENTA]],CTAS[],2,0),"OTROS")</f>
        <v>OTROS</v>
      </c>
      <c r="AP1605" t="str">
        <f>+IFERROR(VLOOKUP(Tabla1[[#This Row],[EMPLEADO]],IS[],3,0),"OTROS")</f>
        <v>OTROS</v>
      </c>
      <c r="AQ1605" t="str">
        <f>+IFERROR(VLOOKUP(Tabla1[[#This Row],[EMPLEADO]],IS[[NÓMINA]:[INGENIERO]],2,0),"OTROS")</f>
        <v>OTROS</v>
      </c>
    </row>
    <row r="1606" spans="1:43" x14ac:dyDescent="0.25">
      <c r="A1606" t="s">
        <v>36</v>
      </c>
      <c r="B1606">
        <v>1</v>
      </c>
      <c r="C1606" t="s">
        <v>3165</v>
      </c>
      <c r="D1606" t="s">
        <v>38</v>
      </c>
      <c r="E1606" t="s">
        <v>725</v>
      </c>
      <c r="F1606" t="s">
        <v>3166</v>
      </c>
      <c r="G1606" s="17" t="s">
        <v>3167</v>
      </c>
      <c r="H1606" t="s">
        <v>271</v>
      </c>
      <c r="I1606" t="s">
        <v>43</v>
      </c>
      <c r="J1606" t="s">
        <v>8</v>
      </c>
      <c r="K1606" t="s">
        <v>102</v>
      </c>
      <c r="L1606" t="s">
        <v>272</v>
      </c>
      <c r="M1606" t="s">
        <v>273</v>
      </c>
      <c r="N1606">
        <v>0</v>
      </c>
      <c r="O1606" t="s">
        <v>105</v>
      </c>
      <c r="P1606">
        <v>85</v>
      </c>
      <c r="Q1606" t="s">
        <v>48</v>
      </c>
      <c r="R1606" t="s">
        <v>223</v>
      </c>
      <c r="S1606" t="s">
        <v>139</v>
      </c>
      <c r="T1606" t="s">
        <v>51</v>
      </c>
      <c r="U1606" t="s">
        <v>353</v>
      </c>
      <c r="V1606">
        <v>1.1499999999999999</v>
      </c>
      <c r="W1606" s="1">
        <v>923.44999999999993</v>
      </c>
      <c r="X1606">
        <v>1</v>
      </c>
      <c r="Y1606">
        <v>3.21</v>
      </c>
      <c r="Z1606">
        <v>4</v>
      </c>
      <c r="AA1606">
        <v>0.80249999999999999</v>
      </c>
      <c r="AB1606" s="2">
        <v>0</v>
      </c>
      <c r="AC1606" s="1">
        <v>0</v>
      </c>
      <c r="AD1606" s="7">
        <v>43490</v>
      </c>
      <c r="AE1606" s="7">
        <v>43490</v>
      </c>
      <c r="AF1606">
        <v>0</v>
      </c>
      <c r="AG1606" t="s">
        <v>53</v>
      </c>
      <c r="AH1606" s="2">
        <v>0</v>
      </c>
      <c r="AI1606" s="1">
        <v>0</v>
      </c>
      <c r="AJ1606" s="1">
        <v>0</v>
      </c>
      <c r="AK1606" s="6" t="str">
        <f>+IF(Tabla1[[#This Row],[REQUEST_TY]]="SR MANTENIMIENTO CORRECTIVO", "EMERGENCIA", "OTROS")</f>
        <v>EMERGENCIA</v>
      </c>
      <c r="AL1606" s="6" t="str">
        <f>+_xlfn.IFS(Tabla1[[#This Row],[Veces obj]]&lt;=1,"0-1",Tabla1[[#This Row],[Veces obj]]&lt;=2,"1-2",Tabla1[[#This Row],[Veces obj]]&lt;=3,"2-3",TRUE,"&gt;3")</f>
        <v>0-1</v>
      </c>
      <c r="AM1606" s="6" t="str">
        <f>+_xlfn.IFS(MONTH(Tabla1[[#This Row],[MES]])&lt;=3,"Q1",MONTH(Tabla1[[#This Row],[MES]])&lt;=6,"Q2",MONTH(Tabla1[[#This Row],[MES]])&lt;=9,"Q3",TRUE,"Q4")</f>
        <v>Q1</v>
      </c>
      <c r="AN1606" t="str">
        <f>+IFERROR(VLOOKUP(Tabla1[[#This Row],[CUENTA]],CTAS[],2,0),"OTROS")</f>
        <v>OTROS</v>
      </c>
      <c r="AP1606" t="str">
        <f>+IFERROR(VLOOKUP(Tabla1[[#This Row],[EMPLEADO]],IS[],3,0),"OTROS")</f>
        <v>OTROS</v>
      </c>
      <c r="AQ1606" t="str">
        <f>+IFERROR(VLOOKUP(Tabla1[[#This Row],[EMPLEADO]],IS[[NÓMINA]:[INGENIERO]],2,0),"OTROS")</f>
        <v>OTROS</v>
      </c>
    </row>
    <row r="1607" spans="1:43" x14ac:dyDescent="0.25">
      <c r="A1607" t="s">
        <v>36</v>
      </c>
      <c r="B1607">
        <v>1</v>
      </c>
      <c r="C1607" t="s">
        <v>3168</v>
      </c>
      <c r="D1607" t="s">
        <v>38</v>
      </c>
      <c r="E1607" t="s">
        <v>3169</v>
      </c>
      <c r="F1607" t="s">
        <v>3170</v>
      </c>
      <c r="G1607" s="17" t="s">
        <v>3171</v>
      </c>
      <c r="H1607" t="s">
        <v>484</v>
      </c>
      <c r="I1607" t="s">
        <v>43</v>
      </c>
      <c r="J1607" t="s">
        <v>8</v>
      </c>
      <c r="K1607" t="s">
        <v>2300</v>
      </c>
      <c r="L1607" t="s">
        <v>2301</v>
      </c>
      <c r="M1607" t="s">
        <v>94</v>
      </c>
      <c r="N1607">
        <v>1</v>
      </c>
      <c r="O1607" t="s">
        <v>47</v>
      </c>
      <c r="P1607">
        <v>65</v>
      </c>
      <c r="Q1607" t="s">
        <v>48</v>
      </c>
      <c r="R1607" t="s">
        <v>242</v>
      </c>
      <c r="S1607" t="s">
        <v>64</v>
      </c>
      <c r="T1607" t="s">
        <v>51</v>
      </c>
      <c r="U1607" t="s">
        <v>96</v>
      </c>
      <c r="V1607">
        <v>1.1000000000000001</v>
      </c>
      <c r="W1607" s="1">
        <v>0</v>
      </c>
      <c r="X1607">
        <v>1</v>
      </c>
      <c r="Y1607">
        <v>4.0199999999999996</v>
      </c>
      <c r="Z1607">
        <v>5</v>
      </c>
      <c r="AA1607">
        <v>0.80399999999999994</v>
      </c>
      <c r="AB1607" s="2">
        <v>0</v>
      </c>
      <c r="AC1607" s="1">
        <v>0</v>
      </c>
      <c r="AD1607" s="7">
        <v>43483</v>
      </c>
      <c r="AE1607" s="7">
        <v>43485</v>
      </c>
      <c r="AF1607">
        <v>0</v>
      </c>
      <c r="AG1607" t="s">
        <v>53</v>
      </c>
      <c r="AH1607" s="2">
        <v>0</v>
      </c>
      <c r="AI1607" s="1">
        <v>0</v>
      </c>
      <c r="AJ1607" s="1">
        <v>0</v>
      </c>
      <c r="AK1607" s="6" t="str">
        <f>+IF(Tabla1[[#This Row],[REQUEST_TY]]="SR MANTENIMIENTO CORRECTIVO", "EMERGENCIA", "OTROS")</f>
        <v>EMERGENCIA</v>
      </c>
      <c r="AL1607" s="6" t="str">
        <f>+_xlfn.IFS(Tabla1[[#This Row],[Veces obj]]&lt;=1,"0-1",Tabla1[[#This Row],[Veces obj]]&lt;=2,"1-2",Tabla1[[#This Row],[Veces obj]]&lt;=3,"2-3",TRUE,"&gt;3")</f>
        <v>0-1</v>
      </c>
      <c r="AM1607" s="6" t="str">
        <f>+_xlfn.IFS(MONTH(Tabla1[[#This Row],[MES]])&lt;=3,"Q1",MONTH(Tabla1[[#This Row],[MES]])&lt;=6,"Q2",MONTH(Tabla1[[#This Row],[MES]])&lt;=9,"Q3",TRUE,"Q4")</f>
        <v>Q1</v>
      </c>
      <c r="AN1607" t="str">
        <f>+IFERROR(VLOOKUP(Tabla1[[#This Row],[CUENTA]],CTAS[],2,0),"OTROS")</f>
        <v>OTROS</v>
      </c>
      <c r="AP1607" t="str">
        <f>+IFERROR(VLOOKUP(Tabla1[[#This Row],[EMPLEADO]],IS[],3,0),"OTROS")</f>
        <v>OTROS</v>
      </c>
      <c r="AQ1607" t="str">
        <f>+IFERROR(VLOOKUP(Tabla1[[#This Row],[EMPLEADO]],IS[[NÓMINA]:[INGENIERO]],2,0),"OTROS")</f>
        <v>OTROS</v>
      </c>
    </row>
    <row r="1608" spans="1:43" x14ac:dyDescent="0.25">
      <c r="A1608" t="s">
        <v>4444</v>
      </c>
      <c r="B1608">
        <v>1</v>
      </c>
      <c r="C1608" t="s">
        <v>5890</v>
      </c>
      <c r="D1608" t="s">
        <v>38</v>
      </c>
      <c r="E1608" t="s">
        <v>1784</v>
      </c>
      <c r="F1608" t="s">
        <v>5891</v>
      </c>
      <c r="G1608" s="17" t="s">
        <v>3323</v>
      </c>
      <c r="H1608" t="s">
        <v>384</v>
      </c>
      <c r="I1608" t="s">
        <v>43</v>
      </c>
      <c r="J1608" t="s">
        <v>8</v>
      </c>
      <c r="K1608" t="s">
        <v>3324</v>
      </c>
      <c r="L1608" t="s">
        <v>3325</v>
      </c>
      <c r="M1608" t="s">
        <v>736</v>
      </c>
      <c r="N1608">
        <v>0</v>
      </c>
      <c r="O1608" t="s">
        <v>47</v>
      </c>
      <c r="P1608">
        <v>16</v>
      </c>
      <c r="Q1608" t="s">
        <v>62</v>
      </c>
      <c r="R1608" t="s">
        <v>1789</v>
      </c>
      <c r="S1608" t="s">
        <v>110</v>
      </c>
      <c r="T1608" t="s">
        <v>51</v>
      </c>
      <c r="U1608" t="s">
        <v>363</v>
      </c>
      <c r="V1608">
        <v>1.1000000000000001</v>
      </c>
      <c r="W1608" s="1">
        <v>2359.5</v>
      </c>
      <c r="X1608">
        <v>1</v>
      </c>
      <c r="Y1608">
        <v>2.42</v>
      </c>
      <c r="Z1608">
        <v>3</v>
      </c>
      <c r="AA1608">
        <v>0.80666666666666664</v>
      </c>
      <c r="AB1608" s="2">
        <v>0</v>
      </c>
      <c r="AC1608" s="1">
        <v>0</v>
      </c>
      <c r="AD1608" s="7">
        <v>43511</v>
      </c>
      <c r="AE1608" s="7">
        <v>43511</v>
      </c>
      <c r="AF1608">
        <v>0</v>
      </c>
      <c r="AG1608" t="s">
        <v>53</v>
      </c>
      <c r="AH1608" s="2">
        <v>0</v>
      </c>
      <c r="AI1608" s="1">
        <v>0</v>
      </c>
      <c r="AJ1608" s="1">
        <v>0</v>
      </c>
      <c r="AK1608" s="6" t="str">
        <f>+IF(Tabla1[[#This Row],[REQUEST_TY]]="SR MANTENIMIENTO CORRECTIVO", "EMERGENCIA", "OTROS")</f>
        <v>EMERGENCIA</v>
      </c>
      <c r="AL1608" s="6" t="str">
        <f>+_xlfn.IFS(Tabla1[[#This Row],[Veces obj]]&lt;=1,"0-1",Tabla1[[#This Row],[Veces obj]]&lt;=2,"1-2",Tabla1[[#This Row],[Veces obj]]&lt;=3,"2-3",TRUE,"&gt;3")</f>
        <v>0-1</v>
      </c>
      <c r="AM1608" s="6" t="str">
        <f>+_xlfn.IFS(MONTH(Tabla1[[#This Row],[MES]])&lt;=3,"Q1",MONTH(Tabla1[[#This Row],[MES]])&lt;=6,"Q2",MONTH(Tabla1[[#This Row],[MES]])&lt;=9,"Q3",TRUE,"Q4")</f>
        <v>Q1</v>
      </c>
      <c r="AN1608" t="str">
        <f>+IFERROR(VLOOKUP(Tabla1[[#This Row],[CUENTA]],CTAS[],2,0),"OTROS")</f>
        <v>OTROS</v>
      </c>
      <c r="AP1608" t="str">
        <f>+IFERROR(VLOOKUP(Tabla1[[#This Row],[EMPLEADO]],IS[],3,0),"OTROS")</f>
        <v>OTROS</v>
      </c>
      <c r="AQ1608" t="str">
        <f>+IFERROR(VLOOKUP(Tabla1[[#This Row],[EMPLEADO]],IS[[NÓMINA]:[INGENIERO]],2,0),"OTROS")</f>
        <v>OTROS</v>
      </c>
    </row>
    <row r="1609" spans="1:43" x14ac:dyDescent="0.25">
      <c r="A1609" t="s">
        <v>36</v>
      </c>
      <c r="B1609">
        <v>1</v>
      </c>
      <c r="C1609" t="s">
        <v>3172</v>
      </c>
      <c r="D1609" t="s">
        <v>38</v>
      </c>
      <c r="E1609" t="s">
        <v>250</v>
      </c>
      <c r="F1609" t="s">
        <v>3173</v>
      </c>
      <c r="G1609" s="17" t="s">
        <v>3174</v>
      </c>
      <c r="H1609" t="s">
        <v>453</v>
      </c>
      <c r="I1609" t="s">
        <v>43</v>
      </c>
      <c r="J1609" t="s">
        <v>8</v>
      </c>
      <c r="K1609" t="s">
        <v>254</v>
      </c>
      <c r="L1609" t="s">
        <v>3175</v>
      </c>
      <c r="M1609" t="s">
        <v>1198</v>
      </c>
      <c r="N1609">
        <v>0</v>
      </c>
      <c r="O1609" t="s">
        <v>47</v>
      </c>
      <c r="P1609">
        <v>2615</v>
      </c>
      <c r="Q1609" t="s">
        <v>48</v>
      </c>
      <c r="R1609" t="s">
        <v>49</v>
      </c>
      <c r="S1609" t="s">
        <v>50</v>
      </c>
      <c r="T1609" t="s">
        <v>51</v>
      </c>
      <c r="U1609" t="s">
        <v>52</v>
      </c>
      <c r="V1609">
        <v>1.05</v>
      </c>
      <c r="W1609" s="1">
        <v>750.75000000000011</v>
      </c>
      <c r="X1609">
        <v>1</v>
      </c>
      <c r="Y1609">
        <v>4.05</v>
      </c>
      <c r="Z1609">
        <v>5</v>
      </c>
      <c r="AA1609">
        <v>0.80999999999999994</v>
      </c>
      <c r="AB1609" s="2">
        <v>0</v>
      </c>
      <c r="AC1609" s="1">
        <v>0</v>
      </c>
      <c r="AD1609" s="7">
        <v>43495</v>
      </c>
      <c r="AE1609" s="7">
        <v>43495</v>
      </c>
      <c r="AF1609">
        <v>0</v>
      </c>
      <c r="AG1609" t="s">
        <v>53</v>
      </c>
      <c r="AH1609" s="2">
        <v>0</v>
      </c>
      <c r="AI1609" s="1">
        <v>0</v>
      </c>
      <c r="AJ1609" s="1">
        <v>0</v>
      </c>
      <c r="AK1609" s="6" t="str">
        <f>+IF(Tabla1[[#This Row],[REQUEST_TY]]="SR MANTENIMIENTO CORRECTIVO", "EMERGENCIA", "OTROS")</f>
        <v>EMERGENCIA</v>
      </c>
      <c r="AL1609" s="6" t="str">
        <f>+_xlfn.IFS(Tabla1[[#This Row],[Veces obj]]&lt;=1,"0-1",Tabla1[[#This Row],[Veces obj]]&lt;=2,"1-2",Tabla1[[#This Row],[Veces obj]]&lt;=3,"2-3",TRUE,"&gt;3")</f>
        <v>0-1</v>
      </c>
      <c r="AM1609" s="6" t="str">
        <f>+_xlfn.IFS(MONTH(Tabla1[[#This Row],[MES]])&lt;=3,"Q1",MONTH(Tabla1[[#This Row],[MES]])&lt;=6,"Q2",MONTH(Tabla1[[#This Row],[MES]])&lt;=9,"Q3",TRUE,"Q4")</f>
        <v>Q1</v>
      </c>
      <c r="AN1609" t="str">
        <f>+IFERROR(VLOOKUP(Tabla1[[#This Row],[CUENTA]],CTAS[],2,0),"OTROS")</f>
        <v>OTROS</v>
      </c>
      <c r="AP1609" t="str">
        <f>+IFERROR(VLOOKUP(Tabla1[[#This Row],[EMPLEADO]],IS[],3,0),"OTROS")</f>
        <v>OTROS</v>
      </c>
      <c r="AQ1609" t="str">
        <f>+IFERROR(VLOOKUP(Tabla1[[#This Row],[EMPLEADO]],IS[[NÓMINA]:[INGENIERO]],2,0),"OTROS")</f>
        <v>OTROS</v>
      </c>
    </row>
    <row r="1610" spans="1:43" x14ac:dyDescent="0.25">
      <c r="A1610" t="s">
        <v>36</v>
      </c>
      <c r="B1610">
        <v>1</v>
      </c>
      <c r="C1610" t="s">
        <v>3176</v>
      </c>
      <c r="D1610" t="s">
        <v>38</v>
      </c>
      <c r="E1610" t="s">
        <v>133</v>
      </c>
      <c r="F1610" t="s">
        <v>3177</v>
      </c>
      <c r="G1610" s="17" t="s">
        <v>3178</v>
      </c>
      <c r="H1610" t="s">
        <v>136</v>
      </c>
      <c r="I1610" t="s">
        <v>43</v>
      </c>
      <c r="J1610" t="s">
        <v>8</v>
      </c>
      <c r="K1610" t="s">
        <v>59</v>
      </c>
      <c r="L1610" t="s">
        <v>2917</v>
      </c>
      <c r="M1610" t="s">
        <v>1496</v>
      </c>
      <c r="N1610">
        <v>0</v>
      </c>
      <c r="O1610" t="s">
        <v>47</v>
      </c>
      <c r="P1610">
        <v>7</v>
      </c>
      <c r="Q1610" t="s">
        <v>194</v>
      </c>
      <c r="R1610" t="s">
        <v>138</v>
      </c>
      <c r="S1610" t="s">
        <v>139</v>
      </c>
      <c r="T1610" t="s">
        <v>51</v>
      </c>
      <c r="U1610" t="s">
        <v>224</v>
      </c>
      <c r="V1610">
        <v>0.8</v>
      </c>
      <c r="W1610" s="1">
        <v>1258.4000000000003</v>
      </c>
      <c r="X1610">
        <v>1</v>
      </c>
      <c r="Y1610">
        <v>3.25</v>
      </c>
      <c r="Z1610">
        <v>4</v>
      </c>
      <c r="AA1610">
        <v>0.8125</v>
      </c>
      <c r="AB1610" s="2">
        <v>0</v>
      </c>
      <c r="AC1610" s="1">
        <v>0</v>
      </c>
      <c r="AD1610" s="7">
        <v>43490</v>
      </c>
      <c r="AE1610" s="7">
        <v>43490</v>
      </c>
      <c r="AF1610">
        <v>0</v>
      </c>
      <c r="AG1610" t="s">
        <v>53</v>
      </c>
      <c r="AH1610" s="2">
        <v>0</v>
      </c>
      <c r="AI1610" s="1">
        <v>0</v>
      </c>
      <c r="AJ1610" s="1">
        <v>0</v>
      </c>
      <c r="AK1610" s="6" t="str">
        <f>+IF(Tabla1[[#This Row],[REQUEST_TY]]="SR MANTENIMIENTO CORRECTIVO", "EMERGENCIA", "OTROS")</f>
        <v>EMERGENCIA</v>
      </c>
      <c r="AL1610" s="6" t="str">
        <f>+_xlfn.IFS(Tabla1[[#This Row],[Veces obj]]&lt;=1,"0-1",Tabla1[[#This Row],[Veces obj]]&lt;=2,"1-2",Tabla1[[#This Row],[Veces obj]]&lt;=3,"2-3",TRUE,"&gt;3")</f>
        <v>0-1</v>
      </c>
      <c r="AM1610" s="6" t="str">
        <f>+_xlfn.IFS(MONTH(Tabla1[[#This Row],[MES]])&lt;=3,"Q1",MONTH(Tabla1[[#This Row],[MES]])&lt;=6,"Q2",MONTH(Tabla1[[#This Row],[MES]])&lt;=9,"Q3",TRUE,"Q4")</f>
        <v>Q1</v>
      </c>
      <c r="AN1610" t="str">
        <f>+IFERROR(VLOOKUP(Tabla1[[#This Row],[CUENTA]],CTAS[],2,0),"OTROS")</f>
        <v>OTROS</v>
      </c>
      <c r="AP1610" t="str">
        <f>+IFERROR(VLOOKUP(Tabla1[[#This Row],[EMPLEADO]],IS[],3,0),"OTROS")</f>
        <v>OTROS</v>
      </c>
      <c r="AQ1610" t="str">
        <f>+IFERROR(VLOOKUP(Tabla1[[#This Row],[EMPLEADO]],IS[[NÓMINA]:[INGENIERO]],2,0),"OTROS")</f>
        <v>OTROS</v>
      </c>
    </row>
    <row r="1611" spans="1:43" x14ac:dyDescent="0.25">
      <c r="A1611" t="s">
        <v>36</v>
      </c>
      <c r="B1611">
        <v>1</v>
      </c>
      <c r="C1611" t="s">
        <v>3563</v>
      </c>
      <c r="D1611" t="s">
        <v>3346</v>
      </c>
      <c r="E1611" t="s">
        <v>39</v>
      </c>
      <c r="F1611" t="s">
        <v>3564</v>
      </c>
      <c r="G1611" s="17" t="s">
        <v>3565</v>
      </c>
      <c r="H1611" t="s">
        <v>42</v>
      </c>
      <c r="I1611" t="s">
        <v>43</v>
      </c>
      <c r="J1611" t="s">
        <v>8</v>
      </c>
      <c r="K1611" t="s">
        <v>2886</v>
      </c>
      <c r="L1611" t="s">
        <v>3566</v>
      </c>
      <c r="M1611" t="s">
        <v>131</v>
      </c>
      <c r="N1611">
        <v>1</v>
      </c>
      <c r="O1611" t="s">
        <v>47</v>
      </c>
      <c r="P1611" t="s">
        <v>822</v>
      </c>
      <c r="Q1611" t="s">
        <v>48</v>
      </c>
      <c r="R1611" t="s">
        <v>49</v>
      </c>
      <c r="S1611" t="s">
        <v>50</v>
      </c>
      <c r="T1611" t="s">
        <v>51</v>
      </c>
      <c r="U1611" t="s">
        <v>52</v>
      </c>
      <c r="V1611">
        <v>1</v>
      </c>
      <c r="W1611" s="1">
        <v>0</v>
      </c>
      <c r="X1611">
        <v>0</v>
      </c>
      <c r="Y1611">
        <v>5</v>
      </c>
      <c r="Z1611">
        <v>5</v>
      </c>
      <c r="AA1611">
        <v>1</v>
      </c>
      <c r="AB1611" s="2">
        <v>0</v>
      </c>
      <c r="AC1611" s="1">
        <v>0</v>
      </c>
      <c r="AD1611" s="7">
        <v>43475</v>
      </c>
      <c r="AE1611" s="7">
        <v>43476</v>
      </c>
      <c r="AF1611">
        <v>1</v>
      </c>
      <c r="AG1611" t="s">
        <v>53</v>
      </c>
      <c r="AH1611" s="2">
        <v>0</v>
      </c>
      <c r="AI1611" s="1">
        <v>0</v>
      </c>
      <c r="AJ1611" s="1">
        <v>0</v>
      </c>
      <c r="AK1611" s="6" t="str">
        <f>+IF(Tabla1[[#This Row],[REQUEST_TY]]="SR MANTENIMIENTO CORRECTIVO", "EMERGENCIA", "OTROS")</f>
        <v>OTROS</v>
      </c>
      <c r="AL1611" s="6" t="str">
        <f>+_xlfn.IFS(Tabla1[[#This Row],[Veces obj]]&lt;=1,"0-1",Tabla1[[#This Row],[Veces obj]]&lt;=2,"1-2",Tabla1[[#This Row],[Veces obj]]&lt;=3,"2-3",TRUE,"&gt;3")</f>
        <v>0-1</v>
      </c>
      <c r="AM1611" s="6" t="str">
        <f>+_xlfn.IFS(MONTH(Tabla1[[#This Row],[MES]])&lt;=3,"Q1",MONTH(Tabla1[[#This Row],[MES]])&lt;=6,"Q2",MONTH(Tabla1[[#This Row],[MES]])&lt;=9,"Q3",TRUE,"Q4")</f>
        <v>Q1</v>
      </c>
      <c r="AN1611" t="str">
        <f>+IFERROR(VLOOKUP(Tabla1[[#This Row],[CUENTA]],CTAS[],2,0),"OTROS")</f>
        <v>OTROS</v>
      </c>
      <c r="AP1611" t="str">
        <f>+IFERROR(VLOOKUP(Tabla1[[#This Row],[EMPLEADO]],IS[],3,0),"OTROS")</f>
        <v>OTROS</v>
      </c>
      <c r="AQ1611" t="str">
        <f>+IFERROR(VLOOKUP(Tabla1[[#This Row],[EMPLEADO]],IS[[NÓMINA]:[INGENIERO]],2,0),"OTROS")</f>
        <v>OTROS</v>
      </c>
    </row>
    <row r="1612" spans="1:43" x14ac:dyDescent="0.25">
      <c r="A1612" t="s">
        <v>36</v>
      </c>
      <c r="B1612">
        <v>1</v>
      </c>
      <c r="C1612" t="s">
        <v>3183</v>
      </c>
      <c r="D1612" t="s">
        <v>38</v>
      </c>
      <c r="E1612" t="s">
        <v>133</v>
      </c>
      <c r="F1612" t="s">
        <v>3184</v>
      </c>
      <c r="G1612" s="17" t="s">
        <v>3185</v>
      </c>
      <c r="H1612" t="s">
        <v>915</v>
      </c>
      <c r="I1612" t="s">
        <v>43</v>
      </c>
      <c r="J1612" t="s">
        <v>8</v>
      </c>
      <c r="K1612" t="s">
        <v>59</v>
      </c>
      <c r="L1612" t="s">
        <v>3186</v>
      </c>
      <c r="M1612" t="s">
        <v>1071</v>
      </c>
      <c r="N1612">
        <v>0</v>
      </c>
      <c r="O1612" t="s">
        <v>47</v>
      </c>
      <c r="P1612">
        <v>94</v>
      </c>
      <c r="Q1612" t="s">
        <v>48</v>
      </c>
      <c r="R1612" t="s">
        <v>138</v>
      </c>
      <c r="S1612" t="s">
        <v>139</v>
      </c>
      <c r="T1612" t="s">
        <v>51</v>
      </c>
      <c r="U1612" t="s">
        <v>353</v>
      </c>
      <c r="V1612">
        <v>1.1499999999999999</v>
      </c>
      <c r="W1612" s="1">
        <v>1808.95</v>
      </c>
      <c r="X1612">
        <v>1</v>
      </c>
      <c r="Y1612">
        <v>3.27</v>
      </c>
      <c r="Z1612">
        <v>4</v>
      </c>
      <c r="AA1612">
        <v>0.8175</v>
      </c>
      <c r="AB1612" s="2">
        <v>0</v>
      </c>
      <c r="AC1612" s="1">
        <v>0</v>
      </c>
      <c r="AD1612" s="7">
        <v>43479</v>
      </c>
      <c r="AE1612" s="7">
        <v>43479</v>
      </c>
      <c r="AF1612">
        <v>0</v>
      </c>
      <c r="AG1612" t="s">
        <v>53</v>
      </c>
      <c r="AH1612" s="2">
        <v>0</v>
      </c>
      <c r="AI1612" s="1">
        <v>0</v>
      </c>
      <c r="AJ1612" s="1">
        <v>0</v>
      </c>
      <c r="AK1612" s="6" t="str">
        <f>+IF(Tabla1[[#This Row],[REQUEST_TY]]="SR MANTENIMIENTO CORRECTIVO", "EMERGENCIA", "OTROS")</f>
        <v>EMERGENCIA</v>
      </c>
      <c r="AL1612" s="6" t="str">
        <f>+_xlfn.IFS(Tabla1[[#This Row],[Veces obj]]&lt;=1,"0-1",Tabla1[[#This Row],[Veces obj]]&lt;=2,"1-2",Tabla1[[#This Row],[Veces obj]]&lt;=3,"2-3",TRUE,"&gt;3")</f>
        <v>0-1</v>
      </c>
      <c r="AM1612" s="6" t="str">
        <f>+_xlfn.IFS(MONTH(Tabla1[[#This Row],[MES]])&lt;=3,"Q1",MONTH(Tabla1[[#This Row],[MES]])&lt;=6,"Q2",MONTH(Tabla1[[#This Row],[MES]])&lt;=9,"Q3",TRUE,"Q4")</f>
        <v>Q1</v>
      </c>
      <c r="AN1612" t="str">
        <f>+IFERROR(VLOOKUP(Tabla1[[#This Row],[CUENTA]],CTAS[],2,0),"OTROS")</f>
        <v>OTROS</v>
      </c>
      <c r="AP1612" t="str">
        <f>+IFERROR(VLOOKUP(Tabla1[[#This Row],[EMPLEADO]],IS[],3,0),"OTROS")</f>
        <v>OTROS</v>
      </c>
      <c r="AQ1612" t="str">
        <f>+IFERROR(VLOOKUP(Tabla1[[#This Row],[EMPLEADO]],IS[[NÓMINA]:[INGENIERO]],2,0),"OTROS")</f>
        <v>OTROS</v>
      </c>
    </row>
    <row r="1613" spans="1:43" x14ac:dyDescent="0.25">
      <c r="A1613" t="s">
        <v>4444</v>
      </c>
      <c r="B1613">
        <v>1</v>
      </c>
      <c r="C1613" t="s">
        <v>6438</v>
      </c>
      <c r="D1613" t="s">
        <v>38</v>
      </c>
      <c r="E1613" t="s">
        <v>373</v>
      </c>
      <c r="F1613" t="s">
        <v>6439</v>
      </c>
      <c r="G1613" s="17" t="s">
        <v>6440</v>
      </c>
      <c r="H1613" t="s">
        <v>691</v>
      </c>
      <c r="I1613" t="s">
        <v>43</v>
      </c>
      <c r="J1613" t="s">
        <v>8</v>
      </c>
      <c r="K1613" t="s">
        <v>102</v>
      </c>
      <c r="L1613" t="s">
        <v>5980</v>
      </c>
      <c r="M1613" t="s">
        <v>215</v>
      </c>
      <c r="N1613">
        <v>0</v>
      </c>
      <c r="O1613" t="s">
        <v>47</v>
      </c>
      <c r="P1613">
        <v>143</v>
      </c>
      <c r="Q1613" t="s">
        <v>48</v>
      </c>
      <c r="R1613" t="s">
        <v>153</v>
      </c>
      <c r="S1613" t="s">
        <v>50</v>
      </c>
      <c r="T1613" t="s">
        <v>51</v>
      </c>
      <c r="U1613" t="s">
        <v>52</v>
      </c>
      <c r="V1613">
        <v>1.05</v>
      </c>
      <c r="W1613" s="1">
        <v>750.75000000000011</v>
      </c>
      <c r="X1613">
        <v>1</v>
      </c>
      <c r="Y1613">
        <v>4.09</v>
      </c>
      <c r="Z1613">
        <v>5</v>
      </c>
      <c r="AA1613">
        <v>0.81799999999999995</v>
      </c>
      <c r="AB1613" s="2">
        <v>0</v>
      </c>
      <c r="AC1613" s="1">
        <v>0</v>
      </c>
      <c r="AD1613" s="7">
        <v>43514</v>
      </c>
      <c r="AE1613" s="7">
        <v>43515</v>
      </c>
      <c r="AF1613">
        <v>1</v>
      </c>
      <c r="AG1613" t="s">
        <v>53</v>
      </c>
      <c r="AH1613" s="2">
        <v>0</v>
      </c>
      <c r="AI1613" s="1">
        <v>0</v>
      </c>
      <c r="AJ1613" s="1">
        <v>0</v>
      </c>
      <c r="AK1613" s="6" t="str">
        <f>+IF(Tabla1[[#This Row],[REQUEST_TY]]="SR MANTENIMIENTO CORRECTIVO", "EMERGENCIA", "OTROS")</f>
        <v>EMERGENCIA</v>
      </c>
      <c r="AL1613" s="6" t="str">
        <f>+_xlfn.IFS(Tabla1[[#This Row],[Veces obj]]&lt;=1,"0-1",Tabla1[[#This Row],[Veces obj]]&lt;=2,"1-2",Tabla1[[#This Row],[Veces obj]]&lt;=3,"2-3",TRUE,"&gt;3")</f>
        <v>0-1</v>
      </c>
      <c r="AM1613" s="6" t="str">
        <f>+_xlfn.IFS(MONTH(Tabla1[[#This Row],[MES]])&lt;=3,"Q1",MONTH(Tabla1[[#This Row],[MES]])&lt;=6,"Q2",MONTH(Tabla1[[#This Row],[MES]])&lt;=9,"Q3",TRUE,"Q4")</f>
        <v>Q1</v>
      </c>
      <c r="AN1613" t="str">
        <f>+IFERROR(VLOOKUP(Tabla1[[#This Row],[CUENTA]],CTAS[],2,0),"OTROS")</f>
        <v>OTROS</v>
      </c>
      <c r="AP1613" t="str">
        <f>+IFERROR(VLOOKUP(Tabla1[[#This Row],[EMPLEADO]],IS[],3,0),"OTROS")</f>
        <v>OTROS</v>
      </c>
      <c r="AQ1613" t="str">
        <f>+IFERROR(VLOOKUP(Tabla1[[#This Row],[EMPLEADO]],IS[[NÓMINA]:[INGENIERO]],2,0),"OTROS")</f>
        <v>OTROS</v>
      </c>
    </row>
    <row r="1614" spans="1:43" x14ac:dyDescent="0.25">
      <c r="A1614" t="s">
        <v>36</v>
      </c>
      <c r="B1614">
        <v>1</v>
      </c>
      <c r="C1614" t="s">
        <v>3187</v>
      </c>
      <c r="D1614" t="s">
        <v>38</v>
      </c>
      <c r="E1614" t="s">
        <v>373</v>
      </c>
      <c r="F1614" t="s">
        <v>3188</v>
      </c>
      <c r="G1614" s="17" t="s">
        <v>3189</v>
      </c>
      <c r="H1614" t="s">
        <v>1572</v>
      </c>
      <c r="I1614" t="s">
        <v>43</v>
      </c>
      <c r="J1614" t="s">
        <v>8</v>
      </c>
      <c r="K1614" t="s">
        <v>102</v>
      </c>
      <c r="L1614" t="s">
        <v>3190</v>
      </c>
      <c r="M1614" t="s">
        <v>1868</v>
      </c>
      <c r="N1614">
        <v>0</v>
      </c>
      <c r="O1614" t="s">
        <v>47</v>
      </c>
      <c r="P1614">
        <v>1046</v>
      </c>
      <c r="Q1614" t="s">
        <v>48</v>
      </c>
      <c r="R1614" t="s">
        <v>153</v>
      </c>
      <c r="S1614" t="s">
        <v>50</v>
      </c>
      <c r="T1614" t="s">
        <v>51</v>
      </c>
      <c r="U1614" t="s">
        <v>52</v>
      </c>
      <c r="V1614">
        <v>1.05</v>
      </c>
      <c r="W1614" s="1">
        <v>750.75000000000011</v>
      </c>
      <c r="X1614">
        <v>1</v>
      </c>
      <c r="Y1614">
        <v>4.0999999999999996</v>
      </c>
      <c r="Z1614">
        <v>5</v>
      </c>
      <c r="AA1614">
        <v>0.82</v>
      </c>
      <c r="AB1614" s="2">
        <v>0</v>
      </c>
      <c r="AC1614" s="1">
        <v>0</v>
      </c>
      <c r="AD1614" s="7">
        <v>43489</v>
      </c>
      <c r="AE1614" s="7">
        <v>43489</v>
      </c>
      <c r="AF1614">
        <v>0</v>
      </c>
      <c r="AG1614" t="s">
        <v>53</v>
      </c>
      <c r="AH1614" s="2">
        <v>0</v>
      </c>
      <c r="AI1614" s="1">
        <v>0</v>
      </c>
      <c r="AJ1614" s="1">
        <v>0</v>
      </c>
      <c r="AK1614" s="6" t="str">
        <f>+IF(Tabla1[[#This Row],[REQUEST_TY]]="SR MANTENIMIENTO CORRECTIVO", "EMERGENCIA", "OTROS")</f>
        <v>EMERGENCIA</v>
      </c>
      <c r="AL1614" s="6" t="str">
        <f>+_xlfn.IFS(Tabla1[[#This Row],[Veces obj]]&lt;=1,"0-1",Tabla1[[#This Row],[Veces obj]]&lt;=2,"1-2",Tabla1[[#This Row],[Veces obj]]&lt;=3,"2-3",TRUE,"&gt;3")</f>
        <v>0-1</v>
      </c>
      <c r="AM1614" s="6" t="str">
        <f>+_xlfn.IFS(MONTH(Tabla1[[#This Row],[MES]])&lt;=3,"Q1",MONTH(Tabla1[[#This Row],[MES]])&lt;=6,"Q2",MONTH(Tabla1[[#This Row],[MES]])&lt;=9,"Q3",TRUE,"Q4")</f>
        <v>Q1</v>
      </c>
      <c r="AN1614" t="str">
        <f>+IFERROR(VLOOKUP(Tabla1[[#This Row],[CUENTA]],CTAS[],2,0),"OTROS")</f>
        <v>OTROS</v>
      </c>
      <c r="AP1614" t="str">
        <f>+IFERROR(VLOOKUP(Tabla1[[#This Row],[EMPLEADO]],IS[],3,0),"OTROS")</f>
        <v>OTROS</v>
      </c>
      <c r="AQ1614" t="str">
        <f>+IFERROR(VLOOKUP(Tabla1[[#This Row],[EMPLEADO]],IS[[NÓMINA]:[INGENIERO]],2,0),"OTROS")</f>
        <v>OTROS</v>
      </c>
    </row>
    <row r="1615" spans="1:43" x14ac:dyDescent="0.25">
      <c r="A1615" t="s">
        <v>36</v>
      </c>
      <c r="B1615">
        <v>1</v>
      </c>
      <c r="C1615" t="s">
        <v>3191</v>
      </c>
      <c r="D1615" t="s">
        <v>38</v>
      </c>
      <c r="E1615" t="s">
        <v>98</v>
      </c>
      <c r="F1615" t="s">
        <v>3192</v>
      </c>
      <c r="G1615" s="17" t="s">
        <v>1586</v>
      </c>
      <c r="H1615" t="s">
        <v>915</v>
      </c>
      <c r="I1615" t="s">
        <v>43</v>
      </c>
      <c r="J1615" t="s">
        <v>8</v>
      </c>
      <c r="K1615" t="s">
        <v>102</v>
      </c>
      <c r="L1615" t="s">
        <v>718</v>
      </c>
      <c r="M1615" t="s">
        <v>46</v>
      </c>
      <c r="N1615">
        <v>0</v>
      </c>
      <c r="O1615" t="s">
        <v>47</v>
      </c>
      <c r="P1615">
        <v>69</v>
      </c>
      <c r="Q1615" t="s">
        <v>48</v>
      </c>
      <c r="R1615" t="s">
        <v>63</v>
      </c>
      <c r="S1615" t="s">
        <v>64</v>
      </c>
      <c r="T1615" t="s">
        <v>51</v>
      </c>
      <c r="U1615" t="s">
        <v>96</v>
      </c>
      <c r="V1615">
        <v>1.1000000000000001</v>
      </c>
      <c r="W1615" s="1">
        <v>1501.5000000000002</v>
      </c>
      <c r="X1615">
        <v>1</v>
      </c>
      <c r="Y1615">
        <v>4.12</v>
      </c>
      <c r="Z1615">
        <v>5</v>
      </c>
      <c r="AA1615">
        <v>0.82400000000000007</v>
      </c>
      <c r="AB1615" s="2">
        <v>0</v>
      </c>
      <c r="AC1615" s="1">
        <v>0</v>
      </c>
      <c r="AD1615" s="7">
        <v>43467</v>
      </c>
      <c r="AE1615" s="7">
        <v>43467</v>
      </c>
      <c r="AF1615">
        <v>0</v>
      </c>
      <c r="AG1615" t="s">
        <v>53</v>
      </c>
      <c r="AH1615" s="2">
        <v>0</v>
      </c>
      <c r="AI1615" s="1">
        <v>0</v>
      </c>
      <c r="AJ1615" s="1">
        <v>0</v>
      </c>
      <c r="AK1615" s="6" t="str">
        <f>+IF(Tabla1[[#This Row],[REQUEST_TY]]="SR MANTENIMIENTO CORRECTIVO", "EMERGENCIA", "OTROS")</f>
        <v>EMERGENCIA</v>
      </c>
      <c r="AL1615" s="6" t="str">
        <f>+_xlfn.IFS(Tabla1[[#This Row],[Veces obj]]&lt;=1,"0-1",Tabla1[[#This Row],[Veces obj]]&lt;=2,"1-2",Tabla1[[#This Row],[Veces obj]]&lt;=3,"2-3",TRUE,"&gt;3")</f>
        <v>0-1</v>
      </c>
      <c r="AM1615" s="6" t="str">
        <f>+_xlfn.IFS(MONTH(Tabla1[[#This Row],[MES]])&lt;=3,"Q1",MONTH(Tabla1[[#This Row],[MES]])&lt;=6,"Q2",MONTH(Tabla1[[#This Row],[MES]])&lt;=9,"Q3",TRUE,"Q4")</f>
        <v>Q1</v>
      </c>
      <c r="AN1615" t="str">
        <f>+IFERROR(VLOOKUP(Tabla1[[#This Row],[CUENTA]],CTAS[],2,0),"OTROS")</f>
        <v>OTROS</v>
      </c>
      <c r="AP1615" t="str">
        <f>+IFERROR(VLOOKUP(Tabla1[[#This Row],[EMPLEADO]],IS[],3,0),"OTROS")</f>
        <v>OTROS</v>
      </c>
      <c r="AQ1615" t="str">
        <f>+IFERROR(VLOOKUP(Tabla1[[#This Row],[EMPLEADO]],IS[[NÓMINA]:[INGENIERO]],2,0),"OTROS")</f>
        <v>OTROS</v>
      </c>
    </row>
    <row r="1616" spans="1:43" x14ac:dyDescent="0.25">
      <c r="A1616" t="s">
        <v>4444</v>
      </c>
      <c r="B1616">
        <v>1</v>
      </c>
      <c r="C1616" t="s">
        <v>4565</v>
      </c>
      <c r="D1616" t="s">
        <v>38</v>
      </c>
      <c r="E1616" t="s">
        <v>348</v>
      </c>
      <c r="F1616" t="s">
        <v>4566</v>
      </c>
      <c r="G1616" s="17" t="s">
        <v>4567</v>
      </c>
      <c r="H1616" t="s">
        <v>79</v>
      </c>
      <c r="I1616" t="s">
        <v>43</v>
      </c>
      <c r="J1616" t="s">
        <v>8</v>
      </c>
      <c r="K1616" t="s">
        <v>102</v>
      </c>
      <c r="L1616" t="s">
        <v>2255</v>
      </c>
      <c r="M1616" t="s">
        <v>1482</v>
      </c>
      <c r="N1616">
        <v>0</v>
      </c>
      <c r="O1616" t="s">
        <v>47</v>
      </c>
      <c r="P1616">
        <v>121</v>
      </c>
      <c r="Q1616" t="s">
        <v>48</v>
      </c>
      <c r="R1616" t="s">
        <v>223</v>
      </c>
      <c r="S1616" t="s">
        <v>139</v>
      </c>
      <c r="T1616" t="s">
        <v>51</v>
      </c>
      <c r="U1616" t="s">
        <v>353</v>
      </c>
      <c r="V1616">
        <v>1.1499999999999999</v>
      </c>
      <c r="W1616" s="1">
        <v>1808.95</v>
      </c>
      <c r="X1616">
        <v>1</v>
      </c>
      <c r="Y1616">
        <v>3.3</v>
      </c>
      <c r="Z1616">
        <v>4</v>
      </c>
      <c r="AA1616">
        <v>0.82499999999999996</v>
      </c>
      <c r="AB1616" s="2">
        <v>0</v>
      </c>
      <c r="AC1616" s="1">
        <v>0</v>
      </c>
      <c r="AD1616" s="7">
        <v>43497</v>
      </c>
      <c r="AE1616" s="7">
        <v>43501</v>
      </c>
      <c r="AF1616">
        <v>1</v>
      </c>
      <c r="AG1616" t="s">
        <v>53</v>
      </c>
      <c r="AH1616" s="2">
        <v>0</v>
      </c>
      <c r="AI1616" s="1">
        <v>0</v>
      </c>
      <c r="AJ1616" s="1">
        <v>0</v>
      </c>
      <c r="AK1616" s="6" t="str">
        <f>+IF(Tabla1[[#This Row],[REQUEST_TY]]="SR MANTENIMIENTO CORRECTIVO", "EMERGENCIA", "OTROS")</f>
        <v>EMERGENCIA</v>
      </c>
      <c r="AL1616" s="6" t="str">
        <f>+_xlfn.IFS(Tabla1[[#This Row],[Veces obj]]&lt;=1,"0-1",Tabla1[[#This Row],[Veces obj]]&lt;=2,"1-2",Tabla1[[#This Row],[Veces obj]]&lt;=3,"2-3",TRUE,"&gt;3")</f>
        <v>0-1</v>
      </c>
      <c r="AM1616" s="6" t="str">
        <f>+_xlfn.IFS(MONTH(Tabla1[[#This Row],[MES]])&lt;=3,"Q1",MONTH(Tabla1[[#This Row],[MES]])&lt;=6,"Q2",MONTH(Tabla1[[#This Row],[MES]])&lt;=9,"Q3",TRUE,"Q4")</f>
        <v>Q1</v>
      </c>
      <c r="AN1616" t="str">
        <f>+IFERROR(VLOOKUP(Tabla1[[#This Row],[CUENTA]],CTAS[],2,0),"OTROS")</f>
        <v>OTROS</v>
      </c>
      <c r="AP1616" t="str">
        <f>+IFERROR(VLOOKUP(Tabla1[[#This Row],[EMPLEADO]],IS[],3,0),"OTROS")</f>
        <v>OTROS</v>
      </c>
      <c r="AQ1616" t="str">
        <f>+IFERROR(VLOOKUP(Tabla1[[#This Row],[EMPLEADO]],IS[[NÓMINA]:[INGENIERO]],2,0),"OTROS")</f>
        <v>OTROS</v>
      </c>
    </row>
    <row r="1617" spans="1:43" x14ac:dyDescent="0.25">
      <c r="A1617" t="s">
        <v>36</v>
      </c>
      <c r="B1617">
        <v>1</v>
      </c>
      <c r="C1617" t="s">
        <v>3193</v>
      </c>
      <c r="D1617" t="s">
        <v>38</v>
      </c>
      <c r="E1617" t="s">
        <v>176</v>
      </c>
      <c r="F1617" t="s">
        <v>3194</v>
      </c>
      <c r="G1617" s="17" t="s">
        <v>3195</v>
      </c>
      <c r="H1617" t="s">
        <v>679</v>
      </c>
      <c r="I1617" t="s">
        <v>43</v>
      </c>
      <c r="J1617" t="s">
        <v>8</v>
      </c>
      <c r="K1617" t="s">
        <v>607</v>
      </c>
      <c r="L1617" t="s">
        <v>2371</v>
      </c>
      <c r="M1617" t="s">
        <v>109</v>
      </c>
      <c r="N1617">
        <v>0</v>
      </c>
      <c r="O1617" t="s">
        <v>47</v>
      </c>
      <c r="P1617">
        <v>377</v>
      </c>
      <c r="Q1617" t="s">
        <v>48</v>
      </c>
      <c r="R1617" t="s">
        <v>49</v>
      </c>
      <c r="S1617" t="s">
        <v>50</v>
      </c>
      <c r="T1617" t="s">
        <v>51</v>
      </c>
      <c r="U1617" t="s">
        <v>52</v>
      </c>
      <c r="V1617">
        <v>1.05</v>
      </c>
      <c r="W1617" s="1">
        <v>750.75000000000011</v>
      </c>
      <c r="X1617">
        <v>1</v>
      </c>
      <c r="Y1617">
        <v>4.13</v>
      </c>
      <c r="Z1617">
        <v>5</v>
      </c>
      <c r="AA1617">
        <v>0.82599999999999996</v>
      </c>
      <c r="AB1617" s="2">
        <v>0</v>
      </c>
      <c r="AC1617" s="1">
        <v>0</v>
      </c>
      <c r="AD1617" s="7">
        <v>43467</v>
      </c>
      <c r="AE1617" s="7">
        <v>43467</v>
      </c>
      <c r="AF1617">
        <v>0</v>
      </c>
      <c r="AG1617" t="s">
        <v>53</v>
      </c>
      <c r="AH1617" s="2">
        <v>0</v>
      </c>
      <c r="AI1617" s="1">
        <v>0</v>
      </c>
      <c r="AJ1617" s="1">
        <v>0</v>
      </c>
      <c r="AK1617" s="6" t="str">
        <f>+IF(Tabla1[[#This Row],[REQUEST_TY]]="SR MANTENIMIENTO CORRECTIVO", "EMERGENCIA", "OTROS")</f>
        <v>EMERGENCIA</v>
      </c>
      <c r="AL1617" s="6" t="str">
        <f>+_xlfn.IFS(Tabla1[[#This Row],[Veces obj]]&lt;=1,"0-1",Tabla1[[#This Row],[Veces obj]]&lt;=2,"1-2",Tabla1[[#This Row],[Veces obj]]&lt;=3,"2-3",TRUE,"&gt;3")</f>
        <v>0-1</v>
      </c>
      <c r="AM1617" s="6" t="str">
        <f>+_xlfn.IFS(MONTH(Tabla1[[#This Row],[MES]])&lt;=3,"Q1",MONTH(Tabla1[[#This Row],[MES]])&lt;=6,"Q2",MONTH(Tabla1[[#This Row],[MES]])&lt;=9,"Q3",TRUE,"Q4")</f>
        <v>Q1</v>
      </c>
      <c r="AN1617" t="str">
        <f>+IFERROR(VLOOKUP(Tabla1[[#This Row],[CUENTA]],CTAS[],2,0),"OTROS")</f>
        <v>OTROS</v>
      </c>
      <c r="AP1617" t="str">
        <f>+IFERROR(VLOOKUP(Tabla1[[#This Row],[EMPLEADO]],IS[],3,0),"OTROS")</f>
        <v>OTROS</v>
      </c>
      <c r="AQ1617" t="str">
        <f>+IFERROR(VLOOKUP(Tabla1[[#This Row],[EMPLEADO]],IS[[NÓMINA]:[INGENIERO]],2,0),"OTROS")</f>
        <v>OTROS</v>
      </c>
    </row>
    <row r="1618" spans="1:43" x14ac:dyDescent="0.25">
      <c r="A1618" t="s">
        <v>36</v>
      </c>
      <c r="B1618">
        <v>1</v>
      </c>
      <c r="C1618" t="s">
        <v>3196</v>
      </c>
      <c r="D1618" t="s">
        <v>38</v>
      </c>
      <c r="E1618" t="s">
        <v>604</v>
      </c>
      <c r="F1618" t="s">
        <v>3197</v>
      </c>
      <c r="G1618" s="17" t="s">
        <v>2669</v>
      </c>
      <c r="H1618" t="s">
        <v>679</v>
      </c>
      <c r="I1618" t="s">
        <v>43</v>
      </c>
      <c r="J1618" t="s">
        <v>8</v>
      </c>
      <c r="K1618" t="s">
        <v>607</v>
      </c>
      <c r="L1618" t="s">
        <v>2670</v>
      </c>
      <c r="M1618" t="s">
        <v>131</v>
      </c>
      <c r="N1618">
        <v>0</v>
      </c>
      <c r="O1618" t="s">
        <v>47</v>
      </c>
      <c r="P1618">
        <v>1</v>
      </c>
      <c r="Q1618" t="s">
        <v>388</v>
      </c>
      <c r="R1618" t="s">
        <v>63</v>
      </c>
      <c r="S1618" t="s">
        <v>64</v>
      </c>
      <c r="T1618" t="s">
        <v>51</v>
      </c>
      <c r="U1618" t="s">
        <v>389</v>
      </c>
      <c r="V1618">
        <v>0</v>
      </c>
      <c r="W1618" s="1">
        <v>0</v>
      </c>
      <c r="X1618">
        <v>1</v>
      </c>
      <c r="Y1618">
        <v>4.13</v>
      </c>
      <c r="Z1618">
        <v>5</v>
      </c>
      <c r="AA1618">
        <v>0.82599999999999996</v>
      </c>
      <c r="AB1618" s="2">
        <v>0</v>
      </c>
      <c r="AC1618" s="1">
        <v>0</v>
      </c>
      <c r="AD1618" s="7">
        <v>43496</v>
      </c>
      <c r="AE1618" s="7">
        <v>43496</v>
      </c>
      <c r="AF1618">
        <v>0</v>
      </c>
      <c r="AG1618" t="s">
        <v>53</v>
      </c>
      <c r="AH1618" s="2">
        <v>0</v>
      </c>
      <c r="AI1618" s="1">
        <v>0</v>
      </c>
      <c r="AJ1618" s="1">
        <v>0</v>
      </c>
      <c r="AK1618" s="6" t="str">
        <f>+IF(Tabla1[[#This Row],[REQUEST_TY]]="SR MANTENIMIENTO CORRECTIVO", "EMERGENCIA", "OTROS")</f>
        <v>EMERGENCIA</v>
      </c>
      <c r="AL1618" s="6" t="str">
        <f>+_xlfn.IFS(Tabla1[[#This Row],[Veces obj]]&lt;=1,"0-1",Tabla1[[#This Row],[Veces obj]]&lt;=2,"1-2",Tabla1[[#This Row],[Veces obj]]&lt;=3,"2-3",TRUE,"&gt;3")</f>
        <v>0-1</v>
      </c>
      <c r="AM1618" s="6" t="str">
        <f>+_xlfn.IFS(MONTH(Tabla1[[#This Row],[MES]])&lt;=3,"Q1",MONTH(Tabla1[[#This Row],[MES]])&lt;=6,"Q2",MONTH(Tabla1[[#This Row],[MES]])&lt;=9,"Q3",TRUE,"Q4")</f>
        <v>Q1</v>
      </c>
      <c r="AN1618" t="str">
        <f>+IFERROR(VLOOKUP(Tabla1[[#This Row],[CUENTA]],CTAS[],2,0),"OTROS")</f>
        <v>OTROS</v>
      </c>
      <c r="AP1618" t="str">
        <f>+IFERROR(VLOOKUP(Tabla1[[#This Row],[EMPLEADO]],IS[],3,0),"OTROS")</f>
        <v>OTROS</v>
      </c>
      <c r="AQ1618" t="str">
        <f>+IFERROR(VLOOKUP(Tabla1[[#This Row],[EMPLEADO]],IS[[NÓMINA]:[INGENIERO]],2,0),"OTROS")</f>
        <v>OTROS</v>
      </c>
    </row>
    <row r="1619" spans="1:43" x14ac:dyDescent="0.25">
      <c r="A1619" t="s">
        <v>4444</v>
      </c>
      <c r="B1619">
        <v>1</v>
      </c>
      <c r="C1619" t="s">
        <v>6274</v>
      </c>
      <c r="D1619" t="s">
        <v>38</v>
      </c>
      <c r="E1619" t="s">
        <v>558</v>
      </c>
      <c r="F1619" t="s">
        <v>6275</v>
      </c>
      <c r="G1619" s="17" t="s">
        <v>2592</v>
      </c>
      <c r="H1619" t="s">
        <v>246</v>
      </c>
      <c r="I1619" t="s">
        <v>43</v>
      </c>
      <c r="J1619" t="s">
        <v>8</v>
      </c>
      <c r="K1619" t="s">
        <v>798</v>
      </c>
      <c r="L1619" t="s">
        <v>1509</v>
      </c>
      <c r="M1619" t="s">
        <v>1510</v>
      </c>
      <c r="N1619">
        <v>1</v>
      </c>
      <c r="O1619" t="s">
        <v>105</v>
      </c>
      <c r="P1619">
        <v>2</v>
      </c>
      <c r="Q1619" t="s">
        <v>388</v>
      </c>
      <c r="R1619" t="s">
        <v>95</v>
      </c>
      <c r="S1619" t="s">
        <v>64</v>
      </c>
      <c r="T1619" t="s">
        <v>51</v>
      </c>
      <c r="U1619" t="s">
        <v>389</v>
      </c>
      <c r="V1619">
        <v>0</v>
      </c>
      <c r="W1619" s="1">
        <v>0</v>
      </c>
      <c r="X1619">
        <v>1</v>
      </c>
      <c r="Y1619">
        <v>4.13</v>
      </c>
      <c r="Z1619">
        <v>5</v>
      </c>
      <c r="AA1619">
        <v>0.82599999999999996</v>
      </c>
      <c r="AB1619" s="2">
        <v>0</v>
      </c>
      <c r="AC1619" s="1">
        <v>0</v>
      </c>
      <c r="AD1619" s="7">
        <v>43511</v>
      </c>
      <c r="AE1619" s="7">
        <v>43514</v>
      </c>
      <c r="AF1619">
        <v>1</v>
      </c>
      <c r="AG1619" t="s">
        <v>53</v>
      </c>
      <c r="AH1619" s="2">
        <v>0</v>
      </c>
      <c r="AI1619" s="1">
        <v>0</v>
      </c>
      <c r="AJ1619" s="1">
        <v>0</v>
      </c>
      <c r="AK1619" s="6" t="str">
        <f>+IF(Tabla1[[#This Row],[REQUEST_TY]]="SR MANTENIMIENTO CORRECTIVO", "EMERGENCIA", "OTROS")</f>
        <v>EMERGENCIA</v>
      </c>
      <c r="AL1619" s="6" t="str">
        <f>+_xlfn.IFS(Tabla1[[#This Row],[Veces obj]]&lt;=1,"0-1",Tabla1[[#This Row],[Veces obj]]&lt;=2,"1-2",Tabla1[[#This Row],[Veces obj]]&lt;=3,"2-3",TRUE,"&gt;3")</f>
        <v>0-1</v>
      </c>
      <c r="AM1619" s="6" t="str">
        <f>+_xlfn.IFS(MONTH(Tabla1[[#This Row],[MES]])&lt;=3,"Q1",MONTH(Tabla1[[#This Row],[MES]])&lt;=6,"Q2",MONTH(Tabla1[[#This Row],[MES]])&lt;=9,"Q3",TRUE,"Q4")</f>
        <v>Q1</v>
      </c>
      <c r="AN1619" t="str">
        <f>+IFERROR(VLOOKUP(Tabla1[[#This Row],[CUENTA]],CTAS[],2,0),"OTROS")</f>
        <v>OTROS</v>
      </c>
      <c r="AP1619" t="str">
        <f>+IFERROR(VLOOKUP(Tabla1[[#This Row],[EMPLEADO]],IS[],3,0),"OTROS")</f>
        <v>OTROS</v>
      </c>
      <c r="AQ1619" t="str">
        <f>+IFERROR(VLOOKUP(Tabla1[[#This Row],[EMPLEADO]],IS[[NÓMINA]:[INGENIERO]],2,0),"OTROS")</f>
        <v>OTROS</v>
      </c>
    </row>
    <row r="1620" spans="1:43" x14ac:dyDescent="0.25">
      <c r="A1620" t="s">
        <v>4444</v>
      </c>
      <c r="B1620">
        <v>1</v>
      </c>
      <c r="C1620" t="s">
        <v>6981</v>
      </c>
      <c r="D1620" t="s">
        <v>38</v>
      </c>
      <c r="E1620" t="s">
        <v>113</v>
      </c>
      <c r="F1620" t="s">
        <v>6982</v>
      </c>
      <c r="G1620" s="17" t="s">
        <v>6983</v>
      </c>
      <c r="H1620" t="s">
        <v>592</v>
      </c>
      <c r="I1620" t="s">
        <v>43</v>
      </c>
      <c r="J1620" t="s">
        <v>8</v>
      </c>
      <c r="K1620" t="s">
        <v>125</v>
      </c>
      <c r="L1620" t="s">
        <v>6984</v>
      </c>
      <c r="M1620" t="s">
        <v>2365</v>
      </c>
      <c r="N1620">
        <v>0</v>
      </c>
      <c r="O1620" t="s">
        <v>47</v>
      </c>
      <c r="P1620">
        <v>94</v>
      </c>
      <c r="Q1620" t="s">
        <v>48</v>
      </c>
      <c r="R1620" t="s">
        <v>49</v>
      </c>
      <c r="S1620" t="s">
        <v>50</v>
      </c>
      <c r="T1620" t="s">
        <v>208</v>
      </c>
      <c r="U1620" t="s">
        <v>52</v>
      </c>
      <c r="V1620">
        <v>1.05</v>
      </c>
      <c r="W1620" s="1">
        <v>750.75000000000011</v>
      </c>
      <c r="X1620">
        <v>1</v>
      </c>
      <c r="Y1620">
        <v>5.2</v>
      </c>
      <c r="Z1620">
        <v>9</v>
      </c>
      <c r="AA1620">
        <v>0.57777777777777783</v>
      </c>
      <c r="AB1620" s="2">
        <v>0</v>
      </c>
      <c r="AC1620" s="1">
        <v>0</v>
      </c>
      <c r="AD1620" s="7">
        <v>43523</v>
      </c>
      <c r="AE1620" s="7">
        <v>43524</v>
      </c>
      <c r="AF1620">
        <v>1</v>
      </c>
      <c r="AG1620" t="s">
        <v>53</v>
      </c>
      <c r="AH1620" s="2">
        <v>0</v>
      </c>
      <c r="AI1620" s="1">
        <v>0</v>
      </c>
      <c r="AJ1620" s="1">
        <v>0</v>
      </c>
      <c r="AK1620" s="6" t="str">
        <f>+IF(Tabla1[[#This Row],[REQUEST_TY]]="SR MANTENIMIENTO CORRECTIVO", "EMERGENCIA", "OTROS")</f>
        <v>EMERGENCIA</v>
      </c>
      <c r="AL1620" s="6" t="str">
        <f>+_xlfn.IFS(Tabla1[[#This Row],[Veces obj]]&lt;=1,"0-1",Tabla1[[#This Row],[Veces obj]]&lt;=2,"1-2",Tabla1[[#This Row],[Veces obj]]&lt;=3,"2-3",TRUE,"&gt;3")</f>
        <v>0-1</v>
      </c>
      <c r="AM1620" s="6" t="str">
        <f>+_xlfn.IFS(MONTH(Tabla1[[#This Row],[MES]])&lt;=3,"Q1",MONTH(Tabla1[[#This Row],[MES]])&lt;=6,"Q2",MONTH(Tabla1[[#This Row],[MES]])&lt;=9,"Q3",TRUE,"Q4")</f>
        <v>Q1</v>
      </c>
      <c r="AN1620" t="str">
        <f>+IFERROR(VLOOKUP(Tabla1[[#This Row],[CUENTA]],CTAS[],2,0),"OTROS")</f>
        <v>OTROS</v>
      </c>
      <c r="AO1620">
        <v>1</v>
      </c>
      <c r="AP1620" t="str">
        <f>+IFERROR(VLOOKUP(Tabla1[[#This Row],[EMPLEADO]],IS[],3,0),"OTROS")</f>
        <v>CHIHUAHUA</v>
      </c>
      <c r="AQ1620" t="str">
        <f>+IFERROR(VLOOKUP(Tabla1[[#This Row],[EMPLEADO]],IS[[NÓMINA]:[INGENIERO]],2,0),"OTROS")</f>
        <v>VICTOR MENDEZ</v>
      </c>
    </row>
    <row r="1621" spans="1:43" x14ac:dyDescent="0.25">
      <c r="A1621" t="s">
        <v>4444</v>
      </c>
      <c r="B1621">
        <v>1</v>
      </c>
      <c r="C1621" t="s">
        <v>5010</v>
      </c>
      <c r="D1621" t="s">
        <v>38</v>
      </c>
      <c r="E1621" t="s">
        <v>3015</v>
      </c>
      <c r="F1621" t="s">
        <v>5011</v>
      </c>
      <c r="G1621" s="17" t="s">
        <v>5012</v>
      </c>
      <c r="H1621" t="s">
        <v>220</v>
      </c>
      <c r="I1621" t="s">
        <v>43</v>
      </c>
      <c r="J1621" t="s">
        <v>8</v>
      </c>
      <c r="K1621" t="s">
        <v>5013</v>
      </c>
      <c r="L1621" t="s">
        <v>5014</v>
      </c>
      <c r="M1621" t="s">
        <v>545</v>
      </c>
      <c r="N1621">
        <v>0</v>
      </c>
      <c r="O1621" t="s">
        <v>47</v>
      </c>
      <c r="P1621">
        <v>207</v>
      </c>
      <c r="Q1621" t="s">
        <v>48</v>
      </c>
      <c r="R1621" t="s">
        <v>138</v>
      </c>
      <c r="S1621" t="s">
        <v>139</v>
      </c>
      <c r="T1621" t="s">
        <v>208</v>
      </c>
      <c r="U1621" t="s">
        <v>353</v>
      </c>
      <c r="V1621">
        <v>1.1499999999999999</v>
      </c>
      <c r="W1621" s="1">
        <v>1808.95</v>
      </c>
      <c r="X1621">
        <v>1</v>
      </c>
      <c r="Y1621">
        <v>4.97</v>
      </c>
      <c r="Z1621">
        <v>6</v>
      </c>
      <c r="AA1621">
        <v>0.82833333333333325</v>
      </c>
      <c r="AB1621" s="2">
        <v>0</v>
      </c>
      <c r="AC1621" s="1">
        <v>0</v>
      </c>
      <c r="AD1621" s="7">
        <v>43503</v>
      </c>
      <c r="AE1621" s="7">
        <v>43503</v>
      </c>
      <c r="AF1621">
        <v>0</v>
      </c>
      <c r="AG1621" t="s">
        <v>53</v>
      </c>
      <c r="AH1621" s="2">
        <v>0</v>
      </c>
      <c r="AI1621" s="1">
        <v>0</v>
      </c>
      <c r="AJ1621" s="1">
        <v>0</v>
      </c>
      <c r="AK1621" s="6" t="str">
        <f>+IF(Tabla1[[#This Row],[REQUEST_TY]]="SR MANTENIMIENTO CORRECTIVO", "EMERGENCIA", "OTROS")</f>
        <v>EMERGENCIA</v>
      </c>
      <c r="AL1621" s="6" t="str">
        <f>+_xlfn.IFS(Tabla1[[#This Row],[Veces obj]]&lt;=1,"0-1",Tabla1[[#This Row],[Veces obj]]&lt;=2,"1-2",Tabla1[[#This Row],[Veces obj]]&lt;=3,"2-3",TRUE,"&gt;3")</f>
        <v>0-1</v>
      </c>
      <c r="AM1621" s="6" t="str">
        <f>+_xlfn.IFS(MONTH(Tabla1[[#This Row],[MES]])&lt;=3,"Q1",MONTH(Tabla1[[#This Row],[MES]])&lt;=6,"Q2",MONTH(Tabla1[[#This Row],[MES]])&lt;=9,"Q3",TRUE,"Q4")</f>
        <v>Q1</v>
      </c>
      <c r="AN1621" t="str">
        <f>+IFERROR(VLOOKUP(Tabla1[[#This Row],[CUENTA]],CTAS[],2,0),"OTROS")</f>
        <v>OTROS</v>
      </c>
      <c r="AP1621" t="str">
        <f>+IFERROR(VLOOKUP(Tabla1[[#This Row],[EMPLEADO]],IS[],3,0),"OTROS")</f>
        <v>OTROS</v>
      </c>
      <c r="AQ1621" t="str">
        <f>+IFERROR(VLOOKUP(Tabla1[[#This Row],[EMPLEADO]],IS[[NÓMINA]:[INGENIERO]],2,0),"OTROS")</f>
        <v>OTROS</v>
      </c>
    </row>
    <row r="1622" spans="1:43" x14ac:dyDescent="0.25">
      <c r="A1622" t="s">
        <v>36</v>
      </c>
      <c r="B1622">
        <v>1</v>
      </c>
      <c r="C1622" t="s">
        <v>3201</v>
      </c>
      <c r="D1622" t="s">
        <v>38</v>
      </c>
      <c r="E1622" t="s">
        <v>300</v>
      </c>
      <c r="F1622" t="s">
        <v>3202</v>
      </c>
      <c r="G1622" s="17" t="s">
        <v>3203</v>
      </c>
      <c r="H1622" t="s">
        <v>246</v>
      </c>
      <c r="I1622" t="s">
        <v>43</v>
      </c>
      <c r="J1622" t="s">
        <v>8</v>
      </c>
      <c r="K1622" t="s">
        <v>102</v>
      </c>
      <c r="L1622" t="s">
        <v>1414</v>
      </c>
      <c r="M1622" t="s">
        <v>1028</v>
      </c>
      <c r="N1622">
        <v>0</v>
      </c>
      <c r="O1622" t="s">
        <v>105</v>
      </c>
      <c r="P1622">
        <v>69</v>
      </c>
      <c r="Q1622" t="s">
        <v>48</v>
      </c>
      <c r="R1622" t="s">
        <v>223</v>
      </c>
      <c r="S1622" t="s">
        <v>139</v>
      </c>
      <c r="T1622" t="s">
        <v>51</v>
      </c>
      <c r="U1622" t="s">
        <v>353</v>
      </c>
      <c r="V1622">
        <v>1.1499999999999999</v>
      </c>
      <c r="W1622" s="1">
        <v>923.44999999999993</v>
      </c>
      <c r="X1622">
        <v>1</v>
      </c>
      <c r="Y1622">
        <v>3.32</v>
      </c>
      <c r="Z1622">
        <v>4</v>
      </c>
      <c r="AA1622">
        <v>0.83</v>
      </c>
      <c r="AB1622" s="2">
        <v>0</v>
      </c>
      <c r="AC1622" s="1">
        <v>0</v>
      </c>
      <c r="AD1622" s="7">
        <v>43493</v>
      </c>
      <c r="AE1622" s="7">
        <v>43493</v>
      </c>
      <c r="AF1622">
        <v>0</v>
      </c>
      <c r="AG1622" t="s">
        <v>53</v>
      </c>
      <c r="AH1622" s="2">
        <v>0</v>
      </c>
      <c r="AI1622" s="1">
        <v>0</v>
      </c>
      <c r="AJ1622" s="1">
        <v>0</v>
      </c>
      <c r="AK1622" s="6" t="str">
        <f>+IF(Tabla1[[#This Row],[REQUEST_TY]]="SR MANTENIMIENTO CORRECTIVO", "EMERGENCIA", "OTROS")</f>
        <v>EMERGENCIA</v>
      </c>
      <c r="AL1622" s="6" t="str">
        <f>+_xlfn.IFS(Tabla1[[#This Row],[Veces obj]]&lt;=1,"0-1",Tabla1[[#This Row],[Veces obj]]&lt;=2,"1-2",Tabla1[[#This Row],[Veces obj]]&lt;=3,"2-3",TRUE,"&gt;3")</f>
        <v>0-1</v>
      </c>
      <c r="AM1622" s="6" t="str">
        <f>+_xlfn.IFS(MONTH(Tabla1[[#This Row],[MES]])&lt;=3,"Q1",MONTH(Tabla1[[#This Row],[MES]])&lt;=6,"Q2",MONTH(Tabla1[[#This Row],[MES]])&lt;=9,"Q3",TRUE,"Q4")</f>
        <v>Q1</v>
      </c>
      <c r="AN1622" t="str">
        <f>+IFERROR(VLOOKUP(Tabla1[[#This Row],[CUENTA]],CTAS[],2,0),"OTROS")</f>
        <v>OTROS</v>
      </c>
      <c r="AP1622" t="str">
        <f>+IFERROR(VLOOKUP(Tabla1[[#This Row],[EMPLEADO]],IS[],3,0),"OTROS")</f>
        <v>OTROS</v>
      </c>
      <c r="AQ1622" t="str">
        <f>+IFERROR(VLOOKUP(Tabla1[[#This Row],[EMPLEADO]],IS[[NÓMINA]:[INGENIERO]],2,0),"OTROS")</f>
        <v>OTROS</v>
      </c>
    </row>
    <row r="1623" spans="1:43" x14ac:dyDescent="0.25">
      <c r="A1623" t="s">
        <v>4444</v>
      </c>
      <c r="B1623">
        <v>1</v>
      </c>
      <c r="C1623" t="s">
        <v>4824</v>
      </c>
      <c r="D1623" t="s">
        <v>38</v>
      </c>
      <c r="E1623" t="s">
        <v>558</v>
      </c>
      <c r="F1623" t="s">
        <v>4825</v>
      </c>
      <c r="G1623" s="17" t="s">
        <v>4826</v>
      </c>
      <c r="H1623" t="s">
        <v>691</v>
      </c>
      <c r="I1623" t="s">
        <v>43</v>
      </c>
      <c r="J1623" t="s">
        <v>8</v>
      </c>
      <c r="K1623" t="s">
        <v>1434</v>
      </c>
      <c r="L1623" t="s">
        <v>1435</v>
      </c>
      <c r="M1623" t="s">
        <v>1436</v>
      </c>
      <c r="N1623">
        <v>0</v>
      </c>
      <c r="O1623" t="s">
        <v>47</v>
      </c>
      <c r="P1623">
        <v>137</v>
      </c>
      <c r="Q1623" t="s">
        <v>48</v>
      </c>
      <c r="R1623" t="s">
        <v>95</v>
      </c>
      <c r="S1623" t="s">
        <v>64</v>
      </c>
      <c r="T1623" t="s">
        <v>51</v>
      </c>
      <c r="U1623" t="s">
        <v>96</v>
      </c>
      <c r="V1623">
        <v>1.1000000000000001</v>
      </c>
      <c r="W1623" s="1">
        <v>1501.5000000000002</v>
      </c>
      <c r="X1623">
        <v>1</v>
      </c>
      <c r="Y1623">
        <v>4.1500000000000004</v>
      </c>
      <c r="Z1623">
        <v>5</v>
      </c>
      <c r="AA1623">
        <v>0.83000000000000007</v>
      </c>
      <c r="AB1623" s="2">
        <v>0</v>
      </c>
      <c r="AC1623" s="1">
        <v>0</v>
      </c>
      <c r="AD1623" s="7">
        <v>43504</v>
      </c>
      <c r="AE1623" s="7">
        <v>43507</v>
      </c>
      <c r="AF1623">
        <v>1</v>
      </c>
      <c r="AG1623" t="s">
        <v>53</v>
      </c>
      <c r="AH1623" s="2">
        <v>0</v>
      </c>
      <c r="AI1623" s="1">
        <v>0</v>
      </c>
      <c r="AJ1623" s="1">
        <v>0</v>
      </c>
      <c r="AK1623" s="6" t="str">
        <f>+IF(Tabla1[[#This Row],[REQUEST_TY]]="SR MANTENIMIENTO CORRECTIVO", "EMERGENCIA", "OTROS")</f>
        <v>EMERGENCIA</v>
      </c>
      <c r="AL1623" s="6" t="str">
        <f>+_xlfn.IFS(Tabla1[[#This Row],[Veces obj]]&lt;=1,"0-1",Tabla1[[#This Row],[Veces obj]]&lt;=2,"1-2",Tabla1[[#This Row],[Veces obj]]&lt;=3,"2-3",TRUE,"&gt;3")</f>
        <v>0-1</v>
      </c>
      <c r="AM1623" s="6" t="str">
        <f>+_xlfn.IFS(MONTH(Tabla1[[#This Row],[MES]])&lt;=3,"Q1",MONTH(Tabla1[[#This Row],[MES]])&lt;=6,"Q2",MONTH(Tabla1[[#This Row],[MES]])&lt;=9,"Q3",TRUE,"Q4")</f>
        <v>Q1</v>
      </c>
      <c r="AN1623" t="str">
        <f>+IFERROR(VLOOKUP(Tabla1[[#This Row],[CUENTA]],CTAS[],2,0),"OTROS")</f>
        <v>OTROS</v>
      </c>
      <c r="AP1623" t="str">
        <f>+IFERROR(VLOOKUP(Tabla1[[#This Row],[EMPLEADO]],IS[],3,0),"OTROS")</f>
        <v>OTROS</v>
      </c>
      <c r="AQ1623" t="str">
        <f>+IFERROR(VLOOKUP(Tabla1[[#This Row],[EMPLEADO]],IS[[NÓMINA]:[INGENIERO]],2,0),"OTROS")</f>
        <v>OTROS</v>
      </c>
    </row>
    <row r="1624" spans="1:43" x14ac:dyDescent="0.25">
      <c r="A1624" t="s">
        <v>36</v>
      </c>
      <c r="B1624">
        <v>1</v>
      </c>
      <c r="C1624" t="s">
        <v>3204</v>
      </c>
      <c r="D1624" t="s">
        <v>38</v>
      </c>
      <c r="E1624" t="s">
        <v>133</v>
      </c>
      <c r="F1624" t="s">
        <v>3205</v>
      </c>
      <c r="G1624" s="17" t="s">
        <v>3178</v>
      </c>
      <c r="H1624" t="s">
        <v>220</v>
      </c>
      <c r="I1624" t="s">
        <v>43</v>
      </c>
      <c r="J1624" t="s">
        <v>8</v>
      </c>
      <c r="K1624" t="s">
        <v>59</v>
      </c>
      <c r="L1624" t="s">
        <v>2917</v>
      </c>
      <c r="M1624" t="s">
        <v>1496</v>
      </c>
      <c r="N1624">
        <v>0</v>
      </c>
      <c r="O1624" t="s">
        <v>47</v>
      </c>
      <c r="P1624">
        <v>51</v>
      </c>
      <c r="Q1624" t="s">
        <v>82</v>
      </c>
      <c r="R1624" t="s">
        <v>138</v>
      </c>
      <c r="S1624" t="s">
        <v>139</v>
      </c>
      <c r="T1624" t="s">
        <v>51</v>
      </c>
      <c r="U1624" t="s">
        <v>140</v>
      </c>
      <c r="V1624">
        <v>1.1000000000000001</v>
      </c>
      <c r="W1624" s="1">
        <v>1730.3000000000004</v>
      </c>
      <c r="X1624">
        <v>1</v>
      </c>
      <c r="Y1624">
        <v>3.33</v>
      </c>
      <c r="Z1624">
        <v>4</v>
      </c>
      <c r="AA1624">
        <v>0.83250000000000002</v>
      </c>
      <c r="AB1624" s="2">
        <v>0</v>
      </c>
      <c r="AC1624" s="1">
        <v>0</v>
      </c>
      <c r="AD1624" s="7">
        <v>43483</v>
      </c>
      <c r="AE1624" s="7">
        <v>43486</v>
      </c>
      <c r="AF1624">
        <v>1</v>
      </c>
      <c r="AG1624" t="s">
        <v>53</v>
      </c>
      <c r="AH1624" s="2">
        <v>0</v>
      </c>
      <c r="AI1624" s="1">
        <v>0</v>
      </c>
      <c r="AJ1624" s="1">
        <v>0</v>
      </c>
      <c r="AK1624" s="6" t="str">
        <f>+IF(Tabla1[[#This Row],[REQUEST_TY]]="SR MANTENIMIENTO CORRECTIVO", "EMERGENCIA", "OTROS")</f>
        <v>EMERGENCIA</v>
      </c>
      <c r="AL1624" s="6" t="str">
        <f>+_xlfn.IFS(Tabla1[[#This Row],[Veces obj]]&lt;=1,"0-1",Tabla1[[#This Row],[Veces obj]]&lt;=2,"1-2",Tabla1[[#This Row],[Veces obj]]&lt;=3,"2-3",TRUE,"&gt;3")</f>
        <v>0-1</v>
      </c>
      <c r="AM1624" s="6" t="str">
        <f>+_xlfn.IFS(MONTH(Tabla1[[#This Row],[MES]])&lt;=3,"Q1",MONTH(Tabla1[[#This Row],[MES]])&lt;=6,"Q2",MONTH(Tabla1[[#This Row],[MES]])&lt;=9,"Q3",TRUE,"Q4")</f>
        <v>Q1</v>
      </c>
      <c r="AN1624" t="str">
        <f>+IFERROR(VLOOKUP(Tabla1[[#This Row],[CUENTA]],CTAS[],2,0),"OTROS")</f>
        <v>OTROS</v>
      </c>
      <c r="AP1624" t="str">
        <f>+IFERROR(VLOOKUP(Tabla1[[#This Row],[EMPLEADO]],IS[],3,0),"OTROS")</f>
        <v>OTROS</v>
      </c>
      <c r="AQ1624" t="str">
        <f>+IFERROR(VLOOKUP(Tabla1[[#This Row],[EMPLEADO]],IS[[NÓMINA]:[INGENIERO]],2,0),"OTROS")</f>
        <v>OTROS</v>
      </c>
    </row>
    <row r="1625" spans="1:43" x14ac:dyDescent="0.25">
      <c r="A1625" t="s">
        <v>36</v>
      </c>
      <c r="B1625">
        <v>1</v>
      </c>
      <c r="C1625" t="s">
        <v>3206</v>
      </c>
      <c r="D1625" t="s">
        <v>38</v>
      </c>
      <c r="E1625" t="s">
        <v>258</v>
      </c>
      <c r="F1625" t="s">
        <v>3207</v>
      </c>
      <c r="G1625" s="17" t="s">
        <v>3141</v>
      </c>
      <c r="H1625" t="s">
        <v>915</v>
      </c>
      <c r="I1625" t="s">
        <v>43</v>
      </c>
      <c r="J1625" t="s">
        <v>8</v>
      </c>
      <c r="K1625" t="s">
        <v>59</v>
      </c>
      <c r="L1625" t="s">
        <v>130</v>
      </c>
      <c r="M1625" t="s">
        <v>131</v>
      </c>
      <c r="N1625">
        <v>0</v>
      </c>
      <c r="O1625" t="s">
        <v>47</v>
      </c>
      <c r="P1625">
        <v>85</v>
      </c>
      <c r="Q1625" t="s">
        <v>48</v>
      </c>
      <c r="R1625" t="s">
        <v>138</v>
      </c>
      <c r="S1625" t="s">
        <v>139</v>
      </c>
      <c r="T1625" t="s">
        <v>51</v>
      </c>
      <c r="U1625" t="s">
        <v>353</v>
      </c>
      <c r="V1625">
        <v>1.1499999999999999</v>
      </c>
      <c r="W1625" s="1">
        <v>1808.95</v>
      </c>
      <c r="X1625">
        <v>1</v>
      </c>
      <c r="Y1625">
        <v>3.33</v>
      </c>
      <c r="Z1625">
        <v>4</v>
      </c>
      <c r="AA1625">
        <v>0.83250000000000002</v>
      </c>
      <c r="AB1625" s="2">
        <v>0</v>
      </c>
      <c r="AC1625" s="1">
        <v>0</v>
      </c>
      <c r="AD1625" s="7">
        <v>43490</v>
      </c>
      <c r="AE1625" s="7">
        <v>43490</v>
      </c>
      <c r="AF1625">
        <v>0</v>
      </c>
      <c r="AG1625" t="s">
        <v>53</v>
      </c>
      <c r="AH1625" s="2">
        <v>0</v>
      </c>
      <c r="AI1625" s="1">
        <v>0</v>
      </c>
      <c r="AJ1625" s="1">
        <v>0</v>
      </c>
      <c r="AK1625" s="6" t="str">
        <f>+IF(Tabla1[[#This Row],[REQUEST_TY]]="SR MANTENIMIENTO CORRECTIVO", "EMERGENCIA", "OTROS")</f>
        <v>EMERGENCIA</v>
      </c>
      <c r="AL1625" s="6" t="str">
        <f>+_xlfn.IFS(Tabla1[[#This Row],[Veces obj]]&lt;=1,"0-1",Tabla1[[#This Row],[Veces obj]]&lt;=2,"1-2",Tabla1[[#This Row],[Veces obj]]&lt;=3,"2-3",TRUE,"&gt;3")</f>
        <v>0-1</v>
      </c>
      <c r="AM1625" s="6" t="str">
        <f>+_xlfn.IFS(MONTH(Tabla1[[#This Row],[MES]])&lt;=3,"Q1",MONTH(Tabla1[[#This Row],[MES]])&lt;=6,"Q2",MONTH(Tabla1[[#This Row],[MES]])&lt;=9,"Q3",TRUE,"Q4")</f>
        <v>Q1</v>
      </c>
      <c r="AN1625" t="str">
        <f>+IFERROR(VLOOKUP(Tabla1[[#This Row],[CUENTA]],CTAS[],2,0),"OTROS")</f>
        <v>OTROS</v>
      </c>
      <c r="AP1625" t="str">
        <f>+IFERROR(VLOOKUP(Tabla1[[#This Row],[EMPLEADO]],IS[],3,0),"OTROS")</f>
        <v>OTROS</v>
      </c>
      <c r="AQ1625" t="str">
        <f>+IFERROR(VLOOKUP(Tabla1[[#This Row],[EMPLEADO]],IS[[NÓMINA]:[INGENIERO]],2,0),"OTROS")</f>
        <v>OTROS</v>
      </c>
    </row>
    <row r="1626" spans="1:43" x14ac:dyDescent="0.25">
      <c r="A1626" t="s">
        <v>4444</v>
      </c>
      <c r="B1626">
        <v>1</v>
      </c>
      <c r="C1626" t="s">
        <v>5708</v>
      </c>
      <c r="D1626" t="s">
        <v>38</v>
      </c>
      <c r="E1626" t="s">
        <v>76</v>
      </c>
      <c r="F1626" t="s">
        <v>5709</v>
      </c>
      <c r="G1626" s="17" t="s">
        <v>3963</v>
      </c>
      <c r="H1626" t="s">
        <v>106</v>
      </c>
      <c r="I1626" t="s">
        <v>43</v>
      </c>
      <c r="J1626" t="s">
        <v>8</v>
      </c>
      <c r="K1626" t="s">
        <v>102</v>
      </c>
      <c r="L1626" t="s">
        <v>3734</v>
      </c>
      <c r="M1626" t="s">
        <v>794</v>
      </c>
      <c r="N1626">
        <v>0</v>
      </c>
      <c r="O1626" t="s">
        <v>47</v>
      </c>
      <c r="P1626">
        <v>23</v>
      </c>
      <c r="Q1626" t="s">
        <v>62</v>
      </c>
      <c r="R1626" t="s">
        <v>63</v>
      </c>
      <c r="S1626" t="s">
        <v>64</v>
      </c>
      <c r="T1626" t="s">
        <v>51</v>
      </c>
      <c r="U1626" t="s">
        <v>65</v>
      </c>
      <c r="V1626">
        <v>0.8</v>
      </c>
      <c r="W1626" s="1">
        <v>1092</v>
      </c>
      <c r="X1626">
        <v>1</v>
      </c>
      <c r="Y1626">
        <v>4.18</v>
      </c>
      <c r="Z1626">
        <v>5</v>
      </c>
      <c r="AA1626">
        <v>0.83599999999999997</v>
      </c>
      <c r="AB1626" s="2">
        <v>0</v>
      </c>
      <c r="AC1626" s="1">
        <v>0</v>
      </c>
      <c r="AD1626" s="7">
        <v>43507</v>
      </c>
      <c r="AE1626" s="7">
        <v>43508</v>
      </c>
      <c r="AF1626">
        <v>1</v>
      </c>
      <c r="AG1626" t="s">
        <v>53</v>
      </c>
      <c r="AH1626" s="2">
        <v>0</v>
      </c>
      <c r="AI1626" s="1">
        <v>0</v>
      </c>
      <c r="AJ1626" s="1">
        <v>0</v>
      </c>
      <c r="AK1626" s="6" t="str">
        <f>+IF(Tabla1[[#This Row],[REQUEST_TY]]="SR MANTENIMIENTO CORRECTIVO", "EMERGENCIA", "OTROS")</f>
        <v>EMERGENCIA</v>
      </c>
      <c r="AL1626" s="6" t="str">
        <f>+_xlfn.IFS(Tabla1[[#This Row],[Veces obj]]&lt;=1,"0-1",Tabla1[[#This Row],[Veces obj]]&lt;=2,"1-2",Tabla1[[#This Row],[Veces obj]]&lt;=3,"2-3",TRUE,"&gt;3")</f>
        <v>0-1</v>
      </c>
      <c r="AM1626" s="6" t="str">
        <f>+_xlfn.IFS(MONTH(Tabla1[[#This Row],[MES]])&lt;=3,"Q1",MONTH(Tabla1[[#This Row],[MES]])&lt;=6,"Q2",MONTH(Tabla1[[#This Row],[MES]])&lt;=9,"Q3",TRUE,"Q4")</f>
        <v>Q1</v>
      </c>
      <c r="AN1626" t="str">
        <f>+IFERROR(VLOOKUP(Tabla1[[#This Row],[CUENTA]],CTAS[],2,0),"OTROS")</f>
        <v>OTROS</v>
      </c>
      <c r="AP1626" t="str">
        <f>+IFERROR(VLOOKUP(Tabla1[[#This Row],[EMPLEADO]],IS[],3,0),"OTROS")</f>
        <v>OTROS</v>
      </c>
      <c r="AQ1626" t="str">
        <f>+IFERROR(VLOOKUP(Tabla1[[#This Row],[EMPLEADO]],IS[[NÓMINA]:[INGENIERO]],2,0),"OTROS")</f>
        <v>OTROS</v>
      </c>
    </row>
    <row r="1627" spans="1:43" x14ac:dyDescent="0.25">
      <c r="A1627" t="s">
        <v>36</v>
      </c>
      <c r="B1627">
        <v>1</v>
      </c>
      <c r="C1627" t="s">
        <v>3208</v>
      </c>
      <c r="D1627" t="s">
        <v>38</v>
      </c>
      <c r="E1627" t="s">
        <v>133</v>
      </c>
      <c r="F1627" t="s">
        <v>3209</v>
      </c>
      <c r="G1627" s="17" t="s">
        <v>2958</v>
      </c>
      <c r="H1627" t="s">
        <v>136</v>
      </c>
      <c r="I1627" t="s">
        <v>43</v>
      </c>
      <c r="J1627" t="s">
        <v>8</v>
      </c>
      <c r="K1627" t="s">
        <v>59</v>
      </c>
      <c r="L1627" t="s">
        <v>2959</v>
      </c>
      <c r="M1627" t="s">
        <v>736</v>
      </c>
      <c r="N1627">
        <v>0</v>
      </c>
      <c r="O1627" t="s">
        <v>47</v>
      </c>
      <c r="P1627">
        <v>10</v>
      </c>
      <c r="Q1627" t="s">
        <v>194</v>
      </c>
      <c r="R1627" t="s">
        <v>138</v>
      </c>
      <c r="S1627" t="s">
        <v>139</v>
      </c>
      <c r="T1627" t="s">
        <v>51</v>
      </c>
      <c r="U1627" t="s">
        <v>224</v>
      </c>
      <c r="V1627">
        <v>0.8</v>
      </c>
      <c r="W1627" s="1">
        <v>1258.4000000000003</v>
      </c>
      <c r="X1627">
        <v>1</v>
      </c>
      <c r="Y1627">
        <v>3.35</v>
      </c>
      <c r="Z1627">
        <v>4</v>
      </c>
      <c r="AA1627">
        <v>0.83750000000000002</v>
      </c>
      <c r="AB1627" s="2">
        <v>0</v>
      </c>
      <c r="AC1627" s="1">
        <v>0</v>
      </c>
      <c r="AD1627" s="7">
        <v>43494</v>
      </c>
      <c r="AE1627" s="7">
        <v>43494</v>
      </c>
      <c r="AF1627">
        <v>0</v>
      </c>
      <c r="AG1627" t="s">
        <v>53</v>
      </c>
      <c r="AH1627" s="2">
        <v>0</v>
      </c>
      <c r="AI1627" s="1">
        <v>0</v>
      </c>
      <c r="AJ1627" s="1">
        <v>0</v>
      </c>
      <c r="AK1627" s="6" t="str">
        <f>+IF(Tabla1[[#This Row],[REQUEST_TY]]="SR MANTENIMIENTO CORRECTIVO", "EMERGENCIA", "OTROS")</f>
        <v>EMERGENCIA</v>
      </c>
      <c r="AL1627" s="6" t="str">
        <f>+_xlfn.IFS(Tabla1[[#This Row],[Veces obj]]&lt;=1,"0-1",Tabla1[[#This Row],[Veces obj]]&lt;=2,"1-2",Tabla1[[#This Row],[Veces obj]]&lt;=3,"2-3",TRUE,"&gt;3")</f>
        <v>0-1</v>
      </c>
      <c r="AM1627" s="6" t="str">
        <f>+_xlfn.IFS(MONTH(Tabla1[[#This Row],[MES]])&lt;=3,"Q1",MONTH(Tabla1[[#This Row],[MES]])&lt;=6,"Q2",MONTH(Tabla1[[#This Row],[MES]])&lt;=9,"Q3",TRUE,"Q4")</f>
        <v>Q1</v>
      </c>
      <c r="AN1627" t="str">
        <f>+IFERROR(VLOOKUP(Tabla1[[#This Row],[CUENTA]],CTAS[],2,0),"OTROS")</f>
        <v>OTROS</v>
      </c>
      <c r="AP1627" t="str">
        <f>+IFERROR(VLOOKUP(Tabla1[[#This Row],[EMPLEADO]],IS[],3,0),"OTROS")</f>
        <v>OTROS</v>
      </c>
      <c r="AQ1627" t="str">
        <f>+IFERROR(VLOOKUP(Tabla1[[#This Row],[EMPLEADO]],IS[[NÓMINA]:[INGENIERO]],2,0),"OTROS")</f>
        <v>OTROS</v>
      </c>
    </row>
    <row r="1628" spans="1:43" x14ac:dyDescent="0.25">
      <c r="A1628" t="s">
        <v>36</v>
      </c>
      <c r="B1628">
        <v>1</v>
      </c>
      <c r="C1628" t="s">
        <v>3210</v>
      </c>
      <c r="D1628" t="s">
        <v>38</v>
      </c>
      <c r="E1628" t="s">
        <v>133</v>
      </c>
      <c r="F1628" t="s">
        <v>3211</v>
      </c>
      <c r="G1628" s="17" t="s">
        <v>3212</v>
      </c>
      <c r="H1628" t="s">
        <v>740</v>
      </c>
      <c r="I1628" t="s">
        <v>43</v>
      </c>
      <c r="J1628" t="s">
        <v>8</v>
      </c>
      <c r="K1628" t="s">
        <v>59</v>
      </c>
      <c r="L1628" t="s">
        <v>1430</v>
      </c>
      <c r="M1628" t="s">
        <v>530</v>
      </c>
      <c r="N1628">
        <v>0</v>
      </c>
      <c r="O1628" t="s">
        <v>47</v>
      </c>
      <c r="P1628">
        <v>11</v>
      </c>
      <c r="Q1628" t="s">
        <v>194</v>
      </c>
      <c r="R1628" t="s">
        <v>138</v>
      </c>
      <c r="S1628" t="s">
        <v>139</v>
      </c>
      <c r="T1628" t="s">
        <v>51</v>
      </c>
      <c r="U1628" t="s">
        <v>224</v>
      </c>
      <c r="V1628">
        <v>0.8</v>
      </c>
      <c r="W1628" s="1">
        <v>1258.4000000000003</v>
      </c>
      <c r="X1628">
        <v>1</v>
      </c>
      <c r="Y1628">
        <v>3.35</v>
      </c>
      <c r="Z1628">
        <v>4</v>
      </c>
      <c r="AA1628">
        <v>0.83750000000000002</v>
      </c>
      <c r="AB1628" s="2">
        <v>0</v>
      </c>
      <c r="AC1628" s="1">
        <v>0</v>
      </c>
      <c r="AD1628" s="7">
        <v>43495</v>
      </c>
      <c r="AE1628" s="7">
        <v>43495</v>
      </c>
      <c r="AF1628">
        <v>0</v>
      </c>
      <c r="AG1628" t="s">
        <v>53</v>
      </c>
      <c r="AH1628" s="2">
        <v>0</v>
      </c>
      <c r="AI1628" s="1">
        <v>0</v>
      </c>
      <c r="AJ1628" s="1">
        <v>0</v>
      </c>
      <c r="AK1628" s="6" t="str">
        <f>+IF(Tabla1[[#This Row],[REQUEST_TY]]="SR MANTENIMIENTO CORRECTIVO", "EMERGENCIA", "OTROS")</f>
        <v>EMERGENCIA</v>
      </c>
      <c r="AL1628" s="6" t="str">
        <f>+_xlfn.IFS(Tabla1[[#This Row],[Veces obj]]&lt;=1,"0-1",Tabla1[[#This Row],[Veces obj]]&lt;=2,"1-2",Tabla1[[#This Row],[Veces obj]]&lt;=3,"2-3",TRUE,"&gt;3")</f>
        <v>0-1</v>
      </c>
      <c r="AM1628" s="6" t="str">
        <f>+_xlfn.IFS(MONTH(Tabla1[[#This Row],[MES]])&lt;=3,"Q1",MONTH(Tabla1[[#This Row],[MES]])&lt;=6,"Q2",MONTH(Tabla1[[#This Row],[MES]])&lt;=9,"Q3",TRUE,"Q4")</f>
        <v>Q1</v>
      </c>
      <c r="AN1628" t="str">
        <f>+IFERROR(VLOOKUP(Tabla1[[#This Row],[CUENTA]],CTAS[],2,0),"OTROS")</f>
        <v>OTROS</v>
      </c>
      <c r="AP1628" t="str">
        <f>+IFERROR(VLOOKUP(Tabla1[[#This Row],[EMPLEADO]],IS[],3,0),"OTROS")</f>
        <v>OTROS</v>
      </c>
      <c r="AQ1628" t="str">
        <f>+IFERROR(VLOOKUP(Tabla1[[#This Row],[EMPLEADO]],IS[[NÓMINA]:[INGENIERO]],2,0),"OTROS")</f>
        <v>OTROS</v>
      </c>
    </row>
    <row r="1629" spans="1:43" x14ac:dyDescent="0.25">
      <c r="A1629" t="s">
        <v>36</v>
      </c>
      <c r="B1629">
        <v>1</v>
      </c>
      <c r="C1629" t="s">
        <v>3213</v>
      </c>
      <c r="D1629" t="s">
        <v>38</v>
      </c>
      <c r="E1629" t="s">
        <v>332</v>
      </c>
      <c r="F1629" t="s">
        <v>3214</v>
      </c>
      <c r="G1629" s="17" t="s">
        <v>3215</v>
      </c>
      <c r="H1629" t="s">
        <v>246</v>
      </c>
      <c r="I1629" t="s">
        <v>43</v>
      </c>
      <c r="J1629" t="s">
        <v>8</v>
      </c>
      <c r="K1629" t="s">
        <v>102</v>
      </c>
      <c r="L1629" t="s">
        <v>728</v>
      </c>
      <c r="M1629" t="s">
        <v>709</v>
      </c>
      <c r="N1629">
        <v>0</v>
      </c>
      <c r="O1629" t="s">
        <v>105</v>
      </c>
      <c r="P1629">
        <v>60</v>
      </c>
      <c r="Q1629" t="s">
        <v>82</v>
      </c>
      <c r="R1629" t="s">
        <v>317</v>
      </c>
      <c r="S1629" t="s">
        <v>318</v>
      </c>
      <c r="T1629" t="s">
        <v>51</v>
      </c>
      <c r="U1629" t="s">
        <v>140</v>
      </c>
      <c r="V1629">
        <v>1.1000000000000001</v>
      </c>
      <c r="W1629" s="1">
        <v>883.30000000000007</v>
      </c>
      <c r="X1629">
        <v>1</v>
      </c>
      <c r="Y1629">
        <v>3.37</v>
      </c>
      <c r="Z1629">
        <v>4</v>
      </c>
      <c r="AA1629">
        <v>0.84250000000000003</v>
      </c>
      <c r="AB1629" s="2">
        <v>0</v>
      </c>
      <c r="AC1629" s="1">
        <v>0</v>
      </c>
      <c r="AD1629" s="7">
        <v>43493</v>
      </c>
      <c r="AE1629" s="7">
        <v>43493</v>
      </c>
      <c r="AF1629">
        <v>0</v>
      </c>
      <c r="AG1629" t="s">
        <v>53</v>
      </c>
      <c r="AH1629" s="2">
        <v>0</v>
      </c>
      <c r="AI1629" s="1">
        <v>0</v>
      </c>
      <c r="AJ1629" s="1">
        <v>0</v>
      </c>
      <c r="AK1629" s="6" t="str">
        <f>+IF(Tabla1[[#This Row],[REQUEST_TY]]="SR MANTENIMIENTO CORRECTIVO", "EMERGENCIA", "OTROS")</f>
        <v>EMERGENCIA</v>
      </c>
      <c r="AL1629" s="6" t="str">
        <f>+_xlfn.IFS(Tabla1[[#This Row],[Veces obj]]&lt;=1,"0-1",Tabla1[[#This Row],[Veces obj]]&lt;=2,"1-2",Tabla1[[#This Row],[Veces obj]]&lt;=3,"2-3",TRUE,"&gt;3")</f>
        <v>0-1</v>
      </c>
      <c r="AM1629" s="6" t="str">
        <f>+_xlfn.IFS(MONTH(Tabla1[[#This Row],[MES]])&lt;=3,"Q1",MONTH(Tabla1[[#This Row],[MES]])&lt;=6,"Q2",MONTH(Tabla1[[#This Row],[MES]])&lt;=9,"Q3",TRUE,"Q4")</f>
        <v>Q1</v>
      </c>
      <c r="AN1629" t="str">
        <f>+IFERROR(VLOOKUP(Tabla1[[#This Row],[CUENTA]],CTAS[],2,0),"OTROS")</f>
        <v>OTROS</v>
      </c>
      <c r="AP1629" t="str">
        <f>+IFERROR(VLOOKUP(Tabla1[[#This Row],[EMPLEADO]],IS[],3,0),"OTROS")</f>
        <v>OTROS</v>
      </c>
      <c r="AQ1629" t="str">
        <f>+IFERROR(VLOOKUP(Tabla1[[#This Row],[EMPLEADO]],IS[[NÓMINA]:[INGENIERO]],2,0),"OTROS")</f>
        <v>OTROS</v>
      </c>
    </row>
    <row r="1630" spans="1:43" x14ac:dyDescent="0.25">
      <c r="A1630" t="s">
        <v>36</v>
      </c>
      <c r="B1630">
        <v>1</v>
      </c>
      <c r="C1630" t="s">
        <v>3216</v>
      </c>
      <c r="D1630" t="s">
        <v>38</v>
      </c>
      <c r="E1630" t="s">
        <v>2312</v>
      </c>
      <c r="F1630" t="s">
        <v>3217</v>
      </c>
      <c r="G1630" s="17" t="s">
        <v>3218</v>
      </c>
      <c r="H1630" t="s">
        <v>679</v>
      </c>
      <c r="I1630" t="s">
        <v>43</v>
      </c>
      <c r="J1630" t="s">
        <v>8</v>
      </c>
      <c r="K1630" t="s">
        <v>117</v>
      </c>
      <c r="L1630" t="s">
        <v>3219</v>
      </c>
      <c r="M1630" t="s">
        <v>3220</v>
      </c>
      <c r="N1630">
        <v>0</v>
      </c>
      <c r="O1630" t="s">
        <v>47</v>
      </c>
      <c r="P1630">
        <v>523</v>
      </c>
      <c r="Q1630" t="s">
        <v>48</v>
      </c>
      <c r="R1630" t="s">
        <v>49</v>
      </c>
      <c r="S1630" t="s">
        <v>50</v>
      </c>
      <c r="T1630" t="s">
        <v>208</v>
      </c>
      <c r="U1630" t="s">
        <v>52</v>
      </c>
      <c r="V1630">
        <v>1.05</v>
      </c>
      <c r="W1630" s="1">
        <v>750.75000000000011</v>
      </c>
      <c r="X1630">
        <v>1</v>
      </c>
      <c r="Y1630">
        <v>7.6</v>
      </c>
      <c r="Z1630">
        <v>9</v>
      </c>
      <c r="AA1630">
        <v>0.84444444444444444</v>
      </c>
      <c r="AB1630" s="2">
        <v>0</v>
      </c>
      <c r="AC1630" s="1">
        <v>0</v>
      </c>
      <c r="AD1630" s="7">
        <v>43495</v>
      </c>
      <c r="AE1630" s="7">
        <v>43495</v>
      </c>
      <c r="AF1630">
        <v>0</v>
      </c>
      <c r="AG1630" t="s">
        <v>53</v>
      </c>
      <c r="AH1630" s="2">
        <v>0</v>
      </c>
      <c r="AI1630" s="1">
        <v>0</v>
      </c>
      <c r="AJ1630" s="1">
        <v>0</v>
      </c>
      <c r="AK1630" s="6" t="str">
        <f>+IF(Tabla1[[#This Row],[REQUEST_TY]]="SR MANTENIMIENTO CORRECTIVO", "EMERGENCIA", "OTROS")</f>
        <v>EMERGENCIA</v>
      </c>
      <c r="AL1630" s="6" t="str">
        <f>+_xlfn.IFS(Tabla1[[#This Row],[Veces obj]]&lt;=1,"0-1",Tabla1[[#This Row],[Veces obj]]&lt;=2,"1-2",Tabla1[[#This Row],[Veces obj]]&lt;=3,"2-3",TRUE,"&gt;3")</f>
        <v>0-1</v>
      </c>
      <c r="AM1630" s="6" t="str">
        <f>+_xlfn.IFS(MONTH(Tabla1[[#This Row],[MES]])&lt;=3,"Q1",MONTH(Tabla1[[#This Row],[MES]])&lt;=6,"Q2",MONTH(Tabla1[[#This Row],[MES]])&lt;=9,"Q3",TRUE,"Q4")</f>
        <v>Q1</v>
      </c>
      <c r="AN1630" t="str">
        <f>+IFERROR(VLOOKUP(Tabla1[[#This Row],[CUENTA]],CTAS[],2,0),"OTROS")</f>
        <v>OTROS</v>
      </c>
      <c r="AP1630" t="str">
        <f>+IFERROR(VLOOKUP(Tabla1[[#This Row],[EMPLEADO]],IS[],3,0),"OTROS")</f>
        <v>OTROS</v>
      </c>
      <c r="AQ1630" t="str">
        <f>+IFERROR(VLOOKUP(Tabla1[[#This Row],[EMPLEADO]],IS[[NÓMINA]:[INGENIERO]],2,0),"OTROS")</f>
        <v>OTROS</v>
      </c>
    </row>
    <row r="1631" spans="1:43" x14ac:dyDescent="0.25">
      <c r="A1631" t="s">
        <v>36</v>
      </c>
      <c r="B1631">
        <v>1</v>
      </c>
      <c r="C1631" t="s">
        <v>3221</v>
      </c>
      <c r="D1631" t="s">
        <v>38</v>
      </c>
      <c r="E1631" t="s">
        <v>725</v>
      </c>
      <c r="F1631" t="s">
        <v>3222</v>
      </c>
      <c r="G1631" s="17" t="s">
        <v>1470</v>
      </c>
      <c r="H1631" t="s">
        <v>79</v>
      </c>
      <c r="I1631" t="s">
        <v>43</v>
      </c>
      <c r="J1631" t="s">
        <v>8</v>
      </c>
      <c r="K1631" t="s">
        <v>102</v>
      </c>
      <c r="L1631" t="s">
        <v>1471</v>
      </c>
      <c r="M1631" t="s">
        <v>1150</v>
      </c>
      <c r="N1631">
        <v>0</v>
      </c>
      <c r="O1631" t="s">
        <v>47</v>
      </c>
      <c r="P1631">
        <v>13</v>
      </c>
      <c r="Q1631" t="s">
        <v>194</v>
      </c>
      <c r="R1631" t="s">
        <v>223</v>
      </c>
      <c r="S1631" t="s">
        <v>139</v>
      </c>
      <c r="T1631" t="s">
        <v>51</v>
      </c>
      <c r="U1631" t="s">
        <v>224</v>
      </c>
      <c r="V1631">
        <v>0.8</v>
      </c>
      <c r="W1631" s="1">
        <v>1258.4000000000003</v>
      </c>
      <c r="X1631">
        <v>1</v>
      </c>
      <c r="Y1631">
        <v>3.38</v>
      </c>
      <c r="Z1631">
        <v>4</v>
      </c>
      <c r="AA1631">
        <v>0.84499999999999997</v>
      </c>
      <c r="AB1631" s="2">
        <v>0</v>
      </c>
      <c r="AC1631" s="1">
        <v>0</v>
      </c>
      <c r="AD1631" s="7">
        <v>43486</v>
      </c>
      <c r="AE1631" s="7">
        <v>43487</v>
      </c>
      <c r="AF1631">
        <v>1</v>
      </c>
      <c r="AG1631" t="s">
        <v>53</v>
      </c>
      <c r="AH1631" s="2">
        <v>0</v>
      </c>
      <c r="AI1631" s="1">
        <v>0</v>
      </c>
      <c r="AJ1631" s="1">
        <v>0</v>
      </c>
      <c r="AK1631" s="6" t="str">
        <f>+IF(Tabla1[[#This Row],[REQUEST_TY]]="SR MANTENIMIENTO CORRECTIVO", "EMERGENCIA", "OTROS")</f>
        <v>EMERGENCIA</v>
      </c>
      <c r="AL1631" s="6" t="str">
        <f>+_xlfn.IFS(Tabla1[[#This Row],[Veces obj]]&lt;=1,"0-1",Tabla1[[#This Row],[Veces obj]]&lt;=2,"1-2",Tabla1[[#This Row],[Veces obj]]&lt;=3,"2-3",TRUE,"&gt;3")</f>
        <v>0-1</v>
      </c>
      <c r="AM1631" s="6" t="str">
        <f>+_xlfn.IFS(MONTH(Tabla1[[#This Row],[MES]])&lt;=3,"Q1",MONTH(Tabla1[[#This Row],[MES]])&lt;=6,"Q2",MONTH(Tabla1[[#This Row],[MES]])&lt;=9,"Q3",TRUE,"Q4")</f>
        <v>Q1</v>
      </c>
      <c r="AN1631" t="str">
        <f>+IFERROR(VLOOKUP(Tabla1[[#This Row],[CUENTA]],CTAS[],2,0),"OTROS")</f>
        <v>OTROS</v>
      </c>
      <c r="AP1631" t="str">
        <f>+IFERROR(VLOOKUP(Tabla1[[#This Row],[EMPLEADO]],IS[],3,0),"OTROS")</f>
        <v>OTROS</v>
      </c>
      <c r="AQ1631" t="str">
        <f>+IFERROR(VLOOKUP(Tabla1[[#This Row],[EMPLEADO]],IS[[NÓMINA]:[INGENIERO]],2,0),"OTROS")</f>
        <v>OTROS</v>
      </c>
    </row>
    <row r="1632" spans="1:43" x14ac:dyDescent="0.25">
      <c r="A1632" t="s">
        <v>4444</v>
      </c>
      <c r="B1632">
        <v>1</v>
      </c>
      <c r="C1632" t="s">
        <v>5629</v>
      </c>
      <c r="D1632" t="s">
        <v>38</v>
      </c>
      <c r="E1632" t="s">
        <v>332</v>
      </c>
      <c r="F1632" t="s">
        <v>5630</v>
      </c>
      <c r="G1632" s="17" t="s">
        <v>4318</v>
      </c>
      <c r="H1632" t="s">
        <v>453</v>
      </c>
      <c r="I1632" t="s">
        <v>43</v>
      </c>
      <c r="J1632" t="s">
        <v>8</v>
      </c>
      <c r="K1632" t="s">
        <v>59</v>
      </c>
      <c r="L1632" t="s">
        <v>454</v>
      </c>
      <c r="M1632" t="s">
        <v>455</v>
      </c>
      <c r="N1632">
        <v>0</v>
      </c>
      <c r="O1632" t="s">
        <v>47</v>
      </c>
      <c r="P1632">
        <v>11</v>
      </c>
      <c r="Q1632" t="s">
        <v>194</v>
      </c>
      <c r="R1632" t="s">
        <v>317</v>
      </c>
      <c r="S1632" t="s">
        <v>318</v>
      </c>
      <c r="T1632" t="s">
        <v>51</v>
      </c>
      <c r="U1632" t="s">
        <v>224</v>
      </c>
      <c r="V1632">
        <v>0.8</v>
      </c>
      <c r="W1632" s="1">
        <v>1258.4000000000003</v>
      </c>
      <c r="X1632">
        <v>1</v>
      </c>
      <c r="Y1632">
        <v>3.39</v>
      </c>
      <c r="Z1632">
        <v>4</v>
      </c>
      <c r="AA1632">
        <v>0.84750000000000003</v>
      </c>
      <c r="AB1632" s="2">
        <v>0</v>
      </c>
      <c r="AC1632" s="1">
        <v>0</v>
      </c>
      <c r="AD1632" s="7">
        <v>43507</v>
      </c>
      <c r="AE1632" s="7">
        <v>43507</v>
      </c>
      <c r="AF1632">
        <v>0</v>
      </c>
      <c r="AG1632" t="s">
        <v>53</v>
      </c>
      <c r="AH1632" s="2">
        <v>0</v>
      </c>
      <c r="AI1632" s="1">
        <v>0</v>
      </c>
      <c r="AJ1632" s="1">
        <v>0</v>
      </c>
      <c r="AK1632" s="6" t="str">
        <f>+IF(Tabla1[[#This Row],[REQUEST_TY]]="SR MANTENIMIENTO CORRECTIVO", "EMERGENCIA", "OTROS")</f>
        <v>EMERGENCIA</v>
      </c>
      <c r="AL1632" s="6" t="str">
        <f>+_xlfn.IFS(Tabla1[[#This Row],[Veces obj]]&lt;=1,"0-1",Tabla1[[#This Row],[Veces obj]]&lt;=2,"1-2",Tabla1[[#This Row],[Veces obj]]&lt;=3,"2-3",TRUE,"&gt;3")</f>
        <v>0-1</v>
      </c>
      <c r="AM1632" s="6" t="str">
        <f>+_xlfn.IFS(MONTH(Tabla1[[#This Row],[MES]])&lt;=3,"Q1",MONTH(Tabla1[[#This Row],[MES]])&lt;=6,"Q2",MONTH(Tabla1[[#This Row],[MES]])&lt;=9,"Q3",TRUE,"Q4")</f>
        <v>Q1</v>
      </c>
      <c r="AN1632" t="str">
        <f>+IFERROR(VLOOKUP(Tabla1[[#This Row],[CUENTA]],CTAS[],2,0),"OTROS")</f>
        <v>OTROS</v>
      </c>
      <c r="AP1632" t="str">
        <f>+IFERROR(VLOOKUP(Tabla1[[#This Row],[EMPLEADO]],IS[],3,0),"OTROS")</f>
        <v>OTROS</v>
      </c>
      <c r="AQ1632" t="str">
        <f>+IFERROR(VLOOKUP(Tabla1[[#This Row],[EMPLEADO]],IS[[NÓMINA]:[INGENIERO]],2,0),"OTROS")</f>
        <v>OTROS</v>
      </c>
    </row>
    <row r="1633" spans="1:43" x14ac:dyDescent="0.25">
      <c r="A1633" t="s">
        <v>4444</v>
      </c>
      <c r="B1633">
        <v>1</v>
      </c>
      <c r="C1633" t="s">
        <v>5951</v>
      </c>
      <c r="D1633" t="s">
        <v>38</v>
      </c>
      <c r="E1633" t="s">
        <v>39</v>
      </c>
      <c r="F1633" t="s">
        <v>5952</v>
      </c>
      <c r="G1633" s="17" t="s">
        <v>2704</v>
      </c>
      <c r="H1633" t="s">
        <v>246</v>
      </c>
      <c r="I1633" t="s">
        <v>43</v>
      </c>
      <c r="J1633" t="s">
        <v>8</v>
      </c>
      <c r="K1633" t="s">
        <v>798</v>
      </c>
      <c r="L1633" t="s">
        <v>1509</v>
      </c>
      <c r="M1633" t="s">
        <v>1510</v>
      </c>
      <c r="N1633">
        <v>1</v>
      </c>
      <c r="O1633" t="s">
        <v>105</v>
      </c>
      <c r="P1633">
        <v>14</v>
      </c>
      <c r="Q1633" t="s">
        <v>194</v>
      </c>
      <c r="R1633" t="s">
        <v>49</v>
      </c>
      <c r="S1633" t="s">
        <v>50</v>
      </c>
      <c r="T1633" t="s">
        <v>51</v>
      </c>
      <c r="U1633" t="s">
        <v>444</v>
      </c>
      <c r="V1633">
        <v>0</v>
      </c>
      <c r="W1633" s="1">
        <v>0</v>
      </c>
      <c r="X1633">
        <v>1</v>
      </c>
      <c r="Y1633">
        <v>4.25</v>
      </c>
      <c r="Z1633">
        <v>5</v>
      </c>
      <c r="AA1633">
        <v>0.85</v>
      </c>
      <c r="AB1633" s="2">
        <v>0</v>
      </c>
      <c r="AC1633" s="1">
        <v>0</v>
      </c>
      <c r="AD1633" s="7">
        <v>43510</v>
      </c>
      <c r="AE1633" s="7">
        <v>43510</v>
      </c>
      <c r="AF1633">
        <v>0</v>
      </c>
      <c r="AG1633" t="s">
        <v>53</v>
      </c>
      <c r="AH1633" s="2">
        <v>0</v>
      </c>
      <c r="AI1633" s="1">
        <v>0</v>
      </c>
      <c r="AJ1633" s="1">
        <v>0</v>
      </c>
      <c r="AK1633" s="6" t="str">
        <f>+IF(Tabla1[[#This Row],[REQUEST_TY]]="SR MANTENIMIENTO CORRECTIVO", "EMERGENCIA", "OTROS")</f>
        <v>EMERGENCIA</v>
      </c>
      <c r="AL1633" s="6" t="str">
        <f>+_xlfn.IFS(Tabla1[[#This Row],[Veces obj]]&lt;=1,"0-1",Tabla1[[#This Row],[Veces obj]]&lt;=2,"1-2",Tabla1[[#This Row],[Veces obj]]&lt;=3,"2-3",TRUE,"&gt;3")</f>
        <v>0-1</v>
      </c>
      <c r="AM1633" s="6" t="str">
        <f>+_xlfn.IFS(MONTH(Tabla1[[#This Row],[MES]])&lt;=3,"Q1",MONTH(Tabla1[[#This Row],[MES]])&lt;=6,"Q2",MONTH(Tabla1[[#This Row],[MES]])&lt;=9,"Q3",TRUE,"Q4")</f>
        <v>Q1</v>
      </c>
      <c r="AN1633" t="str">
        <f>+IFERROR(VLOOKUP(Tabla1[[#This Row],[CUENTA]],CTAS[],2,0),"OTROS")</f>
        <v>OTROS</v>
      </c>
      <c r="AP1633" t="str">
        <f>+IFERROR(VLOOKUP(Tabla1[[#This Row],[EMPLEADO]],IS[],3,0),"OTROS")</f>
        <v>OTROS</v>
      </c>
      <c r="AQ1633" t="str">
        <f>+IFERROR(VLOOKUP(Tabla1[[#This Row],[EMPLEADO]],IS[[NÓMINA]:[INGENIERO]],2,0),"OTROS")</f>
        <v>OTROS</v>
      </c>
    </row>
    <row r="1634" spans="1:43" x14ac:dyDescent="0.25">
      <c r="A1634" t="s">
        <v>36</v>
      </c>
      <c r="B1634">
        <v>1</v>
      </c>
      <c r="C1634" t="s">
        <v>3223</v>
      </c>
      <c r="D1634" t="s">
        <v>38</v>
      </c>
      <c r="E1634" t="s">
        <v>98</v>
      </c>
      <c r="F1634" t="s">
        <v>3224</v>
      </c>
      <c r="G1634" s="17" t="s">
        <v>3225</v>
      </c>
      <c r="H1634" t="s">
        <v>271</v>
      </c>
      <c r="I1634" t="s">
        <v>43</v>
      </c>
      <c r="J1634" t="s">
        <v>8</v>
      </c>
      <c r="K1634" t="s">
        <v>102</v>
      </c>
      <c r="L1634" t="s">
        <v>2072</v>
      </c>
      <c r="M1634" t="s">
        <v>2073</v>
      </c>
      <c r="N1634">
        <v>0</v>
      </c>
      <c r="O1634" t="s">
        <v>105</v>
      </c>
      <c r="P1634">
        <v>96</v>
      </c>
      <c r="Q1634" t="s">
        <v>48</v>
      </c>
      <c r="R1634" t="s">
        <v>63</v>
      </c>
      <c r="S1634" t="s">
        <v>64</v>
      </c>
      <c r="T1634" t="s">
        <v>51</v>
      </c>
      <c r="U1634" t="s">
        <v>96</v>
      </c>
      <c r="V1634">
        <v>1.1000000000000001</v>
      </c>
      <c r="W1634" s="1">
        <v>720.50000000000011</v>
      </c>
      <c r="X1634">
        <v>1</v>
      </c>
      <c r="Y1634">
        <v>4.28</v>
      </c>
      <c r="Z1634">
        <v>5</v>
      </c>
      <c r="AA1634">
        <v>0.85600000000000009</v>
      </c>
      <c r="AB1634" s="2">
        <v>0</v>
      </c>
      <c r="AC1634" s="1">
        <v>0</v>
      </c>
      <c r="AD1634" s="7">
        <v>43488</v>
      </c>
      <c r="AE1634" s="7">
        <v>43488</v>
      </c>
      <c r="AF1634">
        <v>0</v>
      </c>
      <c r="AG1634" t="s">
        <v>53</v>
      </c>
      <c r="AH1634" s="2">
        <v>0</v>
      </c>
      <c r="AI1634" s="1">
        <v>0</v>
      </c>
      <c r="AJ1634" s="1">
        <v>0</v>
      </c>
      <c r="AK1634" s="6" t="str">
        <f>+IF(Tabla1[[#This Row],[REQUEST_TY]]="SR MANTENIMIENTO CORRECTIVO", "EMERGENCIA", "OTROS")</f>
        <v>EMERGENCIA</v>
      </c>
      <c r="AL1634" s="6" t="str">
        <f>+_xlfn.IFS(Tabla1[[#This Row],[Veces obj]]&lt;=1,"0-1",Tabla1[[#This Row],[Veces obj]]&lt;=2,"1-2",Tabla1[[#This Row],[Veces obj]]&lt;=3,"2-3",TRUE,"&gt;3")</f>
        <v>0-1</v>
      </c>
      <c r="AM1634" s="6" t="str">
        <f>+_xlfn.IFS(MONTH(Tabla1[[#This Row],[MES]])&lt;=3,"Q1",MONTH(Tabla1[[#This Row],[MES]])&lt;=6,"Q2",MONTH(Tabla1[[#This Row],[MES]])&lt;=9,"Q3",TRUE,"Q4")</f>
        <v>Q1</v>
      </c>
      <c r="AN1634" t="str">
        <f>+IFERROR(VLOOKUP(Tabla1[[#This Row],[CUENTA]],CTAS[],2,0),"OTROS")</f>
        <v>OTROS</v>
      </c>
      <c r="AP1634" t="str">
        <f>+IFERROR(VLOOKUP(Tabla1[[#This Row],[EMPLEADO]],IS[],3,0),"OTROS")</f>
        <v>OTROS</v>
      </c>
      <c r="AQ1634" t="str">
        <f>+IFERROR(VLOOKUP(Tabla1[[#This Row],[EMPLEADO]],IS[[NÓMINA]:[INGENIERO]],2,0),"OTROS")</f>
        <v>OTROS</v>
      </c>
    </row>
    <row r="1635" spans="1:43" x14ac:dyDescent="0.25">
      <c r="A1635" t="s">
        <v>4444</v>
      </c>
      <c r="B1635">
        <v>1</v>
      </c>
      <c r="C1635" t="s">
        <v>5877</v>
      </c>
      <c r="D1635" t="s">
        <v>38</v>
      </c>
      <c r="E1635" t="s">
        <v>39</v>
      </c>
      <c r="F1635" t="s">
        <v>5868</v>
      </c>
      <c r="G1635" s="17" t="s">
        <v>5878</v>
      </c>
      <c r="H1635" t="s">
        <v>679</v>
      </c>
      <c r="I1635" t="s">
        <v>43</v>
      </c>
      <c r="J1635" t="s">
        <v>8</v>
      </c>
      <c r="K1635" t="s">
        <v>538</v>
      </c>
      <c r="L1635" t="s">
        <v>5879</v>
      </c>
      <c r="M1635" t="s">
        <v>131</v>
      </c>
      <c r="N1635">
        <v>0</v>
      </c>
      <c r="O1635" t="s">
        <v>47</v>
      </c>
      <c r="P1635">
        <v>2631</v>
      </c>
      <c r="Q1635" t="s">
        <v>48</v>
      </c>
      <c r="R1635" t="s">
        <v>49</v>
      </c>
      <c r="S1635" t="s">
        <v>50</v>
      </c>
      <c r="T1635" t="s">
        <v>51</v>
      </c>
      <c r="U1635" t="s">
        <v>52</v>
      </c>
      <c r="V1635">
        <v>1.05</v>
      </c>
      <c r="W1635" s="1">
        <v>750.75000000000011</v>
      </c>
      <c r="X1635">
        <v>1</v>
      </c>
      <c r="Y1635">
        <v>4.28</v>
      </c>
      <c r="Z1635">
        <v>5</v>
      </c>
      <c r="AA1635">
        <v>0.85600000000000009</v>
      </c>
      <c r="AB1635" s="2">
        <v>0</v>
      </c>
      <c r="AC1635" s="1">
        <v>0</v>
      </c>
      <c r="AD1635" s="7">
        <v>43509</v>
      </c>
      <c r="AE1635" s="7">
        <v>43509</v>
      </c>
      <c r="AF1635">
        <v>0</v>
      </c>
      <c r="AG1635" t="s">
        <v>53</v>
      </c>
      <c r="AH1635" s="2">
        <v>0</v>
      </c>
      <c r="AI1635" s="1">
        <v>0</v>
      </c>
      <c r="AJ1635" s="1">
        <v>0</v>
      </c>
      <c r="AK1635" s="6" t="str">
        <f>+IF(Tabla1[[#This Row],[REQUEST_TY]]="SR MANTENIMIENTO CORRECTIVO", "EMERGENCIA", "OTROS")</f>
        <v>EMERGENCIA</v>
      </c>
      <c r="AL1635" s="6" t="str">
        <f>+_xlfn.IFS(Tabla1[[#This Row],[Veces obj]]&lt;=1,"0-1",Tabla1[[#This Row],[Veces obj]]&lt;=2,"1-2",Tabla1[[#This Row],[Veces obj]]&lt;=3,"2-3",TRUE,"&gt;3")</f>
        <v>0-1</v>
      </c>
      <c r="AM1635" s="6" t="str">
        <f>+_xlfn.IFS(MONTH(Tabla1[[#This Row],[MES]])&lt;=3,"Q1",MONTH(Tabla1[[#This Row],[MES]])&lt;=6,"Q2",MONTH(Tabla1[[#This Row],[MES]])&lt;=9,"Q3",TRUE,"Q4")</f>
        <v>Q1</v>
      </c>
      <c r="AN1635" t="str">
        <f>+IFERROR(VLOOKUP(Tabla1[[#This Row],[CUENTA]],CTAS[],2,0),"OTROS")</f>
        <v>OTROS</v>
      </c>
      <c r="AP1635" t="str">
        <f>+IFERROR(VLOOKUP(Tabla1[[#This Row],[EMPLEADO]],IS[],3,0),"OTROS")</f>
        <v>OTROS</v>
      </c>
      <c r="AQ1635" t="str">
        <f>+IFERROR(VLOOKUP(Tabla1[[#This Row],[EMPLEADO]],IS[[NÓMINA]:[INGENIERO]],2,0),"OTROS")</f>
        <v>OTROS</v>
      </c>
    </row>
    <row r="1636" spans="1:43" x14ac:dyDescent="0.25">
      <c r="A1636" t="s">
        <v>4444</v>
      </c>
      <c r="B1636">
        <v>1</v>
      </c>
      <c r="C1636" t="s">
        <v>6960</v>
      </c>
      <c r="D1636" t="s">
        <v>38</v>
      </c>
      <c r="E1636" t="s">
        <v>76</v>
      </c>
      <c r="F1636" t="s">
        <v>6961</v>
      </c>
      <c r="G1636" s="17" t="s">
        <v>957</v>
      </c>
      <c r="H1636" t="s">
        <v>58</v>
      </c>
      <c r="I1636" t="s">
        <v>43</v>
      </c>
      <c r="J1636" t="s">
        <v>8</v>
      </c>
      <c r="K1636" t="s">
        <v>59</v>
      </c>
      <c r="L1636" t="s">
        <v>958</v>
      </c>
      <c r="M1636" t="s">
        <v>959</v>
      </c>
      <c r="N1636">
        <v>0</v>
      </c>
      <c r="O1636" t="s">
        <v>47</v>
      </c>
      <c r="P1636">
        <v>35</v>
      </c>
      <c r="Q1636" t="s">
        <v>82</v>
      </c>
      <c r="R1636" t="s">
        <v>63</v>
      </c>
      <c r="S1636" t="s">
        <v>64</v>
      </c>
      <c r="T1636" t="s">
        <v>51</v>
      </c>
      <c r="U1636" t="s">
        <v>83</v>
      </c>
      <c r="V1636">
        <v>1.05</v>
      </c>
      <c r="W1636" s="1">
        <v>1433.25</v>
      </c>
      <c r="X1636">
        <v>1</v>
      </c>
      <c r="Y1636">
        <v>4.29</v>
      </c>
      <c r="Z1636">
        <v>5</v>
      </c>
      <c r="AA1636">
        <v>0.85799999999999998</v>
      </c>
      <c r="AB1636" s="2">
        <v>0</v>
      </c>
      <c r="AC1636" s="1">
        <v>0</v>
      </c>
      <c r="AD1636" s="7">
        <v>43521</v>
      </c>
      <c r="AE1636" s="7">
        <v>43521</v>
      </c>
      <c r="AF1636">
        <v>0</v>
      </c>
      <c r="AG1636" t="s">
        <v>53</v>
      </c>
      <c r="AH1636" s="2">
        <v>0</v>
      </c>
      <c r="AI1636" s="1">
        <v>0</v>
      </c>
      <c r="AJ1636" s="1">
        <v>0</v>
      </c>
      <c r="AK1636" s="6" t="str">
        <f>+IF(Tabla1[[#This Row],[REQUEST_TY]]="SR MANTENIMIENTO CORRECTIVO", "EMERGENCIA", "OTROS")</f>
        <v>EMERGENCIA</v>
      </c>
      <c r="AL1636" s="6" t="str">
        <f>+_xlfn.IFS(Tabla1[[#This Row],[Veces obj]]&lt;=1,"0-1",Tabla1[[#This Row],[Veces obj]]&lt;=2,"1-2",Tabla1[[#This Row],[Veces obj]]&lt;=3,"2-3",TRUE,"&gt;3")</f>
        <v>0-1</v>
      </c>
      <c r="AM1636" s="6" t="str">
        <f>+_xlfn.IFS(MONTH(Tabla1[[#This Row],[MES]])&lt;=3,"Q1",MONTH(Tabla1[[#This Row],[MES]])&lt;=6,"Q2",MONTH(Tabla1[[#This Row],[MES]])&lt;=9,"Q3",TRUE,"Q4")</f>
        <v>Q1</v>
      </c>
      <c r="AN1636" t="str">
        <f>+IFERROR(VLOOKUP(Tabla1[[#This Row],[CUENTA]],CTAS[],2,0),"OTROS")</f>
        <v>OTROS</v>
      </c>
      <c r="AP1636" t="str">
        <f>+IFERROR(VLOOKUP(Tabla1[[#This Row],[EMPLEADO]],IS[],3,0),"OTROS")</f>
        <v>OTROS</v>
      </c>
      <c r="AQ1636" t="str">
        <f>+IFERROR(VLOOKUP(Tabla1[[#This Row],[EMPLEADO]],IS[[NÓMINA]:[INGENIERO]],2,0),"OTROS")</f>
        <v>OTROS</v>
      </c>
    </row>
    <row r="1637" spans="1:43" x14ac:dyDescent="0.25">
      <c r="A1637" t="s">
        <v>36</v>
      </c>
      <c r="B1637">
        <v>1</v>
      </c>
      <c r="C1637" t="s">
        <v>3226</v>
      </c>
      <c r="D1637" t="s">
        <v>38</v>
      </c>
      <c r="E1637" t="s">
        <v>39</v>
      </c>
      <c r="F1637" t="s">
        <v>3227</v>
      </c>
      <c r="G1637" s="17" t="s">
        <v>3228</v>
      </c>
      <c r="H1637" t="s">
        <v>42</v>
      </c>
      <c r="I1637" t="s">
        <v>43</v>
      </c>
      <c r="J1637" t="s">
        <v>8</v>
      </c>
      <c r="K1637" t="s">
        <v>798</v>
      </c>
      <c r="L1637" t="s">
        <v>1729</v>
      </c>
      <c r="M1637" t="s">
        <v>131</v>
      </c>
      <c r="N1637">
        <v>1</v>
      </c>
      <c r="O1637" t="s">
        <v>47</v>
      </c>
      <c r="P1637">
        <v>2595</v>
      </c>
      <c r="Q1637" t="s">
        <v>48</v>
      </c>
      <c r="R1637" t="s">
        <v>49</v>
      </c>
      <c r="S1637" t="s">
        <v>50</v>
      </c>
      <c r="T1637" t="s">
        <v>51</v>
      </c>
      <c r="U1637" t="s">
        <v>52</v>
      </c>
      <c r="V1637">
        <v>1.05</v>
      </c>
      <c r="W1637" s="1">
        <v>0</v>
      </c>
      <c r="X1637">
        <v>1</v>
      </c>
      <c r="Y1637">
        <v>4.3</v>
      </c>
      <c r="Z1637">
        <v>5</v>
      </c>
      <c r="AA1637">
        <v>0.86</v>
      </c>
      <c r="AB1637" s="2">
        <v>0</v>
      </c>
      <c r="AC1637" s="1">
        <v>0</v>
      </c>
      <c r="AD1637" s="7">
        <v>43475</v>
      </c>
      <c r="AE1637" s="7">
        <v>43475</v>
      </c>
      <c r="AF1637">
        <v>0</v>
      </c>
      <c r="AG1637" t="s">
        <v>53</v>
      </c>
      <c r="AH1637" s="2">
        <v>0</v>
      </c>
      <c r="AI1637" s="1">
        <v>0</v>
      </c>
      <c r="AJ1637" s="1">
        <v>0</v>
      </c>
      <c r="AK1637" s="6" t="str">
        <f>+IF(Tabla1[[#This Row],[REQUEST_TY]]="SR MANTENIMIENTO CORRECTIVO", "EMERGENCIA", "OTROS")</f>
        <v>EMERGENCIA</v>
      </c>
      <c r="AL1637" s="6" t="str">
        <f>+_xlfn.IFS(Tabla1[[#This Row],[Veces obj]]&lt;=1,"0-1",Tabla1[[#This Row],[Veces obj]]&lt;=2,"1-2",Tabla1[[#This Row],[Veces obj]]&lt;=3,"2-3",TRUE,"&gt;3")</f>
        <v>0-1</v>
      </c>
      <c r="AM1637" s="6" t="str">
        <f>+_xlfn.IFS(MONTH(Tabla1[[#This Row],[MES]])&lt;=3,"Q1",MONTH(Tabla1[[#This Row],[MES]])&lt;=6,"Q2",MONTH(Tabla1[[#This Row],[MES]])&lt;=9,"Q3",TRUE,"Q4")</f>
        <v>Q1</v>
      </c>
      <c r="AN1637" t="str">
        <f>+IFERROR(VLOOKUP(Tabla1[[#This Row],[CUENTA]],CTAS[],2,0),"OTROS")</f>
        <v>OTROS</v>
      </c>
      <c r="AP1637" t="str">
        <f>+IFERROR(VLOOKUP(Tabla1[[#This Row],[EMPLEADO]],IS[],3,0),"OTROS")</f>
        <v>OTROS</v>
      </c>
      <c r="AQ1637" t="str">
        <f>+IFERROR(VLOOKUP(Tabla1[[#This Row],[EMPLEADO]],IS[[NÓMINA]:[INGENIERO]],2,0),"OTROS")</f>
        <v>OTROS</v>
      </c>
    </row>
    <row r="1638" spans="1:43" x14ac:dyDescent="0.25">
      <c r="A1638" t="s">
        <v>4444</v>
      </c>
      <c r="B1638">
        <v>1</v>
      </c>
      <c r="C1638" t="s">
        <v>4961</v>
      </c>
      <c r="D1638" t="s">
        <v>38</v>
      </c>
      <c r="E1638" t="s">
        <v>39</v>
      </c>
      <c r="F1638" t="s">
        <v>4962</v>
      </c>
      <c r="G1638" s="17" t="s">
        <v>4963</v>
      </c>
      <c r="H1638" t="s">
        <v>58</v>
      </c>
      <c r="I1638" t="s">
        <v>43</v>
      </c>
      <c r="J1638" t="s">
        <v>8</v>
      </c>
      <c r="K1638" t="s">
        <v>117</v>
      </c>
      <c r="L1638" t="s">
        <v>4964</v>
      </c>
      <c r="M1638" t="s">
        <v>505</v>
      </c>
      <c r="N1638">
        <v>0</v>
      </c>
      <c r="O1638" t="s">
        <v>47</v>
      </c>
      <c r="P1638">
        <v>484</v>
      </c>
      <c r="Q1638" t="s">
        <v>48</v>
      </c>
      <c r="R1638" t="s">
        <v>49</v>
      </c>
      <c r="S1638" t="s">
        <v>50</v>
      </c>
      <c r="T1638" t="s">
        <v>51</v>
      </c>
      <c r="U1638" t="s">
        <v>52</v>
      </c>
      <c r="V1638">
        <v>1.05</v>
      </c>
      <c r="W1638" s="1">
        <v>750.75000000000011</v>
      </c>
      <c r="X1638">
        <v>1</v>
      </c>
      <c r="Y1638">
        <v>4.3</v>
      </c>
      <c r="Z1638">
        <v>5</v>
      </c>
      <c r="AA1638">
        <v>0.86</v>
      </c>
      <c r="AB1638" s="2">
        <v>0</v>
      </c>
      <c r="AC1638" s="1">
        <v>0</v>
      </c>
      <c r="AD1638" s="7">
        <v>43501</v>
      </c>
      <c r="AE1638" s="7">
        <v>43502</v>
      </c>
      <c r="AF1638">
        <v>1</v>
      </c>
      <c r="AG1638" t="s">
        <v>53</v>
      </c>
      <c r="AH1638" s="2">
        <v>0</v>
      </c>
      <c r="AI1638" s="1">
        <v>0</v>
      </c>
      <c r="AJ1638" s="1">
        <v>0</v>
      </c>
      <c r="AK1638" s="6" t="str">
        <f>+IF(Tabla1[[#This Row],[REQUEST_TY]]="SR MANTENIMIENTO CORRECTIVO", "EMERGENCIA", "OTROS")</f>
        <v>EMERGENCIA</v>
      </c>
      <c r="AL1638" s="6" t="str">
        <f>+_xlfn.IFS(Tabla1[[#This Row],[Veces obj]]&lt;=1,"0-1",Tabla1[[#This Row],[Veces obj]]&lt;=2,"1-2",Tabla1[[#This Row],[Veces obj]]&lt;=3,"2-3",TRUE,"&gt;3")</f>
        <v>0-1</v>
      </c>
      <c r="AM1638" s="6" t="str">
        <f>+_xlfn.IFS(MONTH(Tabla1[[#This Row],[MES]])&lt;=3,"Q1",MONTH(Tabla1[[#This Row],[MES]])&lt;=6,"Q2",MONTH(Tabla1[[#This Row],[MES]])&lt;=9,"Q3",TRUE,"Q4")</f>
        <v>Q1</v>
      </c>
      <c r="AN1638" t="str">
        <f>+IFERROR(VLOOKUP(Tabla1[[#This Row],[CUENTA]],CTAS[],2,0),"OTROS")</f>
        <v>OTROS</v>
      </c>
      <c r="AP1638" t="str">
        <f>+IFERROR(VLOOKUP(Tabla1[[#This Row],[EMPLEADO]],IS[],3,0),"OTROS")</f>
        <v>OTROS</v>
      </c>
      <c r="AQ1638" t="str">
        <f>+IFERROR(VLOOKUP(Tabla1[[#This Row],[EMPLEADO]],IS[[NÓMINA]:[INGENIERO]],2,0),"OTROS")</f>
        <v>OTROS</v>
      </c>
    </row>
    <row r="1639" spans="1:43" x14ac:dyDescent="0.25">
      <c r="A1639" t="s">
        <v>4444</v>
      </c>
      <c r="B1639">
        <v>1</v>
      </c>
      <c r="C1639" t="s">
        <v>5641</v>
      </c>
      <c r="D1639" t="s">
        <v>38</v>
      </c>
      <c r="E1639" t="s">
        <v>258</v>
      </c>
      <c r="F1639" t="s">
        <v>5642</v>
      </c>
      <c r="G1639" s="17" t="s">
        <v>5643</v>
      </c>
      <c r="H1639" t="s">
        <v>453</v>
      </c>
      <c r="I1639" t="s">
        <v>43</v>
      </c>
      <c r="J1639" t="s">
        <v>8</v>
      </c>
      <c r="K1639" t="s">
        <v>59</v>
      </c>
      <c r="L1639" t="s">
        <v>5644</v>
      </c>
      <c r="M1639" t="s">
        <v>1198</v>
      </c>
      <c r="N1639">
        <v>0</v>
      </c>
      <c r="O1639" t="s">
        <v>47</v>
      </c>
      <c r="P1639">
        <v>47</v>
      </c>
      <c r="Q1639" t="s">
        <v>82</v>
      </c>
      <c r="R1639" t="s">
        <v>138</v>
      </c>
      <c r="S1639" t="s">
        <v>139</v>
      </c>
      <c r="T1639" t="s">
        <v>51</v>
      </c>
      <c r="U1639" t="s">
        <v>140</v>
      </c>
      <c r="V1639">
        <v>1.1000000000000001</v>
      </c>
      <c r="W1639" s="1">
        <v>1730.3000000000004</v>
      </c>
      <c r="X1639">
        <v>1</v>
      </c>
      <c r="Y1639">
        <v>3.44</v>
      </c>
      <c r="Z1639">
        <v>4</v>
      </c>
      <c r="AA1639">
        <v>0.86</v>
      </c>
      <c r="AB1639" s="2">
        <v>0</v>
      </c>
      <c r="AC1639" s="1">
        <v>0</v>
      </c>
      <c r="AD1639" s="7">
        <v>43507</v>
      </c>
      <c r="AE1639" s="7">
        <v>43507</v>
      </c>
      <c r="AF1639">
        <v>0</v>
      </c>
      <c r="AG1639" t="s">
        <v>53</v>
      </c>
      <c r="AH1639" s="2">
        <v>0</v>
      </c>
      <c r="AI1639" s="1">
        <v>0</v>
      </c>
      <c r="AJ1639" s="1">
        <v>0</v>
      </c>
      <c r="AK1639" s="6" t="str">
        <f>+IF(Tabla1[[#This Row],[REQUEST_TY]]="SR MANTENIMIENTO CORRECTIVO", "EMERGENCIA", "OTROS")</f>
        <v>EMERGENCIA</v>
      </c>
      <c r="AL1639" s="6" t="str">
        <f>+_xlfn.IFS(Tabla1[[#This Row],[Veces obj]]&lt;=1,"0-1",Tabla1[[#This Row],[Veces obj]]&lt;=2,"1-2",Tabla1[[#This Row],[Veces obj]]&lt;=3,"2-3",TRUE,"&gt;3")</f>
        <v>0-1</v>
      </c>
      <c r="AM1639" s="6" t="str">
        <f>+_xlfn.IFS(MONTH(Tabla1[[#This Row],[MES]])&lt;=3,"Q1",MONTH(Tabla1[[#This Row],[MES]])&lt;=6,"Q2",MONTH(Tabla1[[#This Row],[MES]])&lt;=9,"Q3",TRUE,"Q4")</f>
        <v>Q1</v>
      </c>
      <c r="AN1639" t="str">
        <f>+IFERROR(VLOOKUP(Tabla1[[#This Row],[CUENTA]],CTAS[],2,0),"OTROS")</f>
        <v>OTROS</v>
      </c>
      <c r="AP1639" t="str">
        <f>+IFERROR(VLOOKUP(Tabla1[[#This Row],[EMPLEADO]],IS[],3,0),"OTROS")</f>
        <v>OTROS</v>
      </c>
      <c r="AQ1639" t="str">
        <f>+IFERROR(VLOOKUP(Tabla1[[#This Row],[EMPLEADO]],IS[[NÓMINA]:[INGENIERO]],2,0),"OTROS")</f>
        <v>OTROS</v>
      </c>
    </row>
    <row r="1640" spans="1:43" x14ac:dyDescent="0.25">
      <c r="A1640" t="s">
        <v>4444</v>
      </c>
      <c r="B1640">
        <v>1</v>
      </c>
      <c r="C1640" t="s">
        <v>4959</v>
      </c>
      <c r="D1640" t="s">
        <v>38</v>
      </c>
      <c r="E1640" t="s">
        <v>133</v>
      </c>
      <c r="F1640" t="s">
        <v>4960</v>
      </c>
      <c r="G1640" s="17" t="s">
        <v>1898</v>
      </c>
      <c r="H1640" t="s">
        <v>106</v>
      </c>
      <c r="I1640" t="s">
        <v>43</v>
      </c>
      <c r="J1640" t="s">
        <v>8</v>
      </c>
      <c r="K1640" t="s">
        <v>59</v>
      </c>
      <c r="L1640" t="s">
        <v>315</v>
      </c>
      <c r="M1640" t="s">
        <v>316</v>
      </c>
      <c r="N1640">
        <v>0</v>
      </c>
      <c r="O1640" t="s">
        <v>47</v>
      </c>
      <c r="P1640">
        <v>22</v>
      </c>
      <c r="Q1640" t="s">
        <v>62</v>
      </c>
      <c r="R1640" t="s">
        <v>138</v>
      </c>
      <c r="S1640" t="s">
        <v>139</v>
      </c>
      <c r="T1640" t="s">
        <v>51</v>
      </c>
      <c r="U1640" t="s">
        <v>262</v>
      </c>
      <c r="V1640">
        <v>1.05</v>
      </c>
      <c r="W1640" s="1">
        <v>1651.6500000000003</v>
      </c>
      <c r="X1640">
        <v>1</v>
      </c>
      <c r="Y1640">
        <v>3.45</v>
      </c>
      <c r="Z1640">
        <v>4</v>
      </c>
      <c r="AA1640">
        <v>0.86250000000000004</v>
      </c>
      <c r="AB1640" s="2">
        <v>0</v>
      </c>
      <c r="AC1640" s="1">
        <v>0</v>
      </c>
      <c r="AD1640" s="7">
        <v>43501</v>
      </c>
      <c r="AE1640" s="7">
        <v>43502</v>
      </c>
      <c r="AF1640">
        <v>1</v>
      </c>
      <c r="AG1640" t="s">
        <v>53</v>
      </c>
      <c r="AH1640" s="2">
        <v>0</v>
      </c>
      <c r="AI1640" s="1">
        <v>0</v>
      </c>
      <c r="AJ1640" s="1">
        <v>0</v>
      </c>
      <c r="AK1640" s="6" t="str">
        <f>+IF(Tabla1[[#This Row],[REQUEST_TY]]="SR MANTENIMIENTO CORRECTIVO", "EMERGENCIA", "OTROS")</f>
        <v>EMERGENCIA</v>
      </c>
      <c r="AL1640" s="6" t="str">
        <f>+_xlfn.IFS(Tabla1[[#This Row],[Veces obj]]&lt;=1,"0-1",Tabla1[[#This Row],[Veces obj]]&lt;=2,"1-2",Tabla1[[#This Row],[Veces obj]]&lt;=3,"2-3",TRUE,"&gt;3")</f>
        <v>0-1</v>
      </c>
      <c r="AM1640" s="6" t="str">
        <f>+_xlfn.IFS(MONTH(Tabla1[[#This Row],[MES]])&lt;=3,"Q1",MONTH(Tabla1[[#This Row],[MES]])&lt;=6,"Q2",MONTH(Tabla1[[#This Row],[MES]])&lt;=9,"Q3",TRUE,"Q4")</f>
        <v>Q1</v>
      </c>
      <c r="AN1640" t="str">
        <f>+IFERROR(VLOOKUP(Tabla1[[#This Row],[CUENTA]],CTAS[],2,0),"OTROS")</f>
        <v>OTROS</v>
      </c>
      <c r="AP1640" t="str">
        <f>+IFERROR(VLOOKUP(Tabla1[[#This Row],[EMPLEADO]],IS[],3,0),"OTROS")</f>
        <v>OTROS</v>
      </c>
      <c r="AQ1640" t="str">
        <f>+IFERROR(VLOOKUP(Tabla1[[#This Row],[EMPLEADO]],IS[[NÓMINA]:[INGENIERO]],2,0),"OTROS")</f>
        <v>OTROS</v>
      </c>
    </row>
    <row r="1641" spans="1:43" x14ac:dyDescent="0.25">
      <c r="A1641" t="s">
        <v>36</v>
      </c>
      <c r="B1641">
        <v>1</v>
      </c>
      <c r="C1641" t="s">
        <v>3229</v>
      </c>
      <c r="D1641" t="s">
        <v>38</v>
      </c>
      <c r="E1641" t="s">
        <v>39</v>
      </c>
      <c r="F1641" t="s">
        <v>3230</v>
      </c>
      <c r="G1641" s="17" t="s">
        <v>3231</v>
      </c>
      <c r="H1641" t="s">
        <v>679</v>
      </c>
      <c r="I1641" t="s">
        <v>43</v>
      </c>
      <c r="J1641" t="s">
        <v>8</v>
      </c>
      <c r="K1641" t="s">
        <v>3104</v>
      </c>
      <c r="L1641" t="s">
        <v>3232</v>
      </c>
      <c r="M1641" t="s">
        <v>131</v>
      </c>
      <c r="N1641">
        <v>0</v>
      </c>
      <c r="O1641" t="s">
        <v>47</v>
      </c>
      <c r="P1641">
        <v>2589</v>
      </c>
      <c r="Q1641" t="s">
        <v>48</v>
      </c>
      <c r="R1641" t="s">
        <v>49</v>
      </c>
      <c r="S1641" t="s">
        <v>50</v>
      </c>
      <c r="T1641" t="s">
        <v>51</v>
      </c>
      <c r="U1641" t="s">
        <v>52</v>
      </c>
      <c r="V1641">
        <v>1.05</v>
      </c>
      <c r="W1641" s="1">
        <v>750.75000000000011</v>
      </c>
      <c r="X1641">
        <v>1</v>
      </c>
      <c r="Y1641">
        <v>4.32</v>
      </c>
      <c r="Z1641">
        <v>5</v>
      </c>
      <c r="AA1641">
        <v>0.8640000000000001</v>
      </c>
      <c r="AB1641" s="2">
        <v>0</v>
      </c>
      <c r="AC1641" s="1">
        <v>0</v>
      </c>
      <c r="AD1641" s="7">
        <v>43468</v>
      </c>
      <c r="AE1641" s="7">
        <v>43468</v>
      </c>
      <c r="AF1641">
        <v>0</v>
      </c>
      <c r="AG1641" t="s">
        <v>53</v>
      </c>
      <c r="AH1641" s="2">
        <v>0</v>
      </c>
      <c r="AI1641" s="1">
        <v>0</v>
      </c>
      <c r="AJ1641" s="1">
        <v>0</v>
      </c>
      <c r="AK1641" s="6" t="str">
        <f>+IF(Tabla1[[#This Row],[REQUEST_TY]]="SR MANTENIMIENTO CORRECTIVO", "EMERGENCIA", "OTROS")</f>
        <v>EMERGENCIA</v>
      </c>
      <c r="AL1641" s="6" t="str">
        <f>+_xlfn.IFS(Tabla1[[#This Row],[Veces obj]]&lt;=1,"0-1",Tabla1[[#This Row],[Veces obj]]&lt;=2,"1-2",Tabla1[[#This Row],[Veces obj]]&lt;=3,"2-3",TRUE,"&gt;3")</f>
        <v>0-1</v>
      </c>
      <c r="AM1641" s="6" t="str">
        <f>+_xlfn.IFS(MONTH(Tabla1[[#This Row],[MES]])&lt;=3,"Q1",MONTH(Tabla1[[#This Row],[MES]])&lt;=6,"Q2",MONTH(Tabla1[[#This Row],[MES]])&lt;=9,"Q3",TRUE,"Q4")</f>
        <v>Q1</v>
      </c>
      <c r="AN1641" t="str">
        <f>+IFERROR(VLOOKUP(Tabla1[[#This Row],[CUENTA]],CTAS[],2,0),"OTROS")</f>
        <v>OTROS</v>
      </c>
      <c r="AP1641" t="str">
        <f>+IFERROR(VLOOKUP(Tabla1[[#This Row],[EMPLEADO]],IS[],3,0),"OTROS")</f>
        <v>OTROS</v>
      </c>
      <c r="AQ1641" t="str">
        <f>+IFERROR(VLOOKUP(Tabla1[[#This Row],[EMPLEADO]],IS[[NÓMINA]:[INGENIERO]],2,0),"OTROS")</f>
        <v>OTROS</v>
      </c>
    </row>
    <row r="1642" spans="1:43" x14ac:dyDescent="0.25">
      <c r="A1642" t="s">
        <v>36</v>
      </c>
      <c r="B1642">
        <v>1</v>
      </c>
      <c r="C1642" t="s">
        <v>2813</v>
      </c>
      <c r="D1642" t="s">
        <v>38</v>
      </c>
      <c r="E1642" t="s">
        <v>631</v>
      </c>
      <c r="F1642" t="s">
        <v>2814</v>
      </c>
      <c r="G1642" s="17" t="s">
        <v>2815</v>
      </c>
      <c r="H1642" t="s">
        <v>592</v>
      </c>
      <c r="I1642" t="s">
        <v>43</v>
      </c>
      <c r="J1642" t="s">
        <v>8</v>
      </c>
      <c r="K1642" t="s">
        <v>151</v>
      </c>
      <c r="L1642" t="s">
        <v>164</v>
      </c>
      <c r="M1642" t="s">
        <v>165</v>
      </c>
      <c r="N1642">
        <v>0</v>
      </c>
      <c r="O1642" t="s">
        <v>47</v>
      </c>
      <c r="P1642">
        <v>37</v>
      </c>
      <c r="Q1642" t="s">
        <v>82</v>
      </c>
      <c r="R1642" t="s">
        <v>242</v>
      </c>
      <c r="S1642" t="s">
        <v>64</v>
      </c>
      <c r="T1642" t="s">
        <v>51</v>
      </c>
      <c r="U1642" t="s">
        <v>83</v>
      </c>
      <c r="V1642">
        <v>1.05</v>
      </c>
      <c r="W1642" s="1">
        <v>1433.25</v>
      </c>
      <c r="X1642">
        <v>1</v>
      </c>
      <c r="Y1642">
        <v>3.08</v>
      </c>
      <c r="Z1642">
        <v>5</v>
      </c>
      <c r="AA1642">
        <v>0.61599999999999999</v>
      </c>
      <c r="AB1642" s="2">
        <v>0</v>
      </c>
      <c r="AC1642" s="1">
        <v>0</v>
      </c>
      <c r="AD1642" s="7">
        <v>43476</v>
      </c>
      <c r="AE1642" s="7">
        <v>43476</v>
      </c>
      <c r="AF1642">
        <v>0</v>
      </c>
      <c r="AG1642" t="s">
        <v>53</v>
      </c>
      <c r="AH1642" s="2">
        <v>0</v>
      </c>
      <c r="AI1642" s="1">
        <v>0</v>
      </c>
      <c r="AJ1642" s="1">
        <v>0</v>
      </c>
      <c r="AK1642" s="6" t="str">
        <f>+IF(Tabla1[[#This Row],[REQUEST_TY]]="SR MANTENIMIENTO CORRECTIVO", "EMERGENCIA", "OTROS")</f>
        <v>EMERGENCIA</v>
      </c>
      <c r="AL1642" s="6" t="str">
        <f>+_xlfn.IFS(Tabla1[[#This Row],[Veces obj]]&lt;=1,"0-1",Tabla1[[#This Row],[Veces obj]]&lt;=2,"1-2",Tabla1[[#This Row],[Veces obj]]&lt;=3,"2-3",TRUE,"&gt;3")</f>
        <v>0-1</v>
      </c>
      <c r="AM1642" s="6" t="str">
        <f>+_xlfn.IFS(MONTH(Tabla1[[#This Row],[MES]])&lt;=3,"Q1",MONTH(Tabla1[[#This Row],[MES]])&lt;=6,"Q2",MONTH(Tabla1[[#This Row],[MES]])&lt;=9,"Q3",TRUE,"Q4")</f>
        <v>Q1</v>
      </c>
      <c r="AN1642" t="str">
        <f>+IFERROR(VLOOKUP(Tabla1[[#This Row],[CUENTA]],CTAS[],2,0),"OTROS")</f>
        <v>HONEYWELL</v>
      </c>
      <c r="AO1642">
        <v>1</v>
      </c>
      <c r="AP1642" t="str">
        <f>+IFERROR(VLOOKUP(Tabla1[[#This Row],[EMPLEADO]],IS[],3,0),"OTROS")</f>
        <v>CHIHUAHUA</v>
      </c>
      <c r="AQ1642" t="str">
        <f>+IFERROR(VLOOKUP(Tabla1[[#This Row],[EMPLEADO]],IS[[NÓMINA]:[INGENIERO]],2,0),"OTROS")</f>
        <v>VICTOR MENDEZ</v>
      </c>
    </row>
    <row r="1643" spans="1:43" x14ac:dyDescent="0.25">
      <c r="A1643" t="s">
        <v>4444</v>
      </c>
      <c r="B1643">
        <v>1</v>
      </c>
      <c r="C1643" t="s">
        <v>4591</v>
      </c>
      <c r="D1643" t="s">
        <v>38</v>
      </c>
      <c r="E1643" t="s">
        <v>76</v>
      </c>
      <c r="F1643" t="s">
        <v>4592</v>
      </c>
      <c r="G1643" s="17" t="s">
        <v>717</v>
      </c>
      <c r="H1643" t="s">
        <v>2691</v>
      </c>
      <c r="I1643" t="s">
        <v>43</v>
      </c>
      <c r="J1643" t="s">
        <v>8</v>
      </c>
      <c r="K1643" t="s">
        <v>102</v>
      </c>
      <c r="L1643" t="s">
        <v>718</v>
      </c>
      <c r="M1643" t="s">
        <v>46</v>
      </c>
      <c r="N1643">
        <v>0</v>
      </c>
      <c r="O1643" t="s">
        <v>47</v>
      </c>
      <c r="P1643">
        <v>4</v>
      </c>
      <c r="Q1643" t="s">
        <v>207</v>
      </c>
      <c r="R1643" t="s">
        <v>63</v>
      </c>
      <c r="S1643" t="s">
        <v>64</v>
      </c>
      <c r="T1643" t="s">
        <v>51</v>
      </c>
      <c r="U1643" t="s">
        <v>209</v>
      </c>
      <c r="V1643">
        <v>0</v>
      </c>
      <c r="W1643" s="1">
        <v>0</v>
      </c>
      <c r="X1643">
        <v>1</v>
      </c>
      <c r="Y1643">
        <v>4.32</v>
      </c>
      <c r="Z1643">
        <v>5</v>
      </c>
      <c r="AA1643">
        <v>0.8640000000000001</v>
      </c>
      <c r="AB1643" s="2">
        <v>0</v>
      </c>
      <c r="AC1643" s="1">
        <v>0</v>
      </c>
      <c r="AD1643" s="7">
        <v>43497</v>
      </c>
      <c r="AE1643" s="7">
        <v>43497</v>
      </c>
      <c r="AF1643">
        <v>0</v>
      </c>
      <c r="AG1643" t="s">
        <v>53</v>
      </c>
      <c r="AH1643" s="2">
        <v>0</v>
      </c>
      <c r="AI1643" s="1">
        <v>0</v>
      </c>
      <c r="AJ1643" s="1">
        <v>0</v>
      </c>
      <c r="AK1643" s="6" t="str">
        <f>+IF(Tabla1[[#This Row],[REQUEST_TY]]="SR MANTENIMIENTO CORRECTIVO", "EMERGENCIA", "OTROS")</f>
        <v>EMERGENCIA</v>
      </c>
      <c r="AL1643" s="6" t="str">
        <f>+_xlfn.IFS(Tabla1[[#This Row],[Veces obj]]&lt;=1,"0-1",Tabla1[[#This Row],[Veces obj]]&lt;=2,"1-2",Tabla1[[#This Row],[Veces obj]]&lt;=3,"2-3",TRUE,"&gt;3")</f>
        <v>0-1</v>
      </c>
      <c r="AM1643" s="6" t="str">
        <f>+_xlfn.IFS(MONTH(Tabla1[[#This Row],[MES]])&lt;=3,"Q1",MONTH(Tabla1[[#This Row],[MES]])&lt;=6,"Q2",MONTH(Tabla1[[#This Row],[MES]])&lt;=9,"Q3",TRUE,"Q4")</f>
        <v>Q1</v>
      </c>
      <c r="AN1643" t="str">
        <f>+IFERROR(VLOOKUP(Tabla1[[#This Row],[CUENTA]],CTAS[],2,0),"OTROS")</f>
        <v>OTROS</v>
      </c>
      <c r="AP1643" t="str">
        <f>+IFERROR(VLOOKUP(Tabla1[[#This Row],[EMPLEADO]],IS[],3,0),"OTROS")</f>
        <v>OTROS</v>
      </c>
      <c r="AQ1643" t="str">
        <f>+IFERROR(VLOOKUP(Tabla1[[#This Row],[EMPLEADO]],IS[[NÓMINA]:[INGENIERO]],2,0),"OTROS")</f>
        <v>OTROS</v>
      </c>
    </row>
    <row r="1644" spans="1:43" x14ac:dyDescent="0.25">
      <c r="A1644" t="s">
        <v>36</v>
      </c>
      <c r="B1644">
        <v>1</v>
      </c>
      <c r="C1644" t="s">
        <v>3236</v>
      </c>
      <c r="D1644" t="s">
        <v>38</v>
      </c>
      <c r="E1644" t="s">
        <v>373</v>
      </c>
      <c r="F1644" t="s">
        <v>1546</v>
      </c>
      <c r="G1644" s="17" t="s">
        <v>3237</v>
      </c>
      <c r="H1644" t="s">
        <v>271</v>
      </c>
      <c r="I1644" t="s">
        <v>43</v>
      </c>
      <c r="J1644" t="s">
        <v>8</v>
      </c>
      <c r="K1644" t="s">
        <v>102</v>
      </c>
      <c r="L1644" t="s">
        <v>2337</v>
      </c>
      <c r="M1644" t="s">
        <v>1028</v>
      </c>
      <c r="N1644">
        <v>0</v>
      </c>
      <c r="O1644" t="s">
        <v>105</v>
      </c>
      <c r="P1644">
        <v>154</v>
      </c>
      <c r="Q1644" t="s">
        <v>48</v>
      </c>
      <c r="R1644" t="s">
        <v>153</v>
      </c>
      <c r="S1644" t="s">
        <v>50</v>
      </c>
      <c r="T1644" t="s">
        <v>51</v>
      </c>
      <c r="U1644" t="s">
        <v>52</v>
      </c>
      <c r="V1644">
        <v>1.05</v>
      </c>
      <c r="W1644" s="1">
        <v>491.40000000000003</v>
      </c>
      <c r="X1644">
        <v>1</v>
      </c>
      <c r="Y1644">
        <v>4.33</v>
      </c>
      <c r="Z1644">
        <v>5</v>
      </c>
      <c r="AA1644">
        <v>0.86599999999999999</v>
      </c>
      <c r="AB1644" s="2">
        <v>0</v>
      </c>
      <c r="AC1644" s="1">
        <v>0</v>
      </c>
      <c r="AD1644" s="7">
        <v>43474</v>
      </c>
      <c r="AE1644" s="7">
        <v>43475</v>
      </c>
      <c r="AF1644">
        <v>1</v>
      </c>
      <c r="AG1644" t="s">
        <v>53</v>
      </c>
      <c r="AH1644" s="2">
        <v>0</v>
      </c>
      <c r="AI1644" s="1">
        <v>0</v>
      </c>
      <c r="AJ1644" s="1">
        <v>0</v>
      </c>
      <c r="AK1644" s="6" t="str">
        <f>+IF(Tabla1[[#This Row],[REQUEST_TY]]="SR MANTENIMIENTO CORRECTIVO", "EMERGENCIA", "OTROS")</f>
        <v>EMERGENCIA</v>
      </c>
      <c r="AL1644" s="6" t="str">
        <f>+_xlfn.IFS(Tabla1[[#This Row],[Veces obj]]&lt;=1,"0-1",Tabla1[[#This Row],[Veces obj]]&lt;=2,"1-2",Tabla1[[#This Row],[Veces obj]]&lt;=3,"2-3",TRUE,"&gt;3")</f>
        <v>0-1</v>
      </c>
      <c r="AM1644" s="6" t="str">
        <f>+_xlfn.IFS(MONTH(Tabla1[[#This Row],[MES]])&lt;=3,"Q1",MONTH(Tabla1[[#This Row],[MES]])&lt;=6,"Q2",MONTH(Tabla1[[#This Row],[MES]])&lt;=9,"Q3",TRUE,"Q4")</f>
        <v>Q1</v>
      </c>
      <c r="AN1644" t="str">
        <f>+IFERROR(VLOOKUP(Tabla1[[#This Row],[CUENTA]],CTAS[],2,0),"OTROS")</f>
        <v>OTROS</v>
      </c>
      <c r="AP1644" t="str">
        <f>+IFERROR(VLOOKUP(Tabla1[[#This Row],[EMPLEADO]],IS[],3,0),"OTROS")</f>
        <v>OTROS</v>
      </c>
      <c r="AQ1644" t="str">
        <f>+IFERROR(VLOOKUP(Tabla1[[#This Row],[EMPLEADO]],IS[[NÓMINA]:[INGENIERO]],2,0),"OTROS")</f>
        <v>OTROS</v>
      </c>
    </row>
    <row r="1645" spans="1:43" x14ac:dyDescent="0.25">
      <c r="A1645" t="s">
        <v>4444</v>
      </c>
      <c r="B1645">
        <v>1</v>
      </c>
      <c r="C1645" t="s">
        <v>5740</v>
      </c>
      <c r="D1645" t="s">
        <v>38</v>
      </c>
      <c r="E1645" t="s">
        <v>2723</v>
      </c>
      <c r="F1645" t="s">
        <v>5741</v>
      </c>
      <c r="G1645" s="17" t="s">
        <v>4730</v>
      </c>
      <c r="H1645" t="s">
        <v>101</v>
      </c>
      <c r="I1645" t="s">
        <v>43</v>
      </c>
      <c r="J1645" t="s">
        <v>8</v>
      </c>
      <c r="K1645" t="s">
        <v>798</v>
      </c>
      <c r="L1645" t="s">
        <v>2274</v>
      </c>
      <c r="M1645" t="s">
        <v>1269</v>
      </c>
      <c r="N1645">
        <v>1</v>
      </c>
      <c r="O1645" t="s">
        <v>105</v>
      </c>
      <c r="P1645">
        <v>11</v>
      </c>
      <c r="Q1645" t="s">
        <v>194</v>
      </c>
      <c r="R1645" t="s">
        <v>242</v>
      </c>
      <c r="S1645" t="s">
        <v>64</v>
      </c>
      <c r="T1645" t="s">
        <v>51</v>
      </c>
      <c r="U1645" t="s">
        <v>195</v>
      </c>
      <c r="V1645">
        <v>0.6</v>
      </c>
      <c r="W1645" s="1">
        <v>0</v>
      </c>
      <c r="X1645">
        <v>1</v>
      </c>
      <c r="Y1645">
        <v>4.33</v>
      </c>
      <c r="Z1645">
        <v>5</v>
      </c>
      <c r="AA1645">
        <v>0.86599999999999999</v>
      </c>
      <c r="AB1645" s="2">
        <v>0</v>
      </c>
      <c r="AC1645" s="1">
        <v>0</v>
      </c>
      <c r="AD1645" s="7">
        <v>43509</v>
      </c>
      <c r="AE1645" s="7">
        <v>43509</v>
      </c>
      <c r="AF1645">
        <v>0</v>
      </c>
      <c r="AG1645" t="s">
        <v>53</v>
      </c>
      <c r="AH1645" s="2">
        <v>0</v>
      </c>
      <c r="AI1645" s="1">
        <v>0</v>
      </c>
      <c r="AJ1645" s="1">
        <v>0</v>
      </c>
      <c r="AK1645" s="6" t="str">
        <f>+IF(Tabla1[[#This Row],[REQUEST_TY]]="SR MANTENIMIENTO CORRECTIVO", "EMERGENCIA", "OTROS")</f>
        <v>EMERGENCIA</v>
      </c>
      <c r="AL1645" s="6" t="str">
        <f>+_xlfn.IFS(Tabla1[[#This Row],[Veces obj]]&lt;=1,"0-1",Tabla1[[#This Row],[Veces obj]]&lt;=2,"1-2",Tabla1[[#This Row],[Veces obj]]&lt;=3,"2-3",TRUE,"&gt;3")</f>
        <v>0-1</v>
      </c>
      <c r="AM1645" s="6" t="str">
        <f>+_xlfn.IFS(MONTH(Tabla1[[#This Row],[MES]])&lt;=3,"Q1",MONTH(Tabla1[[#This Row],[MES]])&lt;=6,"Q2",MONTH(Tabla1[[#This Row],[MES]])&lt;=9,"Q3",TRUE,"Q4")</f>
        <v>Q1</v>
      </c>
      <c r="AN1645" t="str">
        <f>+IFERROR(VLOOKUP(Tabla1[[#This Row],[CUENTA]],CTAS[],2,0),"OTROS")</f>
        <v>OTROS</v>
      </c>
      <c r="AP1645" t="str">
        <f>+IFERROR(VLOOKUP(Tabla1[[#This Row],[EMPLEADO]],IS[],3,0),"OTROS")</f>
        <v>OTROS</v>
      </c>
      <c r="AQ1645" t="str">
        <f>+IFERROR(VLOOKUP(Tabla1[[#This Row],[EMPLEADO]],IS[[NÓMINA]:[INGENIERO]],2,0),"OTROS")</f>
        <v>OTROS</v>
      </c>
    </row>
    <row r="1646" spans="1:43" x14ac:dyDescent="0.25">
      <c r="A1646" t="s">
        <v>4444</v>
      </c>
      <c r="B1646">
        <v>1</v>
      </c>
      <c r="C1646" t="s">
        <v>6881</v>
      </c>
      <c r="D1646" t="s">
        <v>38</v>
      </c>
      <c r="E1646" t="s">
        <v>133</v>
      </c>
      <c r="F1646" t="s">
        <v>6882</v>
      </c>
      <c r="G1646" s="17" t="s">
        <v>2789</v>
      </c>
      <c r="H1646" t="s">
        <v>740</v>
      </c>
      <c r="I1646" t="s">
        <v>43</v>
      </c>
      <c r="J1646" t="s">
        <v>8</v>
      </c>
      <c r="K1646" t="s">
        <v>59</v>
      </c>
      <c r="L1646" t="s">
        <v>1430</v>
      </c>
      <c r="M1646" t="s">
        <v>530</v>
      </c>
      <c r="N1646">
        <v>0</v>
      </c>
      <c r="O1646" t="s">
        <v>47</v>
      </c>
      <c r="P1646">
        <v>56</v>
      </c>
      <c r="Q1646" t="s">
        <v>82</v>
      </c>
      <c r="R1646" t="s">
        <v>138</v>
      </c>
      <c r="S1646" t="s">
        <v>139</v>
      </c>
      <c r="T1646" t="s">
        <v>51</v>
      </c>
      <c r="U1646" t="s">
        <v>140</v>
      </c>
      <c r="V1646">
        <v>1.1000000000000001</v>
      </c>
      <c r="W1646" s="1">
        <v>1730.3000000000004</v>
      </c>
      <c r="X1646">
        <v>1</v>
      </c>
      <c r="Y1646">
        <v>3.47</v>
      </c>
      <c r="Z1646">
        <v>4</v>
      </c>
      <c r="AA1646">
        <v>0.86750000000000005</v>
      </c>
      <c r="AB1646" s="2">
        <v>0</v>
      </c>
      <c r="AC1646" s="1">
        <v>0</v>
      </c>
      <c r="AD1646" s="7">
        <v>43522</v>
      </c>
      <c r="AE1646" s="7">
        <v>43522</v>
      </c>
      <c r="AF1646">
        <v>0</v>
      </c>
      <c r="AG1646" t="s">
        <v>53</v>
      </c>
      <c r="AH1646" s="2">
        <v>0</v>
      </c>
      <c r="AI1646" s="1">
        <v>0</v>
      </c>
      <c r="AJ1646" s="1">
        <v>0</v>
      </c>
      <c r="AK1646" s="6" t="str">
        <f>+IF(Tabla1[[#This Row],[REQUEST_TY]]="SR MANTENIMIENTO CORRECTIVO", "EMERGENCIA", "OTROS")</f>
        <v>EMERGENCIA</v>
      </c>
      <c r="AL1646" s="6" t="str">
        <f>+_xlfn.IFS(Tabla1[[#This Row],[Veces obj]]&lt;=1,"0-1",Tabla1[[#This Row],[Veces obj]]&lt;=2,"1-2",Tabla1[[#This Row],[Veces obj]]&lt;=3,"2-3",TRUE,"&gt;3")</f>
        <v>0-1</v>
      </c>
      <c r="AM1646" s="6" t="str">
        <f>+_xlfn.IFS(MONTH(Tabla1[[#This Row],[MES]])&lt;=3,"Q1",MONTH(Tabla1[[#This Row],[MES]])&lt;=6,"Q2",MONTH(Tabla1[[#This Row],[MES]])&lt;=9,"Q3",TRUE,"Q4")</f>
        <v>Q1</v>
      </c>
      <c r="AN1646" t="str">
        <f>+IFERROR(VLOOKUP(Tabla1[[#This Row],[CUENTA]],CTAS[],2,0),"OTROS")</f>
        <v>OTROS</v>
      </c>
      <c r="AP1646" t="str">
        <f>+IFERROR(VLOOKUP(Tabla1[[#This Row],[EMPLEADO]],IS[],3,0),"OTROS")</f>
        <v>OTROS</v>
      </c>
      <c r="AQ1646" t="str">
        <f>+IFERROR(VLOOKUP(Tabla1[[#This Row],[EMPLEADO]],IS[[NÓMINA]:[INGENIERO]],2,0),"OTROS")</f>
        <v>OTROS</v>
      </c>
    </row>
    <row r="1647" spans="1:43" x14ac:dyDescent="0.25">
      <c r="A1647" t="s">
        <v>36</v>
      </c>
      <c r="B1647">
        <v>1</v>
      </c>
      <c r="C1647" t="s">
        <v>3238</v>
      </c>
      <c r="D1647" t="s">
        <v>38</v>
      </c>
      <c r="E1647" t="s">
        <v>332</v>
      </c>
      <c r="F1647" t="s">
        <v>3239</v>
      </c>
      <c r="G1647" s="17" t="s">
        <v>3240</v>
      </c>
      <c r="H1647" t="s">
        <v>915</v>
      </c>
      <c r="I1647" t="s">
        <v>43</v>
      </c>
      <c r="J1647" t="s">
        <v>8</v>
      </c>
      <c r="K1647" t="s">
        <v>59</v>
      </c>
      <c r="L1647" t="s">
        <v>3186</v>
      </c>
      <c r="M1647" t="s">
        <v>1071</v>
      </c>
      <c r="N1647">
        <v>0</v>
      </c>
      <c r="O1647" t="s">
        <v>47</v>
      </c>
      <c r="P1647">
        <v>16</v>
      </c>
      <c r="Q1647" t="s">
        <v>62</v>
      </c>
      <c r="R1647" t="s">
        <v>317</v>
      </c>
      <c r="S1647" t="s">
        <v>318</v>
      </c>
      <c r="T1647" t="s">
        <v>51</v>
      </c>
      <c r="U1647" t="s">
        <v>262</v>
      </c>
      <c r="V1647">
        <v>1.05</v>
      </c>
      <c r="W1647" s="1">
        <v>1651.6500000000003</v>
      </c>
      <c r="X1647">
        <v>1</v>
      </c>
      <c r="Y1647">
        <v>3.5</v>
      </c>
      <c r="Z1647">
        <v>4</v>
      </c>
      <c r="AA1647">
        <v>0.875</v>
      </c>
      <c r="AB1647" s="2">
        <v>0</v>
      </c>
      <c r="AC1647" s="1">
        <v>0</v>
      </c>
      <c r="AD1647" s="7">
        <v>43469</v>
      </c>
      <c r="AE1647" s="7">
        <v>43469</v>
      </c>
      <c r="AF1647">
        <v>0</v>
      </c>
      <c r="AG1647" t="s">
        <v>53</v>
      </c>
      <c r="AH1647" s="2">
        <v>0</v>
      </c>
      <c r="AI1647" s="1">
        <v>0</v>
      </c>
      <c r="AJ1647" s="1">
        <v>0</v>
      </c>
      <c r="AK1647" s="6" t="str">
        <f>+IF(Tabla1[[#This Row],[REQUEST_TY]]="SR MANTENIMIENTO CORRECTIVO", "EMERGENCIA", "OTROS")</f>
        <v>EMERGENCIA</v>
      </c>
      <c r="AL1647" s="6" t="str">
        <f>+_xlfn.IFS(Tabla1[[#This Row],[Veces obj]]&lt;=1,"0-1",Tabla1[[#This Row],[Veces obj]]&lt;=2,"1-2",Tabla1[[#This Row],[Veces obj]]&lt;=3,"2-3",TRUE,"&gt;3")</f>
        <v>0-1</v>
      </c>
      <c r="AM1647" s="6" t="str">
        <f>+_xlfn.IFS(MONTH(Tabla1[[#This Row],[MES]])&lt;=3,"Q1",MONTH(Tabla1[[#This Row],[MES]])&lt;=6,"Q2",MONTH(Tabla1[[#This Row],[MES]])&lt;=9,"Q3",TRUE,"Q4")</f>
        <v>Q1</v>
      </c>
      <c r="AN1647" t="str">
        <f>+IFERROR(VLOOKUP(Tabla1[[#This Row],[CUENTA]],CTAS[],2,0),"OTROS")</f>
        <v>OTROS</v>
      </c>
      <c r="AP1647" t="str">
        <f>+IFERROR(VLOOKUP(Tabla1[[#This Row],[EMPLEADO]],IS[],3,0),"OTROS")</f>
        <v>OTROS</v>
      </c>
      <c r="AQ1647" t="str">
        <f>+IFERROR(VLOOKUP(Tabla1[[#This Row],[EMPLEADO]],IS[[NÓMINA]:[INGENIERO]],2,0),"OTROS")</f>
        <v>OTROS</v>
      </c>
    </row>
    <row r="1648" spans="1:43" x14ac:dyDescent="0.25">
      <c r="A1648" t="s">
        <v>36</v>
      </c>
      <c r="B1648">
        <v>1</v>
      </c>
      <c r="C1648" t="s">
        <v>2836</v>
      </c>
      <c r="D1648" t="s">
        <v>38</v>
      </c>
      <c r="E1648" t="s">
        <v>599</v>
      </c>
      <c r="F1648" t="s">
        <v>2837</v>
      </c>
      <c r="G1648" s="17" t="s">
        <v>2838</v>
      </c>
      <c r="H1648" t="s">
        <v>592</v>
      </c>
      <c r="I1648" t="s">
        <v>43</v>
      </c>
      <c r="J1648" t="s">
        <v>8</v>
      </c>
      <c r="K1648" t="s">
        <v>151</v>
      </c>
      <c r="L1648" t="s">
        <v>164</v>
      </c>
      <c r="M1648" t="s">
        <v>165</v>
      </c>
      <c r="N1648">
        <v>0</v>
      </c>
      <c r="O1648" t="s">
        <v>47</v>
      </c>
      <c r="P1648">
        <v>30</v>
      </c>
      <c r="Q1648" t="s">
        <v>62</v>
      </c>
      <c r="R1648" t="s">
        <v>242</v>
      </c>
      <c r="S1648" t="s">
        <v>64</v>
      </c>
      <c r="T1648" t="s">
        <v>51</v>
      </c>
      <c r="U1648" t="s">
        <v>65</v>
      </c>
      <c r="V1648">
        <v>0.8</v>
      </c>
      <c r="W1648" s="1">
        <v>1092</v>
      </c>
      <c r="X1648">
        <v>1</v>
      </c>
      <c r="Y1648">
        <v>3.18</v>
      </c>
      <c r="Z1648">
        <v>5</v>
      </c>
      <c r="AA1648">
        <v>0.63600000000000001</v>
      </c>
      <c r="AB1648" s="2">
        <v>0</v>
      </c>
      <c r="AC1648" s="1">
        <v>0</v>
      </c>
      <c r="AD1648" s="7">
        <v>43482</v>
      </c>
      <c r="AE1648" s="7">
        <v>43483</v>
      </c>
      <c r="AF1648">
        <v>1</v>
      </c>
      <c r="AG1648" t="s">
        <v>53</v>
      </c>
      <c r="AH1648" s="2">
        <v>0</v>
      </c>
      <c r="AI1648" s="1">
        <v>0</v>
      </c>
      <c r="AJ1648" s="1">
        <v>0</v>
      </c>
      <c r="AK1648" s="6" t="str">
        <f>+IF(Tabla1[[#This Row],[REQUEST_TY]]="SR MANTENIMIENTO CORRECTIVO", "EMERGENCIA", "OTROS")</f>
        <v>EMERGENCIA</v>
      </c>
      <c r="AL1648" s="6" t="str">
        <f>+_xlfn.IFS(Tabla1[[#This Row],[Veces obj]]&lt;=1,"0-1",Tabla1[[#This Row],[Veces obj]]&lt;=2,"1-2",Tabla1[[#This Row],[Veces obj]]&lt;=3,"2-3",TRUE,"&gt;3")</f>
        <v>0-1</v>
      </c>
      <c r="AM1648" s="6" t="str">
        <f>+_xlfn.IFS(MONTH(Tabla1[[#This Row],[MES]])&lt;=3,"Q1",MONTH(Tabla1[[#This Row],[MES]])&lt;=6,"Q2",MONTH(Tabla1[[#This Row],[MES]])&lt;=9,"Q3",TRUE,"Q4")</f>
        <v>Q1</v>
      </c>
      <c r="AN1648" t="str">
        <f>+IFERROR(VLOOKUP(Tabla1[[#This Row],[CUENTA]],CTAS[],2,0),"OTROS")</f>
        <v>HONEYWELL</v>
      </c>
      <c r="AO1648">
        <v>1</v>
      </c>
      <c r="AP1648" t="str">
        <f>+IFERROR(VLOOKUP(Tabla1[[#This Row],[EMPLEADO]],IS[],3,0),"OTROS")</f>
        <v>CHIHUAHUA</v>
      </c>
      <c r="AQ1648" t="str">
        <f>+IFERROR(VLOOKUP(Tabla1[[#This Row],[EMPLEADO]],IS[[NÓMINA]:[INGENIERO]],2,0),"OTROS")</f>
        <v>VICTOR MENDEZ</v>
      </c>
    </row>
    <row r="1649" spans="1:43" x14ac:dyDescent="0.25">
      <c r="A1649" t="s">
        <v>36</v>
      </c>
      <c r="B1649">
        <v>1</v>
      </c>
      <c r="C1649" t="s">
        <v>3245</v>
      </c>
      <c r="D1649" t="s">
        <v>38</v>
      </c>
      <c r="E1649" t="s">
        <v>1015</v>
      </c>
      <c r="F1649" t="s">
        <v>3246</v>
      </c>
      <c r="G1649" s="17" t="s">
        <v>2116</v>
      </c>
      <c r="H1649" t="s">
        <v>915</v>
      </c>
      <c r="I1649" t="s">
        <v>43</v>
      </c>
      <c r="J1649" t="s">
        <v>8</v>
      </c>
      <c r="K1649" t="s">
        <v>59</v>
      </c>
      <c r="L1649" t="s">
        <v>1070</v>
      </c>
      <c r="M1649" t="s">
        <v>1071</v>
      </c>
      <c r="N1649">
        <v>0</v>
      </c>
      <c r="O1649" t="s">
        <v>47</v>
      </c>
      <c r="P1649">
        <v>43</v>
      </c>
      <c r="Q1649" t="s">
        <v>82</v>
      </c>
      <c r="R1649" t="s">
        <v>317</v>
      </c>
      <c r="S1649" t="s">
        <v>318</v>
      </c>
      <c r="T1649" t="s">
        <v>51</v>
      </c>
      <c r="U1649" t="s">
        <v>140</v>
      </c>
      <c r="V1649">
        <v>1.1000000000000001</v>
      </c>
      <c r="W1649" s="1">
        <v>1730.3000000000004</v>
      </c>
      <c r="X1649">
        <v>1</v>
      </c>
      <c r="Y1649">
        <v>3.5</v>
      </c>
      <c r="Z1649">
        <v>4</v>
      </c>
      <c r="AA1649">
        <v>0.875</v>
      </c>
      <c r="AB1649" s="2">
        <v>0</v>
      </c>
      <c r="AC1649" s="1">
        <v>0</v>
      </c>
      <c r="AD1649" s="7">
        <v>43494</v>
      </c>
      <c r="AE1649" s="7">
        <v>43494</v>
      </c>
      <c r="AF1649">
        <v>0</v>
      </c>
      <c r="AG1649" t="s">
        <v>53</v>
      </c>
      <c r="AH1649" s="2">
        <v>0</v>
      </c>
      <c r="AI1649" s="1">
        <v>0</v>
      </c>
      <c r="AJ1649" s="1">
        <v>0</v>
      </c>
      <c r="AK1649" s="6" t="str">
        <f>+IF(Tabla1[[#This Row],[REQUEST_TY]]="SR MANTENIMIENTO CORRECTIVO", "EMERGENCIA", "OTROS")</f>
        <v>EMERGENCIA</v>
      </c>
      <c r="AL1649" s="6" t="str">
        <f>+_xlfn.IFS(Tabla1[[#This Row],[Veces obj]]&lt;=1,"0-1",Tabla1[[#This Row],[Veces obj]]&lt;=2,"1-2",Tabla1[[#This Row],[Veces obj]]&lt;=3,"2-3",TRUE,"&gt;3")</f>
        <v>0-1</v>
      </c>
      <c r="AM1649" s="6" t="str">
        <f>+_xlfn.IFS(MONTH(Tabla1[[#This Row],[MES]])&lt;=3,"Q1",MONTH(Tabla1[[#This Row],[MES]])&lt;=6,"Q2",MONTH(Tabla1[[#This Row],[MES]])&lt;=9,"Q3",TRUE,"Q4")</f>
        <v>Q1</v>
      </c>
      <c r="AN1649" t="str">
        <f>+IFERROR(VLOOKUP(Tabla1[[#This Row],[CUENTA]],CTAS[],2,0),"OTROS")</f>
        <v>OTROS</v>
      </c>
      <c r="AP1649" t="str">
        <f>+IFERROR(VLOOKUP(Tabla1[[#This Row],[EMPLEADO]],IS[],3,0),"OTROS")</f>
        <v>OTROS</v>
      </c>
      <c r="AQ1649" t="str">
        <f>+IFERROR(VLOOKUP(Tabla1[[#This Row],[EMPLEADO]],IS[[NÓMINA]:[INGENIERO]],2,0),"OTROS")</f>
        <v>OTROS</v>
      </c>
    </row>
    <row r="1650" spans="1:43" x14ac:dyDescent="0.25">
      <c r="A1650" t="s">
        <v>36</v>
      </c>
      <c r="B1650">
        <v>1</v>
      </c>
      <c r="C1650" t="s">
        <v>3247</v>
      </c>
      <c r="D1650" t="s">
        <v>38</v>
      </c>
      <c r="E1650" t="s">
        <v>133</v>
      </c>
      <c r="F1650" t="s">
        <v>3248</v>
      </c>
      <c r="G1650" s="17" t="s">
        <v>2399</v>
      </c>
      <c r="H1650" t="s">
        <v>1572</v>
      </c>
      <c r="I1650" t="s">
        <v>43</v>
      </c>
      <c r="J1650" t="s">
        <v>8</v>
      </c>
      <c r="K1650" t="s">
        <v>59</v>
      </c>
      <c r="L1650" t="s">
        <v>1706</v>
      </c>
      <c r="M1650" t="s">
        <v>1707</v>
      </c>
      <c r="N1650">
        <v>0</v>
      </c>
      <c r="O1650" t="s">
        <v>47</v>
      </c>
      <c r="P1650">
        <v>15</v>
      </c>
      <c r="Q1650" t="s">
        <v>194</v>
      </c>
      <c r="R1650" t="s">
        <v>138</v>
      </c>
      <c r="S1650" t="s">
        <v>139</v>
      </c>
      <c r="T1650" t="s">
        <v>51</v>
      </c>
      <c r="U1650" t="s">
        <v>224</v>
      </c>
      <c r="V1650">
        <v>0.8</v>
      </c>
      <c r="W1650" s="1">
        <v>1258.4000000000003</v>
      </c>
      <c r="X1650">
        <v>1</v>
      </c>
      <c r="Y1650">
        <v>3.52</v>
      </c>
      <c r="Z1650">
        <v>4</v>
      </c>
      <c r="AA1650">
        <v>0.88</v>
      </c>
      <c r="AB1650" s="2">
        <v>0</v>
      </c>
      <c r="AC1650" s="1">
        <v>0</v>
      </c>
      <c r="AD1650" s="7">
        <v>43488</v>
      </c>
      <c r="AE1650" s="7">
        <v>43488</v>
      </c>
      <c r="AF1650">
        <v>0</v>
      </c>
      <c r="AG1650" t="s">
        <v>53</v>
      </c>
      <c r="AH1650" s="2">
        <v>0</v>
      </c>
      <c r="AI1650" s="1">
        <v>0</v>
      </c>
      <c r="AJ1650" s="1">
        <v>0</v>
      </c>
      <c r="AK1650" s="6" t="str">
        <f>+IF(Tabla1[[#This Row],[REQUEST_TY]]="SR MANTENIMIENTO CORRECTIVO", "EMERGENCIA", "OTROS")</f>
        <v>EMERGENCIA</v>
      </c>
      <c r="AL1650" s="6" t="str">
        <f>+_xlfn.IFS(Tabla1[[#This Row],[Veces obj]]&lt;=1,"0-1",Tabla1[[#This Row],[Veces obj]]&lt;=2,"1-2",Tabla1[[#This Row],[Veces obj]]&lt;=3,"2-3",TRUE,"&gt;3")</f>
        <v>0-1</v>
      </c>
      <c r="AM1650" s="6" t="str">
        <f>+_xlfn.IFS(MONTH(Tabla1[[#This Row],[MES]])&lt;=3,"Q1",MONTH(Tabla1[[#This Row],[MES]])&lt;=6,"Q2",MONTH(Tabla1[[#This Row],[MES]])&lt;=9,"Q3",TRUE,"Q4")</f>
        <v>Q1</v>
      </c>
      <c r="AN1650" t="str">
        <f>+IFERROR(VLOOKUP(Tabla1[[#This Row],[CUENTA]],CTAS[],2,0),"OTROS")</f>
        <v>OTROS</v>
      </c>
      <c r="AP1650" t="str">
        <f>+IFERROR(VLOOKUP(Tabla1[[#This Row],[EMPLEADO]],IS[],3,0),"OTROS")</f>
        <v>OTROS</v>
      </c>
      <c r="AQ1650" t="str">
        <f>+IFERROR(VLOOKUP(Tabla1[[#This Row],[EMPLEADO]],IS[[NÓMINA]:[INGENIERO]],2,0),"OTROS")</f>
        <v>OTROS</v>
      </c>
    </row>
    <row r="1651" spans="1:43" x14ac:dyDescent="0.25">
      <c r="A1651" t="s">
        <v>4444</v>
      </c>
      <c r="B1651">
        <v>1</v>
      </c>
      <c r="C1651" t="s">
        <v>7233</v>
      </c>
      <c r="D1651" t="s">
        <v>38</v>
      </c>
      <c r="E1651" t="s">
        <v>558</v>
      </c>
      <c r="F1651" t="s">
        <v>7234</v>
      </c>
      <c r="G1651" s="17" t="s">
        <v>3511</v>
      </c>
      <c r="H1651" t="s">
        <v>246</v>
      </c>
      <c r="I1651" t="s">
        <v>43</v>
      </c>
      <c r="J1651" t="s">
        <v>8</v>
      </c>
      <c r="K1651" t="s">
        <v>798</v>
      </c>
      <c r="L1651" t="s">
        <v>1509</v>
      </c>
      <c r="M1651" t="s">
        <v>1510</v>
      </c>
      <c r="N1651">
        <v>1</v>
      </c>
      <c r="O1651" t="s">
        <v>105</v>
      </c>
      <c r="P1651">
        <v>19</v>
      </c>
      <c r="Q1651" t="s">
        <v>62</v>
      </c>
      <c r="R1651" t="s">
        <v>95</v>
      </c>
      <c r="S1651" t="s">
        <v>64</v>
      </c>
      <c r="T1651" t="s">
        <v>51</v>
      </c>
      <c r="U1651" t="s">
        <v>65</v>
      </c>
      <c r="V1651">
        <v>0.8</v>
      </c>
      <c r="W1651" s="1">
        <v>0</v>
      </c>
      <c r="X1651">
        <v>1</v>
      </c>
      <c r="Y1651">
        <v>4.43</v>
      </c>
      <c r="Z1651">
        <v>5</v>
      </c>
      <c r="AA1651">
        <v>0.8859999999999999</v>
      </c>
      <c r="AB1651" s="2">
        <v>0</v>
      </c>
      <c r="AC1651" s="1">
        <v>0</v>
      </c>
      <c r="AD1651" s="7">
        <v>43523</v>
      </c>
      <c r="AE1651" s="7">
        <v>43524</v>
      </c>
      <c r="AF1651">
        <v>1</v>
      </c>
      <c r="AG1651" t="s">
        <v>53</v>
      </c>
      <c r="AH1651" s="2">
        <v>0</v>
      </c>
      <c r="AI1651" s="1">
        <v>0</v>
      </c>
      <c r="AJ1651" s="1">
        <v>0</v>
      </c>
      <c r="AK1651" s="6" t="str">
        <f>+IF(Tabla1[[#This Row],[REQUEST_TY]]="SR MANTENIMIENTO CORRECTIVO", "EMERGENCIA", "OTROS")</f>
        <v>EMERGENCIA</v>
      </c>
      <c r="AL1651" s="6" t="str">
        <f>+_xlfn.IFS(Tabla1[[#This Row],[Veces obj]]&lt;=1,"0-1",Tabla1[[#This Row],[Veces obj]]&lt;=2,"1-2",Tabla1[[#This Row],[Veces obj]]&lt;=3,"2-3",TRUE,"&gt;3")</f>
        <v>0-1</v>
      </c>
      <c r="AM1651" s="6" t="str">
        <f>+_xlfn.IFS(MONTH(Tabla1[[#This Row],[MES]])&lt;=3,"Q1",MONTH(Tabla1[[#This Row],[MES]])&lt;=6,"Q2",MONTH(Tabla1[[#This Row],[MES]])&lt;=9,"Q3",TRUE,"Q4")</f>
        <v>Q1</v>
      </c>
      <c r="AN1651" t="str">
        <f>+IFERROR(VLOOKUP(Tabla1[[#This Row],[CUENTA]],CTAS[],2,0),"OTROS")</f>
        <v>OTROS</v>
      </c>
      <c r="AP1651" t="str">
        <f>+IFERROR(VLOOKUP(Tabla1[[#This Row],[EMPLEADO]],IS[],3,0),"OTROS")</f>
        <v>OTROS</v>
      </c>
      <c r="AQ1651" t="str">
        <f>+IFERROR(VLOOKUP(Tabla1[[#This Row],[EMPLEADO]],IS[[NÓMINA]:[INGENIERO]],2,0),"OTROS")</f>
        <v>OTROS</v>
      </c>
    </row>
    <row r="1652" spans="1:43" x14ac:dyDescent="0.25">
      <c r="A1652" t="s">
        <v>4444</v>
      </c>
      <c r="B1652">
        <v>1</v>
      </c>
      <c r="C1652" t="s">
        <v>4810</v>
      </c>
      <c r="D1652" t="s">
        <v>38</v>
      </c>
      <c r="E1652" t="s">
        <v>39</v>
      </c>
      <c r="F1652" t="s">
        <v>4811</v>
      </c>
      <c r="G1652" s="17" t="s">
        <v>1951</v>
      </c>
      <c r="H1652" t="s">
        <v>58</v>
      </c>
      <c r="I1652" t="s">
        <v>43</v>
      </c>
      <c r="J1652" t="s">
        <v>8</v>
      </c>
      <c r="K1652" t="s">
        <v>117</v>
      </c>
      <c r="L1652" t="s">
        <v>1952</v>
      </c>
      <c r="M1652" t="s">
        <v>540</v>
      </c>
      <c r="N1652">
        <v>0</v>
      </c>
      <c r="O1652" t="s">
        <v>47</v>
      </c>
      <c r="P1652">
        <v>15</v>
      </c>
      <c r="Q1652" t="s">
        <v>194</v>
      </c>
      <c r="R1652" t="s">
        <v>49</v>
      </c>
      <c r="S1652" t="s">
        <v>50</v>
      </c>
      <c r="T1652" t="s">
        <v>51</v>
      </c>
      <c r="U1652" t="s">
        <v>444</v>
      </c>
      <c r="V1652">
        <v>0</v>
      </c>
      <c r="W1652" s="1">
        <v>0</v>
      </c>
      <c r="X1652">
        <v>1</v>
      </c>
      <c r="Y1652">
        <v>4.45</v>
      </c>
      <c r="Z1652">
        <v>5</v>
      </c>
      <c r="AA1652">
        <v>0.89</v>
      </c>
      <c r="AB1652" s="2">
        <v>0</v>
      </c>
      <c r="AC1652" s="1">
        <v>0</v>
      </c>
      <c r="AD1652" s="7">
        <v>43497</v>
      </c>
      <c r="AE1652" s="7">
        <v>43501</v>
      </c>
      <c r="AF1652">
        <v>1</v>
      </c>
      <c r="AG1652" t="s">
        <v>53</v>
      </c>
      <c r="AH1652" s="2">
        <v>0</v>
      </c>
      <c r="AI1652" s="1">
        <v>0</v>
      </c>
      <c r="AJ1652" s="1">
        <v>0</v>
      </c>
      <c r="AK1652" s="6" t="str">
        <f>+IF(Tabla1[[#This Row],[REQUEST_TY]]="SR MANTENIMIENTO CORRECTIVO", "EMERGENCIA", "OTROS")</f>
        <v>EMERGENCIA</v>
      </c>
      <c r="AL1652" s="6" t="str">
        <f>+_xlfn.IFS(Tabla1[[#This Row],[Veces obj]]&lt;=1,"0-1",Tabla1[[#This Row],[Veces obj]]&lt;=2,"1-2",Tabla1[[#This Row],[Veces obj]]&lt;=3,"2-3",TRUE,"&gt;3")</f>
        <v>0-1</v>
      </c>
      <c r="AM1652" s="6" t="str">
        <f>+_xlfn.IFS(MONTH(Tabla1[[#This Row],[MES]])&lt;=3,"Q1",MONTH(Tabla1[[#This Row],[MES]])&lt;=6,"Q2",MONTH(Tabla1[[#This Row],[MES]])&lt;=9,"Q3",TRUE,"Q4")</f>
        <v>Q1</v>
      </c>
      <c r="AN1652" t="str">
        <f>+IFERROR(VLOOKUP(Tabla1[[#This Row],[CUENTA]],CTAS[],2,0),"OTROS")</f>
        <v>OTROS</v>
      </c>
      <c r="AP1652" t="str">
        <f>+IFERROR(VLOOKUP(Tabla1[[#This Row],[EMPLEADO]],IS[],3,0),"OTROS")</f>
        <v>OTROS</v>
      </c>
      <c r="AQ1652" t="str">
        <f>+IFERROR(VLOOKUP(Tabla1[[#This Row],[EMPLEADO]],IS[[NÓMINA]:[INGENIERO]],2,0),"OTROS")</f>
        <v>OTROS</v>
      </c>
    </row>
    <row r="1653" spans="1:43" x14ac:dyDescent="0.25">
      <c r="A1653" t="s">
        <v>4444</v>
      </c>
      <c r="B1653">
        <v>1</v>
      </c>
      <c r="C1653" t="s">
        <v>5179</v>
      </c>
      <c r="D1653" t="s">
        <v>38</v>
      </c>
      <c r="E1653" t="s">
        <v>76</v>
      </c>
      <c r="F1653" t="s">
        <v>5180</v>
      </c>
      <c r="G1653" s="17" t="s">
        <v>3942</v>
      </c>
      <c r="H1653" t="s">
        <v>58</v>
      </c>
      <c r="I1653" t="s">
        <v>43</v>
      </c>
      <c r="J1653" t="s">
        <v>8</v>
      </c>
      <c r="K1653" t="s">
        <v>102</v>
      </c>
      <c r="L1653" t="s">
        <v>3943</v>
      </c>
      <c r="M1653" t="s">
        <v>61</v>
      </c>
      <c r="N1653">
        <v>0</v>
      </c>
      <c r="O1653" t="s">
        <v>47</v>
      </c>
      <c r="P1653">
        <v>16</v>
      </c>
      <c r="Q1653" t="s">
        <v>62</v>
      </c>
      <c r="R1653" t="s">
        <v>63</v>
      </c>
      <c r="S1653" t="s">
        <v>64</v>
      </c>
      <c r="T1653" t="s">
        <v>51</v>
      </c>
      <c r="U1653" t="s">
        <v>65</v>
      </c>
      <c r="V1653">
        <v>0.8</v>
      </c>
      <c r="W1653" s="1">
        <v>1092</v>
      </c>
      <c r="X1653">
        <v>1</v>
      </c>
      <c r="Y1653">
        <v>4.45</v>
      </c>
      <c r="Z1653">
        <v>5</v>
      </c>
      <c r="AA1653">
        <v>0.89</v>
      </c>
      <c r="AB1653" s="2">
        <v>0</v>
      </c>
      <c r="AC1653" s="1">
        <v>0</v>
      </c>
      <c r="AD1653" s="7">
        <v>43502</v>
      </c>
      <c r="AE1653" s="7">
        <v>43502</v>
      </c>
      <c r="AF1653">
        <v>0</v>
      </c>
      <c r="AG1653" t="s">
        <v>53</v>
      </c>
      <c r="AH1653" s="2">
        <v>0</v>
      </c>
      <c r="AI1653" s="1">
        <v>0</v>
      </c>
      <c r="AJ1653" s="1">
        <v>0</v>
      </c>
      <c r="AK1653" s="6" t="str">
        <f>+IF(Tabla1[[#This Row],[REQUEST_TY]]="SR MANTENIMIENTO CORRECTIVO", "EMERGENCIA", "OTROS")</f>
        <v>EMERGENCIA</v>
      </c>
      <c r="AL1653" s="6" t="str">
        <f>+_xlfn.IFS(Tabla1[[#This Row],[Veces obj]]&lt;=1,"0-1",Tabla1[[#This Row],[Veces obj]]&lt;=2,"1-2",Tabla1[[#This Row],[Veces obj]]&lt;=3,"2-3",TRUE,"&gt;3")</f>
        <v>0-1</v>
      </c>
      <c r="AM1653" s="6" t="str">
        <f>+_xlfn.IFS(MONTH(Tabla1[[#This Row],[MES]])&lt;=3,"Q1",MONTH(Tabla1[[#This Row],[MES]])&lt;=6,"Q2",MONTH(Tabla1[[#This Row],[MES]])&lt;=9,"Q3",TRUE,"Q4")</f>
        <v>Q1</v>
      </c>
      <c r="AN1653" t="str">
        <f>+IFERROR(VLOOKUP(Tabla1[[#This Row],[CUENTA]],CTAS[],2,0),"OTROS")</f>
        <v>OTROS</v>
      </c>
      <c r="AP1653" t="str">
        <f>+IFERROR(VLOOKUP(Tabla1[[#This Row],[EMPLEADO]],IS[],3,0),"OTROS")</f>
        <v>OTROS</v>
      </c>
      <c r="AQ1653" t="str">
        <f>+IFERROR(VLOOKUP(Tabla1[[#This Row],[EMPLEADO]],IS[[NÓMINA]:[INGENIERO]],2,0),"OTROS")</f>
        <v>OTROS</v>
      </c>
    </row>
    <row r="1654" spans="1:43" x14ac:dyDescent="0.25">
      <c r="A1654" t="s">
        <v>36</v>
      </c>
      <c r="B1654">
        <v>1</v>
      </c>
      <c r="C1654" t="s">
        <v>3249</v>
      </c>
      <c r="D1654" t="s">
        <v>38</v>
      </c>
      <c r="E1654" t="s">
        <v>55</v>
      </c>
      <c r="F1654" t="s">
        <v>3250</v>
      </c>
      <c r="G1654" s="17" t="s">
        <v>2504</v>
      </c>
      <c r="H1654" t="s">
        <v>707</v>
      </c>
      <c r="I1654" t="s">
        <v>43</v>
      </c>
      <c r="J1654" t="s">
        <v>8</v>
      </c>
      <c r="K1654" t="s">
        <v>102</v>
      </c>
      <c r="L1654" t="s">
        <v>1027</v>
      </c>
      <c r="M1654" t="s">
        <v>1028</v>
      </c>
      <c r="N1654">
        <v>0</v>
      </c>
      <c r="O1654" t="s">
        <v>105</v>
      </c>
      <c r="P1654">
        <v>77</v>
      </c>
      <c r="Q1654" t="s">
        <v>48</v>
      </c>
      <c r="R1654" t="s">
        <v>63</v>
      </c>
      <c r="S1654" t="s">
        <v>64</v>
      </c>
      <c r="T1654" t="s">
        <v>51</v>
      </c>
      <c r="U1654" t="s">
        <v>96</v>
      </c>
      <c r="V1654">
        <v>1.1000000000000001</v>
      </c>
      <c r="W1654" s="1">
        <v>720.50000000000011</v>
      </c>
      <c r="X1654">
        <v>1</v>
      </c>
      <c r="Y1654">
        <v>4.47</v>
      </c>
      <c r="Z1654">
        <v>5</v>
      </c>
      <c r="AA1654">
        <v>0.89399999999999991</v>
      </c>
      <c r="AB1654" s="2">
        <v>0</v>
      </c>
      <c r="AC1654" s="1">
        <v>0</v>
      </c>
      <c r="AD1654" s="7">
        <v>43489</v>
      </c>
      <c r="AE1654" s="7">
        <v>43489</v>
      </c>
      <c r="AF1654">
        <v>0</v>
      </c>
      <c r="AG1654" t="s">
        <v>53</v>
      </c>
      <c r="AH1654" s="2">
        <v>0</v>
      </c>
      <c r="AI1654" s="1">
        <v>0</v>
      </c>
      <c r="AJ1654" s="1">
        <v>0</v>
      </c>
      <c r="AK1654" s="6" t="str">
        <f>+IF(Tabla1[[#This Row],[REQUEST_TY]]="SR MANTENIMIENTO CORRECTIVO", "EMERGENCIA", "OTROS")</f>
        <v>EMERGENCIA</v>
      </c>
      <c r="AL1654" s="6" t="str">
        <f>+_xlfn.IFS(Tabla1[[#This Row],[Veces obj]]&lt;=1,"0-1",Tabla1[[#This Row],[Veces obj]]&lt;=2,"1-2",Tabla1[[#This Row],[Veces obj]]&lt;=3,"2-3",TRUE,"&gt;3")</f>
        <v>0-1</v>
      </c>
      <c r="AM1654" s="6" t="str">
        <f>+_xlfn.IFS(MONTH(Tabla1[[#This Row],[MES]])&lt;=3,"Q1",MONTH(Tabla1[[#This Row],[MES]])&lt;=6,"Q2",MONTH(Tabla1[[#This Row],[MES]])&lt;=9,"Q3",TRUE,"Q4")</f>
        <v>Q1</v>
      </c>
      <c r="AN1654" t="str">
        <f>+IFERROR(VLOOKUP(Tabla1[[#This Row],[CUENTA]],CTAS[],2,0),"OTROS")</f>
        <v>OTROS</v>
      </c>
      <c r="AP1654" t="str">
        <f>+IFERROR(VLOOKUP(Tabla1[[#This Row],[EMPLEADO]],IS[],3,0),"OTROS")</f>
        <v>OTROS</v>
      </c>
      <c r="AQ1654" t="str">
        <f>+IFERROR(VLOOKUP(Tabla1[[#This Row],[EMPLEADO]],IS[[NÓMINA]:[INGENIERO]],2,0),"OTROS")</f>
        <v>OTROS</v>
      </c>
    </row>
    <row r="1655" spans="1:43" x14ac:dyDescent="0.25">
      <c r="A1655" t="s">
        <v>4444</v>
      </c>
      <c r="B1655">
        <v>1</v>
      </c>
      <c r="C1655" t="s">
        <v>4972</v>
      </c>
      <c r="D1655" t="s">
        <v>38</v>
      </c>
      <c r="E1655" t="s">
        <v>98</v>
      </c>
      <c r="F1655" t="s">
        <v>4973</v>
      </c>
      <c r="G1655" s="17" t="s">
        <v>2017</v>
      </c>
      <c r="H1655" t="s">
        <v>58</v>
      </c>
      <c r="I1655" t="s">
        <v>43</v>
      </c>
      <c r="J1655" t="s">
        <v>8</v>
      </c>
      <c r="K1655" t="s">
        <v>102</v>
      </c>
      <c r="L1655" t="s">
        <v>1500</v>
      </c>
      <c r="M1655" t="s">
        <v>1501</v>
      </c>
      <c r="N1655">
        <v>0</v>
      </c>
      <c r="O1655" t="s">
        <v>47</v>
      </c>
      <c r="P1655">
        <v>20</v>
      </c>
      <c r="Q1655" t="s">
        <v>62</v>
      </c>
      <c r="R1655" t="s">
        <v>63</v>
      </c>
      <c r="S1655" t="s">
        <v>64</v>
      </c>
      <c r="T1655" t="s">
        <v>51</v>
      </c>
      <c r="U1655" t="s">
        <v>65</v>
      </c>
      <c r="V1655">
        <v>0.8</v>
      </c>
      <c r="W1655" s="1">
        <v>1092</v>
      </c>
      <c r="X1655">
        <v>1</v>
      </c>
      <c r="Y1655">
        <v>4.47</v>
      </c>
      <c r="Z1655">
        <v>5</v>
      </c>
      <c r="AA1655">
        <v>0.89399999999999991</v>
      </c>
      <c r="AB1655" s="2">
        <v>0</v>
      </c>
      <c r="AC1655" s="1">
        <v>0</v>
      </c>
      <c r="AD1655" s="7">
        <v>43508</v>
      </c>
      <c r="AE1655" s="7">
        <v>43509</v>
      </c>
      <c r="AF1655">
        <v>1</v>
      </c>
      <c r="AG1655" t="s">
        <v>53</v>
      </c>
      <c r="AH1655" s="2">
        <v>0</v>
      </c>
      <c r="AI1655" s="1">
        <v>0</v>
      </c>
      <c r="AJ1655" s="1">
        <v>0</v>
      </c>
      <c r="AK1655" s="6" t="str">
        <f>+IF(Tabla1[[#This Row],[REQUEST_TY]]="SR MANTENIMIENTO CORRECTIVO", "EMERGENCIA", "OTROS")</f>
        <v>EMERGENCIA</v>
      </c>
      <c r="AL1655" s="6" t="str">
        <f>+_xlfn.IFS(Tabla1[[#This Row],[Veces obj]]&lt;=1,"0-1",Tabla1[[#This Row],[Veces obj]]&lt;=2,"1-2",Tabla1[[#This Row],[Veces obj]]&lt;=3,"2-3",TRUE,"&gt;3")</f>
        <v>0-1</v>
      </c>
      <c r="AM1655" s="6" t="str">
        <f>+_xlfn.IFS(MONTH(Tabla1[[#This Row],[MES]])&lt;=3,"Q1",MONTH(Tabla1[[#This Row],[MES]])&lt;=6,"Q2",MONTH(Tabla1[[#This Row],[MES]])&lt;=9,"Q3",TRUE,"Q4")</f>
        <v>Q1</v>
      </c>
      <c r="AN1655" t="str">
        <f>+IFERROR(VLOOKUP(Tabla1[[#This Row],[CUENTA]],CTAS[],2,0),"OTROS")</f>
        <v>OTROS</v>
      </c>
      <c r="AP1655" t="str">
        <f>+IFERROR(VLOOKUP(Tabla1[[#This Row],[EMPLEADO]],IS[],3,0),"OTROS")</f>
        <v>OTROS</v>
      </c>
      <c r="AQ1655" t="str">
        <f>+IFERROR(VLOOKUP(Tabla1[[#This Row],[EMPLEADO]],IS[[NÓMINA]:[INGENIERO]],2,0),"OTROS")</f>
        <v>OTROS</v>
      </c>
    </row>
    <row r="1656" spans="1:43" x14ac:dyDescent="0.25">
      <c r="A1656" t="s">
        <v>4444</v>
      </c>
      <c r="B1656">
        <v>1</v>
      </c>
      <c r="C1656" t="s">
        <v>5618</v>
      </c>
      <c r="D1656" t="s">
        <v>38</v>
      </c>
      <c r="E1656" t="s">
        <v>332</v>
      </c>
      <c r="F1656" t="s">
        <v>5619</v>
      </c>
      <c r="G1656" s="17" t="s">
        <v>3240</v>
      </c>
      <c r="H1656" t="s">
        <v>679</v>
      </c>
      <c r="I1656" t="s">
        <v>43</v>
      </c>
      <c r="J1656" t="s">
        <v>8</v>
      </c>
      <c r="K1656" t="s">
        <v>59</v>
      </c>
      <c r="L1656" t="s">
        <v>3186</v>
      </c>
      <c r="M1656" t="s">
        <v>1071</v>
      </c>
      <c r="N1656">
        <v>0</v>
      </c>
      <c r="O1656" t="s">
        <v>47</v>
      </c>
      <c r="P1656">
        <v>4</v>
      </c>
      <c r="Q1656" t="s">
        <v>207</v>
      </c>
      <c r="R1656" t="s">
        <v>317</v>
      </c>
      <c r="S1656" t="s">
        <v>318</v>
      </c>
      <c r="T1656" t="s">
        <v>51</v>
      </c>
      <c r="U1656" t="s">
        <v>879</v>
      </c>
      <c r="V1656">
        <v>0.6</v>
      </c>
      <c r="W1656" s="1">
        <v>943.80000000000007</v>
      </c>
      <c r="X1656">
        <v>1</v>
      </c>
      <c r="Y1656">
        <v>3.58</v>
      </c>
      <c r="Z1656">
        <v>4</v>
      </c>
      <c r="AA1656">
        <v>0.89500000000000002</v>
      </c>
      <c r="AB1656" s="2">
        <v>0</v>
      </c>
      <c r="AC1656" s="1">
        <v>0</v>
      </c>
      <c r="AD1656" s="7">
        <v>43510</v>
      </c>
      <c r="AE1656" s="7">
        <v>43510</v>
      </c>
      <c r="AF1656">
        <v>0</v>
      </c>
      <c r="AG1656" t="s">
        <v>53</v>
      </c>
      <c r="AH1656" s="2">
        <v>0</v>
      </c>
      <c r="AI1656" s="1">
        <v>0</v>
      </c>
      <c r="AJ1656" s="1">
        <v>0</v>
      </c>
      <c r="AK1656" s="6" t="str">
        <f>+IF(Tabla1[[#This Row],[REQUEST_TY]]="SR MANTENIMIENTO CORRECTIVO", "EMERGENCIA", "OTROS")</f>
        <v>EMERGENCIA</v>
      </c>
      <c r="AL1656" s="6" t="str">
        <f>+_xlfn.IFS(Tabla1[[#This Row],[Veces obj]]&lt;=1,"0-1",Tabla1[[#This Row],[Veces obj]]&lt;=2,"1-2",Tabla1[[#This Row],[Veces obj]]&lt;=3,"2-3",TRUE,"&gt;3")</f>
        <v>0-1</v>
      </c>
      <c r="AM1656" s="6" t="str">
        <f>+_xlfn.IFS(MONTH(Tabla1[[#This Row],[MES]])&lt;=3,"Q1",MONTH(Tabla1[[#This Row],[MES]])&lt;=6,"Q2",MONTH(Tabla1[[#This Row],[MES]])&lt;=9,"Q3",TRUE,"Q4")</f>
        <v>Q1</v>
      </c>
      <c r="AN1656" t="str">
        <f>+IFERROR(VLOOKUP(Tabla1[[#This Row],[CUENTA]],CTAS[],2,0),"OTROS")</f>
        <v>OTROS</v>
      </c>
      <c r="AP1656" t="str">
        <f>+IFERROR(VLOOKUP(Tabla1[[#This Row],[EMPLEADO]],IS[],3,0),"OTROS")</f>
        <v>OTROS</v>
      </c>
      <c r="AQ1656" t="str">
        <f>+IFERROR(VLOOKUP(Tabla1[[#This Row],[EMPLEADO]],IS[[NÓMINA]:[INGENIERO]],2,0),"OTROS")</f>
        <v>OTROS</v>
      </c>
    </row>
    <row r="1657" spans="1:43" x14ac:dyDescent="0.25">
      <c r="A1657" t="s">
        <v>36</v>
      </c>
      <c r="B1657">
        <v>1</v>
      </c>
      <c r="C1657" t="s">
        <v>3251</v>
      </c>
      <c r="D1657" t="s">
        <v>38</v>
      </c>
      <c r="E1657" t="s">
        <v>98</v>
      </c>
      <c r="F1657" t="s">
        <v>3252</v>
      </c>
      <c r="G1657" s="17" t="s">
        <v>3253</v>
      </c>
      <c r="H1657" t="s">
        <v>271</v>
      </c>
      <c r="I1657" t="s">
        <v>43</v>
      </c>
      <c r="J1657" t="s">
        <v>8</v>
      </c>
      <c r="K1657" t="s">
        <v>102</v>
      </c>
      <c r="L1657" t="s">
        <v>3001</v>
      </c>
      <c r="M1657" t="s">
        <v>3002</v>
      </c>
      <c r="N1657">
        <v>0</v>
      </c>
      <c r="O1657" t="s">
        <v>105</v>
      </c>
      <c r="P1657">
        <v>98</v>
      </c>
      <c r="Q1657" t="s">
        <v>48</v>
      </c>
      <c r="R1657" t="s">
        <v>63</v>
      </c>
      <c r="S1657" t="s">
        <v>64</v>
      </c>
      <c r="T1657" t="s">
        <v>51</v>
      </c>
      <c r="U1657" t="s">
        <v>96</v>
      </c>
      <c r="V1657">
        <v>1.1000000000000001</v>
      </c>
      <c r="W1657" s="1">
        <v>720.50000000000011</v>
      </c>
      <c r="X1657">
        <v>1</v>
      </c>
      <c r="Y1657">
        <v>4.4800000000000004</v>
      </c>
      <c r="Z1657">
        <v>5</v>
      </c>
      <c r="AA1657">
        <v>0.89600000000000013</v>
      </c>
      <c r="AB1657" s="2">
        <v>0</v>
      </c>
      <c r="AC1657" s="1">
        <v>0</v>
      </c>
      <c r="AD1657" s="7">
        <v>43495</v>
      </c>
      <c r="AE1657" s="7">
        <v>43496</v>
      </c>
      <c r="AF1657">
        <v>1</v>
      </c>
      <c r="AG1657" t="s">
        <v>53</v>
      </c>
      <c r="AH1657" s="2">
        <v>0</v>
      </c>
      <c r="AI1657" s="1">
        <v>0</v>
      </c>
      <c r="AJ1657" s="1">
        <v>0</v>
      </c>
      <c r="AK1657" s="6" t="str">
        <f>+IF(Tabla1[[#This Row],[REQUEST_TY]]="SR MANTENIMIENTO CORRECTIVO", "EMERGENCIA", "OTROS")</f>
        <v>EMERGENCIA</v>
      </c>
      <c r="AL1657" s="6" t="str">
        <f>+_xlfn.IFS(Tabla1[[#This Row],[Veces obj]]&lt;=1,"0-1",Tabla1[[#This Row],[Veces obj]]&lt;=2,"1-2",Tabla1[[#This Row],[Veces obj]]&lt;=3,"2-3",TRUE,"&gt;3")</f>
        <v>0-1</v>
      </c>
      <c r="AM1657" s="6" t="str">
        <f>+_xlfn.IFS(MONTH(Tabla1[[#This Row],[MES]])&lt;=3,"Q1",MONTH(Tabla1[[#This Row],[MES]])&lt;=6,"Q2",MONTH(Tabla1[[#This Row],[MES]])&lt;=9,"Q3",TRUE,"Q4")</f>
        <v>Q1</v>
      </c>
      <c r="AN1657" t="str">
        <f>+IFERROR(VLOOKUP(Tabla1[[#This Row],[CUENTA]],CTAS[],2,0),"OTROS")</f>
        <v>OTROS</v>
      </c>
      <c r="AP1657" t="str">
        <f>+IFERROR(VLOOKUP(Tabla1[[#This Row],[EMPLEADO]],IS[],3,0),"OTROS")</f>
        <v>OTROS</v>
      </c>
      <c r="AQ1657" t="str">
        <f>+IFERROR(VLOOKUP(Tabla1[[#This Row],[EMPLEADO]],IS[[NÓMINA]:[INGENIERO]],2,0),"OTROS")</f>
        <v>OTROS</v>
      </c>
    </row>
    <row r="1658" spans="1:43" x14ac:dyDescent="0.25">
      <c r="A1658" t="s">
        <v>36</v>
      </c>
      <c r="B1658">
        <v>1</v>
      </c>
      <c r="C1658" t="s">
        <v>2841</v>
      </c>
      <c r="D1658" t="s">
        <v>38</v>
      </c>
      <c r="E1658" t="s">
        <v>1077</v>
      </c>
      <c r="F1658" t="s">
        <v>2842</v>
      </c>
      <c r="G1658" s="17" t="s">
        <v>2843</v>
      </c>
      <c r="H1658" t="s">
        <v>592</v>
      </c>
      <c r="I1658" t="s">
        <v>43</v>
      </c>
      <c r="J1658" t="s">
        <v>8</v>
      </c>
      <c r="K1658" t="s">
        <v>71</v>
      </c>
      <c r="L1658" t="s">
        <v>2844</v>
      </c>
      <c r="M1658" t="s">
        <v>2845</v>
      </c>
      <c r="N1658">
        <v>0</v>
      </c>
      <c r="O1658" t="s">
        <v>47</v>
      </c>
      <c r="P1658">
        <v>28</v>
      </c>
      <c r="Q1658" t="s">
        <v>62</v>
      </c>
      <c r="R1658" t="s">
        <v>63</v>
      </c>
      <c r="S1658" t="s">
        <v>64</v>
      </c>
      <c r="T1658" t="s">
        <v>208</v>
      </c>
      <c r="U1658" t="s">
        <v>65</v>
      </c>
      <c r="V1658">
        <v>0.8</v>
      </c>
      <c r="W1658" s="1">
        <v>1092</v>
      </c>
      <c r="X1658">
        <v>1</v>
      </c>
      <c r="Y1658">
        <v>5.75</v>
      </c>
      <c r="Z1658">
        <v>9</v>
      </c>
      <c r="AA1658">
        <v>0.63888888888888884</v>
      </c>
      <c r="AB1658" s="2">
        <v>0</v>
      </c>
      <c r="AC1658" s="1">
        <v>0</v>
      </c>
      <c r="AD1658" s="7">
        <v>43473</v>
      </c>
      <c r="AE1658" s="7">
        <v>43473</v>
      </c>
      <c r="AF1658">
        <v>0</v>
      </c>
      <c r="AG1658" t="s">
        <v>53</v>
      </c>
      <c r="AH1658" s="2">
        <v>0</v>
      </c>
      <c r="AI1658" s="1">
        <v>0</v>
      </c>
      <c r="AJ1658" s="1">
        <v>0</v>
      </c>
      <c r="AK1658" s="6" t="str">
        <f>+IF(Tabla1[[#This Row],[REQUEST_TY]]="SR MANTENIMIENTO CORRECTIVO", "EMERGENCIA", "OTROS")</f>
        <v>EMERGENCIA</v>
      </c>
      <c r="AL1658" s="6" t="str">
        <f>+_xlfn.IFS(Tabla1[[#This Row],[Veces obj]]&lt;=1,"0-1",Tabla1[[#This Row],[Veces obj]]&lt;=2,"1-2",Tabla1[[#This Row],[Veces obj]]&lt;=3,"2-3",TRUE,"&gt;3")</f>
        <v>0-1</v>
      </c>
      <c r="AM1658" s="6" t="str">
        <f>+_xlfn.IFS(MONTH(Tabla1[[#This Row],[MES]])&lt;=3,"Q1",MONTH(Tabla1[[#This Row],[MES]])&lt;=6,"Q2",MONTH(Tabla1[[#This Row],[MES]])&lt;=9,"Q3",TRUE,"Q4")</f>
        <v>Q1</v>
      </c>
      <c r="AN1658" t="str">
        <f>+IFERROR(VLOOKUP(Tabla1[[#This Row],[CUENTA]],CTAS[],2,0),"OTROS")</f>
        <v>OTROS</v>
      </c>
      <c r="AO1658">
        <v>1</v>
      </c>
      <c r="AP1658" t="str">
        <f>+IFERROR(VLOOKUP(Tabla1[[#This Row],[EMPLEADO]],IS[],3,0),"OTROS")</f>
        <v>CHIHUAHUA</v>
      </c>
      <c r="AQ1658" t="str">
        <f>+IFERROR(VLOOKUP(Tabla1[[#This Row],[EMPLEADO]],IS[[NÓMINA]:[INGENIERO]],2,0),"OTROS")</f>
        <v>VICTOR MENDEZ</v>
      </c>
    </row>
    <row r="1659" spans="1:43" x14ac:dyDescent="0.25">
      <c r="A1659" t="s">
        <v>4444</v>
      </c>
      <c r="B1659">
        <v>1</v>
      </c>
      <c r="C1659" t="s">
        <v>5364</v>
      </c>
      <c r="D1659" t="s">
        <v>38</v>
      </c>
      <c r="E1659" t="s">
        <v>725</v>
      </c>
      <c r="F1659" t="s">
        <v>5365</v>
      </c>
      <c r="G1659" s="17" t="s">
        <v>5366</v>
      </c>
      <c r="H1659" t="s">
        <v>204</v>
      </c>
      <c r="I1659" t="s">
        <v>43</v>
      </c>
      <c r="J1659" t="s">
        <v>8</v>
      </c>
      <c r="K1659" t="s">
        <v>59</v>
      </c>
      <c r="L1659" t="s">
        <v>205</v>
      </c>
      <c r="M1659" t="s">
        <v>206</v>
      </c>
      <c r="N1659">
        <v>0</v>
      </c>
      <c r="O1659" t="s">
        <v>47</v>
      </c>
      <c r="P1659">
        <v>191</v>
      </c>
      <c r="Q1659" t="s">
        <v>48</v>
      </c>
      <c r="R1659" t="s">
        <v>223</v>
      </c>
      <c r="S1659" t="s">
        <v>139</v>
      </c>
      <c r="T1659" t="s">
        <v>208</v>
      </c>
      <c r="U1659" t="s">
        <v>353</v>
      </c>
      <c r="V1659">
        <v>1.1499999999999999</v>
      </c>
      <c r="W1659" s="1">
        <v>1808.95</v>
      </c>
      <c r="X1659">
        <v>1</v>
      </c>
      <c r="Y1659">
        <v>5.4</v>
      </c>
      <c r="Z1659">
        <v>6</v>
      </c>
      <c r="AA1659">
        <v>0.9</v>
      </c>
      <c r="AB1659" s="2">
        <v>0</v>
      </c>
      <c r="AC1659" s="1">
        <v>0</v>
      </c>
      <c r="AD1659" s="7">
        <v>43504</v>
      </c>
      <c r="AE1659" s="7">
        <v>43504</v>
      </c>
      <c r="AF1659">
        <v>0</v>
      </c>
      <c r="AG1659" t="s">
        <v>53</v>
      </c>
      <c r="AH1659" s="2">
        <v>0</v>
      </c>
      <c r="AI1659" s="1">
        <v>0</v>
      </c>
      <c r="AJ1659" s="1">
        <v>0</v>
      </c>
      <c r="AK1659" s="6" t="str">
        <f>+IF(Tabla1[[#This Row],[REQUEST_TY]]="SR MANTENIMIENTO CORRECTIVO", "EMERGENCIA", "OTROS")</f>
        <v>EMERGENCIA</v>
      </c>
      <c r="AL1659" s="6" t="str">
        <f>+_xlfn.IFS(Tabla1[[#This Row],[Veces obj]]&lt;=1,"0-1",Tabla1[[#This Row],[Veces obj]]&lt;=2,"1-2",Tabla1[[#This Row],[Veces obj]]&lt;=3,"2-3",TRUE,"&gt;3")</f>
        <v>0-1</v>
      </c>
      <c r="AM1659" s="6" t="str">
        <f>+_xlfn.IFS(MONTH(Tabla1[[#This Row],[MES]])&lt;=3,"Q1",MONTH(Tabla1[[#This Row],[MES]])&lt;=6,"Q2",MONTH(Tabla1[[#This Row],[MES]])&lt;=9,"Q3",TRUE,"Q4")</f>
        <v>Q1</v>
      </c>
      <c r="AN1659" t="str">
        <f>+IFERROR(VLOOKUP(Tabla1[[#This Row],[CUENTA]],CTAS[],2,0),"OTROS")</f>
        <v>OTROS</v>
      </c>
      <c r="AP1659" t="str">
        <f>+IFERROR(VLOOKUP(Tabla1[[#This Row],[EMPLEADO]],IS[],3,0),"OTROS")</f>
        <v>OTROS</v>
      </c>
      <c r="AQ1659" t="str">
        <f>+IFERROR(VLOOKUP(Tabla1[[#This Row],[EMPLEADO]],IS[[NÓMINA]:[INGENIERO]],2,0),"OTROS")</f>
        <v>OTROS</v>
      </c>
    </row>
    <row r="1660" spans="1:43" x14ac:dyDescent="0.25">
      <c r="A1660" t="s">
        <v>36</v>
      </c>
      <c r="B1660">
        <v>1</v>
      </c>
      <c r="C1660" t="s">
        <v>3254</v>
      </c>
      <c r="D1660" t="s">
        <v>38</v>
      </c>
      <c r="E1660" t="s">
        <v>1049</v>
      </c>
      <c r="F1660" t="s">
        <v>3255</v>
      </c>
      <c r="G1660" s="17" t="s">
        <v>1051</v>
      </c>
      <c r="H1660" t="s">
        <v>136</v>
      </c>
      <c r="I1660" t="s">
        <v>43</v>
      </c>
      <c r="J1660" t="s">
        <v>8</v>
      </c>
      <c r="K1660" t="s">
        <v>1053</v>
      </c>
      <c r="L1660" t="s">
        <v>1054</v>
      </c>
      <c r="M1660" t="s">
        <v>1055</v>
      </c>
      <c r="N1660">
        <v>0</v>
      </c>
      <c r="O1660" t="s">
        <v>47</v>
      </c>
      <c r="P1660">
        <v>7</v>
      </c>
      <c r="Q1660" t="s">
        <v>194</v>
      </c>
      <c r="R1660" t="s">
        <v>223</v>
      </c>
      <c r="S1660" t="s">
        <v>139</v>
      </c>
      <c r="T1660" t="s">
        <v>208</v>
      </c>
      <c r="U1660" t="s">
        <v>224</v>
      </c>
      <c r="V1660">
        <v>0.8</v>
      </c>
      <c r="W1660" s="1">
        <v>1258.4000000000003</v>
      </c>
      <c r="X1660">
        <v>1</v>
      </c>
      <c r="Y1660">
        <v>5.42</v>
      </c>
      <c r="Z1660">
        <v>6</v>
      </c>
      <c r="AA1660">
        <v>0.90333333333333332</v>
      </c>
      <c r="AB1660" s="2">
        <v>0</v>
      </c>
      <c r="AC1660" s="1">
        <v>0</v>
      </c>
      <c r="AD1660" s="7">
        <v>43474</v>
      </c>
      <c r="AE1660" s="7">
        <v>43475</v>
      </c>
      <c r="AF1660">
        <v>1</v>
      </c>
      <c r="AG1660" t="s">
        <v>53</v>
      </c>
      <c r="AH1660" s="2">
        <v>0</v>
      </c>
      <c r="AI1660" s="1">
        <v>0</v>
      </c>
      <c r="AJ1660" s="1">
        <v>0</v>
      </c>
      <c r="AK1660" s="6" t="str">
        <f>+IF(Tabla1[[#This Row],[REQUEST_TY]]="SR MANTENIMIENTO CORRECTIVO", "EMERGENCIA", "OTROS")</f>
        <v>EMERGENCIA</v>
      </c>
      <c r="AL1660" s="6" t="str">
        <f>+_xlfn.IFS(Tabla1[[#This Row],[Veces obj]]&lt;=1,"0-1",Tabla1[[#This Row],[Veces obj]]&lt;=2,"1-2",Tabla1[[#This Row],[Veces obj]]&lt;=3,"2-3",TRUE,"&gt;3")</f>
        <v>0-1</v>
      </c>
      <c r="AM1660" s="6" t="str">
        <f>+_xlfn.IFS(MONTH(Tabla1[[#This Row],[MES]])&lt;=3,"Q1",MONTH(Tabla1[[#This Row],[MES]])&lt;=6,"Q2",MONTH(Tabla1[[#This Row],[MES]])&lt;=9,"Q3",TRUE,"Q4")</f>
        <v>Q1</v>
      </c>
      <c r="AN1660" t="str">
        <f>+IFERROR(VLOOKUP(Tabla1[[#This Row],[CUENTA]],CTAS[],2,0),"OTROS")</f>
        <v>OTROS</v>
      </c>
      <c r="AP1660" t="str">
        <f>+IFERROR(VLOOKUP(Tabla1[[#This Row],[EMPLEADO]],IS[],3,0),"OTROS")</f>
        <v>OTROS</v>
      </c>
      <c r="AQ1660" t="str">
        <f>+IFERROR(VLOOKUP(Tabla1[[#This Row],[EMPLEADO]],IS[[NÓMINA]:[INGENIERO]],2,0),"OTROS")</f>
        <v>OTROS</v>
      </c>
    </row>
    <row r="1661" spans="1:43" x14ac:dyDescent="0.25">
      <c r="A1661" t="s">
        <v>36</v>
      </c>
      <c r="B1661">
        <v>1</v>
      </c>
      <c r="C1661" t="s">
        <v>2910</v>
      </c>
      <c r="D1661" t="s">
        <v>38</v>
      </c>
      <c r="E1661" t="s">
        <v>2034</v>
      </c>
      <c r="F1661" t="s">
        <v>2911</v>
      </c>
      <c r="G1661" s="17" t="s">
        <v>2036</v>
      </c>
      <c r="H1661" t="s">
        <v>592</v>
      </c>
      <c r="I1661" t="s">
        <v>43</v>
      </c>
      <c r="J1661" t="s">
        <v>8</v>
      </c>
      <c r="K1661" t="s">
        <v>438</v>
      </c>
      <c r="L1661" t="s">
        <v>2037</v>
      </c>
      <c r="M1661" t="s">
        <v>165</v>
      </c>
      <c r="N1661">
        <v>0</v>
      </c>
      <c r="O1661" t="s">
        <v>47</v>
      </c>
      <c r="P1661">
        <v>34</v>
      </c>
      <c r="Q1661" t="s">
        <v>82</v>
      </c>
      <c r="R1661" t="s">
        <v>2038</v>
      </c>
      <c r="S1661" t="s">
        <v>64</v>
      </c>
      <c r="T1661" t="s">
        <v>51</v>
      </c>
      <c r="U1661" t="s">
        <v>83</v>
      </c>
      <c r="V1661">
        <v>1.05</v>
      </c>
      <c r="W1661" s="1">
        <v>1433.25</v>
      </c>
      <c r="X1661">
        <v>1</v>
      </c>
      <c r="Y1661">
        <v>3.35</v>
      </c>
      <c r="Z1661">
        <v>5</v>
      </c>
      <c r="AA1661">
        <v>0.67</v>
      </c>
      <c r="AB1661" s="2">
        <v>0</v>
      </c>
      <c r="AC1661" s="1">
        <v>0</v>
      </c>
      <c r="AD1661" s="7">
        <v>43483</v>
      </c>
      <c r="AE1661" s="7">
        <v>43483</v>
      </c>
      <c r="AF1661">
        <v>0</v>
      </c>
      <c r="AG1661" t="s">
        <v>53</v>
      </c>
      <c r="AH1661" s="2">
        <v>0</v>
      </c>
      <c r="AI1661" s="1">
        <v>0</v>
      </c>
      <c r="AJ1661" s="1">
        <v>0</v>
      </c>
      <c r="AK1661" s="6" t="str">
        <f>+IF(Tabla1[[#This Row],[REQUEST_TY]]="SR MANTENIMIENTO CORRECTIVO", "EMERGENCIA", "OTROS")</f>
        <v>EMERGENCIA</v>
      </c>
      <c r="AL1661" s="6" t="str">
        <f>+_xlfn.IFS(Tabla1[[#This Row],[Veces obj]]&lt;=1,"0-1",Tabla1[[#This Row],[Veces obj]]&lt;=2,"1-2",Tabla1[[#This Row],[Veces obj]]&lt;=3,"2-3",TRUE,"&gt;3")</f>
        <v>0-1</v>
      </c>
      <c r="AM1661" s="6" t="str">
        <f>+_xlfn.IFS(MONTH(Tabla1[[#This Row],[MES]])&lt;=3,"Q1",MONTH(Tabla1[[#This Row],[MES]])&lt;=6,"Q2",MONTH(Tabla1[[#This Row],[MES]])&lt;=9,"Q3",TRUE,"Q4")</f>
        <v>Q1</v>
      </c>
      <c r="AN1661" t="str">
        <f>+IFERROR(VLOOKUP(Tabla1[[#This Row],[CUENTA]],CTAS[],2,0),"OTROS")</f>
        <v>OTROS</v>
      </c>
      <c r="AO1661">
        <v>1</v>
      </c>
      <c r="AP1661" t="str">
        <f>+IFERROR(VLOOKUP(Tabla1[[#This Row],[EMPLEADO]],IS[],3,0),"OTROS")</f>
        <v>CHIHUAHUA</v>
      </c>
      <c r="AQ1661" t="str">
        <f>+IFERROR(VLOOKUP(Tabla1[[#This Row],[EMPLEADO]],IS[[NÓMINA]:[INGENIERO]],2,0),"OTROS")</f>
        <v>VICTOR MENDEZ</v>
      </c>
    </row>
    <row r="1662" spans="1:43" x14ac:dyDescent="0.25">
      <c r="A1662" t="s">
        <v>4444</v>
      </c>
      <c r="B1662">
        <v>1</v>
      </c>
      <c r="C1662" t="s">
        <v>5483</v>
      </c>
      <c r="D1662" t="s">
        <v>38</v>
      </c>
      <c r="E1662" t="s">
        <v>133</v>
      </c>
      <c r="F1662" t="s">
        <v>5484</v>
      </c>
      <c r="G1662" s="17" t="s">
        <v>5485</v>
      </c>
      <c r="H1662" t="s">
        <v>592</v>
      </c>
      <c r="I1662" t="s">
        <v>43</v>
      </c>
      <c r="J1662" t="s">
        <v>8</v>
      </c>
      <c r="K1662" t="s">
        <v>59</v>
      </c>
      <c r="L1662" t="s">
        <v>3949</v>
      </c>
      <c r="M1662" t="s">
        <v>165</v>
      </c>
      <c r="N1662">
        <v>0</v>
      </c>
      <c r="O1662" t="s">
        <v>47</v>
      </c>
      <c r="P1662">
        <v>73</v>
      </c>
      <c r="Q1662" t="s">
        <v>48</v>
      </c>
      <c r="R1662" t="s">
        <v>138</v>
      </c>
      <c r="S1662" t="s">
        <v>139</v>
      </c>
      <c r="T1662" t="s">
        <v>51</v>
      </c>
      <c r="U1662" t="s">
        <v>353</v>
      </c>
      <c r="V1662">
        <v>1.1499999999999999</v>
      </c>
      <c r="W1662" s="1">
        <v>1808.95</v>
      </c>
      <c r="X1662">
        <v>1</v>
      </c>
      <c r="Y1662">
        <v>2.68</v>
      </c>
      <c r="Z1662">
        <v>4</v>
      </c>
      <c r="AA1662">
        <v>0.67</v>
      </c>
      <c r="AB1662" s="2">
        <v>0</v>
      </c>
      <c r="AC1662" s="1">
        <v>0</v>
      </c>
      <c r="AD1662" s="7">
        <v>43507</v>
      </c>
      <c r="AE1662" s="7">
        <v>43507</v>
      </c>
      <c r="AF1662">
        <v>0</v>
      </c>
      <c r="AG1662" t="s">
        <v>53</v>
      </c>
      <c r="AH1662" s="2">
        <v>0</v>
      </c>
      <c r="AI1662" s="1">
        <v>0</v>
      </c>
      <c r="AJ1662" s="1">
        <v>0</v>
      </c>
      <c r="AK1662" s="6" t="str">
        <f>+IF(Tabla1[[#This Row],[REQUEST_TY]]="SR MANTENIMIENTO CORRECTIVO", "EMERGENCIA", "OTROS")</f>
        <v>EMERGENCIA</v>
      </c>
      <c r="AL1662" s="6" t="str">
        <f>+_xlfn.IFS(Tabla1[[#This Row],[Veces obj]]&lt;=1,"0-1",Tabla1[[#This Row],[Veces obj]]&lt;=2,"1-2",Tabla1[[#This Row],[Veces obj]]&lt;=3,"2-3",TRUE,"&gt;3")</f>
        <v>0-1</v>
      </c>
      <c r="AM1662" s="6" t="str">
        <f>+_xlfn.IFS(MONTH(Tabla1[[#This Row],[MES]])&lt;=3,"Q1",MONTH(Tabla1[[#This Row],[MES]])&lt;=6,"Q2",MONTH(Tabla1[[#This Row],[MES]])&lt;=9,"Q3",TRUE,"Q4")</f>
        <v>Q1</v>
      </c>
      <c r="AN1662" t="str">
        <f>+IFERROR(VLOOKUP(Tabla1[[#This Row],[CUENTA]],CTAS[],2,0),"OTROS")</f>
        <v>OTROS</v>
      </c>
      <c r="AO1662">
        <v>1</v>
      </c>
      <c r="AP1662" t="str">
        <f>+IFERROR(VLOOKUP(Tabla1[[#This Row],[EMPLEADO]],IS[],3,0),"OTROS")</f>
        <v>CHIHUAHUA</v>
      </c>
      <c r="AQ1662" t="str">
        <f>+IFERROR(VLOOKUP(Tabla1[[#This Row],[EMPLEADO]],IS[[NÓMINA]:[INGENIERO]],2,0),"OTROS")</f>
        <v>VICTOR MENDEZ</v>
      </c>
    </row>
    <row r="1663" spans="1:43" x14ac:dyDescent="0.25">
      <c r="A1663" t="s">
        <v>4444</v>
      </c>
      <c r="B1663">
        <v>1</v>
      </c>
      <c r="C1663" t="s">
        <v>5312</v>
      </c>
      <c r="D1663" t="s">
        <v>38</v>
      </c>
      <c r="E1663" t="s">
        <v>5313</v>
      </c>
      <c r="F1663" t="s">
        <v>5314</v>
      </c>
      <c r="G1663" s="17" t="s">
        <v>5315</v>
      </c>
      <c r="H1663" t="s">
        <v>220</v>
      </c>
      <c r="I1663" t="s">
        <v>43</v>
      </c>
      <c r="J1663" t="s">
        <v>8</v>
      </c>
      <c r="K1663" t="s">
        <v>1541</v>
      </c>
      <c r="L1663" t="s">
        <v>1724</v>
      </c>
      <c r="M1663" t="s">
        <v>1725</v>
      </c>
      <c r="N1663">
        <v>0</v>
      </c>
      <c r="O1663" t="s">
        <v>47</v>
      </c>
      <c r="P1663">
        <v>118</v>
      </c>
      <c r="Q1663" t="s">
        <v>48</v>
      </c>
      <c r="R1663" t="s">
        <v>49</v>
      </c>
      <c r="S1663" t="s">
        <v>50</v>
      </c>
      <c r="T1663" t="s">
        <v>51</v>
      </c>
      <c r="U1663" t="s">
        <v>52</v>
      </c>
      <c r="V1663">
        <v>1.05</v>
      </c>
      <c r="W1663" s="1">
        <v>750.75000000000011</v>
      </c>
      <c r="X1663">
        <v>1</v>
      </c>
      <c r="Y1663">
        <v>4.55</v>
      </c>
      <c r="Z1663">
        <v>5</v>
      </c>
      <c r="AA1663">
        <v>0.90999999999999992</v>
      </c>
      <c r="AB1663" s="2">
        <v>0</v>
      </c>
      <c r="AC1663" s="1">
        <v>0</v>
      </c>
      <c r="AD1663" s="7">
        <v>43503</v>
      </c>
      <c r="AE1663" s="7">
        <v>43503</v>
      </c>
      <c r="AF1663">
        <v>0</v>
      </c>
      <c r="AG1663" t="s">
        <v>53</v>
      </c>
      <c r="AH1663" s="2">
        <v>0</v>
      </c>
      <c r="AI1663" s="1">
        <v>0</v>
      </c>
      <c r="AJ1663" s="1">
        <v>0</v>
      </c>
      <c r="AK1663" s="6" t="str">
        <f>+IF(Tabla1[[#This Row],[REQUEST_TY]]="SR MANTENIMIENTO CORRECTIVO", "EMERGENCIA", "OTROS")</f>
        <v>EMERGENCIA</v>
      </c>
      <c r="AL1663" s="6" t="str">
        <f>+_xlfn.IFS(Tabla1[[#This Row],[Veces obj]]&lt;=1,"0-1",Tabla1[[#This Row],[Veces obj]]&lt;=2,"1-2",Tabla1[[#This Row],[Veces obj]]&lt;=3,"2-3",TRUE,"&gt;3")</f>
        <v>0-1</v>
      </c>
      <c r="AM1663" s="6" t="str">
        <f>+_xlfn.IFS(MONTH(Tabla1[[#This Row],[MES]])&lt;=3,"Q1",MONTH(Tabla1[[#This Row],[MES]])&lt;=6,"Q2",MONTH(Tabla1[[#This Row],[MES]])&lt;=9,"Q3",TRUE,"Q4")</f>
        <v>Q1</v>
      </c>
      <c r="AN1663" t="str">
        <f>+IFERROR(VLOOKUP(Tabla1[[#This Row],[CUENTA]],CTAS[],2,0),"OTROS")</f>
        <v>OTROS</v>
      </c>
      <c r="AP1663" t="str">
        <f>+IFERROR(VLOOKUP(Tabla1[[#This Row],[EMPLEADO]],IS[],3,0),"OTROS")</f>
        <v>OTROS</v>
      </c>
      <c r="AQ1663" t="str">
        <f>+IFERROR(VLOOKUP(Tabla1[[#This Row],[EMPLEADO]],IS[[NÓMINA]:[INGENIERO]],2,0),"OTROS")</f>
        <v>OTROS</v>
      </c>
    </row>
    <row r="1664" spans="1:43" x14ac:dyDescent="0.25">
      <c r="A1664" t="s">
        <v>36</v>
      </c>
      <c r="B1664">
        <v>1</v>
      </c>
      <c r="C1664" t="s">
        <v>3260</v>
      </c>
      <c r="D1664" t="s">
        <v>38</v>
      </c>
      <c r="E1664" t="s">
        <v>133</v>
      </c>
      <c r="F1664" t="s">
        <v>3261</v>
      </c>
      <c r="G1664" s="17" t="s">
        <v>1960</v>
      </c>
      <c r="H1664" t="s">
        <v>220</v>
      </c>
      <c r="I1664" t="s">
        <v>43</v>
      </c>
      <c r="J1664" t="s">
        <v>8</v>
      </c>
      <c r="K1664" t="s">
        <v>59</v>
      </c>
      <c r="L1664" t="s">
        <v>1961</v>
      </c>
      <c r="M1664" t="s">
        <v>1496</v>
      </c>
      <c r="N1664">
        <v>0</v>
      </c>
      <c r="O1664" t="s">
        <v>47</v>
      </c>
      <c r="P1664">
        <v>21</v>
      </c>
      <c r="Q1664" t="s">
        <v>62</v>
      </c>
      <c r="R1664" t="s">
        <v>138</v>
      </c>
      <c r="S1664" t="s">
        <v>139</v>
      </c>
      <c r="T1664" t="s">
        <v>51</v>
      </c>
      <c r="U1664" t="s">
        <v>262</v>
      </c>
      <c r="V1664">
        <v>1.05</v>
      </c>
      <c r="W1664" s="1">
        <v>1651.6500000000003</v>
      </c>
      <c r="X1664">
        <v>1</v>
      </c>
      <c r="Y1664">
        <v>3.65</v>
      </c>
      <c r="Z1664">
        <v>4</v>
      </c>
      <c r="AA1664">
        <v>0.91249999999999998</v>
      </c>
      <c r="AB1664" s="2">
        <v>0</v>
      </c>
      <c r="AC1664" s="1">
        <v>0</v>
      </c>
      <c r="AD1664" s="7">
        <v>43480</v>
      </c>
      <c r="AE1664" s="7">
        <v>43480</v>
      </c>
      <c r="AF1664">
        <v>0</v>
      </c>
      <c r="AG1664" t="s">
        <v>53</v>
      </c>
      <c r="AH1664" s="2">
        <v>0</v>
      </c>
      <c r="AI1664" s="1">
        <v>0</v>
      </c>
      <c r="AJ1664" s="1">
        <v>0</v>
      </c>
      <c r="AK1664" s="6" t="str">
        <f>+IF(Tabla1[[#This Row],[REQUEST_TY]]="SR MANTENIMIENTO CORRECTIVO", "EMERGENCIA", "OTROS")</f>
        <v>EMERGENCIA</v>
      </c>
      <c r="AL1664" s="6" t="str">
        <f>+_xlfn.IFS(Tabla1[[#This Row],[Veces obj]]&lt;=1,"0-1",Tabla1[[#This Row],[Veces obj]]&lt;=2,"1-2",Tabla1[[#This Row],[Veces obj]]&lt;=3,"2-3",TRUE,"&gt;3")</f>
        <v>0-1</v>
      </c>
      <c r="AM1664" s="6" t="str">
        <f>+_xlfn.IFS(MONTH(Tabla1[[#This Row],[MES]])&lt;=3,"Q1",MONTH(Tabla1[[#This Row],[MES]])&lt;=6,"Q2",MONTH(Tabla1[[#This Row],[MES]])&lt;=9,"Q3",TRUE,"Q4")</f>
        <v>Q1</v>
      </c>
      <c r="AN1664" t="str">
        <f>+IFERROR(VLOOKUP(Tabla1[[#This Row],[CUENTA]],CTAS[],2,0),"OTROS")</f>
        <v>OTROS</v>
      </c>
      <c r="AP1664" t="str">
        <f>+IFERROR(VLOOKUP(Tabla1[[#This Row],[EMPLEADO]],IS[],3,0),"OTROS")</f>
        <v>OTROS</v>
      </c>
      <c r="AQ1664" t="str">
        <f>+IFERROR(VLOOKUP(Tabla1[[#This Row],[EMPLEADO]],IS[[NÓMINA]:[INGENIERO]],2,0),"OTROS")</f>
        <v>OTROS</v>
      </c>
    </row>
    <row r="1665" spans="1:43" x14ac:dyDescent="0.25">
      <c r="A1665" t="s">
        <v>4444</v>
      </c>
      <c r="B1665">
        <v>1</v>
      </c>
      <c r="C1665" t="s">
        <v>6603</v>
      </c>
      <c r="D1665" t="s">
        <v>38</v>
      </c>
      <c r="E1665" t="s">
        <v>133</v>
      </c>
      <c r="F1665" t="s">
        <v>6604</v>
      </c>
      <c r="G1665" s="17" t="s">
        <v>503</v>
      </c>
      <c r="H1665" t="s">
        <v>58</v>
      </c>
      <c r="I1665" t="s">
        <v>43</v>
      </c>
      <c r="J1665" t="s">
        <v>8</v>
      </c>
      <c r="K1665" t="s">
        <v>59</v>
      </c>
      <c r="L1665" t="s">
        <v>504</v>
      </c>
      <c r="M1665" t="s">
        <v>505</v>
      </c>
      <c r="N1665">
        <v>0</v>
      </c>
      <c r="O1665" t="s">
        <v>47</v>
      </c>
      <c r="P1665">
        <v>6</v>
      </c>
      <c r="Q1665" t="s">
        <v>207</v>
      </c>
      <c r="R1665" t="s">
        <v>138</v>
      </c>
      <c r="S1665" t="s">
        <v>139</v>
      </c>
      <c r="T1665" t="s">
        <v>51</v>
      </c>
      <c r="U1665" t="s">
        <v>879</v>
      </c>
      <c r="V1665">
        <v>0.6</v>
      </c>
      <c r="W1665" s="1">
        <v>943.80000000000007</v>
      </c>
      <c r="X1665">
        <v>1</v>
      </c>
      <c r="Y1665">
        <v>3.65</v>
      </c>
      <c r="Z1665">
        <v>4</v>
      </c>
      <c r="AA1665">
        <v>0.91249999999999998</v>
      </c>
      <c r="AB1665" s="2">
        <v>0</v>
      </c>
      <c r="AC1665" s="1">
        <v>0</v>
      </c>
      <c r="AD1665" s="7">
        <v>43515</v>
      </c>
      <c r="AE1665" s="7">
        <v>43515</v>
      </c>
      <c r="AF1665">
        <v>0</v>
      </c>
      <c r="AG1665" t="s">
        <v>53</v>
      </c>
      <c r="AH1665" s="2">
        <v>0</v>
      </c>
      <c r="AI1665" s="1">
        <v>0</v>
      </c>
      <c r="AJ1665" s="1">
        <v>0</v>
      </c>
      <c r="AK1665" s="6" t="str">
        <f>+IF(Tabla1[[#This Row],[REQUEST_TY]]="SR MANTENIMIENTO CORRECTIVO", "EMERGENCIA", "OTROS")</f>
        <v>EMERGENCIA</v>
      </c>
      <c r="AL1665" s="6" t="str">
        <f>+_xlfn.IFS(Tabla1[[#This Row],[Veces obj]]&lt;=1,"0-1",Tabla1[[#This Row],[Veces obj]]&lt;=2,"1-2",Tabla1[[#This Row],[Veces obj]]&lt;=3,"2-3",TRUE,"&gt;3")</f>
        <v>0-1</v>
      </c>
      <c r="AM1665" s="6" t="str">
        <f>+_xlfn.IFS(MONTH(Tabla1[[#This Row],[MES]])&lt;=3,"Q1",MONTH(Tabla1[[#This Row],[MES]])&lt;=6,"Q2",MONTH(Tabla1[[#This Row],[MES]])&lt;=9,"Q3",TRUE,"Q4")</f>
        <v>Q1</v>
      </c>
      <c r="AN1665" t="str">
        <f>+IFERROR(VLOOKUP(Tabla1[[#This Row],[CUENTA]],CTAS[],2,0),"OTROS")</f>
        <v>OTROS</v>
      </c>
      <c r="AP1665" t="str">
        <f>+IFERROR(VLOOKUP(Tabla1[[#This Row],[EMPLEADO]],IS[],3,0),"OTROS")</f>
        <v>OTROS</v>
      </c>
      <c r="AQ1665" t="str">
        <f>+IFERROR(VLOOKUP(Tabla1[[#This Row],[EMPLEADO]],IS[[NÓMINA]:[INGENIERO]],2,0),"OTROS")</f>
        <v>OTROS</v>
      </c>
    </row>
    <row r="1666" spans="1:43" x14ac:dyDescent="0.25">
      <c r="A1666" t="s">
        <v>4444</v>
      </c>
      <c r="B1666">
        <v>1</v>
      </c>
      <c r="C1666" t="s">
        <v>6854</v>
      </c>
      <c r="D1666" t="s">
        <v>38</v>
      </c>
      <c r="E1666" t="s">
        <v>725</v>
      </c>
      <c r="F1666" t="s">
        <v>6855</v>
      </c>
      <c r="G1666" s="17" t="s">
        <v>6856</v>
      </c>
      <c r="H1666" t="s">
        <v>679</v>
      </c>
      <c r="I1666" t="s">
        <v>43</v>
      </c>
      <c r="J1666" t="s">
        <v>8</v>
      </c>
      <c r="K1666" t="s">
        <v>102</v>
      </c>
      <c r="L1666" t="s">
        <v>6857</v>
      </c>
      <c r="M1666" t="s">
        <v>256</v>
      </c>
      <c r="N1666">
        <v>0</v>
      </c>
      <c r="O1666" t="s">
        <v>47</v>
      </c>
      <c r="P1666">
        <v>317</v>
      </c>
      <c r="Q1666" t="s">
        <v>48</v>
      </c>
      <c r="R1666" t="s">
        <v>223</v>
      </c>
      <c r="S1666" t="s">
        <v>139</v>
      </c>
      <c r="T1666" t="s">
        <v>51</v>
      </c>
      <c r="U1666" t="s">
        <v>353</v>
      </c>
      <c r="V1666">
        <v>1.1499999999999999</v>
      </c>
      <c r="W1666" s="1">
        <v>1808.95</v>
      </c>
      <c r="X1666">
        <v>1</v>
      </c>
      <c r="Y1666">
        <v>3.65</v>
      </c>
      <c r="Z1666">
        <v>4</v>
      </c>
      <c r="AA1666">
        <v>0.91249999999999998</v>
      </c>
      <c r="AB1666" s="2">
        <v>0</v>
      </c>
      <c r="AC1666" s="1">
        <v>0</v>
      </c>
      <c r="AD1666" s="7">
        <v>43518</v>
      </c>
      <c r="AE1666" s="7">
        <v>43518</v>
      </c>
      <c r="AF1666">
        <v>0</v>
      </c>
      <c r="AG1666" t="s">
        <v>53</v>
      </c>
      <c r="AH1666" s="2">
        <v>0</v>
      </c>
      <c r="AI1666" s="1">
        <v>0</v>
      </c>
      <c r="AJ1666" s="1">
        <v>0</v>
      </c>
      <c r="AK1666" s="6" t="str">
        <f>+IF(Tabla1[[#This Row],[REQUEST_TY]]="SR MANTENIMIENTO CORRECTIVO", "EMERGENCIA", "OTROS")</f>
        <v>EMERGENCIA</v>
      </c>
      <c r="AL1666" s="6" t="str">
        <f>+_xlfn.IFS(Tabla1[[#This Row],[Veces obj]]&lt;=1,"0-1",Tabla1[[#This Row],[Veces obj]]&lt;=2,"1-2",Tabla1[[#This Row],[Veces obj]]&lt;=3,"2-3",TRUE,"&gt;3")</f>
        <v>0-1</v>
      </c>
      <c r="AM1666" s="6" t="str">
        <f>+_xlfn.IFS(MONTH(Tabla1[[#This Row],[MES]])&lt;=3,"Q1",MONTH(Tabla1[[#This Row],[MES]])&lt;=6,"Q2",MONTH(Tabla1[[#This Row],[MES]])&lt;=9,"Q3",TRUE,"Q4")</f>
        <v>Q1</v>
      </c>
      <c r="AN1666" t="str">
        <f>+IFERROR(VLOOKUP(Tabla1[[#This Row],[CUENTA]],CTAS[],2,0),"OTROS")</f>
        <v>OTROS</v>
      </c>
      <c r="AP1666" t="str">
        <f>+IFERROR(VLOOKUP(Tabla1[[#This Row],[EMPLEADO]],IS[],3,0),"OTROS")</f>
        <v>OTROS</v>
      </c>
      <c r="AQ1666" t="str">
        <f>+IFERROR(VLOOKUP(Tabla1[[#This Row],[EMPLEADO]],IS[[NÓMINA]:[INGENIERO]],2,0),"OTROS")</f>
        <v>OTROS</v>
      </c>
    </row>
    <row r="1667" spans="1:43" x14ac:dyDescent="0.25">
      <c r="A1667" t="s">
        <v>4444</v>
      </c>
      <c r="B1667">
        <v>1</v>
      </c>
      <c r="C1667" t="s">
        <v>7166</v>
      </c>
      <c r="D1667" t="s">
        <v>38</v>
      </c>
      <c r="E1667" t="s">
        <v>332</v>
      </c>
      <c r="F1667" t="s">
        <v>7165</v>
      </c>
      <c r="G1667" s="17" t="s">
        <v>7167</v>
      </c>
      <c r="H1667" t="s">
        <v>592</v>
      </c>
      <c r="I1667" t="s">
        <v>43</v>
      </c>
      <c r="J1667" t="s">
        <v>8</v>
      </c>
      <c r="K1667" t="s">
        <v>59</v>
      </c>
      <c r="L1667" t="s">
        <v>2364</v>
      </c>
      <c r="M1667" t="s">
        <v>2365</v>
      </c>
      <c r="N1667">
        <v>0</v>
      </c>
      <c r="O1667" t="s">
        <v>47</v>
      </c>
      <c r="P1667">
        <v>66</v>
      </c>
      <c r="Q1667" t="s">
        <v>48</v>
      </c>
      <c r="R1667" t="s">
        <v>317</v>
      </c>
      <c r="S1667" t="s">
        <v>318</v>
      </c>
      <c r="T1667" t="s">
        <v>208</v>
      </c>
      <c r="U1667" t="s">
        <v>353</v>
      </c>
      <c r="V1667">
        <v>1.1499999999999999</v>
      </c>
      <c r="W1667" s="1">
        <v>1808.95</v>
      </c>
      <c r="X1667">
        <v>1</v>
      </c>
      <c r="Y1667">
        <v>4.1500000000000004</v>
      </c>
      <c r="Z1667">
        <v>6</v>
      </c>
      <c r="AA1667">
        <v>0.69166666666666676</v>
      </c>
      <c r="AB1667" s="2">
        <v>0</v>
      </c>
      <c r="AC1667" s="1">
        <v>0</v>
      </c>
      <c r="AD1667" s="7">
        <v>43523</v>
      </c>
      <c r="AE1667" s="7">
        <v>43523</v>
      </c>
      <c r="AF1667">
        <v>0</v>
      </c>
      <c r="AG1667" t="s">
        <v>53</v>
      </c>
      <c r="AH1667" s="2">
        <v>0</v>
      </c>
      <c r="AI1667" s="1">
        <v>0</v>
      </c>
      <c r="AJ1667" s="1">
        <v>0</v>
      </c>
      <c r="AK1667" s="6" t="str">
        <f>+IF(Tabla1[[#This Row],[REQUEST_TY]]="SR MANTENIMIENTO CORRECTIVO", "EMERGENCIA", "OTROS")</f>
        <v>EMERGENCIA</v>
      </c>
      <c r="AL1667" s="6" t="str">
        <f>+_xlfn.IFS(Tabla1[[#This Row],[Veces obj]]&lt;=1,"0-1",Tabla1[[#This Row],[Veces obj]]&lt;=2,"1-2",Tabla1[[#This Row],[Veces obj]]&lt;=3,"2-3",TRUE,"&gt;3")</f>
        <v>0-1</v>
      </c>
      <c r="AM1667" s="6" t="str">
        <f>+_xlfn.IFS(MONTH(Tabla1[[#This Row],[MES]])&lt;=3,"Q1",MONTH(Tabla1[[#This Row],[MES]])&lt;=6,"Q2",MONTH(Tabla1[[#This Row],[MES]])&lt;=9,"Q3",TRUE,"Q4")</f>
        <v>Q1</v>
      </c>
      <c r="AN1667" t="str">
        <f>+IFERROR(VLOOKUP(Tabla1[[#This Row],[CUENTA]],CTAS[],2,0),"OTROS")</f>
        <v>OTROS</v>
      </c>
      <c r="AO1667">
        <v>1</v>
      </c>
      <c r="AP1667" t="str">
        <f>+IFERROR(VLOOKUP(Tabla1[[#This Row],[EMPLEADO]],IS[],3,0),"OTROS")</f>
        <v>CHIHUAHUA</v>
      </c>
      <c r="AQ1667" t="str">
        <f>+IFERROR(VLOOKUP(Tabla1[[#This Row],[EMPLEADO]],IS[[NÓMINA]:[INGENIERO]],2,0),"OTROS")</f>
        <v>VICTOR MENDEZ</v>
      </c>
    </row>
    <row r="1668" spans="1:43" x14ac:dyDescent="0.25">
      <c r="A1668" t="s">
        <v>4444</v>
      </c>
      <c r="B1668">
        <v>1</v>
      </c>
      <c r="C1668" t="s">
        <v>4584</v>
      </c>
      <c r="D1668" t="s">
        <v>38</v>
      </c>
      <c r="E1668" t="s">
        <v>320</v>
      </c>
      <c r="F1668" t="s">
        <v>4585</v>
      </c>
      <c r="G1668" s="17" t="s">
        <v>4586</v>
      </c>
      <c r="H1668" t="s">
        <v>1052</v>
      </c>
      <c r="I1668" t="s">
        <v>43</v>
      </c>
      <c r="J1668" t="s">
        <v>8</v>
      </c>
      <c r="K1668" t="s">
        <v>385</v>
      </c>
      <c r="L1668" t="s">
        <v>397</v>
      </c>
      <c r="M1668" t="s">
        <v>387</v>
      </c>
      <c r="N1668">
        <v>0</v>
      </c>
      <c r="O1668" t="s">
        <v>47</v>
      </c>
      <c r="P1668">
        <v>215</v>
      </c>
      <c r="Q1668" t="s">
        <v>48</v>
      </c>
      <c r="R1668" t="s">
        <v>49</v>
      </c>
      <c r="S1668" t="s">
        <v>50</v>
      </c>
      <c r="T1668" t="s">
        <v>51</v>
      </c>
      <c r="U1668" t="s">
        <v>52</v>
      </c>
      <c r="V1668">
        <v>1.05</v>
      </c>
      <c r="W1668" s="1">
        <v>750.75000000000011</v>
      </c>
      <c r="X1668">
        <v>1</v>
      </c>
      <c r="Y1668">
        <v>4.58</v>
      </c>
      <c r="Z1668">
        <v>5</v>
      </c>
      <c r="AA1668">
        <v>0.91600000000000004</v>
      </c>
      <c r="AB1668" s="2">
        <v>0</v>
      </c>
      <c r="AC1668" s="1">
        <v>0</v>
      </c>
      <c r="AD1668" s="7">
        <v>43502</v>
      </c>
      <c r="AE1668" s="7">
        <v>43502</v>
      </c>
      <c r="AF1668">
        <v>0</v>
      </c>
      <c r="AG1668" t="s">
        <v>53</v>
      </c>
      <c r="AH1668" s="2">
        <v>0</v>
      </c>
      <c r="AI1668" s="1">
        <v>0</v>
      </c>
      <c r="AJ1668" s="1">
        <v>0</v>
      </c>
      <c r="AK1668" s="6" t="str">
        <f>+IF(Tabla1[[#This Row],[REQUEST_TY]]="SR MANTENIMIENTO CORRECTIVO", "EMERGENCIA", "OTROS")</f>
        <v>EMERGENCIA</v>
      </c>
      <c r="AL1668" s="6" t="str">
        <f>+_xlfn.IFS(Tabla1[[#This Row],[Veces obj]]&lt;=1,"0-1",Tabla1[[#This Row],[Veces obj]]&lt;=2,"1-2",Tabla1[[#This Row],[Veces obj]]&lt;=3,"2-3",TRUE,"&gt;3")</f>
        <v>0-1</v>
      </c>
      <c r="AM1668" s="6" t="str">
        <f>+_xlfn.IFS(MONTH(Tabla1[[#This Row],[MES]])&lt;=3,"Q1",MONTH(Tabla1[[#This Row],[MES]])&lt;=6,"Q2",MONTH(Tabla1[[#This Row],[MES]])&lt;=9,"Q3",TRUE,"Q4")</f>
        <v>Q1</v>
      </c>
      <c r="AN1668" t="str">
        <f>+IFERROR(VLOOKUP(Tabla1[[#This Row],[CUENTA]],CTAS[],2,0),"OTROS")</f>
        <v>OTROS</v>
      </c>
      <c r="AP1668" t="str">
        <f>+IFERROR(VLOOKUP(Tabla1[[#This Row],[EMPLEADO]],IS[],3,0),"OTROS")</f>
        <v>OTROS</v>
      </c>
      <c r="AQ1668" t="str">
        <f>+IFERROR(VLOOKUP(Tabla1[[#This Row],[EMPLEADO]],IS[[NÓMINA]:[INGENIERO]],2,0),"OTROS")</f>
        <v>OTROS</v>
      </c>
    </row>
    <row r="1669" spans="1:43" x14ac:dyDescent="0.25">
      <c r="A1669" t="s">
        <v>4444</v>
      </c>
      <c r="B1669">
        <v>1</v>
      </c>
      <c r="C1669" t="s">
        <v>7157</v>
      </c>
      <c r="D1669" t="s">
        <v>38</v>
      </c>
      <c r="E1669" t="s">
        <v>604</v>
      </c>
      <c r="F1669" t="s">
        <v>7158</v>
      </c>
      <c r="G1669" s="17" t="s">
        <v>7159</v>
      </c>
      <c r="H1669" t="s">
        <v>79</v>
      </c>
      <c r="I1669" t="s">
        <v>43</v>
      </c>
      <c r="J1669" t="s">
        <v>8</v>
      </c>
      <c r="K1669" t="s">
        <v>741</v>
      </c>
      <c r="L1669" t="s">
        <v>742</v>
      </c>
      <c r="M1669" t="s">
        <v>743</v>
      </c>
      <c r="N1669">
        <v>0</v>
      </c>
      <c r="O1669" t="s">
        <v>47</v>
      </c>
      <c r="P1669">
        <v>252</v>
      </c>
      <c r="Q1669" t="s">
        <v>48</v>
      </c>
      <c r="R1669" t="s">
        <v>63</v>
      </c>
      <c r="S1669" t="s">
        <v>64</v>
      </c>
      <c r="T1669" t="s">
        <v>51</v>
      </c>
      <c r="U1669" t="s">
        <v>96</v>
      </c>
      <c r="V1669">
        <v>1.1000000000000001</v>
      </c>
      <c r="W1669" s="1">
        <v>1501.5000000000002</v>
      </c>
      <c r="X1669">
        <v>1</v>
      </c>
      <c r="Y1669">
        <v>4.58</v>
      </c>
      <c r="Z1669">
        <v>5</v>
      </c>
      <c r="AA1669">
        <v>0.91600000000000004</v>
      </c>
      <c r="AB1669" s="2">
        <v>0</v>
      </c>
      <c r="AC1669" s="1">
        <v>0</v>
      </c>
      <c r="AD1669" s="7">
        <v>43522</v>
      </c>
      <c r="AE1669" s="7">
        <v>43523</v>
      </c>
      <c r="AF1669">
        <v>1</v>
      </c>
      <c r="AG1669" t="s">
        <v>53</v>
      </c>
      <c r="AH1669" s="2">
        <v>0</v>
      </c>
      <c r="AI1669" s="1">
        <v>0</v>
      </c>
      <c r="AJ1669" s="1">
        <v>0</v>
      </c>
      <c r="AK1669" s="6" t="str">
        <f>+IF(Tabla1[[#This Row],[REQUEST_TY]]="SR MANTENIMIENTO CORRECTIVO", "EMERGENCIA", "OTROS")</f>
        <v>EMERGENCIA</v>
      </c>
      <c r="AL1669" s="6" t="str">
        <f>+_xlfn.IFS(Tabla1[[#This Row],[Veces obj]]&lt;=1,"0-1",Tabla1[[#This Row],[Veces obj]]&lt;=2,"1-2",Tabla1[[#This Row],[Veces obj]]&lt;=3,"2-3",TRUE,"&gt;3")</f>
        <v>0-1</v>
      </c>
      <c r="AM1669" s="6" t="str">
        <f>+_xlfn.IFS(MONTH(Tabla1[[#This Row],[MES]])&lt;=3,"Q1",MONTH(Tabla1[[#This Row],[MES]])&lt;=6,"Q2",MONTH(Tabla1[[#This Row],[MES]])&lt;=9,"Q3",TRUE,"Q4")</f>
        <v>Q1</v>
      </c>
      <c r="AN1669" t="str">
        <f>+IFERROR(VLOOKUP(Tabla1[[#This Row],[CUENTA]],CTAS[],2,0),"OTROS")</f>
        <v>OTROS</v>
      </c>
      <c r="AP1669" t="str">
        <f>+IFERROR(VLOOKUP(Tabla1[[#This Row],[EMPLEADO]],IS[],3,0),"OTROS")</f>
        <v>OTROS</v>
      </c>
      <c r="AQ1669" t="str">
        <f>+IFERROR(VLOOKUP(Tabla1[[#This Row],[EMPLEADO]],IS[[NÓMINA]:[INGENIERO]],2,0),"OTROS")</f>
        <v>OTROS</v>
      </c>
    </row>
    <row r="1670" spans="1:43" x14ac:dyDescent="0.25">
      <c r="A1670" t="s">
        <v>4444</v>
      </c>
      <c r="B1670">
        <v>1</v>
      </c>
      <c r="C1670" t="s">
        <v>4935</v>
      </c>
      <c r="D1670" t="s">
        <v>38</v>
      </c>
      <c r="E1670" t="s">
        <v>725</v>
      </c>
      <c r="F1670" t="s">
        <v>4936</v>
      </c>
      <c r="G1670" s="17" t="s">
        <v>4937</v>
      </c>
      <c r="H1670" t="s">
        <v>101</v>
      </c>
      <c r="I1670" t="s">
        <v>43</v>
      </c>
      <c r="J1670" t="s">
        <v>8</v>
      </c>
      <c r="K1670" t="s">
        <v>102</v>
      </c>
      <c r="L1670" t="s">
        <v>2072</v>
      </c>
      <c r="M1670" t="s">
        <v>2073</v>
      </c>
      <c r="N1670">
        <v>0</v>
      </c>
      <c r="O1670" t="s">
        <v>105</v>
      </c>
      <c r="P1670">
        <v>95</v>
      </c>
      <c r="Q1670" t="s">
        <v>48</v>
      </c>
      <c r="R1670" t="s">
        <v>223</v>
      </c>
      <c r="S1670" t="s">
        <v>139</v>
      </c>
      <c r="T1670" t="s">
        <v>51</v>
      </c>
      <c r="U1670" t="s">
        <v>353</v>
      </c>
      <c r="V1670">
        <v>1.1499999999999999</v>
      </c>
      <c r="W1670" s="1">
        <v>923.44999999999993</v>
      </c>
      <c r="X1670">
        <v>1</v>
      </c>
      <c r="Y1670">
        <v>3.67</v>
      </c>
      <c r="Z1670">
        <v>4</v>
      </c>
      <c r="AA1670">
        <v>0.91749999999999998</v>
      </c>
      <c r="AB1670" s="2">
        <v>0</v>
      </c>
      <c r="AC1670" s="1">
        <v>0</v>
      </c>
      <c r="AD1670" s="7">
        <v>43501</v>
      </c>
      <c r="AE1670" s="7">
        <v>43502</v>
      </c>
      <c r="AF1670">
        <v>1</v>
      </c>
      <c r="AG1670" t="s">
        <v>53</v>
      </c>
      <c r="AH1670" s="2">
        <v>0</v>
      </c>
      <c r="AI1670" s="1">
        <v>0</v>
      </c>
      <c r="AJ1670" s="1">
        <v>0</v>
      </c>
      <c r="AK1670" s="6" t="str">
        <f>+IF(Tabla1[[#This Row],[REQUEST_TY]]="SR MANTENIMIENTO CORRECTIVO", "EMERGENCIA", "OTROS")</f>
        <v>EMERGENCIA</v>
      </c>
      <c r="AL1670" s="6" t="str">
        <f>+_xlfn.IFS(Tabla1[[#This Row],[Veces obj]]&lt;=1,"0-1",Tabla1[[#This Row],[Veces obj]]&lt;=2,"1-2",Tabla1[[#This Row],[Veces obj]]&lt;=3,"2-3",TRUE,"&gt;3")</f>
        <v>0-1</v>
      </c>
      <c r="AM1670" s="6" t="str">
        <f>+_xlfn.IFS(MONTH(Tabla1[[#This Row],[MES]])&lt;=3,"Q1",MONTH(Tabla1[[#This Row],[MES]])&lt;=6,"Q2",MONTH(Tabla1[[#This Row],[MES]])&lt;=9,"Q3",TRUE,"Q4")</f>
        <v>Q1</v>
      </c>
      <c r="AN1670" t="str">
        <f>+IFERROR(VLOOKUP(Tabla1[[#This Row],[CUENTA]],CTAS[],2,0),"OTROS")</f>
        <v>OTROS</v>
      </c>
      <c r="AP1670" t="str">
        <f>+IFERROR(VLOOKUP(Tabla1[[#This Row],[EMPLEADO]],IS[],3,0),"OTROS")</f>
        <v>OTROS</v>
      </c>
      <c r="AQ1670" t="str">
        <f>+IFERROR(VLOOKUP(Tabla1[[#This Row],[EMPLEADO]],IS[[NÓMINA]:[INGENIERO]],2,0),"OTROS")</f>
        <v>OTROS</v>
      </c>
    </row>
    <row r="1671" spans="1:43" x14ac:dyDescent="0.25">
      <c r="A1671" t="s">
        <v>36</v>
      </c>
      <c r="B1671">
        <v>1</v>
      </c>
      <c r="C1671" t="s">
        <v>3265</v>
      </c>
      <c r="D1671" t="s">
        <v>38</v>
      </c>
      <c r="E1671" t="s">
        <v>535</v>
      </c>
      <c r="F1671" t="s">
        <v>3266</v>
      </c>
      <c r="G1671" s="17" t="s">
        <v>3267</v>
      </c>
      <c r="H1671" t="s">
        <v>574</v>
      </c>
      <c r="I1671" t="s">
        <v>43</v>
      </c>
      <c r="J1671" t="s">
        <v>8</v>
      </c>
      <c r="K1671" t="s">
        <v>1755</v>
      </c>
      <c r="L1671" t="s">
        <v>3268</v>
      </c>
      <c r="M1671" t="s">
        <v>3269</v>
      </c>
      <c r="N1671">
        <v>0</v>
      </c>
      <c r="O1671" t="s">
        <v>47</v>
      </c>
      <c r="P1671">
        <v>2597</v>
      </c>
      <c r="Q1671" t="s">
        <v>48</v>
      </c>
      <c r="R1671" t="s">
        <v>49</v>
      </c>
      <c r="S1671" t="s">
        <v>50</v>
      </c>
      <c r="T1671" t="s">
        <v>208</v>
      </c>
      <c r="U1671" t="s">
        <v>52</v>
      </c>
      <c r="V1671">
        <v>1.05</v>
      </c>
      <c r="W1671" s="1">
        <v>750.75000000000011</v>
      </c>
      <c r="X1671">
        <v>1</v>
      </c>
      <c r="Y1671">
        <v>8.27</v>
      </c>
      <c r="Z1671">
        <v>9</v>
      </c>
      <c r="AA1671">
        <v>0.91888888888888887</v>
      </c>
      <c r="AB1671" s="2">
        <v>0</v>
      </c>
      <c r="AC1671" s="1">
        <v>0</v>
      </c>
      <c r="AD1671" s="7">
        <v>43476</v>
      </c>
      <c r="AE1671" s="7">
        <v>43476</v>
      </c>
      <c r="AF1671">
        <v>0</v>
      </c>
      <c r="AG1671" t="s">
        <v>53</v>
      </c>
      <c r="AH1671" s="2">
        <v>0</v>
      </c>
      <c r="AI1671" s="1">
        <v>0</v>
      </c>
      <c r="AJ1671" s="1">
        <v>0</v>
      </c>
      <c r="AK1671" s="6" t="str">
        <f>+IF(Tabla1[[#This Row],[REQUEST_TY]]="SR MANTENIMIENTO CORRECTIVO", "EMERGENCIA", "OTROS")</f>
        <v>EMERGENCIA</v>
      </c>
      <c r="AL1671" s="6" t="str">
        <f>+_xlfn.IFS(Tabla1[[#This Row],[Veces obj]]&lt;=1,"0-1",Tabla1[[#This Row],[Veces obj]]&lt;=2,"1-2",Tabla1[[#This Row],[Veces obj]]&lt;=3,"2-3",TRUE,"&gt;3")</f>
        <v>0-1</v>
      </c>
      <c r="AM1671" s="6" t="str">
        <f>+_xlfn.IFS(MONTH(Tabla1[[#This Row],[MES]])&lt;=3,"Q1",MONTH(Tabla1[[#This Row],[MES]])&lt;=6,"Q2",MONTH(Tabla1[[#This Row],[MES]])&lt;=9,"Q3",TRUE,"Q4")</f>
        <v>Q1</v>
      </c>
      <c r="AN1671" t="str">
        <f>+IFERROR(VLOOKUP(Tabla1[[#This Row],[CUENTA]],CTAS[],2,0),"OTROS")</f>
        <v>OTROS</v>
      </c>
      <c r="AP1671" t="str">
        <f>+IFERROR(VLOOKUP(Tabla1[[#This Row],[EMPLEADO]],IS[],3,0),"OTROS")</f>
        <v>OTROS</v>
      </c>
      <c r="AQ1671" t="str">
        <f>+IFERROR(VLOOKUP(Tabla1[[#This Row],[EMPLEADO]],IS[[NÓMINA]:[INGENIERO]],2,0),"OTROS")</f>
        <v>OTROS</v>
      </c>
    </row>
    <row r="1672" spans="1:43" x14ac:dyDescent="0.25">
      <c r="A1672" t="s">
        <v>36</v>
      </c>
      <c r="B1672">
        <v>1</v>
      </c>
      <c r="C1672" t="s">
        <v>3270</v>
      </c>
      <c r="D1672" t="s">
        <v>38</v>
      </c>
      <c r="E1672" t="s">
        <v>39</v>
      </c>
      <c r="F1672" t="s">
        <v>3271</v>
      </c>
      <c r="G1672" s="17" t="s">
        <v>3272</v>
      </c>
      <c r="H1672" t="s">
        <v>574</v>
      </c>
      <c r="I1672" t="s">
        <v>43</v>
      </c>
      <c r="J1672" t="s">
        <v>8</v>
      </c>
      <c r="K1672" t="s">
        <v>117</v>
      </c>
      <c r="L1672" t="s">
        <v>3273</v>
      </c>
      <c r="M1672" t="s">
        <v>3274</v>
      </c>
      <c r="N1672">
        <v>0</v>
      </c>
      <c r="O1672" t="s">
        <v>47</v>
      </c>
      <c r="P1672">
        <v>85</v>
      </c>
      <c r="Q1672" t="s">
        <v>48</v>
      </c>
      <c r="R1672" t="s">
        <v>49</v>
      </c>
      <c r="S1672" t="s">
        <v>50</v>
      </c>
      <c r="T1672" t="s">
        <v>208</v>
      </c>
      <c r="U1672" t="s">
        <v>52</v>
      </c>
      <c r="V1672">
        <v>1.05</v>
      </c>
      <c r="W1672" s="1">
        <v>750.75000000000011</v>
      </c>
      <c r="X1672">
        <v>1</v>
      </c>
      <c r="Y1672">
        <v>8.27</v>
      </c>
      <c r="Z1672">
        <v>9</v>
      </c>
      <c r="AA1672">
        <v>0.91888888888888887</v>
      </c>
      <c r="AB1672" s="2">
        <v>0</v>
      </c>
      <c r="AC1672" s="1">
        <v>0</v>
      </c>
      <c r="AD1672" s="7">
        <v>43483</v>
      </c>
      <c r="AE1672" s="7">
        <v>43483</v>
      </c>
      <c r="AF1672">
        <v>0</v>
      </c>
      <c r="AG1672" t="s">
        <v>53</v>
      </c>
      <c r="AH1672" s="2">
        <v>0</v>
      </c>
      <c r="AI1672" s="1">
        <v>0</v>
      </c>
      <c r="AJ1672" s="1">
        <v>0</v>
      </c>
      <c r="AK1672" s="6" t="str">
        <f>+IF(Tabla1[[#This Row],[REQUEST_TY]]="SR MANTENIMIENTO CORRECTIVO", "EMERGENCIA", "OTROS")</f>
        <v>EMERGENCIA</v>
      </c>
      <c r="AL1672" s="6" t="str">
        <f>+_xlfn.IFS(Tabla1[[#This Row],[Veces obj]]&lt;=1,"0-1",Tabla1[[#This Row],[Veces obj]]&lt;=2,"1-2",Tabla1[[#This Row],[Veces obj]]&lt;=3,"2-3",TRUE,"&gt;3")</f>
        <v>0-1</v>
      </c>
      <c r="AM1672" s="6" t="str">
        <f>+_xlfn.IFS(MONTH(Tabla1[[#This Row],[MES]])&lt;=3,"Q1",MONTH(Tabla1[[#This Row],[MES]])&lt;=6,"Q2",MONTH(Tabla1[[#This Row],[MES]])&lt;=9,"Q3",TRUE,"Q4")</f>
        <v>Q1</v>
      </c>
      <c r="AN1672" t="str">
        <f>+IFERROR(VLOOKUP(Tabla1[[#This Row],[CUENTA]],CTAS[],2,0),"OTROS")</f>
        <v>OTROS</v>
      </c>
      <c r="AP1672" t="str">
        <f>+IFERROR(VLOOKUP(Tabla1[[#This Row],[EMPLEADO]],IS[],3,0),"OTROS")</f>
        <v>OTROS</v>
      </c>
      <c r="AQ1672" t="str">
        <f>+IFERROR(VLOOKUP(Tabla1[[#This Row],[EMPLEADO]],IS[[NÓMINA]:[INGENIERO]],2,0),"OTROS")</f>
        <v>OTROS</v>
      </c>
    </row>
    <row r="1673" spans="1:43" x14ac:dyDescent="0.25">
      <c r="A1673" t="s">
        <v>36</v>
      </c>
      <c r="B1673">
        <v>1</v>
      </c>
      <c r="C1673" t="s">
        <v>3083</v>
      </c>
      <c r="D1673" t="s">
        <v>38</v>
      </c>
      <c r="E1673" t="s">
        <v>435</v>
      </c>
      <c r="F1673" t="s">
        <v>3084</v>
      </c>
      <c r="G1673" s="17" t="s">
        <v>437</v>
      </c>
      <c r="H1673" t="s">
        <v>592</v>
      </c>
      <c r="I1673" t="s">
        <v>43</v>
      </c>
      <c r="J1673" t="s">
        <v>8</v>
      </c>
      <c r="K1673" t="s">
        <v>438</v>
      </c>
      <c r="L1673" t="s">
        <v>439</v>
      </c>
      <c r="M1673" t="s">
        <v>165</v>
      </c>
      <c r="N1673">
        <v>0</v>
      </c>
      <c r="O1673" t="s">
        <v>47</v>
      </c>
      <c r="P1673">
        <v>11</v>
      </c>
      <c r="Q1673" t="s">
        <v>194</v>
      </c>
      <c r="R1673" t="s">
        <v>440</v>
      </c>
      <c r="S1673" t="s">
        <v>139</v>
      </c>
      <c r="T1673" t="s">
        <v>51</v>
      </c>
      <c r="U1673" t="s">
        <v>224</v>
      </c>
      <c r="V1673">
        <v>0.8</v>
      </c>
      <c r="W1673" s="1">
        <v>1258.4000000000003</v>
      </c>
      <c r="X1673">
        <v>1</v>
      </c>
      <c r="Y1673">
        <v>3.08</v>
      </c>
      <c r="Z1673">
        <v>4</v>
      </c>
      <c r="AA1673">
        <v>0.77</v>
      </c>
      <c r="AB1673" s="2">
        <v>0</v>
      </c>
      <c r="AC1673" s="1">
        <v>0</v>
      </c>
      <c r="AD1673" s="7">
        <v>43472</v>
      </c>
      <c r="AE1673" s="7">
        <v>43472</v>
      </c>
      <c r="AF1673">
        <v>0</v>
      </c>
      <c r="AG1673" t="s">
        <v>53</v>
      </c>
      <c r="AH1673" s="2">
        <v>0</v>
      </c>
      <c r="AI1673" s="1">
        <v>0</v>
      </c>
      <c r="AJ1673" s="1">
        <v>0</v>
      </c>
      <c r="AK1673" s="6" t="str">
        <f>+IF(Tabla1[[#This Row],[REQUEST_TY]]="SR MANTENIMIENTO CORRECTIVO", "EMERGENCIA", "OTROS")</f>
        <v>EMERGENCIA</v>
      </c>
      <c r="AL1673" s="6" t="str">
        <f>+_xlfn.IFS(Tabla1[[#This Row],[Veces obj]]&lt;=1,"0-1",Tabla1[[#This Row],[Veces obj]]&lt;=2,"1-2",Tabla1[[#This Row],[Veces obj]]&lt;=3,"2-3",TRUE,"&gt;3")</f>
        <v>0-1</v>
      </c>
      <c r="AM1673" s="6" t="str">
        <f>+_xlfn.IFS(MONTH(Tabla1[[#This Row],[MES]])&lt;=3,"Q1",MONTH(Tabla1[[#This Row],[MES]])&lt;=6,"Q2",MONTH(Tabla1[[#This Row],[MES]])&lt;=9,"Q3",TRUE,"Q4")</f>
        <v>Q1</v>
      </c>
      <c r="AN1673" t="str">
        <f>+IFERROR(VLOOKUP(Tabla1[[#This Row],[CUENTA]],CTAS[],2,0),"OTROS")</f>
        <v>OTROS</v>
      </c>
      <c r="AO1673">
        <v>1</v>
      </c>
      <c r="AP1673" t="str">
        <f>+IFERROR(VLOOKUP(Tabla1[[#This Row],[EMPLEADO]],IS[],3,0),"OTROS")</f>
        <v>CHIHUAHUA</v>
      </c>
      <c r="AQ1673" t="str">
        <f>+IFERROR(VLOOKUP(Tabla1[[#This Row],[EMPLEADO]],IS[[NÓMINA]:[INGENIERO]],2,0),"OTROS")</f>
        <v>VICTOR MENDEZ</v>
      </c>
    </row>
    <row r="1674" spans="1:43" x14ac:dyDescent="0.25">
      <c r="A1674" t="s">
        <v>4444</v>
      </c>
      <c r="B1674">
        <v>1</v>
      </c>
      <c r="C1674" t="s">
        <v>6381</v>
      </c>
      <c r="D1674" t="s">
        <v>38</v>
      </c>
      <c r="E1674" t="s">
        <v>599</v>
      </c>
      <c r="F1674" t="s">
        <v>6382</v>
      </c>
      <c r="G1674" s="17" t="s">
        <v>6383</v>
      </c>
      <c r="H1674" t="s">
        <v>527</v>
      </c>
      <c r="I1674" t="s">
        <v>43</v>
      </c>
      <c r="J1674" t="s">
        <v>8</v>
      </c>
      <c r="K1674" t="s">
        <v>528</v>
      </c>
      <c r="L1674" t="s">
        <v>602</v>
      </c>
      <c r="M1674" t="s">
        <v>530</v>
      </c>
      <c r="N1674">
        <v>1</v>
      </c>
      <c r="O1674" t="s">
        <v>47</v>
      </c>
      <c r="P1674">
        <v>122</v>
      </c>
      <c r="Q1674" t="s">
        <v>48</v>
      </c>
      <c r="R1674" t="s">
        <v>242</v>
      </c>
      <c r="S1674" t="s">
        <v>64</v>
      </c>
      <c r="T1674" t="s">
        <v>51</v>
      </c>
      <c r="U1674" t="s">
        <v>96</v>
      </c>
      <c r="V1674">
        <v>1.1000000000000001</v>
      </c>
      <c r="W1674" s="1">
        <v>0</v>
      </c>
      <c r="X1674">
        <v>1</v>
      </c>
      <c r="Y1674">
        <v>4.5999999999999996</v>
      </c>
      <c r="Z1674">
        <v>5</v>
      </c>
      <c r="AA1674">
        <v>0.91999999999999993</v>
      </c>
      <c r="AB1674" s="2">
        <v>0</v>
      </c>
      <c r="AC1674" s="1">
        <v>0</v>
      </c>
      <c r="AD1674" s="7">
        <v>43514</v>
      </c>
      <c r="AE1674" s="7">
        <v>43514</v>
      </c>
      <c r="AF1674">
        <v>0</v>
      </c>
      <c r="AG1674" t="s">
        <v>53</v>
      </c>
      <c r="AH1674" s="2">
        <v>0</v>
      </c>
      <c r="AI1674" s="1">
        <v>0</v>
      </c>
      <c r="AJ1674" s="1">
        <v>0</v>
      </c>
      <c r="AK1674" s="6" t="str">
        <f>+IF(Tabla1[[#This Row],[REQUEST_TY]]="SR MANTENIMIENTO CORRECTIVO", "EMERGENCIA", "OTROS")</f>
        <v>EMERGENCIA</v>
      </c>
      <c r="AL1674" s="6" t="str">
        <f>+_xlfn.IFS(Tabla1[[#This Row],[Veces obj]]&lt;=1,"0-1",Tabla1[[#This Row],[Veces obj]]&lt;=2,"1-2",Tabla1[[#This Row],[Veces obj]]&lt;=3,"2-3",TRUE,"&gt;3")</f>
        <v>0-1</v>
      </c>
      <c r="AM1674" s="6" t="str">
        <f>+_xlfn.IFS(MONTH(Tabla1[[#This Row],[MES]])&lt;=3,"Q1",MONTH(Tabla1[[#This Row],[MES]])&lt;=6,"Q2",MONTH(Tabla1[[#This Row],[MES]])&lt;=9,"Q3",TRUE,"Q4")</f>
        <v>Q1</v>
      </c>
      <c r="AN1674" t="str">
        <f>+IFERROR(VLOOKUP(Tabla1[[#This Row],[CUENTA]],CTAS[],2,0),"OTROS")</f>
        <v>OTROS</v>
      </c>
      <c r="AP1674" t="str">
        <f>+IFERROR(VLOOKUP(Tabla1[[#This Row],[EMPLEADO]],IS[],3,0),"OTROS")</f>
        <v>OTROS</v>
      </c>
      <c r="AQ1674" t="str">
        <f>+IFERROR(VLOOKUP(Tabla1[[#This Row],[EMPLEADO]],IS[[NÓMINA]:[INGENIERO]],2,0),"OTROS")</f>
        <v>OTROS</v>
      </c>
    </row>
    <row r="1675" spans="1:43" x14ac:dyDescent="0.25">
      <c r="A1675" t="s">
        <v>36</v>
      </c>
      <c r="B1675">
        <v>1</v>
      </c>
      <c r="C1675" t="s">
        <v>3279</v>
      </c>
      <c r="D1675" t="s">
        <v>38</v>
      </c>
      <c r="E1675" t="s">
        <v>217</v>
      </c>
      <c r="F1675" t="s">
        <v>3280</v>
      </c>
      <c r="G1675" s="17" t="s">
        <v>2698</v>
      </c>
      <c r="H1675" t="s">
        <v>58</v>
      </c>
      <c r="I1675" t="s">
        <v>43</v>
      </c>
      <c r="J1675" t="s">
        <v>8</v>
      </c>
      <c r="K1675" t="s">
        <v>59</v>
      </c>
      <c r="L1675" t="s">
        <v>1164</v>
      </c>
      <c r="M1675" t="s">
        <v>222</v>
      </c>
      <c r="N1675">
        <v>0</v>
      </c>
      <c r="O1675" t="s">
        <v>47</v>
      </c>
      <c r="P1675">
        <v>24</v>
      </c>
      <c r="Q1675" t="s">
        <v>62</v>
      </c>
      <c r="R1675" t="s">
        <v>223</v>
      </c>
      <c r="S1675" t="s">
        <v>139</v>
      </c>
      <c r="T1675" t="s">
        <v>51</v>
      </c>
      <c r="U1675" t="s">
        <v>262</v>
      </c>
      <c r="V1675">
        <v>1.05</v>
      </c>
      <c r="W1675" s="1">
        <v>1651.6500000000003</v>
      </c>
      <c r="X1675">
        <v>1</v>
      </c>
      <c r="Y1675">
        <v>3.68</v>
      </c>
      <c r="Z1675">
        <v>4</v>
      </c>
      <c r="AA1675">
        <v>0.92</v>
      </c>
      <c r="AB1675" s="2">
        <v>0</v>
      </c>
      <c r="AC1675" s="1">
        <v>0</v>
      </c>
      <c r="AD1675" s="7">
        <v>43475</v>
      </c>
      <c r="AE1675" s="7">
        <v>43475</v>
      </c>
      <c r="AF1675">
        <v>0</v>
      </c>
      <c r="AG1675" t="s">
        <v>53</v>
      </c>
      <c r="AH1675" s="2">
        <v>0</v>
      </c>
      <c r="AI1675" s="1">
        <v>0</v>
      </c>
      <c r="AJ1675" s="1">
        <v>0</v>
      </c>
      <c r="AK1675" s="6" t="str">
        <f>+IF(Tabla1[[#This Row],[REQUEST_TY]]="SR MANTENIMIENTO CORRECTIVO", "EMERGENCIA", "OTROS")</f>
        <v>EMERGENCIA</v>
      </c>
      <c r="AL1675" s="6" t="str">
        <f>+_xlfn.IFS(Tabla1[[#This Row],[Veces obj]]&lt;=1,"0-1",Tabla1[[#This Row],[Veces obj]]&lt;=2,"1-2",Tabla1[[#This Row],[Veces obj]]&lt;=3,"2-3",TRUE,"&gt;3")</f>
        <v>0-1</v>
      </c>
      <c r="AM1675" s="6" t="str">
        <f>+_xlfn.IFS(MONTH(Tabla1[[#This Row],[MES]])&lt;=3,"Q1",MONTH(Tabla1[[#This Row],[MES]])&lt;=6,"Q2",MONTH(Tabla1[[#This Row],[MES]])&lt;=9,"Q3",TRUE,"Q4")</f>
        <v>Q1</v>
      </c>
      <c r="AN1675" t="str">
        <f>+IFERROR(VLOOKUP(Tabla1[[#This Row],[CUENTA]],CTAS[],2,0),"OTROS")</f>
        <v>OTROS</v>
      </c>
      <c r="AP1675" t="str">
        <f>+IFERROR(VLOOKUP(Tabla1[[#This Row],[EMPLEADO]],IS[],3,0),"OTROS")</f>
        <v>OTROS</v>
      </c>
      <c r="AQ1675" t="str">
        <f>+IFERROR(VLOOKUP(Tabla1[[#This Row],[EMPLEADO]],IS[[NÓMINA]:[INGENIERO]],2,0),"OTROS")</f>
        <v>OTROS</v>
      </c>
    </row>
    <row r="1676" spans="1:43" x14ac:dyDescent="0.25">
      <c r="A1676" t="s">
        <v>36</v>
      </c>
      <c r="B1676">
        <v>1</v>
      </c>
      <c r="C1676" t="s">
        <v>3281</v>
      </c>
      <c r="D1676" t="s">
        <v>38</v>
      </c>
      <c r="E1676" t="s">
        <v>3015</v>
      </c>
      <c r="F1676" t="s">
        <v>3282</v>
      </c>
      <c r="G1676" s="17" t="s">
        <v>3283</v>
      </c>
      <c r="H1676" t="s">
        <v>136</v>
      </c>
      <c r="I1676" t="s">
        <v>43</v>
      </c>
      <c r="J1676" t="s">
        <v>8</v>
      </c>
      <c r="K1676" t="s">
        <v>144</v>
      </c>
      <c r="L1676" t="s">
        <v>3284</v>
      </c>
      <c r="M1676" t="s">
        <v>736</v>
      </c>
      <c r="N1676">
        <v>0</v>
      </c>
      <c r="O1676" t="s">
        <v>47</v>
      </c>
      <c r="P1676">
        <v>37</v>
      </c>
      <c r="Q1676" t="s">
        <v>82</v>
      </c>
      <c r="R1676" t="s">
        <v>138</v>
      </c>
      <c r="S1676" t="s">
        <v>139</v>
      </c>
      <c r="T1676" t="s">
        <v>51</v>
      </c>
      <c r="U1676" t="s">
        <v>140</v>
      </c>
      <c r="V1676">
        <v>1.1000000000000001</v>
      </c>
      <c r="W1676" s="1">
        <v>1730.3000000000004</v>
      </c>
      <c r="X1676">
        <v>1</v>
      </c>
      <c r="Y1676">
        <v>3.68</v>
      </c>
      <c r="Z1676">
        <v>4</v>
      </c>
      <c r="AA1676">
        <v>0.92</v>
      </c>
      <c r="AB1676" s="2">
        <v>0</v>
      </c>
      <c r="AC1676" s="1">
        <v>0</v>
      </c>
      <c r="AD1676" s="7">
        <v>43475</v>
      </c>
      <c r="AE1676" s="7">
        <v>43475</v>
      </c>
      <c r="AF1676">
        <v>0</v>
      </c>
      <c r="AG1676" t="s">
        <v>53</v>
      </c>
      <c r="AH1676" s="2">
        <v>0</v>
      </c>
      <c r="AI1676" s="1">
        <v>0</v>
      </c>
      <c r="AJ1676" s="1">
        <v>0</v>
      </c>
      <c r="AK1676" s="6" t="str">
        <f>+IF(Tabla1[[#This Row],[REQUEST_TY]]="SR MANTENIMIENTO CORRECTIVO", "EMERGENCIA", "OTROS")</f>
        <v>EMERGENCIA</v>
      </c>
      <c r="AL1676" s="6" t="str">
        <f>+_xlfn.IFS(Tabla1[[#This Row],[Veces obj]]&lt;=1,"0-1",Tabla1[[#This Row],[Veces obj]]&lt;=2,"1-2",Tabla1[[#This Row],[Veces obj]]&lt;=3,"2-3",TRUE,"&gt;3")</f>
        <v>0-1</v>
      </c>
      <c r="AM1676" s="6" t="str">
        <f>+_xlfn.IFS(MONTH(Tabla1[[#This Row],[MES]])&lt;=3,"Q1",MONTH(Tabla1[[#This Row],[MES]])&lt;=6,"Q2",MONTH(Tabla1[[#This Row],[MES]])&lt;=9,"Q3",TRUE,"Q4")</f>
        <v>Q1</v>
      </c>
      <c r="AN1676" t="str">
        <f>+IFERROR(VLOOKUP(Tabla1[[#This Row],[CUENTA]],CTAS[],2,0),"OTROS")</f>
        <v>OTROS</v>
      </c>
      <c r="AP1676" t="str">
        <f>+IFERROR(VLOOKUP(Tabla1[[#This Row],[EMPLEADO]],IS[],3,0),"OTROS")</f>
        <v>OTROS</v>
      </c>
      <c r="AQ1676" t="str">
        <f>+IFERROR(VLOOKUP(Tabla1[[#This Row],[EMPLEADO]],IS[[NÓMINA]:[INGENIERO]],2,0),"OTROS")</f>
        <v>OTROS</v>
      </c>
    </row>
    <row r="1677" spans="1:43" x14ac:dyDescent="0.25">
      <c r="A1677" t="s">
        <v>36</v>
      </c>
      <c r="B1677">
        <v>1</v>
      </c>
      <c r="C1677" t="s">
        <v>3285</v>
      </c>
      <c r="D1677" t="s">
        <v>38</v>
      </c>
      <c r="E1677" t="s">
        <v>300</v>
      </c>
      <c r="F1677" t="s">
        <v>3286</v>
      </c>
      <c r="G1677" s="17" t="s">
        <v>3287</v>
      </c>
      <c r="H1677" t="s">
        <v>246</v>
      </c>
      <c r="I1677" t="s">
        <v>43</v>
      </c>
      <c r="J1677" t="s">
        <v>8</v>
      </c>
      <c r="K1677" t="s">
        <v>102</v>
      </c>
      <c r="L1677" t="s">
        <v>1793</v>
      </c>
      <c r="M1677" t="s">
        <v>1794</v>
      </c>
      <c r="N1677">
        <v>0</v>
      </c>
      <c r="O1677" t="s">
        <v>105</v>
      </c>
      <c r="P1677">
        <v>54</v>
      </c>
      <c r="Q1677" t="s">
        <v>82</v>
      </c>
      <c r="R1677" t="s">
        <v>223</v>
      </c>
      <c r="S1677" t="s">
        <v>139</v>
      </c>
      <c r="T1677" t="s">
        <v>51</v>
      </c>
      <c r="U1677" t="s">
        <v>140</v>
      </c>
      <c r="V1677">
        <v>1.1000000000000001</v>
      </c>
      <c r="W1677" s="1">
        <v>883.30000000000007</v>
      </c>
      <c r="X1677">
        <v>1</v>
      </c>
      <c r="Y1677">
        <v>3.7</v>
      </c>
      <c r="Z1677">
        <v>4</v>
      </c>
      <c r="AA1677">
        <v>0.92500000000000004</v>
      </c>
      <c r="AB1677" s="2">
        <v>0</v>
      </c>
      <c r="AC1677" s="1">
        <v>0</v>
      </c>
      <c r="AD1677" s="7">
        <v>43495</v>
      </c>
      <c r="AE1677" s="7">
        <v>43495</v>
      </c>
      <c r="AF1677">
        <v>0</v>
      </c>
      <c r="AG1677" t="s">
        <v>53</v>
      </c>
      <c r="AH1677" s="2">
        <v>0</v>
      </c>
      <c r="AI1677" s="1">
        <v>0</v>
      </c>
      <c r="AJ1677" s="1">
        <v>0</v>
      </c>
      <c r="AK1677" s="6" t="str">
        <f>+IF(Tabla1[[#This Row],[REQUEST_TY]]="SR MANTENIMIENTO CORRECTIVO", "EMERGENCIA", "OTROS")</f>
        <v>EMERGENCIA</v>
      </c>
      <c r="AL1677" s="6" t="str">
        <f>+_xlfn.IFS(Tabla1[[#This Row],[Veces obj]]&lt;=1,"0-1",Tabla1[[#This Row],[Veces obj]]&lt;=2,"1-2",Tabla1[[#This Row],[Veces obj]]&lt;=3,"2-3",TRUE,"&gt;3")</f>
        <v>0-1</v>
      </c>
      <c r="AM1677" s="6" t="str">
        <f>+_xlfn.IFS(MONTH(Tabla1[[#This Row],[MES]])&lt;=3,"Q1",MONTH(Tabla1[[#This Row],[MES]])&lt;=6,"Q2",MONTH(Tabla1[[#This Row],[MES]])&lt;=9,"Q3",TRUE,"Q4")</f>
        <v>Q1</v>
      </c>
      <c r="AN1677" t="str">
        <f>+IFERROR(VLOOKUP(Tabla1[[#This Row],[CUENTA]],CTAS[],2,0),"OTROS")</f>
        <v>OTROS</v>
      </c>
      <c r="AP1677" t="str">
        <f>+IFERROR(VLOOKUP(Tabla1[[#This Row],[EMPLEADO]],IS[],3,0),"OTROS")</f>
        <v>OTROS</v>
      </c>
      <c r="AQ1677" t="str">
        <f>+IFERROR(VLOOKUP(Tabla1[[#This Row],[EMPLEADO]],IS[[NÓMINA]:[INGENIERO]],2,0),"OTROS")</f>
        <v>OTROS</v>
      </c>
    </row>
    <row r="1678" spans="1:43" x14ac:dyDescent="0.25">
      <c r="A1678" t="s">
        <v>36</v>
      </c>
      <c r="B1678">
        <v>1</v>
      </c>
      <c r="C1678" t="s">
        <v>3288</v>
      </c>
      <c r="D1678" t="s">
        <v>38</v>
      </c>
      <c r="E1678" t="s">
        <v>76</v>
      </c>
      <c r="F1678" t="s">
        <v>3289</v>
      </c>
      <c r="G1678" s="17" t="s">
        <v>1038</v>
      </c>
      <c r="H1678" t="s">
        <v>679</v>
      </c>
      <c r="I1678" t="s">
        <v>43</v>
      </c>
      <c r="J1678" t="s">
        <v>8</v>
      </c>
      <c r="K1678" t="s">
        <v>102</v>
      </c>
      <c r="L1678" t="s">
        <v>1039</v>
      </c>
      <c r="M1678" t="s">
        <v>310</v>
      </c>
      <c r="N1678">
        <v>0</v>
      </c>
      <c r="O1678" t="s">
        <v>47</v>
      </c>
      <c r="P1678">
        <v>44</v>
      </c>
      <c r="Q1678" t="s">
        <v>82</v>
      </c>
      <c r="R1678" t="s">
        <v>63</v>
      </c>
      <c r="S1678" t="s">
        <v>64</v>
      </c>
      <c r="T1678" t="s">
        <v>51</v>
      </c>
      <c r="U1678" t="s">
        <v>83</v>
      </c>
      <c r="V1678">
        <v>1.05</v>
      </c>
      <c r="W1678" s="1">
        <v>1433.25</v>
      </c>
      <c r="X1678">
        <v>1</v>
      </c>
      <c r="Y1678">
        <v>4.63</v>
      </c>
      <c r="Z1678">
        <v>5</v>
      </c>
      <c r="AA1678">
        <v>0.92599999999999993</v>
      </c>
      <c r="AB1678" s="2">
        <v>0</v>
      </c>
      <c r="AC1678" s="1">
        <v>0</v>
      </c>
      <c r="AD1678" s="7">
        <v>43482</v>
      </c>
      <c r="AE1678" s="7">
        <v>43482</v>
      </c>
      <c r="AF1678">
        <v>0</v>
      </c>
      <c r="AG1678" t="s">
        <v>53</v>
      </c>
      <c r="AH1678" s="2">
        <v>0</v>
      </c>
      <c r="AI1678" s="1">
        <v>0</v>
      </c>
      <c r="AJ1678" s="1">
        <v>0</v>
      </c>
      <c r="AK1678" s="6" t="str">
        <f>+IF(Tabla1[[#This Row],[REQUEST_TY]]="SR MANTENIMIENTO CORRECTIVO", "EMERGENCIA", "OTROS")</f>
        <v>EMERGENCIA</v>
      </c>
      <c r="AL1678" s="6" t="str">
        <f>+_xlfn.IFS(Tabla1[[#This Row],[Veces obj]]&lt;=1,"0-1",Tabla1[[#This Row],[Veces obj]]&lt;=2,"1-2",Tabla1[[#This Row],[Veces obj]]&lt;=3,"2-3",TRUE,"&gt;3")</f>
        <v>0-1</v>
      </c>
      <c r="AM1678" s="6" t="str">
        <f>+_xlfn.IFS(MONTH(Tabla1[[#This Row],[MES]])&lt;=3,"Q1",MONTH(Tabla1[[#This Row],[MES]])&lt;=6,"Q2",MONTH(Tabla1[[#This Row],[MES]])&lt;=9,"Q3",TRUE,"Q4")</f>
        <v>Q1</v>
      </c>
      <c r="AN1678" t="str">
        <f>+IFERROR(VLOOKUP(Tabla1[[#This Row],[CUENTA]],CTAS[],2,0),"OTROS")</f>
        <v>OTROS</v>
      </c>
      <c r="AP1678" t="str">
        <f>+IFERROR(VLOOKUP(Tabla1[[#This Row],[EMPLEADO]],IS[],3,0),"OTROS")</f>
        <v>OTROS</v>
      </c>
      <c r="AQ1678" t="str">
        <f>+IFERROR(VLOOKUP(Tabla1[[#This Row],[EMPLEADO]],IS[[NÓMINA]:[INGENIERO]],2,0),"OTROS")</f>
        <v>OTROS</v>
      </c>
    </row>
    <row r="1679" spans="1:43" x14ac:dyDescent="0.25">
      <c r="A1679" t="s">
        <v>4444</v>
      </c>
      <c r="B1679">
        <v>1</v>
      </c>
      <c r="C1679" t="s">
        <v>6706</v>
      </c>
      <c r="D1679" t="s">
        <v>38</v>
      </c>
      <c r="E1679" t="s">
        <v>1134</v>
      </c>
      <c r="F1679" t="s">
        <v>6707</v>
      </c>
      <c r="G1679" s="17" t="s">
        <v>6708</v>
      </c>
      <c r="H1679" t="s">
        <v>253</v>
      </c>
      <c r="I1679" t="s">
        <v>43</v>
      </c>
      <c r="J1679" t="s">
        <v>8</v>
      </c>
      <c r="K1679" t="s">
        <v>6709</v>
      </c>
      <c r="L1679" t="s">
        <v>6710</v>
      </c>
      <c r="M1679" t="s">
        <v>6711</v>
      </c>
      <c r="N1679">
        <v>0</v>
      </c>
      <c r="O1679" t="s">
        <v>47</v>
      </c>
      <c r="P1679">
        <v>2638</v>
      </c>
      <c r="Q1679" t="s">
        <v>48</v>
      </c>
      <c r="R1679" t="s">
        <v>49</v>
      </c>
      <c r="S1679" t="s">
        <v>50</v>
      </c>
      <c r="T1679" t="s">
        <v>51</v>
      </c>
      <c r="U1679" t="s">
        <v>52</v>
      </c>
      <c r="V1679">
        <v>1.05</v>
      </c>
      <c r="W1679" s="1">
        <v>750.75000000000011</v>
      </c>
      <c r="X1679">
        <v>1</v>
      </c>
      <c r="Y1679">
        <v>4.63</v>
      </c>
      <c r="Z1679">
        <v>5</v>
      </c>
      <c r="AA1679">
        <v>0.92599999999999993</v>
      </c>
      <c r="AB1679" s="2">
        <v>0</v>
      </c>
      <c r="AC1679" s="1">
        <v>0</v>
      </c>
      <c r="AD1679" s="7">
        <v>43522</v>
      </c>
      <c r="AE1679" s="7">
        <v>43522</v>
      </c>
      <c r="AF1679">
        <v>0</v>
      </c>
      <c r="AG1679" t="s">
        <v>53</v>
      </c>
      <c r="AH1679" s="2">
        <v>0</v>
      </c>
      <c r="AI1679" s="1">
        <v>0</v>
      </c>
      <c r="AJ1679" s="1">
        <v>0</v>
      </c>
      <c r="AK1679" s="6" t="str">
        <f>+IF(Tabla1[[#This Row],[REQUEST_TY]]="SR MANTENIMIENTO CORRECTIVO", "EMERGENCIA", "OTROS")</f>
        <v>EMERGENCIA</v>
      </c>
      <c r="AL1679" s="6" t="str">
        <f>+_xlfn.IFS(Tabla1[[#This Row],[Veces obj]]&lt;=1,"0-1",Tabla1[[#This Row],[Veces obj]]&lt;=2,"1-2",Tabla1[[#This Row],[Veces obj]]&lt;=3,"2-3",TRUE,"&gt;3")</f>
        <v>0-1</v>
      </c>
      <c r="AM1679" s="6" t="str">
        <f>+_xlfn.IFS(MONTH(Tabla1[[#This Row],[MES]])&lt;=3,"Q1",MONTH(Tabla1[[#This Row],[MES]])&lt;=6,"Q2",MONTH(Tabla1[[#This Row],[MES]])&lt;=9,"Q3",TRUE,"Q4")</f>
        <v>Q1</v>
      </c>
      <c r="AN1679" t="str">
        <f>+IFERROR(VLOOKUP(Tabla1[[#This Row],[CUENTA]],CTAS[],2,0),"OTROS")</f>
        <v>OTROS</v>
      </c>
      <c r="AP1679" t="str">
        <f>+IFERROR(VLOOKUP(Tabla1[[#This Row],[EMPLEADO]],IS[],3,0),"OTROS")</f>
        <v>OTROS</v>
      </c>
      <c r="AQ1679" t="str">
        <f>+IFERROR(VLOOKUP(Tabla1[[#This Row],[EMPLEADO]],IS[[NÓMINA]:[INGENIERO]],2,0),"OTROS")</f>
        <v>OTROS</v>
      </c>
    </row>
    <row r="1680" spans="1:43" x14ac:dyDescent="0.25">
      <c r="A1680" t="s">
        <v>4444</v>
      </c>
      <c r="B1680">
        <v>1</v>
      </c>
      <c r="C1680" t="s">
        <v>5062</v>
      </c>
      <c r="D1680" t="s">
        <v>38</v>
      </c>
      <c r="E1680" t="s">
        <v>133</v>
      </c>
      <c r="F1680" t="s">
        <v>5063</v>
      </c>
      <c r="G1680" s="17" t="s">
        <v>1960</v>
      </c>
      <c r="H1680" t="s">
        <v>136</v>
      </c>
      <c r="I1680" t="s">
        <v>43</v>
      </c>
      <c r="J1680" t="s">
        <v>8</v>
      </c>
      <c r="K1680" t="s">
        <v>59</v>
      </c>
      <c r="L1680" t="s">
        <v>1961</v>
      </c>
      <c r="M1680" t="s">
        <v>1496</v>
      </c>
      <c r="N1680">
        <v>0</v>
      </c>
      <c r="O1680" t="s">
        <v>47</v>
      </c>
      <c r="P1680">
        <v>5</v>
      </c>
      <c r="Q1680" t="s">
        <v>207</v>
      </c>
      <c r="R1680" t="s">
        <v>138</v>
      </c>
      <c r="S1680" t="s">
        <v>139</v>
      </c>
      <c r="T1680" t="s">
        <v>51</v>
      </c>
      <c r="U1680" t="s">
        <v>879</v>
      </c>
      <c r="V1680">
        <v>0.6</v>
      </c>
      <c r="W1680" s="1">
        <v>943.80000000000007</v>
      </c>
      <c r="X1680">
        <v>1</v>
      </c>
      <c r="Y1680">
        <v>3.72</v>
      </c>
      <c r="Z1680">
        <v>4</v>
      </c>
      <c r="AA1680">
        <v>0.93</v>
      </c>
      <c r="AB1680" s="2">
        <v>0</v>
      </c>
      <c r="AC1680" s="1">
        <v>0</v>
      </c>
      <c r="AD1680" s="7">
        <v>43502</v>
      </c>
      <c r="AE1680" s="7">
        <v>43502</v>
      </c>
      <c r="AF1680">
        <v>0</v>
      </c>
      <c r="AG1680" t="s">
        <v>53</v>
      </c>
      <c r="AH1680" s="2">
        <v>0</v>
      </c>
      <c r="AI1680" s="1">
        <v>0</v>
      </c>
      <c r="AJ1680" s="1">
        <v>0</v>
      </c>
      <c r="AK1680" s="6" t="str">
        <f>+IF(Tabla1[[#This Row],[REQUEST_TY]]="SR MANTENIMIENTO CORRECTIVO", "EMERGENCIA", "OTROS")</f>
        <v>EMERGENCIA</v>
      </c>
      <c r="AL1680" s="6" t="str">
        <f>+_xlfn.IFS(Tabla1[[#This Row],[Veces obj]]&lt;=1,"0-1",Tabla1[[#This Row],[Veces obj]]&lt;=2,"1-2",Tabla1[[#This Row],[Veces obj]]&lt;=3,"2-3",TRUE,"&gt;3")</f>
        <v>0-1</v>
      </c>
      <c r="AM1680" s="6" t="str">
        <f>+_xlfn.IFS(MONTH(Tabla1[[#This Row],[MES]])&lt;=3,"Q1",MONTH(Tabla1[[#This Row],[MES]])&lt;=6,"Q2",MONTH(Tabla1[[#This Row],[MES]])&lt;=9,"Q3",TRUE,"Q4")</f>
        <v>Q1</v>
      </c>
      <c r="AN1680" t="str">
        <f>+IFERROR(VLOOKUP(Tabla1[[#This Row],[CUENTA]],CTAS[],2,0),"OTROS")</f>
        <v>OTROS</v>
      </c>
      <c r="AP1680" t="str">
        <f>+IFERROR(VLOOKUP(Tabla1[[#This Row],[EMPLEADO]],IS[],3,0),"OTROS")</f>
        <v>OTROS</v>
      </c>
      <c r="AQ1680" t="str">
        <f>+IFERROR(VLOOKUP(Tabla1[[#This Row],[EMPLEADO]],IS[[NÓMINA]:[INGENIERO]],2,0),"OTROS")</f>
        <v>OTROS</v>
      </c>
    </row>
    <row r="1681" spans="1:43" x14ac:dyDescent="0.25">
      <c r="A1681" t="s">
        <v>36</v>
      </c>
      <c r="B1681">
        <v>1</v>
      </c>
      <c r="C1681" t="s">
        <v>3290</v>
      </c>
      <c r="D1681" t="s">
        <v>38</v>
      </c>
      <c r="E1681" t="s">
        <v>258</v>
      </c>
      <c r="F1681" t="s">
        <v>3291</v>
      </c>
      <c r="G1681" s="17" t="s">
        <v>1901</v>
      </c>
      <c r="H1681" t="s">
        <v>101</v>
      </c>
      <c r="I1681" t="s">
        <v>43</v>
      </c>
      <c r="J1681" t="s">
        <v>8</v>
      </c>
      <c r="K1681" t="s">
        <v>102</v>
      </c>
      <c r="L1681" t="s">
        <v>1902</v>
      </c>
      <c r="M1681" t="s">
        <v>352</v>
      </c>
      <c r="N1681">
        <v>0</v>
      </c>
      <c r="O1681" t="s">
        <v>105</v>
      </c>
      <c r="P1681">
        <v>23</v>
      </c>
      <c r="Q1681" t="s">
        <v>62</v>
      </c>
      <c r="R1681" t="s">
        <v>138</v>
      </c>
      <c r="S1681" t="s">
        <v>139</v>
      </c>
      <c r="T1681" t="s">
        <v>51</v>
      </c>
      <c r="U1681" t="s">
        <v>262</v>
      </c>
      <c r="V1681">
        <v>1.05</v>
      </c>
      <c r="W1681" s="1">
        <v>843.15000000000009</v>
      </c>
      <c r="X1681">
        <v>1</v>
      </c>
      <c r="Y1681">
        <v>3.73</v>
      </c>
      <c r="Z1681">
        <v>4</v>
      </c>
      <c r="AA1681">
        <v>0.9325</v>
      </c>
      <c r="AB1681" s="2">
        <v>0</v>
      </c>
      <c r="AC1681" s="1">
        <v>0</v>
      </c>
      <c r="AD1681" s="7">
        <v>43474</v>
      </c>
      <c r="AE1681" s="7">
        <v>43475</v>
      </c>
      <c r="AF1681">
        <v>1</v>
      </c>
      <c r="AG1681" t="s">
        <v>53</v>
      </c>
      <c r="AH1681" s="2">
        <v>0</v>
      </c>
      <c r="AI1681" s="1">
        <v>0</v>
      </c>
      <c r="AJ1681" s="1">
        <v>0</v>
      </c>
      <c r="AK1681" s="6" t="str">
        <f>+IF(Tabla1[[#This Row],[REQUEST_TY]]="SR MANTENIMIENTO CORRECTIVO", "EMERGENCIA", "OTROS")</f>
        <v>EMERGENCIA</v>
      </c>
      <c r="AL1681" s="6" t="str">
        <f>+_xlfn.IFS(Tabla1[[#This Row],[Veces obj]]&lt;=1,"0-1",Tabla1[[#This Row],[Veces obj]]&lt;=2,"1-2",Tabla1[[#This Row],[Veces obj]]&lt;=3,"2-3",TRUE,"&gt;3")</f>
        <v>0-1</v>
      </c>
      <c r="AM1681" s="6" t="str">
        <f>+_xlfn.IFS(MONTH(Tabla1[[#This Row],[MES]])&lt;=3,"Q1",MONTH(Tabla1[[#This Row],[MES]])&lt;=6,"Q2",MONTH(Tabla1[[#This Row],[MES]])&lt;=9,"Q3",TRUE,"Q4")</f>
        <v>Q1</v>
      </c>
      <c r="AN1681" t="str">
        <f>+IFERROR(VLOOKUP(Tabla1[[#This Row],[CUENTA]],CTAS[],2,0),"OTROS")</f>
        <v>OTROS</v>
      </c>
      <c r="AP1681" t="str">
        <f>+IFERROR(VLOOKUP(Tabla1[[#This Row],[EMPLEADO]],IS[],3,0),"OTROS")</f>
        <v>OTROS</v>
      </c>
      <c r="AQ1681" t="str">
        <f>+IFERROR(VLOOKUP(Tabla1[[#This Row],[EMPLEADO]],IS[[NÓMINA]:[INGENIERO]],2,0),"OTROS")</f>
        <v>OTROS</v>
      </c>
    </row>
    <row r="1682" spans="1:43" x14ac:dyDescent="0.25">
      <c r="A1682" t="s">
        <v>36</v>
      </c>
      <c r="B1682">
        <v>1</v>
      </c>
      <c r="C1682" t="s">
        <v>3292</v>
      </c>
      <c r="D1682" t="s">
        <v>38</v>
      </c>
      <c r="E1682" t="s">
        <v>312</v>
      </c>
      <c r="F1682" t="s">
        <v>3293</v>
      </c>
      <c r="G1682" s="17" t="s">
        <v>3294</v>
      </c>
      <c r="H1682" t="s">
        <v>1052</v>
      </c>
      <c r="I1682" t="s">
        <v>43</v>
      </c>
      <c r="J1682" t="s">
        <v>8</v>
      </c>
      <c r="K1682" t="s">
        <v>59</v>
      </c>
      <c r="L1682" t="s">
        <v>1961</v>
      </c>
      <c r="M1682" t="s">
        <v>1496</v>
      </c>
      <c r="N1682">
        <v>0</v>
      </c>
      <c r="O1682" t="s">
        <v>47</v>
      </c>
      <c r="P1682">
        <v>98</v>
      </c>
      <c r="Q1682" t="s">
        <v>48</v>
      </c>
      <c r="R1682" t="s">
        <v>317</v>
      </c>
      <c r="S1682" t="s">
        <v>318</v>
      </c>
      <c r="T1682" t="s">
        <v>51</v>
      </c>
      <c r="U1682" t="s">
        <v>353</v>
      </c>
      <c r="V1682">
        <v>1.1499999999999999</v>
      </c>
      <c r="W1682" s="1">
        <v>1808.95</v>
      </c>
      <c r="X1682">
        <v>1</v>
      </c>
      <c r="Y1682">
        <v>3.73</v>
      </c>
      <c r="Z1682">
        <v>4</v>
      </c>
      <c r="AA1682">
        <v>0.9325</v>
      </c>
      <c r="AB1682" s="2">
        <v>0</v>
      </c>
      <c r="AC1682" s="1">
        <v>0</v>
      </c>
      <c r="AD1682" s="7">
        <v>43486</v>
      </c>
      <c r="AE1682" s="7">
        <v>43486</v>
      </c>
      <c r="AF1682">
        <v>0</v>
      </c>
      <c r="AG1682" t="s">
        <v>53</v>
      </c>
      <c r="AH1682" s="2">
        <v>0</v>
      </c>
      <c r="AI1682" s="1">
        <v>0</v>
      </c>
      <c r="AJ1682" s="1">
        <v>0</v>
      </c>
      <c r="AK1682" s="6" t="str">
        <f>+IF(Tabla1[[#This Row],[REQUEST_TY]]="SR MANTENIMIENTO CORRECTIVO", "EMERGENCIA", "OTROS")</f>
        <v>EMERGENCIA</v>
      </c>
      <c r="AL1682" s="6" t="str">
        <f>+_xlfn.IFS(Tabla1[[#This Row],[Veces obj]]&lt;=1,"0-1",Tabla1[[#This Row],[Veces obj]]&lt;=2,"1-2",Tabla1[[#This Row],[Veces obj]]&lt;=3,"2-3",TRUE,"&gt;3")</f>
        <v>0-1</v>
      </c>
      <c r="AM1682" s="6" t="str">
        <f>+_xlfn.IFS(MONTH(Tabla1[[#This Row],[MES]])&lt;=3,"Q1",MONTH(Tabla1[[#This Row],[MES]])&lt;=6,"Q2",MONTH(Tabla1[[#This Row],[MES]])&lt;=9,"Q3",TRUE,"Q4")</f>
        <v>Q1</v>
      </c>
      <c r="AN1682" t="str">
        <f>+IFERROR(VLOOKUP(Tabla1[[#This Row],[CUENTA]],CTAS[],2,0),"OTROS")</f>
        <v>OTROS</v>
      </c>
      <c r="AP1682" t="str">
        <f>+IFERROR(VLOOKUP(Tabla1[[#This Row],[EMPLEADO]],IS[],3,0),"OTROS")</f>
        <v>OTROS</v>
      </c>
      <c r="AQ1682" t="str">
        <f>+IFERROR(VLOOKUP(Tabla1[[#This Row],[EMPLEADO]],IS[[NÓMINA]:[INGENIERO]],2,0),"OTROS")</f>
        <v>OTROS</v>
      </c>
    </row>
    <row r="1683" spans="1:43" x14ac:dyDescent="0.25">
      <c r="A1683" t="s">
        <v>36</v>
      </c>
      <c r="B1683">
        <v>1</v>
      </c>
      <c r="C1683" t="s">
        <v>3295</v>
      </c>
      <c r="D1683" t="s">
        <v>38</v>
      </c>
      <c r="E1683" t="s">
        <v>217</v>
      </c>
      <c r="F1683" t="s">
        <v>3296</v>
      </c>
      <c r="G1683" s="17" t="s">
        <v>3297</v>
      </c>
      <c r="H1683" t="s">
        <v>220</v>
      </c>
      <c r="I1683" t="s">
        <v>43</v>
      </c>
      <c r="J1683" t="s">
        <v>8</v>
      </c>
      <c r="K1683" t="s">
        <v>59</v>
      </c>
      <c r="L1683" t="s">
        <v>1206</v>
      </c>
      <c r="M1683" t="s">
        <v>61</v>
      </c>
      <c r="N1683">
        <v>0</v>
      </c>
      <c r="O1683" t="s">
        <v>47</v>
      </c>
      <c r="P1683">
        <v>31</v>
      </c>
      <c r="Q1683" t="s">
        <v>82</v>
      </c>
      <c r="R1683" t="s">
        <v>223</v>
      </c>
      <c r="S1683" t="s">
        <v>139</v>
      </c>
      <c r="T1683" t="s">
        <v>51</v>
      </c>
      <c r="U1683" t="s">
        <v>140</v>
      </c>
      <c r="V1683">
        <v>1.1000000000000001</v>
      </c>
      <c r="W1683" s="1">
        <v>1730.3000000000004</v>
      </c>
      <c r="X1683">
        <v>1</v>
      </c>
      <c r="Y1683">
        <v>3.74</v>
      </c>
      <c r="Z1683">
        <v>4</v>
      </c>
      <c r="AA1683">
        <v>0.93500000000000005</v>
      </c>
      <c r="AB1683" s="2">
        <v>0</v>
      </c>
      <c r="AC1683" s="1">
        <v>0</v>
      </c>
      <c r="AD1683" s="7">
        <v>43483</v>
      </c>
      <c r="AE1683" s="7">
        <v>43486</v>
      </c>
      <c r="AF1683">
        <v>1</v>
      </c>
      <c r="AG1683" t="s">
        <v>53</v>
      </c>
      <c r="AH1683" s="2">
        <v>0</v>
      </c>
      <c r="AI1683" s="1">
        <v>0</v>
      </c>
      <c r="AJ1683" s="1">
        <v>0</v>
      </c>
      <c r="AK1683" s="6" t="str">
        <f>+IF(Tabla1[[#This Row],[REQUEST_TY]]="SR MANTENIMIENTO CORRECTIVO", "EMERGENCIA", "OTROS")</f>
        <v>EMERGENCIA</v>
      </c>
      <c r="AL1683" s="6" t="str">
        <f>+_xlfn.IFS(Tabla1[[#This Row],[Veces obj]]&lt;=1,"0-1",Tabla1[[#This Row],[Veces obj]]&lt;=2,"1-2",Tabla1[[#This Row],[Veces obj]]&lt;=3,"2-3",TRUE,"&gt;3")</f>
        <v>0-1</v>
      </c>
      <c r="AM1683" s="6" t="str">
        <f>+_xlfn.IFS(MONTH(Tabla1[[#This Row],[MES]])&lt;=3,"Q1",MONTH(Tabla1[[#This Row],[MES]])&lt;=6,"Q2",MONTH(Tabla1[[#This Row],[MES]])&lt;=9,"Q3",TRUE,"Q4")</f>
        <v>Q1</v>
      </c>
      <c r="AN1683" t="str">
        <f>+IFERROR(VLOOKUP(Tabla1[[#This Row],[CUENTA]],CTAS[],2,0),"OTROS")</f>
        <v>OTROS</v>
      </c>
      <c r="AP1683" t="str">
        <f>+IFERROR(VLOOKUP(Tabla1[[#This Row],[EMPLEADO]],IS[],3,0),"OTROS")</f>
        <v>OTROS</v>
      </c>
      <c r="AQ1683" t="str">
        <f>+IFERROR(VLOOKUP(Tabla1[[#This Row],[EMPLEADO]],IS[[NÓMINA]:[INGENIERO]],2,0),"OTROS")</f>
        <v>OTROS</v>
      </c>
    </row>
    <row r="1684" spans="1:43" x14ac:dyDescent="0.25">
      <c r="A1684" t="s">
        <v>4444</v>
      </c>
      <c r="B1684">
        <v>1</v>
      </c>
      <c r="C1684" t="s">
        <v>6838</v>
      </c>
      <c r="D1684" t="s">
        <v>38</v>
      </c>
      <c r="E1684" t="s">
        <v>348</v>
      </c>
      <c r="F1684" t="s">
        <v>6839</v>
      </c>
      <c r="G1684" s="17" t="s">
        <v>6034</v>
      </c>
      <c r="H1684" t="s">
        <v>409</v>
      </c>
      <c r="I1684" t="s">
        <v>43</v>
      </c>
      <c r="J1684" t="s">
        <v>8</v>
      </c>
      <c r="K1684" t="s">
        <v>6035</v>
      </c>
      <c r="L1684" t="s">
        <v>6036</v>
      </c>
      <c r="M1684" t="s">
        <v>411</v>
      </c>
      <c r="N1684">
        <v>0</v>
      </c>
      <c r="O1684" t="s">
        <v>47</v>
      </c>
      <c r="P1684">
        <v>7</v>
      </c>
      <c r="Q1684" t="s">
        <v>194</v>
      </c>
      <c r="R1684" t="s">
        <v>223</v>
      </c>
      <c r="S1684" t="s">
        <v>139</v>
      </c>
      <c r="T1684" t="s">
        <v>51</v>
      </c>
      <c r="U1684" t="s">
        <v>224</v>
      </c>
      <c r="V1684">
        <v>0.8</v>
      </c>
      <c r="W1684" s="1">
        <v>1258.4000000000003</v>
      </c>
      <c r="X1684">
        <v>1</v>
      </c>
      <c r="Y1684">
        <v>3.75</v>
      </c>
      <c r="Z1684">
        <v>4</v>
      </c>
      <c r="AA1684">
        <v>0.9375</v>
      </c>
      <c r="AB1684" s="2">
        <v>0</v>
      </c>
      <c r="AC1684" s="1">
        <v>0</v>
      </c>
      <c r="AD1684" s="7">
        <v>43517</v>
      </c>
      <c r="AE1684" s="7">
        <v>43518</v>
      </c>
      <c r="AF1684">
        <v>1</v>
      </c>
      <c r="AG1684" t="s">
        <v>53</v>
      </c>
      <c r="AH1684" s="2">
        <v>0</v>
      </c>
      <c r="AI1684" s="1">
        <v>0</v>
      </c>
      <c r="AJ1684" s="1">
        <v>0</v>
      </c>
      <c r="AK1684" s="6" t="str">
        <f>+IF(Tabla1[[#This Row],[REQUEST_TY]]="SR MANTENIMIENTO CORRECTIVO", "EMERGENCIA", "OTROS")</f>
        <v>EMERGENCIA</v>
      </c>
      <c r="AL1684" s="6" t="str">
        <f>+_xlfn.IFS(Tabla1[[#This Row],[Veces obj]]&lt;=1,"0-1",Tabla1[[#This Row],[Veces obj]]&lt;=2,"1-2",Tabla1[[#This Row],[Veces obj]]&lt;=3,"2-3",TRUE,"&gt;3")</f>
        <v>0-1</v>
      </c>
      <c r="AM1684" s="6" t="str">
        <f>+_xlfn.IFS(MONTH(Tabla1[[#This Row],[MES]])&lt;=3,"Q1",MONTH(Tabla1[[#This Row],[MES]])&lt;=6,"Q2",MONTH(Tabla1[[#This Row],[MES]])&lt;=9,"Q3",TRUE,"Q4")</f>
        <v>Q1</v>
      </c>
      <c r="AN1684" t="str">
        <f>+IFERROR(VLOOKUP(Tabla1[[#This Row],[CUENTA]],CTAS[],2,0),"OTROS")</f>
        <v>OTROS</v>
      </c>
      <c r="AP1684" t="str">
        <f>+IFERROR(VLOOKUP(Tabla1[[#This Row],[EMPLEADO]],IS[],3,0),"OTROS")</f>
        <v>OTROS</v>
      </c>
      <c r="AQ1684" t="str">
        <f>+IFERROR(VLOOKUP(Tabla1[[#This Row],[EMPLEADO]],IS[[NÓMINA]:[INGENIERO]],2,0),"OTROS")</f>
        <v>OTROS</v>
      </c>
    </row>
    <row r="1685" spans="1:43" x14ac:dyDescent="0.25">
      <c r="A1685" t="s">
        <v>36</v>
      </c>
      <c r="B1685">
        <v>1</v>
      </c>
      <c r="C1685" t="s">
        <v>3574</v>
      </c>
      <c r="D1685" t="s">
        <v>3346</v>
      </c>
      <c r="E1685" t="s">
        <v>39</v>
      </c>
      <c r="F1685" t="s">
        <v>3575</v>
      </c>
      <c r="G1685" s="17" t="s">
        <v>3576</v>
      </c>
      <c r="H1685" t="s">
        <v>42</v>
      </c>
      <c r="I1685" t="s">
        <v>43</v>
      </c>
      <c r="J1685" t="s">
        <v>8</v>
      </c>
      <c r="K1685" t="s">
        <v>44</v>
      </c>
      <c r="L1685" t="s">
        <v>3577</v>
      </c>
      <c r="M1685" t="s">
        <v>131</v>
      </c>
      <c r="N1685">
        <v>1</v>
      </c>
      <c r="O1685" t="s">
        <v>47</v>
      </c>
      <c r="P1685" t="s">
        <v>822</v>
      </c>
      <c r="Q1685" t="s">
        <v>48</v>
      </c>
      <c r="R1685" t="s">
        <v>49</v>
      </c>
      <c r="S1685" t="s">
        <v>50</v>
      </c>
      <c r="T1685" t="s">
        <v>51</v>
      </c>
      <c r="U1685" t="s">
        <v>52</v>
      </c>
      <c r="V1685">
        <v>1</v>
      </c>
      <c r="W1685" s="1">
        <v>0</v>
      </c>
      <c r="X1685">
        <v>0</v>
      </c>
      <c r="Y1685">
        <v>5</v>
      </c>
      <c r="Z1685">
        <v>5</v>
      </c>
      <c r="AA1685">
        <v>1</v>
      </c>
      <c r="AB1685" s="2">
        <v>0</v>
      </c>
      <c r="AC1685" s="1">
        <v>0</v>
      </c>
      <c r="AD1685" s="7">
        <v>43475</v>
      </c>
      <c r="AE1685" s="7">
        <v>43476</v>
      </c>
      <c r="AF1685">
        <v>1</v>
      </c>
      <c r="AG1685" t="s">
        <v>53</v>
      </c>
      <c r="AH1685" s="2">
        <v>0</v>
      </c>
      <c r="AI1685" s="1">
        <v>0</v>
      </c>
      <c r="AJ1685" s="1">
        <v>0</v>
      </c>
      <c r="AK1685" s="6" t="str">
        <f>+IF(Tabla1[[#This Row],[REQUEST_TY]]="SR MANTENIMIENTO CORRECTIVO", "EMERGENCIA", "OTROS")</f>
        <v>OTROS</v>
      </c>
      <c r="AL1685" s="6" t="str">
        <f>+_xlfn.IFS(Tabla1[[#This Row],[Veces obj]]&lt;=1,"0-1",Tabla1[[#This Row],[Veces obj]]&lt;=2,"1-2",Tabla1[[#This Row],[Veces obj]]&lt;=3,"2-3",TRUE,"&gt;3")</f>
        <v>0-1</v>
      </c>
      <c r="AM1685" s="6" t="str">
        <f>+_xlfn.IFS(MONTH(Tabla1[[#This Row],[MES]])&lt;=3,"Q1",MONTH(Tabla1[[#This Row],[MES]])&lt;=6,"Q2",MONTH(Tabla1[[#This Row],[MES]])&lt;=9,"Q3",TRUE,"Q4")</f>
        <v>Q1</v>
      </c>
      <c r="AN1685" t="str">
        <f>+IFERROR(VLOOKUP(Tabla1[[#This Row],[CUENTA]],CTAS[],2,0),"OTROS")</f>
        <v>OTROS</v>
      </c>
      <c r="AP1685" t="str">
        <f>+IFERROR(VLOOKUP(Tabla1[[#This Row],[EMPLEADO]],IS[],3,0),"OTROS")</f>
        <v>OTROS</v>
      </c>
      <c r="AQ1685" t="str">
        <f>+IFERROR(VLOOKUP(Tabla1[[#This Row],[EMPLEADO]],IS[[NÓMINA]:[INGENIERO]],2,0),"OTROS")</f>
        <v>OTROS</v>
      </c>
    </row>
    <row r="1686" spans="1:43" x14ac:dyDescent="0.25">
      <c r="A1686" t="s">
        <v>36</v>
      </c>
      <c r="B1686">
        <v>1</v>
      </c>
      <c r="C1686" t="s">
        <v>3298</v>
      </c>
      <c r="D1686" t="s">
        <v>38</v>
      </c>
      <c r="E1686" t="s">
        <v>312</v>
      </c>
      <c r="F1686" t="s">
        <v>3299</v>
      </c>
      <c r="G1686" s="17" t="s">
        <v>3300</v>
      </c>
      <c r="H1686" t="s">
        <v>1052</v>
      </c>
      <c r="I1686" t="s">
        <v>43</v>
      </c>
      <c r="J1686" t="s">
        <v>8</v>
      </c>
      <c r="K1686" t="s">
        <v>59</v>
      </c>
      <c r="L1686" t="s">
        <v>1641</v>
      </c>
      <c r="M1686" t="s">
        <v>1642</v>
      </c>
      <c r="N1686">
        <v>0</v>
      </c>
      <c r="O1686" t="s">
        <v>47</v>
      </c>
      <c r="P1686">
        <v>76</v>
      </c>
      <c r="Q1686" t="s">
        <v>48</v>
      </c>
      <c r="R1686" t="s">
        <v>317</v>
      </c>
      <c r="S1686" t="s">
        <v>318</v>
      </c>
      <c r="T1686" t="s">
        <v>51</v>
      </c>
      <c r="U1686" t="s">
        <v>353</v>
      </c>
      <c r="V1686">
        <v>1.1499999999999999</v>
      </c>
      <c r="W1686" s="1">
        <v>1808.95</v>
      </c>
      <c r="X1686">
        <v>1</v>
      </c>
      <c r="Y1686">
        <v>3.77</v>
      </c>
      <c r="Z1686">
        <v>4</v>
      </c>
      <c r="AA1686">
        <v>0.9425</v>
      </c>
      <c r="AB1686" s="2">
        <v>0</v>
      </c>
      <c r="AC1686" s="1">
        <v>0</v>
      </c>
      <c r="AD1686" s="7">
        <v>43496</v>
      </c>
      <c r="AE1686" s="7">
        <v>43496</v>
      </c>
      <c r="AF1686">
        <v>0</v>
      </c>
      <c r="AG1686" t="s">
        <v>53</v>
      </c>
      <c r="AH1686" s="2">
        <v>0</v>
      </c>
      <c r="AI1686" s="1">
        <v>0</v>
      </c>
      <c r="AJ1686" s="1">
        <v>0</v>
      </c>
      <c r="AK1686" s="6" t="str">
        <f>+IF(Tabla1[[#This Row],[REQUEST_TY]]="SR MANTENIMIENTO CORRECTIVO", "EMERGENCIA", "OTROS")</f>
        <v>EMERGENCIA</v>
      </c>
      <c r="AL1686" s="6" t="str">
        <f>+_xlfn.IFS(Tabla1[[#This Row],[Veces obj]]&lt;=1,"0-1",Tabla1[[#This Row],[Veces obj]]&lt;=2,"1-2",Tabla1[[#This Row],[Veces obj]]&lt;=3,"2-3",TRUE,"&gt;3")</f>
        <v>0-1</v>
      </c>
      <c r="AM1686" s="6" t="str">
        <f>+_xlfn.IFS(MONTH(Tabla1[[#This Row],[MES]])&lt;=3,"Q1",MONTH(Tabla1[[#This Row],[MES]])&lt;=6,"Q2",MONTH(Tabla1[[#This Row],[MES]])&lt;=9,"Q3",TRUE,"Q4")</f>
        <v>Q1</v>
      </c>
      <c r="AN1686" t="str">
        <f>+IFERROR(VLOOKUP(Tabla1[[#This Row],[CUENTA]],CTAS[],2,0),"OTROS")</f>
        <v>OTROS</v>
      </c>
      <c r="AP1686" t="str">
        <f>+IFERROR(VLOOKUP(Tabla1[[#This Row],[EMPLEADO]],IS[],3,0),"OTROS")</f>
        <v>OTROS</v>
      </c>
      <c r="AQ1686" t="str">
        <f>+IFERROR(VLOOKUP(Tabla1[[#This Row],[EMPLEADO]],IS[[NÓMINA]:[INGENIERO]],2,0),"OTROS")</f>
        <v>OTROS</v>
      </c>
    </row>
    <row r="1687" spans="1:43" x14ac:dyDescent="0.25">
      <c r="A1687" t="s">
        <v>4444</v>
      </c>
      <c r="B1687">
        <v>1</v>
      </c>
      <c r="C1687" t="s">
        <v>4735</v>
      </c>
      <c r="D1687" t="s">
        <v>38</v>
      </c>
      <c r="E1687" t="s">
        <v>613</v>
      </c>
      <c r="F1687" t="s">
        <v>4736</v>
      </c>
      <c r="G1687" s="17" t="s">
        <v>4737</v>
      </c>
      <c r="H1687" t="s">
        <v>691</v>
      </c>
      <c r="I1687" t="s">
        <v>43</v>
      </c>
      <c r="J1687" t="s">
        <v>8</v>
      </c>
      <c r="K1687" t="s">
        <v>4738</v>
      </c>
      <c r="L1687" t="s">
        <v>4739</v>
      </c>
      <c r="M1687" t="s">
        <v>1436</v>
      </c>
      <c r="N1687">
        <v>0</v>
      </c>
      <c r="O1687" t="s">
        <v>47</v>
      </c>
      <c r="P1687">
        <v>2618</v>
      </c>
      <c r="Q1687" t="s">
        <v>48</v>
      </c>
      <c r="R1687" t="s">
        <v>235</v>
      </c>
      <c r="S1687" t="s">
        <v>50</v>
      </c>
      <c r="T1687" t="s">
        <v>51</v>
      </c>
      <c r="U1687" t="s">
        <v>52</v>
      </c>
      <c r="V1687">
        <v>1.05</v>
      </c>
      <c r="W1687" s="1">
        <v>750.75000000000011</v>
      </c>
      <c r="X1687">
        <v>1</v>
      </c>
      <c r="Y1687">
        <v>4.7300000000000004</v>
      </c>
      <c r="Z1687">
        <v>5</v>
      </c>
      <c r="AA1687">
        <v>0.94600000000000006</v>
      </c>
      <c r="AB1687" s="2">
        <v>0</v>
      </c>
      <c r="AC1687" s="1">
        <v>0</v>
      </c>
      <c r="AD1687" s="7">
        <v>43504</v>
      </c>
      <c r="AE1687" s="7">
        <v>43504</v>
      </c>
      <c r="AF1687">
        <v>0</v>
      </c>
      <c r="AG1687" t="s">
        <v>53</v>
      </c>
      <c r="AH1687" s="2">
        <v>0</v>
      </c>
      <c r="AI1687" s="1">
        <v>0</v>
      </c>
      <c r="AJ1687" s="1">
        <v>0</v>
      </c>
      <c r="AK1687" s="6" t="str">
        <f>+IF(Tabla1[[#This Row],[REQUEST_TY]]="SR MANTENIMIENTO CORRECTIVO", "EMERGENCIA", "OTROS")</f>
        <v>EMERGENCIA</v>
      </c>
      <c r="AL1687" s="6" t="str">
        <f>+_xlfn.IFS(Tabla1[[#This Row],[Veces obj]]&lt;=1,"0-1",Tabla1[[#This Row],[Veces obj]]&lt;=2,"1-2",Tabla1[[#This Row],[Veces obj]]&lt;=3,"2-3",TRUE,"&gt;3")</f>
        <v>0-1</v>
      </c>
      <c r="AM1687" s="6" t="str">
        <f>+_xlfn.IFS(MONTH(Tabla1[[#This Row],[MES]])&lt;=3,"Q1",MONTH(Tabla1[[#This Row],[MES]])&lt;=6,"Q2",MONTH(Tabla1[[#This Row],[MES]])&lt;=9,"Q3",TRUE,"Q4")</f>
        <v>Q1</v>
      </c>
      <c r="AN1687" t="str">
        <f>+IFERROR(VLOOKUP(Tabla1[[#This Row],[CUENTA]],CTAS[],2,0),"OTROS")</f>
        <v>OTROS</v>
      </c>
      <c r="AP1687" t="str">
        <f>+IFERROR(VLOOKUP(Tabla1[[#This Row],[EMPLEADO]],IS[],3,0),"OTROS")</f>
        <v>OTROS</v>
      </c>
      <c r="AQ1687" t="str">
        <f>+IFERROR(VLOOKUP(Tabla1[[#This Row],[EMPLEADO]],IS[[NÓMINA]:[INGENIERO]],2,0),"OTROS")</f>
        <v>OTROS</v>
      </c>
    </row>
    <row r="1688" spans="1:43" x14ac:dyDescent="0.25">
      <c r="A1688" t="s">
        <v>4444</v>
      </c>
      <c r="B1688">
        <v>1</v>
      </c>
      <c r="C1688" t="s">
        <v>4816</v>
      </c>
      <c r="D1688" t="s">
        <v>38</v>
      </c>
      <c r="E1688" t="s">
        <v>39</v>
      </c>
      <c r="F1688" t="s">
        <v>4817</v>
      </c>
      <c r="G1688" s="17" t="s">
        <v>4818</v>
      </c>
      <c r="H1688" t="s">
        <v>136</v>
      </c>
      <c r="I1688" t="s">
        <v>43</v>
      </c>
      <c r="J1688" t="s">
        <v>8</v>
      </c>
      <c r="K1688" t="s">
        <v>3104</v>
      </c>
      <c r="L1688" t="s">
        <v>4819</v>
      </c>
      <c r="M1688" t="s">
        <v>736</v>
      </c>
      <c r="N1688">
        <v>0</v>
      </c>
      <c r="O1688" t="s">
        <v>47</v>
      </c>
      <c r="P1688">
        <v>2619</v>
      </c>
      <c r="Q1688" t="s">
        <v>48</v>
      </c>
      <c r="R1688" t="s">
        <v>49</v>
      </c>
      <c r="S1688" t="s">
        <v>50</v>
      </c>
      <c r="T1688" t="s">
        <v>51</v>
      </c>
      <c r="U1688" t="s">
        <v>52</v>
      </c>
      <c r="V1688">
        <v>1.05</v>
      </c>
      <c r="W1688" s="1">
        <v>750.75000000000011</v>
      </c>
      <c r="X1688">
        <v>1</v>
      </c>
      <c r="Y1688">
        <v>4.7300000000000004</v>
      </c>
      <c r="Z1688">
        <v>5</v>
      </c>
      <c r="AA1688">
        <v>0.94600000000000006</v>
      </c>
      <c r="AB1688" s="2">
        <v>0</v>
      </c>
      <c r="AC1688" s="1">
        <v>0</v>
      </c>
      <c r="AD1688" s="7">
        <v>43497</v>
      </c>
      <c r="AE1688" s="7">
        <v>43501</v>
      </c>
      <c r="AF1688">
        <v>1</v>
      </c>
      <c r="AG1688" t="s">
        <v>53</v>
      </c>
      <c r="AH1688" s="2">
        <v>0</v>
      </c>
      <c r="AI1688" s="1">
        <v>0</v>
      </c>
      <c r="AJ1688" s="1">
        <v>0</v>
      </c>
      <c r="AK1688" s="6" t="str">
        <f>+IF(Tabla1[[#This Row],[REQUEST_TY]]="SR MANTENIMIENTO CORRECTIVO", "EMERGENCIA", "OTROS")</f>
        <v>EMERGENCIA</v>
      </c>
      <c r="AL1688" s="6" t="str">
        <f>+_xlfn.IFS(Tabla1[[#This Row],[Veces obj]]&lt;=1,"0-1",Tabla1[[#This Row],[Veces obj]]&lt;=2,"1-2",Tabla1[[#This Row],[Veces obj]]&lt;=3,"2-3",TRUE,"&gt;3")</f>
        <v>0-1</v>
      </c>
      <c r="AM1688" s="6" t="str">
        <f>+_xlfn.IFS(MONTH(Tabla1[[#This Row],[MES]])&lt;=3,"Q1",MONTH(Tabla1[[#This Row],[MES]])&lt;=6,"Q2",MONTH(Tabla1[[#This Row],[MES]])&lt;=9,"Q3",TRUE,"Q4")</f>
        <v>Q1</v>
      </c>
      <c r="AN1688" t="str">
        <f>+IFERROR(VLOOKUP(Tabla1[[#This Row],[CUENTA]],CTAS[],2,0),"OTROS")</f>
        <v>OTROS</v>
      </c>
      <c r="AP1688" t="str">
        <f>+IFERROR(VLOOKUP(Tabla1[[#This Row],[EMPLEADO]],IS[],3,0),"OTROS")</f>
        <v>OTROS</v>
      </c>
      <c r="AQ1688" t="str">
        <f>+IFERROR(VLOOKUP(Tabla1[[#This Row],[EMPLEADO]],IS[[NÓMINA]:[INGENIERO]],2,0),"OTROS")</f>
        <v>OTROS</v>
      </c>
    </row>
    <row r="1689" spans="1:43" x14ac:dyDescent="0.25">
      <c r="A1689" t="s">
        <v>36</v>
      </c>
      <c r="B1689">
        <v>1</v>
      </c>
      <c r="C1689" t="s">
        <v>3301</v>
      </c>
      <c r="D1689" t="s">
        <v>38</v>
      </c>
      <c r="E1689" t="s">
        <v>133</v>
      </c>
      <c r="F1689" t="s">
        <v>3302</v>
      </c>
      <c r="G1689" s="17" t="s">
        <v>663</v>
      </c>
      <c r="H1689" t="s">
        <v>136</v>
      </c>
      <c r="I1689" t="s">
        <v>43</v>
      </c>
      <c r="J1689" t="s">
        <v>8</v>
      </c>
      <c r="K1689" t="s">
        <v>59</v>
      </c>
      <c r="L1689" t="s">
        <v>221</v>
      </c>
      <c r="M1689" t="s">
        <v>222</v>
      </c>
      <c r="N1689">
        <v>0</v>
      </c>
      <c r="O1689" t="s">
        <v>47</v>
      </c>
      <c r="P1689">
        <v>3</v>
      </c>
      <c r="Q1689" t="s">
        <v>388</v>
      </c>
      <c r="R1689" t="s">
        <v>138</v>
      </c>
      <c r="S1689" t="s">
        <v>139</v>
      </c>
      <c r="T1689" t="s">
        <v>51</v>
      </c>
      <c r="U1689" t="s">
        <v>872</v>
      </c>
      <c r="V1689">
        <v>0</v>
      </c>
      <c r="W1689" s="1">
        <v>0</v>
      </c>
      <c r="X1689">
        <v>1</v>
      </c>
      <c r="Y1689">
        <v>3.8</v>
      </c>
      <c r="Z1689">
        <v>4</v>
      </c>
      <c r="AA1689">
        <v>0.95</v>
      </c>
      <c r="AB1689" s="2">
        <v>0</v>
      </c>
      <c r="AC1689" s="1">
        <v>0</v>
      </c>
      <c r="AD1689" s="7">
        <v>43490</v>
      </c>
      <c r="AE1689" s="7">
        <v>43490</v>
      </c>
      <c r="AF1689">
        <v>0</v>
      </c>
      <c r="AG1689" t="s">
        <v>53</v>
      </c>
      <c r="AH1689" s="2">
        <v>0</v>
      </c>
      <c r="AI1689" s="1">
        <v>0</v>
      </c>
      <c r="AJ1689" s="1">
        <v>0</v>
      </c>
      <c r="AK1689" s="6" t="str">
        <f>+IF(Tabla1[[#This Row],[REQUEST_TY]]="SR MANTENIMIENTO CORRECTIVO", "EMERGENCIA", "OTROS")</f>
        <v>EMERGENCIA</v>
      </c>
      <c r="AL1689" s="6" t="str">
        <f>+_xlfn.IFS(Tabla1[[#This Row],[Veces obj]]&lt;=1,"0-1",Tabla1[[#This Row],[Veces obj]]&lt;=2,"1-2",Tabla1[[#This Row],[Veces obj]]&lt;=3,"2-3",TRUE,"&gt;3")</f>
        <v>0-1</v>
      </c>
      <c r="AM1689" s="6" t="str">
        <f>+_xlfn.IFS(MONTH(Tabla1[[#This Row],[MES]])&lt;=3,"Q1",MONTH(Tabla1[[#This Row],[MES]])&lt;=6,"Q2",MONTH(Tabla1[[#This Row],[MES]])&lt;=9,"Q3",TRUE,"Q4")</f>
        <v>Q1</v>
      </c>
      <c r="AN1689" t="str">
        <f>+IFERROR(VLOOKUP(Tabla1[[#This Row],[CUENTA]],CTAS[],2,0),"OTROS")</f>
        <v>OTROS</v>
      </c>
      <c r="AP1689" t="str">
        <f>+IFERROR(VLOOKUP(Tabla1[[#This Row],[EMPLEADO]],IS[],3,0),"OTROS")</f>
        <v>OTROS</v>
      </c>
      <c r="AQ1689" t="str">
        <f>+IFERROR(VLOOKUP(Tabla1[[#This Row],[EMPLEADO]],IS[[NÓMINA]:[INGENIERO]],2,0),"OTROS")</f>
        <v>OTROS</v>
      </c>
    </row>
    <row r="1690" spans="1:43" x14ac:dyDescent="0.25">
      <c r="A1690" t="s">
        <v>4444</v>
      </c>
      <c r="B1690">
        <v>1</v>
      </c>
      <c r="C1690" t="s">
        <v>4948</v>
      </c>
      <c r="D1690" t="s">
        <v>38</v>
      </c>
      <c r="E1690" t="s">
        <v>98</v>
      </c>
      <c r="F1690" t="s">
        <v>4949</v>
      </c>
      <c r="G1690" s="17" t="s">
        <v>3806</v>
      </c>
      <c r="H1690" t="s">
        <v>271</v>
      </c>
      <c r="I1690" t="s">
        <v>43</v>
      </c>
      <c r="J1690" t="s">
        <v>8</v>
      </c>
      <c r="K1690" t="s">
        <v>102</v>
      </c>
      <c r="L1690" t="s">
        <v>3807</v>
      </c>
      <c r="M1690" t="s">
        <v>3808</v>
      </c>
      <c r="N1690">
        <v>0</v>
      </c>
      <c r="O1690" t="s">
        <v>105</v>
      </c>
      <c r="P1690">
        <v>13</v>
      </c>
      <c r="Q1690" t="s">
        <v>194</v>
      </c>
      <c r="R1690" t="s">
        <v>63</v>
      </c>
      <c r="S1690" t="s">
        <v>64</v>
      </c>
      <c r="T1690" t="s">
        <v>51</v>
      </c>
      <c r="U1690" t="s">
        <v>195</v>
      </c>
      <c r="V1690">
        <v>0.6</v>
      </c>
      <c r="W1690" s="1">
        <v>393</v>
      </c>
      <c r="X1690">
        <v>1</v>
      </c>
      <c r="Y1690">
        <v>4.7699999999999996</v>
      </c>
      <c r="Z1690">
        <v>5</v>
      </c>
      <c r="AA1690">
        <v>0.95399999999999996</v>
      </c>
      <c r="AB1690" s="2">
        <v>0</v>
      </c>
      <c r="AC1690" s="1">
        <v>0</v>
      </c>
      <c r="AD1690" s="7">
        <v>43501</v>
      </c>
      <c r="AE1690" s="7">
        <v>43502</v>
      </c>
      <c r="AF1690">
        <v>1</v>
      </c>
      <c r="AG1690" t="s">
        <v>53</v>
      </c>
      <c r="AH1690" s="2">
        <v>0</v>
      </c>
      <c r="AI1690" s="1">
        <v>0</v>
      </c>
      <c r="AJ1690" s="1">
        <v>0</v>
      </c>
      <c r="AK1690" s="6" t="str">
        <f>+IF(Tabla1[[#This Row],[REQUEST_TY]]="SR MANTENIMIENTO CORRECTIVO", "EMERGENCIA", "OTROS")</f>
        <v>EMERGENCIA</v>
      </c>
      <c r="AL1690" s="6" t="str">
        <f>+_xlfn.IFS(Tabla1[[#This Row],[Veces obj]]&lt;=1,"0-1",Tabla1[[#This Row],[Veces obj]]&lt;=2,"1-2",Tabla1[[#This Row],[Veces obj]]&lt;=3,"2-3",TRUE,"&gt;3")</f>
        <v>0-1</v>
      </c>
      <c r="AM1690" s="6" t="str">
        <f>+_xlfn.IFS(MONTH(Tabla1[[#This Row],[MES]])&lt;=3,"Q1",MONTH(Tabla1[[#This Row],[MES]])&lt;=6,"Q2",MONTH(Tabla1[[#This Row],[MES]])&lt;=9,"Q3",TRUE,"Q4")</f>
        <v>Q1</v>
      </c>
      <c r="AN1690" t="str">
        <f>+IFERROR(VLOOKUP(Tabla1[[#This Row],[CUENTA]],CTAS[],2,0),"OTROS")</f>
        <v>OTROS</v>
      </c>
      <c r="AP1690" t="str">
        <f>+IFERROR(VLOOKUP(Tabla1[[#This Row],[EMPLEADO]],IS[],3,0),"OTROS")</f>
        <v>OTROS</v>
      </c>
      <c r="AQ1690" t="str">
        <f>+IFERROR(VLOOKUP(Tabla1[[#This Row],[EMPLEADO]],IS[[NÓMINA]:[INGENIERO]],2,0),"OTROS")</f>
        <v>OTROS</v>
      </c>
    </row>
    <row r="1691" spans="1:43" x14ac:dyDescent="0.25">
      <c r="A1691" t="s">
        <v>4444</v>
      </c>
      <c r="B1691">
        <v>1</v>
      </c>
      <c r="C1691" t="s">
        <v>5030</v>
      </c>
      <c r="D1691" t="s">
        <v>38</v>
      </c>
      <c r="E1691" t="s">
        <v>558</v>
      </c>
      <c r="F1691" t="s">
        <v>5031</v>
      </c>
      <c r="G1691" s="17" t="s">
        <v>989</v>
      </c>
      <c r="H1691" t="s">
        <v>691</v>
      </c>
      <c r="I1691" t="s">
        <v>43</v>
      </c>
      <c r="J1691" t="s">
        <v>8</v>
      </c>
      <c r="K1691" t="s">
        <v>990</v>
      </c>
      <c r="L1691" t="s">
        <v>991</v>
      </c>
      <c r="M1691" t="s">
        <v>640</v>
      </c>
      <c r="N1691">
        <v>0</v>
      </c>
      <c r="O1691" t="s">
        <v>47</v>
      </c>
      <c r="P1691">
        <v>21</v>
      </c>
      <c r="Q1691" t="s">
        <v>62</v>
      </c>
      <c r="R1691" t="s">
        <v>95</v>
      </c>
      <c r="S1691" t="s">
        <v>64</v>
      </c>
      <c r="T1691" t="s">
        <v>51</v>
      </c>
      <c r="U1691" t="s">
        <v>65</v>
      </c>
      <c r="V1691">
        <v>0.8</v>
      </c>
      <c r="W1691" s="1">
        <v>1092</v>
      </c>
      <c r="X1691">
        <v>1</v>
      </c>
      <c r="Y1691">
        <v>4.7699999999999996</v>
      </c>
      <c r="Z1691">
        <v>5</v>
      </c>
      <c r="AA1691">
        <v>0.95399999999999996</v>
      </c>
      <c r="AB1691" s="2">
        <v>0</v>
      </c>
      <c r="AC1691" s="1">
        <v>0</v>
      </c>
      <c r="AD1691" s="7">
        <v>43501</v>
      </c>
      <c r="AE1691" s="7">
        <v>43502</v>
      </c>
      <c r="AF1691">
        <v>1</v>
      </c>
      <c r="AG1691" t="s">
        <v>53</v>
      </c>
      <c r="AH1691" s="2">
        <v>0</v>
      </c>
      <c r="AI1691" s="1">
        <v>0</v>
      </c>
      <c r="AJ1691" s="1">
        <v>0</v>
      </c>
      <c r="AK1691" s="6" t="str">
        <f>+IF(Tabla1[[#This Row],[REQUEST_TY]]="SR MANTENIMIENTO CORRECTIVO", "EMERGENCIA", "OTROS")</f>
        <v>EMERGENCIA</v>
      </c>
      <c r="AL1691" s="6" t="str">
        <f>+_xlfn.IFS(Tabla1[[#This Row],[Veces obj]]&lt;=1,"0-1",Tabla1[[#This Row],[Veces obj]]&lt;=2,"1-2",Tabla1[[#This Row],[Veces obj]]&lt;=3,"2-3",TRUE,"&gt;3")</f>
        <v>0-1</v>
      </c>
      <c r="AM1691" s="6" t="str">
        <f>+_xlfn.IFS(MONTH(Tabla1[[#This Row],[MES]])&lt;=3,"Q1",MONTH(Tabla1[[#This Row],[MES]])&lt;=6,"Q2",MONTH(Tabla1[[#This Row],[MES]])&lt;=9,"Q3",TRUE,"Q4")</f>
        <v>Q1</v>
      </c>
      <c r="AN1691" t="str">
        <f>+IFERROR(VLOOKUP(Tabla1[[#This Row],[CUENTA]],CTAS[],2,0),"OTROS")</f>
        <v>OTROS</v>
      </c>
      <c r="AP1691" t="str">
        <f>+IFERROR(VLOOKUP(Tabla1[[#This Row],[EMPLEADO]],IS[],3,0),"OTROS")</f>
        <v>OTROS</v>
      </c>
      <c r="AQ1691" t="str">
        <f>+IFERROR(VLOOKUP(Tabla1[[#This Row],[EMPLEADO]],IS[[NÓMINA]:[INGENIERO]],2,0),"OTROS")</f>
        <v>OTROS</v>
      </c>
    </row>
    <row r="1692" spans="1:43" x14ac:dyDescent="0.25">
      <c r="A1692" t="s">
        <v>36</v>
      </c>
      <c r="B1692">
        <v>1</v>
      </c>
      <c r="C1692" t="s">
        <v>3303</v>
      </c>
      <c r="D1692" t="s">
        <v>38</v>
      </c>
      <c r="E1692" t="s">
        <v>133</v>
      </c>
      <c r="F1692" t="s">
        <v>3304</v>
      </c>
      <c r="G1692" s="17" t="s">
        <v>3305</v>
      </c>
      <c r="H1692" t="s">
        <v>136</v>
      </c>
      <c r="I1692" t="s">
        <v>43</v>
      </c>
      <c r="J1692" t="s">
        <v>8</v>
      </c>
      <c r="K1692" t="s">
        <v>59</v>
      </c>
      <c r="L1692" t="s">
        <v>3306</v>
      </c>
      <c r="M1692" t="s">
        <v>736</v>
      </c>
      <c r="N1692">
        <v>0</v>
      </c>
      <c r="O1692" t="s">
        <v>47</v>
      </c>
      <c r="P1692">
        <v>51</v>
      </c>
      <c r="Q1692" t="s">
        <v>82</v>
      </c>
      <c r="R1692" t="s">
        <v>138</v>
      </c>
      <c r="S1692" t="s">
        <v>139</v>
      </c>
      <c r="T1692" t="s">
        <v>51</v>
      </c>
      <c r="U1692" t="s">
        <v>140</v>
      </c>
      <c r="V1692">
        <v>1.1000000000000001</v>
      </c>
      <c r="W1692" s="1">
        <v>1730.3000000000004</v>
      </c>
      <c r="X1692">
        <v>1</v>
      </c>
      <c r="Y1692">
        <v>3.82</v>
      </c>
      <c r="Z1692">
        <v>4</v>
      </c>
      <c r="AA1692">
        <v>0.95499999999999996</v>
      </c>
      <c r="AB1692" s="2">
        <v>0</v>
      </c>
      <c r="AC1692" s="1">
        <v>0</v>
      </c>
      <c r="AD1692" s="7">
        <v>43483</v>
      </c>
      <c r="AE1692" s="7">
        <v>43486</v>
      </c>
      <c r="AF1692">
        <v>1</v>
      </c>
      <c r="AG1692" t="s">
        <v>53</v>
      </c>
      <c r="AH1692" s="2">
        <v>0</v>
      </c>
      <c r="AI1692" s="1">
        <v>0</v>
      </c>
      <c r="AJ1692" s="1">
        <v>0</v>
      </c>
      <c r="AK1692" s="6" t="str">
        <f>+IF(Tabla1[[#This Row],[REQUEST_TY]]="SR MANTENIMIENTO CORRECTIVO", "EMERGENCIA", "OTROS")</f>
        <v>EMERGENCIA</v>
      </c>
      <c r="AL1692" s="6" t="str">
        <f>+_xlfn.IFS(Tabla1[[#This Row],[Veces obj]]&lt;=1,"0-1",Tabla1[[#This Row],[Veces obj]]&lt;=2,"1-2",Tabla1[[#This Row],[Veces obj]]&lt;=3,"2-3",TRUE,"&gt;3")</f>
        <v>0-1</v>
      </c>
      <c r="AM1692" s="6" t="str">
        <f>+_xlfn.IFS(MONTH(Tabla1[[#This Row],[MES]])&lt;=3,"Q1",MONTH(Tabla1[[#This Row],[MES]])&lt;=6,"Q2",MONTH(Tabla1[[#This Row],[MES]])&lt;=9,"Q3",TRUE,"Q4")</f>
        <v>Q1</v>
      </c>
      <c r="AN1692" t="str">
        <f>+IFERROR(VLOOKUP(Tabla1[[#This Row],[CUENTA]],CTAS[],2,0),"OTROS")</f>
        <v>OTROS</v>
      </c>
      <c r="AP1692" t="str">
        <f>+IFERROR(VLOOKUP(Tabla1[[#This Row],[EMPLEADO]],IS[],3,0),"OTROS")</f>
        <v>OTROS</v>
      </c>
      <c r="AQ1692" t="str">
        <f>+IFERROR(VLOOKUP(Tabla1[[#This Row],[EMPLEADO]],IS[[NÓMINA]:[INGENIERO]],2,0),"OTROS")</f>
        <v>OTROS</v>
      </c>
    </row>
    <row r="1693" spans="1:43" x14ac:dyDescent="0.25">
      <c r="A1693" t="s">
        <v>4444</v>
      </c>
      <c r="B1693">
        <v>1</v>
      </c>
      <c r="C1693" t="s">
        <v>6362</v>
      </c>
      <c r="D1693" t="s">
        <v>38</v>
      </c>
      <c r="E1693" t="s">
        <v>133</v>
      </c>
      <c r="F1693" t="s">
        <v>6363</v>
      </c>
      <c r="G1693" s="17" t="s">
        <v>4771</v>
      </c>
      <c r="H1693" t="s">
        <v>220</v>
      </c>
      <c r="I1693" t="s">
        <v>43</v>
      </c>
      <c r="J1693" t="s">
        <v>8</v>
      </c>
      <c r="K1693" t="s">
        <v>59</v>
      </c>
      <c r="L1693" t="s">
        <v>60</v>
      </c>
      <c r="M1693" t="s">
        <v>61</v>
      </c>
      <c r="N1693">
        <v>0</v>
      </c>
      <c r="O1693" t="s">
        <v>47</v>
      </c>
      <c r="P1693">
        <v>7</v>
      </c>
      <c r="Q1693" t="s">
        <v>194</v>
      </c>
      <c r="R1693" t="s">
        <v>138</v>
      </c>
      <c r="S1693" t="s">
        <v>139</v>
      </c>
      <c r="T1693" t="s">
        <v>51</v>
      </c>
      <c r="U1693" t="s">
        <v>224</v>
      </c>
      <c r="V1693">
        <v>0.8</v>
      </c>
      <c r="W1693" s="1">
        <v>1258.4000000000003</v>
      </c>
      <c r="X1693">
        <v>1</v>
      </c>
      <c r="Y1693">
        <v>3.82</v>
      </c>
      <c r="Z1693">
        <v>4</v>
      </c>
      <c r="AA1693">
        <v>0.95499999999999996</v>
      </c>
      <c r="AB1693" s="2">
        <v>0</v>
      </c>
      <c r="AC1693" s="1">
        <v>0</v>
      </c>
      <c r="AD1693" s="7">
        <v>43514</v>
      </c>
      <c r="AE1693" s="7">
        <v>43515</v>
      </c>
      <c r="AF1693">
        <v>1</v>
      </c>
      <c r="AG1693" t="s">
        <v>53</v>
      </c>
      <c r="AH1693" s="2">
        <v>0</v>
      </c>
      <c r="AI1693" s="1">
        <v>0</v>
      </c>
      <c r="AJ1693" s="1">
        <v>0</v>
      </c>
      <c r="AK1693" s="6" t="str">
        <f>+IF(Tabla1[[#This Row],[REQUEST_TY]]="SR MANTENIMIENTO CORRECTIVO", "EMERGENCIA", "OTROS")</f>
        <v>EMERGENCIA</v>
      </c>
      <c r="AL1693" s="6" t="str">
        <f>+_xlfn.IFS(Tabla1[[#This Row],[Veces obj]]&lt;=1,"0-1",Tabla1[[#This Row],[Veces obj]]&lt;=2,"1-2",Tabla1[[#This Row],[Veces obj]]&lt;=3,"2-3",TRUE,"&gt;3")</f>
        <v>0-1</v>
      </c>
      <c r="AM1693" s="6" t="str">
        <f>+_xlfn.IFS(MONTH(Tabla1[[#This Row],[MES]])&lt;=3,"Q1",MONTH(Tabla1[[#This Row],[MES]])&lt;=6,"Q2",MONTH(Tabla1[[#This Row],[MES]])&lt;=9,"Q3",TRUE,"Q4")</f>
        <v>Q1</v>
      </c>
      <c r="AN1693" t="str">
        <f>+IFERROR(VLOOKUP(Tabla1[[#This Row],[CUENTA]],CTAS[],2,0),"OTROS")</f>
        <v>OTROS</v>
      </c>
      <c r="AP1693" t="str">
        <f>+IFERROR(VLOOKUP(Tabla1[[#This Row],[EMPLEADO]],IS[],3,0),"OTROS")</f>
        <v>OTROS</v>
      </c>
      <c r="AQ1693" t="str">
        <f>+IFERROR(VLOOKUP(Tabla1[[#This Row],[EMPLEADO]],IS[[NÓMINA]:[INGENIERO]],2,0),"OTROS")</f>
        <v>OTROS</v>
      </c>
    </row>
    <row r="1694" spans="1:43" x14ac:dyDescent="0.25">
      <c r="A1694" t="s">
        <v>4444</v>
      </c>
      <c r="B1694">
        <v>1</v>
      </c>
      <c r="C1694" t="s">
        <v>7288</v>
      </c>
      <c r="D1694" t="s">
        <v>38</v>
      </c>
      <c r="E1694" t="s">
        <v>133</v>
      </c>
      <c r="F1694" t="s">
        <v>7289</v>
      </c>
      <c r="G1694" s="17" t="s">
        <v>2889</v>
      </c>
      <c r="H1694" t="s">
        <v>1130</v>
      </c>
      <c r="I1694" t="s">
        <v>43</v>
      </c>
      <c r="J1694" t="s">
        <v>8</v>
      </c>
      <c r="K1694" t="s">
        <v>59</v>
      </c>
      <c r="L1694" t="s">
        <v>2024</v>
      </c>
      <c r="M1694" t="s">
        <v>1778</v>
      </c>
      <c r="N1694">
        <v>0</v>
      </c>
      <c r="O1694" t="s">
        <v>47</v>
      </c>
      <c r="P1694">
        <v>21</v>
      </c>
      <c r="Q1694" t="s">
        <v>62</v>
      </c>
      <c r="R1694" t="s">
        <v>138</v>
      </c>
      <c r="S1694" t="s">
        <v>139</v>
      </c>
      <c r="T1694" t="s">
        <v>51</v>
      </c>
      <c r="U1694" t="s">
        <v>262</v>
      </c>
      <c r="V1694">
        <v>1.05</v>
      </c>
      <c r="W1694" s="1">
        <v>1651.6500000000003</v>
      </c>
      <c r="X1694">
        <v>1</v>
      </c>
      <c r="Y1694">
        <v>3.83</v>
      </c>
      <c r="Z1694">
        <v>4</v>
      </c>
      <c r="AA1694">
        <v>0.95750000000000002</v>
      </c>
      <c r="AB1694" s="2">
        <v>0</v>
      </c>
      <c r="AC1694" s="1">
        <v>0</v>
      </c>
      <c r="AD1694" s="7">
        <v>43524</v>
      </c>
      <c r="AE1694" s="7">
        <v>43524</v>
      </c>
      <c r="AF1694">
        <v>0</v>
      </c>
      <c r="AG1694" t="s">
        <v>53</v>
      </c>
      <c r="AH1694" s="2">
        <v>0</v>
      </c>
      <c r="AI1694" s="1">
        <v>0</v>
      </c>
      <c r="AJ1694" s="1">
        <v>0</v>
      </c>
      <c r="AK1694" s="6" t="str">
        <f>+IF(Tabla1[[#This Row],[REQUEST_TY]]="SR MANTENIMIENTO CORRECTIVO", "EMERGENCIA", "OTROS")</f>
        <v>EMERGENCIA</v>
      </c>
      <c r="AL1694" s="6" t="str">
        <f>+_xlfn.IFS(Tabla1[[#This Row],[Veces obj]]&lt;=1,"0-1",Tabla1[[#This Row],[Veces obj]]&lt;=2,"1-2",Tabla1[[#This Row],[Veces obj]]&lt;=3,"2-3",TRUE,"&gt;3")</f>
        <v>0-1</v>
      </c>
      <c r="AM1694" s="6" t="str">
        <f>+_xlfn.IFS(MONTH(Tabla1[[#This Row],[MES]])&lt;=3,"Q1",MONTH(Tabla1[[#This Row],[MES]])&lt;=6,"Q2",MONTH(Tabla1[[#This Row],[MES]])&lt;=9,"Q3",TRUE,"Q4")</f>
        <v>Q1</v>
      </c>
      <c r="AN1694" t="str">
        <f>+IFERROR(VLOOKUP(Tabla1[[#This Row],[CUENTA]],CTAS[],2,0),"OTROS")</f>
        <v>OTROS</v>
      </c>
      <c r="AP1694" t="str">
        <f>+IFERROR(VLOOKUP(Tabla1[[#This Row],[EMPLEADO]],IS[],3,0),"OTROS")</f>
        <v>OTROS</v>
      </c>
      <c r="AQ1694" t="str">
        <f>+IFERROR(VLOOKUP(Tabla1[[#This Row],[EMPLEADO]],IS[[NÓMINA]:[INGENIERO]],2,0),"OTROS")</f>
        <v>OTROS</v>
      </c>
    </row>
    <row r="1695" spans="1:43" x14ac:dyDescent="0.25">
      <c r="A1695" t="s">
        <v>36</v>
      </c>
      <c r="B1695">
        <v>1</v>
      </c>
      <c r="C1695" t="s">
        <v>3307</v>
      </c>
      <c r="D1695" t="s">
        <v>38</v>
      </c>
      <c r="E1695" t="s">
        <v>294</v>
      </c>
      <c r="F1695" t="s">
        <v>3308</v>
      </c>
      <c r="G1695" s="17" t="s">
        <v>3309</v>
      </c>
      <c r="H1695" t="s">
        <v>79</v>
      </c>
      <c r="I1695" t="s">
        <v>43</v>
      </c>
      <c r="J1695" t="s">
        <v>8</v>
      </c>
      <c r="K1695" t="s">
        <v>3310</v>
      </c>
      <c r="L1695" t="s">
        <v>3311</v>
      </c>
      <c r="M1695" t="s">
        <v>1482</v>
      </c>
      <c r="N1695">
        <v>0</v>
      </c>
      <c r="O1695" t="s">
        <v>47</v>
      </c>
      <c r="P1695">
        <v>207</v>
      </c>
      <c r="Q1695" t="s">
        <v>48</v>
      </c>
      <c r="R1695" t="s">
        <v>95</v>
      </c>
      <c r="S1695" t="s">
        <v>64</v>
      </c>
      <c r="T1695" t="s">
        <v>51</v>
      </c>
      <c r="U1695" t="s">
        <v>96</v>
      </c>
      <c r="V1695">
        <v>1.1000000000000001</v>
      </c>
      <c r="W1695" s="1">
        <v>1501.5000000000002</v>
      </c>
      <c r="X1695">
        <v>1</v>
      </c>
      <c r="Y1695">
        <v>4.8</v>
      </c>
      <c r="Z1695">
        <v>5</v>
      </c>
      <c r="AA1695">
        <v>0.96</v>
      </c>
      <c r="AB1695" s="2">
        <v>0</v>
      </c>
      <c r="AC1695" s="1">
        <v>0</v>
      </c>
      <c r="AD1695" s="7">
        <v>43488</v>
      </c>
      <c r="AE1695" s="7">
        <v>43488</v>
      </c>
      <c r="AF1695">
        <v>0</v>
      </c>
      <c r="AG1695" t="s">
        <v>53</v>
      </c>
      <c r="AH1695" s="2">
        <v>0</v>
      </c>
      <c r="AI1695" s="1">
        <v>0</v>
      </c>
      <c r="AJ1695" s="1">
        <v>0</v>
      </c>
      <c r="AK1695" s="6" t="str">
        <f>+IF(Tabla1[[#This Row],[REQUEST_TY]]="SR MANTENIMIENTO CORRECTIVO", "EMERGENCIA", "OTROS")</f>
        <v>EMERGENCIA</v>
      </c>
      <c r="AL1695" s="6" t="str">
        <f>+_xlfn.IFS(Tabla1[[#This Row],[Veces obj]]&lt;=1,"0-1",Tabla1[[#This Row],[Veces obj]]&lt;=2,"1-2",Tabla1[[#This Row],[Veces obj]]&lt;=3,"2-3",TRUE,"&gt;3")</f>
        <v>0-1</v>
      </c>
      <c r="AM1695" s="6" t="str">
        <f>+_xlfn.IFS(MONTH(Tabla1[[#This Row],[MES]])&lt;=3,"Q1",MONTH(Tabla1[[#This Row],[MES]])&lt;=6,"Q2",MONTH(Tabla1[[#This Row],[MES]])&lt;=9,"Q3",TRUE,"Q4")</f>
        <v>Q1</v>
      </c>
      <c r="AN1695" t="str">
        <f>+IFERROR(VLOOKUP(Tabla1[[#This Row],[CUENTA]],CTAS[],2,0),"OTROS")</f>
        <v>OTROS</v>
      </c>
      <c r="AP1695" t="str">
        <f>+IFERROR(VLOOKUP(Tabla1[[#This Row],[EMPLEADO]],IS[],3,0),"OTROS")</f>
        <v>OTROS</v>
      </c>
      <c r="AQ1695" t="str">
        <f>+IFERROR(VLOOKUP(Tabla1[[#This Row],[EMPLEADO]],IS[[NÓMINA]:[INGENIERO]],2,0),"OTROS")</f>
        <v>OTROS</v>
      </c>
    </row>
    <row r="1696" spans="1:43" x14ac:dyDescent="0.25">
      <c r="A1696" t="s">
        <v>36</v>
      </c>
      <c r="B1696">
        <v>1</v>
      </c>
      <c r="C1696" t="s">
        <v>3312</v>
      </c>
      <c r="D1696" t="s">
        <v>38</v>
      </c>
      <c r="E1696" t="s">
        <v>217</v>
      </c>
      <c r="F1696" t="s">
        <v>3313</v>
      </c>
      <c r="G1696" s="17" t="s">
        <v>3314</v>
      </c>
      <c r="H1696" t="s">
        <v>691</v>
      </c>
      <c r="I1696" t="s">
        <v>43</v>
      </c>
      <c r="J1696" t="s">
        <v>8</v>
      </c>
      <c r="K1696" t="s">
        <v>59</v>
      </c>
      <c r="L1696" t="s">
        <v>1535</v>
      </c>
      <c r="M1696" t="s">
        <v>1536</v>
      </c>
      <c r="N1696">
        <v>0</v>
      </c>
      <c r="O1696" t="s">
        <v>47</v>
      </c>
      <c r="P1696">
        <v>58</v>
      </c>
      <c r="Q1696" t="s">
        <v>82</v>
      </c>
      <c r="R1696" t="s">
        <v>223</v>
      </c>
      <c r="S1696" t="s">
        <v>139</v>
      </c>
      <c r="T1696" t="s">
        <v>208</v>
      </c>
      <c r="U1696" t="s">
        <v>140</v>
      </c>
      <c r="V1696">
        <v>1.1000000000000001</v>
      </c>
      <c r="W1696" s="1">
        <v>1730.3000000000004</v>
      </c>
      <c r="X1696">
        <v>1</v>
      </c>
      <c r="Y1696">
        <v>5.77</v>
      </c>
      <c r="Z1696">
        <v>6</v>
      </c>
      <c r="AA1696">
        <v>0.96166666666666656</v>
      </c>
      <c r="AB1696" s="2">
        <v>0</v>
      </c>
      <c r="AC1696" s="1">
        <v>0</v>
      </c>
      <c r="AD1696" s="7">
        <v>43476</v>
      </c>
      <c r="AE1696" s="7">
        <v>43476</v>
      </c>
      <c r="AF1696">
        <v>0</v>
      </c>
      <c r="AG1696" t="s">
        <v>53</v>
      </c>
      <c r="AH1696" s="2">
        <v>0</v>
      </c>
      <c r="AI1696" s="1">
        <v>0</v>
      </c>
      <c r="AJ1696" s="1">
        <v>0</v>
      </c>
      <c r="AK1696" s="6" t="str">
        <f>+IF(Tabla1[[#This Row],[REQUEST_TY]]="SR MANTENIMIENTO CORRECTIVO", "EMERGENCIA", "OTROS")</f>
        <v>EMERGENCIA</v>
      </c>
      <c r="AL1696" s="6" t="str">
        <f>+_xlfn.IFS(Tabla1[[#This Row],[Veces obj]]&lt;=1,"0-1",Tabla1[[#This Row],[Veces obj]]&lt;=2,"1-2",Tabla1[[#This Row],[Veces obj]]&lt;=3,"2-3",TRUE,"&gt;3")</f>
        <v>0-1</v>
      </c>
      <c r="AM1696" s="6" t="str">
        <f>+_xlfn.IFS(MONTH(Tabla1[[#This Row],[MES]])&lt;=3,"Q1",MONTH(Tabla1[[#This Row],[MES]])&lt;=6,"Q2",MONTH(Tabla1[[#This Row],[MES]])&lt;=9,"Q3",TRUE,"Q4")</f>
        <v>Q1</v>
      </c>
      <c r="AN1696" t="str">
        <f>+IFERROR(VLOOKUP(Tabla1[[#This Row],[CUENTA]],CTAS[],2,0),"OTROS")</f>
        <v>OTROS</v>
      </c>
      <c r="AP1696" t="str">
        <f>+IFERROR(VLOOKUP(Tabla1[[#This Row],[EMPLEADO]],IS[],3,0),"OTROS")</f>
        <v>OTROS</v>
      </c>
      <c r="AQ1696" t="str">
        <f>+IFERROR(VLOOKUP(Tabla1[[#This Row],[EMPLEADO]],IS[[NÓMINA]:[INGENIERO]],2,0),"OTROS")</f>
        <v>OTROS</v>
      </c>
    </row>
    <row r="1697" spans="1:43" x14ac:dyDescent="0.25">
      <c r="A1697" t="s">
        <v>36</v>
      </c>
      <c r="B1697">
        <v>1</v>
      </c>
      <c r="C1697" t="s">
        <v>3315</v>
      </c>
      <c r="D1697" t="s">
        <v>38</v>
      </c>
      <c r="E1697" t="s">
        <v>258</v>
      </c>
      <c r="F1697" t="s">
        <v>3316</v>
      </c>
      <c r="G1697" s="17" t="s">
        <v>1026</v>
      </c>
      <c r="H1697" t="s">
        <v>101</v>
      </c>
      <c r="I1697" t="s">
        <v>43</v>
      </c>
      <c r="J1697" t="s">
        <v>8</v>
      </c>
      <c r="K1697" t="s">
        <v>102</v>
      </c>
      <c r="L1697" t="s">
        <v>1027</v>
      </c>
      <c r="M1697" t="s">
        <v>1028</v>
      </c>
      <c r="N1697">
        <v>0</v>
      </c>
      <c r="O1697" t="s">
        <v>105</v>
      </c>
      <c r="P1697">
        <v>1</v>
      </c>
      <c r="Q1697" t="s">
        <v>388</v>
      </c>
      <c r="R1697" t="s">
        <v>138</v>
      </c>
      <c r="S1697" t="s">
        <v>139</v>
      </c>
      <c r="T1697" t="s">
        <v>51</v>
      </c>
      <c r="U1697" t="s">
        <v>872</v>
      </c>
      <c r="V1697">
        <v>0</v>
      </c>
      <c r="W1697" s="1">
        <v>0</v>
      </c>
      <c r="X1697">
        <v>1</v>
      </c>
      <c r="Y1697">
        <v>3.85</v>
      </c>
      <c r="Z1697">
        <v>4</v>
      </c>
      <c r="AA1697">
        <v>0.96250000000000002</v>
      </c>
      <c r="AB1697" s="2">
        <v>0</v>
      </c>
      <c r="AC1697" s="1">
        <v>0</v>
      </c>
      <c r="AD1697" s="7">
        <v>43483</v>
      </c>
      <c r="AE1697" s="7">
        <v>43483</v>
      </c>
      <c r="AF1697">
        <v>0</v>
      </c>
      <c r="AG1697" t="s">
        <v>53</v>
      </c>
      <c r="AH1697" s="2">
        <v>0</v>
      </c>
      <c r="AI1697" s="1">
        <v>0</v>
      </c>
      <c r="AJ1697" s="1">
        <v>0</v>
      </c>
      <c r="AK1697" s="6" t="str">
        <f>+IF(Tabla1[[#This Row],[REQUEST_TY]]="SR MANTENIMIENTO CORRECTIVO", "EMERGENCIA", "OTROS")</f>
        <v>EMERGENCIA</v>
      </c>
      <c r="AL1697" s="6" t="str">
        <f>+_xlfn.IFS(Tabla1[[#This Row],[Veces obj]]&lt;=1,"0-1",Tabla1[[#This Row],[Veces obj]]&lt;=2,"1-2",Tabla1[[#This Row],[Veces obj]]&lt;=3,"2-3",TRUE,"&gt;3")</f>
        <v>0-1</v>
      </c>
      <c r="AM1697" s="6" t="str">
        <f>+_xlfn.IFS(MONTH(Tabla1[[#This Row],[MES]])&lt;=3,"Q1",MONTH(Tabla1[[#This Row],[MES]])&lt;=6,"Q2",MONTH(Tabla1[[#This Row],[MES]])&lt;=9,"Q3",TRUE,"Q4")</f>
        <v>Q1</v>
      </c>
      <c r="AN1697" t="str">
        <f>+IFERROR(VLOOKUP(Tabla1[[#This Row],[CUENTA]],CTAS[],2,0),"OTROS")</f>
        <v>OTROS</v>
      </c>
      <c r="AP1697" t="str">
        <f>+IFERROR(VLOOKUP(Tabla1[[#This Row],[EMPLEADO]],IS[],3,0),"OTROS")</f>
        <v>OTROS</v>
      </c>
      <c r="AQ1697" t="str">
        <f>+IFERROR(VLOOKUP(Tabla1[[#This Row],[EMPLEADO]],IS[[NÓMINA]:[INGENIERO]],2,0),"OTROS")</f>
        <v>OTROS</v>
      </c>
    </row>
    <row r="1698" spans="1:43" x14ac:dyDescent="0.25">
      <c r="A1698" t="s">
        <v>36</v>
      </c>
      <c r="B1698">
        <v>1</v>
      </c>
      <c r="C1698" t="s">
        <v>3317</v>
      </c>
      <c r="D1698" t="s">
        <v>38</v>
      </c>
      <c r="E1698" t="s">
        <v>613</v>
      </c>
      <c r="F1698" t="s">
        <v>3318</v>
      </c>
      <c r="G1698" s="17" t="s">
        <v>3319</v>
      </c>
      <c r="H1698" t="s">
        <v>915</v>
      </c>
      <c r="I1698" t="s">
        <v>43</v>
      </c>
      <c r="J1698" t="s">
        <v>8</v>
      </c>
      <c r="K1698" t="s">
        <v>144</v>
      </c>
      <c r="L1698" t="s">
        <v>3320</v>
      </c>
      <c r="M1698" t="s">
        <v>794</v>
      </c>
      <c r="N1698">
        <v>0</v>
      </c>
      <c r="O1698" t="s">
        <v>47</v>
      </c>
      <c r="P1698">
        <v>145</v>
      </c>
      <c r="Q1698" t="s">
        <v>48</v>
      </c>
      <c r="R1698" t="s">
        <v>235</v>
      </c>
      <c r="S1698" t="s">
        <v>50</v>
      </c>
      <c r="T1698" t="s">
        <v>51</v>
      </c>
      <c r="U1698" t="s">
        <v>52</v>
      </c>
      <c r="V1698">
        <v>1.05</v>
      </c>
      <c r="W1698" s="1">
        <v>750.75000000000011</v>
      </c>
      <c r="X1698">
        <v>1</v>
      </c>
      <c r="Y1698">
        <v>4.82</v>
      </c>
      <c r="Z1698">
        <v>5</v>
      </c>
      <c r="AA1698">
        <v>0.96400000000000008</v>
      </c>
      <c r="AB1698" s="2">
        <v>0</v>
      </c>
      <c r="AC1698" s="1">
        <v>0</v>
      </c>
      <c r="AD1698" s="7">
        <v>43495</v>
      </c>
      <c r="AE1698" s="7">
        <v>43495</v>
      </c>
      <c r="AF1698">
        <v>0</v>
      </c>
      <c r="AG1698" t="s">
        <v>53</v>
      </c>
      <c r="AH1698" s="2">
        <v>0</v>
      </c>
      <c r="AI1698" s="1">
        <v>0</v>
      </c>
      <c r="AJ1698" s="1">
        <v>0</v>
      </c>
      <c r="AK1698" s="6" t="str">
        <f>+IF(Tabla1[[#This Row],[REQUEST_TY]]="SR MANTENIMIENTO CORRECTIVO", "EMERGENCIA", "OTROS")</f>
        <v>EMERGENCIA</v>
      </c>
      <c r="AL1698" s="6" t="str">
        <f>+_xlfn.IFS(Tabla1[[#This Row],[Veces obj]]&lt;=1,"0-1",Tabla1[[#This Row],[Veces obj]]&lt;=2,"1-2",Tabla1[[#This Row],[Veces obj]]&lt;=3,"2-3",TRUE,"&gt;3")</f>
        <v>0-1</v>
      </c>
      <c r="AM1698" s="6" t="str">
        <f>+_xlfn.IFS(MONTH(Tabla1[[#This Row],[MES]])&lt;=3,"Q1",MONTH(Tabla1[[#This Row],[MES]])&lt;=6,"Q2",MONTH(Tabla1[[#This Row],[MES]])&lt;=9,"Q3",TRUE,"Q4")</f>
        <v>Q1</v>
      </c>
      <c r="AN1698" t="str">
        <f>+IFERROR(VLOOKUP(Tabla1[[#This Row],[CUENTA]],CTAS[],2,0),"OTROS")</f>
        <v>OTROS</v>
      </c>
      <c r="AP1698" t="str">
        <f>+IFERROR(VLOOKUP(Tabla1[[#This Row],[EMPLEADO]],IS[],3,0),"OTROS")</f>
        <v>OTROS</v>
      </c>
      <c r="AQ1698" t="str">
        <f>+IFERROR(VLOOKUP(Tabla1[[#This Row],[EMPLEADO]],IS[[NÓMINA]:[INGENIERO]],2,0),"OTROS")</f>
        <v>OTROS</v>
      </c>
    </row>
    <row r="1699" spans="1:43" x14ac:dyDescent="0.25">
      <c r="A1699" t="s">
        <v>4444</v>
      </c>
      <c r="B1699">
        <v>1</v>
      </c>
      <c r="C1699" t="s">
        <v>6102</v>
      </c>
      <c r="D1699" t="s">
        <v>38</v>
      </c>
      <c r="E1699" t="s">
        <v>85</v>
      </c>
      <c r="F1699" t="s">
        <v>6103</v>
      </c>
      <c r="G1699" s="17" t="s">
        <v>6104</v>
      </c>
      <c r="H1699" t="s">
        <v>1130</v>
      </c>
      <c r="I1699" t="s">
        <v>43</v>
      </c>
      <c r="J1699" t="s">
        <v>8</v>
      </c>
      <c r="K1699" t="s">
        <v>370</v>
      </c>
      <c r="L1699" t="s">
        <v>6105</v>
      </c>
      <c r="M1699" t="s">
        <v>2181</v>
      </c>
      <c r="N1699">
        <v>0</v>
      </c>
      <c r="O1699" t="s">
        <v>47</v>
      </c>
      <c r="P1699">
        <v>230</v>
      </c>
      <c r="Q1699" t="s">
        <v>48</v>
      </c>
      <c r="R1699" t="s">
        <v>49</v>
      </c>
      <c r="S1699" t="s">
        <v>50</v>
      </c>
      <c r="T1699" t="s">
        <v>51</v>
      </c>
      <c r="U1699" t="s">
        <v>52</v>
      </c>
      <c r="V1699">
        <v>1.05</v>
      </c>
      <c r="W1699" s="1">
        <v>750.75000000000011</v>
      </c>
      <c r="X1699">
        <v>1</v>
      </c>
      <c r="Y1699">
        <v>4.82</v>
      </c>
      <c r="Z1699">
        <v>5</v>
      </c>
      <c r="AA1699">
        <v>0.96400000000000008</v>
      </c>
      <c r="AB1699" s="2">
        <v>0</v>
      </c>
      <c r="AC1699" s="1">
        <v>0</v>
      </c>
      <c r="AD1699" s="7">
        <v>43516</v>
      </c>
      <c r="AE1699" s="7">
        <v>43517</v>
      </c>
      <c r="AF1699">
        <v>1</v>
      </c>
      <c r="AG1699" t="s">
        <v>53</v>
      </c>
      <c r="AH1699" s="2">
        <v>0</v>
      </c>
      <c r="AI1699" s="1">
        <v>0</v>
      </c>
      <c r="AJ1699" s="1">
        <v>0</v>
      </c>
      <c r="AK1699" s="6" t="str">
        <f>+IF(Tabla1[[#This Row],[REQUEST_TY]]="SR MANTENIMIENTO CORRECTIVO", "EMERGENCIA", "OTROS")</f>
        <v>EMERGENCIA</v>
      </c>
      <c r="AL1699" s="6" t="str">
        <f>+_xlfn.IFS(Tabla1[[#This Row],[Veces obj]]&lt;=1,"0-1",Tabla1[[#This Row],[Veces obj]]&lt;=2,"1-2",Tabla1[[#This Row],[Veces obj]]&lt;=3,"2-3",TRUE,"&gt;3")</f>
        <v>0-1</v>
      </c>
      <c r="AM1699" s="6" t="str">
        <f>+_xlfn.IFS(MONTH(Tabla1[[#This Row],[MES]])&lt;=3,"Q1",MONTH(Tabla1[[#This Row],[MES]])&lt;=6,"Q2",MONTH(Tabla1[[#This Row],[MES]])&lt;=9,"Q3",TRUE,"Q4")</f>
        <v>Q1</v>
      </c>
      <c r="AN1699" t="str">
        <f>+IFERROR(VLOOKUP(Tabla1[[#This Row],[CUENTA]],CTAS[],2,0),"OTROS")</f>
        <v>OTROS</v>
      </c>
      <c r="AP1699" t="str">
        <f>+IFERROR(VLOOKUP(Tabla1[[#This Row],[EMPLEADO]],IS[],3,0),"OTROS")</f>
        <v>OTROS</v>
      </c>
      <c r="AQ1699" t="str">
        <f>+IFERROR(VLOOKUP(Tabla1[[#This Row],[EMPLEADO]],IS[[NÓMINA]:[INGENIERO]],2,0),"OTROS")</f>
        <v>OTROS</v>
      </c>
    </row>
    <row r="1700" spans="1:43" x14ac:dyDescent="0.25">
      <c r="A1700" t="s">
        <v>36</v>
      </c>
      <c r="B1700">
        <v>1</v>
      </c>
      <c r="C1700" t="s">
        <v>3321</v>
      </c>
      <c r="D1700" t="s">
        <v>38</v>
      </c>
      <c r="E1700" t="s">
        <v>1784</v>
      </c>
      <c r="F1700" t="s">
        <v>3322</v>
      </c>
      <c r="G1700" s="17" t="s">
        <v>3323</v>
      </c>
      <c r="H1700" t="s">
        <v>136</v>
      </c>
      <c r="I1700" t="s">
        <v>43</v>
      </c>
      <c r="J1700" t="s">
        <v>8</v>
      </c>
      <c r="K1700" t="s">
        <v>3324</v>
      </c>
      <c r="L1700" t="s">
        <v>3325</v>
      </c>
      <c r="M1700" t="s">
        <v>736</v>
      </c>
      <c r="N1700">
        <v>0</v>
      </c>
      <c r="O1700" t="s">
        <v>47</v>
      </c>
      <c r="P1700">
        <v>42</v>
      </c>
      <c r="Q1700" t="s">
        <v>82</v>
      </c>
      <c r="R1700" t="s">
        <v>1789</v>
      </c>
      <c r="S1700" t="s">
        <v>110</v>
      </c>
      <c r="T1700" t="s">
        <v>51</v>
      </c>
      <c r="U1700" t="s">
        <v>3326</v>
      </c>
      <c r="V1700">
        <v>1.1499999999999999</v>
      </c>
      <c r="W1700" s="1">
        <v>2466.75</v>
      </c>
      <c r="X1700">
        <v>1</v>
      </c>
      <c r="Y1700">
        <v>2.9</v>
      </c>
      <c r="Z1700">
        <v>3</v>
      </c>
      <c r="AA1700">
        <v>0.96666666666666667</v>
      </c>
      <c r="AB1700" s="2">
        <v>0</v>
      </c>
      <c r="AC1700" s="1">
        <v>0</v>
      </c>
      <c r="AD1700" s="7">
        <v>43476</v>
      </c>
      <c r="AE1700" s="7">
        <v>43479</v>
      </c>
      <c r="AF1700">
        <v>1</v>
      </c>
      <c r="AG1700" t="s">
        <v>53</v>
      </c>
      <c r="AH1700" s="2">
        <v>0</v>
      </c>
      <c r="AI1700" s="1">
        <v>0</v>
      </c>
      <c r="AJ1700" s="1">
        <v>0</v>
      </c>
      <c r="AK1700" s="6" t="str">
        <f>+IF(Tabla1[[#This Row],[REQUEST_TY]]="SR MANTENIMIENTO CORRECTIVO", "EMERGENCIA", "OTROS")</f>
        <v>EMERGENCIA</v>
      </c>
      <c r="AL1700" s="6" t="str">
        <f>+_xlfn.IFS(Tabla1[[#This Row],[Veces obj]]&lt;=1,"0-1",Tabla1[[#This Row],[Veces obj]]&lt;=2,"1-2",Tabla1[[#This Row],[Veces obj]]&lt;=3,"2-3",TRUE,"&gt;3")</f>
        <v>0-1</v>
      </c>
      <c r="AM1700" s="6" t="str">
        <f>+_xlfn.IFS(MONTH(Tabla1[[#This Row],[MES]])&lt;=3,"Q1",MONTH(Tabla1[[#This Row],[MES]])&lt;=6,"Q2",MONTH(Tabla1[[#This Row],[MES]])&lt;=9,"Q3",TRUE,"Q4")</f>
        <v>Q1</v>
      </c>
      <c r="AN1700" t="str">
        <f>+IFERROR(VLOOKUP(Tabla1[[#This Row],[CUENTA]],CTAS[],2,0),"OTROS")</f>
        <v>OTROS</v>
      </c>
      <c r="AP1700" t="str">
        <f>+IFERROR(VLOOKUP(Tabla1[[#This Row],[EMPLEADO]],IS[],3,0),"OTROS")</f>
        <v>OTROS</v>
      </c>
      <c r="AQ1700" t="str">
        <f>+IFERROR(VLOOKUP(Tabla1[[#This Row],[EMPLEADO]],IS[[NÓMINA]:[INGENIERO]],2,0),"OTROS")</f>
        <v>OTROS</v>
      </c>
    </row>
    <row r="1701" spans="1:43" x14ac:dyDescent="0.25">
      <c r="A1701" t="s">
        <v>36</v>
      </c>
      <c r="B1701">
        <v>1</v>
      </c>
      <c r="C1701" t="s">
        <v>3327</v>
      </c>
      <c r="D1701" t="s">
        <v>38</v>
      </c>
      <c r="E1701" t="s">
        <v>133</v>
      </c>
      <c r="F1701" t="s">
        <v>901</v>
      </c>
      <c r="G1701" s="17" t="s">
        <v>3328</v>
      </c>
      <c r="H1701" t="s">
        <v>136</v>
      </c>
      <c r="I1701" t="s">
        <v>43</v>
      </c>
      <c r="J1701" t="s">
        <v>8</v>
      </c>
      <c r="K1701" t="s">
        <v>59</v>
      </c>
      <c r="L1701" t="s">
        <v>1164</v>
      </c>
      <c r="M1701" t="s">
        <v>222</v>
      </c>
      <c r="N1701">
        <v>0</v>
      </c>
      <c r="O1701" t="s">
        <v>47</v>
      </c>
      <c r="P1701">
        <v>22</v>
      </c>
      <c r="Q1701" t="s">
        <v>62</v>
      </c>
      <c r="R1701" t="s">
        <v>138</v>
      </c>
      <c r="S1701" t="s">
        <v>139</v>
      </c>
      <c r="T1701" t="s">
        <v>51</v>
      </c>
      <c r="U1701" t="s">
        <v>262</v>
      </c>
      <c r="V1701">
        <v>1.05</v>
      </c>
      <c r="W1701" s="1">
        <v>1651.6500000000003</v>
      </c>
      <c r="X1701">
        <v>1</v>
      </c>
      <c r="Y1701">
        <v>3.87</v>
      </c>
      <c r="Z1701">
        <v>4</v>
      </c>
      <c r="AA1701">
        <v>0.96750000000000003</v>
      </c>
      <c r="AB1701" s="2">
        <v>0</v>
      </c>
      <c r="AC1701" s="1">
        <v>0</v>
      </c>
      <c r="AD1701" s="7">
        <v>43483</v>
      </c>
      <c r="AE1701" s="7">
        <v>43486</v>
      </c>
      <c r="AF1701">
        <v>1</v>
      </c>
      <c r="AG1701" t="s">
        <v>53</v>
      </c>
      <c r="AH1701" s="2">
        <v>0</v>
      </c>
      <c r="AI1701" s="1">
        <v>0</v>
      </c>
      <c r="AJ1701" s="1">
        <v>0</v>
      </c>
      <c r="AK1701" s="6" t="str">
        <f>+IF(Tabla1[[#This Row],[REQUEST_TY]]="SR MANTENIMIENTO CORRECTIVO", "EMERGENCIA", "OTROS")</f>
        <v>EMERGENCIA</v>
      </c>
      <c r="AL1701" s="6" t="str">
        <f>+_xlfn.IFS(Tabla1[[#This Row],[Veces obj]]&lt;=1,"0-1",Tabla1[[#This Row],[Veces obj]]&lt;=2,"1-2",Tabla1[[#This Row],[Veces obj]]&lt;=3,"2-3",TRUE,"&gt;3")</f>
        <v>0-1</v>
      </c>
      <c r="AM1701" s="6" t="str">
        <f>+_xlfn.IFS(MONTH(Tabla1[[#This Row],[MES]])&lt;=3,"Q1",MONTH(Tabla1[[#This Row],[MES]])&lt;=6,"Q2",MONTH(Tabla1[[#This Row],[MES]])&lt;=9,"Q3",TRUE,"Q4")</f>
        <v>Q1</v>
      </c>
      <c r="AN1701" t="str">
        <f>+IFERROR(VLOOKUP(Tabla1[[#This Row],[CUENTA]],CTAS[],2,0),"OTROS")</f>
        <v>OTROS</v>
      </c>
      <c r="AP1701" t="str">
        <f>+IFERROR(VLOOKUP(Tabla1[[#This Row],[EMPLEADO]],IS[],3,0),"OTROS")</f>
        <v>OTROS</v>
      </c>
      <c r="AQ1701" t="str">
        <f>+IFERROR(VLOOKUP(Tabla1[[#This Row],[EMPLEADO]],IS[[NÓMINA]:[INGENIERO]],2,0),"OTROS")</f>
        <v>OTROS</v>
      </c>
    </row>
    <row r="1702" spans="1:43" x14ac:dyDescent="0.25">
      <c r="A1702" t="s">
        <v>4444</v>
      </c>
      <c r="B1702">
        <v>1</v>
      </c>
      <c r="C1702" t="s">
        <v>5514</v>
      </c>
      <c r="D1702" t="s">
        <v>38</v>
      </c>
      <c r="E1702" t="s">
        <v>39</v>
      </c>
      <c r="F1702" t="s">
        <v>5515</v>
      </c>
      <c r="G1702" s="17" t="s">
        <v>5516</v>
      </c>
      <c r="H1702" t="s">
        <v>384</v>
      </c>
      <c r="I1702" t="s">
        <v>43</v>
      </c>
      <c r="J1702" t="s">
        <v>8</v>
      </c>
      <c r="K1702" t="s">
        <v>254</v>
      </c>
      <c r="L1702" t="s">
        <v>5517</v>
      </c>
      <c r="M1702" t="s">
        <v>959</v>
      </c>
      <c r="N1702">
        <v>0</v>
      </c>
      <c r="O1702" t="s">
        <v>47</v>
      </c>
      <c r="P1702">
        <v>323</v>
      </c>
      <c r="Q1702" t="s">
        <v>48</v>
      </c>
      <c r="R1702" t="s">
        <v>49</v>
      </c>
      <c r="S1702" t="s">
        <v>50</v>
      </c>
      <c r="T1702" t="s">
        <v>51</v>
      </c>
      <c r="U1702" t="s">
        <v>52</v>
      </c>
      <c r="V1702">
        <v>1.05</v>
      </c>
      <c r="W1702" s="1">
        <v>750.75000000000011</v>
      </c>
      <c r="X1702">
        <v>1</v>
      </c>
      <c r="Y1702">
        <v>4.8499999999999996</v>
      </c>
      <c r="Z1702">
        <v>5</v>
      </c>
      <c r="AA1702">
        <v>0.97</v>
      </c>
      <c r="AB1702" s="2">
        <v>0</v>
      </c>
      <c r="AC1702" s="1">
        <v>0</v>
      </c>
      <c r="AD1702" s="7">
        <v>43507</v>
      </c>
      <c r="AE1702" s="7">
        <v>43507</v>
      </c>
      <c r="AF1702">
        <v>0</v>
      </c>
      <c r="AG1702" t="s">
        <v>53</v>
      </c>
      <c r="AH1702" s="2">
        <v>0</v>
      </c>
      <c r="AI1702" s="1">
        <v>0</v>
      </c>
      <c r="AJ1702" s="1">
        <v>0</v>
      </c>
      <c r="AK1702" s="6" t="str">
        <f>+IF(Tabla1[[#This Row],[REQUEST_TY]]="SR MANTENIMIENTO CORRECTIVO", "EMERGENCIA", "OTROS")</f>
        <v>EMERGENCIA</v>
      </c>
      <c r="AL1702" s="6" t="str">
        <f>+_xlfn.IFS(Tabla1[[#This Row],[Veces obj]]&lt;=1,"0-1",Tabla1[[#This Row],[Veces obj]]&lt;=2,"1-2",Tabla1[[#This Row],[Veces obj]]&lt;=3,"2-3",TRUE,"&gt;3")</f>
        <v>0-1</v>
      </c>
      <c r="AM1702" s="6" t="str">
        <f>+_xlfn.IFS(MONTH(Tabla1[[#This Row],[MES]])&lt;=3,"Q1",MONTH(Tabla1[[#This Row],[MES]])&lt;=6,"Q2",MONTH(Tabla1[[#This Row],[MES]])&lt;=9,"Q3",TRUE,"Q4")</f>
        <v>Q1</v>
      </c>
      <c r="AN1702" t="str">
        <f>+IFERROR(VLOOKUP(Tabla1[[#This Row],[CUENTA]],CTAS[],2,0),"OTROS")</f>
        <v>OTROS</v>
      </c>
      <c r="AP1702" t="str">
        <f>+IFERROR(VLOOKUP(Tabla1[[#This Row],[EMPLEADO]],IS[],3,0),"OTROS")</f>
        <v>OTROS</v>
      </c>
      <c r="AQ1702" t="str">
        <f>+IFERROR(VLOOKUP(Tabla1[[#This Row],[EMPLEADO]],IS[[NÓMINA]:[INGENIERO]],2,0),"OTROS")</f>
        <v>OTROS</v>
      </c>
    </row>
    <row r="1703" spans="1:43" x14ac:dyDescent="0.25">
      <c r="A1703" t="s">
        <v>4444</v>
      </c>
      <c r="B1703">
        <v>1</v>
      </c>
      <c r="C1703" t="s">
        <v>6738</v>
      </c>
      <c r="D1703" t="s">
        <v>38</v>
      </c>
      <c r="E1703" t="s">
        <v>1346</v>
      </c>
      <c r="F1703" t="s">
        <v>6739</v>
      </c>
      <c r="G1703" s="17" t="s">
        <v>6740</v>
      </c>
      <c r="H1703" t="s">
        <v>384</v>
      </c>
      <c r="I1703" t="s">
        <v>43</v>
      </c>
      <c r="J1703" t="s">
        <v>8</v>
      </c>
      <c r="K1703" t="s">
        <v>3324</v>
      </c>
      <c r="L1703" t="s">
        <v>3325</v>
      </c>
      <c r="M1703" t="s">
        <v>736</v>
      </c>
      <c r="N1703">
        <v>0</v>
      </c>
      <c r="O1703" t="s">
        <v>47</v>
      </c>
      <c r="P1703">
        <v>149</v>
      </c>
      <c r="Q1703" t="s">
        <v>48</v>
      </c>
      <c r="R1703" t="s">
        <v>223</v>
      </c>
      <c r="S1703" t="s">
        <v>139</v>
      </c>
      <c r="T1703" t="s">
        <v>51</v>
      </c>
      <c r="U1703" t="s">
        <v>353</v>
      </c>
      <c r="V1703">
        <v>1.1499999999999999</v>
      </c>
      <c r="W1703" s="1">
        <v>1808.95</v>
      </c>
      <c r="X1703">
        <v>1</v>
      </c>
      <c r="Y1703">
        <v>3.88</v>
      </c>
      <c r="Z1703">
        <v>4</v>
      </c>
      <c r="AA1703">
        <v>0.97</v>
      </c>
      <c r="AB1703" s="2">
        <v>0</v>
      </c>
      <c r="AC1703" s="1">
        <v>0</v>
      </c>
      <c r="AD1703" s="7">
        <v>43522</v>
      </c>
      <c r="AE1703" s="7">
        <v>43522</v>
      </c>
      <c r="AF1703">
        <v>0</v>
      </c>
      <c r="AG1703" t="s">
        <v>53</v>
      </c>
      <c r="AH1703" s="2">
        <v>0</v>
      </c>
      <c r="AI1703" s="1">
        <v>0</v>
      </c>
      <c r="AJ1703" s="1">
        <v>0</v>
      </c>
      <c r="AK1703" s="6" t="str">
        <f>+IF(Tabla1[[#This Row],[REQUEST_TY]]="SR MANTENIMIENTO CORRECTIVO", "EMERGENCIA", "OTROS")</f>
        <v>EMERGENCIA</v>
      </c>
      <c r="AL1703" s="6" t="str">
        <f>+_xlfn.IFS(Tabla1[[#This Row],[Veces obj]]&lt;=1,"0-1",Tabla1[[#This Row],[Veces obj]]&lt;=2,"1-2",Tabla1[[#This Row],[Veces obj]]&lt;=3,"2-3",TRUE,"&gt;3")</f>
        <v>0-1</v>
      </c>
      <c r="AM1703" s="6" t="str">
        <f>+_xlfn.IFS(MONTH(Tabla1[[#This Row],[MES]])&lt;=3,"Q1",MONTH(Tabla1[[#This Row],[MES]])&lt;=6,"Q2",MONTH(Tabla1[[#This Row],[MES]])&lt;=9,"Q3",TRUE,"Q4")</f>
        <v>Q1</v>
      </c>
      <c r="AN1703" t="str">
        <f>+IFERROR(VLOOKUP(Tabla1[[#This Row],[CUENTA]],CTAS[],2,0),"OTROS")</f>
        <v>OTROS</v>
      </c>
      <c r="AP1703" t="str">
        <f>+IFERROR(VLOOKUP(Tabla1[[#This Row],[EMPLEADO]],IS[],3,0),"OTROS")</f>
        <v>OTROS</v>
      </c>
      <c r="AQ1703" t="str">
        <f>+IFERROR(VLOOKUP(Tabla1[[#This Row],[EMPLEADO]],IS[[NÓMINA]:[INGENIERO]],2,0),"OTROS")</f>
        <v>OTROS</v>
      </c>
    </row>
    <row r="1704" spans="1:43" x14ac:dyDescent="0.25">
      <c r="A1704" t="s">
        <v>36</v>
      </c>
      <c r="B1704">
        <v>1</v>
      </c>
      <c r="C1704" t="s">
        <v>3329</v>
      </c>
      <c r="D1704" t="s">
        <v>38</v>
      </c>
      <c r="E1704" t="s">
        <v>133</v>
      </c>
      <c r="F1704" t="s">
        <v>3330</v>
      </c>
      <c r="G1704" s="17" t="s">
        <v>2260</v>
      </c>
      <c r="H1704" t="s">
        <v>915</v>
      </c>
      <c r="I1704" t="s">
        <v>43</v>
      </c>
      <c r="J1704" t="s">
        <v>8</v>
      </c>
      <c r="K1704" t="s">
        <v>59</v>
      </c>
      <c r="L1704" t="s">
        <v>1070</v>
      </c>
      <c r="M1704" t="s">
        <v>1071</v>
      </c>
      <c r="N1704">
        <v>0</v>
      </c>
      <c r="O1704" t="s">
        <v>47</v>
      </c>
      <c r="P1704">
        <v>2</v>
      </c>
      <c r="Q1704" t="s">
        <v>388</v>
      </c>
      <c r="R1704" t="s">
        <v>138</v>
      </c>
      <c r="S1704" t="s">
        <v>139</v>
      </c>
      <c r="T1704" t="s">
        <v>51</v>
      </c>
      <c r="U1704" t="s">
        <v>872</v>
      </c>
      <c r="V1704">
        <v>0</v>
      </c>
      <c r="W1704" s="1">
        <v>0</v>
      </c>
      <c r="X1704">
        <v>1</v>
      </c>
      <c r="Y1704">
        <v>3.89</v>
      </c>
      <c r="Z1704">
        <v>4</v>
      </c>
      <c r="AA1704">
        <v>0.97250000000000003</v>
      </c>
      <c r="AB1704" s="2">
        <v>0</v>
      </c>
      <c r="AC1704" s="1">
        <v>0</v>
      </c>
      <c r="AD1704" s="7">
        <v>43475</v>
      </c>
      <c r="AE1704" s="7">
        <v>43475</v>
      </c>
      <c r="AF1704">
        <v>0</v>
      </c>
      <c r="AG1704" t="s">
        <v>53</v>
      </c>
      <c r="AH1704" s="2">
        <v>0</v>
      </c>
      <c r="AI1704" s="1">
        <v>0</v>
      </c>
      <c r="AJ1704" s="1">
        <v>0</v>
      </c>
      <c r="AK1704" s="6" t="str">
        <f>+IF(Tabla1[[#This Row],[REQUEST_TY]]="SR MANTENIMIENTO CORRECTIVO", "EMERGENCIA", "OTROS")</f>
        <v>EMERGENCIA</v>
      </c>
      <c r="AL1704" s="6" t="str">
        <f>+_xlfn.IFS(Tabla1[[#This Row],[Veces obj]]&lt;=1,"0-1",Tabla1[[#This Row],[Veces obj]]&lt;=2,"1-2",Tabla1[[#This Row],[Veces obj]]&lt;=3,"2-3",TRUE,"&gt;3")</f>
        <v>0-1</v>
      </c>
      <c r="AM1704" s="6" t="str">
        <f>+_xlfn.IFS(MONTH(Tabla1[[#This Row],[MES]])&lt;=3,"Q1",MONTH(Tabla1[[#This Row],[MES]])&lt;=6,"Q2",MONTH(Tabla1[[#This Row],[MES]])&lt;=9,"Q3",TRUE,"Q4")</f>
        <v>Q1</v>
      </c>
      <c r="AN1704" t="str">
        <f>+IFERROR(VLOOKUP(Tabla1[[#This Row],[CUENTA]],CTAS[],2,0),"OTROS")</f>
        <v>OTROS</v>
      </c>
      <c r="AP1704" t="str">
        <f>+IFERROR(VLOOKUP(Tabla1[[#This Row],[EMPLEADO]],IS[],3,0),"OTROS")</f>
        <v>OTROS</v>
      </c>
      <c r="AQ1704" t="str">
        <f>+IFERROR(VLOOKUP(Tabla1[[#This Row],[EMPLEADO]],IS[[NÓMINA]:[INGENIERO]],2,0),"OTROS")</f>
        <v>OTROS</v>
      </c>
    </row>
    <row r="1705" spans="1:43" x14ac:dyDescent="0.25">
      <c r="A1705" t="s">
        <v>36</v>
      </c>
      <c r="B1705">
        <v>1</v>
      </c>
      <c r="C1705" t="s">
        <v>3331</v>
      </c>
      <c r="D1705" t="s">
        <v>38</v>
      </c>
      <c r="E1705" t="s">
        <v>583</v>
      </c>
      <c r="F1705" t="s">
        <v>3332</v>
      </c>
      <c r="G1705" s="17" t="s">
        <v>3333</v>
      </c>
      <c r="H1705" t="s">
        <v>586</v>
      </c>
      <c r="I1705" t="s">
        <v>43</v>
      </c>
      <c r="J1705" t="s">
        <v>8</v>
      </c>
      <c r="K1705" t="s">
        <v>3334</v>
      </c>
      <c r="L1705" t="s">
        <v>3335</v>
      </c>
      <c r="M1705" t="s">
        <v>3336</v>
      </c>
      <c r="N1705">
        <v>0</v>
      </c>
      <c r="O1705" t="s">
        <v>47</v>
      </c>
      <c r="P1705">
        <v>2595</v>
      </c>
      <c r="Q1705" t="s">
        <v>48</v>
      </c>
      <c r="R1705" t="s">
        <v>95</v>
      </c>
      <c r="S1705" t="s">
        <v>64</v>
      </c>
      <c r="T1705" t="s">
        <v>51</v>
      </c>
      <c r="U1705" t="s">
        <v>96</v>
      </c>
      <c r="V1705">
        <v>1.1000000000000001</v>
      </c>
      <c r="W1705" s="1">
        <v>1501.5000000000002</v>
      </c>
      <c r="X1705">
        <v>1</v>
      </c>
      <c r="Y1705">
        <v>4.87</v>
      </c>
      <c r="Z1705">
        <v>5</v>
      </c>
      <c r="AA1705">
        <v>0.97399999999999998</v>
      </c>
      <c r="AB1705" s="2">
        <v>0</v>
      </c>
      <c r="AC1705" s="1">
        <v>0</v>
      </c>
      <c r="AD1705" s="7">
        <v>43473</v>
      </c>
      <c r="AE1705" s="7">
        <v>43473</v>
      </c>
      <c r="AF1705">
        <v>0</v>
      </c>
      <c r="AG1705" t="s">
        <v>53</v>
      </c>
      <c r="AH1705" s="2">
        <v>0</v>
      </c>
      <c r="AI1705" s="1">
        <v>0</v>
      </c>
      <c r="AJ1705" s="1">
        <v>0</v>
      </c>
      <c r="AK1705" s="6" t="str">
        <f>+IF(Tabla1[[#This Row],[REQUEST_TY]]="SR MANTENIMIENTO CORRECTIVO", "EMERGENCIA", "OTROS")</f>
        <v>EMERGENCIA</v>
      </c>
      <c r="AL1705" s="6" t="str">
        <f>+_xlfn.IFS(Tabla1[[#This Row],[Veces obj]]&lt;=1,"0-1",Tabla1[[#This Row],[Veces obj]]&lt;=2,"1-2",Tabla1[[#This Row],[Veces obj]]&lt;=3,"2-3",TRUE,"&gt;3")</f>
        <v>0-1</v>
      </c>
      <c r="AM1705" s="6" t="str">
        <f>+_xlfn.IFS(MONTH(Tabla1[[#This Row],[MES]])&lt;=3,"Q1",MONTH(Tabla1[[#This Row],[MES]])&lt;=6,"Q2",MONTH(Tabla1[[#This Row],[MES]])&lt;=9,"Q3",TRUE,"Q4")</f>
        <v>Q1</v>
      </c>
      <c r="AN1705" t="str">
        <f>+IFERROR(VLOOKUP(Tabla1[[#This Row],[CUENTA]],CTAS[],2,0),"OTROS")</f>
        <v>OTROS</v>
      </c>
      <c r="AP1705" t="str">
        <f>+IFERROR(VLOOKUP(Tabla1[[#This Row],[EMPLEADO]],IS[],3,0),"OTROS")</f>
        <v>OTROS</v>
      </c>
      <c r="AQ1705" t="str">
        <f>+IFERROR(VLOOKUP(Tabla1[[#This Row],[EMPLEADO]],IS[[NÓMINA]:[INGENIERO]],2,0),"OTROS")</f>
        <v>OTROS</v>
      </c>
    </row>
    <row r="1706" spans="1:43" x14ac:dyDescent="0.25">
      <c r="A1706" t="s">
        <v>36</v>
      </c>
      <c r="B1706">
        <v>1</v>
      </c>
      <c r="C1706" t="s">
        <v>3262</v>
      </c>
      <c r="D1706" t="s">
        <v>38</v>
      </c>
      <c r="E1706" t="s">
        <v>231</v>
      </c>
      <c r="F1706" t="s">
        <v>572</v>
      </c>
      <c r="G1706" s="17" t="s">
        <v>3263</v>
      </c>
      <c r="H1706" t="s">
        <v>592</v>
      </c>
      <c r="I1706" t="s">
        <v>43</v>
      </c>
      <c r="J1706" t="s">
        <v>8</v>
      </c>
      <c r="K1706" t="s">
        <v>1273</v>
      </c>
      <c r="L1706" t="s">
        <v>3264</v>
      </c>
      <c r="M1706" t="s">
        <v>736</v>
      </c>
      <c r="N1706">
        <v>0</v>
      </c>
      <c r="O1706" t="s">
        <v>47</v>
      </c>
      <c r="P1706">
        <v>63</v>
      </c>
      <c r="Q1706" t="s">
        <v>48</v>
      </c>
      <c r="R1706" t="s">
        <v>235</v>
      </c>
      <c r="S1706" t="s">
        <v>50</v>
      </c>
      <c r="T1706" t="s">
        <v>51</v>
      </c>
      <c r="U1706" t="s">
        <v>52</v>
      </c>
      <c r="V1706">
        <v>1.05</v>
      </c>
      <c r="W1706" s="1">
        <v>750.75000000000011</v>
      </c>
      <c r="X1706">
        <v>1</v>
      </c>
      <c r="Y1706">
        <v>4.57</v>
      </c>
      <c r="Z1706">
        <v>5</v>
      </c>
      <c r="AA1706">
        <v>0.91400000000000003</v>
      </c>
      <c r="AB1706" s="2">
        <v>0</v>
      </c>
      <c r="AC1706" s="1">
        <v>0</v>
      </c>
      <c r="AD1706" s="7">
        <v>43488</v>
      </c>
      <c r="AE1706" s="7">
        <v>43488</v>
      </c>
      <c r="AF1706">
        <v>0</v>
      </c>
      <c r="AG1706" t="s">
        <v>53</v>
      </c>
      <c r="AH1706" s="2">
        <v>0</v>
      </c>
      <c r="AI1706" s="1">
        <v>0</v>
      </c>
      <c r="AJ1706" s="1">
        <v>0</v>
      </c>
      <c r="AK1706" s="6" t="str">
        <f>+IF(Tabla1[[#This Row],[REQUEST_TY]]="SR MANTENIMIENTO CORRECTIVO", "EMERGENCIA", "OTROS")</f>
        <v>EMERGENCIA</v>
      </c>
      <c r="AL1706" s="6" t="str">
        <f>+_xlfn.IFS(Tabla1[[#This Row],[Veces obj]]&lt;=1,"0-1",Tabla1[[#This Row],[Veces obj]]&lt;=2,"1-2",Tabla1[[#This Row],[Veces obj]]&lt;=3,"2-3",TRUE,"&gt;3")</f>
        <v>0-1</v>
      </c>
      <c r="AM1706" s="6" t="str">
        <f>+_xlfn.IFS(MONTH(Tabla1[[#This Row],[MES]])&lt;=3,"Q1",MONTH(Tabla1[[#This Row],[MES]])&lt;=6,"Q2",MONTH(Tabla1[[#This Row],[MES]])&lt;=9,"Q3",TRUE,"Q4")</f>
        <v>Q1</v>
      </c>
      <c r="AN1706" t="str">
        <f>+IFERROR(VLOOKUP(Tabla1[[#This Row],[CUENTA]],CTAS[],2,0),"OTROS")</f>
        <v>OTROS</v>
      </c>
      <c r="AO1706">
        <v>1</v>
      </c>
      <c r="AP1706" t="str">
        <f>+IFERROR(VLOOKUP(Tabla1[[#This Row],[EMPLEADO]],IS[],3,0),"OTROS")</f>
        <v>CHIHUAHUA</v>
      </c>
      <c r="AQ1706" t="str">
        <f>+IFERROR(VLOOKUP(Tabla1[[#This Row],[EMPLEADO]],IS[[NÓMINA]:[INGENIERO]],2,0),"OTROS")</f>
        <v>VICTOR MENDEZ</v>
      </c>
    </row>
    <row r="1707" spans="1:43" x14ac:dyDescent="0.25">
      <c r="A1707" t="s">
        <v>4444</v>
      </c>
      <c r="B1707">
        <v>1</v>
      </c>
      <c r="C1707" t="s">
        <v>5132</v>
      </c>
      <c r="D1707" t="s">
        <v>38</v>
      </c>
      <c r="E1707" t="s">
        <v>133</v>
      </c>
      <c r="F1707" t="s">
        <v>5133</v>
      </c>
      <c r="G1707" s="17" t="s">
        <v>2020</v>
      </c>
      <c r="H1707" t="s">
        <v>136</v>
      </c>
      <c r="I1707" t="s">
        <v>43</v>
      </c>
      <c r="J1707" t="s">
        <v>8</v>
      </c>
      <c r="K1707" t="s">
        <v>59</v>
      </c>
      <c r="L1707" t="s">
        <v>1206</v>
      </c>
      <c r="M1707" t="s">
        <v>61</v>
      </c>
      <c r="N1707">
        <v>0</v>
      </c>
      <c r="O1707" t="s">
        <v>47</v>
      </c>
      <c r="P1707">
        <v>26</v>
      </c>
      <c r="Q1707" t="s">
        <v>62</v>
      </c>
      <c r="R1707" t="s">
        <v>138</v>
      </c>
      <c r="S1707" t="s">
        <v>139</v>
      </c>
      <c r="T1707" t="s">
        <v>51</v>
      </c>
      <c r="U1707" t="s">
        <v>262</v>
      </c>
      <c r="V1707">
        <v>1.05</v>
      </c>
      <c r="W1707" s="1">
        <v>1651.6500000000003</v>
      </c>
      <c r="X1707">
        <v>1</v>
      </c>
      <c r="Y1707">
        <v>3.93</v>
      </c>
      <c r="Z1707">
        <v>4</v>
      </c>
      <c r="AA1707">
        <v>0.98250000000000004</v>
      </c>
      <c r="AB1707" s="2">
        <v>0</v>
      </c>
      <c r="AC1707" s="1">
        <v>0</v>
      </c>
      <c r="AD1707" s="7">
        <v>43502</v>
      </c>
      <c r="AE1707" s="7">
        <v>43503</v>
      </c>
      <c r="AF1707">
        <v>1</v>
      </c>
      <c r="AG1707" t="s">
        <v>53</v>
      </c>
      <c r="AH1707" s="2">
        <v>0</v>
      </c>
      <c r="AI1707" s="1">
        <v>0</v>
      </c>
      <c r="AJ1707" s="1">
        <v>0</v>
      </c>
      <c r="AK1707" s="6" t="str">
        <f>+IF(Tabla1[[#This Row],[REQUEST_TY]]="SR MANTENIMIENTO CORRECTIVO", "EMERGENCIA", "OTROS")</f>
        <v>EMERGENCIA</v>
      </c>
      <c r="AL1707" s="6" t="str">
        <f>+_xlfn.IFS(Tabla1[[#This Row],[Veces obj]]&lt;=1,"0-1",Tabla1[[#This Row],[Veces obj]]&lt;=2,"1-2",Tabla1[[#This Row],[Veces obj]]&lt;=3,"2-3",TRUE,"&gt;3")</f>
        <v>0-1</v>
      </c>
      <c r="AM1707" s="6" t="str">
        <f>+_xlfn.IFS(MONTH(Tabla1[[#This Row],[MES]])&lt;=3,"Q1",MONTH(Tabla1[[#This Row],[MES]])&lt;=6,"Q2",MONTH(Tabla1[[#This Row],[MES]])&lt;=9,"Q3",TRUE,"Q4")</f>
        <v>Q1</v>
      </c>
      <c r="AN1707" t="str">
        <f>+IFERROR(VLOOKUP(Tabla1[[#This Row],[CUENTA]],CTAS[],2,0),"OTROS")</f>
        <v>OTROS</v>
      </c>
      <c r="AP1707" t="str">
        <f>+IFERROR(VLOOKUP(Tabla1[[#This Row],[EMPLEADO]],IS[],3,0),"OTROS")</f>
        <v>OTROS</v>
      </c>
      <c r="AQ1707" t="str">
        <f>+IFERROR(VLOOKUP(Tabla1[[#This Row],[EMPLEADO]],IS[[NÓMINA]:[INGENIERO]],2,0),"OTROS")</f>
        <v>OTROS</v>
      </c>
    </row>
    <row r="1708" spans="1:43" x14ac:dyDescent="0.25">
      <c r="A1708" t="s">
        <v>36</v>
      </c>
      <c r="B1708">
        <v>1</v>
      </c>
      <c r="C1708" t="s">
        <v>3339</v>
      </c>
      <c r="D1708" t="s">
        <v>38</v>
      </c>
      <c r="E1708" t="s">
        <v>89</v>
      </c>
      <c r="F1708" t="s">
        <v>3340</v>
      </c>
      <c r="G1708" s="17" t="s">
        <v>3032</v>
      </c>
      <c r="H1708" t="s">
        <v>868</v>
      </c>
      <c r="I1708" t="s">
        <v>43</v>
      </c>
      <c r="J1708" t="s">
        <v>8</v>
      </c>
      <c r="K1708" t="s">
        <v>199</v>
      </c>
      <c r="L1708" t="s">
        <v>3033</v>
      </c>
      <c r="M1708" t="s">
        <v>2994</v>
      </c>
      <c r="N1708">
        <v>1</v>
      </c>
      <c r="O1708" t="s">
        <v>47</v>
      </c>
      <c r="P1708">
        <v>94</v>
      </c>
      <c r="Q1708" t="s">
        <v>48</v>
      </c>
      <c r="R1708" t="s">
        <v>95</v>
      </c>
      <c r="S1708" t="s">
        <v>64</v>
      </c>
      <c r="T1708" t="s">
        <v>51</v>
      </c>
      <c r="U1708" t="s">
        <v>96</v>
      </c>
      <c r="V1708">
        <v>1.1000000000000001</v>
      </c>
      <c r="W1708" s="1">
        <v>0</v>
      </c>
      <c r="X1708">
        <v>1</v>
      </c>
      <c r="Y1708">
        <v>4.95</v>
      </c>
      <c r="Z1708">
        <v>5</v>
      </c>
      <c r="AA1708">
        <v>0.99</v>
      </c>
      <c r="AB1708" s="2">
        <v>0</v>
      </c>
      <c r="AC1708" s="1">
        <v>0</v>
      </c>
      <c r="AD1708" s="7">
        <v>43489</v>
      </c>
      <c r="AE1708" s="7">
        <v>43489</v>
      </c>
      <c r="AF1708">
        <v>0</v>
      </c>
      <c r="AG1708" t="s">
        <v>53</v>
      </c>
      <c r="AH1708" s="2">
        <v>0</v>
      </c>
      <c r="AI1708" s="1">
        <v>0</v>
      </c>
      <c r="AJ1708" s="1">
        <v>0</v>
      </c>
      <c r="AK1708" s="6" t="str">
        <f>+IF(Tabla1[[#This Row],[REQUEST_TY]]="SR MANTENIMIENTO CORRECTIVO", "EMERGENCIA", "OTROS")</f>
        <v>EMERGENCIA</v>
      </c>
      <c r="AL1708" s="6" t="str">
        <f>+_xlfn.IFS(Tabla1[[#This Row],[Veces obj]]&lt;=1,"0-1",Tabla1[[#This Row],[Veces obj]]&lt;=2,"1-2",Tabla1[[#This Row],[Veces obj]]&lt;=3,"2-3",TRUE,"&gt;3")</f>
        <v>0-1</v>
      </c>
      <c r="AM1708" s="6" t="str">
        <f>+_xlfn.IFS(MONTH(Tabla1[[#This Row],[MES]])&lt;=3,"Q1",MONTH(Tabla1[[#This Row],[MES]])&lt;=6,"Q2",MONTH(Tabla1[[#This Row],[MES]])&lt;=9,"Q3",TRUE,"Q4")</f>
        <v>Q1</v>
      </c>
      <c r="AN1708" t="str">
        <f>+IFERROR(VLOOKUP(Tabla1[[#This Row],[CUENTA]],CTAS[],2,0),"OTROS")</f>
        <v>OTROS</v>
      </c>
      <c r="AP1708" t="str">
        <f>+IFERROR(VLOOKUP(Tabla1[[#This Row],[EMPLEADO]],IS[],3,0),"OTROS")</f>
        <v>OTROS</v>
      </c>
      <c r="AQ1708" t="str">
        <f>+IFERROR(VLOOKUP(Tabla1[[#This Row],[EMPLEADO]],IS[[NÓMINA]:[INGENIERO]],2,0),"OTROS")</f>
        <v>OTROS</v>
      </c>
    </row>
    <row r="1709" spans="1:43" x14ac:dyDescent="0.25">
      <c r="A1709" t="s">
        <v>4444</v>
      </c>
      <c r="B1709">
        <v>1</v>
      </c>
      <c r="C1709" t="s">
        <v>4981</v>
      </c>
      <c r="D1709" t="s">
        <v>38</v>
      </c>
      <c r="E1709" t="s">
        <v>332</v>
      </c>
      <c r="F1709" t="s">
        <v>4982</v>
      </c>
      <c r="G1709" s="17" t="s">
        <v>4983</v>
      </c>
      <c r="H1709" t="s">
        <v>1052</v>
      </c>
      <c r="I1709" t="s">
        <v>43</v>
      </c>
      <c r="J1709" t="s">
        <v>8</v>
      </c>
      <c r="K1709" t="s">
        <v>59</v>
      </c>
      <c r="L1709" t="s">
        <v>504</v>
      </c>
      <c r="M1709" t="s">
        <v>505</v>
      </c>
      <c r="N1709">
        <v>0</v>
      </c>
      <c r="O1709" t="s">
        <v>47</v>
      </c>
      <c r="P1709">
        <v>82</v>
      </c>
      <c r="Q1709" t="s">
        <v>48</v>
      </c>
      <c r="R1709" t="s">
        <v>317</v>
      </c>
      <c r="S1709" t="s">
        <v>318</v>
      </c>
      <c r="T1709" t="s">
        <v>51</v>
      </c>
      <c r="U1709" t="s">
        <v>353</v>
      </c>
      <c r="V1709">
        <v>1.1499999999999999</v>
      </c>
      <c r="W1709" s="1">
        <v>1808.95</v>
      </c>
      <c r="X1709">
        <v>1</v>
      </c>
      <c r="Y1709">
        <v>3.99</v>
      </c>
      <c r="Z1709">
        <v>4</v>
      </c>
      <c r="AA1709">
        <v>0.99750000000000005</v>
      </c>
      <c r="AB1709" s="2">
        <v>0</v>
      </c>
      <c r="AC1709" s="1">
        <v>0</v>
      </c>
      <c r="AD1709" s="7">
        <v>43504</v>
      </c>
      <c r="AE1709" s="7">
        <v>43504</v>
      </c>
      <c r="AF1709">
        <v>0</v>
      </c>
      <c r="AG1709" t="s">
        <v>53</v>
      </c>
      <c r="AH1709" s="2">
        <v>0</v>
      </c>
      <c r="AI1709" s="1">
        <v>0</v>
      </c>
      <c r="AJ1709" s="1">
        <v>0</v>
      </c>
      <c r="AK1709" s="6" t="str">
        <f>+IF(Tabla1[[#This Row],[REQUEST_TY]]="SR MANTENIMIENTO CORRECTIVO", "EMERGENCIA", "OTROS")</f>
        <v>EMERGENCIA</v>
      </c>
      <c r="AL1709" s="6" t="str">
        <f>+_xlfn.IFS(Tabla1[[#This Row],[Veces obj]]&lt;=1,"0-1",Tabla1[[#This Row],[Veces obj]]&lt;=2,"1-2",Tabla1[[#This Row],[Veces obj]]&lt;=3,"2-3",TRUE,"&gt;3")</f>
        <v>0-1</v>
      </c>
      <c r="AM1709" s="6" t="str">
        <f>+_xlfn.IFS(MONTH(Tabla1[[#This Row],[MES]])&lt;=3,"Q1",MONTH(Tabla1[[#This Row],[MES]])&lt;=6,"Q2",MONTH(Tabla1[[#This Row],[MES]])&lt;=9,"Q3",TRUE,"Q4")</f>
        <v>Q1</v>
      </c>
      <c r="AN1709" t="str">
        <f>+IFERROR(VLOOKUP(Tabla1[[#This Row],[CUENTA]],CTAS[],2,0),"OTROS")</f>
        <v>OTROS</v>
      </c>
      <c r="AP1709" t="str">
        <f>+IFERROR(VLOOKUP(Tabla1[[#This Row],[EMPLEADO]],IS[],3,0),"OTROS")</f>
        <v>OTROS</v>
      </c>
      <c r="AQ1709" t="str">
        <f>+IFERROR(VLOOKUP(Tabla1[[#This Row],[EMPLEADO]],IS[[NÓMINA]:[INGENIERO]],2,0),"OTROS")</f>
        <v>OTROS</v>
      </c>
    </row>
    <row r="1710" spans="1:43" x14ac:dyDescent="0.25">
      <c r="A1710" t="s">
        <v>36</v>
      </c>
      <c r="B1710">
        <v>1</v>
      </c>
      <c r="C1710" t="s">
        <v>3341</v>
      </c>
      <c r="D1710" t="s">
        <v>38</v>
      </c>
      <c r="E1710" t="s">
        <v>133</v>
      </c>
      <c r="F1710" t="s">
        <v>3342</v>
      </c>
      <c r="G1710" s="17" t="s">
        <v>3343</v>
      </c>
      <c r="H1710" t="s">
        <v>136</v>
      </c>
      <c r="I1710" t="s">
        <v>43</v>
      </c>
      <c r="J1710" t="s">
        <v>8</v>
      </c>
      <c r="K1710" t="s">
        <v>59</v>
      </c>
      <c r="L1710" t="s">
        <v>3344</v>
      </c>
      <c r="M1710" t="s">
        <v>736</v>
      </c>
      <c r="N1710">
        <v>0</v>
      </c>
      <c r="O1710" t="s">
        <v>47</v>
      </c>
      <c r="P1710">
        <v>3</v>
      </c>
      <c r="Q1710" t="s">
        <v>388</v>
      </c>
      <c r="R1710" t="s">
        <v>138</v>
      </c>
      <c r="S1710" t="s">
        <v>139</v>
      </c>
      <c r="T1710" t="s">
        <v>51</v>
      </c>
      <c r="U1710" t="s">
        <v>872</v>
      </c>
      <c r="V1710">
        <v>0</v>
      </c>
      <c r="W1710" s="1">
        <v>0</v>
      </c>
      <c r="X1710">
        <v>1</v>
      </c>
      <c r="Y1710">
        <v>4</v>
      </c>
      <c r="Z1710">
        <v>4</v>
      </c>
      <c r="AA1710">
        <v>1</v>
      </c>
      <c r="AB1710" s="2">
        <v>0</v>
      </c>
      <c r="AC1710" s="1">
        <v>0</v>
      </c>
      <c r="AD1710" s="7">
        <v>43467</v>
      </c>
      <c r="AE1710" s="7">
        <v>43467</v>
      </c>
      <c r="AF1710">
        <v>0</v>
      </c>
      <c r="AG1710" t="s">
        <v>53</v>
      </c>
      <c r="AH1710" s="2">
        <v>0</v>
      </c>
      <c r="AI1710" s="1">
        <v>0</v>
      </c>
      <c r="AJ1710" s="1">
        <v>0</v>
      </c>
      <c r="AK1710" s="6" t="str">
        <f>+IF(Tabla1[[#This Row],[REQUEST_TY]]="SR MANTENIMIENTO CORRECTIVO", "EMERGENCIA", "OTROS")</f>
        <v>EMERGENCIA</v>
      </c>
      <c r="AL1710" s="6" t="str">
        <f>+_xlfn.IFS(Tabla1[[#This Row],[Veces obj]]&lt;=1,"0-1",Tabla1[[#This Row],[Veces obj]]&lt;=2,"1-2",Tabla1[[#This Row],[Veces obj]]&lt;=3,"2-3",TRUE,"&gt;3")</f>
        <v>0-1</v>
      </c>
      <c r="AM1710" s="6" t="str">
        <f>+_xlfn.IFS(MONTH(Tabla1[[#This Row],[MES]])&lt;=3,"Q1",MONTH(Tabla1[[#This Row],[MES]])&lt;=6,"Q2",MONTH(Tabla1[[#This Row],[MES]])&lt;=9,"Q3",TRUE,"Q4")</f>
        <v>Q1</v>
      </c>
      <c r="AN1710" t="str">
        <f>+IFERROR(VLOOKUP(Tabla1[[#This Row],[CUENTA]],CTAS[],2,0),"OTROS")</f>
        <v>OTROS</v>
      </c>
      <c r="AP1710" t="str">
        <f>+IFERROR(VLOOKUP(Tabla1[[#This Row],[EMPLEADO]],IS[],3,0),"OTROS")</f>
        <v>OTROS</v>
      </c>
      <c r="AQ1710" t="str">
        <f>+IFERROR(VLOOKUP(Tabla1[[#This Row],[EMPLEADO]],IS[[NÓMINA]:[INGENIERO]],2,0),"OTROS")</f>
        <v>OTROS</v>
      </c>
    </row>
    <row r="1711" spans="1:43" x14ac:dyDescent="0.25">
      <c r="A1711" t="s">
        <v>36</v>
      </c>
      <c r="B1711">
        <v>1</v>
      </c>
      <c r="C1711" t="s">
        <v>3345</v>
      </c>
      <c r="D1711" t="s">
        <v>3346</v>
      </c>
      <c r="E1711" t="s">
        <v>98</v>
      </c>
      <c r="F1711" t="s">
        <v>3347</v>
      </c>
      <c r="G1711" s="17" t="s">
        <v>3348</v>
      </c>
      <c r="H1711" t="s">
        <v>58</v>
      </c>
      <c r="I1711" t="s">
        <v>43</v>
      </c>
      <c r="J1711" t="s">
        <v>8</v>
      </c>
      <c r="K1711" t="s">
        <v>102</v>
      </c>
      <c r="L1711" t="s">
        <v>261</v>
      </c>
      <c r="M1711" t="s">
        <v>736</v>
      </c>
      <c r="N1711">
        <v>0</v>
      </c>
      <c r="O1711" t="s">
        <v>47</v>
      </c>
      <c r="P1711" t="s">
        <v>822</v>
      </c>
      <c r="Q1711" t="s">
        <v>48</v>
      </c>
      <c r="R1711" t="s">
        <v>63</v>
      </c>
      <c r="S1711" t="s">
        <v>64</v>
      </c>
      <c r="T1711" t="s">
        <v>51</v>
      </c>
      <c r="U1711" t="s">
        <v>96</v>
      </c>
      <c r="V1711">
        <v>1</v>
      </c>
      <c r="W1711" s="1">
        <v>682.5</v>
      </c>
      <c r="X1711">
        <v>0</v>
      </c>
      <c r="Y1711">
        <v>5</v>
      </c>
      <c r="Z1711">
        <v>5</v>
      </c>
      <c r="AA1711">
        <v>1</v>
      </c>
      <c r="AB1711" s="2">
        <v>0</v>
      </c>
      <c r="AC1711" s="1">
        <v>0</v>
      </c>
      <c r="AD1711" s="7">
        <v>43467</v>
      </c>
      <c r="AE1711" s="7">
        <v>43467</v>
      </c>
      <c r="AF1711">
        <v>0</v>
      </c>
      <c r="AG1711" t="s">
        <v>53</v>
      </c>
      <c r="AH1711" s="2">
        <v>0</v>
      </c>
      <c r="AI1711" s="1">
        <v>0</v>
      </c>
      <c r="AJ1711" s="1">
        <v>0</v>
      </c>
      <c r="AK1711" s="6" t="str">
        <f>+IF(Tabla1[[#This Row],[REQUEST_TY]]="SR MANTENIMIENTO CORRECTIVO", "EMERGENCIA", "OTROS")</f>
        <v>OTROS</v>
      </c>
      <c r="AL1711" s="6" t="str">
        <f>+_xlfn.IFS(Tabla1[[#This Row],[Veces obj]]&lt;=1,"0-1",Tabla1[[#This Row],[Veces obj]]&lt;=2,"1-2",Tabla1[[#This Row],[Veces obj]]&lt;=3,"2-3",TRUE,"&gt;3")</f>
        <v>0-1</v>
      </c>
      <c r="AM1711" s="6" t="str">
        <f>+_xlfn.IFS(MONTH(Tabla1[[#This Row],[MES]])&lt;=3,"Q1",MONTH(Tabla1[[#This Row],[MES]])&lt;=6,"Q2",MONTH(Tabla1[[#This Row],[MES]])&lt;=9,"Q3",TRUE,"Q4")</f>
        <v>Q1</v>
      </c>
      <c r="AN1711" t="str">
        <f>+IFERROR(VLOOKUP(Tabla1[[#This Row],[CUENTA]],CTAS[],2,0),"OTROS")</f>
        <v>OTROS</v>
      </c>
      <c r="AP1711" t="str">
        <f>+IFERROR(VLOOKUP(Tabla1[[#This Row],[EMPLEADO]],IS[],3,0),"OTROS")</f>
        <v>OTROS</v>
      </c>
      <c r="AQ1711" t="str">
        <f>+IFERROR(VLOOKUP(Tabla1[[#This Row],[EMPLEADO]],IS[[NÓMINA]:[INGENIERO]],2,0),"OTROS")</f>
        <v>OTROS</v>
      </c>
    </row>
    <row r="1712" spans="1:43" x14ac:dyDescent="0.25">
      <c r="A1712" t="s">
        <v>36</v>
      </c>
      <c r="B1712">
        <v>1</v>
      </c>
      <c r="C1712" t="s">
        <v>3349</v>
      </c>
      <c r="D1712" t="s">
        <v>3346</v>
      </c>
      <c r="E1712" t="s">
        <v>98</v>
      </c>
      <c r="F1712" t="s">
        <v>3350</v>
      </c>
      <c r="G1712" s="17" t="s">
        <v>3351</v>
      </c>
      <c r="H1712" t="s">
        <v>106</v>
      </c>
      <c r="I1712" t="s">
        <v>43</v>
      </c>
      <c r="J1712" t="s">
        <v>8</v>
      </c>
      <c r="K1712" t="s">
        <v>102</v>
      </c>
      <c r="L1712" t="s">
        <v>1651</v>
      </c>
      <c r="M1712" t="s">
        <v>46</v>
      </c>
      <c r="N1712">
        <v>0</v>
      </c>
      <c r="O1712" t="s">
        <v>47</v>
      </c>
      <c r="P1712" t="s">
        <v>822</v>
      </c>
      <c r="Q1712" t="s">
        <v>48</v>
      </c>
      <c r="R1712" t="s">
        <v>63</v>
      </c>
      <c r="S1712" t="s">
        <v>64</v>
      </c>
      <c r="T1712" t="s">
        <v>51</v>
      </c>
      <c r="U1712" t="s">
        <v>96</v>
      </c>
      <c r="V1712">
        <v>1</v>
      </c>
      <c r="W1712" s="1">
        <v>682.5</v>
      </c>
      <c r="X1712">
        <v>0</v>
      </c>
      <c r="Y1712">
        <v>5</v>
      </c>
      <c r="Z1712">
        <v>5</v>
      </c>
      <c r="AA1712">
        <v>1</v>
      </c>
      <c r="AB1712" s="2">
        <v>0</v>
      </c>
      <c r="AC1712" s="1">
        <v>0</v>
      </c>
      <c r="AD1712" s="7">
        <v>43467</v>
      </c>
      <c r="AE1712" s="7">
        <v>43467</v>
      </c>
      <c r="AF1712">
        <v>0</v>
      </c>
      <c r="AG1712" t="s">
        <v>53</v>
      </c>
      <c r="AH1712" s="2">
        <v>0</v>
      </c>
      <c r="AI1712" s="1">
        <v>0</v>
      </c>
      <c r="AJ1712" s="1">
        <v>0</v>
      </c>
      <c r="AK1712" s="6" t="str">
        <f>+IF(Tabla1[[#This Row],[REQUEST_TY]]="SR MANTENIMIENTO CORRECTIVO", "EMERGENCIA", "OTROS")</f>
        <v>OTROS</v>
      </c>
      <c r="AL1712" s="6" t="str">
        <f>+_xlfn.IFS(Tabla1[[#This Row],[Veces obj]]&lt;=1,"0-1",Tabla1[[#This Row],[Veces obj]]&lt;=2,"1-2",Tabla1[[#This Row],[Veces obj]]&lt;=3,"2-3",TRUE,"&gt;3")</f>
        <v>0-1</v>
      </c>
      <c r="AM1712" s="6" t="str">
        <f>+_xlfn.IFS(MONTH(Tabla1[[#This Row],[MES]])&lt;=3,"Q1",MONTH(Tabla1[[#This Row],[MES]])&lt;=6,"Q2",MONTH(Tabla1[[#This Row],[MES]])&lt;=9,"Q3",TRUE,"Q4")</f>
        <v>Q1</v>
      </c>
      <c r="AN1712" t="str">
        <f>+IFERROR(VLOOKUP(Tabla1[[#This Row],[CUENTA]],CTAS[],2,0),"OTROS")</f>
        <v>OTROS</v>
      </c>
      <c r="AP1712" t="str">
        <f>+IFERROR(VLOOKUP(Tabla1[[#This Row],[EMPLEADO]],IS[],3,0),"OTROS")</f>
        <v>OTROS</v>
      </c>
      <c r="AQ1712" t="str">
        <f>+IFERROR(VLOOKUP(Tabla1[[#This Row],[EMPLEADO]],IS[[NÓMINA]:[INGENIERO]],2,0),"OTROS")</f>
        <v>OTROS</v>
      </c>
    </row>
    <row r="1713" spans="1:43" x14ac:dyDescent="0.25">
      <c r="A1713" t="s">
        <v>36</v>
      </c>
      <c r="B1713">
        <v>1</v>
      </c>
      <c r="C1713" t="s">
        <v>3352</v>
      </c>
      <c r="D1713" t="s">
        <v>3346</v>
      </c>
      <c r="E1713" t="s">
        <v>98</v>
      </c>
      <c r="F1713" t="s">
        <v>3347</v>
      </c>
      <c r="G1713" s="17" t="s">
        <v>1153</v>
      </c>
      <c r="H1713" t="s">
        <v>271</v>
      </c>
      <c r="I1713" t="s">
        <v>43</v>
      </c>
      <c r="J1713" t="s">
        <v>8</v>
      </c>
      <c r="K1713" t="s">
        <v>102</v>
      </c>
      <c r="L1713" t="s">
        <v>1154</v>
      </c>
      <c r="M1713" t="s">
        <v>1155</v>
      </c>
      <c r="N1713">
        <v>0</v>
      </c>
      <c r="O1713" t="s">
        <v>105</v>
      </c>
      <c r="P1713" t="s">
        <v>822</v>
      </c>
      <c r="Q1713" t="s">
        <v>48</v>
      </c>
      <c r="R1713" t="s">
        <v>63</v>
      </c>
      <c r="S1713" t="s">
        <v>64</v>
      </c>
      <c r="T1713" t="s">
        <v>51</v>
      </c>
      <c r="U1713" t="s">
        <v>96</v>
      </c>
      <c r="V1713">
        <v>1</v>
      </c>
      <c r="W1713" s="1">
        <v>327.5</v>
      </c>
      <c r="X1713">
        <v>0</v>
      </c>
      <c r="Y1713">
        <v>5</v>
      </c>
      <c r="Z1713">
        <v>5</v>
      </c>
      <c r="AA1713">
        <v>1</v>
      </c>
      <c r="AB1713" s="2">
        <v>0</v>
      </c>
      <c r="AC1713" s="1">
        <v>0</v>
      </c>
      <c r="AD1713" s="7">
        <v>43467</v>
      </c>
      <c r="AE1713" s="7">
        <v>43467</v>
      </c>
      <c r="AF1713">
        <v>0</v>
      </c>
      <c r="AG1713" t="s">
        <v>53</v>
      </c>
      <c r="AH1713" s="2">
        <v>0</v>
      </c>
      <c r="AI1713" s="1">
        <v>0</v>
      </c>
      <c r="AJ1713" s="1">
        <v>0</v>
      </c>
      <c r="AK1713" s="6" t="str">
        <f>+IF(Tabla1[[#This Row],[REQUEST_TY]]="SR MANTENIMIENTO CORRECTIVO", "EMERGENCIA", "OTROS")</f>
        <v>OTROS</v>
      </c>
      <c r="AL1713" s="6" t="str">
        <f>+_xlfn.IFS(Tabla1[[#This Row],[Veces obj]]&lt;=1,"0-1",Tabla1[[#This Row],[Veces obj]]&lt;=2,"1-2",Tabla1[[#This Row],[Veces obj]]&lt;=3,"2-3",TRUE,"&gt;3")</f>
        <v>0-1</v>
      </c>
      <c r="AM1713" s="6" t="str">
        <f>+_xlfn.IFS(MONTH(Tabla1[[#This Row],[MES]])&lt;=3,"Q1",MONTH(Tabla1[[#This Row],[MES]])&lt;=6,"Q2",MONTH(Tabla1[[#This Row],[MES]])&lt;=9,"Q3",TRUE,"Q4")</f>
        <v>Q1</v>
      </c>
      <c r="AN1713" t="str">
        <f>+IFERROR(VLOOKUP(Tabla1[[#This Row],[CUENTA]],CTAS[],2,0),"OTROS")</f>
        <v>OTROS</v>
      </c>
      <c r="AP1713" t="str">
        <f>+IFERROR(VLOOKUP(Tabla1[[#This Row],[EMPLEADO]],IS[],3,0),"OTROS")</f>
        <v>OTROS</v>
      </c>
      <c r="AQ1713" t="str">
        <f>+IFERROR(VLOOKUP(Tabla1[[#This Row],[EMPLEADO]],IS[[NÓMINA]:[INGENIERO]],2,0),"OTROS")</f>
        <v>OTROS</v>
      </c>
    </row>
    <row r="1714" spans="1:43" x14ac:dyDescent="0.25">
      <c r="A1714" t="s">
        <v>36</v>
      </c>
      <c r="B1714">
        <v>1</v>
      </c>
      <c r="C1714" t="s">
        <v>3353</v>
      </c>
      <c r="D1714" t="s">
        <v>3346</v>
      </c>
      <c r="E1714" t="s">
        <v>98</v>
      </c>
      <c r="F1714" t="s">
        <v>3354</v>
      </c>
      <c r="G1714" s="17" t="s">
        <v>1122</v>
      </c>
      <c r="H1714" t="s">
        <v>106</v>
      </c>
      <c r="I1714" t="s">
        <v>43</v>
      </c>
      <c r="J1714" t="s">
        <v>8</v>
      </c>
      <c r="K1714" t="s">
        <v>102</v>
      </c>
      <c r="L1714" t="s">
        <v>1123</v>
      </c>
      <c r="M1714" t="s">
        <v>310</v>
      </c>
      <c r="N1714">
        <v>0</v>
      </c>
      <c r="O1714" t="s">
        <v>47</v>
      </c>
      <c r="P1714" t="s">
        <v>822</v>
      </c>
      <c r="Q1714" t="s">
        <v>48</v>
      </c>
      <c r="R1714" t="s">
        <v>63</v>
      </c>
      <c r="S1714" t="s">
        <v>64</v>
      </c>
      <c r="T1714" t="s">
        <v>51</v>
      </c>
      <c r="U1714" t="s">
        <v>96</v>
      </c>
      <c r="V1714">
        <v>1</v>
      </c>
      <c r="W1714" s="1">
        <v>682.5</v>
      </c>
      <c r="X1714">
        <v>0</v>
      </c>
      <c r="Y1714">
        <v>5</v>
      </c>
      <c r="Z1714">
        <v>5</v>
      </c>
      <c r="AA1714">
        <v>1</v>
      </c>
      <c r="AB1714" s="2">
        <v>0</v>
      </c>
      <c r="AC1714" s="1">
        <v>0</v>
      </c>
      <c r="AD1714" s="7">
        <v>43467</v>
      </c>
      <c r="AE1714" s="7">
        <v>43467</v>
      </c>
      <c r="AF1714">
        <v>0</v>
      </c>
      <c r="AG1714" t="s">
        <v>53</v>
      </c>
      <c r="AH1714" s="2">
        <v>0</v>
      </c>
      <c r="AI1714" s="1">
        <v>0</v>
      </c>
      <c r="AJ1714" s="1">
        <v>0</v>
      </c>
      <c r="AK1714" s="6" t="str">
        <f>+IF(Tabla1[[#This Row],[REQUEST_TY]]="SR MANTENIMIENTO CORRECTIVO", "EMERGENCIA", "OTROS")</f>
        <v>OTROS</v>
      </c>
      <c r="AL1714" s="6" t="str">
        <f>+_xlfn.IFS(Tabla1[[#This Row],[Veces obj]]&lt;=1,"0-1",Tabla1[[#This Row],[Veces obj]]&lt;=2,"1-2",Tabla1[[#This Row],[Veces obj]]&lt;=3,"2-3",TRUE,"&gt;3")</f>
        <v>0-1</v>
      </c>
      <c r="AM1714" s="6" t="str">
        <f>+_xlfn.IFS(MONTH(Tabla1[[#This Row],[MES]])&lt;=3,"Q1",MONTH(Tabla1[[#This Row],[MES]])&lt;=6,"Q2",MONTH(Tabla1[[#This Row],[MES]])&lt;=9,"Q3",TRUE,"Q4")</f>
        <v>Q1</v>
      </c>
      <c r="AN1714" t="str">
        <f>+IFERROR(VLOOKUP(Tabla1[[#This Row],[CUENTA]],CTAS[],2,0),"OTROS")</f>
        <v>OTROS</v>
      </c>
      <c r="AP1714" t="str">
        <f>+IFERROR(VLOOKUP(Tabla1[[#This Row],[EMPLEADO]],IS[],3,0),"OTROS")</f>
        <v>OTROS</v>
      </c>
      <c r="AQ1714" t="str">
        <f>+IFERROR(VLOOKUP(Tabla1[[#This Row],[EMPLEADO]],IS[[NÓMINA]:[INGENIERO]],2,0),"OTROS")</f>
        <v>OTROS</v>
      </c>
    </row>
    <row r="1715" spans="1:43" x14ac:dyDescent="0.25">
      <c r="A1715" t="s">
        <v>36</v>
      </c>
      <c r="B1715">
        <v>1</v>
      </c>
      <c r="C1715" t="s">
        <v>3355</v>
      </c>
      <c r="D1715" t="s">
        <v>3346</v>
      </c>
      <c r="E1715" t="s">
        <v>98</v>
      </c>
      <c r="F1715" t="s">
        <v>3356</v>
      </c>
      <c r="G1715" s="17" t="s">
        <v>3357</v>
      </c>
      <c r="H1715" t="s">
        <v>915</v>
      </c>
      <c r="I1715" t="s">
        <v>43</v>
      </c>
      <c r="J1715" t="s">
        <v>8</v>
      </c>
      <c r="K1715" t="s">
        <v>102</v>
      </c>
      <c r="L1715" t="s">
        <v>3358</v>
      </c>
      <c r="M1715" t="s">
        <v>131</v>
      </c>
      <c r="N1715">
        <v>0</v>
      </c>
      <c r="O1715" t="s">
        <v>47</v>
      </c>
      <c r="P1715" t="s">
        <v>822</v>
      </c>
      <c r="Q1715" t="s">
        <v>48</v>
      </c>
      <c r="R1715" t="s">
        <v>63</v>
      </c>
      <c r="S1715" t="s">
        <v>64</v>
      </c>
      <c r="T1715" t="s">
        <v>51</v>
      </c>
      <c r="U1715" t="s">
        <v>96</v>
      </c>
      <c r="V1715">
        <v>1</v>
      </c>
      <c r="W1715" s="1">
        <v>682.5</v>
      </c>
      <c r="X1715">
        <v>0</v>
      </c>
      <c r="Y1715">
        <v>5</v>
      </c>
      <c r="Z1715">
        <v>5</v>
      </c>
      <c r="AA1715">
        <v>1</v>
      </c>
      <c r="AB1715" s="2">
        <v>0</v>
      </c>
      <c r="AC1715" s="1">
        <v>0</v>
      </c>
      <c r="AD1715" s="7">
        <v>43468</v>
      </c>
      <c r="AE1715" s="7">
        <v>43468</v>
      </c>
      <c r="AF1715">
        <v>0</v>
      </c>
      <c r="AG1715" t="s">
        <v>53</v>
      </c>
      <c r="AH1715" s="2">
        <v>0</v>
      </c>
      <c r="AI1715" s="1">
        <v>0</v>
      </c>
      <c r="AJ1715" s="1">
        <v>0</v>
      </c>
      <c r="AK1715" s="6" t="str">
        <f>+IF(Tabla1[[#This Row],[REQUEST_TY]]="SR MANTENIMIENTO CORRECTIVO", "EMERGENCIA", "OTROS")</f>
        <v>OTROS</v>
      </c>
      <c r="AL1715" s="6" t="str">
        <f>+_xlfn.IFS(Tabla1[[#This Row],[Veces obj]]&lt;=1,"0-1",Tabla1[[#This Row],[Veces obj]]&lt;=2,"1-2",Tabla1[[#This Row],[Veces obj]]&lt;=3,"2-3",TRUE,"&gt;3")</f>
        <v>0-1</v>
      </c>
      <c r="AM1715" s="6" t="str">
        <f>+_xlfn.IFS(MONTH(Tabla1[[#This Row],[MES]])&lt;=3,"Q1",MONTH(Tabla1[[#This Row],[MES]])&lt;=6,"Q2",MONTH(Tabla1[[#This Row],[MES]])&lt;=9,"Q3",TRUE,"Q4")</f>
        <v>Q1</v>
      </c>
      <c r="AN1715" t="str">
        <f>+IFERROR(VLOOKUP(Tabla1[[#This Row],[CUENTA]],CTAS[],2,0),"OTROS")</f>
        <v>OTROS</v>
      </c>
      <c r="AP1715" t="str">
        <f>+IFERROR(VLOOKUP(Tabla1[[#This Row],[EMPLEADO]],IS[],3,0),"OTROS")</f>
        <v>OTROS</v>
      </c>
      <c r="AQ1715" t="str">
        <f>+IFERROR(VLOOKUP(Tabla1[[#This Row],[EMPLEADO]],IS[[NÓMINA]:[INGENIERO]],2,0),"OTROS")</f>
        <v>OTROS</v>
      </c>
    </row>
    <row r="1716" spans="1:43" x14ac:dyDescent="0.25">
      <c r="A1716" t="s">
        <v>36</v>
      </c>
      <c r="B1716">
        <v>1</v>
      </c>
      <c r="C1716" t="s">
        <v>3359</v>
      </c>
      <c r="D1716" t="s">
        <v>3346</v>
      </c>
      <c r="E1716" t="s">
        <v>98</v>
      </c>
      <c r="F1716" t="s">
        <v>3360</v>
      </c>
      <c r="G1716" s="17" t="s">
        <v>752</v>
      </c>
      <c r="H1716" t="s">
        <v>213</v>
      </c>
      <c r="I1716" t="s">
        <v>43</v>
      </c>
      <c r="J1716" t="s">
        <v>8</v>
      </c>
      <c r="K1716" t="s">
        <v>102</v>
      </c>
      <c r="L1716" t="s">
        <v>753</v>
      </c>
      <c r="M1716" t="s">
        <v>215</v>
      </c>
      <c r="N1716">
        <v>0</v>
      </c>
      <c r="O1716" t="s">
        <v>47</v>
      </c>
      <c r="P1716" t="s">
        <v>822</v>
      </c>
      <c r="Q1716" t="s">
        <v>48</v>
      </c>
      <c r="R1716" t="s">
        <v>63</v>
      </c>
      <c r="S1716" t="s">
        <v>64</v>
      </c>
      <c r="T1716" t="s">
        <v>51</v>
      </c>
      <c r="U1716" t="s">
        <v>96</v>
      </c>
      <c r="V1716">
        <v>1</v>
      </c>
      <c r="W1716" s="1">
        <v>682.5</v>
      </c>
      <c r="X1716">
        <v>0</v>
      </c>
      <c r="Y1716">
        <v>5</v>
      </c>
      <c r="Z1716">
        <v>5</v>
      </c>
      <c r="AA1716">
        <v>1</v>
      </c>
      <c r="AB1716" s="2">
        <v>0</v>
      </c>
      <c r="AC1716" s="1">
        <v>0</v>
      </c>
      <c r="AD1716" s="7">
        <v>43468</v>
      </c>
      <c r="AE1716" s="7">
        <v>43468</v>
      </c>
      <c r="AF1716">
        <v>0</v>
      </c>
      <c r="AG1716" t="s">
        <v>53</v>
      </c>
      <c r="AH1716" s="2">
        <v>0</v>
      </c>
      <c r="AI1716" s="1">
        <v>0</v>
      </c>
      <c r="AJ1716" s="1">
        <v>0</v>
      </c>
      <c r="AK1716" s="6" t="str">
        <f>+IF(Tabla1[[#This Row],[REQUEST_TY]]="SR MANTENIMIENTO CORRECTIVO", "EMERGENCIA", "OTROS")</f>
        <v>OTROS</v>
      </c>
      <c r="AL1716" s="6" t="str">
        <f>+_xlfn.IFS(Tabla1[[#This Row],[Veces obj]]&lt;=1,"0-1",Tabla1[[#This Row],[Veces obj]]&lt;=2,"1-2",Tabla1[[#This Row],[Veces obj]]&lt;=3,"2-3",TRUE,"&gt;3")</f>
        <v>0-1</v>
      </c>
      <c r="AM1716" s="6" t="str">
        <f>+_xlfn.IFS(MONTH(Tabla1[[#This Row],[MES]])&lt;=3,"Q1",MONTH(Tabla1[[#This Row],[MES]])&lt;=6,"Q2",MONTH(Tabla1[[#This Row],[MES]])&lt;=9,"Q3",TRUE,"Q4")</f>
        <v>Q1</v>
      </c>
      <c r="AN1716" t="str">
        <f>+IFERROR(VLOOKUP(Tabla1[[#This Row],[CUENTA]],CTAS[],2,0),"OTROS")</f>
        <v>OTROS</v>
      </c>
      <c r="AP1716" t="str">
        <f>+IFERROR(VLOOKUP(Tabla1[[#This Row],[EMPLEADO]],IS[],3,0),"OTROS")</f>
        <v>OTROS</v>
      </c>
      <c r="AQ1716" t="str">
        <f>+IFERROR(VLOOKUP(Tabla1[[#This Row],[EMPLEADO]],IS[[NÓMINA]:[INGENIERO]],2,0),"OTROS")</f>
        <v>OTROS</v>
      </c>
    </row>
    <row r="1717" spans="1:43" x14ac:dyDescent="0.25">
      <c r="A1717" t="s">
        <v>36</v>
      </c>
      <c r="B1717">
        <v>1</v>
      </c>
      <c r="C1717" t="s">
        <v>3361</v>
      </c>
      <c r="D1717" t="s">
        <v>3346</v>
      </c>
      <c r="E1717" t="s">
        <v>98</v>
      </c>
      <c r="F1717" t="s">
        <v>3362</v>
      </c>
      <c r="G1717" s="17" t="s">
        <v>3363</v>
      </c>
      <c r="H1717" t="s">
        <v>101</v>
      </c>
      <c r="I1717" t="s">
        <v>43</v>
      </c>
      <c r="J1717" t="s">
        <v>8</v>
      </c>
      <c r="K1717" t="s">
        <v>102</v>
      </c>
      <c r="L1717" t="s">
        <v>3364</v>
      </c>
      <c r="M1717" t="s">
        <v>714</v>
      </c>
      <c r="N1717">
        <v>0</v>
      </c>
      <c r="O1717" t="s">
        <v>105</v>
      </c>
      <c r="P1717" t="s">
        <v>822</v>
      </c>
      <c r="Q1717" t="s">
        <v>48</v>
      </c>
      <c r="R1717" t="s">
        <v>63</v>
      </c>
      <c r="S1717" t="s">
        <v>64</v>
      </c>
      <c r="T1717" t="s">
        <v>51</v>
      </c>
      <c r="U1717" t="s">
        <v>96</v>
      </c>
      <c r="V1717">
        <v>1</v>
      </c>
      <c r="W1717" s="1">
        <v>327.5</v>
      </c>
      <c r="X1717">
        <v>0</v>
      </c>
      <c r="Y1717">
        <v>5</v>
      </c>
      <c r="Z1717">
        <v>5</v>
      </c>
      <c r="AA1717">
        <v>1</v>
      </c>
      <c r="AB1717" s="2">
        <v>0</v>
      </c>
      <c r="AC1717" s="1">
        <v>0</v>
      </c>
      <c r="AD1717" s="7">
        <v>43468</v>
      </c>
      <c r="AE1717" s="7">
        <v>43468</v>
      </c>
      <c r="AF1717">
        <v>0</v>
      </c>
      <c r="AG1717" t="s">
        <v>53</v>
      </c>
      <c r="AH1717" s="2">
        <v>0</v>
      </c>
      <c r="AI1717" s="1">
        <v>0</v>
      </c>
      <c r="AJ1717" s="1">
        <v>0</v>
      </c>
      <c r="AK1717" s="6" t="str">
        <f>+IF(Tabla1[[#This Row],[REQUEST_TY]]="SR MANTENIMIENTO CORRECTIVO", "EMERGENCIA", "OTROS")</f>
        <v>OTROS</v>
      </c>
      <c r="AL1717" s="6" t="str">
        <f>+_xlfn.IFS(Tabla1[[#This Row],[Veces obj]]&lt;=1,"0-1",Tabla1[[#This Row],[Veces obj]]&lt;=2,"1-2",Tabla1[[#This Row],[Veces obj]]&lt;=3,"2-3",TRUE,"&gt;3")</f>
        <v>0-1</v>
      </c>
      <c r="AM1717" s="6" t="str">
        <f>+_xlfn.IFS(MONTH(Tabla1[[#This Row],[MES]])&lt;=3,"Q1",MONTH(Tabla1[[#This Row],[MES]])&lt;=6,"Q2",MONTH(Tabla1[[#This Row],[MES]])&lt;=9,"Q3",TRUE,"Q4")</f>
        <v>Q1</v>
      </c>
      <c r="AN1717" t="str">
        <f>+IFERROR(VLOOKUP(Tabla1[[#This Row],[CUENTA]],CTAS[],2,0),"OTROS")</f>
        <v>OTROS</v>
      </c>
      <c r="AP1717" t="str">
        <f>+IFERROR(VLOOKUP(Tabla1[[#This Row],[EMPLEADO]],IS[],3,0),"OTROS")</f>
        <v>OTROS</v>
      </c>
      <c r="AQ1717" t="str">
        <f>+IFERROR(VLOOKUP(Tabla1[[#This Row],[EMPLEADO]],IS[[NÓMINA]:[INGENIERO]],2,0),"OTROS")</f>
        <v>OTROS</v>
      </c>
    </row>
    <row r="1718" spans="1:43" x14ac:dyDescent="0.25">
      <c r="A1718" t="s">
        <v>36</v>
      </c>
      <c r="B1718">
        <v>1</v>
      </c>
      <c r="C1718" t="s">
        <v>3365</v>
      </c>
      <c r="D1718" t="s">
        <v>3346</v>
      </c>
      <c r="E1718" t="s">
        <v>98</v>
      </c>
      <c r="F1718" t="s">
        <v>3366</v>
      </c>
      <c r="G1718" s="17" t="s">
        <v>1657</v>
      </c>
      <c r="H1718" t="s">
        <v>101</v>
      </c>
      <c r="I1718" t="s">
        <v>43</v>
      </c>
      <c r="J1718" t="s">
        <v>8</v>
      </c>
      <c r="K1718" t="s">
        <v>102</v>
      </c>
      <c r="L1718" t="s">
        <v>1658</v>
      </c>
      <c r="M1718" t="s">
        <v>1659</v>
      </c>
      <c r="N1718">
        <v>0</v>
      </c>
      <c r="O1718" t="s">
        <v>105</v>
      </c>
      <c r="P1718" t="s">
        <v>822</v>
      </c>
      <c r="Q1718" t="s">
        <v>48</v>
      </c>
      <c r="R1718" t="s">
        <v>63</v>
      </c>
      <c r="S1718" t="s">
        <v>64</v>
      </c>
      <c r="T1718" t="s">
        <v>51</v>
      </c>
      <c r="U1718" t="s">
        <v>96</v>
      </c>
      <c r="V1718">
        <v>1</v>
      </c>
      <c r="W1718" s="1">
        <v>327.5</v>
      </c>
      <c r="X1718">
        <v>0</v>
      </c>
      <c r="Y1718">
        <v>5</v>
      </c>
      <c r="Z1718">
        <v>5</v>
      </c>
      <c r="AA1718">
        <v>1</v>
      </c>
      <c r="AB1718" s="2">
        <v>0</v>
      </c>
      <c r="AC1718" s="1">
        <v>0</v>
      </c>
      <c r="AD1718" s="7">
        <v>43467</v>
      </c>
      <c r="AE1718" s="7">
        <v>43468</v>
      </c>
      <c r="AF1718">
        <v>1</v>
      </c>
      <c r="AG1718" t="s">
        <v>53</v>
      </c>
      <c r="AH1718" s="2">
        <v>0</v>
      </c>
      <c r="AI1718" s="1">
        <v>0</v>
      </c>
      <c r="AJ1718" s="1">
        <v>0</v>
      </c>
      <c r="AK1718" s="6" t="str">
        <f>+IF(Tabla1[[#This Row],[REQUEST_TY]]="SR MANTENIMIENTO CORRECTIVO", "EMERGENCIA", "OTROS")</f>
        <v>OTROS</v>
      </c>
      <c r="AL1718" s="6" t="str">
        <f>+_xlfn.IFS(Tabla1[[#This Row],[Veces obj]]&lt;=1,"0-1",Tabla1[[#This Row],[Veces obj]]&lt;=2,"1-2",Tabla1[[#This Row],[Veces obj]]&lt;=3,"2-3",TRUE,"&gt;3")</f>
        <v>0-1</v>
      </c>
      <c r="AM1718" s="6" t="str">
        <f>+_xlfn.IFS(MONTH(Tabla1[[#This Row],[MES]])&lt;=3,"Q1",MONTH(Tabla1[[#This Row],[MES]])&lt;=6,"Q2",MONTH(Tabla1[[#This Row],[MES]])&lt;=9,"Q3",TRUE,"Q4")</f>
        <v>Q1</v>
      </c>
      <c r="AN1718" t="str">
        <f>+IFERROR(VLOOKUP(Tabla1[[#This Row],[CUENTA]],CTAS[],2,0),"OTROS")</f>
        <v>OTROS</v>
      </c>
      <c r="AP1718" t="str">
        <f>+IFERROR(VLOOKUP(Tabla1[[#This Row],[EMPLEADO]],IS[],3,0),"OTROS")</f>
        <v>OTROS</v>
      </c>
      <c r="AQ1718" t="str">
        <f>+IFERROR(VLOOKUP(Tabla1[[#This Row],[EMPLEADO]],IS[[NÓMINA]:[INGENIERO]],2,0),"OTROS")</f>
        <v>OTROS</v>
      </c>
    </row>
    <row r="1719" spans="1:43" x14ac:dyDescent="0.25">
      <c r="A1719" t="s">
        <v>36</v>
      </c>
      <c r="B1719">
        <v>1</v>
      </c>
      <c r="C1719" t="s">
        <v>3367</v>
      </c>
      <c r="D1719" t="s">
        <v>3346</v>
      </c>
      <c r="E1719" t="s">
        <v>98</v>
      </c>
      <c r="F1719" t="s">
        <v>3368</v>
      </c>
      <c r="G1719" s="17" t="s">
        <v>2766</v>
      </c>
      <c r="H1719" t="s">
        <v>271</v>
      </c>
      <c r="I1719" t="s">
        <v>43</v>
      </c>
      <c r="J1719" t="s">
        <v>8</v>
      </c>
      <c r="K1719" t="s">
        <v>102</v>
      </c>
      <c r="L1719" t="s">
        <v>2767</v>
      </c>
      <c r="M1719" t="s">
        <v>1510</v>
      </c>
      <c r="N1719">
        <v>0</v>
      </c>
      <c r="O1719" t="s">
        <v>105</v>
      </c>
      <c r="P1719" t="s">
        <v>822</v>
      </c>
      <c r="Q1719" t="s">
        <v>48</v>
      </c>
      <c r="R1719" t="s">
        <v>63</v>
      </c>
      <c r="S1719" t="s">
        <v>64</v>
      </c>
      <c r="T1719" t="s">
        <v>51</v>
      </c>
      <c r="U1719" t="s">
        <v>96</v>
      </c>
      <c r="V1719">
        <v>1</v>
      </c>
      <c r="W1719" s="1">
        <v>327.5</v>
      </c>
      <c r="X1719">
        <v>0</v>
      </c>
      <c r="Y1719">
        <v>5</v>
      </c>
      <c r="Z1719">
        <v>5</v>
      </c>
      <c r="AA1719">
        <v>1</v>
      </c>
      <c r="AB1719" s="2">
        <v>0</v>
      </c>
      <c r="AC1719" s="1">
        <v>0</v>
      </c>
      <c r="AD1719" s="7">
        <v>43468</v>
      </c>
      <c r="AE1719" s="7">
        <v>43468</v>
      </c>
      <c r="AF1719">
        <v>0</v>
      </c>
      <c r="AG1719" t="s">
        <v>53</v>
      </c>
      <c r="AH1719" s="2">
        <v>0</v>
      </c>
      <c r="AI1719" s="1">
        <v>0</v>
      </c>
      <c r="AJ1719" s="1">
        <v>0</v>
      </c>
      <c r="AK1719" s="6" t="str">
        <f>+IF(Tabla1[[#This Row],[REQUEST_TY]]="SR MANTENIMIENTO CORRECTIVO", "EMERGENCIA", "OTROS")</f>
        <v>OTROS</v>
      </c>
      <c r="AL1719" s="6" t="str">
        <f>+_xlfn.IFS(Tabla1[[#This Row],[Veces obj]]&lt;=1,"0-1",Tabla1[[#This Row],[Veces obj]]&lt;=2,"1-2",Tabla1[[#This Row],[Veces obj]]&lt;=3,"2-3",TRUE,"&gt;3")</f>
        <v>0-1</v>
      </c>
      <c r="AM1719" s="6" t="str">
        <f>+_xlfn.IFS(MONTH(Tabla1[[#This Row],[MES]])&lt;=3,"Q1",MONTH(Tabla1[[#This Row],[MES]])&lt;=6,"Q2",MONTH(Tabla1[[#This Row],[MES]])&lt;=9,"Q3",TRUE,"Q4")</f>
        <v>Q1</v>
      </c>
      <c r="AN1719" t="str">
        <f>+IFERROR(VLOOKUP(Tabla1[[#This Row],[CUENTA]],CTAS[],2,0),"OTROS")</f>
        <v>OTROS</v>
      </c>
      <c r="AP1719" t="str">
        <f>+IFERROR(VLOOKUP(Tabla1[[#This Row],[EMPLEADO]],IS[],3,0),"OTROS")</f>
        <v>OTROS</v>
      </c>
      <c r="AQ1719" t="str">
        <f>+IFERROR(VLOOKUP(Tabla1[[#This Row],[EMPLEADO]],IS[[NÓMINA]:[INGENIERO]],2,0),"OTROS")</f>
        <v>OTROS</v>
      </c>
    </row>
    <row r="1720" spans="1:43" x14ac:dyDescent="0.25">
      <c r="A1720" t="s">
        <v>36</v>
      </c>
      <c r="B1720">
        <v>1</v>
      </c>
      <c r="C1720" t="s">
        <v>3369</v>
      </c>
      <c r="D1720" t="s">
        <v>3370</v>
      </c>
      <c r="E1720" t="s">
        <v>258</v>
      </c>
      <c r="F1720" t="s">
        <v>3371</v>
      </c>
      <c r="G1720" s="17" t="s">
        <v>3372</v>
      </c>
      <c r="H1720" t="s">
        <v>740</v>
      </c>
      <c r="I1720" t="s">
        <v>43</v>
      </c>
      <c r="J1720" t="s">
        <v>8</v>
      </c>
      <c r="K1720" t="s">
        <v>3373</v>
      </c>
      <c r="L1720" t="s">
        <v>3374</v>
      </c>
      <c r="M1720" t="s">
        <v>1238</v>
      </c>
      <c r="N1720">
        <v>0</v>
      </c>
      <c r="O1720" t="s">
        <v>47</v>
      </c>
      <c r="P1720" t="s">
        <v>822</v>
      </c>
      <c r="Q1720" t="s">
        <v>48</v>
      </c>
      <c r="R1720" t="s">
        <v>138</v>
      </c>
      <c r="S1720" t="s">
        <v>139</v>
      </c>
      <c r="T1720" t="s">
        <v>51</v>
      </c>
      <c r="U1720" t="s">
        <v>353</v>
      </c>
      <c r="V1720">
        <v>1</v>
      </c>
      <c r="W1720" s="1">
        <v>2359.5000000000005</v>
      </c>
      <c r="X1720">
        <v>0</v>
      </c>
      <c r="Y1720">
        <v>4</v>
      </c>
      <c r="Z1720">
        <v>4</v>
      </c>
      <c r="AA1720">
        <v>1</v>
      </c>
      <c r="AB1720" s="2">
        <v>0</v>
      </c>
      <c r="AC1720" s="1">
        <v>0</v>
      </c>
      <c r="AD1720" s="7">
        <v>43462</v>
      </c>
      <c r="AE1720" s="7">
        <v>43468</v>
      </c>
      <c r="AF1720">
        <v>3</v>
      </c>
      <c r="AG1720" t="s">
        <v>1680</v>
      </c>
      <c r="AH1720" s="2">
        <v>0</v>
      </c>
      <c r="AI1720" s="1">
        <v>0</v>
      </c>
      <c r="AJ1720" s="1">
        <v>0</v>
      </c>
      <c r="AK1720" s="6" t="str">
        <f>+IF(Tabla1[[#This Row],[REQUEST_TY]]="SR MANTENIMIENTO CORRECTIVO", "EMERGENCIA", "OTROS")</f>
        <v>OTROS</v>
      </c>
      <c r="AL1720" s="6" t="str">
        <f>+_xlfn.IFS(Tabla1[[#This Row],[Veces obj]]&lt;=1,"0-1",Tabla1[[#This Row],[Veces obj]]&lt;=2,"1-2",Tabla1[[#This Row],[Veces obj]]&lt;=3,"2-3",TRUE,"&gt;3")</f>
        <v>0-1</v>
      </c>
      <c r="AM1720" s="6" t="str">
        <f>+_xlfn.IFS(MONTH(Tabla1[[#This Row],[MES]])&lt;=3,"Q1",MONTH(Tabla1[[#This Row],[MES]])&lt;=6,"Q2",MONTH(Tabla1[[#This Row],[MES]])&lt;=9,"Q3",TRUE,"Q4")</f>
        <v>Q1</v>
      </c>
      <c r="AN1720" t="str">
        <f>+IFERROR(VLOOKUP(Tabla1[[#This Row],[CUENTA]],CTAS[],2,0),"OTROS")</f>
        <v>OTROS</v>
      </c>
      <c r="AP1720" t="str">
        <f>+IFERROR(VLOOKUP(Tabla1[[#This Row],[EMPLEADO]],IS[],3,0),"OTROS")</f>
        <v>OTROS</v>
      </c>
      <c r="AQ1720" t="str">
        <f>+IFERROR(VLOOKUP(Tabla1[[#This Row],[EMPLEADO]],IS[[NÓMINA]:[INGENIERO]],2,0),"OTROS")</f>
        <v>OTROS</v>
      </c>
    </row>
    <row r="1721" spans="1:43" x14ac:dyDescent="0.25">
      <c r="A1721" t="s">
        <v>36</v>
      </c>
      <c r="B1721">
        <v>1</v>
      </c>
      <c r="C1721" t="s">
        <v>3375</v>
      </c>
      <c r="D1721" t="s">
        <v>3370</v>
      </c>
      <c r="E1721" t="s">
        <v>258</v>
      </c>
      <c r="F1721" t="s">
        <v>3376</v>
      </c>
      <c r="G1721" s="17" t="s">
        <v>3377</v>
      </c>
      <c r="H1721" t="s">
        <v>740</v>
      </c>
      <c r="I1721" t="s">
        <v>43</v>
      </c>
      <c r="J1721" t="s">
        <v>8</v>
      </c>
      <c r="K1721" t="s">
        <v>3373</v>
      </c>
      <c r="L1721" t="s">
        <v>3374</v>
      </c>
      <c r="M1721" t="s">
        <v>1238</v>
      </c>
      <c r="N1721">
        <v>0</v>
      </c>
      <c r="O1721" t="s">
        <v>47</v>
      </c>
      <c r="P1721" t="s">
        <v>822</v>
      </c>
      <c r="Q1721" t="s">
        <v>48</v>
      </c>
      <c r="R1721" t="s">
        <v>138</v>
      </c>
      <c r="S1721" t="s">
        <v>139</v>
      </c>
      <c r="T1721" t="s">
        <v>51</v>
      </c>
      <c r="U1721" t="s">
        <v>353</v>
      </c>
      <c r="V1721">
        <v>1</v>
      </c>
      <c r="W1721" s="1">
        <v>2359.5000000000005</v>
      </c>
      <c r="X1721">
        <v>0</v>
      </c>
      <c r="Y1721">
        <v>4</v>
      </c>
      <c r="Z1721">
        <v>4</v>
      </c>
      <c r="AA1721">
        <v>1</v>
      </c>
      <c r="AB1721" s="2">
        <v>0</v>
      </c>
      <c r="AC1721" s="1">
        <v>0</v>
      </c>
      <c r="AD1721" s="7">
        <v>43462</v>
      </c>
      <c r="AE1721" s="7">
        <v>43468</v>
      </c>
      <c r="AF1721">
        <v>3</v>
      </c>
      <c r="AG1721" t="s">
        <v>1680</v>
      </c>
      <c r="AH1721" s="2">
        <v>0</v>
      </c>
      <c r="AI1721" s="1">
        <v>0</v>
      </c>
      <c r="AJ1721" s="1">
        <v>0</v>
      </c>
      <c r="AK1721" s="6" t="str">
        <f>+IF(Tabla1[[#This Row],[REQUEST_TY]]="SR MANTENIMIENTO CORRECTIVO", "EMERGENCIA", "OTROS")</f>
        <v>OTROS</v>
      </c>
      <c r="AL1721" s="6" t="str">
        <f>+_xlfn.IFS(Tabla1[[#This Row],[Veces obj]]&lt;=1,"0-1",Tabla1[[#This Row],[Veces obj]]&lt;=2,"1-2",Tabla1[[#This Row],[Veces obj]]&lt;=3,"2-3",TRUE,"&gt;3")</f>
        <v>0-1</v>
      </c>
      <c r="AM1721" s="6" t="str">
        <f>+_xlfn.IFS(MONTH(Tabla1[[#This Row],[MES]])&lt;=3,"Q1",MONTH(Tabla1[[#This Row],[MES]])&lt;=6,"Q2",MONTH(Tabla1[[#This Row],[MES]])&lt;=9,"Q3",TRUE,"Q4")</f>
        <v>Q1</v>
      </c>
      <c r="AN1721" t="str">
        <f>+IFERROR(VLOOKUP(Tabla1[[#This Row],[CUENTA]],CTAS[],2,0),"OTROS")</f>
        <v>OTROS</v>
      </c>
      <c r="AP1721" t="str">
        <f>+IFERROR(VLOOKUP(Tabla1[[#This Row],[EMPLEADO]],IS[],3,0),"OTROS")</f>
        <v>OTROS</v>
      </c>
      <c r="AQ1721" t="str">
        <f>+IFERROR(VLOOKUP(Tabla1[[#This Row],[EMPLEADO]],IS[[NÓMINA]:[INGENIERO]],2,0),"OTROS")</f>
        <v>OTROS</v>
      </c>
    </row>
    <row r="1722" spans="1:43" x14ac:dyDescent="0.25">
      <c r="A1722" t="s">
        <v>36</v>
      </c>
      <c r="B1722">
        <v>1</v>
      </c>
      <c r="C1722" t="s">
        <v>3378</v>
      </c>
      <c r="D1722" t="s">
        <v>3370</v>
      </c>
      <c r="E1722" t="s">
        <v>3149</v>
      </c>
      <c r="F1722" t="s">
        <v>3379</v>
      </c>
      <c r="G1722" s="17" t="s">
        <v>3380</v>
      </c>
      <c r="H1722" t="s">
        <v>70</v>
      </c>
      <c r="I1722" t="s">
        <v>43</v>
      </c>
      <c r="J1722" t="s">
        <v>8</v>
      </c>
      <c r="K1722" t="s">
        <v>71</v>
      </c>
      <c r="L1722" t="s">
        <v>170</v>
      </c>
      <c r="M1722" t="s">
        <v>94</v>
      </c>
      <c r="N1722">
        <v>0</v>
      </c>
      <c r="O1722" t="s">
        <v>47</v>
      </c>
      <c r="P1722" t="s">
        <v>822</v>
      </c>
      <c r="Q1722" t="s">
        <v>48</v>
      </c>
      <c r="R1722" t="s">
        <v>235</v>
      </c>
      <c r="S1722" t="s">
        <v>50</v>
      </c>
      <c r="T1722" t="s">
        <v>51</v>
      </c>
      <c r="U1722" t="s">
        <v>52</v>
      </c>
      <c r="V1722">
        <v>1</v>
      </c>
      <c r="W1722" s="1">
        <v>1072.5000000000002</v>
      </c>
      <c r="X1722">
        <v>0</v>
      </c>
      <c r="Y1722">
        <v>5</v>
      </c>
      <c r="Z1722">
        <v>5</v>
      </c>
      <c r="AA1722">
        <v>1</v>
      </c>
      <c r="AB1722" s="2">
        <v>0</v>
      </c>
      <c r="AC1722" s="1">
        <v>0</v>
      </c>
      <c r="AD1722" s="7">
        <v>43469</v>
      </c>
      <c r="AE1722" s="7">
        <v>43469</v>
      </c>
      <c r="AF1722">
        <v>0</v>
      </c>
      <c r="AG1722" t="s">
        <v>53</v>
      </c>
      <c r="AH1722" s="2">
        <v>0</v>
      </c>
      <c r="AI1722" s="1">
        <v>0</v>
      </c>
      <c r="AJ1722" s="1">
        <v>0</v>
      </c>
      <c r="AK1722" s="6" t="str">
        <f>+IF(Tabla1[[#This Row],[REQUEST_TY]]="SR MANTENIMIENTO CORRECTIVO", "EMERGENCIA", "OTROS")</f>
        <v>OTROS</v>
      </c>
      <c r="AL1722" s="6" t="str">
        <f>+_xlfn.IFS(Tabla1[[#This Row],[Veces obj]]&lt;=1,"0-1",Tabla1[[#This Row],[Veces obj]]&lt;=2,"1-2",Tabla1[[#This Row],[Veces obj]]&lt;=3,"2-3",TRUE,"&gt;3")</f>
        <v>0-1</v>
      </c>
      <c r="AM1722" s="6" t="str">
        <f>+_xlfn.IFS(MONTH(Tabla1[[#This Row],[MES]])&lt;=3,"Q1",MONTH(Tabla1[[#This Row],[MES]])&lt;=6,"Q2",MONTH(Tabla1[[#This Row],[MES]])&lt;=9,"Q3",TRUE,"Q4")</f>
        <v>Q1</v>
      </c>
      <c r="AN1722" t="str">
        <f>+IFERROR(VLOOKUP(Tabla1[[#This Row],[CUENTA]],CTAS[],2,0),"OTROS")</f>
        <v>OTROS</v>
      </c>
      <c r="AP1722" t="str">
        <f>+IFERROR(VLOOKUP(Tabla1[[#This Row],[EMPLEADO]],IS[],3,0),"OTROS")</f>
        <v>OTROS</v>
      </c>
      <c r="AQ1722" t="str">
        <f>+IFERROR(VLOOKUP(Tabla1[[#This Row],[EMPLEADO]],IS[[NÓMINA]:[INGENIERO]],2,0),"OTROS")</f>
        <v>OTROS</v>
      </c>
    </row>
    <row r="1723" spans="1:43" x14ac:dyDescent="0.25">
      <c r="A1723" t="s">
        <v>36</v>
      </c>
      <c r="B1723">
        <v>1</v>
      </c>
      <c r="C1723" t="s">
        <v>3793</v>
      </c>
      <c r="D1723" t="s">
        <v>3370</v>
      </c>
      <c r="E1723" t="s">
        <v>3742</v>
      </c>
      <c r="F1723" t="s">
        <v>3794</v>
      </c>
      <c r="G1723" s="17" t="s">
        <v>3795</v>
      </c>
      <c r="H1723" t="s">
        <v>592</v>
      </c>
      <c r="I1723" t="s">
        <v>43</v>
      </c>
      <c r="J1723" t="s">
        <v>8</v>
      </c>
      <c r="K1723" t="s">
        <v>3745</v>
      </c>
      <c r="L1723" t="s">
        <v>3796</v>
      </c>
      <c r="M1723" t="s">
        <v>3797</v>
      </c>
      <c r="N1723">
        <v>0</v>
      </c>
      <c r="O1723" t="s">
        <v>47</v>
      </c>
      <c r="P1723" t="s">
        <v>822</v>
      </c>
      <c r="Q1723" t="s">
        <v>48</v>
      </c>
      <c r="R1723" t="s">
        <v>49</v>
      </c>
      <c r="S1723" t="s">
        <v>50</v>
      </c>
      <c r="T1723" t="s">
        <v>208</v>
      </c>
      <c r="U1723" t="s">
        <v>52</v>
      </c>
      <c r="V1723">
        <v>1</v>
      </c>
      <c r="W1723" s="1">
        <v>1072.5000000000002</v>
      </c>
      <c r="X1723">
        <v>0</v>
      </c>
      <c r="Y1723">
        <v>9</v>
      </c>
      <c r="Z1723">
        <v>9</v>
      </c>
      <c r="AA1723">
        <v>1</v>
      </c>
      <c r="AB1723" s="2">
        <v>0</v>
      </c>
      <c r="AC1723" s="1">
        <v>0</v>
      </c>
      <c r="AD1723" s="7">
        <v>43493</v>
      </c>
      <c r="AE1723" s="7">
        <v>43493</v>
      </c>
      <c r="AF1723">
        <v>0</v>
      </c>
      <c r="AG1723" t="s">
        <v>53</v>
      </c>
      <c r="AH1723" s="2">
        <v>0</v>
      </c>
      <c r="AI1723" s="1">
        <v>0</v>
      </c>
      <c r="AJ1723" s="1">
        <v>0</v>
      </c>
      <c r="AK1723" s="6" t="str">
        <f>+IF(Tabla1[[#This Row],[REQUEST_TY]]="SR MANTENIMIENTO CORRECTIVO", "EMERGENCIA", "OTROS")</f>
        <v>OTROS</v>
      </c>
      <c r="AL1723" s="6" t="str">
        <f>+_xlfn.IFS(Tabla1[[#This Row],[Veces obj]]&lt;=1,"0-1",Tabla1[[#This Row],[Veces obj]]&lt;=2,"1-2",Tabla1[[#This Row],[Veces obj]]&lt;=3,"2-3",TRUE,"&gt;3")</f>
        <v>0-1</v>
      </c>
      <c r="AM1723" s="6" t="str">
        <f>+_xlfn.IFS(MONTH(Tabla1[[#This Row],[MES]])&lt;=3,"Q1",MONTH(Tabla1[[#This Row],[MES]])&lt;=6,"Q2",MONTH(Tabla1[[#This Row],[MES]])&lt;=9,"Q3",TRUE,"Q4")</f>
        <v>Q1</v>
      </c>
      <c r="AN1723" t="str">
        <f>+IFERROR(VLOOKUP(Tabla1[[#This Row],[CUENTA]],CTAS[],2,0),"OTROS")</f>
        <v>OTROS</v>
      </c>
      <c r="AO1723">
        <v>1</v>
      </c>
      <c r="AP1723" t="str">
        <f>+IFERROR(VLOOKUP(Tabla1[[#This Row],[EMPLEADO]],IS[],3,0),"OTROS")</f>
        <v>CHIHUAHUA</v>
      </c>
      <c r="AQ1723" t="str">
        <f>+IFERROR(VLOOKUP(Tabla1[[#This Row],[EMPLEADO]],IS[[NÓMINA]:[INGENIERO]],2,0),"OTROS")</f>
        <v>VICTOR MENDEZ</v>
      </c>
    </row>
    <row r="1724" spans="1:43" x14ac:dyDescent="0.25">
      <c r="A1724" t="s">
        <v>36</v>
      </c>
      <c r="B1724">
        <v>1</v>
      </c>
      <c r="C1724" t="s">
        <v>3383</v>
      </c>
      <c r="D1724" t="s">
        <v>3346</v>
      </c>
      <c r="E1724" t="s">
        <v>98</v>
      </c>
      <c r="F1724" t="s">
        <v>3356</v>
      </c>
      <c r="G1724" s="17" t="s">
        <v>3225</v>
      </c>
      <c r="H1724" t="s">
        <v>2510</v>
      </c>
      <c r="I1724" t="s">
        <v>43</v>
      </c>
      <c r="J1724" t="s">
        <v>8</v>
      </c>
      <c r="K1724" t="s">
        <v>102</v>
      </c>
      <c r="L1724" t="s">
        <v>2072</v>
      </c>
      <c r="M1724" t="s">
        <v>2073</v>
      </c>
      <c r="N1724">
        <v>0</v>
      </c>
      <c r="O1724" t="s">
        <v>105</v>
      </c>
      <c r="P1724" t="s">
        <v>822</v>
      </c>
      <c r="Q1724" t="s">
        <v>48</v>
      </c>
      <c r="R1724" t="s">
        <v>63</v>
      </c>
      <c r="S1724" t="s">
        <v>64</v>
      </c>
      <c r="T1724" t="s">
        <v>51</v>
      </c>
      <c r="U1724" t="s">
        <v>96</v>
      </c>
      <c r="V1724">
        <v>1</v>
      </c>
      <c r="W1724" s="1">
        <v>327.5</v>
      </c>
      <c r="X1724">
        <v>0</v>
      </c>
      <c r="Y1724">
        <v>5</v>
      </c>
      <c r="Z1724">
        <v>5</v>
      </c>
      <c r="AA1724">
        <v>1</v>
      </c>
      <c r="AB1724" s="2">
        <v>0</v>
      </c>
      <c r="AC1724" s="1">
        <v>0</v>
      </c>
      <c r="AD1724" s="7">
        <v>43469</v>
      </c>
      <c r="AE1724" s="7">
        <v>43469</v>
      </c>
      <c r="AF1724">
        <v>0</v>
      </c>
      <c r="AG1724" t="s">
        <v>53</v>
      </c>
      <c r="AH1724" s="2">
        <v>0</v>
      </c>
      <c r="AI1724" s="1">
        <v>0</v>
      </c>
      <c r="AJ1724" s="1">
        <v>0</v>
      </c>
      <c r="AK1724" s="6" t="str">
        <f>+IF(Tabla1[[#This Row],[REQUEST_TY]]="SR MANTENIMIENTO CORRECTIVO", "EMERGENCIA", "OTROS")</f>
        <v>OTROS</v>
      </c>
      <c r="AL1724" s="6" t="str">
        <f>+_xlfn.IFS(Tabla1[[#This Row],[Veces obj]]&lt;=1,"0-1",Tabla1[[#This Row],[Veces obj]]&lt;=2,"1-2",Tabla1[[#This Row],[Veces obj]]&lt;=3,"2-3",TRUE,"&gt;3")</f>
        <v>0-1</v>
      </c>
      <c r="AM1724" s="6" t="str">
        <f>+_xlfn.IFS(MONTH(Tabla1[[#This Row],[MES]])&lt;=3,"Q1",MONTH(Tabla1[[#This Row],[MES]])&lt;=6,"Q2",MONTH(Tabla1[[#This Row],[MES]])&lt;=9,"Q3",TRUE,"Q4")</f>
        <v>Q1</v>
      </c>
      <c r="AN1724" t="str">
        <f>+IFERROR(VLOOKUP(Tabla1[[#This Row],[CUENTA]],CTAS[],2,0),"OTROS")</f>
        <v>OTROS</v>
      </c>
      <c r="AP1724" t="str">
        <f>+IFERROR(VLOOKUP(Tabla1[[#This Row],[EMPLEADO]],IS[],3,0),"OTROS")</f>
        <v>OTROS</v>
      </c>
      <c r="AQ1724" t="str">
        <f>+IFERROR(VLOOKUP(Tabla1[[#This Row],[EMPLEADO]],IS[[NÓMINA]:[INGENIERO]],2,0),"OTROS")</f>
        <v>OTROS</v>
      </c>
    </row>
    <row r="1725" spans="1:43" x14ac:dyDescent="0.25">
      <c r="A1725" t="s">
        <v>36</v>
      </c>
      <c r="B1725">
        <v>1</v>
      </c>
      <c r="C1725" t="s">
        <v>3946</v>
      </c>
      <c r="D1725" t="s">
        <v>38</v>
      </c>
      <c r="E1725" t="s">
        <v>133</v>
      </c>
      <c r="F1725" t="s">
        <v>3947</v>
      </c>
      <c r="G1725" s="17" t="s">
        <v>3948</v>
      </c>
      <c r="H1725" t="s">
        <v>592</v>
      </c>
      <c r="I1725" t="s">
        <v>43</v>
      </c>
      <c r="J1725" t="s">
        <v>8</v>
      </c>
      <c r="K1725" t="s">
        <v>59</v>
      </c>
      <c r="L1725" t="s">
        <v>3949</v>
      </c>
      <c r="M1725" t="s">
        <v>165</v>
      </c>
      <c r="N1725">
        <v>0</v>
      </c>
      <c r="O1725" t="s">
        <v>47</v>
      </c>
      <c r="P1725">
        <v>252</v>
      </c>
      <c r="Q1725" t="s">
        <v>48</v>
      </c>
      <c r="R1725" t="s">
        <v>138</v>
      </c>
      <c r="S1725" t="s">
        <v>139</v>
      </c>
      <c r="T1725" t="s">
        <v>51</v>
      </c>
      <c r="U1725" t="s">
        <v>353</v>
      </c>
      <c r="V1725">
        <v>1.1499999999999999</v>
      </c>
      <c r="W1725" s="1">
        <v>1808.95</v>
      </c>
      <c r="X1725">
        <v>1</v>
      </c>
      <c r="Y1725">
        <v>4.22</v>
      </c>
      <c r="Z1725">
        <v>4</v>
      </c>
      <c r="AA1725">
        <v>1.0549999999999999</v>
      </c>
      <c r="AB1725" s="2">
        <v>1.3749999999999984E-2</v>
      </c>
      <c r="AC1725" s="1">
        <v>-21.628749999999979</v>
      </c>
      <c r="AD1725" s="7">
        <v>43481</v>
      </c>
      <c r="AE1725" s="7">
        <v>43482</v>
      </c>
      <c r="AF1725">
        <v>1</v>
      </c>
      <c r="AG1725" t="s">
        <v>53</v>
      </c>
      <c r="AH1725" s="2">
        <v>0</v>
      </c>
      <c r="AI1725" s="1">
        <v>0</v>
      </c>
      <c r="AJ1725" s="1">
        <v>0</v>
      </c>
      <c r="AK1725" s="6" t="str">
        <f>+IF(Tabla1[[#This Row],[REQUEST_TY]]="SR MANTENIMIENTO CORRECTIVO", "EMERGENCIA", "OTROS")</f>
        <v>EMERGENCIA</v>
      </c>
      <c r="AL1725" s="6" t="str">
        <f>+_xlfn.IFS(Tabla1[[#This Row],[Veces obj]]&lt;=1,"0-1",Tabla1[[#This Row],[Veces obj]]&lt;=2,"1-2",Tabla1[[#This Row],[Veces obj]]&lt;=3,"2-3",TRUE,"&gt;3")</f>
        <v>1-2</v>
      </c>
      <c r="AM1725" s="6" t="str">
        <f>+_xlfn.IFS(MONTH(Tabla1[[#This Row],[MES]])&lt;=3,"Q1",MONTH(Tabla1[[#This Row],[MES]])&lt;=6,"Q2",MONTH(Tabla1[[#This Row],[MES]])&lt;=9,"Q3",TRUE,"Q4")</f>
        <v>Q1</v>
      </c>
      <c r="AN1725" t="str">
        <f>+IFERROR(VLOOKUP(Tabla1[[#This Row],[CUENTA]],CTAS[],2,0),"OTROS")</f>
        <v>OTROS</v>
      </c>
      <c r="AO1725">
        <v>1</v>
      </c>
      <c r="AP1725" t="str">
        <f>+IFERROR(VLOOKUP(Tabla1[[#This Row],[EMPLEADO]],IS[],3,0),"OTROS")</f>
        <v>CHIHUAHUA</v>
      </c>
      <c r="AQ1725" t="str">
        <f>+IFERROR(VLOOKUP(Tabla1[[#This Row],[EMPLEADO]],IS[[NÓMINA]:[INGENIERO]],2,0),"OTROS")</f>
        <v>VICTOR MENDEZ</v>
      </c>
    </row>
    <row r="1726" spans="1:43" x14ac:dyDescent="0.25">
      <c r="A1726" t="s">
        <v>36</v>
      </c>
      <c r="B1726">
        <v>1</v>
      </c>
      <c r="C1726" t="s">
        <v>3975</v>
      </c>
      <c r="D1726" t="s">
        <v>38</v>
      </c>
      <c r="E1726" t="s">
        <v>2522</v>
      </c>
      <c r="F1726" t="s">
        <v>3976</v>
      </c>
      <c r="G1726" s="17" t="s">
        <v>3977</v>
      </c>
      <c r="H1726" t="s">
        <v>592</v>
      </c>
      <c r="I1726" t="s">
        <v>43</v>
      </c>
      <c r="J1726" t="s">
        <v>8</v>
      </c>
      <c r="K1726" t="s">
        <v>169</v>
      </c>
      <c r="L1726" t="s">
        <v>3978</v>
      </c>
      <c r="M1726" t="s">
        <v>3631</v>
      </c>
      <c r="N1726">
        <v>0</v>
      </c>
      <c r="O1726" t="s">
        <v>47</v>
      </c>
      <c r="P1726">
        <v>34</v>
      </c>
      <c r="Q1726" t="s">
        <v>82</v>
      </c>
      <c r="R1726" t="s">
        <v>2525</v>
      </c>
      <c r="S1726" t="s">
        <v>50</v>
      </c>
      <c r="T1726" t="s">
        <v>208</v>
      </c>
      <c r="U1726" t="s">
        <v>120</v>
      </c>
      <c r="V1726">
        <v>0.8</v>
      </c>
      <c r="W1726" s="1">
        <v>572.00000000000011</v>
      </c>
      <c r="X1726">
        <v>1</v>
      </c>
      <c r="Y1726">
        <v>9.6999999999999993</v>
      </c>
      <c r="Z1726">
        <v>9</v>
      </c>
      <c r="AA1726">
        <v>1.0777777777777777</v>
      </c>
      <c r="AB1726" s="2">
        <v>1.9444444444444431E-2</v>
      </c>
      <c r="AC1726" s="1">
        <v>-13.90277777777777</v>
      </c>
      <c r="AD1726" s="7">
        <v>43479</v>
      </c>
      <c r="AE1726" s="7">
        <v>43479</v>
      </c>
      <c r="AF1726">
        <v>0</v>
      </c>
      <c r="AG1726" t="s">
        <v>53</v>
      </c>
      <c r="AH1726" s="2">
        <v>0</v>
      </c>
      <c r="AI1726" s="1">
        <v>0</v>
      </c>
      <c r="AJ1726" s="1">
        <v>0</v>
      </c>
      <c r="AK1726" s="6" t="str">
        <f>+IF(Tabla1[[#This Row],[REQUEST_TY]]="SR MANTENIMIENTO CORRECTIVO", "EMERGENCIA", "OTROS")</f>
        <v>EMERGENCIA</v>
      </c>
      <c r="AL1726" s="6" t="str">
        <f>+_xlfn.IFS(Tabla1[[#This Row],[Veces obj]]&lt;=1,"0-1",Tabla1[[#This Row],[Veces obj]]&lt;=2,"1-2",Tabla1[[#This Row],[Veces obj]]&lt;=3,"2-3",TRUE,"&gt;3")</f>
        <v>1-2</v>
      </c>
      <c r="AM1726" s="6" t="str">
        <f>+_xlfn.IFS(MONTH(Tabla1[[#This Row],[MES]])&lt;=3,"Q1",MONTH(Tabla1[[#This Row],[MES]])&lt;=6,"Q2",MONTH(Tabla1[[#This Row],[MES]])&lt;=9,"Q3",TRUE,"Q4")</f>
        <v>Q1</v>
      </c>
      <c r="AN1726" t="str">
        <f>+IFERROR(VLOOKUP(Tabla1[[#This Row],[CUENTA]],CTAS[],2,0),"OTROS")</f>
        <v>OTROS</v>
      </c>
      <c r="AO1726">
        <v>1</v>
      </c>
      <c r="AP1726" t="str">
        <f>+IFERROR(VLOOKUP(Tabla1[[#This Row],[EMPLEADO]],IS[],3,0),"OTROS")</f>
        <v>CHIHUAHUA</v>
      </c>
      <c r="AQ1726" t="str">
        <f>+IFERROR(VLOOKUP(Tabla1[[#This Row],[EMPLEADO]],IS[[NÓMINA]:[INGENIERO]],2,0),"OTROS")</f>
        <v>VICTOR MENDEZ</v>
      </c>
    </row>
    <row r="1727" spans="1:43" x14ac:dyDescent="0.25">
      <c r="A1727" t="s">
        <v>4444</v>
      </c>
      <c r="B1727">
        <v>1</v>
      </c>
      <c r="C1727" t="s">
        <v>6954</v>
      </c>
      <c r="D1727" t="s">
        <v>38</v>
      </c>
      <c r="E1727" t="s">
        <v>604</v>
      </c>
      <c r="F1727" t="s">
        <v>6955</v>
      </c>
      <c r="G1727" s="17" t="s">
        <v>5128</v>
      </c>
      <c r="H1727" t="s">
        <v>592</v>
      </c>
      <c r="I1727" t="s">
        <v>43</v>
      </c>
      <c r="J1727" t="s">
        <v>8</v>
      </c>
      <c r="K1727" t="s">
        <v>169</v>
      </c>
      <c r="L1727" t="s">
        <v>5129</v>
      </c>
      <c r="M1727" t="s">
        <v>119</v>
      </c>
      <c r="N1727">
        <v>0</v>
      </c>
      <c r="O1727" t="s">
        <v>47</v>
      </c>
      <c r="P1727">
        <v>17</v>
      </c>
      <c r="Q1727" t="s">
        <v>62</v>
      </c>
      <c r="R1727" t="s">
        <v>63</v>
      </c>
      <c r="S1727" t="s">
        <v>64</v>
      </c>
      <c r="T1727" t="s">
        <v>51</v>
      </c>
      <c r="U1727" t="s">
        <v>65</v>
      </c>
      <c r="V1727">
        <v>0.8</v>
      </c>
      <c r="W1727" s="1">
        <v>1092</v>
      </c>
      <c r="X1727">
        <v>1</v>
      </c>
      <c r="Y1727">
        <v>5.55</v>
      </c>
      <c r="Z1727">
        <v>5</v>
      </c>
      <c r="AA1727">
        <v>1.1099999999999999</v>
      </c>
      <c r="AB1727" s="2">
        <v>2.7499999999999969E-2</v>
      </c>
      <c r="AC1727" s="1">
        <v>-37.537499999999959</v>
      </c>
      <c r="AD1727" s="7">
        <v>43521</v>
      </c>
      <c r="AE1727" s="7">
        <v>43521</v>
      </c>
      <c r="AF1727">
        <v>0</v>
      </c>
      <c r="AG1727" t="s">
        <v>53</v>
      </c>
      <c r="AH1727" s="2">
        <v>0</v>
      </c>
      <c r="AI1727" s="1">
        <v>0</v>
      </c>
      <c r="AJ1727" s="1">
        <v>0</v>
      </c>
      <c r="AK1727" s="6" t="str">
        <f>+IF(Tabla1[[#This Row],[REQUEST_TY]]="SR MANTENIMIENTO CORRECTIVO", "EMERGENCIA", "OTROS")</f>
        <v>EMERGENCIA</v>
      </c>
      <c r="AL1727" s="6" t="str">
        <f>+_xlfn.IFS(Tabla1[[#This Row],[Veces obj]]&lt;=1,"0-1",Tabla1[[#This Row],[Veces obj]]&lt;=2,"1-2",Tabla1[[#This Row],[Veces obj]]&lt;=3,"2-3",TRUE,"&gt;3")</f>
        <v>1-2</v>
      </c>
      <c r="AM1727" s="6" t="str">
        <f>+_xlfn.IFS(MONTH(Tabla1[[#This Row],[MES]])&lt;=3,"Q1",MONTH(Tabla1[[#This Row],[MES]])&lt;=6,"Q2",MONTH(Tabla1[[#This Row],[MES]])&lt;=9,"Q3",TRUE,"Q4")</f>
        <v>Q1</v>
      </c>
      <c r="AN1727" t="str">
        <f>+IFERROR(VLOOKUP(Tabla1[[#This Row],[CUENTA]],CTAS[],2,0),"OTROS")</f>
        <v>OTROS</v>
      </c>
      <c r="AO1727">
        <v>1</v>
      </c>
      <c r="AP1727" t="str">
        <f>+IFERROR(VLOOKUP(Tabla1[[#This Row],[EMPLEADO]],IS[],3,0),"OTROS")</f>
        <v>CHIHUAHUA</v>
      </c>
      <c r="AQ1727" t="str">
        <f>+IFERROR(VLOOKUP(Tabla1[[#This Row],[EMPLEADO]],IS[[NÓMINA]:[INGENIERO]],2,0),"OTROS")</f>
        <v>VICTOR MENDEZ</v>
      </c>
    </row>
    <row r="1728" spans="1:43" x14ac:dyDescent="0.25">
      <c r="A1728" t="s">
        <v>4444</v>
      </c>
      <c r="B1728">
        <v>1</v>
      </c>
      <c r="C1728" t="s">
        <v>4668</v>
      </c>
      <c r="D1728" t="s">
        <v>38</v>
      </c>
      <c r="E1728" t="s">
        <v>113</v>
      </c>
      <c r="F1728" t="s">
        <v>4669</v>
      </c>
      <c r="G1728" s="17" t="s">
        <v>4670</v>
      </c>
      <c r="H1728" t="s">
        <v>592</v>
      </c>
      <c r="I1728" t="s">
        <v>43</v>
      </c>
      <c r="J1728" t="s">
        <v>8</v>
      </c>
      <c r="K1728" t="s">
        <v>125</v>
      </c>
      <c r="L1728" t="s">
        <v>4671</v>
      </c>
      <c r="M1728" t="s">
        <v>4672</v>
      </c>
      <c r="N1728">
        <v>0</v>
      </c>
      <c r="O1728" t="s">
        <v>47</v>
      </c>
      <c r="P1728">
        <v>266</v>
      </c>
      <c r="Q1728" t="s">
        <v>48</v>
      </c>
      <c r="R1728" t="s">
        <v>49</v>
      </c>
      <c r="S1728" t="s">
        <v>50</v>
      </c>
      <c r="T1728" t="s">
        <v>208</v>
      </c>
      <c r="U1728" t="s">
        <v>52</v>
      </c>
      <c r="V1728">
        <v>1.05</v>
      </c>
      <c r="W1728" s="1">
        <v>750.75000000000011</v>
      </c>
      <c r="X1728">
        <v>1</v>
      </c>
      <c r="Y1728">
        <v>10.25</v>
      </c>
      <c r="Z1728">
        <v>9</v>
      </c>
      <c r="AA1728">
        <v>1.1388888888888888</v>
      </c>
      <c r="AB1728" s="2">
        <v>3.472222222222221E-2</v>
      </c>
      <c r="AC1728" s="1">
        <v>-24.826388888888886</v>
      </c>
      <c r="AD1728" s="7">
        <v>43497</v>
      </c>
      <c r="AE1728" s="7">
        <v>43497</v>
      </c>
      <c r="AF1728">
        <v>0</v>
      </c>
      <c r="AG1728" t="s">
        <v>53</v>
      </c>
      <c r="AH1728" s="2">
        <v>0</v>
      </c>
      <c r="AI1728" s="1">
        <v>0</v>
      </c>
      <c r="AJ1728" s="1">
        <v>0</v>
      </c>
      <c r="AK1728" s="6" t="str">
        <f>+IF(Tabla1[[#This Row],[REQUEST_TY]]="SR MANTENIMIENTO CORRECTIVO", "EMERGENCIA", "OTROS")</f>
        <v>EMERGENCIA</v>
      </c>
      <c r="AL1728" s="6" t="str">
        <f>+_xlfn.IFS(Tabla1[[#This Row],[Veces obj]]&lt;=1,"0-1",Tabla1[[#This Row],[Veces obj]]&lt;=2,"1-2",Tabla1[[#This Row],[Veces obj]]&lt;=3,"2-3",TRUE,"&gt;3")</f>
        <v>1-2</v>
      </c>
      <c r="AM1728" s="6" t="str">
        <f>+_xlfn.IFS(MONTH(Tabla1[[#This Row],[MES]])&lt;=3,"Q1",MONTH(Tabla1[[#This Row],[MES]])&lt;=6,"Q2",MONTH(Tabla1[[#This Row],[MES]])&lt;=9,"Q3",TRUE,"Q4")</f>
        <v>Q1</v>
      </c>
      <c r="AN1728" t="str">
        <f>+IFERROR(VLOOKUP(Tabla1[[#This Row],[CUENTA]],CTAS[],2,0),"OTROS")</f>
        <v>OTROS</v>
      </c>
      <c r="AO1728">
        <v>1</v>
      </c>
      <c r="AP1728" t="str">
        <f>+IFERROR(VLOOKUP(Tabla1[[#This Row],[EMPLEADO]],IS[],3,0),"OTROS")</f>
        <v>CHIHUAHUA</v>
      </c>
      <c r="AQ1728" t="str">
        <f>+IFERROR(VLOOKUP(Tabla1[[#This Row],[EMPLEADO]],IS[[NÓMINA]:[INGENIERO]],2,0),"OTROS")</f>
        <v>VICTOR MENDEZ</v>
      </c>
    </row>
    <row r="1729" spans="1:43" x14ac:dyDescent="0.25">
      <c r="A1729" t="s">
        <v>36</v>
      </c>
      <c r="B1729">
        <v>1</v>
      </c>
      <c r="C1729" t="s">
        <v>3396</v>
      </c>
      <c r="D1729" t="s">
        <v>3346</v>
      </c>
      <c r="E1729" t="s">
        <v>98</v>
      </c>
      <c r="F1729" t="s">
        <v>3397</v>
      </c>
      <c r="G1729" s="17" t="s">
        <v>3398</v>
      </c>
      <c r="H1729" t="s">
        <v>79</v>
      </c>
      <c r="I1729" t="s">
        <v>43</v>
      </c>
      <c r="J1729" t="s">
        <v>8</v>
      </c>
      <c r="K1729" t="s">
        <v>102</v>
      </c>
      <c r="L1729" t="s">
        <v>1471</v>
      </c>
      <c r="M1729" t="s">
        <v>1150</v>
      </c>
      <c r="N1729">
        <v>0</v>
      </c>
      <c r="O1729" t="s">
        <v>47</v>
      </c>
      <c r="P1729" t="s">
        <v>822</v>
      </c>
      <c r="Q1729" t="s">
        <v>48</v>
      </c>
      <c r="R1729" t="s">
        <v>63</v>
      </c>
      <c r="S1729" t="s">
        <v>64</v>
      </c>
      <c r="T1729" t="s">
        <v>51</v>
      </c>
      <c r="U1729" t="s">
        <v>96</v>
      </c>
      <c r="V1729">
        <v>1</v>
      </c>
      <c r="W1729" s="1">
        <v>682.5</v>
      </c>
      <c r="X1729">
        <v>0</v>
      </c>
      <c r="Y1729">
        <v>5</v>
      </c>
      <c r="Z1729">
        <v>5</v>
      </c>
      <c r="AA1729">
        <v>1</v>
      </c>
      <c r="AB1729" s="2">
        <v>0</v>
      </c>
      <c r="AC1729" s="1">
        <v>0</v>
      </c>
      <c r="AD1729" s="7">
        <v>43469</v>
      </c>
      <c r="AE1729" s="7">
        <v>43469</v>
      </c>
      <c r="AF1729">
        <v>0</v>
      </c>
      <c r="AG1729" t="s">
        <v>53</v>
      </c>
      <c r="AH1729" s="2">
        <v>0</v>
      </c>
      <c r="AI1729" s="1">
        <v>0</v>
      </c>
      <c r="AJ1729" s="1">
        <v>0</v>
      </c>
      <c r="AK1729" s="6" t="str">
        <f>+IF(Tabla1[[#This Row],[REQUEST_TY]]="SR MANTENIMIENTO CORRECTIVO", "EMERGENCIA", "OTROS")</f>
        <v>OTROS</v>
      </c>
      <c r="AL1729" s="6" t="str">
        <f>+_xlfn.IFS(Tabla1[[#This Row],[Veces obj]]&lt;=1,"0-1",Tabla1[[#This Row],[Veces obj]]&lt;=2,"1-2",Tabla1[[#This Row],[Veces obj]]&lt;=3,"2-3",TRUE,"&gt;3")</f>
        <v>0-1</v>
      </c>
      <c r="AM1729" s="6" t="str">
        <f>+_xlfn.IFS(MONTH(Tabla1[[#This Row],[MES]])&lt;=3,"Q1",MONTH(Tabla1[[#This Row],[MES]])&lt;=6,"Q2",MONTH(Tabla1[[#This Row],[MES]])&lt;=9,"Q3",TRUE,"Q4")</f>
        <v>Q1</v>
      </c>
      <c r="AN1729" t="str">
        <f>+IFERROR(VLOOKUP(Tabla1[[#This Row],[CUENTA]],CTAS[],2,0),"OTROS")</f>
        <v>OTROS</v>
      </c>
      <c r="AP1729" t="str">
        <f>+IFERROR(VLOOKUP(Tabla1[[#This Row],[EMPLEADO]],IS[],3,0),"OTROS")</f>
        <v>OTROS</v>
      </c>
      <c r="AQ1729" t="str">
        <f>+IFERROR(VLOOKUP(Tabla1[[#This Row],[EMPLEADO]],IS[[NÓMINA]:[INGENIERO]],2,0),"OTROS")</f>
        <v>OTROS</v>
      </c>
    </row>
    <row r="1730" spans="1:43" x14ac:dyDescent="0.25">
      <c r="A1730" t="s">
        <v>36</v>
      </c>
      <c r="B1730">
        <v>1</v>
      </c>
      <c r="C1730" t="s">
        <v>3399</v>
      </c>
      <c r="D1730" t="s">
        <v>3370</v>
      </c>
      <c r="E1730" t="s">
        <v>3400</v>
      </c>
      <c r="F1730" t="s">
        <v>3401</v>
      </c>
      <c r="G1730" s="17" t="s">
        <v>3402</v>
      </c>
      <c r="H1730" t="s">
        <v>484</v>
      </c>
      <c r="I1730" t="s">
        <v>43</v>
      </c>
      <c r="J1730" t="s">
        <v>8</v>
      </c>
      <c r="K1730" t="s">
        <v>2300</v>
      </c>
      <c r="L1730" t="s">
        <v>2301</v>
      </c>
      <c r="M1730" t="s">
        <v>94</v>
      </c>
      <c r="N1730">
        <v>1</v>
      </c>
      <c r="O1730" t="s">
        <v>47</v>
      </c>
      <c r="P1730" t="s">
        <v>822</v>
      </c>
      <c r="Q1730" t="s">
        <v>48</v>
      </c>
      <c r="R1730" t="s">
        <v>74</v>
      </c>
      <c r="S1730" t="s">
        <v>50</v>
      </c>
      <c r="T1730" t="s">
        <v>51</v>
      </c>
      <c r="U1730" t="s">
        <v>52</v>
      </c>
      <c r="V1730">
        <v>1</v>
      </c>
      <c r="W1730" s="1">
        <v>0</v>
      </c>
      <c r="X1730">
        <v>0</v>
      </c>
      <c r="Y1730">
        <v>5</v>
      </c>
      <c r="Z1730">
        <v>5</v>
      </c>
      <c r="AA1730">
        <v>1</v>
      </c>
      <c r="AB1730" s="2">
        <v>0</v>
      </c>
      <c r="AC1730" s="1">
        <v>0</v>
      </c>
      <c r="AD1730" s="7">
        <v>43469</v>
      </c>
      <c r="AE1730" s="7">
        <v>43472</v>
      </c>
      <c r="AF1730">
        <v>1</v>
      </c>
      <c r="AG1730" t="s">
        <v>53</v>
      </c>
      <c r="AH1730" s="2">
        <v>0</v>
      </c>
      <c r="AI1730" s="1">
        <v>0</v>
      </c>
      <c r="AJ1730" s="1">
        <v>0</v>
      </c>
      <c r="AK1730" s="6" t="str">
        <f>+IF(Tabla1[[#This Row],[REQUEST_TY]]="SR MANTENIMIENTO CORRECTIVO", "EMERGENCIA", "OTROS")</f>
        <v>OTROS</v>
      </c>
      <c r="AL1730" s="6" t="str">
        <f>+_xlfn.IFS(Tabla1[[#This Row],[Veces obj]]&lt;=1,"0-1",Tabla1[[#This Row],[Veces obj]]&lt;=2,"1-2",Tabla1[[#This Row],[Veces obj]]&lt;=3,"2-3",TRUE,"&gt;3")</f>
        <v>0-1</v>
      </c>
      <c r="AM1730" s="6" t="str">
        <f>+_xlfn.IFS(MONTH(Tabla1[[#This Row],[MES]])&lt;=3,"Q1",MONTH(Tabla1[[#This Row],[MES]])&lt;=6,"Q2",MONTH(Tabla1[[#This Row],[MES]])&lt;=9,"Q3",TRUE,"Q4")</f>
        <v>Q1</v>
      </c>
      <c r="AN1730" t="str">
        <f>+IFERROR(VLOOKUP(Tabla1[[#This Row],[CUENTA]],CTAS[],2,0),"OTROS")</f>
        <v>OTROS</v>
      </c>
      <c r="AP1730" t="str">
        <f>+IFERROR(VLOOKUP(Tabla1[[#This Row],[EMPLEADO]],IS[],3,0),"OTROS")</f>
        <v>OTROS</v>
      </c>
      <c r="AQ1730" t="str">
        <f>+IFERROR(VLOOKUP(Tabla1[[#This Row],[EMPLEADO]],IS[[NÓMINA]:[INGENIERO]],2,0),"OTROS")</f>
        <v>OTROS</v>
      </c>
    </row>
    <row r="1731" spans="1:43" x14ac:dyDescent="0.25">
      <c r="A1731" t="s">
        <v>36</v>
      </c>
      <c r="B1731">
        <v>1</v>
      </c>
      <c r="C1731" t="s">
        <v>3403</v>
      </c>
      <c r="D1731" t="s">
        <v>3370</v>
      </c>
      <c r="E1731" t="s">
        <v>39</v>
      </c>
      <c r="F1731" t="s">
        <v>3404</v>
      </c>
      <c r="G1731" s="17" t="s">
        <v>3405</v>
      </c>
      <c r="H1731" t="s">
        <v>484</v>
      </c>
      <c r="I1731" t="s">
        <v>43</v>
      </c>
      <c r="J1731" t="s">
        <v>8</v>
      </c>
      <c r="K1731" t="s">
        <v>2300</v>
      </c>
      <c r="L1731" t="s">
        <v>2301</v>
      </c>
      <c r="M1731" t="s">
        <v>94</v>
      </c>
      <c r="N1731">
        <v>1</v>
      </c>
      <c r="O1731" t="s">
        <v>47</v>
      </c>
      <c r="P1731" t="s">
        <v>822</v>
      </c>
      <c r="Q1731" t="s">
        <v>48</v>
      </c>
      <c r="R1731" t="s">
        <v>49</v>
      </c>
      <c r="S1731" t="s">
        <v>50</v>
      </c>
      <c r="T1731" t="s">
        <v>51</v>
      </c>
      <c r="U1731" t="s">
        <v>52</v>
      </c>
      <c r="V1731">
        <v>1</v>
      </c>
      <c r="W1731" s="1">
        <v>0</v>
      </c>
      <c r="X1731">
        <v>0</v>
      </c>
      <c r="Y1731">
        <v>5</v>
      </c>
      <c r="Z1731">
        <v>5</v>
      </c>
      <c r="AA1731">
        <v>1</v>
      </c>
      <c r="AB1731" s="2">
        <v>0</v>
      </c>
      <c r="AC1731" s="1">
        <v>0</v>
      </c>
      <c r="AD1731" s="7">
        <v>43469</v>
      </c>
      <c r="AE1731" s="7">
        <v>43472</v>
      </c>
      <c r="AF1731">
        <v>1</v>
      </c>
      <c r="AG1731" t="s">
        <v>53</v>
      </c>
      <c r="AH1731" s="2">
        <v>0</v>
      </c>
      <c r="AI1731" s="1">
        <v>0</v>
      </c>
      <c r="AJ1731" s="1">
        <v>0</v>
      </c>
      <c r="AK1731" s="6" t="str">
        <f>+IF(Tabla1[[#This Row],[REQUEST_TY]]="SR MANTENIMIENTO CORRECTIVO", "EMERGENCIA", "OTROS")</f>
        <v>OTROS</v>
      </c>
      <c r="AL1731" s="6" t="str">
        <f>+_xlfn.IFS(Tabla1[[#This Row],[Veces obj]]&lt;=1,"0-1",Tabla1[[#This Row],[Veces obj]]&lt;=2,"1-2",Tabla1[[#This Row],[Veces obj]]&lt;=3,"2-3",TRUE,"&gt;3")</f>
        <v>0-1</v>
      </c>
      <c r="AM1731" s="6" t="str">
        <f>+_xlfn.IFS(MONTH(Tabla1[[#This Row],[MES]])&lt;=3,"Q1",MONTH(Tabla1[[#This Row],[MES]])&lt;=6,"Q2",MONTH(Tabla1[[#This Row],[MES]])&lt;=9,"Q3",TRUE,"Q4")</f>
        <v>Q1</v>
      </c>
      <c r="AN1731" t="str">
        <f>+IFERROR(VLOOKUP(Tabla1[[#This Row],[CUENTA]],CTAS[],2,0),"OTROS")</f>
        <v>OTROS</v>
      </c>
      <c r="AP1731" t="str">
        <f>+IFERROR(VLOOKUP(Tabla1[[#This Row],[EMPLEADO]],IS[],3,0),"OTROS")</f>
        <v>OTROS</v>
      </c>
      <c r="AQ1731" t="str">
        <f>+IFERROR(VLOOKUP(Tabla1[[#This Row],[EMPLEADO]],IS[[NÓMINA]:[INGENIERO]],2,0),"OTROS")</f>
        <v>OTROS</v>
      </c>
    </row>
    <row r="1732" spans="1:43" x14ac:dyDescent="0.25">
      <c r="A1732" t="s">
        <v>36</v>
      </c>
      <c r="B1732">
        <v>1</v>
      </c>
      <c r="C1732" t="s">
        <v>3406</v>
      </c>
      <c r="D1732" t="s">
        <v>3346</v>
      </c>
      <c r="E1732" t="s">
        <v>98</v>
      </c>
      <c r="F1732" t="s">
        <v>3407</v>
      </c>
      <c r="G1732" s="17" t="s">
        <v>3408</v>
      </c>
      <c r="H1732" t="s">
        <v>101</v>
      </c>
      <c r="I1732" t="s">
        <v>43</v>
      </c>
      <c r="J1732" t="s">
        <v>8</v>
      </c>
      <c r="K1732" t="s">
        <v>102</v>
      </c>
      <c r="L1732" t="s">
        <v>1268</v>
      </c>
      <c r="M1732" t="s">
        <v>1269</v>
      </c>
      <c r="N1732">
        <v>0</v>
      </c>
      <c r="O1732" t="s">
        <v>105</v>
      </c>
      <c r="P1732" t="s">
        <v>822</v>
      </c>
      <c r="Q1732" t="s">
        <v>48</v>
      </c>
      <c r="R1732" t="s">
        <v>63</v>
      </c>
      <c r="S1732" t="s">
        <v>64</v>
      </c>
      <c r="T1732" t="s">
        <v>51</v>
      </c>
      <c r="U1732" t="s">
        <v>96</v>
      </c>
      <c r="V1732">
        <v>1</v>
      </c>
      <c r="W1732" s="1">
        <v>327.5</v>
      </c>
      <c r="X1732">
        <v>0</v>
      </c>
      <c r="Y1732">
        <v>5</v>
      </c>
      <c r="Z1732">
        <v>5</v>
      </c>
      <c r="AA1732">
        <v>1</v>
      </c>
      <c r="AB1732" s="2">
        <v>0</v>
      </c>
      <c r="AC1732" s="1">
        <v>0</v>
      </c>
      <c r="AD1732" s="7">
        <v>43472</v>
      </c>
      <c r="AE1732" s="7">
        <v>43472</v>
      </c>
      <c r="AF1732">
        <v>0</v>
      </c>
      <c r="AG1732" t="s">
        <v>53</v>
      </c>
      <c r="AH1732" s="2">
        <v>0</v>
      </c>
      <c r="AI1732" s="1">
        <v>0</v>
      </c>
      <c r="AJ1732" s="1">
        <v>0</v>
      </c>
      <c r="AK1732" s="6" t="str">
        <f>+IF(Tabla1[[#This Row],[REQUEST_TY]]="SR MANTENIMIENTO CORRECTIVO", "EMERGENCIA", "OTROS")</f>
        <v>OTROS</v>
      </c>
      <c r="AL1732" s="6" t="str">
        <f>+_xlfn.IFS(Tabla1[[#This Row],[Veces obj]]&lt;=1,"0-1",Tabla1[[#This Row],[Veces obj]]&lt;=2,"1-2",Tabla1[[#This Row],[Veces obj]]&lt;=3,"2-3",TRUE,"&gt;3")</f>
        <v>0-1</v>
      </c>
      <c r="AM1732" s="6" t="str">
        <f>+_xlfn.IFS(MONTH(Tabla1[[#This Row],[MES]])&lt;=3,"Q1",MONTH(Tabla1[[#This Row],[MES]])&lt;=6,"Q2",MONTH(Tabla1[[#This Row],[MES]])&lt;=9,"Q3",TRUE,"Q4")</f>
        <v>Q1</v>
      </c>
      <c r="AN1732" t="str">
        <f>+IFERROR(VLOOKUP(Tabla1[[#This Row],[CUENTA]],CTAS[],2,0),"OTROS")</f>
        <v>OTROS</v>
      </c>
      <c r="AP1732" t="str">
        <f>+IFERROR(VLOOKUP(Tabla1[[#This Row],[EMPLEADO]],IS[],3,0),"OTROS")</f>
        <v>OTROS</v>
      </c>
      <c r="AQ1732" t="str">
        <f>+IFERROR(VLOOKUP(Tabla1[[#This Row],[EMPLEADO]],IS[[NÓMINA]:[INGENIERO]],2,0),"OTROS")</f>
        <v>OTROS</v>
      </c>
    </row>
    <row r="1733" spans="1:43" x14ac:dyDescent="0.25">
      <c r="A1733" t="s">
        <v>36</v>
      </c>
      <c r="B1733">
        <v>1</v>
      </c>
      <c r="C1733" t="s">
        <v>3409</v>
      </c>
      <c r="D1733" t="s">
        <v>3346</v>
      </c>
      <c r="E1733" t="s">
        <v>98</v>
      </c>
      <c r="F1733" t="s">
        <v>3410</v>
      </c>
      <c r="G1733" s="17" t="s">
        <v>1373</v>
      </c>
      <c r="H1733" t="s">
        <v>246</v>
      </c>
      <c r="I1733" t="s">
        <v>43</v>
      </c>
      <c r="J1733" t="s">
        <v>8</v>
      </c>
      <c r="K1733" t="s">
        <v>102</v>
      </c>
      <c r="L1733" t="s">
        <v>351</v>
      </c>
      <c r="M1733" t="s">
        <v>352</v>
      </c>
      <c r="N1733">
        <v>0</v>
      </c>
      <c r="O1733" t="s">
        <v>105</v>
      </c>
      <c r="P1733" t="s">
        <v>822</v>
      </c>
      <c r="Q1733" t="s">
        <v>48</v>
      </c>
      <c r="R1733" t="s">
        <v>63</v>
      </c>
      <c r="S1733" t="s">
        <v>64</v>
      </c>
      <c r="T1733" t="s">
        <v>51</v>
      </c>
      <c r="U1733" t="s">
        <v>96</v>
      </c>
      <c r="V1733">
        <v>1</v>
      </c>
      <c r="W1733" s="1">
        <v>327.5</v>
      </c>
      <c r="X1733">
        <v>0</v>
      </c>
      <c r="Y1733">
        <v>5</v>
      </c>
      <c r="Z1733">
        <v>5</v>
      </c>
      <c r="AA1733">
        <v>1</v>
      </c>
      <c r="AB1733" s="2">
        <v>0</v>
      </c>
      <c r="AC1733" s="1">
        <v>0</v>
      </c>
      <c r="AD1733" s="7">
        <v>43472</v>
      </c>
      <c r="AE1733" s="7">
        <v>43472</v>
      </c>
      <c r="AF1733">
        <v>0</v>
      </c>
      <c r="AG1733" t="s">
        <v>53</v>
      </c>
      <c r="AH1733" s="2">
        <v>0</v>
      </c>
      <c r="AI1733" s="1">
        <v>0</v>
      </c>
      <c r="AJ1733" s="1">
        <v>0</v>
      </c>
      <c r="AK1733" s="6" t="str">
        <f>+IF(Tabla1[[#This Row],[REQUEST_TY]]="SR MANTENIMIENTO CORRECTIVO", "EMERGENCIA", "OTROS")</f>
        <v>OTROS</v>
      </c>
      <c r="AL1733" s="6" t="str">
        <f>+_xlfn.IFS(Tabla1[[#This Row],[Veces obj]]&lt;=1,"0-1",Tabla1[[#This Row],[Veces obj]]&lt;=2,"1-2",Tabla1[[#This Row],[Veces obj]]&lt;=3,"2-3",TRUE,"&gt;3")</f>
        <v>0-1</v>
      </c>
      <c r="AM1733" s="6" t="str">
        <f>+_xlfn.IFS(MONTH(Tabla1[[#This Row],[MES]])&lt;=3,"Q1",MONTH(Tabla1[[#This Row],[MES]])&lt;=6,"Q2",MONTH(Tabla1[[#This Row],[MES]])&lt;=9,"Q3",TRUE,"Q4")</f>
        <v>Q1</v>
      </c>
      <c r="AN1733" t="str">
        <f>+IFERROR(VLOOKUP(Tabla1[[#This Row],[CUENTA]],CTAS[],2,0),"OTROS")</f>
        <v>OTROS</v>
      </c>
      <c r="AP1733" t="str">
        <f>+IFERROR(VLOOKUP(Tabla1[[#This Row],[EMPLEADO]],IS[],3,0),"OTROS")</f>
        <v>OTROS</v>
      </c>
      <c r="AQ1733" t="str">
        <f>+IFERROR(VLOOKUP(Tabla1[[#This Row],[EMPLEADO]],IS[[NÓMINA]:[INGENIERO]],2,0),"OTROS")</f>
        <v>OTROS</v>
      </c>
    </row>
    <row r="1734" spans="1:43" x14ac:dyDescent="0.25">
      <c r="A1734" t="s">
        <v>36</v>
      </c>
      <c r="B1734">
        <v>1</v>
      </c>
      <c r="C1734" t="s">
        <v>3411</v>
      </c>
      <c r="D1734" t="s">
        <v>3412</v>
      </c>
      <c r="E1734" t="s">
        <v>39</v>
      </c>
      <c r="F1734" t="s">
        <v>3413</v>
      </c>
      <c r="G1734" s="17" t="s">
        <v>2853</v>
      </c>
      <c r="H1734" t="s">
        <v>1052</v>
      </c>
      <c r="I1734" t="s">
        <v>43</v>
      </c>
      <c r="J1734" t="s">
        <v>8</v>
      </c>
      <c r="K1734" t="s">
        <v>2028</v>
      </c>
      <c r="L1734" t="s">
        <v>2029</v>
      </c>
      <c r="M1734" t="s">
        <v>736</v>
      </c>
      <c r="N1734">
        <v>0</v>
      </c>
      <c r="O1734" t="s">
        <v>47</v>
      </c>
      <c r="P1734" t="s">
        <v>822</v>
      </c>
      <c r="Q1734" t="s">
        <v>48</v>
      </c>
      <c r="R1734" t="s">
        <v>49</v>
      </c>
      <c r="S1734" t="s">
        <v>50</v>
      </c>
      <c r="T1734" t="s">
        <v>51</v>
      </c>
      <c r="U1734" t="s">
        <v>52</v>
      </c>
      <c r="V1734">
        <v>1</v>
      </c>
      <c r="W1734" s="1">
        <v>715.00000000000011</v>
      </c>
      <c r="X1734">
        <v>0</v>
      </c>
      <c r="Y1734">
        <v>5</v>
      </c>
      <c r="Z1734">
        <v>5</v>
      </c>
      <c r="AA1734">
        <v>1</v>
      </c>
      <c r="AB1734" s="2">
        <v>0</v>
      </c>
      <c r="AC1734" s="1">
        <v>0</v>
      </c>
      <c r="AD1734" s="7">
        <v>43472</v>
      </c>
      <c r="AE1734" s="7">
        <v>43473</v>
      </c>
      <c r="AF1734">
        <v>1</v>
      </c>
      <c r="AG1734" t="s">
        <v>53</v>
      </c>
      <c r="AH1734" s="2">
        <v>0</v>
      </c>
      <c r="AI1734" s="1">
        <v>0</v>
      </c>
      <c r="AJ1734" s="1">
        <v>0</v>
      </c>
      <c r="AK1734" s="6" t="str">
        <f>+IF(Tabla1[[#This Row],[REQUEST_TY]]="SR MANTENIMIENTO CORRECTIVO", "EMERGENCIA", "OTROS")</f>
        <v>OTROS</v>
      </c>
      <c r="AL1734" s="6" t="str">
        <f>+_xlfn.IFS(Tabla1[[#This Row],[Veces obj]]&lt;=1,"0-1",Tabla1[[#This Row],[Veces obj]]&lt;=2,"1-2",Tabla1[[#This Row],[Veces obj]]&lt;=3,"2-3",TRUE,"&gt;3")</f>
        <v>0-1</v>
      </c>
      <c r="AM1734" s="6" t="str">
        <f>+_xlfn.IFS(MONTH(Tabla1[[#This Row],[MES]])&lt;=3,"Q1",MONTH(Tabla1[[#This Row],[MES]])&lt;=6,"Q2",MONTH(Tabla1[[#This Row],[MES]])&lt;=9,"Q3",TRUE,"Q4")</f>
        <v>Q1</v>
      </c>
      <c r="AN1734" t="str">
        <f>+IFERROR(VLOOKUP(Tabla1[[#This Row],[CUENTA]],CTAS[],2,0),"OTROS")</f>
        <v>OTROS</v>
      </c>
      <c r="AP1734" t="str">
        <f>+IFERROR(VLOOKUP(Tabla1[[#This Row],[EMPLEADO]],IS[],3,0),"OTROS")</f>
        <v>OTROS</v>
      </c>
      <c r="AQ1734" t="str">
        <f>+IFERROR(VLOOKUP(Tabla1[[#This Row],[EMPLEADO]],IS[[NÓMINA]:[INGENIERO]],2,0),"OTROS")</f>
        <v>OTROS</v>
      </c>
    </row>
    <row r="1735" spans="1:43" x14ac:dyDescent="0.25">
      <c r="A1735" t="s">
        <v>36</v>
      </c>
      <c r="B1735">
        <v>1</v>
      </c>
      <c r="C1735" t="s">
        <v>3414</v>
      </c>
      <c r="D1735" t="s">
        <v>3346</v>
      </c>
      <c r="E1735" t="s">
        <v>98</v>
      </c>
      <c r="F1735" t="s">
        <v>3415</v>
      </c>
      <c r="G1735" s="17" t="s">
        <v>1586</v>
      </c>
      <c r="H1735" t="s">
        <v>471</v>
      </c>
      <c r="I1735" t="s">
        <v>43</v>
      </c>
      <c r="J1735" t="s">
        <v>8</v>
      </c>
      <c r="K1735" t="s">
        <v>102</v>
      </c>
      <c r="L1735" t="s">
        <v>718</v>
      </c>
      <c r="M1735" t="s">
        <v>46</v>
      </c>
      <c r="N1735">
        <v>0</v>
      </c>
      <c r="O1735" t="s">
        <v>47</v>
      </c>
      <c r="P1735" t="s">
        <v>822</v>
      </c>
      <c r="Q1735" t="s">
        <v>48</v>
      </c>
      <c r="R1735" t="s">
        <v>63</v>
      </c>
      <c r="S1735" t="s">
        <v>64</v>
      </c>
      <c r="T1735" t="s">
        <v>51</v>
      </c>
      <c r="U1735" t="s">
        <v>96</v>
      </c>
      <c r="V1735">
        <v>1</v>
      </c>
      <c r="W1735" s="1">
        <v>682.5</v>
      </c>
      <c r="X1735">
        <v>0</v>
      </c>
      <c r="Y1735">
        <v>5</v>
      </c>
      <c r="Z1735">
        <v>5</v>
      </c>
      <c r="AA1735">
        <v>1</v>
      </c>
      <c r="AB1735" s="2">
        <v>0</v>
      </c>
      <c r="AC1735" s="1">
        <v>0</v>
      </c>
      <c r="AD1735" s="7">
        <v>43473</v>
      </c>
      <c r="AE1735" s="7">
        <v>43473</v>
      </c>
      <c r="AF1735">
        <v>0</v>
      </c>
      <c r="AG1735" t="s">
        <v>53</v>
      </c>
      <c r="AH1735" s="2">
        <v>0</v>
      </c>
      <c r="AI1735" s="1">
        <v>0</v>
      </c>
      <c r="AJ1735" s="1">
        <v>0</v>
      </c>
      <c r="AK1735" s="6" t="str">
        <f>+IF(Tabla1[[#This Row],[REQUEST_TY]]="SR MANTENIMIENTO CORRECTIVO", "EMERGENCIA", "OTROS")</f>
        <v>OTROS</v>
      </c>
      <c r="AL1735" s="6" t="str">
        <f>+_xlfn.IFS(Tabla1[[#This Row],[Veces obj]]&lt;=1,"0-1",Tabla1[[#This Row],[Veces obj]]&lt;=2,"1-2",Tabla1[[#This Row],[Veces obj]]&lt;=3,"2-3",TRUE,"&gt;3")</f>
        <v>0-1</v>
      </c>
      <c r="AM1735" s="6" t="str">
        <f>+_xlfn.IFS(MONTH(Tabla1[[#This Row],[MES]])&lt;=3,"Q1",MONTH(Tabla1[[#This Row],[MES]])&lt;=6,"Q2",MONTH(Tabla1[[#This Row],[MES]])&lt;=9,"Q3",TRUE,"Q4")</f>
        <v>Q1</v>
      </c>
      <c r="AN1735" t="str">
        <f>+IFERROR(VLOOKUP(Tabla1[[#This Row],[CUENTA]],CTAS[],2,0),"OTROS")</f>
        <v>OTROS</v>
      </c>
      <c r="AP1735" t="str">
        <f>+IFERROR(VLOOKUP(Tabla1[[#This Row],[EMPLEADO]],IS[],3,0),"OTROS")</f>
        <v>OTROS</v>
      </c>
      <c r="AQ1735" t="str">
        <f>+IFERROR(VLOOKUP(Tabla1[[#This Row],[EMPLEADO]],IS[[NÓMINA]:[INGENIERO]],2,0),"OTROS")</f>
        <v>OTROS</v>
      </c>
    </row>
    <row r="1736" spans="1:43" x14ac:dyDescent="0.25">
      <c r="A1736" t="s">
        <v>36</v>
      </c>
      <c r="B1736">
        <v>1</v>
      </c>
      <c r="C1736" t="s">
        <v>3416</v>
      </c>
      <c r="D1736" t="s">
        <v>3370</v>
      </c>
      <c r="E1736" t="s">
        <v>3149</v>
      </c>
      <c r="F1736" t="s">
        <v>3417</v>
      </c>
      <c r="G1736" s="17" t="s">
        <v>3380</v>
      </c>
      <c r="H1736" t="s">
        <v>70</v>
      </c>
      <c r="I1736" t="s">
        <v>43</v>
      </c>
      <c r="J1736" t="s">
        <v>8</v>
      </c>
      <c r="K1736" t="s">
        <v>71</v>
      </c>
      <c r="L1736" t="s">
        <v>170</v>
      </c>
      <c r="M1736" t="s">
        <v>94</v>
      </c>
      <c r="N1736">
        <v>0</v>
      </c>
      <c r="O1736" t="s">
        <v>47</v>
      </c>
      <c r="P1736" t="s">
        <v>822</v>
      </c>
      <c r="Q1736" t="s">
        <v>48</v>
      </c>
      <c r="R1736" t="s">
        <v>235</v>
      </c>
      <c r="S1736" t="s">
        <v>50</v>
      </c>
      <c r="T1736" t="s">
        <v>51</v>
      </c>
      <c r="U1736" t="s">
        <v>52</v>
      </c>
      <c r="V1736">
        <v>1</v>
      </c>
      <c r="W1736" s="1">
        <v>1072.5000000000002</v>
      </c>
      <c r="X1736">
        <v>0</v>
      </c>
      <c r="Y1736">
        <v>5</v>
      </c>
      <c r="Z1736">
        <v>5</v>
      </c>
      <c r="AA1736">
        <v>1</v>
      </c>
      <c r="AB1736" s="2">
        <v>0</v>
      </c>
      <c r="AC1736" s="1">
        <v>0</v>
      </c>
      <c r="AD1736" s="7">
        <v>43469</v>
      </c>
      <c r="AE1736" s="7">
        <v>43473</v>
      </c>
      <c r="AF1736">
        <v>2</v>
      </c>
      <c r="AG1736" t="s">
        <v>1680</v>
      </c>
      <c r="AH1736" s="2">
        <v>0</v>
      </c>
      <c r="AI1736" s="1">
        <v>0</v>
      </c>
      <c r="AJ1736" s="1">
        <v>0</v>
      </c>
      <c r="AK1736" s="6" t="str">
        <f>+IF(Tabla1[[#This Row],[REQUEST_TY]]="SR MANTENIMIENTO CORRECTIVO", "EMERGENCIA", "OTROS")</f>
        <v>OTROS</v>
      </c>
      <c r="AL1736" s="6" t="str">
        <f>+_xlfn.IFS(Tabla1[[#This Row],[Veces obj]]&lt;=1,"0-1",Tabla1[[#This Row],[Veces obj]]&lt;=2,"1-2",Tabla1[[#This Row],[Veces obj]]&lt;=3,"2-3",TRUE,"&gt;3")</f>
        <v>0-1</v>
      </c>
      <c r="AM1736" s="6" t="str">
        <f>+_xlfn.IFS(MONTH(Tabla1[[#This Row],[MES]])&lt;=3,"Q1",MONTH(Tabla1[[#This Row],[MES]])&lt;=6,"Q2",MONTH(Tabla1[[#This Row],[MES]])&lt;=9,"Q3",TRUE,"Q4")</f>
        <v>Q1</v>
      </c>
      <c r="AN1736" t="str">
        <f>+IFERROR(VLOOKUP(Tabla1[[#This Row],[CUENTA]],CTAS[],2,0),"OTROS")</f>
        <v>OTROS</v>
      </c>
      <c r="AP1736" t="str">
        <f>+IFERROR(VLOOKUP(Tabla1[[#This Row],[EMPLEADO]],IS[],3,0),"OTROS")</f>
        <v>OTROS</v>
      </c>
      <c r="AQ1736" t="str">
        <f>+IFERROR(VLOOKUP(Tabla1[[#This Row],[EMPLEADO]],IS[[NÓMINA]:[INGENIERO]],2,0),"OTROS")</f>
        <v>OTROS</v>
      </c>
    </row>
    <row r="1737" spans="1:43" x14ac:dyDescent="0.25">
      <c r="A1737" t="s">
        <v>36</v>
      </c>
      <c r="B1737">
        <v>1</v>
      </c>
      <c r="C1737" t="s">
        <v>3418</v>
      </c>
      <c r="D1737" t="s">
        <v>3346</v>
      </c>
      <c r="E1737" t="s">
        <v>39</v>
      </c>
      <c r="F1737" t="s">
        <v>3419</v>
      </c>
      <c r="G1737" s="17" t="s">
        <v>3228</v>
      </c>
      <c r="H1737" t="s">
        <v>42</v>
      </c>
      <c r="I1737" t="s">
        <v>43</v>
      </c>
      <c r="J1737" t="s">
        <v>8</v>
      </c>
      <c r="K1737" t="s">
        <v>798</v>
      </c>
      <c r="L1737" t="s">
        <v>1729</v>
      </c>
      <c r="M1737" t="s">
        <v>131</v>
      </c>
      <c r="N1737">
        <v>1</v>
      </c>
      <c r="O1737" t="s">
        <v>47</v>
      </c>
      <c r="P1737" t="s">
        <v>822</v>
      </c>
      <c r="Q1737" t="s">
        <v>48</v>
      </c>
      <c r="R1737" t="s">
        <v>49</v>
      </c>
      <c r="S1737" t="s">
        <v>50</v>
      </c>
      <c r="T1737" t="s">
        <v>51</v>
      </c>
      <c r="U1737" t="s">
        <v>52</v>
      </c>
      <c r="V1737">
        <v>1</v>
      </c>
      <c r="W1737" s="1">
        <v>0</v>
      </c>
      <c r="X1737">
        <v>0</v>
      </c>
      <c r="Y1737">
        <v>5</v>
      </c>
      <c r="Z1737">
        <v>5</v>
      </c>
      <c r="AA1737">
        <v>1</v>
      </c>
      <c r="AB1737" s="2">
        <v>0</v>
      </c>
      <c r="AC1737" s="1">
        <v>0</v>
      </c>
      <c r="AD1737" s="7">
        <v>43472</v>
      </c>
      <c r="AE1737" s="7">
        <v>43473</v>
      </c>
      <c r="AF1737">
        <v>1</v>
      </c>
      <c r="AG1737" t="s">
        <v>53</v>
      </c>
      <c r="AH1737" s="2">
        <v>0</v>
      </c>
      <c r="AI1737" s="1">
        <v>0</v>
      </c>
      <c r="AJ1737" s="1">
        <v>0</v>
      </c>
      <c r="AK1737" s="6" t="str">
        <f>+IF(Tabla1[[#This Row],[REQUEST_TY]]="SR MANTENIMIENTO CORRECTIVO", "EMERGENCIA", "OTROS")</f>
        <v>OTROS</v>
      </c>
      <c r="AL1737" s="6" t="str">
        <f>+_xlfn.IFS(Tabla1[[#This Row],[Veces obj]]&lt;=1,"0-1",Tabla1[[#This Row],[Veces obj]]&lt;=2,"1-2",Tabla1[[#This Row],[Veces obj]]&lt;=3,"2-3",TRUE,"&gt;3")</f>
        <v>0-1</v>
      </c>
      <c r="AM1737" s="6" t="str">
        <f>+_xlfn.IFS(MONTH(Tabla1[[#This Row],[MES]])&lt;=3,"Q1",MONTH(Tabla1[[#This Row],[MES]])&lt;=6,"Q2",MONTH(Tabla1[[#This Row],[MES]])&lt;=9,"Q3",TRUE,"Q4")</f>
        <v>Q1</v>
      </c>
      <c r="AN1737" t="str">
        <f>+IFERROR(VLOOKUP(Tabla1[[#This Row],[CUENTA]],CTAS[],2,0),"OTROS")</f>
        <v>OTROS</v>
      </c>
      <c r="AP1737" t="str">
        <f>+IFERROR(VLOOKUP(Tabla1[[#This Row],[EMPLEADO]],IS[],3,0),"OTROS")</f>
        <v>OTROS</v>
      </c>
      <c r="AQ1737" t="str">
        <f>+IFERROR(VLOOKUP(Tabla1[[#This Row],[EMPLEADO]],IS[[NÓMINA]:[INGENIERO]],2,0),"OTROS")</f>
        <v>OTROS</v>
      </c>
    </row>
    <row r="1738" spans="1:43" x14ac:dyDescent="0.25">
      <c r="A1738" t="s">
        <v>36</v>
      </c>
      <c r="B1738">
        <v>1</v>
      </c>
      <c r="C1738" t="s">
        <v>3590</v>
      </c>
      <c r="D1738" t="s">
        <v>3346</v>
      </c>
      <c r="E1738" t="s">
        <v>558</v>
      </c>
      <c r="F1738" t="s">
        <v>3591</v>
      </c>
      <c r="G1738" s="17" t="s">
        <v>2885</v>
      </c>
      <c r="H1738" t="s">
        <v>246</v>
      </c>
      <c r="I1738" t="s">
        <v>43</v>
      </c>
      <c r="J1738" t="s">
        <v>8</v>
      </c>
      <c r="K1738" t="s">
        <v>2886</v>
      </c>
      <c r="L1738" t="s">
        <v>1509</v>
      </c>
      <c r="M1738" t="s">
        <v>1510</v>
      </c>
      <c r="N1738">
        <v>1</v>
      </c>
      <c r="O1738" t="s">
        <v>105</v>
      </c>
      <c r="P1738" t="s">
        <v>822</v>
      </c>
      <c r="Q1738" t="s">
        <v>48</v>
      </c>
      <c r="R1738" t="s">
        <v>95</v>
      </c>
      <c r="S1738" t="s">
        <v>64</v>
      </c>
      <c r="T1738" t="s">
        <v>51</v>
      </c>
      <c r="U1738" t="s">
        <v>96</v>
      </c>
      <c r="V1738">
        <v>1</v>
      </c>
      <c r="W1738" s="1">
        <v>0</v>
      </c>
      <c r="X1738">
        <v>0</v>
      </c>
      <c r="Y1738">
        <v>5</v>
      </c>
      <c r="Z1738">
        <v>5</v>
      </c>
      <c r="AA1738">
        <v>1</v>
      </c>
      <c r="AB1738" s="2">
        <v>0</v>
      </c>
      <c r="AC1738" s="1">
        <v>0</v>
      </c>
      <c r="AD1738" s="7">
        <v>43475</v>
      </c>
      <c r="AE1738" s="7">
        <v>43476</v>
      </c>
      <c r="AF1738">
        <v>1</v>
      </c>
      <c r="AG1738" t="s">
        <v>53</v>
      </c>
      <c r="AH1738" s="2">
        <v>0</v>
      </c>
      <c r="AI1738" s="1">
        <v>0</v>
      </c>
      <c r="AJ1738" s="1">
        <v>0</v>
      </c>
      <c r="AK1738" s="6" t="str">
        <f>+IF(Tabla1[[#This Row],[REQUEST_TY]]="SR MANTENIMIENTO CORRECTIVO", "EMERGENCIA", "OTROS")</f>
        <v>OTROS</v>
      </c>
      <c r="AL1738" s="6" t="str">
        <f>+_xlfn.IFS(Tabla1[[#This Row],[Veces obj]]&lt;=1,"0-1",Tabla1[[#This Row],[Veces obj]]&lt;=2,"1-2",Tabla1[[#This Row],[Veces obj]]&lt;=3,"2-3",TRUE,"&gt;3")</f>
        <v>0-1</v>
      </c>
      <c r="AM1738" s="6" t="str">
        <f>+_xlfn.IFS(MONTH(Tabla1[[#This Row],[MES]])&lt;=3,"Q1",MONTH(Tabla1[[#This Row],[MES]])&lt;=6,"Q2",MONTH(Tabla1[[#This Row],[MES]])&lt;=9,"Q3",TRUE,"Q4")</f>
        <v>Q1</v>
      </c>
      <c r="AN1738" t="str">
        <f>+IFERROR(VLOOKUP(Tabla1[[#This Row],[CUENTA]],CTAS[],2,0),"OTROS")</f>
        <v>OTROS</v>
      </c>
      <c r="AP1738" t="str">
        <f>+IFERROR(VLOOKUP(Tabla1[[#This Row],[EMPLEADO]],IS[],3,0),"OTROS")</f>
        <v>OTROS</v>
      </c>
      <c r="AQ1738" t="str">
        <f>+IFERROR(VLOOKUP(Tabla1[[#This Row],[EMPLEADO]],IS[[NÓMINA]:[INGENIERO]],2,0),"OTROS")</f>
        <v>OTROS</v>
      </c>
    </row>
    <row r="1739" spans="1:43" x14ac:dyDescent="0.25">
      <c r="A1739" t="s">
        <v>36</v>
      </c>
      <c r="B1739">
        <v>1</v>
      </c>
      <c r="C1739" t="s">
        <v>3592</v>
      </c>
      <c r="D1739" t="s">
        <v>3346</v>
      </c>
      <c r="E1739" t="s">
        <v>558</v>
      </c>
      <c r="F1739" t="s">
        <v>3591</v>
      </c>
      <c r="G1739" s="17" t="s">
        <v>3593</v>
      </c>
      <c r="H1739" t="s">
        <v>42</v>
      </c>
      <c r="I1739" t="s">
        <v>43</v>
      </c>
      <c r="J1739" t="s">
        <v>8</v>
      </c>
      <c r="K1739" t="s">
        <v>2886</v>
      </c>
      <c r="L1739" t="s">
        <v>3566</v>
      </c>
      <c r="M1739" t="s">
        <v>131</v>
      </c>
      <c r="N1739">
        <v>1</v>
      </c>
      <c r="O1739" t="s">
        <v>47</v>
      </c>
      <c r="P1739" t="s">
        <v>822</v>
      </c>
      <c r="Q1739" t="s">
        <v>48</v>
      </c>
      <c r="R1739" t="s">
        <v>95</v>
      </c>
      <c r="S1739" t="s">
        <v>64</v>
      </c>
      <c r="T1739" t="s">
        <v>51</v>
      </c>
      <c r="U1739" t="s">
        <v>96</v>
      </c>
      <c r="V1739">
        <v>1</v>
      </c>
      <c r="W1739" s="1">
        <v>0</v>
      </c>
      <c r="X1739">
        <v>0</v>
      </c>
      <c r="Y1739">
        <v>5</v>
      </c>
      <c r="Z1739">
        <v>5</v>
      </c>
      <c r="AA1739">
        <v>1</v>
      </c>
      <c r="AB1739" s="2">
        <v>0</v>
      </c>
      <c r="AC1739" s="1">
        <v>0</v>
      </c>
      <c r="AD1739" s="7">
        <v>43475</v>
      </c>
      <c r="AE1739" s="7">
        <v>43476</v>
      </c>
      <c r="AF1739">
        <v>1</v>
      </c>
      <c r="AG1739" t="s">
        <v>53</v>
      </c>
      <c r="AH1739" s="2">
        <v>0</v>
      </c>
      <c r="AI1739" s="1">
        <v>0</v>
      </c>
      <c r="AJ1739" s="1">
        <v>0</v>
      </c>
      <c r="AK1739" s="6" t="str">
        <f>+IF(Tabla1[[#This Row],[REQUEST_TY]]="SR MANTENIMIENTO CORRECTIVO", "EMERGENCIA", "OTROS")</f>
        <v>OTROS</v>
      </c>
      <c r="AL1739" s="6" t="str">
        <f>+_xlfn.IFS(Tabla1[[#This Row],[Veces obj]]&lt;=1,"0-1",Tabla1[[#This Row],[Veces obj]]&lt;=2,"1-2",Tabla1[[#This Row],[Veces obj]]&lt;=3,"2-3",TRUE,"&gt;3")</f>
        <v>0-1</v>
      </c>
      <c r="AM1739" s="6" t="str">
        <f>+_xlfn.IFS(MONTH(Tabla1[[#This Row],[MES]])&lt;=3,"Q1",MONTH(Tabla1[[#This Row],[MES]])&lt;=6,"Q2",MONTH(Tabla1[[#This Row],[MES]])&lt;=9,"Q3",TRUE,"Q4")</f>
        <v>Q1</v>
      </c>
      <c r="AN1739" t="str">
        <f>+IFERROR(VLOOKUP(Tabla1[[#This Row],[CUENTA]],CTAS[],2,0),"OTROS")</f>
        <v>OTROS</v>
      </c>
      <c r="AP1739" t="str">
        <f>+IFERROR(VLOOKUP(Tabla1[[#This Row],[EMPLEADO]],IS[],3,0),"OTROS")</f>
        <v>OTROS</v>
      </c>
      <c r="AQ1739" t="str">
        <f>+IFERROR(VLOOKUP(Tabla1[[#This Row],[EMPLEADO]],IS[[NÓMINA]:[INGENIERO]],2,0),"OTROS")</f>
        <v>OTROS</v>
      </c>
    </row>
    <row r="1740" spans="1:43" x14ac:dyDescent="0.25">
      <c r="A1740" t="s">
        <v>36</v>
      </c>
      <c r="B1740">
        <v>1</v>
      </c>
      <c r="C1740" t="s">
        <v>3594</v>
      </c>
      <c r="D1740" t="s">
        <v>3346</v>
      </c>
      <c r="E1740" t="s">
        <v>39</v>
      </c>
      <c r="F1740" t="s">
        <v>3595</v>
      </c>
      <c r="G1740" s="17" t="s">
        <v>3596</v>
      </c>
      <c r="H1740" t="s">
        <v>42</v>
      </c>
      <c r="I1740" t="s">
        <v>43</v>
      </c>
      <c r="J1740" t="s">
        <v>8</v>
      </c>
      <c r="K1740" t="s">
        <v>1567</v>
      </c>
      <c r="L1740" t="s">
        <v>2238</v>
      </c>
      <c r="M1740" t="s">
        <v>131</v>
      </c>
      <c r="N1740">
        <v>1</v>
      </c>
      <c r="O1740" t="s">
        <v>47</v>
      </c>
      <c r="P1740" t="s">
        <v>822</v>
      </c>
      <c r="Q1740" t="s">
        <v>48</v>
      </c>
      <c r="R1740" t="s">
        <v>49</v>
      </c>
      <c r="S1740" t="s">
        <v>50</v>
      </c>
      <c r="T1740" t="s">
        <v>51</v>
      </c>
      <c r="U1740" t="s">
        <v>52</v>
      </c>
      <c r="V1740">
        <v>1</v>
      </c>
      <c r="W1740" s="1">
        <v>0</v>
      </c>
      <c r="X1740">
        <v>0</v>
      </c>
      <c r="Y1740">
        <v>5</v>
      </c>
      <c r="Z1740">
        <v>5</v>
      </c>
      <c r="AA1740">
        <v>1</v>
      </c>
      <c r="AB1740" s="2">
        <v>0</v>
      </c>
      <c r="AC1740" s="1">
        <v>0</v>
      </c>
      <c r="AD1740" s="7">
        <v>43475</v>
      </c>
      <c r="AE1740" s="7">
        <v>43476</v>
      </c>
      <c r="AF1740">
        <v>1</v>
      </c>
      <c r="AG1740" t="s">
        <v>53</v>
      </c>
      <c r="AH1740" s="2">
        <v>0</v>
      </c>
      <c r="AI1740" s="1">
        <v>0</v>
      </c>
      <c r="AJ1740" s="1">
        <v>0</v>
      </c>
      <c r="AK1740" s="6" t="str">
        <f>+IF(Tabla1[[#This Row],[REQUEST_TY]]="SR MANTENIMIENTO CORRECTIVO", "EMERGENCIA", "OTROS")</f>
        <v>OTROS</v>
      </c>
      <c r="AL1740" s="6" t="str">
        <f>+_xlfn.IFS(Tabla1[[#This Row],[Veces obj]]&lt;=1,"0-1",Tabla1[[#This Row],[Veces obj]]&lt;=2,"1-2",Tabla1[[#This Row],[Veces obj]]&lt;=3,"2-3",TRUE,"&gt;3")</f>
        <v>0-1</v>
      </c>
      <c r="AM1740" s="6" t="str">
        <f>+_xlfn.IFS(MONTH(Tabla1[[#This Row],[MES]])&lt;=3,"Q1",MONTH(Tabla1[[#This Row],[MES]])&lt;=6,"Q2",MONTH(Tabla1[[#This Row],[MES]])&lt;=9,"Q3",TRUE,"Q4")</f>
        <v>Q1</v>
      </c>
      <c r="AN1740" t="str">
        <f>+IFERROR(VLOOKUP(Tabla1[[#This Row],[CUENTA]],CTAS[],2,0),"OTROS")</f>
        <v>OTROS</v>
      </c>
      <c r="AP1740" t="str">
        <f>+IFERROR(VLOOKUP(Tabla1[[#This Row],[EMPLEADO]],IS[],3,0),"OTROS")</f>
        <v>OTROS</v>
      </c>
      <c r="AQ1740" t="str">
        <f>+IFERROR(VLOOKUP(Tabla1[[#This Row],[EMPLEADO]],IS[[NÓMINA]:[INGENIERO]],2,0),"OTROS")</f>
        <v>OTROS</v>
      </c>
    </row>
    <row r="1741" spans="1:43" x14ac:dyDescent="0.25">
      <c r="A1741" t="s">
        <v>36</v>
      </c>
      <c r="B1741">
        <v>1</v>
      </c>
      <c r="C1741" t="s">
        <v>3430</v>
      </c>
      <c r="D1741" t="s">
        <v>3346</v>
      </c>
      <c r="E1741" t="s">
        <v>558</v>
      </c>
      <c r="F1741" t="s">
        <v>3431</v>
      </c>
      <c r="G1741" s="17" t="s">
        <v>3432</v>
      </c>
      <c r="H1741" t="s">
        <v>42</v>
      </c>
      <c r="I1741" t="s">
        <v>43</v>
      </c>
      <c r="J1741" t="s">
        <v>8</v>
      </c>
      <c r="K1741" t="s">
        <v>798</v>
      </c>
      <c r="L1741" t="s">
        <v>3147</v>
      </c>
      <c r="M1741" t="s">
        <v>794</v>
      </c>
      <c r="N1741">
        <v>1</v>
      </c>
      <c r="O1741" t="s">
        <v>47</v>
      </c>
      <c r="P1741" t="s">
        <v>822</v>
      </c>
      <c r="Q1741" t="s">
        <v>48</v>
      </c>
      <c r="R1741" t="s">
        <v>95</v>
      </c>
      <c r="S1741" t="s">
        <v>64</v>
      </c>
      <c r="T1741" t="s">
        <v>51</v>
      </c>
      <c r="U1741" t="s">
        <v>96</v>
      </c>
      <c r="V1741">
        <v>1</v>
      </c>
      <c r="W1741" s="1">
        <v>0</v>
      </c>
      <c r="X1741">
        <v>0</v>
      </c>
      <c r="Y1741">
        <v>5</v>
      </c>
      <c r="Z1741">
        <v>5</v>
      </c>
      <c r="AA1741">
        <v>1</v>
      </c>
      <c r="AB1741" s="2">
        <v>0</v>
      </c>
      <c r="AC1741" s="1">
        <v>0</v>
      </c>
      <c r="AD1741" s="7">
        <v>43472</v>
      </c>
      <c r="AE1741" s="7">
        <v>43473</v>
      </c>
      <c r="AF1741">
        <v>1</v>
      </c>
      <c r="AG1741" t="s">
        <v>53</v>
      </c>
      <c r="AH1741" s="2">
        <v>0</v>
      </c>
      <c r="AI1741" s="1">
        <v>0</v>
      </c>
      <c r="AJ1741" s="1">
        <v>0</v>
      </c>
      <c r="AK1741" s="6" t="str">
        <f>+IF(Tabla1[[#This Row],[REQUEST_TY]]="SR MANTENIMIENTO CORRECTIVO", "EMERGENCIA", "OTROS")</f>
        <v>OTROS</v>
      </c>
      <c r="AL1741" s="6" t="str">
        <f>+_xlfn.IFS(Tabla1[[#This Row],[Veces obj]]&lt;=1,"0-1",Tabla1[[#This Row],[Veces obj]]&lt;=2,"1-2",Tabla1[[#This Row],[Veces obj]]&lt;=3,"2-3",TRUE,"&gt;3")</f>
        <v>0-1</v>
      </c>
      <c r="AM1741" s="6" t="str">
        <f>+_xlfn.IFS(MONTH(Tabla1[[#This Row],[MES]])&lt;=3,"Q1",MONTH(Tabla1[[#This Row],[MES]])&lt;=6,"Q2",MONTH(Tabla1[[#This Row],[MES]])&lt;=9,"Q3",TRUE,"Q4")</f>
        <v>Q1</v>
      </c>
      <c r="AN1741" t="str">
        <f>+IFERROR(VLOOKUP(Tabla1[[#This Row],[CUENTA]],CTAS[],2,0),"OTROS")</f>
        <v>OTROS</v>
      </c>
      <c r="AP1741" t="str">
        <f>+IFERROR(VLOOKUP(Tabla1[[#This Row],[EMPLEADO]],IS[],3,0),"OTROS")</f>
        <v>OTROS</v>
      </c>
      <c r="AQ1741" t="str">
        <f>+IFERROR(VLOOKUP(Tabla1[[#This Row],[EMPLEADO]],IS[[NÓMINA]:[INGENIERO]],2,0),"OTROS")</f>
        <v>OTROS</v>
      </c>
    </row>
    <row r="1742" spans="1:43" x14ac:dyDescent="0.25">
      <c r="A1742" t="s">
        <v>36</v>
      </c>
      <c r="B1742">
        <v>1</v>
      </c>
      <c r="C1742" t="s">
        <v>3433</v>
      </c>
      <c r="D1742" t="s">
        <v>3346</v>
      </c>
      <c r="E1742" t="s">
        <v>39</v>
      </c>
      <c r="F1742" t="s">
        <v>3434</v>
      </c>
      <c r="G1742" s="17" t="s">
        <v>3146</v>
      </c>
      <c r="H1742" t="s">
        <v>42</v>
      </c>
      <c r="I1742" t="s">
        <v>43</v>
      </c>
      <c r="J1742" t="s">
        <v>8</v>
      </c>
      <c r="K1742" t="s">
        <v>798</v>
      </c>
      <c r="L1742" t="s">
        <v>3147</v>
      </c>
      <c r="M1742" t="s">
        <v>794</v>
      </c>
      <c r="N1742">
        <v>1</v>
      </c>
      <c r="O1742" t="s">
        <v>47</v>
      </c>
      <c r="P1742" t="s">
        <v>822</v>
      </c>
      <c r="Q1742" t="s">
        <v>48</v>
      </c>
      <c r="R1742" t="s">
        <v>49</v>
      </c>
      <c r="S1742" t="s">
        <v>50</v>
      </c>
      <c r="T1742" t="s">
        <v>51</v>
      </c>
      <c r="U1742" t="s">
        <v>52</v>
      </c>
      <c r="V1742">
        <v>1</v>
      </c>
      <c r="W1742" s="1">
        <v>0</v>
      </c>
      <c r="X1742">
        <v>0</v>
      </c>
      <c r="Y1742">
        <v>5</v>
      </c>
      <c r="Z1742">
        <v>5</v>
      </c>
      <c r="AA1742">
        <v>1</v>
      </c>
      <c r="AB1742" s="2">
        <v>0</v>
      </c>
      <c r="AC1742" s="1">
        <v>0</v>
      </c>
      <c r="AD1742" s="7">
        <v>43472</v>
      </c>
      <c r="AE1742" s="7">
        <v>43473</v>
      </c>
      <c r="AF1742">
        <v>1</v>
      </c>
      <c r="AG1742" t="s">
        <v>53</v>
      </c>
      <c r="AH1742" s="2">
        <v>0</v>
      </c>
      <c r="AI1742" s="1">
        <v>0</v>
      </c>
      <c r="AJ1742" s="1">
        <v>0</v>
      </c>
      <c r="AK1742" s="6" t="str">
        <f>+IF(Tabla1[[#This Row],[REQUEST_TY]]="SR MANTENIMIENTO CORRECTIVO", "EMERGENCIA", "OTROS")</f>
        <v>OTROS</v>
      </c>
      <c r="AL1742" s="6" t="str">
        <f>+_xlfn.IFS(Tabla1[[#This Row],[Veces obj]]&lt;=1,"0-1",Tabla1[[#This Row],[Veces obj]]&lt;=2,"1-2",Tabla1[[#This Row],[Veces obj]]&lt;=3,"2-3",TRUE,"&gt;3")</f>
        <v>0-1</v>
      </c>
      <c r="AM1742" s="6" t="str">
        <f>+_xlfn.IFS(MONTH(Tabla1[[#This Row],[MES]])&lt;=3,"Q1",MONTH(Tabla1[[#This Row],[MES]])&lt;=6,"Q2",MONTH(Tabla1[[#This Row],[MES]])&lt;=9,"Q3",TRUE,"Q4")</f>
        <v>Q1</v>
      </c>
      <c r="AN1742" t="str">
        <f>+IFERROR(VLOOKUP(Tabla1[[#This Row],[CUENTA]],CTAS[],2,0),"OTROS")</f>
        <v>OTROS</v>
      </c>
      <c r="AP1742" t="str">
        <f>+IFERROR(VLOOKUP(Tabla1[[#This Row],[EMPLEADO]],IS[],3,0),"OTROS")</f>
        <v>OTROS</v>
      </c>
      <c r="AQ1742" t="str">
        <f>+IFERROR(VLOOKUP(Tabla1[[#This Row],[EMPLEADO]],IS[[NÓMINA]:[INGENIERO]],2,0),"OTROS")</f>
        <v>OTROS</v>
      </c>
    </row>
    <row r="1743" spans="1:43" x14ac:dyDescent="0.25">
      <c r="A1743" t="s">
        <v>36</v>
      </c>
      <c r="B1743">
        <v>1</v>
      </c>
      <c r="C1743" t="s">
        <v>3435</v>
      </c>
      <c r="D1743" t="s">
        <v>3346</v>
      </c>
      <c r="E1743" t="s">
        <v>558</v>
      </c>
      <c r="F1743" t="s">
        <v>3436</v>
      </c>
      <c r="G1743" s="17" t="s">
        <v>3437</v>
      </c>
      <c r="H1743" t="s">
        <v>246</v>
      </c>
      <c r="I1743" t="s">
        <v>43</v>
      </c>
      <c r="J1743" t="s">
        <v>8</v>
      </c>
      <c r="K1743" t="s">
        <v>798</v>
      </c>
      <c r="L1743" t="s">
        <v>2274</v>
      </c>
      <c r="M1743" t="s">
        <v>1269</v>
      </c>
      <c r="N1743">
        <v>1</v>
      </c>
      <c r="O1743" t="s">
        <v>105</v>
      </c>
      <c r="P1743" t="s">
        <v>822</v>
      </c>
      <c r="Q1743" t="s">
        <v>48</v>
      </c>
      <c r="R1743" t="s">
        <v>95</v>
      </c>
      <c r="S1743" t="s">
        <v>64</v>
      </c>
      <c r="T1743" t="s">
        <v>51</v>
      </c>
      <c r="U1743" t="s">
        <v>96</v>
      </c>
      <c r="V1743">
        <v>1</v>
      </c>
      <c r="W1743" s="1">
        <v>0</v>
      </c>
      <c r="X1743">
        <v>0</v>
      </c>
      <c r="Y1743">
        <v>5</v>
      </c>
      <c r="Z1743">
        <v>5</v>
      </c>
      <c r="AA1743">
        <v>1</v>
      </c>
      <c r="AB1743" s="2">
        <v>0</v>
      </c>
      <c r="AC1743" s="1">
        <v>0</v>
      </c>
      <c r="AD1743" s="7">
        <v>43472</v>
      </c>
      <c r="AE1743" s="7">
        <v>43473</v>
      </c>
      <c r="AF1743">
        <v>1</v>
      </c>
      <c r="AG1743" t="s">
        <v>53</v>
      </c>
      <c r="AH1743" s="2">
        <v>0</v>
      </c>
      <c r="AI1743" s="1">
        <v>0</v>
      </c>
      <c r="AJ1743" s="1">
        <v>0</v>
      </c>
      <c r="AK1743" s="6" t="str">
        <f>+IF(Tabla1[[#This Row],[REQUEST_TY]]="SR MANTENIMIENTO CORRECTIVO", "EMERGENCIA", "OTROS")</f>
        <v>OTROS</v>
      </c>
      <c r="AL1743" s="6" t="str">
        <f>+_xlfn.IFS(Tabla1[[#This Row],[Veces obj]]&lt;=1,"0-1",Tabla1[[#This Row],[Veces obj]]&lt;=2,"1-2",Tabla1[[#This Row],[Veces obj]]&lt;=3,"2-3",TRUE,"&gt;3")</f>
        <v>0-1</v>
      </c>
      <c r="AM1743" s="6" t="str">
        <f>+_xlfn.IFS(MONTH(Tabla1[[#This Row],[MES]])&lt;=3,"Q1",MONTH(Tabla1[[#This Row],[MES]])&lt;=6,"Q2",MONTH(Tabla1[[#This Row],[MES]])&lt;=9,"Q3",TRUE,"Q4")</f>
        <v>Q1</v>
      </c>
      <c r="AN1743" t="str">
        <f>+IFERROR(VLOOKUP(Tabla1[[#This Row],[CUENTA]],CTAS[],2,0),"OTROS")</f>
        <v>OTROS</v>
      </c>
      <c r="AP1743" t="str">
        <f>+IFERROR(VLOOKUP(Tabla1[[#This Row],[EMPLEADO]],IS[],3,0),"OTROS")</f>
        <v>OTROS</v>
      </c>
      <c r="AQ1743" t="str">
        <f>+IFERROR(VLOOKUP(Tabla1[[#This Row],[EMPLEADO]],IS[[NÓMINA]:[INGENIERO]],2,0),"OTROS")</f>
        <v>OTROS</v>
      </c>
    </row>
    <row r="1744" spans="1:43" x14ac:dyDescent="0.25">
      <c r="A1744" t="s">
        <v>36</v>
      </c>
      <c r="B1744">
        <v>1</v>
      </c>
      <c r="C1744" t="s">
        <v>3438</v>
      </c>
      <c r="D1744" t="s">
        <v>3346</v>
      </c>
      <c r="E1744" t="s">
        <v>558</v>
      </c>
      <c r="F1744" t="s">
        <v>3276</v>
      </c>
      <c r="G1744" s="17" t="s">
        <v>2082</v>
      </c>
      <c r="H1744" t="s">
        <v>42</v>
      </c>
      <c r="I1744" t="s">
        <v>43</v>
      </c>
      <c r="J1744" t="s">
        <v>8</v>
      </c>
      <c r="K1744" t="s">
        <v>798</v>
      </c>
      <c r="L1744" t="s">
        <v>1729</v>
      </c>
      <c r="M1744" t="s">
        <v>131</v>
      </c>
      <c r="N1744">
        <v>1</v>
      </c>
      <c r="O1744" t="s">
        <v>47</v>
      </c>
      <c r="P1744" t="s">
        <v>822</v>
      </c>
      <c r="Q1744" t="s">
        <v>48</v>
      </c>
      <c r="R1744" t="s">
        <v>95</v>
      </c>
      <c r="S1744" t="s">
        <v>64</v>
      </c>
      <c r="T1744" t="s">
        <v>51</v>
      </c>
      <c r="U1744" t="s">
        <v>96</v>
      </c>
      <c r="V1744">
        <v>1</v>
      </c>
      <c r="W1744" s="1">
        <v>0</v>
      </c>
      <c r="X1744">
        <v>0</v>
      </c>
      <c r="Y1744">
        <v>5</v>
      </c>
      <c r="Z1744">
        <v>5</v>
      </c>
      <c r="AA1744">
        <v>1</v>
      </c>
      <c r="AB1744" s="2">
        <v>0</v>
      </c>
      <c r="AC1744" s="1">
        <v>0</v>
      </c>
      <c r="AD1744" s="7">
        <v>43472</v>
      </c>
      <c r="AE1744" s="7">
        <v>43473</v>
      </c>
      <c r="AF1744">
        <v>1</v>
      </c>
      <c r="AG1744" t="s">
        <v>53</v>
      </c>
      <c r="AH1744" s="2">
        <v>0</v>
      </c>
      <c r="AI1744" s="1">
        <v>0</v>
      </c>
      <c r="AJ1744" s="1">
        <v>0</v>
      </c>
      <c r="AK1744" s="6" t="str">
        <f>+IF(Tabla1[[#This Row],[REQUEST_TY]]="SR MANTENIMIENTO CORRECTIVO", "EMERGENCIA", "OTROS")</f>
        <v>OTROS</v>
      </c>
      <c r="AL1744" s="6" t="str">
        <f>+_xlfn.IFS(Tabla1[[#This Row],[Veces obj]]&lt;=1,"0-1",Tabla1[[#This Row],[Veces obj]]&lt;=2,"1-2",Tabla1[[#This Row],[Veces obj]]&lt;=3,"2-3",TRUE,"&gt;3")</f>
        <v>0-1</v>
      </c>
      <c r="AM1744" s="6" t="str">
        <f>+_xlfn.IFS(MONTH(Tabla1[[#This Row],[MES]])&lt;=3,"Q1",MONTH(Tabla1[[#This Row],[MES]])&lt;=6,"Q2",MONTH(Tabla1[[#This Row],[MES]])&lt;=9,"Q3",TRUE,"Q4")</f>
        <v>Q1</v>
      </c>
      <c r="AN1744" t="str">
        <f>+IFERROR(VLOOKUP(Tabla1[[#This Row],[CUENTA]],CTAS[],2,0),"OTROS")</f>
        <v>OTROS</v>
      </c>
      <c r="AP1744" t="str">
        <f>+IFERROR(VLOOKUP(Tabla1[[#This Row],[EMPLEADO]],IS[],3,0),"OTROS")</f>
        <v>OTROS</v>
      </c>
      <c r="AQ1744" t="str">
        <f>+IFERROR(VLOOKUP(Tabla1[[#This Row],[EMPLEADO]],IS[[NÓMINA]:[INGENIERO]],2,0),"OTROS")</f>
        <v>OTROS</v>
      </c>
    </row>
    <row r="1745" spans="1:43" x14ac:dyDescent="0.25">
      <c r="A1745" t="s">
        <v>36</v>
      </c>
      <c r="B1745">
        <v>1</v>
      </c>
      <c r="C1745" t="s">
        <v>4057</v>
      </c>
      <c r="D1745" t="s">
        <v>38</v>
      </c>
      <c r="E1745" t="s">
        <v>2380</v>
      </c>
      <c r="F1745" t="s">
        <v>4058</v>
      </c>
      <c r="G1745" s="17" t="s">
        <v>2382</v>
      </c>
      <c r="H1745" t="s">
        <v>592</v>
      </c>
      <c r="I1745" t="s">
        <v>43</v>
      </c>
      <c r="J1745" t="s">
        <v>8</v>
      </c>
      <c r="K1745" t="s">
        <v>438</v>
      </c>
      <c r="L1745" t="s">
        <v>2383</v>
      </c>
      <c r="M1745" t="s">
        <v>165</v>
      </c>
      <c r="N1745">
        <v>0</v>
      </c>
      <c r="O1745" t="s">
        <v>47</v>
      </c>
      <c r="P1745">
        <v>63</v>
      </c>
      <c r="Q1745" t="s">
        <v>48</v>
      </c>
      <c r="R1745" t="s">
        <v>223</v>
      </c>
      <c r="S1745" t="s">
        <v>139</v>
      </c>
      <c r="T1745" t="s">
        <v>51</v>
      </c>
      <c r="U1745" t="s">
        <v>353</v>
      </c>
      <c r="V1745">
        <v>1.1499999999999999</v>
      </c>
      <c r="W1745" s="1">
        <v>1808.95</v>
      </c>
      <c r="X1745">
        <v>1</v>
      </c>
      <c r="Y1745">
        <v>4.75</v>
      </c>
      <c r="Z1745">
        <v>4</v>
      </c>
      <c r="AA1745">
        <v>1.1875</v>
      </c>
      <c r="AB1745" s="2">
        <v>4.6875E-2</v>
      </c>
      <c r="AC1745" s="1">
        <v>-73.734375000000014</v>
      </c>
      <c r="AD1745" s="7">
        <v>43481</v>
      </c>
      <c r="AE1745" s="7">
        <v>43481</v>
      </c>
      <c r="AF1745">
        <v>0</v>
      </c>
      <c r="AG1745" t="s">
        <v>53</v>
      </c>
      <c r="AH1745" s="2">
        <v>0</v>
      </c>
      <c r="AI1745" s="1">
        <v>0</v>
      </c>
      <c r="AJ1745" s="1">
        <v>0</v>
      </c>
      <c r="AK1745" s="6" t="str">
        <f>+IF(Tabla1[[#This Row],[REQUEST_TY]]="SR MANTENIMIENTO CORRECTIVO", "EMERGENCIA", "OTROS")</f>
        <v>EMERGENCIA</v>
      </c>
      <c r="AL1745" s="6" t="str">
        <f>+_xlfn.IFS(Tabla1[[#This Row],[Veces obj]]&lt;=1,"0-1",Tabla1[[#This Row],[Veces obj]]&lt;=2,"1-2",Tabla1[[#This Row],[Veces obj]]&lt;=3,"2-3",TRUE,"&gt;3")</f>
        <v>1-2</v>
      </c>
      <c r="AM1745" s="6" t="str">
        <f>+_xlfn.IFS(MONTH(Tabla1[[#This Row],[MES]])&lt;=3,"Q1",MONTH(Tabla1[[#This Row],[MES]])&lt;=6,"Q2",MONTH(Tabla1[[#This Row],[MES]])&lt;=9,"Q3",TRUE,"Q4")</f>
        <v>Q1</v>
      </c>
      <c r="AN1745" t="str">
        <f>+IFERROR(VLOOKUP(Tabla1[[#This Row],[CUENTA]],CTAS[],2,0),"OTROS")</f>
        <v>OTROS</v>
      </c>
      <c r="AO1745">
        <v>1</v>
      </c>
      <c r="AP1745" t="str">
        <f>+IFERROR(VLOOKUP(Tabla1[[#This Row],[EMPLEADO]],IS[],3,0),"OTROS")</f>
        <v>CHIHUAHUA</v>
      </c>
      <c r="AQ1745" t="str">
        <f>+IFERROR(VLOOKUP(Tabla1[[#This Row],[EMPLEADO]],IS[[NÓMINA]:[INGENIERO]],2,0),"OTROS")</f>
        <v>VICTOR MENDEZ</v>
      </c>
    </row>
    <row r="1746" spans="1:43" x14ac:dyDescent="0.25">
      <c r="A1746" t="s">
        <v>36</v>
      </c>
      <c r="B1746">
        <v>1</v>
      </c>
      <c r="C1746" t="s">
        <v>3441</v>
      </c>
      <c r="D1746" t="s">
        <v>3346</v>
      </c>
      <c r="E1746" t="s">
        <v>558</v>
      </c>
      <c r="F1746" t="s">
        <v>3442</v>
      </c>
      <c r="G1746" s="17" t="s">
        <v>1508</v>
      </c>
      <c r="H1746" t="s">
        <v>246</v>
      </c>
      <c r="I1746" t="s">
        <v>43</v>
      </c>
      <c r="J1746" t="s">
        <v>8</v>
      </c>
      <c r="K1746" t="s">
        <v>798</v>
      </c>
      <c r="L1746" t="s">
        <v>1509</v>
      </c>
      <c r="M1746" t="s">
        <v>1510</v>
      </c>
      <c r="N1746">
        <v>1</v>
      </c>
      <c r="O1746" t="s">
        <v>105</v>
      </c>
      <c r="P1746" t="s">
        <v>822</v>
      </c>
      <c r="Q1746" t="s">
        <v>48</v>
      </c>
      <c r="R1746" t="s">
        <v>95</v>
      </c>
      <c r="S1746" t="s">
        <v>64</v>
      </c>
      <c r="T1746" t="s">
        <v>51</v>
      </c>
      <c r="U1746" t="s">
        <v>96</v>
      </c>
      <c r="V1746">
        <v>1</v>
      </c>
      <c r="W1746" s="1">
        <v>0</v>
      </c>
      <c r="X1746">
        <v>0</v>
      </c>
      <c r="Y1746">
        <v>5</v>
      </c>
      <c r="Z1746">
        <v>5</v>
      </c>
      <c r="AA1746">
        <v>1</v>
      </c>
      <c r="AB1746" s="2">
        <v>0</v>
      </c>
      <c r="AC1746" s="1">
        <v>0</v>
      </c>
      <c r="AD1746" s="7">
        <v>43472</v>
      </c>
      <c r="AE1746" s="7">
        <v>43473</v>
      </c>
      <c r="AF1746">
        <v>1</v>
      </c>
      <c r="AG1746" t="s">
        <v>53</v>
      </c>
      <c r="AH1746" s="2">
        <v>0</v>
      </c>
      <c r="AI1746" s="1">
        <v>0</v>
      </c>
      <c r="AJ1746" s="1">
        <v>0</v>
      </c>
      <c r="AK1746" s="6" t="str">
        <f>+IF(Tabla1[[#This Row],[REQUEST_TY]]="SR MANTENIMIENTO CORRECTIVO", "EMERGENCIA", "OTROS")</f>
        <v>OTROS</v>
      </c>
      <c r="AL1746" s="6" t="str">
        <f>+_xlfn.IFS(Tabla1[[#This Row],[Veces obj]]&lt;=1,"0-1",Tabla1[[#This Row],[Veces obj]]&lt;=2,"1-2",Tabla1[[#This Row],[Veces obj]]&lt;=3,"2-3",TRUE,"&gt;3")</f>
        <v>0-1</v>
      </c>
      <c r="AM1746" s="6" t="str">
        <f>+_xlfn.IFS(MONTH(Tabla1[[#This Row],[MES]])&lt;=3,"Q1",MONTH(Tabla1[[#This Row],[MES]])&lt;=6,"Q2",MONTH(Tabla1[[#This Row],[MES]])&lt;=9,"Q3",TRUE,"Q4")</f>
        <v>Q1</v>
      </c>
      <c r="AN1746" t="str">
        <f>+IFERROR(VLOOKUP(Tabla1[[#This Row],[CUENTA]],CTAS[],2,0),"OTROS")</f>
        <v>OTROS</v>
      </c>
      <c r="AP1746" t="str">
        <f>+IFERROR(VLOOKUP(Tabla1[[#This Row],[EMPLEADO]],IS[],3,0),"OTROS")</f>
        <v>OTROS</v>
      </c>
      <c r="AQ1746" t="str">
        <f>+IFERROR(VLOOKUP(Tabla1[[#This Row],[EMPLEADO]],IS[[NÓMINA]:[INGENIERO]],2,0),"OTROS")</f>
        <v>OTROS</v>
      </c>
    </row>
    <row r="1747" spans="1:43" x14ac:dyDescent="0.25">
      <c r="A1747" t="s">
        <v>36</v>
      </c>
      <c r="B1747">
        <v>1</v>
      </c>
      <c r="C1747" t="s">
        <v>3600</v>
      </c>
      <c r="D1747" t="s">
        <v>3346</v>
      </c>
      <c r="E1747" t="s">
        <v>39</v>
      </c>
      <c r="F1747" t="s">
        <v>559</v>
      </c>
      <c r="G1747" s="17" t="s">
        <v>2872</v>
      </c>
      <c r="H1747" t="s">
        <v>220</v>
      </c>
      <c r="I1747" t="s">
        <v>43</v>
      </c>
      <c r="J1747" t="s">
        <v>8</v>
      </c>
      <c r="K1747" t="s">
        <v>44</v>
      </c>
      <c r="L1747" t="s">
        <v>2873</v>
      </c>
      <c r="M1747" t="s">
        <v>736</v>
      </c>
      <c r="N1747">
        <v>1</v>
      </c>
      <c r="O1747" t="s">
        <v>47</v>
      </c>
      <c r="P1747" t="s">
        <v>822</v>
      </c>
      <c r="Q1747" t="s">
        <v>48</v>
      </c>
      <c r="R1747" t="s">
        <v>49</v>
      </c>
      <c r="S1747" t="s">
        <v>50</v>
      </c>
      <c r="T1747" t="s">
        <v>51</v>
      </c>
      <c r="U1747" t="s">
        <v>52</v>
      </c>
      <c r="V1747">
        <v>1</v>
      </c>
      <c r="W1747" s="1">
        <v>0</v>
      </c>
      <c r="X1747">
        <v>0</v>
      </c>
      <c r="Y1747">
        <v>5</v>
      </c>
      <c r="Z1747">
        <v>5</v>
      </c>
      <c r="AA1747">
        <v>1</v>
      </c>
      <c r="AB1747" s="2">
        <v>0</v>
      </c>
      <c r="AC1747" s="1">
        <v>0</v>
      </c>
      <c r="AD1747" s="7">
        <v>43475</v>
      </c>
      <c r="AE1747" s="7">
        <v>43476</v>
      </c>
      <c r="AF1747">
        <v>1</v>
      </c>
      <c r="AG1747" t="s">
        <v>53</v>
      </c>
      <c r="AH1747" s="2">
        <v>0</v>
      </c>
      <c r="AI1747" s="1">
        <v>0</v>
      </c>
      <c r="AJ1747" s="1">
        <v>0</v>
      </c>
      <c r="AK1747" s="6" t="str">
        <f>+IF(Tabla1[[#This Row],[REQUEST_TY]]="SR MANTENIMIENTO CORRECTIVO", "EMERGENCIA", "OTROS")</f>
        <v>OTROS</v>
      </c>
      <c r="AL1747" s="6" t="str">
        <f>+_xlfn.IFS(Tabla1[[#This Row],[Veces obj]]&lt;=1,"0-1",Tabla1[[#This Row],[Veces obj]]&lt;=2,"1-2",Tabla1[[#This Row],[Veces obj]]&lt;=3,"2-3",TRUE,"&gt;3")</f>
        <v>0-1</v>
      </c>
      <c r="AM1747" s="6" t="str">
        <f>+_xlfn.IFS(MONTH(Tabla1[[#This Row],[MES]])&lt;=3,"Q1",MONTH(Tabla1[[#This Row],[MES]])&lt;=6,"Q2",MONTH(Tabla1[[#This Row],[MES]])&lt;=9,"Q3",TRUE,"Q4")</f>
        <v>Q1</v>
      </c>
      <c r="AN1747" t="str">
        <f>+IFERROR(VLOOKUP(Tabla1[[#This Row],[CUENTA]],CTAS[],2,0),"OTROS")</f>
        <v>OTROS</v>
      </c>
      <c r="AP1747" t="str">
        <f>+IFERROR(VLOOKUP(Tabla1[[#This Row],[EMPLEADO]],IS[],3,0),"OTROS")</f>
        <v>OTROS</v>
      </c>
      <c r="AQ1747" t="str">
        <f>+IFERROR(VLOOKUP(Tabla1[[#This Row],[EMPLEADO]],IS[[NÓMINA]:[INGENIERO]],2,0),"OTROS")</f>
        <v>OTROS</v>
      </c>
    </row>
    <row r="1748" spans="1:43" x14ac:dyDescent="0.25">
      <c r="A1748" t="s">
        <v>36</v>
      </c>
      <c r="B1748">
        <v>1</v>
      </c>
      <c r="C1748" t="s">
        <v>3447</v>
      </c>
      <c r="D1748" t="s">
        <v>3346</v>
      </c>
      <c r="E1748" t="s">
        <v>1564</v>
      </c>
      <c r="F1748" t="s">
        <v>3448</v>
      </c>
      <c r="G1748" s="17" t="s">
        <v>3449</v>
      </c>
      <c r="H1748" t="s">
        <v>42</v>
      </c>
      <c r="I1748" t="s">
        <v>43</v>
      </c>
      <c r="J1748" t="s">
        <v>8</v>
      </c>
      <c r="K1748" t="s">
        <v>798</v>
      </c>
      <c r="L1748" t="s">
        <v>3147</v>
      </c>
      <c r="M1748" t="s">
        <v>794</v>
      </c>
      <c r="N1748">
        <v>1</v>
      </c>
      <c r="O1748" t="s">
        <v>47</v>
      </c>
      <c r="P1748" t="s">
        <v>822</v>
      </c>
      <c r="Q1748" t="s">
        <v>48</v>
      </c>
      <c r="R1748" t="s">
        <v>242</v>
      </c>
      <c r="S1748" t="s">
        <v>64</v>
      </c>
      <c r="T1748" t="s">
        <v>51</v>
      </c>
      <c r="U1748" t="s">
        <v>96</v>
      </c>
      <c r="V1748">
        <v>1</v>
      </c>
      <c r="W1748" s="1">
        <v>0</v>
      </c>
      <c r="X1748">
        <v>0</v>
      </c>
      <c r="Y1748">
        <v>5</v>
      </c>
      <c r="Z1748">
        <v>5</v>
      </c>
      <c r="AA1748">
        <v>1</v>
      </c>
      <c r="AB1748" s="2">
        <v>0</v>
      </c>
      <c r="AC1748" s="1">
        <v>0</v>
      </c>
      <c r="AD1748" s="7">
        <v>43472</v>
      </c>
      <c r="AE1748" s="7">
        <v>43473</v>
      </c>
      <c r="AF1748">
        <v>1</v>
      </c>
      <c r="AG1748" t="s">
        <v>53</v>
      </c>
      <c r="AH1748" s="2">
        <v>0</v>
      </c>
      <c r="AI1748" s="1">
        <v>0</v>
      </c>
      <c r="AJ1748" s="1">
        <v>0</v>
      </c>
      <c r="AK1748" s="6" t="str">
        <f>+IF(Tabla1[[#This Row],[REQUEST_TY]]="SR MANTENIMIENTO CORRECTIVO", "EMERGENCIA", "OTROS")</f>
        <v>OTROS</v>
      </c>
      <c r="AL1748" s="6" t="str">
        <f>+_xlfn.IFS(Tabla1[[#This Row],[Veces obj]]&lt;=1,"0-1",Tabla1[[#This Row],[Veces obj]]&lt;=2,"1-2",Tabla1[[#This Row],[Veces obj]]&lt;=3,"2-3",TRUE,"&gt;3")</f>
        <v>0-1</v>
      </c>
      <c r="AM1748" s="6" t="str">
        <f>+_xlfn.IFS(MONTH(Tabla1[[#This Row],[MES]])&lt;=3,"Q1",MONTH(Tabla1[[#This Row],[MES]])&lt;=6,"Q2",MONTH(Tabla1[[#This Row],[MES]])&lt;=9,"Q3",TRUE,"Q4")</f>
        <v>Q1</v>
      </c>
      <c r="AN1748" t="str">
        <f>+IFERROR(VLOOKUP(Tabla1[[#This Row],[CUENTA]],CTAS[],2,0),"OTROS")</f>
        <v>OTROS</v>
      </c>
      <c r="AP1748" t="str">
        <f>+IFERROR(VLOOKUP(Tabla1[[#This Row],[EMPLEADO]],IS[],3,0),"OTROS")</f>
        <v>OTROS</v>
      </c>
      <c r="AQ1748" t="str">
        <f>+IFERROR(VLOOKUP(Tabla1[[#This Row],[EMPLEADO]],IS[[NÓMINA]:[INGENIERO]],2,0),"OTROS")</f>
        <v>OTROS</v>
      </c>
    </row>
    <row r="1749" spans="1:43" x14ac:dyDescent="0.25">
      <c r="A1749" t="s">
        <v>36</v>
      </c>
      <c r="B1749">
        <v>1</v>
      </c>
      <c r="C1749" t="s">
        <v>3450</v>
      </c>
      <c r="D1749" t="s">
        <v>3346</v>
      </c>
      <c r="E1749" t="s">
        <v>558</v>
      </c>
      <c r="F1749" t="s">
        <v>3448</v>
      </c>
      <c r="G1749" s="17" t="s">
        <v>3451</v>
      </c>
      <c r="H1749" t="s">
        <v>42</v>
      </c>
      <c r="I1749" t="s">
        <v>43</v>
      </c>
      <c r="J1749" t="s">
        <v>8</v>
      </c>
      <c r="K1749" t="s">
        <v>798</v>
      </c>
      <c r="L1749" t="s">
        <v>3147</v>
      </c>
      <c r="M1749" t="s">
        <v>794</v>
      </c>
      <c r="N1749">
        <v>1</v>
      </c>
      <c r="O1749" t="s">
        <v>47</v>
      </c>
      <c r="P1749" t="s">
        <v>822</v>
      </c>
      <c r="Q1749" t="s">
        <v>48</v>
      </c>
      <c r="R1749" t="s">
        <v>95</v>
      </c>
      <c r="S1749" t="s">
        <v>64</v>
      </c>
      <c r="T1749" t="s">
        <v>51</v>
      </c>
      <c r="U1749" t="s">
        <v>96</v>
      </c>
      <c r="V1749">
        <v>1</v>
      </c>
      <c r="W1749" s="1">
        <v>0</v>
      </c>
      <c r="X1749">
        <v>0</v>
      </c>
      <c r="Y1749">
        <v>5</v>
      </c>
      <c r="Z1749">
        <v>5</v>
      </c>
      <c r="AA1749">
        <v>1</v>
      </c>
      <c r="AB1749" s="2">
        <v>0</v>
      </c>
      <c r="AC1749" s="1">
        <v>0</v>
      </c>
      <c r="AD1749" s="7">
        <v>43472</v>
      </c>
      <c r="AE1749" s="7">
        <v>43473</v>
      </c>
      <c r="AF1749">
        <v>1</v>
      </c>
      <c r="AG1749" t="s">
        <v>53</v>
      </c>
      <c r="AH1749" s="2">
        <v>0</v>
      </c>
      <c r="AI1749" s="1">
        <v>0</v>
      </c>
      <c r="AJ1749" s="1">
        <v>0</v>
      </c>
      <c r="AK1749" s="6" t="str">
        <f>+IF(Tabla1[[#This Row],[REQUEST_TY]]="SR MANTENIMIENTO CORRECTIVO", "EMERGENCIA", "OTROS")</f>
        <v>OTROS</v>
      </c>
      <c r="AL1749" s="6" t="str">
        <f>+_xlfn.IFS(Tabla1[[#This Row],[Veces obj]]&lt;=1,"0-1",Tabla1[[#This Row],[Veces obj]]&lt;=2,"1-2",Tabla1[[#This Row],[Veces obj]]&lt;=3,"2-3",TRUE,"&gt;3")</f>
        <v>0-1</v>
      </c>
      <c r="AM1749" s="6" t="str">
        <f>+_xlfn.IFS(MONTH(Tabla1[[#This Row],[MES]])&lt;=3,"Q1",MONTH(Tabla1[[#This Row],[MES]])&lt;=6,"Q2",MONTH(Tabla1[[#This Row],[MES]])&lt;=9,"Q3",TRUE,"Q4")</f>
        <v>Q1</v>
      </c>
      <c r="AN1749" t="str">
        <f>+IFERROR(VLOOKUP(Tabla1[[#This Row],[CUENTA]],CTAS[],2,0),"OTROS")</f>
        <v>OTROS</v>
      </c>
      <c r="AP1749" t="str">
        <f>+IFERROR(VLOOKUP(Tabla1[[#This Row],[EMPLEADO]],IS[],3,0),"OTROS")</f>
        <v>OTROS</v>
      </c>
      <c r="AQ1749" t="str">
        <f>+IFERROR(VLOOKUP(Tabla1[[#This Row],[EMPLEADO]],IS[[NÓMINA]:[INGENIERO]],2,0),"OTROS")</f>
        <v>OTROS</v>
      </c>
    </row>
    <row r="1750" spans="1:43" x14ac:dyDescent="0.25">
      <c r="A1750" t="s">
        <v>36</v>
      </c>
      <c r="B1750">
        <v>1</v>
      </c>
      <c r="C1750" t="s">
        <v>3452</v>
      </c>
      <c r="D1750" t="s">
        <v>3346</v>
      </c>
      <c r="E1750" t="s">
        <v>558</v>
      </c>
      <c r="F1750" t="s">
        <v>3453</v>
      </c>
      <c r="G1750" s="17" t="s">
        <v>2273</v>
      </c>
      <c r="H1750" t="s">
        <v>707</v>
      </c>
      <c r="I1750" t="s">
        <v>43</v>
      </c>
      <c r="J1750" t="s">
        <v>8</v>
      </c>
      <c r="K1750" t="s">
        <v>798</v>
      </c>
      <c r="L1750" t="s">
        <v>2274</v>
      </c>
      <c r="M1750" t="s">
        <v>1269</v>
      </c>
      <c r="N1750">
        <v>1</v>
      </c>
      <c r="O1750" t="s">
        <v>105</v>
      </c>
      <c r="P1750" t="s">
        <v>822</v>
      </c>
      <c r="Q1750" t="s">
        <v>48</v>
      </c>
      <c r="R1750" t="s">
        <v>95</v>
      </c>
      <c r="S1750" t="s">
        <v>64</v>
      </c>
      <c r="T1750" t="s">
        <v>51</v>
      </c>
      <c r="U1750" t="s">
        <v>96</v>
      </c>
      <c r="V1750">
        <v>1</v>
      </c>
      <c r="W1750" s="1">
        <v>0</v>
      </c>
      <c r="X1750">
        <v>0</v>
      </c>
      <c r="Y1750">
        <v>5</v>
      </c>
      <c r="Z1750">
        <v>5</v>
      </c>
      <c r="AA1750">
        <v>1</v>
      </c>
      <c r="AB1750" s="2">
        <v>0</v>
      </c>
      <c r="AC1750" s="1">
        <v>0</v>
      </c>
      <c r="AD1750" s="7">
        <v>43472</v>
      </c>
      <c r="AE1750" s="7">
        <v>43473</v>
      </c>
      <c r="AF1750">
        <v>1</v>
      </c>
      <c r="AG1750" t="s">
        <v>53</v>
      </c>
      <c r="AH1750" s="2">
        <v>0</v>
      </c>
      <c r="AI1750" s="1">
        <v>0</v>
      </c>
      <c r="AJ1750" s="1">
        <v>0</v>
      </c>
      <c r="AK1750" s="6" t="str">
        <f>+IF(Tabla1[[#This Row],[REQUEST_TY]]="SR MANTENIMIENTO CORRECTIVO", "EMERGENCIA", "OTROS")</f>
        <v>OTROS</v>
      </c>
      <c r="AL1750" s="6" t="str">
        <f>+_xlfn.IFS(Tabla1[[#This Row],[Veces obj]]&lt;=1,"0-1",Tabla1[[#This Row],[Veces obj]]&lt;=2,"1-2",Tabla1[[#This Row],[Veces obj]]&lt;=3,"2-3",TRUE,"&gt;3")</f>
        <v>0-1</v>
      </c>
      <c r="AM1750" s="6" t="str">
        <f>+_xlfn.IFS(MONTH(Tabla1[[#This Row],[MES]])&lt;=3,"Q1",MONTH(Tabla1[[#This Row],[MES]])&lt;=6,"Q2",MONTH(Tabla1[[#This Row],[MES]])&lt;=9,"Q3",TRUE,"Q4")</f>
        <v>Q1</v>
      </c>
      <c r="AN1750" t="str">
        <f>+IFERROR(VLOOKUP(Tabla1[[#This Row],[CUENTA]],CTAS[],2,0),"OTROS")</f>
        <v>OTROS</v>
      </c>
      <c r="AP1750" t="str">
        <f>+IFERROR(VLOOKUP(Tabla1[[#This Row],[EMPLEADO]],IS[],3,0),"OTROS")</f>
        <v>OTROS</v>
      </c>
      <c r="AQ1750" t="str">
        <f>+IFERROR(VLOOKUP(Tabla1[[#This Row],[EMPLEADO]],IS[[NÓMINA]:[INGENIERO]],2,0),"OTROS")</f>
        <v>OTROS</v>
      </c>
    </row>
    <row r="1751" spans="1:43" x14ac:dyDescent="0.25">
      <c r="A1751" t="s">
        <v>36</v>
      </c>
      <c r="B1751">
        <v>1</v>
      </c>
      <c r="C1751" t="s">
        <v>3454</v>
      </c>
      <c r="D1751" t="s">
        <v>3346</v>
      </c>
      <c r="E1751" t="s">
        <v>39</v>
      </c>
      <c r="F1751" t="s">
        <v>3453</v>
      </c>
      <c r="G1751" s="17" t="s">
        <v>3455</v>
      </c>
      <c r="H1751" t="s">
        <v>42</v>
      </c>
      <c r="I1751" t="s">
        <v>43</v>
      </c>
      <c r="J1751" t="s">
        <v>8</v>
      </c>
      <c r="K1751" t="s">
        <v>798</v>
      </c>
      <c r="L1751" t="s">
        <v>3147</v>
      </c>
      <c r="M1751" t="s">
        <v>794</v>
      </c>
      <c r="N1751">
        <v>1</v>
      </c>
      <c r="O1751" t="s">
        <v>47</v>
      </c>
      <c r="P1751" t="s">
        <v>822</v>
      </c>
      <c r="Q1751" t="s">
        <v>48</v>
      </c>
      <c r="R1751" t="s">
        <v>49</v>
      </c>
      <c r="S1751" t="s">
        <v>50</v>
      </c>
      <c r="T1751" t="s">
        <v>51</v>
      </c>
      <c r="U1751" t="s">
        <v>52</v>
      </c>
      <c r="V1751">
        <v>1</v>
      </c>
      <c r="W1751" s="1">
        <v>0</v>
      </c>
      <c r="X1751">
        <v>0</v>
      </c>
      <c r="Y1751">
        <v>5</v>
      </c>
      <c r="Z1751">
        <v>5</v>
      </c>
      <c r="AA1751">
        <v>1</v>
      </c>
      <c r="AB1751" s="2">
        <v>0</v>
      </c>
      <c r="AC1751" s="1">
        <v>0</v>
      </c>
      <c r="AD1751" s="7">
        <v>43472</v>
      </c>
      <c r="AE1751" s="7">
        <v>43473</v>
      </c>
      <c r="AF1751">
        <v>1</v>
      </c>
      <c r="AG1751" t="s">
        <v>53</v>
      </c>
      <c r="AH1751" s="2">
        <v>0</v>
      </c>
      <c r="AI1751" s="1">
        <v>0</v>
      </c>
      <c r="AJ1751" s="1">
        <v>0</v>
      </c>
      <c r="AK1751" s="6" t="str">
        <f>+IF(Tabla1[[#This Row],[REQUEST_TY]]="SR MANTENIMIENTO CORRECTIVO", "EMERGENCIA", "OTROS")</f>
        <v>OTROS</v>
      </c>
      <c r="AL1751" s="6" t="str">
        <f>+_xlfn.IFS(Tabla1[[#This Row],[Veces obj]]&lt;=1,"0-1",Tabla1[[#This Row],[Veces obj]]&lt;=2,"1-2",Tabla1[[#This Row],[Veces obj]]&lt;=3,"2-3",TRUE,"&gt;3")</f>
        <v>0-1</v>
      </c>
      <c r="AM1751" s="6" t="str">
        <f>+_xlfn.IFS(MONTH(Tabla1[[#This Row],[MES]])&lt;=3,"Q1",MONTH(Tabla1[[#This Row],[MES]])&lt;=6,"Q2",MONTH(Tabla1[[#This Row],[MES]])&lt;=9,"Q3",TRUE,"Q4")</f>
        <v>Q1</v>
      </c>
      <c r="AN1751" t="str">
        <f>+IFERROR(VLOOKUP(Tabla1[[#This Row],[CUENTA]],CTAS[],2,0),"OTROS")</f>
        <v>OTROS</v>
      </c>
      <c r="AP1751" t="str">
        <f>+IFERROR(VLOOKUP(Tabla1[[#This Row],[EMPLEADO]],IS[],3,0),"OTROS")</f>
        <v>OTROS</v>
      </c>
      <c r="AQ1751" t="str">
        <f>+IFERROR(VLOOKUP(Tabla1[[#This Row],[EMPLEADO]],IS[[NÓMINA]:[INGENIERO]],2,0),"OTROS")</f>
        <v>OTROS</v>
      </c>
    </row>
    <row r="1752" spans="1:43" x14ac:dyDescent="0.25">
      <c r="A1752" t="s">
        <v>36</v>
      </c>
      <c r="B1752">
        <v>1</v>
      </c>
      <c r="C1752" t="s">
        <v>3634</v>
      </c>
      <c r="D1752" t="s">
        <v>3346</v>
      </c>
      <c r="E1752" t="s">
        <v>39</v>
      </c>
      <c r="F1752" t="s">
        <v>3635</v>
      </c>
      <c r="G1752" s="17" t="s">
        <v>3636</v>
      </c>
      <c r="H1752" t="s">
        <v>271</v>
      </c>
      <c r="I1752" t="s">
        <v>43</v>
      </c>
      <c r="J1752" t="s">
        <v>8</v>
      </c>
      <c r="K1752" t="s">
        <v>2237</v>
      </c>
      <c r="L1752" t="s">
        <v>3482</v>
      </c>
      <c r="M1752" t="s">
        <v>3483</v>
      </c>
      <c r="N1752">
        <v>1</v>
      </c>
      <c r="O1752" t="s">
        <v>105</v>
      </c>
      <c r="P1752" t="s">
        <v>822</v>
      </c>
      <c r="Q1752" t="s">
        <v>48</v>
      </c>
      <c r="R1752" t="s">
        <v>49</v>
      </c>
      <c r="S1752" t="s">
        <v>50</v>
      </c>
      <c r="T1752" t="s">
        <v>51</v>
      </c>
      <c r="U1752" t="s">
        <v>52</v>
      </c>
      <c r="V1752">
        <v>1</v>
      </c>
      <c r="W1752" s="1">
        <v>0</v>
      </c>
      <c r="X1752">
        <v>0</v>
      </c>
      <c r="Y1752">
        <v>5</v>
      </c>
      <c r="Z1752">
        <v>5</v>
      </c>
      <c r="AA1752">
        <v>1</v>
      </c>
      <c r="AB1752" s="2">
        <v>0</v>
      </c>
      <c r="AC1752" s="1">
        <v>0</v>
      </c>
      <c r="AD1752" s="7">
        <v>43482</v>
      </c>
      <c r="AE1752" s="7">
        <v>43482</v>
      </c>
      <c r="AF1752">
        <v>0</v>
      </c>
      <c r="AG1752" t="s">
        <v>53</v>
      </c>
      <c r="AH1752" s="2">
        <v>0</v>
      </c>
      <c r="AI1752" s="1">
        <v>0</v>
      </c>
      <c r="AJ1752" s="1">
        <v>0</v>
      </c>
      <c r="AK1752" s="6" t="str">
        <f>+IF(Tabla1[[#This Row],[REQUEST_TY]]="SR MANTENIMIENTO CORRECTIVO", "EMERGENCIA", "OTROS")</f>
        <v>OTROS</v>
      </c>
      <c r="AL1752" s="6" t="str">
        <f>+_xlfn.IFS(Tabla1[[#This Row],[Veces obj]]&lt;=1,"0-1",Tabla1[[#This Row],[Veces obj]]&lt;=2,"1-2",Tabla1[[#This Row],[Veces obj]]&lt;=3,"2-3",TRUE,"&gt;3")</f>
        <v>0-1</v>
      </c>
      <c r="AM1752" s="6" t="str">
        <f>+_xlfn.IFS(MONTH(Tabla1[[#This Row],[MES]])&lt;=3,"Q1",MONTH(Tabla1[[#This Row],[MES]])&lt;=6,"Q2",MONTH(Tabla1[[#This Row],[MES]])&lt;=9,"Q3",TRUE,"Q4")</f>
        <v>Q1</v>
      </c>
      <c r="AN1752" t="str">
        <f>+IFERROR(VLOOKUP(Tabla1[[#This Row],[CUENTA]],CTAS[],2,0),"OTROS")</f>
        <v>OTROS</v>
      </c>
      <c r="AP1752" t="str">
        <f>+IFERROR(VLOOKUP(Tabla1[[#This Row],[EMPLEADO]],IS[],3,0),"OTROS")</f>
        <v>OTROS</v>
      </c>
      <c r="AQ1752" t="str">
        <f>+IFERROR(VLOOKUP(Tabla1[[#This Row],[EMPLEADO]],IS[[NÓMINA]:[INGENIERO]],2,0),"OTROS")</f>
        <v>OTROS</v>
      </c>
    </row>
    <row r="1753" spans="1:43" x14ac:dyDescent="0.25">
      <c r="A1753" t="s">
        <v>36</v>
      </c>
      <c r="B1753">
        <v>1</v>
      </c>
      <c r="C1753" t="s">
        <v>3460</v>
      </c>
      <c r="D1753" t="s">
        <v>3346</v>
      </c>
      <c r="E1753" t="s">
        <v>39</v>
      </c>
      <c r="F1753" t="s">
        <v>3461</v>
      </c>
      <c r="G1753" s="17" t="s">
        <v>3462</v>
      </c>
      <c r="H1753" t="s">
        <v>42</v>
      </c>
      <c r="I1753" t="s">
        <v>43</v>
      </c>
      <c r="J1753" t="s">
        <v>8</v>
      </c>
      <c r="K1753" t="s">
        <v>798</v>
      </c>
      <c r="L1753" t="s">
        <v>3147</v>
      </c>
      <c r="M1753" t="s">
        <v>794</v>
      </c>
      <c r="N1753">
        <v>1</v>
      </c>
      <c r="O1753" t="s">
        <v>47</v>
      </c>
      <c r="P1753" t="s">
        <v>822</v>
      </c>
      <c r="Q1753" t="s">
        <v>48</v>
      </c>
      <c r="R1753" t="s">
        <v>49</v>
      </c>
      <c r="S1753" t="s">
        <v>50</v>
      </c>
      <c r="T1753" t="s">
        <v>51</v>
      </c>
      <c r="U1753" t="s">
        <v>52</v>
      </c>
      <c r="V1753">
        <v>1</v>
      </c>
      <c r="W1753" s="1">
        <v>0</v>
      </c>
      <c r="X1753">
        <v>0</v>
      </c>
      <c r="Y1753">
        <v>5</v>
      </c>
      <c r="Z1753">
        <v>5</v>
      </c>
      <c r="AA1753">
        <v>1</v>
      </c>
      <c r="AB1753" s="2">
        <v>0</v>
      </c>
      <c r="AC1753" s="1">
        <v>0</v>
      </c>
      <c r="AD1753" s="7">
        <v>43472</v>
      </c>
      <c r="AE1753" s="7">
        <v>43473</v>
      </c>
      <c r="AF1753">
        <v>1</v>
      </c>
      <c r="AG1753" t="s">
        <v>53</v>
      </c>
      <c r="AH1753" s="2">
        <v>0</v>
      </c>
      <c r="AI1753" s="1">
        <v>0</v>
      </c>
      <c r="AJ1753" s="1">
        <v>0</v>
      </c>
      <c r="AK1753" s="6" t="str">
        <f>+IF(Tabla1[[#This Row],[REQUEST_TY]]="SR MANTENIMIENTO CORRECTIVO", "EMERGENCIA", "OTROS")</f>
        <v>OTROS</v>
      </c>
      <c r="AL1753" s="6" t="str">
        <f>+_xlfn.IFS(Tabla1[[#This Row],[Veces obj]]&lt;=1,"0-1",Tabla1[[#This Row],[Veces obj]]&lt;=2,"1-2",Tabla1[[#This Row],[Veces obj]]&lt;=3,"2-3",TRUE,"&gt;3")</f>
        <v>0-1</v>
      </c>
      <c r="AM1753" s="6" t="str">
        <f>+_xlfn.IFS(MONTH(Tabla1[[#This Row],[MES]])&lt;=3,"Q1",MONTH(Tabla1[[#This Row],[MES]])&lt;=6,"Q2",MONTH(Tabla1[[#This Row],[MES]])&lt;=9,"Q3",TRUE,"Q4")</f>
        <v>Q1</v>
      </c>
      <c r="AN1753" t="str">
        <f>+IFERROR(VLOOKUP(Tabla1[[#This Row],[CUENTA]],CTAS[],2,0),"OTROS")</f>
        <v>OTROS</v>
      </c>
      <c r="AP1753" t="str">
        <f>+IFERROR(VLOOKUP(Tabla1[[#This Row],[EMPLEADO]],IS[],3,0),"OTROS")</f>
        <v>OTROS</v>
      </c>
      <c r="AQ1753" t="str">
        <f>+IFERROR(VLOOKUP(Tabla1[[#This Row],[EMPLEADO]],IS[[NÓMINA]:[INGENIERO]],2,0),"OTROS")</f>
        <v>OTROS</v>
      </c>
    </row>
    <row r="1754" spans="1:43" x14ac:dyDescent="0.25">
      <c r="A1754" t="s">
        <v>36</v>
      </c>
      <c r="B1754">
        <v>1</v>
      </c>
      <c r="C1754" t="s">
        <v>3463</v>
      </c>
      <c r="D1754" t="s">
        <v>3346</v>
      </c>
      <c r="E1754" t="s">
        <v>558</v>
      </c>
      <c r="F1754" t="s">
        <v>3464</v>
      </c>
      <c r="G1754" s="17" t="s">
        <v>3465</v>
      </c>
      <c r="H1754" t="s">
        <v>246</v>
      </c>
      <c r="I1754" t="s">
        <v>43</v>
      </c>
      <c r="J1754" t="s">
        <v>8</v>
      </c>
      <c r="K1754" t="s">
        <v>798</v>
      </c>
      <c r="L1754" t="s">
        <v>1509</v>
      </c>
      <c r="M1754" t="s">
        <v>1510</v>
      </c>
      <c r="N1754">
        <v>1</v>
      </c>
      <c r="O1754" t="s">
        <v>105</v>
      </c>
      <c r="P1754" t="s">
        <v>822</v>
      </c>
      <c r="Q1754" t="s">
        <v>48</v>
      </c>
      <c r="R1754" t="s">
        <v>95</v>
      </c>
      <c r="S1754" t="s">
        <v>64</v>
      </c>
      <c r="T1754" t="s">
        <v>51</v>
      </c>
      <c r="U1754" t="s">
        <v>96</v>
      </c>
      <c r="V1754">
        <v>1</v>
      </c>
      <c r="W1754" s="1">
        <v>0</v>
      </c>
      <c r="X1754">
        <v>0</v>
      </c>
      <c r="Y1754">
        <v>5</v>
      </c>
      <c r="Z1754">
        <v>5</v>
      </c>
      <c r="AA1754">
        <v>1</v>
      </c>
      <c r="AB1754" s="2">
        <v>0</v>
      </c>
      <c r="AC1754" s="1">
        <v>0</v>
      </c>
      <c r="AD1754" s="7">
        <v>43472</v>
      </c>
      <c r="AE1754" s="7">
        <v>43473</v>
      </c>
      <c r="AF1754">
        <v>1</v>
      </c>
      <c r="AG1754" t="s">
        <v>53</v>
      </c>
      <c r="AH1754" s="2">
        <v>0</v>
      </c>
      <c r="AI1754" s="1">
        <v>0</v>
      </c>
      <c r="AJ1754" s="1">
        <v>0</v>
      </c>
      <c r="AK1754" s="6" t="str">
        <f>+IF(Tabla1[[#This Row],[REQUEST_TY]]="SR MANTENIMIENTO CORRECTIVO", "EMERGENCIA", "OTROS")</f>
        <v>OTROS</v>
      </c>
      <c r="AL1754" s="6" t="str">
        <f>+_xlfn.IFS(Tabla1[[#This Row],[Veces obj]]&lt;=1,"0-1",Tabla1[[#This Row],[Veces obj]]&lt;=2,"1-2",Tabla1[[#This Row],[Veces obj]]&lt;=3,"2-3",TRUE,"&gt;3")</f>
        <v>0-1</v>
      </c>
      <c r="AM1754" s="6" t="str">
        <f>+_xlfn.IFS(MONTH(Tabla1[[#This Row],[MES]])&lt;=3,"Q1",MONTH(Tabla1[[#This Row],[MES]])&lt;=6,"Q2",MONTH(Tabla1[[#This Row],[MES]])&lt;=9,"Q3",TRUE,"Q4")</f>
        <v>Q1</v>
      </c>
      <c r="AN1754" t="str">
        <f>+IFERROR(VLOOKUP(Tabla1[[#This Row],[CUENTA]],CTAS[],2,0),"OTROS")</f>
        <v>OTROS</v>
      </c>
      <c r="AP1754" t="str">
        <f>+IFERROR(VLOOKUP(Tabla1[[#This Row],[EMPLEADO]],IS[],3,0),"OTROS")</f>
        <v>OTROS</v>
      </c>
      <c r="AQ1754" t="str">
        <f>+IFERROR(VLOOKUP(Tabla1[[#This Row],[EMPLEADO]],IS[[NÓMINA]:[INGENIERO]],2,0),"OTROS")</f>
        <v>OTROS</v>
      </c>
    </row>
    <row r="1755" spans="1:43" x14ac:dyDescent="0.25">
      <c r="A1755" t="s">
        <v>36</v>
      </c>
      <c r="B1755">
        <v>1</v>
      </c>
      <c r="C1755" t="s">
        <v>3645</v>
      </c>
      <c r="D1755" t="s">
        <v>3346</v>
      </c>
      <c r="E1755" t="s">
        <v>39</v>
      </c>
      <c r="F1755" t="s">
        <v>3646</v>
      </c>
      <c r="G1755" s="17" t="s">
        <v>3647</v>
      </c>
      <c r="H1755" t="s">
        <v>271</v>
      </c>
      <c r="I1755" t="s">
        <v>43</v>
      </c>
      <c r="J1755" t="s">
        <v>8</v>
      </c>
      <c r="K1755" t="s">
        <v>1848</v>
      </c>
      <c r="L1755" t="s">
        <v>3446</v>
      </c>
      <c r="M1755" t="s">
        <v>273</v>
      </c>
      <c r="N1755">
        <v>1</v>
      </c>
      <c r="O1755" t="s">
        <v>105</v>
      </c>
      <c r="P1755" t="s">
        <v>822</v>
      </c>
      <c r="Q1755" t="s">
        <v>48</v>
      </c>
      <c r="R1755" t="s">
        <v>49</v>
      </c>
      <c r="S1755" t="s">
        <v>50</v>
      </c>
      <c r="T1755" t="s">
        <v>51</v>
      </c>
      <c r="U1755" t="s">
        <v>52</v>
      </c>
      <c r="V1755">
        <v>1</v>
      </c>
      <c r="W1755" s="1">
        <v>0</v>
      </c>
      <c r="X1755">
        <v>0</v>
      </c>
      <c r="Y1755">
        <v>5</v>
      </c>
      <c r="Z1755">
        <v>5</v>
      </c>
      <c r="AA1755">
        <v>1</v>
      </c>
      <c r="AB1755" s="2">
        <v>0</v>
      </c>
      <c r="AC1755" s="1">
        <v>0</v>
      </c>
      <c r="AD1755" s="7">
        <v>43473</v>
      </c>
      <c r="AE1755" s="7">
        <v>43485</v>
      </c>
      <c r="AF1755">
        <v>8</v>
      </c>
      <c r="AG1755" t="s">
        <v>3648</v>
      </c>
      <c r="AH1755" s="2">
        <v>0</v>
      </c>
      <c r="AI1755" s="1">
        <v>0</v>
      </c>
      <c r="AJ1755" s="1">
        <v>0</v>
      </c>
      <c r="AK1755" s="6" t="str">
        <f>+IF(Tabla1[[#This Row],[REQUEST_TY]]="SR MANTENIMIENTO CORRECTIVO", "EMERGENCIA", "OTROS")</f>
        <v>OTROS</v>
      </c>
      <c r="AL1755" s="6" t="str">
        <f>+_xlfn.IFS(Tabla1[[#This Row],[Veces obj]]&lt;=1,"0-1",Tabla1[[#This Row],[Veces obj]]&lt;=2,"1-2",Tabla1[[#This Row],[Veces obj]]&lt;=3,"2-3",TRUE,"&gt;3")</f>
        <v>0-1</v>
      </c>
      <c r="AM1755" s="6" t="str">
        <f>+_xlfn.IFS(MONTH(Tabla1[[#This Row],[MES]])&lt;=3,"Q1",MONTH(Tabla1[[#This Row],[MES]])&lt;=6,"Q2",MONTH(Tabla1[[#This Row],[MES]])&lt;=9,"Q3",TRUE,"Q4")</f>
        <v>Q1</v>
      </c>
      <c r="AN1755" t="str">
        <f>+IFERROR(VLOOKUP(Tabla1[[#This Row],[CUENTA]],CTAS[],2,0),"OTROS")</f>
        <v>OTROS</v>
      </c>
      <c r="AP1755" t="str">
        <f>+IFERROR(VLOOKUP(Tabla1[[#This Row],[EMPLEADO]],IS[],3,0),"OTROS")</f>
        <v>OTROS</v>
      </c>
      <c r="AQ1755" t="str">
        <f>+IFERROR(VLOOKUP(Tabla1[[#This Row],[EMPLEADO]],IS[[NÓMINA]:[INGENIERO]],2,0),"OTROS")</f>
        <v>OTROS</v>
      </c>
    </row>
    <row r="1756" spans="1:43" x14ac:dyDescent="0.25">
      <c r="A1756" t="s">
        <v>36</v>
      </c>
      <c r="B1756">
        <v>1</v>
      </c>
      <c r="C1756" t="s">
        <v>3469</v>
      </c>
      <c r="D1756" t="s">
        <v>3346</v>
      </c>
      <c r="E1756" t="s">
        <v>558</v>
      </c>
      <c r="F1756" t="s">
        <v>3470</v>
      </c>
      <c r="G1756" s="17" t="s">
        <v>3471</v>
      </c>
      <c r="H1756" t="s">
        <v>42</v>
      </c>
      <c r="I1756" t="s">
        <v>43</v>
      </c>
      <c r="J1756" t="s">
        <v>8</v>
      </c>
      <c r="K1756" t="s">
        <v>798</v>
      </c>
      <c r="L1756" t="s">
        <v>3147</v>
      </c>
      <c r="M1756" t="s">
        <v>794</v>
      </c>
      <c r="N1756">
        <v>1</v>
      </c>
      <c r="O1756" t="s">
        <v>47</v>
      </c>
      <c r="P1756" t="s">
        <v>822</v>
      </c>
      <c r="Q1756" t="s">
        <v>48</v>
      </c>
      <c r="R1756" t="s">
        <v>95</v>
      </c>
      <c r="S1756" t="s">
        <v>64</v>
      </c>
      <c r="T1756" t="s">
        <v>51</v>
      </c>
      <c r="U1756" t="s">
        <v>96</v>
      </c>
      <c r="V1756">
        <v>1</v>
      </c>
      <c r="W1756" s="1">
        <v>0</v>
      </c>
      <c r="X1756">
        <v>0</v>
      </c>
      <c r="Y1756">
        <v>5</v>
      </c>
      <c r="Z1756">
        <v>5</v>
      </c>
      <c r="AA1756">
        <v>1</v>
      </c>
      <c r="AB1756" s="2">
        <v>0</v>
      </c>
      <c r="AC1756" s="1">
        <v>0</v>
      </c>
      <c r="AD1756" s="7">
        <v>43472</v>
      </c>
      <c r="AE1756" s="7">
        <v>43473</v>
      </c>
      <c r="AF1756">
        <v>1</v>
      </c>
      <c r="AG1756" t="s">
        <v>53</v>
      </c>
      <c r="AH1756" s="2">
        <v>0</v>
      </c>
      <c r="AI1756" s="1">
        <v>0</v>
      </c>
      <c r="AJ1756" s="1">
        <v>0</v>
      </c>
      <c r="AK1756" s="6" t="str">
        <f>+IF(Tabla1[[#This Row],[REQUEST_TY]]="SR MANTENIMIENTO CORRECTIVO", "EMERGENCIA", "OTROS")</f>
        <v>OTROS</v>
      </c>
      <c r="AL1756" s="6" t="str">
        <f>+_xlfn.IFS(Tabla1[[#This Row],[Veces obj]]&lt;=1,"0-1",Tabla1[[#This Row],[Veces obj]]&lt;=2,"1-2",Tabla1[[#This Row],[Veces obj]]&lt;=3,"2-3",TRUE,"&gt;3")</f>
        <v>0-1</v>
      </c>
      <c r="AM1756" s="6" t="str">
        <f>+_xlfn.IFS(MONTH(Tabla1[[#This Row],[MES]])&lt;=3,"Q1",MONTH(Tabla1[[#This Row],[MES]])&lt;=6,"Q2",MONTH(Tabla1[[#This Row],[MES]])&lt;=9,"Q3",TRUE,"Q4")</f>
        <v>Q1</v>
      </c>
      <c r="AN1756" t="str">
        <f>+IFERROR(VLOOKUP(Tabla1[[#This Row],[CUENTA]],CTAS[],2,0),"OTROS")</f>
        <v>OTROS</v>
      </c>
      <c r="AP1756" t="str">
        <f>+IFERROR(VLOOKUP(Tabla1[[#This Row],[EMPLEADO]],IS[],3,0),"OTROS")</f>
        <v>OTROS</v>
      </c>
      <c r="AQ1756" t="str">
        <f>+IFERROR(VLOOKUP(Tabla1[[#This Row],[EMPLEADO]],IS[[NÓMINA]:[INGENIERO]],2,0),"OTROS")</f>
        <v>OTROS</v>
      </c>
    </row>
    <row r="1757" spans="1:43" x14ac:dyDescent="0.25">
      <c r="A1757" t="s">
        <v>36</v>
      </c>
      <c r="B1757">
        <v>1</v>
      </c>
      <c r="C1757" t="s">
        <v>3472</v>
      </c>
      <c r="D1757" t="s">
        <v>3346</v>
      </c>
      <c r="E1757" t="s">
        <v>39</v>
      </c>
      <c r="F1757" t="s">
        <v>3470</v>
      </c>
      <c r="G1757" s="17" t="s">
        <v>3473</v>
      </c>
      <c r="H1757" t="s">
        <v>246</v>
      </c>
      <c r="I1757" t="s">
        <v>43</v>
      </c>
      <c r="J1757" t="s">
        <v>8</v>
      </c>
      <c r="K1757" t="s">
        <v>798</v>
      </c>
      <c r="L1757" t="s">
        <v>1509</v>
      </c>
      <c r="M1757" t="s">
        <v>1510</v>
      </c>
      <c r="N1757">
        <v>1</v>
      </c>
      <c r="O1757" t="s">
        <v>105</v>
      </c>
      <c r="P1757" t="s">
        <v>822</v>
      </c>
      <c r="Q1757" t="s">
        <v>48</v>
      </c>
      <c r="R1757" t="s">
        <v>49</v>
      </c>
      <c r="S1757" t="s">
        <v>50</v>
      </c>
      <c r="T1757" t="s">
        <v>51</v>
      </c>
      <c r="U1757" t="s">
        <v>52</v>
      </c>
      <c r="V1757">
        <v>1</v>
      </c>
      <c r="W1757" s="1">
        <v>0</v>
      </c>
      <c r="X1757">
        <v>0</v>
      </c>
      <c r="Y1757">
        <v>5</v>
      </c>
      <c r="Z1757">
        <v>5</v>
      </c>
      <c r="AA1757">
        <v>1</v>
      </c>
      <c r="AB1757" s="2">
        <v>0</v>
      </c>
      <c r="AC1757" s="1">
        <v>0</v>
      </c>
      <c r="AD1757" s="7">
        <v>43472</v>
      </c>
      <c r="AE1757" s="7">
        <v>43473</v>
      </c>
      <c r="AF1757">
        <v>1</v>
      </c>
      <c r="AG1757" t="s">
        <v>53</v>
      </c>
      <c r="AH1757" s="2">
        <v>0</v>
      </c>
      <c r="AI1757" s="1">
        <v>0</v>
      </c>
      <c r="AJ1757" s="1">
        <v>0</v>
      </c>
      <c r="AK1757" s="6" t="str">
        <f>+IF(Tabla1[[#This Row],[REQUEST_TY]]="SR MANTENIMIENTO CORRECTIVO", "EMERGENCIA", "OTROS")</f>
        <v>OTROS</v>
      </c>
      <c r="AL1757" s="6" t="str">
        <f>+_xlfn.IFS(Tabla1[[#This Row],[Veces obj]]&lt;=1,"0-1",Tabla1[[#This Row],[Veces obj]]&lt;=2,"1-2",Tabla1[[#This Row],[Veces obj]]&lt;=3,"2-3",TRUE,"&gt;3")</f>
        <v>0-1</v>
      </c>
      <c r="AM1757" s="6" t="str">
        <f>+_xlfn.IFS(MONTH(Tabla1[[#This Row],[MES]])&lt;=3,"Q1",MONTH(Tabla1[[#This Row],[MES]])&lt;=6,"Q2",MONTH(Tabla1[[#This Row],[MES]])&lt;=9,"Q3",TRUE,"Q4")</f>
        <v>Q1</v>
      </c>
      <c r="AN1757" t="str">
        <f>+IFERROR(VLOOKUP(Tabla1[[#This Row],[CUENTA]],CTAS[],2,0),"OTROS")</f>
        <v>OTROS</v>
      </c>
      <c r="AP1757" t="str">
        <f>+IFERROR(VLOOKUP(Tabla1[[#This Row],[EMPLEADO]],IS[],3,0),"OTROS")</f>
        <v>OTROS</v>
      </c>
      <c r="AQ1757" t="str">
        <f>+IFERROR(VLOOKUP(Tabla1[[#This Row],[EMPLEADO]],IS[[NÓMINA]:[INGENIERO]],2,0),"OTROS")</f>
        <v>OTROS</v>
      </c>
    </row>
    <row r="1758" spans="1:43" x14ac:dyDescent="0.25">
      <c r="A1758" t="s">
        <v>36</v>
      </c>
      <c r="B1758">
        <v>1</v>
      </c>
      <c r="C1758" t="s">
        <v>3474</v>
      </c>
      <c r="D1758" t="s">
        <v>3346</v>
      </c>
      <c r="E1758" t="s">
        <v>39</v>
      </c>
      <c r="F1758" t="s">
        <v>3475</v>
      </c>
      <c r="G1758" s="17" t="s">
        <v>3476</v>
      </c>
      <c r="H1758" t="s">
        <v>42</v>
      </c>
      <c r="I1758" t="s">
        <v>43</v>
      </c>
      <c r="J1758" t="s">
        <v>8</v>
      </c>
      <c r="K1758" t="s">
        <v>798</v>
      </c>
      <c r="L1758" t="s">
        <v>3147</v>
      </c>
      <c r="M1758" t="s">
        <v>794</v>
      </c>
      <c r="N1758">
        <v>1</v>
      </c>
      <c r="O1758" t="s">
        <v>47</v>
      </c>
      <c r="P1758" t="s">
        <v>822</v>
      </c>
      <c r="Q1758" t="s">
        <v>48</v>
      </c>
      <c r="R1758" t="s">
        <v>49</v>
      </c>
      <c r="S1758" t="s">
        <v>50</v>
      </c>
      <c r="T1758" t="s">
        <v>51</v>
      </c>
      <c r="U1758" t="s">
        <v>52</v>
      </c>
      <c r="V1758">
        <v>1</v>
      </c>
      <c r="W1758" s="1">
        <v>0</v>
      </c>
      <c r="X1758">
        <v>0</v>
      </c>
      <c r="Y1758">
        <v>5</v>
      </c>
      <c r="Z1758">
        <v>5</v>
      </c>
      <c r="AA1758">
        <v>1</v>
      </c>
      <c r="AB1758" s="2">
        <v>0</v>
      </c>
      <c r="AC1758" s="1">
        <v>0</v>
      </c>
      <c r="AD1758" s="7">
        <v>43472</v>
      </c>
      <c r="AE1758" s="7">
        <v>43473</v>
      </c>
      <c r="AF1758">
        <v>1</v>
      </c>
      <c r="AG1758" t="s">
        <v>53</v>
      </c>
      <c r="AH1758" s="2">
        <v>0</v>
      </c>
      <c r="AI1758" s="1">
        <v>0</v>
      </c>
      <c r="AJ1758" s="1">
        <v>0</v>
      </c>
      <c r="AK1758" s="6" t="str">
        <f>+IF(Tabla1[[#This Row],[REQUEST_TY]]="SR MANTENIMIENTO CORRECTIVO", "EMERGENCIA", "OTROS")</f>
        <v>OTROS</v>
      </c>
      <c r="AL1758" s="6" t="str">
        <f>+_xlfn.IFS(Tabla1[[#This Row],[Veces obj]]&lt;=1,"0-1",Tabla1[[#This Row],[Veces obj]]&lt;=2,"1-2",Tabla1[[#This Row],[Veces obj]]&lt;=3,"2-3",TRUE,"&gt;3")</f>
        <v>0-1</v>
      </c>
      <c r="AM1758" s="6" t="str">
        <f>+_xlfn.IFS(MONTH(Tabla1[[#This Row],[MES]])&lt;=3,"Q1",MONTH(Tabla1[[#This Row],[MES]])&lt;=6,"Q2",MONTH(Tabla1[[#This Row],[MES]])&lt;=9,"Q3",TRUE,"Q4")</f>
        <v>Q1</v>
      </c>
      <c r="AN1758" t="str">
        <f>+IFERROR(VLOOKUP(Tabla1[[#This Row],[CUENTA]],CTAS[],2,0),"OTROS")</f>
        <v>OTROS</v>
      </c>
      <c r="AP1758" t="str">
        <f>+IFERROR(VLOOKUP(Tabla1[[#This Row],[EMPLEADO]],IS[],3,0),"OTROS")</f>
        <v>OTROS</v>
      </c>
      <c r="AQ1758" t="str">
        <f>+IFERROR(VLOOKUP(Tabla1[[#This Row],[EMPLEADO]],IS[[NÓMINA]:[INGENIERO]],2,0),"OTROS")</f>
        <v>OTROS</v>
      </c>
    </row>
    <row r="1759" spans="1:43" x14ac:dyDescent="0.25">
      <c r="A1759" t="s">
        <v>36</v>
      </c>
      <c r="B1759">
        <v>1</v>
      </c>
      <c r="C1759" t="s">
        <v>3477</v>
      </c>
      <c r="D1759" t="s">
        <v>3346</v>
      </c>
      <c r="E1759" t="s">
        <v>558</v>
      </c>
      <c r="F1759" t="s">
        <v>3478</v>
      </c>
      <c r="G1759" s="17" t="s">
        <v>2592</v>
      </c>
      <c r="H1759" t="s">
        <v>246</v>
      </c>
      <c r="I1759" t="s">
        <v>43</v>
      </c>
      <c r="J1759" t="s">
        <v>8</v>
      </c>
      <c r="K1759" t="s">
        <v>798</v>
      </c>
      <c r="L1759" t="s">
        <v>1509</v>
      </c>
      <c r="M1759" t="s">
        <v>1510</v>
      </c>
      <c r="N1759">
        <v>1</v>
      </c>
      <c r="O1759" t="s">
        <v>105</v>
      </c>
      <c r="P1759" t="s">
        <v>822</v>
      </c>
      <c r="Q1759" t="s">
        <v>48</v>
      </c>
      <c r="R1759" t="s">
        <v>95</v>
      </c>
      <c r="S1759" t="s">
        <v>64</v>
      </c>
      <c r="T1759" t="s">
        <v>51</v>
      </c>
      <c r="U1759" t="s">
        <v>96</v>
      </c>
      <c r="V1759">
        <v>1</v>
      </c>
      <c r="W1759" s="1">
        <v>0</v>
      </c>
      <c r="X1759">
        <v>0</v>
      </c>
      <c r="Y1759">
        <v>5</v>
      </c>
      <c r="Z1759">
        <v>5</v>
      </c>
      <c r="AA1759">
        <v>1</v>
      </c>
      <c r="AB1759" s="2">
        <v>0</v>
      </c>
      <c r="AC1759" s="1">
        <v>0</v>
      </c>
      <c r="AD1759" s="7">
        <v>43472</v>
      </c>
      <c r="AE1759" s="7">
        <v>43473</v>
      </c>
      <c r="AF1759">
        <v>1</v>
      </c>
      <c r="AG1759" t="s">
        <v>53</v>
      </c>
      <c r="AH1759" s="2">
        <v>0</v>
      </c>
      <c r="AI1759" s="1">
        <v>0</v>
      </c>
      <c r="AJ1759" s="1">
        <v>0</v>
      </c>
      <c r="AK1759" s="6" t="str">
        <f>+IF(Tabla1[[#This Row],[REQUEST_TY]]="SR MANTENIMIENTO CORRECTIVO", "EMERGENCIA", "OTROS")</f>
        <v>OTROS</v>
      </c>
      <c r="AL1759" s="6" t="str">
        <f>+_xlfn.IFS(Tabla1[[#This Row],[Veces obj]]&lt;=1,"0-1",Tabla1[[#This Row],[Veces obj]]&lt;=2,"1-2",Tabla1[[#This Row],[Veces obj]]&lt;=3,"2-3",TRUE,"&gt;3")</f>
        <v>0-1</v>
      </c>
      <c r="AM1759" s="6" t="str">
        <f>+_xlfn.IFS(MONTH(Tabla1[[#This Row],[MES]])&lt;=3,"Q1",MONTH(Tabla1[[#This Row],[MES]])&lt;=6,"Q2",MONTH(Tabla1[[#This Row],[MES]])&lt;=9,"Q3",TRUE,"Q4")</f>
        <v>Q1</v>
      </c>
      <c r="AN1759" t="str">
        <f>+IFERROR(VLOOKUP(Tabla1[[#This Row],[CUENTA]],CTAS[],2,0),"OTROS")</f>
        <v>OTROS</v>
      </c>
      <c r="AP1759" t="str">
        <f>+IFERROR(VLOOKUP(Tabla1[[#This Row],[EMPLEADO]],IS[],3,0),"OTROS")</f>
        <v>OTROS</v>
      </c>
      <c r="AQ1759" t="str">
        <f>+IFERROR(VLOOKUP(Tabla1[[#This Row],[EMPLEADO]],IS[[NÓMINA]:[INGENIERO]],2,0),"OTROS")</f>
        <v>OTROS</v>
      </c>
    </row>
    <row r="1760" spans="1:43" x14ac:dyDescent="0.25">
      <c r="A1760" t="s">
        <v>36</v>
      </c>
      <c r="B1760">
        <v>1</v>
      </c>
      <c r="C1760" t="s">
        <v>3651</v>
      </c>
      <c r="D1760" t="s">
        <v>3346</v>
      </c>
      <c r="E1760" t="s">
        <v>39</v>
      </c>
      <c r="F1760" t="s">
        <v>3652</v>
      </c>
      <c r="G1760" s="17" t="s">
        <v>3653</v>
      </c>
      <c r="H1760" t="s">
        <v>42</v>
      </c>
      <c r="I1760" t="s">
        <v>43</v>
      </c>
      <c r="J1760" t="s">
        <v>8</v>
      </c>
      <c r="K1760" t="s">
        <v>1848</v>
      </c>
      <c r="L1760" t="s">
        <v>3493</v>
      </c>
      <c r="M1760" t="s">
        <v>794</v>
      </c>
      <c r="N1760">
        <v>1</v>
      </c>
      <c r="O1760" t="s">
        <v>47</v>
      </c>
      <c r="P1760" t="s">
        <v>822</v>
      </c>
      <c r="Q1760" t="s">
        <v>48</v>
      </c>
      <c r="R1760" t="s">
        <v>49</v>
      </c>
      <c r="S1760" t="s">
        <v>50</v>
      </c>
      <c r="T1760" t="s">
        <v>51</v>
      </c>
      <c r="U1760" t="s">
        <v>52</v>
      </c>
      <c r="V1760">
        <v>1</v>
      </c>
      <c r="W1760" s="1">
        <v>0</v>
      </c>
      <c r="X1760">
        <v>0</v>
      </c>
      <c r="Y1760">
        <v>5</v>
      </c>
      <c r="Z1760">
        <v>5</v>
      </c>
      <c r="AA1760">
        <v>1</v>
      </c>
      <c r="AB1760" s="2">
        <v>0</v>
      </c>
      <c r="AC1760" s="1">
        <v>0</v>
      </c>
      <c r="AD1760" s="7">
        <v>43475</v>
      </c>
      <c r="AE1760" s="7">
        <v>43485</v>
      </c>
      <c r="AF1760">
        <v>6</v>
      </c>
      <c r="AG1760" t="s">
        <v>3648</v>
      </c>
      <c r="AH1760" s="2">
        <v>0</v>
      </c>
      <c r="AI1760" s="1">
        <v>0</v>
      </c>
      <c r="AJ1760" s="1">
        <v>0</v>
      </c>
      <c r="AK1760" s="6" t="str">
        <f>+IF(Tabla1[[#This Row],[REQUEST_TY]]="SR MANTENIMIENTO CORRECTIVO", "EMERGENCIA", "OTROS")</f>
        <v>OTROS</v>
      </c>
      <c r="AL1760" s="6" t="str">
        <f>+_xlfn.IFS(Tabla1[[#This Row],[Veces obj]]&lt;=1,"0-1",Tabla1[[#This Row],[Veces obj]]&lt;=2,"1-2",Tabla1[[#This Row],[Veces obj]]&lt;=3,"2-3",TRUE,"&gt;3")</f>
        <v>0-1</v>
      </c>
      <c r="AM1760" s="6" t="str">
        <f>+_xlfn.IFS(MONTH(Tabla1[[#This Row],[MES]])&lt;=3,"Q1",MONTH(Tabla1[[#This Row],[MES]])&lt;=6,"Q2",MONTH(Tabla1[[#This Row],[MES]])&lt;=9,"Q3",TRUE,"Q4")</f>
        <v>Q1</v>
      </c>
      <c r="AN1760" t="str">
        <f>+IFERROR(VLOOKUP(Tabla1[[#This Row],[CUENTA]],CTAS[],2,0),"OTROS")</f>
        <v>OTROS</v>
      </c>
      <c r="AP1760" t="str">
        <f>+IFERROR(VLOOKUP(Tabla1[[#This Row],[EMPLEADO]],IS[],3,0),"OTROS")</f>
        <v>OTROS</v>
      </c>
      <c r="AQ1760" t="str">
        <f>+IFERROR(VLOOKUP(Tabla1[[#This Row],[EMPLEADO]],IS[[NÓMINA]:[INGENIERO]],2,0),"OTROS")</f>
        <v>OTROS</v>
      </c>
    </row>
    <row r="1761" spans="1:43" x14ac:dyDescent="0.25">
      <c r="A1761" t="s">
        <v>36</v>
      </c>
      <c r="B1761">
        <v>1</v>
      </c>
      <c r="C1761" t="s">
        <v>3484</v>
      </c>
      <c r="D1761" t="s">
        <v>3346</v>
      </c>
      <c r="E1761" t="s">
        <v>39</v>
      </c>
      <c r="F1761" t="s">
        <v>3485</v>
      </c>
      <c r="G1761" s="17" t="s">
        <v>3486</v>
      </c>
      <c r="H1761" t="s">
        <v>42</v>
      </c>
      <c r="I1761" t="s">
        <v>43</v>
      </c>
      <c r="J1761" t="s">
        <v>8</v>
      </c>
      <c r="K1761" t="s">
        <v>798</v>
      </c>
      <c r="L1761" t="s">
        <v>3147</v>
      </c>
      <c r="M1761" t="s">
        <v>794</v>
      </c>
      <c r="N1761">
        <v>1</v>
      </c>
      <c r="O1761" t="s">
        <v>47</v>
      </c>
      <c r="P1761" t="s">
        <v>822</v>
      </c>
      <c r="Q1761" t="s">
        <v>48</v>
      </c>
      <c r="R1761" t="s">
        <v>49</v>
      </c>
      <c r="S1761" t="s">
        <v>50</v>
      </c>
      <c r="T1761" t="s">
        <v>51</v>
      </c>
      <c r="U1761" t="s">
        <v>52</v>
      </c>
      <c r="V1761">
        <v>1</v>
      </c>
      <c r="W1761" s="1">
        <v>0</v>
      </c>
      <c r="X1761">
        <v>0</v>
      </c>
      <c r="Y1761">
        <v>5</v>
      </c>
      <c r="Z1761">
        <v>5</v>
      </c>
      <c r="AA1761">
        <v>1</v>
      </c>
      <c r="AB1761" s="2">
        <v>0</v>
      </c>
      <c r="AC1761" s="1">
        <v>0</v>
      </c>
      <c r="AD1761" s="7">
        <v>43473</v>
      </c>
      <c r="AE1761" s="7">
        <v>43473</v>
      </c>
      <c r="AF1761">
        <v>0</v>
      </c>
      <c r="AG1761" t="s">
        <v>53</v>
      </c>
      <c r="AH1761" s="2">
        <v>0</v>
      </c>
      <c r="AI1761" s="1">
        <v>0</v>
      </c>
      <c r="AJ1761" s="1">
        <v>0</v>
      </c>
      <c r="AK1761" s="6" t="str">
        <f>+IF(Tabla1[[#This Row],[REQUEST_TY]]="SR MANTENIMIENTO CORRECTIVO", "EMERGENCIA", "OTROS")</f>
        <v>OTROS</v>
      </c>
      <c r="AL1761" s="6" t="str">
        <f>+_xlfn.IFS(Tabla1[[#This Row],[Veces obj]]&lt;=1,"0-1",Tabla1[[#This Row],[Veces obj]]&lt;=2,"1-2",Tabla1[[#This Row],[Veces obj]]&lt;=3,"2-3",TRUE,"&gt;3")</f>
        <v>0-1</v>
      </c>
      <c r="AM1761" s="6" t="str">
        <f>+_xlfn.IFS(MONTH(Tabla1[[#This Row],[MES]])&lt;=3,"Q1",MONTH(Tabla1[[#This Row],[MES]])&lt;=6,"Q2",MONTH(Tabla1[[#This Row],[MES]])&lt;=9,"Q3",TRUE,"Q4")</f>
        <v>Q1</v>
      </c>
      <c r="AN1761" t="str">
        <f>+IFERROR(VLOOKUP(Tabla1[[#This Row],[CUENTA]],CTAS[],2,0),"OTROS")</f>
        <v>OTROS</v>
      </c>
      <c r="AP1761" t="str">
        <f>+IFERROR(VLOOKUP(Tabla1[[#This Row],[EMPLEADO]],IS[],3,0),"OTROS")</f>
        <v>OTROS</v>
      </c>
      <c r="AQ1761" t="str">
        <f>+IFERROR(VLOOKUP(Tabla1[[#This Row],[EMPLEADO]],IS[[NÓMINA]:[INGENIERO]],2,0),"OTROS")</f>
        <v>OTROS</v>
      </c>
    </row>
    <row r="1762" spans="1:43" x14ac:dyDescent="0.25">
      <c r="A1762" t="s">
        <v>36</v>
      </c>
      <c r="B1762">
        <v>1</v>
      </c>
      <c r="C1762" t="s">
        <v>3654</v>
      </c>
      <c r="D1762" t="s">
        <v>3346</v>
      </c>
      <c r="E1762" t="s">
        <v>39</v>
      </c>
      <c r="F1762" t="s">
        <v>3655</v>
      </c>
      <c r="G1762" s="17" t="s">
        <v>41</v>
      </c>
      <c r="H1762" t="s">
        <v>42</v>
      </c>
      <c r="I1762" t="s">
        <v>43</v>
      </c>
      <c r="J1762" t="s">
        <v>8</v>
      </c>
      <c r="K1762" t="s">
        <v>44</v>
      </c>
      <c r="L1762" t="s">
        <v>45</v>
      </c>
      <c r="M1762" t="s">
        <v>46</v>
      </c>
      <c r="N1762">
        <v>1</v>
      </c>
      <c r="O1762" t="s">
        <v>47</v>
      </c>
      <c r="P1762" t="s">
        <v>822</v>
      </c>
      <c r="Q1762" t="s">
        <v>48</v>
      </c>
      <c r="R1762" t="s">
        <v>49</v>
      </c>
      <c r="S1762" t="s">
        <v>50</v>
      </c>
      <c r="T1762" t="s">
        <v>51</v>
      </c>
      <c r="U1762" t="s">
        <v>52</v>
      </c>
      <c r="V1762">
        <v>1</v>
      </c>
      <c r="W1762" s="1">
        <v>0</v>
      </c>
      <c r="X1762">
        <v>0</v>
      </c>
      <c r="Y1762">
        <v>5</v>
      </c>
      <c r="Z1762">
        <v>5</v>
      </c>
      <c r="AA1762">
        <v>1</v>
      </c>
      <c r="AB1762" s="2">
        <v>0</v>
      </c>
      <c r="AC1762" s="1">
        <v>0</v>
      </c>
      <c r="AD1762" s="7">
        <v>43473</v>
      </c>
      <c r="AE1762" s="7">
        <v>43485</v>
      </c>
      <c r="AF1762">
        <v>8</v>
      </c>
      <c r="AG1762" t="s">
        <v>3648</v>
      </c>
      <c r="AH1762" s="2">
        <v>0</v>
      </c>
      <c r="AI1762" s="1">
        <v>0</v>
      </c>
      <c r="AJ1762" s="1">
        <v>0</v>
      </c>
      <c r="AK1762" s="6" t="str">
        <f>+IF(Tabla1[[#This Row],[REQUEST_TY]]="SR MANTENIMIENTO CORRECTIVO", "EMERGENCIA", "OTROS")</f>
        <v>OTROS</v>
      </c>
      <c r="AL1762" s="6" t="str">
        <f>+_xlfn.IFS(Tabla1[[#This Row],[Veces obj]]&lt;=1,"0-1",Tabla1[[#This Row],[Veces obj]]&lt;=2,"1-2",Tabla1[[#This Row],[Veces obj]]&lt;=3,"2-3",TRUE,"&gt;3")</f>
        <v>0-1</v>
      </c>
      <c r="AM1762" s="6" t="str">
        <f>+_xlfn.IFS(MONTH(Tabla1[[#This Row],[MES]])&lt;=3,"Q1",MONTH(Tabla1[[#This Row],[MES]])&lt;=6,"Q2",MONTH(Tabla1[[#This Row],[MES]])&lt;=9,"Q3",TRUE,"Q4")</f>
        <v>Q1</v>
      </c>
      <c r="AN1762" t="str">
        <f>+IFERROR(VLOOKUP(Tabla1[[#This Row],[CUENTA]],CTAS[],2,0),"OTROS")</f>
        <v>OTROS</v>
      </c>
      <c r="AP1762" t="str">
        <f>+IFERROR(VLOOKUP(Tabla1[[#This Row],[EMPLEADO]],IS[],3,0),"OTROS")</f>
        <v>OTROS</v>
      </c>
      <c r="AQ1762" t="str">
        <f>+IFERROR(VLOOKUP(Tabla1[[#This Row],[EMPLEADO]],IS[[NÓMINA]:[INGENIERO]],2,0),"OTROS")</f>
        <v>OTROS</v>
      </c>
    </row>
    <row r="1763" spans="1:43" x14ac:dyDescent="0.25">
      <c r="A1763" t="s">
        <v>36</v>
      </c>
      <c r="B1763">
        <v>1</v>
      </c>
      <c r="C1763" t="s">
        <v>3663</v>
      </c>
      <c r="D1763" t="s">
        <v>3346</v>
      </c>
      <c r="E1763" t="s">
        <v>39</v>
      </c>
      <c r="F1763" t="s">
        <v>3664</v>
      </c>
      <c r="G1763" s="17" t="s">
        <v>3665</v>
      </c>
      <c r="H1763" t="s">
        <v>42</v>
      </c>
      <c r="I1763" t="s">
        <v>43</v>
      </c>
      <c r="J1763" t="s">
        <v>8</v>
      </c>
      <c r="K1763" t="s">
        <v>44</v>
      </c>
      <c r="L1763" t="s">
        <v>3666</v>
      </c>
      <c r="M1763" t="s">
        <v>131</v>
      </c>
      <c r="N1763">
        <v>1</v>
      </c>
      <c r="O1763" t="s">
        <v>47</v>
      </c>
      <c r="P1763" t="s">
        <v>822</v>
      </c>
      <c r="Q1763" t="s">
        <v>48</v>
      </c>
      <c r="R1763" t="s">
        <v>49</v>
      </c>
      <c r="S1763" t="s">
        <v>50</v>
      </c>
      <c r="T1763" t="s">
        <v>51</v>
      </c>
      <c r="U1763" t="s">
        <v>52</v>
      </c>
      <c r="V1763">
        <v>1</v>
      </c>
      <c r="W1763" s="1">
        <v>0</v>
      </c>
      <c r="X1763">
        <v>0</v>
      </c>
      <c r="Y1763">
        <v>5</v>
      </c>
      <c r="Z1763">
        <v>5</v>
      </c>
      <c r="AA1763">
        <v>1</v>
      </c>
      <c r="AB1763" s="2">
        <v>0</v>
      </c>
      <c r="AC1763" s="1">
        <v>0</v>
      </c>
      <c r="AD1763" s="7">
        <v>43482</v>
      </c>
      <c r="AE1763" s="7">
        <v>43485</v>
      </c>
      <c r="AF1763">
        <v>1</v>
      </c>
      <c r="AG1763" t="s">
        <v>53</v>
      </c>
      <c r="AH1763" s="2">
        <v>0</v>
      </c>
      <c r="AI1763" s="1">
        <v>0</v>
      </c>
      <c r="AJ1763" s="1">
        <v>0</v>
      </c>
      <c r="AK1763" s="6" t="str">
        <f>+IF(Tabla1[[#This Row],[REQUEST_TY]]="SR MANTENIMIENTO CORRECTIVO", "EMERGENCIA", "OTROS")</f>
        <v>OTROS</v>
      </c>
      <c r="AL1763" s="6" t="str">
        <f>+_xlfn.IFS(Tabla1[[#This Row],[Veces obj]]&lt;=1,"0-1",Tabla1[[#This Row],[Veces obj]]&lt;=2,"1-2",Tabla1[[#This Row],[Veces obj]]&lt;=3,"2-3",TRUE,"&gt;3")</f>
        <v>0-1</v>
      </c>
      <c r="AM1763" s="6" t="str">
        <f>+_xlfn.IFS(MONTH(Tabla1[[#This Row],[MES]])&lt;=3,"Q1",MONTH(Tabla1[[#This Row],[MES]])&lt;=6,"Q2",MONTH(Tabla1[[#This Row],[MES]])&lt;=9,"Q3",TRUE,"Q4")</f>
        <v>Q1</v>
      </c>
      <c r="AN1763" t="str">
        <f>+IFERROR(VLOOKUP(Tabla1[[#This Row],[CUENTA]],CTAS[],2,0),"OTROS")</f>
        <v>OTROS</v>
      </c>
      <c r="AP1763" t="str">
        <f>+IFERROR(VLOOKUP(Tabla1[[#This Row],[EMPLEADO]],IS[],3,0),"OTROS")</f>
        <v>OTROS</v>
      </c>
      <c r="AQ1763" t="str">
        <f>+IFERROR(VLOOKUP(Tabla1[[#This Row],[EMPLEADO]],IS[[NÓMINA]:[INGENIERO]],2,0),"OTROS")</f>
        <v>OTROS</v>
      </c>
    </row>
    <row r="1764" spans="1:43" x14ac:dyDescent="0.25">
      <c r="A1764" t="s">
        <v>36</v>
      </c>
      <c r="B1764">
        <v>1</v>
      </c>
      <c r="C1764" t="s">
        <v>3494</v>
      </c>
      <c r="D1764" t="s">
        <v>3346</v>
      </c>
      <c r="E1764" t="s">
        <v>39</v>
      </c>
      <c r="F1764" t="s">
        <v>3495</v>
      </c>
      <c r="G1764" s="17" t="s">
        <v>3496</v>
      </c>
      <c r="H1764" t="s">
        <v>42</v>
      </c>
      <c r="I1764" t="s">
        <v>43</v>
      </c>
      <c r="J1764" t="s">
        <v>8</v>
      </c>
      <c r="K1764" t="s">
        <v>798</v>
      </c>
      <c r="L1764" t="s">
        <v>3147</v>
      </c>
      <c r="M1764" t="s">
        <v>794</v>
      </c>
      <c r="N1764">
        <v>1</v>
      </c>
      <c r="O1764" t="s">
        <v>47</v>
      </c>
      <c r="P1764" t="s">
        <v>822</v>
      </c>
      <c r="Q1764" t="s">
        <v>48</v>
      </c>
      <c r="R1764" t="s">
        <v>49</v>
      </c>
      <c r="S1764" t="s">
        <v>50</v>
      </c>
      <c r="T1764" t="s">
        <v>51</v>
      </c>
      <c r="U1764" t="s">
        <v>52</v>
      </c>
      <c r="V1764">
        <v>1</v>
      </c>
      <c r="W1764" s="1">
        <v>0</v>
      </c>
      <c r="X1764">
        <v>0</v>
      </c>
      <c r="Y1764">
        <v>5</v>
      </c>
      <c r="Z1764">
        <v>5</v>
      </c>
      <c r="AA1764">
        <v>1</v>
      </c>
      <c r="AB1764" s="2">
        <v>0</v>
      </c>
      <c r="AC1764" s="1">
        <v>0</v>
      </c>
      <c r="AD1764" s="7">
        <v>43473</v>
      </c>
      <c r="AE1764" s="7">
        <v>43473</v>
      </c>
      <c r="AF1764">
        <v>0</v>
      </c>
      <c r="AG1764" t="s">
        <v>53</v>
      </c>
      <c r="AH1764" s="2">
        <v>0</v>
      </c>
      <c r="AI1764" s="1">
        <v>0</v>
      </c>
      <c r="AJ1764" s="1">
        <v>0</v>
      </c>
      <c r="AK1764" s="6" t="str">
        <f>+IF(Tabla1[[#This Row],[REQUEST_TY]]="SR MANTENIMIENTO CORRECTIVO", "EMERGENCIA", "OTROS")</f>
        <v>OTROS</v>
      </c>
      <c r="AL1764" s="6" t="str">
        <f>+_xlfn.IFS(Tabla1[[#This Row],[Veces obj]]&lt;=1,"0-1",Tabla1[[#This Row],[Veces obj]]&lt;=2,"1-2",Tabla1[[#This Row],[Veces obj]]&lt;=3,"2-3",TRUE,"&gt;3")</f>
        <v>0-1</v>
      </c>
      <c r="AM1764" s="6" t="str">
        <f>+_xlfn.IFS(MONTH(Tabla1[[#This Row],[MES]])&lt;=3,"Q1",MONTH(Tabla1[[#This Row],[MES]])&lt;=6,"Q2",MONTH(Tabla1[[#This Row],[MES]])&lt;=9,"Q3",TRUE,"Q4")</f>
        <v>Q1</v>
      </c>
      <c r="AN1764" t="str">
        <f>+IFERROR(VLOOKUP(Tabla1[[#This Row],[CUENTA]],CTAS[],2,0),"OTROS")</f>
        <v>OTROS</v>
      </c>
      <c r="AP1764" t="str">
        <f>+IFERROR(VLOOKUP(Tabla1[[#This Row],[EMPLEADO]],IS[],3,0),"OTROS")</f>
        <v>OTROS</v>
      </c>
      <c r="AQ1764" t="str">
        <f>+IFERROR(VLOOKUP(Tabla1[[#This Row],[EMPLEADO]],IS[[NÓMINA]:[INGENIERO]],2,0),"OTROS")</f>
        <v>OTROS</v>
      </c>
    </row>
    <row r="1765" spans="1:43" x14ac:dyDescent="0.25">
      <c r="A1765" t="s">
        <v>36</v>
      </c>
      <c r="B1765">
        <v>1</v>
      </c>
      <c r="C1765" t="s">
        <v>3497</v>
      </c>
      <c r="D1765" t="s">
        <v>3346</v>
      </c>
      <c r="E1765" t="s">
        <v>39</v>
      </c>
      <c r="F1765" t="s">
        <v>3498</v>
      </c>
      <c r="G1765" s="17" t="s">
        <v>3499</v>
      </c>
      <c r="H1765" t="s">
        <v>246</v>
      </c>
      <c r="I1765" t="s">
        <v>43</v>
      </c>
      <c r="J1765" t="s">
        <v>8</v>
      </c>
      <c r="K1765" t="s">
        <v>798</v>
      </c>
      <c r="L1765" t="s">
        <v>1509</v>
      </c>
      <c r="M1765" t="s">
        <v>1510</v>
      </c>
      <c r="N1765">
        <v>1</v>
      </c>
      <c r="O1765" t="s">
        <v>105</v>
      </c>
      <c r="P1765" t="s">
        <v>822</v>
      </c>
      <c r="Q1765" t="s">
        <v>48</v>
      </c>
      <c r="R1765" t="s">
        <v>49</v>
      </c>
      <c r="S1765" t="s">
        <v>50</v>
      </c>
      <c r="T1765" t="s">
        <v>51</v>
      </c>
      <c r="U1765" t="s">
        <v>52</v>
      </c>
      <c r="V1765">
        <v>1</v>
      </c>
      <c r="W1765" s="1">
        <v>0</v>
      </c>
      <c r="X1765">
        <v>0</v>
      </c>
      <c r="Y1765">
        <v>5</v>
      </c>
      <c r="Z1765">
        <v>5</v>
      </c>
      <c r="AA1765">
        <v>1</v>
      </c>
      <c r="AB1765" s="2">
        <v>0</v>
      </c>
      <c r="AC1765" s="1">
        <v>0</v>
      </c>
      <c r="AD1765" s="7">
        <v>43473</v>
      </c>
      <c r="AE1765" s="7">
        <v>43473</v>
      </c>
      <c r="AF1765">
        <v>0</v>
      </c>
      <c r="AG1765" t="s">
        <v>53</v>
      </c>
      <c r="AH1765" s="2">
        <v>0</v>
      </c>
      <c r="AI1765" s="1">
        <v>0</v>
      </c>
      <c r="AJ1765" s="1">
        <v>0</v>
      </c>
      <c r="AK1765" s="6" t="str">
        <f>+IF(Tabla1[[#This Row],[REQUEST_TY]]="SR MANTENIMIENTO CORRECTIVO", "EMERGENCIA", "OTROS")</f>
        <v>OTROS</v>
      </c>
      <c r="AL1765" s="6" t="str">
        <f>+_xlfn.IFS(Tabla1[[#This Row],[Veces obj]]&lt;=1,"0-1",Tabla1[[#This Row],[Veces obj]]&lt;=2,"1-2",Tabla1[[#This Row],[Veces obj]]&lt;=3,"2-3",TRUE,"&gt;3")</f>
        <v>0-1</v>
      </c>
      <c r="AM1765" s="6" t="str">
        <f>+_xlfn.IFS(MONTH(Tabla1[[#This Row],[MES]])&lt;=3,"Q1",MONTH(Tabla1[[#This Row],[MES]])&lt;=6,"Q2",MONTH(Tabla1[[#This Row],[MES]])&lt;=9,"Q3",TRUE,"Q4")</f>
        <v>Q1</v>
      </c>
      <c r="AN1765" t="str">
        <f>+IFERROR(VLOOKUP(Tabla1[[#This Row],[CUENTA]],CTAS[],2,0),"OTROS")</f>
        <v>OTROS</v>
      </c>
      <c r="AP1765" t="str">
        <f>+IFERROR(VLOOKUP(Tabla1[[#This Row],[EMPLEADO]],IS[],3,0),"OTROS")</f>
        <v>OTROS</v>
      </c>
      <c r="AQ1765" t="str">
        <f>+IFERROR(VLOOKUP(Tabla1[[#This Row],[EMPLEADO]],IS[[NÓMINA]:[INGENIERO]],2,0),"OTROS")</f>
        <v>OTROS</v>
      </c>
    </row>
    <row r="1766" spans="1:43" x14ac:dyDescent="0.25">
      <c r="A1766" t="s">
        <v>36</v>
      </c>
      <c r="B1766">
        <v>1</v>
      </c>
      <c r="C1766" t="s">
        <v>3667</v>
      </c>
      <c r="D1766" t="s">
        <v>3346</v>
      </c>
      <c r="E1766" t="s">
        <v>39</v>
      </c>
      <c r="F1766" t="s">
        <v>3635</v>
      </c>
      <c r="G1766" s="17" t="s">
        <v>3668</v>
      </c>
      <c r="H1766" t="s">
        <v>271</v>
      </c>
      <c r="I1766" t="s">
        <v>43</v>
      </c>
      <c r="J1766" t="s">
        <v>8</v>
      </c>
      <c r="K1766" t="s">
        <v>1848</v>
      </c>
      <c r="L1766" t="s">
        <v>3446</v>
      </c>
      <c r="M1766" t="s">
        <v>273</v>
      </c>
      <c r="N1766">
        <v>1</v>
      </c>
      <c r="O1766" t="s">
        <v>105</v>
      </c>
      <c r="P1766" t="s">
        <v>822</v>
      </c>
      <c r="Q1766" t="s">
        <v>48</v>
      </c>
      <c r="R1766" t="s">
        <v>49</v>
      </c>
      <c r="S1766" t="s">
        <v>50</v>
      </c>
      <c r="T1766" t="s">
        <v>51</v>
      </c>
      <c r="U1766" t="s">
        <v>52</v>
      </c>
      <c r="V1766">
        <v>1</v>
      </c>
      <c r="W1766" s="1">
        <v>0</v>
      </c>
      <c r="X1766">
        <v>0</v>
      </c>
      <c r="Y1766">
        <v>5</v>
      </c>
      <c r="Z1766">
        <v>5</v>
      </c>
      <c r="AA1766">
        <v>1</v>
      </c>
      <c r="AB1766" s="2">
        <v>0</v>
      </c>
      <c r="AC1766" s="1">
        <v>0</v>
      </c>
      <c r="AD1766" s="7">
        <v>43482</v>
      </c>
      <c r="AE1766" s="7">
        <v>43485</v>
      </c>
      <c r="AF1766">
        <v>1</v>
      </c>
      <c r="AG1766" t="s">
        <v>53</v>
      </c>
      <c r="AH1766" s="2">
        <v>0</v>
      </c>
      <c r="AI1766" s="1">
        <v>0</v>
      </c>
      <c r="AJ1766" s="1">
        <v>0</v>
      </c>
      <c r="AK1766" s="6" t="str">
        <f>+IF(Tabla1[[#This Row],[REQUEST_TY]]="SR MANTENIMIENTO CORRECTIVO", "EMERGENCIA", "OTROS")</f>
        <v>OTROS</v>
      </c>
      <c r="AL1766" s="6" t="str">
        <f>+_xlfn.IFS(Tabla1[[#This Row],[Veces obj]]&lt;=1,"0-1",Tabla1[[#This Row],[Veces obj]]&lt;=2,"1-2",Tabla1[[#This Row],[Veces obj]]&lt;=3,"2-3",TRUE,"&gt;3")</f>
        <v>0-1</v>
      </c>
      <c r="AM1766" s="6" t="str">
        <f>+_xlfn.IFS(MONTH(Tabla1[[#This Row],[MES]])&lt;=3,"Q1",MONTH(Tabla1[[#This Row],[MES]])&lt;=6,"Q2",MONTH(Tabla1[[#This Row],[MES]])&lt;=9,"Q3",TRUE,"Q4")</f>
        <v>Q1</v>
      </c>
      <c r="AN1766" t="str">
        <f>+IFERROR(VLOOKUP(Tabla1[[#This Row],[CUENTA]],CTAS[],2,0),"OTROS")</f>
        <v>OTROS</v>
      </c>
      <c r="AP1766" t="str">
        <f>+IFERROR(VLOOKUP(Tabla1[[#This Row],[EMPLEADO]],IS[],3,0),"OTROS")</f>
        <v>OTROS</v>
      </c>
      <c r="AQ1766" t="str">
        <f>+IFERROR(VLOOKUP(Tabla1[[#This Row],[EMPLEADO]],IS[[NÓMINA]:[INGENIERO]],2,0),"OTROS")</f>
        <v>OTROS</v>
      </c>
    </row>
    <row r="1767" spans="1:43" x14ac:dyDescent="0.25">
      <c r="A1767" t="s">
        <v>36</v>
      </c>
      <c r="B1767">
        <v>1</v>
      </c>
      <c r="C1767" t="s">
        <v>3695</v>
      </c>
      <c r="D1767" t="s">
        <v>3370</v>
      </c>
      <c r="E1767" t="s">
        <v>39</v>
      </c>
      <c r="F1767" t="s">
        <v>3696</v>
      </c>
      <c r="G1767" s="17" t="s">
        <v>3697</v>
      </c>
      <c r="H1767" t="s">
        <v>253</v>
      </c>
      <c r="I1767" t="s">
        <v>43</v>
      </c>
      <c r="J1767" t="s">
        <v>8</v>
      </c>
      <c r="K1767" t="s">
        <v>3698</v>
      </c>
      <c r="L1767" t="s">
        <v>3699</v>
      </c>
      <c r="M1767" t="s">
        <v>256</v>
      </c>
      <c r="N1767">
        <v>1</v>
      </c>
      <c r="O1767" t="s">
        <v>47</v>
      </c>
      <c r="P1767" t="s">
        <v>822</v>
      </c>
      <c r="Q1767" t="s">
        <v>48</v>
      </c>
      <c r="R1767" t="s">
        <v>49</v>
      </c>
      <c r="S1767" t="s">
        <v>50</v>
      </c>
      <c r="T1767" t="s">
        <v>51</v>
      </c>
      <c r="U1767" t="s">
        <v>52</v>
      </c>
      <c r="V1767">
        <v>1</v>
      </c>
      <c r="W1767" s="1">
        <v>0</v>
      </c>
      <c r="X1767">
        <v>0</v>
      </c>
      <c r="Y1767">
        <v>5</v>
      </c>
      <c r="Z1767">
        <v>5</v>
      </c>
      <c r="AA1767">
        <v>1</v>
      </c>
      <c r="AB1767" s="2">
        <v>0</v>
      </c>
      <c r="AC1767" s="1">
        <v>0</v>
      </c>
      <c r="AD1767" s="7">
        <v>43486</v>
      </c>
      <c r="AE1767" s="7">
        <v>43487</v>
      </c>
      <c r="AF1767">
        <v>1</v>
      </c>
      <c r="AG1767" t="s">
        <v>53</v>
      </c>
      <c r="AH1767" s="2">
        <v>0</v>
      </c>
      <c r="AI1767" s="1">
        <v>0</v>
      </c>
      <c r="AJ1767" s="1">
        <v>0</v>
      </c>
      <c r="AK1767" s="6" t="str">
        <f>+IF(Tabla1[[#This Row],[REQUEST_TY]]="SR MANTENIMIENTO CORRECTIVO", "EMERGENCIA", "OTROS")</f>
        <v>OTROS</v>
      </c>
      <c r="AL1767" s="6" t="str">
        <f>+_xlfn.IFS(Tabla1[[#This Row],[Veces obj]]&lt;=1,"0-1",Tabla1[[#This Row],[Veces obj]]&lt;=2,"1-2",Tabla1[[#This Row],[Veces obj]]&lt;=3,"2-3",TRUE,"&gt;3")</f>
        <v>0-1</v>
      </c>
      <c r="AM1767" s="6" t="str">
        <f>+_xlfn.IFS(MONTH(Tabla1[[#This Row],[MES]])&lt;=3,"Q1",MONTH(Tabla1[[#This Row],[MES]])&lt;=6,"Q2",MONTH(Tabla1[[#This Row],[MES]])&lt;=9,"Q3",TRUE,"Q4")</f>
        <v>Q1</v>
      </c>
      <c r="AN1767" t="str">
        <f>+IFERROR(VLOOKUP(Tabla1[[#This Row],[CUENTA]],CTAS[],2,0),"OTROS")</f>
        <v>OTROS</v>
      </c>
      <c r="AP1767" t="str">
        <f>+IFERROR(VLOOKUP(Tabla1[[#This Row],[EMPLEADO]],IS[],3,0),"OTROS")</f>
        <v>OTROS</v>
      </c>
      <c r="AQ1767" t="str">
        <f>+IFERROR(VLOOKUP(Tabla1[[#This Row],[EMPLEADO]],IS[[NÓMINA]:[INGENIERO]],2,0),"OTROS")</f>
        <v>OTROS</v>
      </c>
    </row>
    <row r="1768" spans="1:43" x14ac:dyDescent="0.25">
      <c r="A1768" t="s">
        <v>36</v>
      </c>
      <c r="B1768">
        <v>1</v>
      </c>
      <c r="C1768" t="s">
        <v>3510</v>
      </c>
      <c r="D1768" t="s">
        <v>3346</v>
      </c>
      <c r="E1768" t="s">
        <v>558</v>
      </c>
      <c r="F1768" t="s">
        <v>3004</v>
      </c>
      <c r="G1768" s="17" t="s">
        <v>3511</v>
      </c>
      <c r="H1768" t="s">
        <v>246</v>
      </c>
      <c r="I1768" t="s">
        <v>43</v>
      </c>
      <c r="J1768" t="s">
        <v>8</v>
      </c>
      <c r="K1768" t="s">
        <v>798</v>
      </c>
      <c r="L1768" t="s">
        <v>1509</v>
      </c>
      <c r="M1768" t="s">
        <v>1510</v>
      </c>
      <c r="N1768">
        <v>1</v>
      </c>
      <c r="O1768" t="s">
        <v>105</v>
      </c>
      <c r="P1768" t="s">
        <v>822</v>
      </c>
      <c r="Q1768" t="s">
        <v>48</v>
      </c>
      <c r="R1768" t="s">
        <v>95</v>
      </c>
      <c r="S1768" t="s">
        <v>64</v>
      </c>
      <c r="T1768" t="s">
        <v>51</v>
      </c>
      <c r="U1768" t="s">
        <v>96</v>
      </c>
      <c r="V1768">
        <v>1</v>
      </c>
      <c r="W1768" s="1">
        <v>0</v>
      </c>
      <c r="X1768">
        <v>0</v>
      </c>
      <c r="Y1768">
        <v>5</v>
      </c>
      <c r="Z1768">
        <v>5</v>
      </c>
      <c r="AA1768">
        <v>1</v>
      </c>
      <c r="AB1768" s="2">
        <v>0</v>
      </c>
      <c r="AC1768" s="1">
        <v>0</v>
      </c>
      <c r="AD1768" s="7">
        <v>43473</v>
      </c>
      <c r="AE1768" s="7">
        <v>43473</v>
      </c>
      <c r="AF1768">
        <v>0</v>
      </c>
      <c r="AG1768" t="s">
        <v>53</v>
      </c>
      <c r="AH1768" s="2">
        <v>0</v>
      </c>
      <c r="AI1768" s="1">
        <v>0</v>
      </c>
      <c r="AJ1768" s="1">
        <v>0</v>
      </c>
      <c r="AK1768" s="6" t="str">
        <f>+IF(Tabla1[[#This Row],[REQUEST_TY]]="SR MANTENIMIENTO CORRECTIVO", "EMERGENCIA", "OTROS")</f>
        <v>OTROS</v>
      </c>
      <c r="AL1768" s="6" t="str">
        <f>+_xlfn.IFS(Tabla1[[#This Row],[Veces obj]]&lt;=1,"0-1",Tabla1[[#This Row],[Veces obj]]&lt;=2,"1-2",Tabla1[[#This Row],[Veces obj]]&lt;=3,"2-3",TRUE,"&gt;3")</f>
        <v>0-1</v>
      </c>
      <c r="AM1768" s="6" t="str">
        <f>+_xlfn.IFS(MONTH(Tabla1[[#This Row],[MES]])&lt;=3,"Q1",MONTH(Tabla1[[#This Row],[MES]])&lt;=6,"Q2",MONTH(Tabla1[[#This Row],[MES]])&lt;=9,"Q3",TRUE,"Q4")</f>
        <v>Q1</v>
      </c>
      <c r="AN1768" t="str">
        <f>+IFERROR(VLOOKUP(Tabla1[[#This Row],[CUENTA]],CTAS[],2,0),"OTROS")</f>
        <v>OTROS</v>
      </c>
      <c r="AP1768" t="str">
        <f>+IFERROR(VLOOKUP(Tabla1[[#This Row],[EMPLEADO]],IS[],3,0),"OTROS")</f>
        <v>OTROS</v>
      </c>
      <c r="AQ1768" t="str">
        <f>+IFERROR(VLOOKUP(Tabla1[[#This Row],[EMPLEADO]],IS[[NÓMINA]:[INGENIERO]],2,0),"OTROS")</f>
        <v>OTROS</v>
      </c>
    </row>
    <row r="1769" spans="1:43" x14ac:dyDescent="0.25">
      <c r="A1769" t="s">
        <v>36</v>
      </c>
      <c r="B1769">
        <v>1</v>
      </c>
      <c r="C1769" t="s">
        <v>3707</v>
      </c>
      <c r="D1769" t="s">
        <v>3346</v>
      </c>
      <c r="E1769" t="s">
        <v>39</v>
      </c>
      <c r="F1769" t="s">
        <v>3708</v>
      </c>
      <c r="G1769" s="17" t="s">
        <v>3709</v>
      </c>
      <c r="H1769" t="s">
        <v>384</v>
      </c>
      <c r="I1769" t="s">
        <v>43</v>
      </c>
      <c r="J1769" t="s">
        <v>8</v>
      </c>
      <c r="K1769" t="s">
        <v>44</v>
      </c>
      <c r="L1769" t="s">
        <v>3710</v>
      </c>
      <c r="M1769" t="s">
        <v>3711</v>
      </c>
      <c r="N1769">
        <v>1</v>
      </c>
      <c r="O1769" t="s">
        <v>47</v>
      </c>
      <c r="P1769" t="s">
        <v>822</v>
      </c>
      <c r="Q1769" t="s">
        <v>48</v>
      </c>
      <c r="R1769" t="s">
        <v>49</v>
      </c>
      <c r="S1769" t="s">
        <v>50</v>
      </c>
      <c r="T1769" t="s">
        <v>51</v>
      </c>
      <c r="U1769" t="s">
        <v>52</v>
      </c>
      <c r="V1769">
        <v>1</v>
      </c>
      <c r="W1769" s="1">
        <v>0</v>
      </c>
      <c r="X1769">
        <v>0</v>
      </c>
      <c r="Y1769">
        <v>5</v>
      </c>
      <c r="Z1769">
        <v>5</v>
      </c>
      <c r="AA1769">
        <v>1</v>
      </c>
      <c r="AB1769" s="2">
        <v>0</v>
      </c>
      <c r="AC1769" s="1">
        <v>0</v>
      </c>
      <c r="AD1769" s="7">
        <v>43486</v>
      </c>
      <c r="AE1769" s="7">
        <v>43488</v>
      </c>
      <c r="AF1769">
        <v>2</v>
      </c>
      <c r="AG1769" t="s">
        <v>1680</v>
      </c>
      <c r="AH1769" s="2">
        <v>0</v>
      </c>
      <c r="AI1769" s="1">
        <v>0</v>
      </c>
      <c r="AJ1769" s="1">
        <v>0</v>
      </c>
      <c r="AK1769" s="6" t="str">
        <f>+IF(Tabla1[[#This Row],[REQUEST_TY]]="SR MANTENIMIENTO CORRECTIVO", "EMERGENCIA", "OTROS")</f>
        <v>OTROS</v>
      </c>
      <c r="AL1769" s="6" t="str">
        <f>+_xlfn.IFS(Tabla1[[#This Row],[Veces obj]]&lt;=1,"0-1",Tabla1[[#This Row],[Veces obj]]&lt;=2,"1-2",Tabla1[[#This Row],[Veces obj]]&lt;=3,"2-3",TRUE,"&gt;3")</f>
        <v>0-1</v>
      </c>
      <c r="AM1769" s="6" t="str">
        <f>+_xlfn.IFS(MONTH(Tabla1[[#This Row],[MES]])&lt;=3,"Q1",MONTH(Tabla1[[#This Row],[MES]])&lt;=6,"Q2",MONTH(Tabla1[[#This Row],[MES]])&lt;=9,"Q3",TRUE,"Q4")</f>
        <v>Q1</v>
      </c>
      <c r="AN1769" t="str">
        <f>+IFERROR(VLOOKUP(Tabla1[[#This Row],[CUENTA]],CTAS[],2,0),"OTROS")</f>
        <v>OTROS</v>
      </c>
      <c r="AP1769" t="str">
        <f>+IFERROR(VLOOKUP(Tabla1[[#This Row],[EMPLEADO]],IS[],3,0),"OTROS")</f>
        <v>OTROS</v>
      </c>
      <c r="AQ1769" t="str">
        <f>+IFERROR(VLOOKUP(Tabla1[[#This Row],[EMPLEADO]],IS[[NÓMINA]:[INGENIERO]],2,0),"OTROS")</f>
        <v>OTROS</v>
      </c>
    </row>
    <row r="1770" spans="1:43" x14ac:dyDescent="0.25">
      <c r="A1770" t="s">
        <v>36</v>
      </c>
      <c r="B1770">
        <v>1</v>
      </c>
      <c r="C1770" t="s">
        <v>3712</v>
      </c>
      <c r="D1770" t="s">
        <v>3346</v>
      </c>
      <c r="E1770" t="s">
        <v>39</v>
      </c>
      <c r="F1770" t="s">
        <v>3713</v>
      </c>
      <c r="G1770" s="17" t="s">
        <v>3714</v>
      </c>
      <c r="H1770" t="s">
        <v>246</v>
      </c>
      <c r="I1770" t="s">
        <v>43</v>
      </c>
      <c r="J1770" t="s">
        <v>8</v>
      </c>
      <c r="K1770" t="s">
        <v>44</v>
      </c>
      <c r="L1770" t="s">
        <v>3503</v>
      </c>
      <c r="M1770" t="s">
        <v>3504</v>
      </c>
      <c r="N1770">
        <v>1</v>
      </c>
      <c r="O1770" t="s">
        <v>105</v>
      </c>
      <c r="P1770" t="s">
        <v>822</v>
      </c>
      <c r="Q1770" t="s">
        <v>48</v>
      </c>
      <c r="R1770" t="s">
        <v>49</v>
      </c>
      <c r="S1770" t="s">
        <v>50</v>
      </c>
      <c r="T1770" t="s">
        <v>51</v>
      </c>
      <c r="U1770" t="s">
        <v>52</v>
      </c>
      <c r="V1770">
        <v>1</v>
      </c>
      <c r="W1770" s="1">
        <v>0</v>
      </c>
      <c r="X1770">
        <v>0</v>
      </c>
      <c r="Y1770">
        <v>5</v>
      </c>
      <c r="Z1770">
        <v>5</v>
      </c>
      <c r="AA1770">
        <v>1</v>
      </c>
      <c r="AB1770" s="2">
        <v>0</v>
      </c>
      <c r="AC1770" s="1">
        <v>0</v>
      </c>
      <c r="AD1770" s="7">
        <v>43486</v>
      </c>
      <c r="AE1770" s="7">
        <v>43488</v>
      </c>
      <c r="AF1770">
        <v>2</v>
      </c>
      <c r="AG1770" t="s">
        <v>1680</v>
      </c>
      <c r="AH1770" s="2">
        <v>0</v>
      </c>
      <c r="AI1770" s="1">
        <v>0</v>
      </c>
      <c r="AJ1770" s="1">
        <v>0</v>
      </c>
      <c r="AK1770" s="6" t="str">
        <f>+IF(Tabla1[[#This Row],[REQUEST_TY]]="SR MANTENIMIENTO CORRECTIVO", "EMERGENCIA", "OTROS")</f>
        <v>OTROS</v>
      </c>
      <c r="AL1770" s="6" t="str">
        <f>+_xlfn.IFS(Tabla1[[#This Row],[Veces obj]]&lt;=1,"0-1",Tabla1[[#This Row],[Veces obj]]&lt;=2,"1-2",Tabla1[[#This Row],[Veces obj]]&lt;=3,"2-3",TRUE,"&gt;3")</f>
        <v>0-1</v>
      </c>
      <c r="AM1770" s="6" t="str">
        <f>+_xlfn.IFS(MONTH(Tabla1[[#This Row],[MES]])&lt;=3,"Q1",MONTH(Tabla1[[#This Row],[MES]])&lt;=6,"Q2",MONTH(Tabla1[[#This Row],[MES]])&lt;=9,"Q3",TRUE,"Q4")</f>
        <v>Q1</v>
      </c>
      <c r="AN1770" t="str">
        <f>+IFERROR(VLOOKUP(Tabla1[[#This Row],[CUENTA]],CTAS[],2,0),"OTROS")</f>
        <v>OTROS</v>
      </c>
      <c r="AP1770" t="str">
        <f>+IFERROR(VLOOKUP(Tabla1[[#This Row],[EMPLEADO]],IS[],3,0),"OTROS")</f>
        <v>OTROS</v>
      </c>
      <c r="AQ1770" t="str">
        <f>+IFERROR(VLOOKUP(Tabla1[[#This Row],[EMPLEADO]],IS[[NÓMINA]:[INGENIERO]],2,0),"OTROS")</f>
        <v>OTROS</v>
      </c>
    </row>
    <row r="1771" spans="1:43" x14ac:dyDescent="0.25">
      <c r="A1771" t="s">
        <v>36</v>
      </c>
      <c r="B1771">
        <v>1</v>
      </c>
      <c r="C1771" t="s">
        <v>3715</v>
      </c>
      <c r="D1771" t="s">
        <v>3346</v>
      </c>
      <c r="E1771" t="s">
        <v>39</v>
      </c>
      <c r="F1771" t="s">
        <v>3716</v>
      </c>
      <c r="G1771" s="17" t="s">
        <v>3717</v>
      </c>
      <c r="H1771" t="s">
        <v>384</v>
      </c>
      <c r="I1771" t="s">
        <v>43</v>
      </c>
      <c r="J1771" t="s">
        <v>8</v>
      </c>
      <c r="K1771" t="s">
        <v>44</v>
      </c>
      <c r="L1771" t="s">
        <v>3718</v>
      </c>
      <c r="M1771" t="s">
        <v>2634</v>
      </c>
      <c r="N1771">
        <v>1</v>
      </c>
      <c r="O1771" t="s">
        <v>47</v>
      </c>
      <c r="P1771" t="s">
        <v>822</v>
      </c>
      <c r="Q1771" t="s">
        <v>48</v>
      </c>
      <c r="R1771" t="s">
        <v>49</v>
      </c>
      <c r="S1771" t="s">
        <v>50</v>
      </c>
      <c r="T1771" t="s">
        <v>51</v>
      </c>
      <c r="U1771" t="s">
        <v>52</v>
      </c>
      <c r="V1771">
        <v>1</v>
      </c>
      <c r="W1771" s="1">
        <v>0</v>
      </c>
      <c r="X1771">
        <v>0</v>
      </c>
      <c r="Y1771">
        <v>5</v>
      </c>
      <c r="Z1771">
        <v>5</v>
      </c>
      <c r="AA1771">
        <v>1</v>
      </c>
      <c r="AB1771" s="2">
        <v>0</v>
      </c>
      <c r="AC1771" s="1">
        <v>0</v>
      </c>
      <c r="AD1771" s="7">
        <v>43486</v>
      </c>
      <c r="AE1771" s="7">
        <v>43488</v>
      </c>
      <c r="AF1771">
        <v>2</v>
      </c>
      <c r="AG1771" t="s">
        <v>1680</v>
      </c>
      <c r="AH1771" s="2">
        <v>0</v>
      </c>
      <c r="AI1771" s="1">
        <v>0</v>
      </c>
      <c r="AJ1771" s="1">
        <v>0</v>
      </c>
      <c r="AK1771" s="6" t="str">
        <f>+IF(Tabla1[[#This Row],[REQUEST_TY]]="SR MANTENIMIENTO CORRECTIVO", "EMERGENCIA", "OTROS")</f>
        <v>OTROS</v>
      </c>
      <c r="AL1771" s="6" t="str">
        <f>+_xlfn.IFS(Tabla1[[#This Row],[Veces obj]]&lt;=1,"0-1",Tabla1[[#This Row],[Veces obj]]&lt;=2,"1-2",Tabla1[[#This Row],[Veces obj]]&lt;=3,"2-3",TRUE,"&gt;3")</f>
        <v>0-1</v>
      </c>
      <c r="AM1771" s="6" t="str">
        <f>+_xlfn.IFS(MONTH(Tabla1[[#This Row],[MES]])&lt;=3,"Q1",MONTH(Tabla1[[#This Row],[MES]])&lt;=6,"Q2",MONTH(Tabla1[[#This Row],[MES]])&lt;=9,"Q3",TRUE,"Q4")</f>
        <v>Q1</v>
      </c>
      <c r="AN1771" t="str">
        <f>+IFERROR(VLOOKUP(Tabla1[[#This Row],[CUENTA]],CTAS[],2,0),"OTROS")</f>
        <v>OTROS</v>
      </c>
      <c r="AP1771" t="str">
        <f>+IFERROR(VLOOKUP(Tabla1[[#This Row],[EMPLEADO]],IS[],3,0),"OTROS")</f>
        <v>OTROS</v>
      </c>
      <c r="AQ1771" t="str">
        <f>+IFERROR(VLOOKUP(Tabla1[[#This Row],[EMPLEADO]],IS[[NÓMINA]:[INGENIERO]],2,0),"OTROS")</f>
        <v>OTROS</v>
      </c>
    </row>
    <row r="1772" spans="1:43" x14ac:dyDescent="0.25">
      <c r="A1772" t="s">
        <v>36</v>
      </c>
      <c r="B1772">
        <v>1</v>
      </c>
      <c r="C1772" t="s">
        <v>3719</v>
      </c>
      <c r="D1772" t="s">
        <v>3346</v>
      </c>
      <c r="E1772" t="s">
        <v>39</v>
      </c>
      <c r="F1772" t="s">
        <v>3720</v>
      </c>
      <c r="G1772" s="17" t="s">
        <v>3668</v>
      </c>
      <c r="H1772" t="s">
        <v>42</v>
      </c>
      <c r="I1772" t="s">
        <v>43</v>
      </c>
      <c r="J1772" t="s">
        <v>8</v>
      </c>
      <c r="K1772" t="s">
        <v>1848</v>
      </c>
      <c r="L1772" t="s">
        <v>3446</v>
      </c>
      <c r="M1772" t="s">
        <v>273</v>
      </c>
      <c r="N1772">
        <v>1</v>
      </c>
      <c r="O1772" t="s">
        <v>47</v>
      </c>
      <c r="P1772" t="s">
        <v>822</v>
      </c>
      <c r="Q1772" t="s">
        <v>48</v>
      </c>
      <c r="R1772" t="s">
        <v>49</v>
      </c>
      <c r="S1772" t="s">
        <v>50</v>
      </c>
      <c r="T1772" t="s">
        <v>51</v>
      </c>
      <c r="U1772" t="s">
        <v>52</v>
      </c>
      <c r="V1772">
        <v>1</v>
      </c>
      <c r="W1772" s="1">
        <v>0</v>
      </c>
      <c r="X1772">
        <v>0</v>
      </c>
      <c r="Y1772">
        <v>5</v>
      </c>
      <c r="Z1772">
        <v>5</v>
      </c>
      <c r="AA1772">
        <v>1</v>
      </c>
      <c r="AB1772" s="2">
        <v>0</v>
      </c>
      <c r="AC1772" s="1">
        <v>0</v>
      </c>
      <c r="AD1772" s="7">
        <v>43486</v>
      </c>
      <c r="AE1772" s="7">
        <v>43488</v>
      </c>
      <c r="AF1772">
        <v>2</v>
      </c>
      <c r="AG1772" t="s">
        <v>1680</v>
      </c>
      <c r="AH1772" s="2">
        <v>0</v>
      </c>
      <c r="AI1772" s="1">
        <v>0</v>
      </c>
      <c r="AJ1772" s="1">
        <v>0</v>
      </c>
      <c r="AK1772" s="6" t="str">
        <f>+IF(Tabla1[[#This Row],[REQUEST_TY]]="SR MANTENIMIENTO CORRECTIVO", "EMERGENCIA", "OTROS")</f>
        <v>OTROS</v>
      </c>
      <c r="AL1772" s="6" t="str">
        <f>+_xlfn.IFS(Tabla1[[#This Row],[Veces obj]]&lt;=1,"0-1",Tabla1[[#This Row],[Veces obj]]&lt;=2,"1-2",Tabla1[[#This Row],[Veces obj]]&lt;=3,"2-3",TRUE,"&gt;3")</f>
        <v>0-1</v>
      </c>
      <c r="AM1772" s="6" t="str">
        <f>+_xlfn.IFS(MONTH(Tabla1[[#This Row],[MES]])&lt;=3,"Q1",MONTH(Tabla1[[#This Row],[MES]])&lt;=6,"Q2",MONTH(Tabla1[[#This Row],[MES]])&lt;=9,"Q3",TRUE,"Q4")</f>
        <v>Q1</v>
      </c>
      <c r="AN1772" t="str">
        <f>+IFERROR(VLOOKUP(Tabla1[[#This Row],[CUENTA]],CTAS[],2,0),"OTROS")</f>
        <v>OTROS</v>
      </c>
      <c r="AP1772" t="str">
        <f>+IFERROR(VLOOKUP(Tabla1[[#This Row],[EMPLEADO]],IS[],3,0),"OTROS")</f>
        <v>OTROS</v>
      </c>
      <c r="AQ1772" t="str">
        <f>+IFERROR(VLOOKUP(Tabla1[[#This Row],[EMPLEADO]],IS[[NÓMINA]:[INGENIERO]],2,0),"OTROS")</f>
        <v>OTROS</v>
      </c>
    </row>
    <row r="1773" spans="1:43" x14ac:dyDescent="0.25">
      <c r="A1773" t="s">
        <v>36</v>
      </c>
      <c r="B1773">
        <v>1</v>
      </c>
      <c r="C1773" t="s">
        <v>3524</v>
      </c>
      <c r="D1773" t="s">
        <v>3346</v>
      </c>
      <c r="E1773" t="s">
        <v>558</v>
      </c>
      <c r="F1773" t="s">
        <v>3525</v>
      </c>
      <c r="G1773" s="17" t="s">
        <v>3526</v>
      </c>
      <c r="H1773" t="s">
        <v>246</v>
      </c>
      <c r="I1773" t="s">
        <v>43</v>
      </c>
      <c r="J1773" t="s">
        <v>8</v>
      </c>
      <c r="K1773" t="s">
        <v>798</v>
      </c>
      <c r="L1773" t="s">
        <v>1509</v>
      </c>
      <c r="M1773" t="s">
        <v>1510</v>
      </c>
      <c r="N1773">
        <v>1</v>
      </c>
      <c r="O1773" t="s">
        <v>105</v>
      </c>
      <c r="P1773" t="s">
        <v>822</v>
      </c>
      <c r="Q1773" t="s">
        <v>48</v>
      </c>
      <c r="R1773" t="s">
        <v>95</v>
      </c>
      <c r="S1773" t="s">
        <v>64</v>
      </c>
      <c r="T1773" t="s">
        <v>51</v>
      </c>
      <c r="U1773" t="s">
        <v>96</v>
      </c>
      <c r="V1773">
        <v>1</v>
      </c>
      <c r="W1773" s="1">
        <v>0</v>
      </c>
      <c r="X1773">
        <v>0</v>
      </c>
      <c r="Y1773">
        <v>5</v>
      </c>
      <c r="Z1773">
        <v>5</v>
      </c>
      <c r="AA1773">
        <v>1</v>
      </c>
      <c r="AB1773" s="2">
        <v>0</v>
      </c>
      <c r="AC1773" s="1">
        <v>0</v>
      </c>
      <c r="AD1773" s="7">
        <v>43473</v>
      </c>
      <c r="AE1773" s="7">
        <v>43475</v>
      </c>
      <c r="AF1773">
        <v>2</v>
      </c>
      <c r="AG1773" t="s">
        <v>1680</v>
      </c>
      <c r="AH1773" s="2">
        <v>0</v>
      </c>
      <c r="AI1773" s="1">
        <v>0</v>
      </c>
      <c r="AJ1773" s="1">
        <v>0</v>
      </c>
      <c r="AK1773" s="6" t="str">
        <f>+IF(Tabla1[[#This Row],[REQUEST_TY]]="SR MANTENIMIENTO CORRECTIVO", "EMERGENCIA", "OTROS")</f>
        <v>OTROS</v>
      </c>
      <c r="AL1773" s="6" t="str">
        <f>+_xlfn.IFS(Tabla1[[#This Row],[Veces obj]]&lt;=1,"0-1",Tabla1[[#This Row],[Veces obj]]&lt;=2,"1-2",Tabla1[[#This Row],[Veces obj]]&lt;=3,"2-3",TRUE,"&gt;3")</f>
        <v>0-1</v>
      </c>
      <c r="AM1773" s="6" t="str">
        <f>+_xlfn.IFS(MONTH(Tabla1[[#This Row],[MES]])&lt;=3,"Q1",MONTH(Tabla1[[#This Row],[MES]])&lt;=6,"Q2",MONTH(Tabla1[[#This Row],[MES]])&lt;=9,"Q3",TRUE,"Q4")</f>
        <v>Q1</v>
      </c>
      <c r="AN1773" t="str">
        <f>+IFERROR(VLOOKUP(Tabla1[[#This Row],[CUENTA]],CTAS[],2,0),"OTROS")</f>
        <v>OTROS</v>
      </c>
      <c r="AP1773" t="str">
        <f>+IFERROR(VLOOKUP(Tabla1[[#This Row],[EMPLEADO]],IS[],3,0),"OTROS")</f>
        <v>OTROS</v>
      </c>
      <c r="AQ1773" t="str">
        <f>+IFERROR(VLOOKUP(Tabla1[[#This Row],[EMPLEADO]],IS[[NÓMINA]:[INGENIERO]],2,0),"OTROS")</f>
        <v>OTROS</v>
      </c>
    </row>
    <row r="1774" spans="1:43" x14ac:dyDescent="0.25">
      <c r="A1774" t="s">
        <v>36</v>
      </c>
      <c r="B1774">
        <v>1</v>
      </c>
      <c r="C1774" t="s">
        <v>3527</v>
      </c>
      <c r="D1774" t="s">
        <v>3346</v>
      </c>
      <c r="E1774" t="s">
        <v>558</v>
      </c>
      <c r="F1774" t="s">
        <v>3528</v>
      </c>
      <c r="G1774" s="17" t="s">
        <v>3529</v>
      </c>
      <c r="H1774" t="s">
        <v>42</v>
      </c>
      <c r="I1774" t="s">
        <v>43</v>
      </c>
      <c r="J1774" t="s">
        <v>8</v>
      </c>
      <c r="K1774" t="s">
        <v>798</v>
      </c>
      <c r="L1774" t="s">
        <v>3530</v>
      </c>
      <c r="M1774" t="s">
        <v>131</v>
      </c>
      <c r="N1774">
        <v>1</v>
      </c>
      <c r="O1774" t="s">
        <v>47</v>
      </c>
      <c r="P1774" t="s">
        <v>822</v>
      </c>
      <c r="Q1774" t="s">
        <v>48</v>
      </c>
      <c r="R1774" t="s">
        <v>95</v>
      </c>
      <c r="S1774" t="s">
        <v>64</v>
      </c>
      <c r="T1774" t="s">
        <v>51</v>
      </c>
      <c r="U1774" t="s">
        <v>96</v>
      </c>
      <c r="V1774">
        <v>1</v>
      </c>
      <c r="W1774" s="1">
        <v>0</v>
      </c>
      <c r="X1774">
        <v>0</v>
      </c>
      <c r="Y1774">
        <v>5</v>
      </c>
      <c r="Z1774">
        <v>5</v>
      </c>
      <c r="AA1774">
        <v>1</v>
      </c>
      <c r="AB1774" s="2">
        <v>0</v>
      </c>
      <c r="AC1774" s="1">
        <v>0</v>
      </c>
      <c r="AD1774" s="7">
        <v>43475</v>
      </c>
      <c r="AE1774" s="7">
        <v>43475</v>
      </c>
      <c r="AF1774">
        <v>0</v>
      </c>
      <c r="AG1774" t="s">
        <v>53</v>
      </c>
      <c r="AH1774" s="2">
        <v>0</v>
      </c>
      <c r="AI1774" s="1">
        <v>0</v>
      </c>
      <c r="AJ1774" s="1">
        <v>0</v>
      </c>
      <c r="AK1774" s="6" t="str">
        <f>+IF(Tabla1[[#This Row],[REQUEST_TY]]="SR MANTENIMIENTO CORRECTIVO", "EMERGENCIA", "OTROS")</f>
        <v>OTROS</v>
      </c>
      <c r="AL1774" s="6" t="str">
        <f>+_xlfn.IFS(Tabla1[[#This Row],[Veces obj]]&lt;=1,"0-1",Tabla1[[#This Row],[Veces obj]]&lt;=2,"1-2",Tabla1[[#This Row],[Veces obj]]&lt;=3,"2-3",TRUE,"&gt;3")</f>
        <v>0-1</v>
      </c>
      <c r="AM1774" s="6" t="str">
        <f>+_xlfn.IFS(MONTH(Tabla1[[#This Row],[MES]])&lt;=3,"Q1",MONTH(Tabla1[[#This Row],[MES]])&lt;=6,"Q2",MONTH(Tabla1[[#This Row],[MES]])&lt;=9,"Q3",TRUE,"Q4")</f>
        <v>Q1</v>
      </c>
      <c r="AN1774" t="str">
        <f>+IFERROR(VLOOKUP(Tabla1[[#This Row],[CUENTA]],CTAS[],2,0),"OTROS")</f>
        <v>OTROS</v>
      </c>
      <c r="AP1774" t="str">
        <f>+IFERROR(VLOOKUP(Tabla1[[#This Row],[EMPLEADO]],IS[],3,0),"OTROS")</f>
        <v>OTROS</v>
      </c>
      <c r="AQ1774" t="str">
        <f>+IFERROR(VLOOKUP(Tabla1[[#This Row],[EMPLEADO]],IS[[NÓMINA]:[INGENIERO]],2,0),"OTROS")</f>
        <v>OTROS</v>
      </c>
    </row>
    <row r="1775" spans="1:43" x14ac:dyDescent="0.25">
      <c r="A1775" t="s">
        <v>36</v>
      </c>
      <c r="B1775">
        <v>1</v>
      </c>
      <c r="C1775" t="s">
        <v>3531</v>
      </c>
      <c r="D1775" t="s">
        <v>3346</v>
      </c>
      <c r="E1775" t="s">
        <v>39</v>
      </c>
      <c r="F1775" t="s">
        <v>3532</v>
      </c>
      <c r="G1775" s="17" t="s">
        <v>3533</v>
      </c>
      <c r="H1775" t="s">
        <v>42</v>
      </c>
      <c r="I1775" t="s">
        <v>43</v>
      </c>
      <c r="J1775" t="s">
        <v>8</v>
      </c>
      <c r="K1775" t="s">
        <v>798</v>
      </c>
      <c r="L1775" t="s">
        <v>3530</v>
      </c>
      <c r="M1775" t="s">
        <v>131</v>
      </c>
      <c r="N1775">
        <v>1</v>
      </c>
      <c r="O1775" t="s">
        <v>47</v>
      </c>
      <c r="P1775" t="s">
        <v>822</v>
      </c>
      <c r="Q1775" t="s">
        <v>48</v>
      </c>
      <c r="R1775" t="s">
        <v>49</v>
      </c>
      <c r="S1775" t="s">
        <v>50</v>
      </c>
      <c r="T1775" t="s">
        <v>51</v>
      </c>
      <c r="U1775" t="s">
        <v>52</v>
      </c>
      <c r="V1775">
        <v>1</v>
      </c>
      <c r="W1775" s="1">
        <v>0</v>
      </c>
      <c r="X1775">
        <v>0</v>
      </c>
      <c r="Y1775">
        <v>5</v>
      </c>
      <c r="Z1775">
        <v>5</v>
      </c>
      <c r="AA1775">
        <v>1</v>
      </c>
      <c r="AB1775" s="2">
        <v>0</v>
      </c>
      <c r="AC1775" s="1">
        <v>0</v>
      </c>
      <c r="AD1775" s="7">
        <v>43473</v>
      </c>
      <c r="AE1775" s="7">
        <v>43475</v>
      </c>
      <c r="AF1775">
        <v>2</v>
      </c>
      <c r="AG1775" t="s">
        <v>1680</v>
      </c>
      <c r="AH1775" s="2">
        <v>0</v>
      </c>
      <c r="AI1775" s="1">
        <v>0</v>
      </c>
      <c r="AJ1775" s="1">
        <v>0</v>
      </c>
      <c r="AK1775" s="6" t="str">
        <f>+IF(Tabla1[[#This Row],[REQUEST_TY]]="SR MANTENIMIENTO CORRECTIVO", "EMERGENCIA", "OTROS")</f>
        <v>OTROS</v>
      </c>
      <c r="AL1775" s="6" t="str">
        <f>+_xlfn.IFS(Tabla1[[#This Row],[Veces obj]]&lt;=1,"0-1",Tabla1[[#This Row],[Veces obj]]&lt;=2,"1-2",Tabla1[[#This Row],[Veces obj]]&lt;=3,"2-3",TRUE,"&gt;3")</f>
        <v>0-1</v>
      </c>
      <c r="AM1775" s="6" t="str">
        <f>+_xlfn.IFS(MONTH(Tabla1[[#This Row],[MES]])&lt;=3,"Q1",MONTH(Tabla1[[#This Row],[MES]])&lt;=6,"Q2",MONTH(Tabla1[[#This Row],[MES]])&lt;=9,"Q3",TRUE,"Q4")</f>
        <v>Q1</v>
      </c>
      <c r="AN1775" t="str">
        <f>+IFERROR(VLOOKUP(Tabla1[[#This Row],[CUENTA]],CTAS[],2,0),"OTROS")</f>
        <v>OTROS</v>
      </c>
      <c r="AP1775" t="str">
        <f>+IFERROR(VLOOKUP(Tabla1[[#This Row],[EMPLEADO]],IS[],3,0),"OTROS")</f>
        <v>OTROS</v>
      </c>
      <c r="AQ1775" t="str">
        <f>+IFERROR(VLOOKUP(Tabla1[[#This Row],[EMPLEADO]],IS[[NÓMINA]:[INGENIERO]],2,0),"OTROS")</f>
        <v>OTROS</v>
      </c>
    </row>
    <row r="1776" spans="1:43" x14ac:dyDescent="0.25">
      <c r="A1776" t="s">
        <v>36</v>
      </c>
      <c r="B1776">
        <v>1</v>
      </c>
      <c r="C1776" t="s">
        <v>3721</v>
      </c>
      <c r="D1776" t="s">
        <v>3346</v>
      </c>
      <c r="E1776" t="s">
        <v>39</v>
      </c>
      <c r="F1776" t="s">
        <v>3722</v>
      </c>
      <c r="G1776" s="17" t="s">
        <v>3723</v>
      </c>
      <c r="H1776" t="s">
        <v>384</v>
      </c>
      <c r="I1776" t="s">
        <v>43</v>
      </c>
      <c r="J1776" t="s">
        <v>8</v>
      </c>
      <c r="K1776" t="s">
        <v>2237</v>
      </c>
      <c r="L1776" t="s">
        <v>3724</v>
      </c>
      <c r="M1776" t="s">
        <v>2634</v>
      </c>
      <c r="N1776">
        <v>1</v>
      </c>
      <c r="O1776" t="s">
        <v>47</v>
      </c>
      <c r="P1776" t="s">
        <v>822</v>
      </c>
      <c r="Q1776" t="s">
        <v>48</v>
      </c>
      <c r="R1776" t="s">
        <v>49</v>
      </c>
      <c r="S1776" t="s">
        <v>50</v>
      </c>
      <c r="T1776" t="s">
        <v>51</v>
      </c>
      <c r="U1776" t="s">
        <v>52</v>
      </c>
      <c r="V1776">
        <v>1</v>
      </c>
      <c r="W1776" s="1">
        <v>0</v>
      </c>
      <c r="X1776">
        <v>0</v>
      </c>
      <c r="Y1776">
        <v>5</v>
      </c>
      <c r="Z1776">
        <v>5</v>
      </c>
      <c r="AA1776">
        <v>1</v>
      </c>
      <c r="AB1776" s="2">
        <v>0</v>
      </c>
      <c r="AC1776" s="1">
        <v>0</v>
      </c>
      <c r="AD1776" s="7">
        <v>43486</v>
      </c>
      <c r="AE1776" s="7">
        <v>43488</v>
      </c>
      <c r="AF1776">
        <v>2</v>
      </c>
      <c r="AG1776" t="s">
        <v>1680</v>
      </c>
      <c r="AH1776" s="2">
        <v>0</v>
      </c>
      <c r="AI1776" s="1">
        <v>0</v>
      </c>
      <c r="AJ1776" s="1">
        <v>0</v>
      </c>
      <c r="AK1776" s="6" t="str">
        <f>+IF(Tabla1[[#This Row],[REQUEST_TY]]="SR MANTENIMIENTO CORRECTIVO", "EMERGENCIA", "OTROS")</f>
        <v>OTROS</v>
      </c>
      <c r="AL1776" s="6" t="str">
        <f>+_xlfn.IFS(Tabla1[[#This Row],[Veces obj]]&lt;=1,"0-1",Tabla1[[#This Row],[Veces obj]]&lt;=2,"1-2",Tabla1[[#This Row],[Veces obj]]&lt;=3,"2-3",TRUE,"&gt;3")</f>
        <v>0-1</v>
      </c>
      <c r="AM1776" s="6" t="str">
        <f>+_xlfn.IFS(MONTH(Tabla1[[#This Row],[MES]])&lt;=3,"Q1",MONTH(Tabla1[[#This Row],[MES]])&lt;=6,"Q2",MONTH(Tabla1[[#This Row],[MES]])&lt;=9,"Q3",TRUE,"Q4")</f>
        <v>Q1</v>
      </c>
      <c r="AN1776" t="str">
        <f>+IFERROR(VLOOKUP(Tabla1[[#This Row],[CUENTA]],CTAS[],2,0),"OTROS")</f>
        <v>OTROS</v>
      </c>
      <c r="AP1776" t="str">
        <f>+IFERROR(VLOOKUP(Tabla1[[#This Row],[EMPLEADO]],IS[],3,0),"OTROS")</f>
        <v>OTROS</v>
      </c>
      <c r="AQ1776" t="str">
        <f>+IFERROR(VLOOKUP(Tabla1[[#This Row],[EMPLEADO]],IS[[NÓMINA]:[INGENIERO]],2,0),"OTROS")</f>
        <v>OTROS</v>
      </c>
    </row>
    <row r="1777" spans="1:43" x14ac:dyDescent="0.25">
      <c r="A1777" t="s">
        <v>36</v>
      </c>
      <c r="B1777">
        <v>1</v>
      </c>
      <c r="C1777" t="s">
        <v>3813</v>
      </c>
      <c r="D1777" t="s">
        <v>3346</v>
      </c>
      <c r="E1777" t="s">
        <v>39</v>
      </c>
      <c r="F1777" t="s">
        <v>3814</v>
      </c>
      <c r="G1777" s="17" t="s">
        <v>3815</v>
      </c>
      <c r="H1777" t="s">
        <v>646</v>
      </c>
      <c r="I1777" t="s">
        <v>43</v>
      </c>
      <c r="J1777" t="s">
        <v>8</v>
      </c>
      <c r="K1777" t="s">
        <v>44</v>
      </c>
      <c r="L1777" t="s">
        <v>3816</v>
      </c>
      <c r="M1777" t="s">
        <v>649</v>
      </c>
      <c r="N1777">
        <v>1</v>
      </c>
      <c r="O1777" t="s">
        <v>47</v>
      </c>
      <c r="P1777" t="s">
        <v>822</v>
      </c>
      <c r="Q1777" t="s">
        <v>48</v>
      </c>
      <c r="R1777" t="s">
        <v>49</v>
      </c>
      <c r="S1777" t="s">
        <v>50</v>
      </c>
      <c r="T1777" t="s">
        <v>51</v>
      </c>
      <c r="U1777" t="s">
        <v>52</v>
      </c>
      <c r="V1777">
        <v>1</v>
      </c>
      <c r="W1777" s="1">
        <v>0</v>
      </c>
      <c r="X1777">
        <v>0</v>
      </c>
      <c r="Y1777">
        <v>5</v>
      </c>
      <c r="Z1777">
        <v>5</v>
      </c>
      <c r="AA1777">
        <v>1</v>
      </c>
      <c r="AB1777" s="2">
        <v>0</v>
      </c>
      <c r="AC1777" s="1">
        <v>0</v>
      </c>
      <c r="AD1777" s="7">
        <v>43494</v>
      </c>
      <c r="AE1777" s="7">
        <v>43494</v>
      </c>
      <c r="AF1777">
        <v>0</v>
      </c>
      <c r="AG1777" t="s">
        <v>53</v>
      </c>
      <c r="AH1777" s="2">
        <v>0</v>
      </c>
      <c r="AI1777" s="1">
        <v>0</v>
      </c>
      <c r="AJ1777" s="1">
        <v>0</v>
      </c>
      <c r="AK1777" s="6" t="str">
        <f>+IF(Tabla1[[#This Row],[REQUEST_TY]]="SR MANTENIMIENTO CORRECTIVO", "EMERGENCIA", "OTROS")</f>
        <v>OTROS</v>
      </c>
      <c r="AL1777" s="6" t="str">
        <f>+_xlfn.IFS(Tabla1[[#This Row],[Veces obj]]&lt;=1,"0-1",Tabla1[[#This Row],[Veces obj]]&lt;=2,"1-2",Tabla1[[#This Row],[Veces obj]]&lt;=3,"2-3",TRUE,"&gt;3")</f>
        <v>0-1</v>
      </c>
      <c r="AM1777" s="6" t="str">
        <f>+_xlfn.IFS(MONTH(Tabla1[[#This Row],[MES]])&lt;=3,"Q1",MONTH(Tabla1[[#This Row],[MES]])&lt;=6,"Q2",MONTH(Tabla1[[#This Row],[MES]])&lt;=9,"Q3",TRUE,"Q4")</f>
        <v>Q1</v>
      </c>
      <c r="AN1777" t="str">
        <f>+IFERROR(VLOOKUP(Tabla1[[#This Row],[CUENTA]],CTAS[],2,0),"OTROS")</f>
        <v>OTROS</v>
      </c>
      <c r="AP1777" t="str">
        <f>+IFERROR(VLOOKUP(Tabla1[[#This Row],[EMPLEADO]],IS[],3,0),"OTROS")</f>
        <v>OTROS</v>
      </c>
      <c r="AQ1777" t="str">
        <f>+IFERROR(VLOOKUP(Tabla1[[#This Row],[EMPLEADO]],IS[[NÓMINA]:[INGENIERO]],2,0),"OTROS")</f>
        <v>OTROS</v>
      </c>
    </row>
    <row r="1778" spans="1:43" x14ac:dyDescent="0.25">
      <c r="A1778" t="s">
        <v>36</v>
      </c>
      <c r="B1778">
        <v>1</v>
      </c>
      <c r="C1778" t="s">
        <v>3541</v>
      </c>
      <c r="D1778" t="s">
        <v>3346</v>
      </c>
      <c r="E1778" t="s">
        <v>98</v>
      </c>
      <c r="F1778" t="s">
        <v>3397</v>
      </c>
      <c r="G1778" s="17" t="s">
        <v>3542</v>
      </c>
      <c r="H1778" t="s">
        <v>707</v>
      </c>
      <c r="I1778" t="s">
        <v>43</v>
      </c>
      <c r="J1778" t="s">
        <v>8</v>
      </c>
      <c r="K1778" t="s">
        <v>102</v>
      </c>
      <c r="L1778" t="s">
        <v>3543</v>
      </c>
      <c r="M1778" t="s">
        <v>248</v>
      </c>
      <c r="N1778">
        <v>0</v>
      </c>
      <c r="O1778" t="s">
        <v>105</v>
      </c>
      <c r="P1778" t="s">
        <v>822</v>
      </c>
      <c r="Q1778" t="s">
        <v>48</v>
      </c>
      <c r="R1778" t="s">
        <v>63</v>
      </c>
      <c r="S1778" t="s">
        <v>64</v>
      </c>
      <c r="T1778" t="s">
        <v>51</v>
      </c>
      <c r="U1778" t="s">
        <v>96</v>
      </c>
      <c r="V1778">
        <v>1</v>
      </c>
      <c r="W1778" s="1">
        <v>327.5</v>
      </c>
      <c r="X1778">
        <v>0</v>
      </c>
      <c r="Y1778">
        <v>5</v>
      </c>
      <c r="Z1778">
        <v>5</v>
      </c>
      <c r="AA1778">
        <v>1</v>
      </c>
      <c r="AB1778" s="2">
        <v>0</v>
      </c>
      <c r="AC1778" s="1">
        <v>0</v>
      </c>
      <c r="AD1778" s="7">
        <v>43474</v>
      </c>
      <c r="AE1778" s="7">
        <v>43475</v>
      </c>
      <c r="AF1778">
        <v>1</v>
      </c>
      <c r="AG1778" t="s">
        <v>53</v>
      </c>
      <c r="AH1778" s="2">
        <v>0</v>
      </c>
      <c r="AI1778" s="1">
        <v>0</v>
      </c>
      <c r="AJ1778" s="1">
        <v>0</v>
      </c>
      <c r="AK1778" s="6" t="str">
        <f>+IF(Tabla1[[#This Row],[REQUEST_TY]]="SR MANTENIMIENTO CORRECTIVO", "EMERGENCIA", "OTROS")</f>
        <v>OTROS</v>
      </c>
      <c r="AL1778" s="6" t="str">
        <f>+_xlfn.IFS(Tabla1[[#This Row],[Veces obj]]&lt;=1,"0-1",Tabla1[[#This Row],[Veces obj]]&lt;=2,"1-2",Tabla1[[#This Row],[Veces obj]]&lt;=3,"2-3",TRUE,"&gt;3")</f>
        <v>0-1</v>
      </c>
      <c r="AM1778" s="6" t="str">
        <f>+_xlfn.IFS(MONTH(Tabla1[[#This Row],[MES]])&lt;=3,"Q1",MONTH(Tabla1[[#This Row],[MES]])&lt;=6,"Q2",MONTH(Tabla1[[#This Row],[MES]])&lt;=9,"Q3",TRUE,"Q4")</f>
        <v>Q1</v>
      </c>
      <c r="AN1778" t="str">
        <f>+IFERROR(VLOOKUP(Tabla1[[#This Row],[CUENTA]],CTAS[],2,0),"OTROS")</f>
        <v>OTROS</v>
      </c>
      <c r="AP1778" t="str">
        <f>+IFERROR(VLOOKUP(Tabla1[[#This Row],[EMPLEADO]],IS[],3,0),"OTROS")</f>
        <v>OTROS</v>
      </c>
      <c r="AQ1778" t="str">
        <f>+IFERROR(VLOOKUP(Tabla1[[#This Row],[EMPLEADO]],IS[[NÓMINA]:[INGENIERO]],2,0),"OTROS")</f>
        <v>OTROS</v>
      </c>
    </row>
    <row r="1779" spans="1:43" x14ac:dyDescent="0.25">
      <c r="A1779" t="s">
        <v>36</v>
      </c>
      <c r="B1779">
        <v>1</v>
      </c>
      <c r="C1779" t="s">
        <v>4083</v>
      </c>
      <c r="D1779" t="s">
        <v>38</v>
      </c>
      <c r="E1779" t="s">
        <v>133</v>
      </c>
      <c r="F1779" t="s">
        <v>4084</v>
      </c>
      <c r="G1779" s="17" t="s">
        <v>4085</v>
      </c>
      <c r="H1779" t="s">
        <v>592</v>
      </c>
      <c r="I1779" t="s">
        <v>43</v>
      </c>
      <c r="J1779" t="s">
        <v>8</v>
      </c>
      <c r="K1779" t="s">
        <v>59</v>
      </c>
      <c r="L1779" t="s">
        <v>2364</v>
      </c>
      <c r="M1779" t="s">
        <v>2365</v>
      </c>
      <c r="N1779">
        <v>0</v>
      </c>
      <c r="O1779" t="s">
        <v>47</v>
      </c>
      <c r="P1779">
        <v>128</v>
      </c>
      <c r="Q1779" t="s">
        <v>48</v>
      </c>
      <c r="R1779" t="s">
        <v>138</v>
      </c>
      <c r="S1779" t="s">
        <v>139</v>
      </c>
      <c r="T1779" t="s">
        <v>208</v>
      </c>
      <c r="U1779" t="s">
        <v>353</v>
      </c>
      <c r="V1779">
        <v>1.1499999999999999</v>
      </c>
      <c r="W1779" s="1">
        <v>1808.95</v>
      </c>
      <c r="X1779">
        <v>1</v>
      </c>
      <c r="Y1779">
        <v>7.55</v>
      </c>
      <c r="Z1779">
        <v>6</v>
      </c>
      <c r="AA1779">
        <v>1.2583333333333333</v>
      </c>
      <c r="AB1779" s="2">
        <v>6.4583333333333326E-2</v>
      </c>
      <c r="AC1779" s="1">
        <v>-101.58958333333334</v>
      </c>
      <c r="AD1779" s="7">
        <v>43489</v>
      </c>
      <c r="AE1779" s="7">
        <v>43489</v>
      </c>
      <c r="AF1779">
        <v>0</v>
      </c>
      <c r="AG1779" t="s">
        <v>53</v>
      </c>
      <c r="AH1779" s="2">
        <v>0</v>
      </c>
      <c r="AI1779" s="1">
        <v>0</v>
      </c>
      <c r="AJ1779" s="1">
        <v>0</v>
      </c>
      <c r="AK1779" s="6" t="str">
        <f>+IF(Tabla1[[#This Row],[REQUEST_TY]]="SR MANTENIMIENTO CORRECTIVO", "EMERGENCIA", "OTROS")</f>
        <v>EMERGENCIA</v>
      </c>
      <c r="AL1779" s="6" t="str">
        <f>+_xlfn.IFS(Tabla1[[#This Row],[Veces obj]]&lt;=1,"0-1",Tabla1[[#This Row],[Veces obj]]&lt;=2,"1-2",Tabla1[[#This Row],[Veces obj]]&lt;=3,"2-3",TRUE,"&gt;3")</f>
        <v>1-2</v>
      </c>
      <c r="AM1779" s="6" t="str">
        <f>+_xlfn.IFS(MONTH(Tabla1[[#This Row],[MES]])&lt;=3,"Q1",MONTH(Tabla1[[#This Row],[MES]])&lt;=6,"Q2",MONTH(Tabla1[[#This Row],[MES]])&lt;=9,"Q3",TRUE,"Q4")</f>
        <v>Q1</v>
      </c>
      <c r="AN1779" t="str">
        <f>+IFERROR(VLOOKUP(Tabla1[[#This Row],[CUENTA]],CTAS[],2,0),"OTROS")</f>
        <v>OTROS</v>
      </c>
      <c r="AO1779">
        <v>1</v>
      </c>
      <c r="AP1779" t="str">
        <f>+IFERROR(VLOOKUP(Tabla1[[#This Row],[EMPLEADO]],IS[],3,0),"OTROS")</f>
        <v>CHIHUAHUA</v>
      </c>
      <c r="AQ1779" t="str">
        <f>+IFERROR(VLOOKUP(Tabla1[[#This Row],[EMPLEADO]],IS[[NÓMINA]:[INGENIERO]],2,0),"OTROS")</f>
        <v>VICTOR MENDEZ</v>
      </c>
    </row>
    <row r="1780" spans="1:43" x14ac:dyDescent="0.25">
      <c r="A1780" t="s">
        <v>36</v>
      </c>
      <c r="B1780">
        <v>1</v>
      </c>
      <c r="C1780" t="s">
        <v>3546</v>
      </c>
      <c r="D1780" t="s">
        <v>3346</v>
      </c>
      <c r="E1780" t="s">
        <v>98</v>
      </c>
      <c r="F1780" t="s">
        <v>3547</v>
      </c>
      <c r="G1780" s="17" t="s">
        <v>3548</v>
      </c>
      <c r="H1780" t="s">
        <v>707</v>
      </c>
      <c r="I1780" t="s">
        <v>43</v>
      </c>
      <c r="J1780" t="s">
        <v>8</v>
      </c>
      <c r="K1780" t="s">
        <v>102</v>
      </c>
      <c r="L1780" t="s">
        <v>708</v>
      </c>
      <c r="M1780" t="s">
        <v>709</v>
      </c>
      <c r="N1780">
        <v>0</v>
      </c>
      <c r="O1780" t="s">
        <v>105</v>
      </c>
      <c r="P1780" t="s">
        <v>822</v>
      </c>
      <c r="Q1780" t="s">
        <v>48</v>
      </c>
      <c r="R1780" t="s">
        <v>63</v>
      </c>
      <c r="S1780" t="s">
        <v>64</v>
      </c>
      <c r="T1780" t="s">
        <v>51</v>
      </c>
      <c r="U1780" t="s">
        <v>96</v>
      </c>
      <c r="V1780">
        <v>1</v>
      </c>
      <c r="W1780" s="1">
        <v>327.5</v>
      </c>
      <c r="X1780">
        <v>0</v>
      </c>
      <c r="Y1780">
        <v>5</v>
      </c>
      <c r="Z1780">
        <v>5</v>
      </c>
      <c r="AA1780">
        <v>1</v>
      </c>
      <c r="AB1780" s="2">
        <v>0</v>
      </c>
      <c r="AC1780" s="1">
        <v>0</v>
      </c>
      <c r="AD1780" s="7">
        <v>43475</v>
      </c>
      <c r="AE1780" s="7">
        <v>43475</v>
      </c>
      <c r="AF1780">
        <v>0</v>
      </c>
      <c r="AG1780" t="s">
        <v>53</v>
      </c>
      <c r="AH1780" s="2">
        <v>0</v>
      </c>
      <c r="AI1780" s="1">
        <v>0</v>
      </c>
      <c r="AJ1780" s="1">
        <v>0</v>
      </c>
      <c r="AK1780" s="6" t="str">
        <f>+IF(Tabla1[[#This Row],[REQUEST_TY]]="SR MANTENIMIENTO CORRECTIVO", "EMERGENCIA", "OTROS")</f>
        <v>OTROS</v>
      </c>
      <c r="AL1780" s="6" t="str">
        <f>+_xlfn.IFS(Tabla1[[#This Row],[Veces obj]]&lt;=1,"0-1",Tabla1[[#This Row],[Veces obj]]&lt;=2,"1-2",Tabla1[[#This Row],[Veces obj]]&lt;=3,"2-3",TRUE,"&gt;3")</f>
        <v>0-1</v>
      </c>
      <c r="AM1780" s="6" t="str">
        <f>+_xlfn.IFS(MONTH(Tabla1[[#This Row],[MES]])&lt;=3,"Q1",MONTH(Tabla1[[#This Row],[MES]])&lt;=6,"Q2",MONTH(Tabla1[[#This Row],[MES]])&lt;=9,"Q3",TRUE,"Q4")</f>
        <v>Q1</v>
      </c>
      <c r="AN1780" t="str">
        <f>+IFERROR(VLOOKUP(Tabla1[[#This Row],[CUENTA]],CTAS[],2,0),"OTROS")</f>
        <v>OTROS</v>
      </c>
      <c r="AP1780" t="str">
        <f>+IFERROR(VLOOKUP(Tabla1[[#This Row],[EMPLEADO]],IS[],3,0),"OTROS")</f>
        <v>OTROS</v>
      </c>
      <c r="AQ1780" t="str">
        <f>+IFERROR(VLOOKUP(Tabla1[[#This Row],[EMPLEADO]],IS[[NÓMINA]:[INGENIERO]],2,0),"OTROS")</f>
        <v>OTROS</v>
      </c>
    </row>
    <row r="1781" spans="1:43" x14ac:dyDescent="0.25">
      <c r="A1781" t="s">
        <v>36</v>
      </c>
      <c r="B1781">
        <v>1</v>
      </c>
      <c r="C1781" t="s">
        <v>4168</v>
      </c>
      <c r="D1781" t="s">
        <v>38</v>
      </c>
      <c r="E1781" t="s">
        <v>2522</v>
      </c>
      <c r="F1781" t="s">
        <v>4169</v>
      </c>
      <c r="G1781" s="17" t="s">
        <v>4170</v>
      </c>
      <c r="H1781" t="s">
        <v>592</v>
      </c>
      <c r="I1781" t="s">
        <v>43</v>
      </c>
      <c r="J1781" t="s">
        <v>8</v>
      </c>
      <c r="K1781" t="s">
        <v>169</v>
      </c>
      <c r="L1781" t="s">
        <v>3630</v>
      </c>
      <c r="M1781" t="s">
        <v>3631</v>
      </c>
      <c r="N1781">
        <v>0</v>
      </c>
      <c r="O1781" t="s">
        <v>47</v>
      </c>
      <c r="P1781">
        <v>422</v>
      </c>
      <c r="Q1781" t="s">
        <v>48</v>
      </c>
      <c r="R1781" t="s">
        <v>2525</v>
      </c>
      <c r="S1781" t="s">
        <v>50</v>
      </c>
      <c r="T1781" t="s">
        <v>208</v>
      </c>
      <c r="U1781" t="s">
        <v>52</v>
      </c>
      <c r="V1781">
        <v>1.05</v>
      </c>
      <c r="W1781" s="1">
        <v>750.75000000000011</v>
      </c>
      <c r="X1781">
        <v>1</v>
      </c>
      <c r="Y1781">
        <v>12.65</v>
      </c>
      <c r="Z1781">
        <v>9</v>
      </c>
      <c r="AA1781">
        <v>1.4055555555555557</v>
      </c>
      <c r="AB1781" s="2">
        <v>0.10138888888888892</v>
      </c>
      <c r="AC1781" s="1">
        <v>-72.493055555555586</v>
      </c>
      <c r="AD1781" s="7">
        <v>43481</v>
      </c>
      <c r="AE1781" s="7">
        <v>43481</v>
      </c>
      <c r="AF1781">
        <v>0</v>
      </c>
      <c r="AG1781" t="s">
        <v>53</v>
      </c>
      <c r="AH1781" s="2">
        <v>0</v>
      </c>
      <c r="AI1781" s="1">
        <v>0</v>
      </c>
      <c r="AJ1781" s="1">
        <v>0</v>
      </c>
      <c r="AK1781" s="6" t="str">
        <f>+IF(Tabla1[[#This Row],[REQUEST_TY]]="SR MANTENIMIENTO CORRECTIVO", "EMERGENCIA", "OTROS")</f>
        <v>EMERGENCIA</v>
      </c>
      <c r="AL1781" s="6" t="str">
        <f>+_xlfn.IFS(Tabla1[[#This Row],[Veces obj]]&lt;=1,"0-1",Tabla1[[#This Row],[Veces obj]]&lt;=2,"1-2",Tabla1[[#This Row],[Veces obj]]&lt;=3,"2-3",TRUE,"&gt;3")</f>
        <v>1-2</v>
      </c>
      <c r="AM1781" s="6" t="str">
        <f>+_xlfn.IFS(MONTH(Tabla1[[#This Row],[MES]])&lt;=3,"Q1",MONTH(Tabla1[[#This Row],[MES]])&lt;=6,"Q2",MONTH(Tabla1[[#This Row],[MES]])&lt;=9,"Q3",TRUE,"Q4")</f>
        <v>Q1</v>
      </c>
      <c r="AN1781" t="str">
        <f>+IFERROR(VLOOKUP(Tabla1[[#This Row],[CUENTA]],CTAS[],2,0),"OTROS")</f>
        <v>OTROS</v>
      </c>
      <c r="AO1781">
        <v>1</v>
      </c>
      <c r="AP1781" t="str">
        <f>+IFERROR(VLOOKUP(Tabla1[[#This Row],[EMPLEADO]],IS[],3,0),"OTROS")</f>
        <v>CHIHUAHUA</v>
      </c>
      <c r="AQ1781" t="str">
        <f>+IFERROR(VLOOKUP(Tabla1[[#This Row],[EMPLEADO]],IS[[NÓMINA]:[INGENIERO]],2,0),"OTROS")</f>
        <v>VICTOR MENDEZ</v>
      </c>
    </row>
    <row r="1782" spans="1:43" x14ac:dyDescent="0.25">
      <c r="A1782" t="s">
        <v>36</v>
      </c>
      <c r="B1782">
        <v>1</v>
      </c>
      <c r="C1782" t="s">
        <v>4195</v>
      </c>
      <c r="D1782" t="s">
        <v>38</v>
      </c>
      <c r="E1782" t="s">
        <v>2380</v>
      </c>
      <c r="F1782" t="s">
        <v>4196</v>
      </c>
      <c r="G1782" s="17" t="s">
        <v>2382</v>
      </c>
      <c r="H1782" t="s">
        <v>592</v>
      </c>
      <c r="I1782" t="s">
        <v>43</v>
      </c>
      <c r="J1782" t="s">
        <v>8</v>
      </c>
      <c r="K1782" t="s">
        <v>438</v>
      </c>
      <c r="L1782" t="s">
        <v>2383</v>
      </c>
      <c r="M1782" t="s">
        <v>165</v>
      </c>
      <c r="N1782">
        <v>0</v>
      </c>
      <c r="O1782" t="s">
        <v>47</v>
      </c>
      <c r="P1782">
        <v>1</v>
      </c>
      <c r="Q1782" t="s">
        <v>388</v>
      </c>
      <c r="R1782" t="s">
        <v>223</v>
      </c>
      <c r="S1782" t="s">
        <v>139</v>
      </c>
      <c r="T1782" t="s">
        <v>51</v>
      </c>
      <c r="U1782" t="s">
        <v>872</v>
      </c>
      <c r="V1782">
        <v>0</v>
      </c>
      <c r="W1782" s="1">
        <v>0</v>
      </c>
      <c r="X1782">
        <v>1</v>
      </c>
      <c r="Y1782">
        <v>6</v>
      </c>
      <c r="Z1782">
        <v>4</v>
      </c>
      <c r="AA1782">
        <v>1.5</v>
      </c>
      <c r="AB1782" s="2">
        <v>0.125</v>
      </c>
      <c r="AC1782" s="1">
        <v>-196.62500000000003</v>
      </c>
      <c r="AD1782" s="7">
        <v>43488</v>
      </c>
      <c r="AE1782" s="7">
        <v>43488</v>
      </c>
      <c r="AF1782">
        <v>0</v>
      </c>
      <c r="AG1782" t="s">
        <v>53</v>
      </c>
      <c r="AH1782" s="2">
        <v>0</v>
      </c>
      <c r="AI1782" s="1">
        <v>0</v>
      </c>
      <c r="AJ1782" s="1">
        <v>0</v>
      </c>
      <c r="AK1782" s="6" t="str">
        <f>+IF(Tabla1[[#This Row],[REQUEST_TY]]="SR MANTENIMIENTO CORRECTIVO", "EMERGENCIA", "OTROS")</f>
        <v>EMERGENCIA</v>
      </c>
      <c r="AL1782" s="6" t="str">
        <f>+_xlfn.IFS(Tabla1[[#This Row],[Veces obj]]&lt;=1,"0-1",Tabla1[[#This Row],[Veces obj]]&lt;=2,"1-2",Tabla1[[#This Row],[Veces obj]]&lt;=3,"2-3",TRUE,"&gt;3")</f>
        <v>1-2</v>
      </c>
      <c r="AM1782" s="6" t="str">
        <f>+_xlfn.IFS(MONTH(Tabla1[[#This Row],[MES]])&lt;=3,"Q1",MONTH(Tabla1[[#This Row],[MES]])&lt;=6,"Q2",MONTH(Tabla1[[#This Row],[MES]])&lt;=9,"Q3",TRUE,"Q4")</f>
        <v>Q1</v>
      </c>
      <c r="AN1782" t="str">
        <f>+IFERROR(VLOOKUP(Tabla1[[#This Row],[CUENTA]],CTAS[],2,0),"OTROS")</f>
        <v>OTROS</v>
      </c>
      <c r="AO1782">
        <v>1</v>
      </c>
      <c r="AP1782" t="str">
        <f>+IFERROR(VLOOKUP(Tabla1[[#This Row],[EMPLEADO]],IS[],3,0),"OTROS")</f>
        <v>CHIHUAHUA</v>
      </c>
      <c r="AQ1782" t="str">
        <f>+IFERROR(VLOOKUP(Tabla1[[#This Row],[EMPLEADO]],IS[[NÓMINA]:[INGENIERO]],2,0),"OTROS")</f>
        <v>VICTOR MENDEZ</v>
      </c>
    </row>
    <row r="1783" spans="1:43" x14ac:dyDescent="0.25">
      <c r="A1783" t="s">
        <v>36</v>
      </c>
      <c r="B1783">
        <v>1</v>
      </c>
      <c r="C1783" t="s">
        <v>3555</v>
      </c>
      <c r="D1783" t="s">
        <v>3412</v>
      </c>
      <c r="E1783" t="s">
        <v>39</v>
      </c>
      <c r="F1783" t="s">
        <v>3556</v>
      </c>
      <c r="G1783" s="17" t="s">
        <v>1189</v>
      </c>
      <c r="H1783" t="s">
        <v>58</v>
      </c>
      <c r="I1783" t="s">
        <v>43</v>
      </c>
      <c r="J1783" t="s">
        <v>8</v>
      </c>
      <c r="K1783" t="s">
        <v>1190</v>
      </c>
      <c r="L1783" t="s">
        <v>1191</v>
      </c>
      <c r="M1783" t="s">
        <v>736</v>
      </c>
      <c r="N1783">
        <v>0</v>
      </c>
      <c r="O1783" t="s">
        <v>47</v>
      </c>
      <c r="P1783" t="s">
        <v>822</v>
      </c>
      <c r="Q1783" t="s">
        <v>48</v>
      </c>
      <c r="R1783" t="s">
        <v>49</v>
      </c>
      <c r="S1783" t="s">
        <v>50</v>
      </c>
      <c r="T1783" t="s">
        <v>51</v>
      </c>
      <c r="U1783" t="s">
        <v>52</v>
      </c>
      <c r="V1783">
        <v>1</v>
      </c>
      <c r="W1783" s="1">
        <v>715.00000000000011</v>
      </c>
      <c r="X1783">
        <v>0</v>
      </c>
      <c r="Y1783">
        <v>5</v>
      </c>
      <c r="Z1783">
        <v>5</v>
      </c>
      <c r="AA1783">
        <v>1</v>
      </c>
      <c r="AB1783" s="2">
        <v>0</v>
      </c>
      <c r="AC1783" s="1">
        <v>0</v>
      </c>
      <c r="AD1783" s="7">
        <v>43476</v>
      </c>
      <c r="AE1783" s="7">
        <v>43476</v>
      </c>
      <c r="AF1783">
        <v>0</v>
      </c>
      <c r="AG1783" t="s">
        <v>53</v>
      </c>
      <c r="AH1783" s="2">
        <v>0</v>
      </c>
      <c r="AI1783" s="1">
        <v>0</v>
      </c>
      <c r="AJ1783" s="1">
        <v>0</v>
      </c>
      <c r="AK1783" s="6" t="str">
        <f>+IF(Tabla1[[#This Row],[REQUEST_TY]]="SR MANTENIMIENTO CORRECTIVO", "EMERGENCIA", "OTROS")</f>
        <v>OTROS</v>
      </c>
      <c r="AL1783" s="6" t="str">
        <f>+_xlfn.IFS(Tabla1[[#This Row],[Veces obj]]&lt;=1,"0-1",Tabla1[[#This Row],[Veces obj]]&lt;=2,"1-2",Tabla1[[#This Row],[Veces obj]]&lt;=3,"2-3",TRUE,"&gt;3")</f>
        <v>0-1</v>
      </c>
      <c r="AM1783" s="6" t="str">
        <f>+_xlfn.IFS(MONTH(Tabla1[[#This Row],[MES]])&lt;=3,"Q1",MONTH(Tabla1[[#This Row],[MES]])&lt;=6,"Q2",MONTH(Tabla1[[#This Row],[MES]])&lt;=9,"Q3",TRUE,"Q4")</f>
        <v>Q1</v>
      </c>
      <c r="AN1783" t="str">
        <f>+IFERROR(VLOOKUP(Tabla1[[#This Row],[CUENTA]],CTAS[],2,0),"OTROS")</f>
        <v>OTROS</v>
      </c>
      <c r="AP1783" t="str">
        <f>+IFERROR(VLOOKUP(Tabla1[[#This Row],[EMPLEADO]],IS[],3,0),"OTROS")</f>
        <v>OTROS</v>
      </c>
      <c r="AQ1783" t="str">
        <f>+IFERROR(VLOOKUP(Tabla1[[#This Row],[EMPLEADO]],IS[[NÓMINA]:[INGENIERO]],2,0),"OTROS")</f>
        <v>OTROS</v>
      </c>
    </row>
    <row r="1784" spans="1:43" x14ac:dyDescent="0.25">
      <c r="A1784" t="s">
        <v>36</v>
      </c>
      <c r="B1784">
        <v>1</v>
      </c>
      <c r="C1784" t="s">
        <v>3838</v>
      </c>
      <c r="D1784" t="s">
        <v>3346</v>
      </c>
      <c r="E1784" t="s">
        <v>39</v>
      </c>
      <c r="F1784" t="s">
        <v>3839</v>
      </c>
      <c r="G1784" s="17" t="s">
        <v>3840</v>
      </c>
      <c r="H1784" t="s">
        <v>271</v>
      </c>
      <c r="I1784" t="s">
        <v>43</v>
      </c>
      <c r="J1784" t="s">
        <v>8</v>
      </c>
      <c r="K1784" t="s">
        <v>44</v>
      </c>
      <c r="L1784" t="s">
        <v>3425</v>
      </c>
      <c r="M1784" t="s">
        <v>518</v>
      </c>
      <c r="N1784">
        <v>1</v>
      </c>
      <c r="O1784" t="s">
        <v>105</v>
      </c>
      <c r="P1784" t="s">
        <v>822</v>
      </c>
      <c r="Q1784" t="s">
        <v>48</v>
      </c>
      <c r="R1784" t="s">
        <v>49</v>
      </c>
      <c r="S1784" t="s">
        <v>50</v>
      </c>
      <c r="T1784" t="s">
        <v>51</v>
      </c>
      <c r="U1784" t="s">
        <v>52</v>
      </c>
      <c r="V1784">
        <v>1</v>
      </c>
      <c r="W1784" s="1">
        <v>0</v>
      </c>
      <c r="X1784">
        <v>0</v>
      </c>
      <c r="Y1784">
        <v>5</v>
      </c>
      <c r="Z1784">
        <v>5</v>
      </c>
      <c r="AA1784">
        <v>1</v>
      </c>
      <c r="AB1784" s="2">
        <v>0</v>
      </c>
      <c r="AC1784" s="1">
        <v>0</v>
      </c>
      <c r="AD1784" s="7">
        <v>43494</v>
      </c>
      <c r="AE1784" s="7">
        <v>43495</v>
      </c>
      <c r="AF1784">
        <v>1</v>
      </c>
      <c r="AG1784" t="s">
        <v>53</v>
      </c>
      <c r="AH1784" s="2">
        <v>0</v>
      </c>
      <c r="AI1784" s="1">
        <v>0</v>
      </c>
      <c r="AJ1784" s="1">
        <v>0</v>
      </c>
      <c r="AK1784" s="6" t="str">
        <f>+IF(Tabla1[[#This Row],[REQUEST_TY]]="SR MANTENIMIENTO CORRECTIVO", "EMERGENCIA", "OTROS")</f>
        <v>OTROS</v>
      </c>
      <c r="AL1784" s="6" t="str">
        <f>+_xlfn.IFS(Tabla1[[#This Row],[Veces obj]]&lt;=1,"0-1",Tabla1[[#This Row],[Veces obj]]&lt;=2,"1-2",Tabla1[[#This Row],[Veces obj]]&lt;=3,"2-3",TRUE,"&gt;3")</f>
        <v>0-1</v>
      </c>
      <c r="AM1784" s="6" t="str">
        <f>+_xlfn.IFS(MONTH(Tabla1[[#This Row],[MES]])&lt;=3,"Q1",MONTH(Tabla1[[#This Row],[MES]])&lt;=6,"Q2",MONTH(Tabla1[[#This Row],[MES]])&lt;=9,"Q3",TRUE,"Q4")</f>
        <v>Q1</v>
      </c>
      <c r="AN1784" t="str">
        <f>+IFERROR(VLOOKUP(Tabla1[[#This Row],[CUENTA]],CTAS[],2,0),"OTROS")</f>
        <v>OTROS</v>
      </c>
      <c r="AP1784" t="str">
        <f>+IFERROR(VLOOKUP(Tabla1[[#This Row],[EMPLEADO]],IS[],3,0),"OTROS")</f>
        <v>OTROS</v>
      </c>
      <c r="AQ1784" t="str">
        <f>+IFERROR(VLOOKUP(Tabla1[[#This Row],[EMPLEADO]],IS[[NÓMINA]:[INGENIERO]],2,0),"OTROS")</f>
        <v>OTROS</v>
      </c>
    </row>
    <row r="1785" spans="1:43" x14ac:dyDescent="0.25">
      <c r="A1785" t="s">
        <v>36</v>
      </c>
      <c r="B1785">
        <v>1</v>
      </c>
      <c r="C1785" t="s">
        <v>3841</v>
      </c>
      <c r="D1785" t="s">
        <v>3346</v>
      </c>
      <c r="E1785" t="s">
        <v>39</v>
      </c>
      <c r="F1785" t="s">
        <v>3839</v>
      </c>
      <c r="G1785" s="17" t="s">
        <v>3842</v>
      </c>
      <c r="H1785" t="s">
        <v>868</v>
      </c>
      <c r="I1785" t="s">
        <v>43</v>
      </c>
      <c r="J1785" t="s">
        <v>8</v>
      </c>
      <c r="K1785" t="s">
        <v>44</v>
      </c>
      <c r="L1785" t="s">
        <v>2626</v>
      </c>
      <c r="M1785" t="s">
        <v>871</v>
      </c>
      <c r="N1785">
        <v>1</v>
      </c>
      <c r="O1785" t="s">
        <v>47</v>
      </c>
      <c r="P1785" t="s">
        <v>822</v>
      </c>
      <c r="Q1785" t="s">
        <v>48</v>
      </c>
      <c r="R1785" t="s">
        <v>49</v>
      </c>
      <c r="S1785" t="s">
        <v>50</v>
      </c>
      <c r="T1785" t="s">
        <v>51</v>
      </c>
      <c r="U1785" t="s">
        <v>52</v>
      </c>
      <c r="V1785">
        <v>1</v>
      </c>
      <c r="W1785" s="1">
        <v>0</v>
      </c>
      <c r="X1785">
        <v>0</v>
      </c>
      <c r="Y1785">
        <v>5</v>
      </c>
      <c r="Z1785">
        <v>5</v>
      </c>
      <c r="AA1785">
        <v>1</v>
      </c>
      <c r="AB1785" s="2">
        <v>0</v>
      </c>
      <c r="AC1785" s="1">
        <v>0</v>
      </c>
      <c r="AD1785" s="7">
        <v>43494</v>
      </c>
      <c r="AE1785" s="7">
        <v>43495</v>
      </c>
      <c r="AF1785">
        <v>1</v>
      </c>
      <c r="AG1785" t="s">
        <v>53</v>
      </c>
      <c r="AH1785" s="2">
        <v>0</v>
      </c>
      <c r="AI1785" s="1">
        <v>0</v>
      </c>
      <c r="AJ1785" s="1">
        <v>0</v>
      </c>
      <c r="AK1785" s="6" t="str">
        <f>+IF(Tabla1[[#This Row],[REQUEST_TY]]="SR MANTENIMIENTO CORRECTIVO", "EMERGENCIA", "OTROS")</f>
        <v>OTROS</v>
      </c>
      <c r="AL1785" s="6" t="str">
        <f>+_xlfn.IFS(Tabla1[[#This Row],[Veces obj]]&lt;=1,"0-1",Tabla1[[#This Row],[Veces obj]]&lt;=2,"1-2",Tabla1[[#This Row],[Veces obj]]&lt;=3,"2-3",TRUE,"&gt;3")</f>
        <v>0-1</v>
      </c>
      <c r="AM1785" s="6" t="str">
        <f>+_xlfn.IFS(MONTH(Tabla1[[#This Row],[MES]])&lt;=3,"Q1",MONTH(Tabla1[[#This Row],[MES]])&lt;=6,"Q2",MONTH(Tabla1[[#This Row],[MES]])&lt;=9,"Q3",TRUE,"Q4")</f>
        <v>Q1</v>
      </c>
      <c r="AN1785" t="str">
        <f>+IFERROR(VLOOKUP(Tabla1[[#This Row],[CUENTA]],CTAS[],2,0),"OTROS")</f>
        <v>OTROS</v>
      </c>
      <c r="AP1785" t="str">
        <f>+IFERROR(VLOOKUP(Tabla1[[#This Row],[EMPLEADO]],IS[],3,0),"OTROS")</f>
        <v>OTROS</v>
      </c>
      <c r="AQ1785" t="str">
        <f>+IFERROR(VLOOKUP(Tabla1[[#This Row],[EMPLEADO]],IS[[NÓMINA]:[INGENIERO]],2,0),"OTROS")</f>
        <v>OTROS</v>
      </c>
    </row>
    <row r="1786" spans="1:43" x14ac:dyDescent="0.25">
      <c r="A1786" t="s">
        <v>36</v>
      </c>
      <c r="B1786">
        <v>1</v>
      </c>
      <c r="C1786" t="s">
        <v>3850</v>
      </c>
      <c r="D1786" t="s">
        <v>3346</v>
      </c>
      <c r="E1786" t="s">
        <v>39</v>
      </c>
      <c r="F1786" t="s">
        <v>3851</v>
      </c>
      <c r="G1786" s="17" t="s">
        <v>3852</v>
      </c>
      <c r="H1786" t="s">
        <v>42</v>
      </c>
      <c r="I1786" t="s">
        <v>43</v>
      </c>
      <c r="J1786" t="s">
        <v>8</v>
      </c>
      <c r="K1786" t="s">
        <v>2886</v>
      </c>
      <c r="L1786" t="s">
        <v>3566</v>
      </c>
      <c r="M1786" t="s">
        <v>131</v>
      </c>
      <c r="N1786">
        <v>1</v>
      </c>
      <c r="O1786" t="s">
        <v>47</v>
      </c>
      <c r="P1786" t="s">
        <v>822</v>
      </c>
      <c r="Q1786" t="s">
        <v>48</v>
      </c>
      <c r="R1786" t="s">
        <v>49</v>
      </c>
      <c r="S1786" t="s">
        <v>50</v>
      </c>
      <c r="T1786" t="s">
        <v>51</v>
      </c>
      <c r="U1786" t="s">
        <v>52</v>
      </c>
      <c r="V1786">
        <v>1</v>
      </c>
      <c r="W1786" s="1">
        <v>0</v>
      </c>
      <c r="X1786">
        <v>0</v>
      </c>
      <c r="Y1786">
        <v>5</v>
      </c>
      <c r="Z1786">
        <v>5</v>
      </c>
      <c r="AA1786">
        <v>1</v>
      </c>
      <c r="AB1786" s="2">
        <v>0</v>
      </c>
      <c r="AC1786" s="1">
        <v>0</v>
      </c>
      <c r="AD1786" s="7">
        <v>43494</v>
      </c>
      <c r="AE1786" s="7">
        <v>43495</v>
      </c>
      <c r="AF1786">
        <v>1</v>
      </c>
      <c r="AG1786" t="s">
        <v>53</v>
      </c>
      <c r="AH1786" s="2">
        <v>0</v>
      </c>
      <c r="AI1786" s="1">
        <v>0</v>
      </c>
      <c r="AJ1786" s="1">
        <v>0</v>
      </c>
      <c r="AK1786" s="6" t="str">
        <f>+IF(Tabla1[[#This Row],[REQUEST_TY]]="SR MANTENIMIENTO CORRECTIVO", "EMERGENCIA", "OTROS")</f>
        <v>OTROS</v>
      </c>
      <c r="AL1786" s="6" t="str">
        <f>+_xlfn.IFS(Tabla1[[#This Row],[Veces obj]]&lt;=1,"0-1",Tabla1[[#This Row],[Veces obj]]&lt;=2,"1-2",Tabla1[[#This Row],[Veces obj]]&lt;=3,"2-3",TRUE,"&gt;3")</f>
        <v>0-1</v>
      </c>
      <c r="AM1786" s="6" t="str">
        <f>+_xlfn.IFS(MONTH(Tabla1[[#This Row],[MES]])&lt;=3,"Q1",MONTH(Tabla1[[#This Row],[MES]])&lt;=6,"Q2",MONTH(Tabla1[[#This Row],[MES]])&lt;=9,"Q3",TRUE,"Q4")</f>
        <v>Q1</v>
      </c>
      <c r="AN1786" t="str">
        <f>+IFERROR(VLOOKUP(Tabla1[[#This Row],[CUENTA]],CTAS[],2,0),"OTROS")</f>
        <v>OTROS</v>
      </c>
      <c r="AP1786" t="str">
        <f>+IFERROR(VLOOKUP(Tabla1[[#This Row],[EMPLEADO]],IS[],3,0),"OTROS")</f>
        <v>OTROS</v>
      </c>
      <c r="AQ1786" t="str">
        <f>+IFERROR(VLOOKUP(Tabla1[[#This Row],[EMPLEADO]],IS[[NÓMINA]:[INGENIERO]],2,0),"OTROS")</f>
        <v>OTROS</v>
      </c>
    </row>
    <row r="1787" spans="1:43" x14ac:dyDescent="0.25">
      <c r="A1787" t="s">
        <v>36</v>
      </c>
      <c r="B1787">
        <v>1</v>
      </c>
      <c r="C1787" t="s">
        <v>3567</v>
      </c>
      <c r="D1787" t="s">
        <v>3346</v>
      </c>
      <c r="E1787" t="s">
        <v>39</v>
      </c>
      <c r="F1787" t="s">
        <v>3568</v>
      </c>
      <c r="G1787" s="17" t="s">
        <v>3569</v>
      </c>
      <c r="H1787" t="s">
        <v>42</v>
      </c>
      <c r="I1787" t="s">
        <v>43</v>
      </c>
      <c r="J1787" t="s">
        <v>8</v>
      </c>
      <c r="K1787" t="s">
        <v>798</v>
      </c>
      <c r="L1787" t="s">
        <v>3147</v>
      </c>
      <c r="M1787" t="s">
        <v>794</v>
      </c>
      <c r="N1787">
        <v>1</v>
      </c>
      <c r="O1787" t="s">
        <v>47</v>
      </c>
      <c r="P1787" t="s">
        <v>822</v>
      </c>
      <c r="Q1787" t="s">
        <v>48</v>
      </c>
      <c r="R1787" t="s">
        <v>49</v>
      </c>
      <c r="S1787" t="s">
        <v>50</v>
      </c>
      <c r="T1787" t="s">
        <v>51</v>
      </c>
      <c r="U1787" t="s">
        <v>52</v>
      </c>
      <c r="V1787">
        <v>1</v>
      </c>
      <c r="W1787" s="1">
        <v>0</v>
      </c>
      <c r="X1787">
        <v>0</v>
      </c>
      <c r="Y1787">
        <v>5</v>
      </c>
      <c r="Z1787">
        <v>5</v>
      </c>
      <c r="AA1787">
        <v>1</v>
      </c>
      <c r="AB1787" s="2">
        <v>0</v>
      </c>
      <c r="AC1787" s="1">
        <v>0</v>
      </c>
      <c r="AD1787" s="7">
        <v>43475</v>
      </c>
      <c r="AE1787" s="7">
        <v>43476</v>
      </c>
      <c r="AF1787">
        <v>1</v>
      </c>
      <c r="AG1787" t="s">
        <v>53</v>
      </c>
      <c r="AH1787" s="2">
        <v>0</v>
      </c>
      <c r="AI1787" s="1">
        <v>0</v>
      </c>
      <c r="AJ1787" s="1">
        <v>0</v>
      </c>
      <c r="AK1787" s="6" t="str">
        <f>+IF(Tabla1[[#This Row],[REQUEST_TY]]="SR MANTENIMIENTO CORRECTIVO", "EMERGENCIA", "OTROS")</f>
        <v>OTROS</v>
      </c>
      <c r="AL1787" s="6" t="str">
        <f>+_xlfn.IFS(Tabla1[[#This Row],[Veces obj]]&lt;=1,"0-1",Tabla1[[#This Row],[Veces obj]]&lt;=2,"1-2",Tabla1[[#This Row],[Veces obj]]&lt;=3,"2-3",TRUE,"&gt;3")</f>
        <v>0-1</v>
      </c>
      <c r="AM1787" s="6" t="str">
        <f>+_xlfn.IFS(MONTH(Tabla1[[#This Row],[MES]])&lt;=3,"Q1",MONTH(Tabla1[[#This Row],[MES]])&lt;=6,"Q2",MONTH(Tabla1[[#This Row],[MES]])&lt;=9,"Q3",TRUE,"Q4")</f>
        <v>Q1</v>
      </c>
      <c r="AN1787" t="str">
        <f>+IFERROR(VLOOKUP(Tabla1[[#This Row],[CUENTA]],CTAS[],2,0),"OTROS")</f>
        <v>OTROS</v>
      </c>
      <c r="AP1787" t="str">
        <f>+IFERROR(VLOOKUP(Tabla1[[#This Row],[EMPLEADO]],IS[],3,0),"OTROS")</f>
        <v>OTROS</v>
      </c>
      <c r="AQ1787" t="str">
        <f>+IFERROR(VLOOKUP(Tabla1[[#This Row],[EMPLEADO]],IS[[NÓMINA]:[INGENIERO]],2,0),"OTROS")</f>
        <v>OTROS</v>
      </c>
    </row>
    <row r="1788" spans="1:43" x14ac:dyDescent="0.25">
      <c r="A1788" t="s">
        <v>36</v>
      </c>
      <c r="B1788">
        <v>1</v>
      </c>
      <c r="C1788" t="s">
        <v>3570</v>
      </c>
      <c r="D1788" t="s">
        <v>3346</v>
      </c>
      <c r="E1788" t="s">
        <v>39</v>
      </c>
      <c r="F1788" t="s">
        <v>3571</v>
      </c>
      <c r="G1788" s="17" t="s">
        <v>3572</v>
      </c>
      <c r="H1788" t="s">
        <v>42</v>
      </c>
      <c r="I1788" t="s">
        <v>43</v>
      </c>
      <c r="J1788" t="s">
        <v>8</v>
      </c>
      <c r="K1788" t="s">
        <v>798</v>
      </c>
      <c r="L1788" t="s">
        <v>3573</v>
      </c>
      <c r="M1788" t="s">
        <v>131</v>
      </c>
      <c r="N1788">
        <v>1</v>
      </c>
      <c r="O1788" t="s">
        <v>47</v>
      </c>
      <c r="P1788" t="s">
        <v>822</v>
      </c>
      <c r="Q1788" t="s">
        <v>48</v>
      </c>
      <c r="R1788" t="s">
        <v>49</v>
      </c>
      <c r="S1788" t="s">
        <v>50</v>
      </c>
      <c r="T1788" t="s">
        <v>51</v>
      </c>
      <c r="U1788" t="s">
        <v>52</v>
      </c>
      <c r="V1788">
        <v>1</v>
      </c>
      <c r="W1788" s="1">
        <v>0</v>
      </c>
      <c r="X1788">
        <v>0</v>
      </c>
      <c r="Y1788">
        <v>5</v>
      </c>
      <c r="Z1788">
        <v>5</v>
      </c>
      <c r="AA1788">
        <v>1</v>
      </c>
      <c r="AB1788" s="2">
        <v>0</v>
      </c>
      <c r="AC1788" s="1">
        <v>0</v>
      </c>
      <c r="AD1788" s="7">
        <v>43475</v>
      </c>
      <c r="AE1788" s="7">
        <v>43476</v>
      </c>
      <c r="AF1788">
        <v>1</v>
      </c>
      <c r="AG1788" t="s">
        <v>53</v>
      </c>
      <c r="AH1788" s="2">
        <v>0</v>
      </c>
      <c r="AI1788" s="1">
        <v>0</v>
      </c>
      <c r="AJ1788" s="1">
        <v>0</v>
      </c>
      <c r="AK1788" s="6" t="str">
        <f>+IF(Tabla1[[#This Row],[REQUEST_TY]]="SR MANTENIMIENTO CORRECTIVO", "EMERGENCIA", "OTROS")</f>
        <v>OTROS</v>
      </c>
      <c r="AL1788" s="6" t="str">
        <f>+_xlfn.IFS(Tabla1[[#This Row],[Veces obj]]&lt;=1,"0-1",Tabla1[[#This Row],[Veces obj]]&lt;=2,"1-2",Tabla1[[#This Row],[Veces obj]]&lt;=3,"2-3",TRUE,"&gt;3")</f>
        <v>0-1</v>
      </c>
      <c r="AM1788" s="6" t="str">
        <f>+_xlfn.IFS(MONTH(Tabla1[[#This Row],[MES]])&lt;=3,"Q1",MONTH(Tabla1[[#This Row],[MES]])&lt;=6,"Q2",MONTH(Tabla1[[#This Row],[MES]])&lt;=9,"Q3",TRUE,"Q4")</f>
        <v>Q1</v>
      </c>
      <c r="AN1788" t="str">
        <f>+IFERROR(VLOOKUP(Tabla1[[#This Row],[CUENTA]],CTAS[],2,0),"OTROS")</f>
        <v>OTROS</v>
      </c>
      <c r="AP1788" t="str">
        <f>+IFERROR(VLOOKUP(Tabla1[[#This Row],[EMPLEADO]],IS[],3,0),"OTROS")</f>
        <v>OTROS</v>
      </c>
      <c r="AQ1788" t="str">
        <f>+IFERROR(VLOOKUP(Tabla1[[#This Row],[EMPLEADO]],IS[[NÓMINA]:[INGENIERO]],2,0),"OTROS")</f>
        <v>OTROS</v>
      </c>
    </row>
    <row r="1789" spans="1:43" x14ac:dyDescent="0.25">
      <c r="A1789" t="s">
        <v>36</v>
      </c>
      <c r="B1789">
        <v>1</v>
      </c>
      <c r="C1789" t="s">
        <v>3859</v>
      </c>
      <c r="D1789" t="s">
        <v>3346</v>
      </c>
      <c r="E1789" t="s">
        <v>39</v>
      </c>
      <c r="F1789" t="s">
        <v>3860</v>
      </c>
      <c r="G1789" s="17" t="s">
        <v>3861</v>
      </c>
      <c r="H1789" t="s">
        <v>42</v>
      </c>
      <c r="I1789" t="s">
        <v>43</v>
      </c>
      <c r="J1789" t="s">
        <v>8</v>
      </c>
      <c r="K1789" t="s">
        <v>44</v>
      </c>
      <c r="L1789" t="s">
        <v>3666</v>
      </c>
      <c r="M1789" t="s">
        <v>131</v>
      </c>
      <c r="N1789">
        <v>1</v>
      </c>
      <c r="O1789" t="s">
        <v>47</v>
      </c>
      <c r="P1789" t="s">
        <v>822</v>
      </c>
      <c r="Q1789" t="s">
        <v>48</v>
      </c>
      <c r="R1789" t="s">
        <v>49</v>
      </c>
      <c r="S1789" t="s">
        <v>50</v>
      </c>
      <c r="T1789" t="s">
        <v>51</v>
      </c>
      <c r="U1789" t="s">
        <v>52</v>
      </c>
      <c r="V1789">
        <v>1</v>
      </c>
      <c r="W1789" s="1">
        <v>0</v>
      </c>
      <c r="X1789">
        <v>0</v>
      </c>
      <c r="Y1789">
        <v>5</v>
      </c>
      <c r="Z1789">
        <v>5</v>
      </c>
      <c r="AA1789">
        <v>1</v>
      </c>
      <c r="AB1789" s="2">
        <v>0</v>
      </c>
      <c r="AC1789" s="1">
        <v>0</v>
      </c>
      <c r="AD1789" s="7">
        <v>43494</v>
      </c>
      <c r="AE1789" s="7">
        <v>43495</v>
      </c>
      <c r="AF1789">
        <v>1</v>
      </c>
      <c r="AG1789" t="s">
        <v>53</v>
      </c>
      <c r="AH1789" s="2">
        <v>0</v>
      </c>
      <c r="AI1789" s="1">
        <v>0</v>
      </c>
      <c r="AJ1789" s="1">
        <v>0</v>
      </c>
      <c r="AK1789" s="6" t="str">
        <f>+IF(Tabla1[[#This Row],[REQUEST_TY]]="SR MANTENIMIENTO CORRECTIVO", "EMERGENCIA", "OTROS")</f>
        <v>OTROS</v>
      </c>
      <c r="AL1789" s="6" t="str">
        <f>+_xlfn.IFS(Tabla1[[#This Row],[Veces obj]]&lt;=1,"0-1",Tabla1[[#This Row],[Veces obj]]&lt;=2,"1-2",Tabla1[[#This Row],[Veces obj]]&lt;=3,"2-3",TRUE,"&gt;3")</f>
        <v>0-1</v>
      </c>
      <c r="AM1789" s="6" t="str">
        <f>+_xlfn.IFS(MONTH(Tabla1[[#This Row],[MES]])&lt;=3,"Q1",MONTH(Tabla1[[#This Row],[MES]])&lt;=6,"Q2",MONTH(Tabla1[[#This Row],[MES]])&lt;=9,"Q3",TRUE,"Q4")</f>
        <v>Q1</v>
      </c>
      <c r="AN1789" t="str">
        <f>+IFERROR(VLOOKUP(Tabla1[[#This Row],[CUENTA]],CTAS[],2,0),"OTROS")</f>
        <v>OTROS</v>
      </c>
      <c r="AP1789" t="str">
        <f>+IFERROR(VLOOKUP(Tabla1[[#This Row],[EMPLEADO]],IS[],3,0),"OTROS")</f>
        <v>OTROS</v>
      </c>
      <c r="AQ1789" t="str">
        <f>+IFERROR(VLOOKUP(Tabla1[[#This Row],[EMPLEADO]],IS[[NÓMINA]:[INGENIERO]],2,0),"OTROS")</f>
        <v>OTROS</v>
      </c>
    </row>
    <row r="1790" spans="1:43" x14ac:dyDescent="0.25">
      <c r="A1790" t="s">
        <v>36</v>
      </c>
      <c r="B1790">
        <v>1</v>
      </c>
      <c r="C1790" t="s">
        <v>3578</v>
      </c>
      <c r="D1790" t="s">
        <v>3346</v>
      </c>
      <c r="E1790" t="s">
        <v>558</v>
      </c>
      <c r="F1790" t="s">
        <v>3579</v>
      </c>
      <c r="G1790" s="17" t="s">
        <v>3580</v>
      </c>
      <c r="H1790" t="s">
        <v>42</v>
      </c>
      <c r="I1790" t="s">
        <v>43</v>
      </c>
      <c r="J1790" t="s">
        <v>8</v>
      </c>
      <c r="K1790" t="s">
        <v>798</v>
      </c>
      <c r="L1790" t="s">
        <v>3147</v>
      </c>
      <c r="M1790" t="s">
        <v>794</v>
      </c>
      <c r="N1790">
        <v>1</v>
      </c>
      <c r="O1790" t="s">
        <v>47</v>
      </c>
      <c r="P1790" t="s">
        <v>822</v>
      </c>
      <c r="Q1790" t="s">
        <v>48</v>
      </c>
      <c r="R1790" t="s">
        <v>95</v>
      </c>
      <c r="S1790" t="s">
        <v>64</v>
      </c>
      <c r="T1790" t="s">
        <v>51</v>
      </c>
      <c r="U1790" t="s">
        <v>96</v>
      </c>
      <c r="V1790">
        <v>1</v>
      </c>
      <c r="W1790" s="1">
        <v>0</v>
      </c>
      <c r="X1790">
        <v>0</v>
      </c>
      <c r="Y1790">
        <v>5</v>
      </c>
      <c r="Z1790">
        <v>5</v>
      </c>
      <c r="AA1790">
        <v>1</v>
      </c>
      <c r="AB1790" s="2">
        <v>0</v>
      </c>
      <c r="AC1790" s="1">
        <v>0</v>
      </c>
      <c r="AD1790" s="7">
        <v>43473</v>
      </c>
      <c r="AE1790" s="7">
        <v>43476</v>
      </c>
      <c r="AF1790">
        <v>3</v>
      </c>
      <c r="AG1790" t="s">
        <v>1680</v>
      </c>
      <c r="AH1790" s="2">
        <v>0</v>
      </c>
      <c r="AI1790" s="1">
        <v>0</v>
      </c>
      <c r="AJ1790" s="1">
        <v>0</v>
      </c>
      <c r="AK1790" s="6" t="str">
        <f>+IF(Tabla1[[#This Row],[REQUEST_TY]]="SR MANTENIMIENTO CORRECTIVO", "EMERGENCIA", "OTROS")</f>
        <v>OTROS</v>
      </c>
      <c r="AL1790" s="6" t="str">
        <f>+_xlfn.IFS(Tabla1[[#This Row],[Veces obj]]&lt;=1,"0-1",Tabla1[[#This Row],[Veces obj]]&lt;=2,"1-2",Tabla1[[#This Row],[Veces obj]]&lt;=3,"2-3",TRUE,"&gt;3")</f>
        <v>0-1</v>
      </c>
      <c r="AM1790" s="6" t="str">
        <f>+_xlfn.IFS(MONTH(Tabla1[[#This Row],[MES]])&lt;=3,"Q1",MONTH(Tabla1[[#This Row],[MES]])&lt;=6,"Q2",MONTH(Tabla1[[#This Row],[MES]])&lt;=9,"Q3",TRUE,"Q4")</f>
        <v>Q1</v>
      </c>
      <c r="AN1790" t="str">
        <f>+IFERROR(VLOOKUP(Tabla1[[#This Row],[CUENTA]],CTAS[],2,0),"OTROS")</f>
        <v>OTROS</v>
      </c>
      <c r="AP1790" t="str">
        <f>+IFERROR(VLOOKUP(Tabla1[[#This Row],[EMPLEADO]],IS[],3,0),"OTROS")</f>
        <v>OTROS</v>
      </c>
      <c r="AQ1790" t="str">
        <f>+IFERROR(VLOOKUP(Tabla1[[#This Row],[EMPLEADO]],IS[[NÓMINA]:[INGENIERO]],2,0),"OTROS")</f>
        <v>OTROS</v>
      </c>
    </row>
    <row r="1791" spans="1:43" x14ac:dyDescent="0.25">
      <c r="A1791" t="s">
        <v>36</v>
      </c>
      <c r="B1791">
        <v>1</v>
      </c>
      <c r="C1791" t="s">
        <v>3581</v>
      </c>
      <c r="D1791" t="s">
        <v>3346</v>
      </c>
      <c r="E1791" t="s">
        <v>39</v>
      </c>
      <c r="F1791" t="s">
        <v>3582</v>
      </c>
      <c r="G1791" s="17" t="s">
        <v>3583</v>
      </c>
      <c r="H1791" t="s">
        <v>42</v>
      </c>
      <c r="I1791" t="s">
        <v>43</v>
      </c>
      <c r="J1791" t="s">
        <v>8</v>
      </c>
      <c r="K1791" t="s">
        <v>798</v>
      </c>
      <c r="L1791" t="s">
        <v>1729</v>
      </c>
      <c r="M1791" t="s">
        <v>131</v>
      </c>
      <c r="N1791">
        <v>1</v>
      </c>
      <c r="O1791" t="s">
        <v>47</v>
      </c>
      <c r="P1791" t="s">
        <v>822</v>
      </c>
      <c r="Q1791" t="s">
        <v>48</v>
      </c>
      <c r="R1791" t="s">
        <v>49</v>
      </c>
      <c r="S1791" t="s">
        <v>50</v>
      </c>
      <c r="T1791" t="s">
        <v>51</v>
      </c>
      <c r="U1791" t="s">
        <v>52</v>
      </c>
      <c r="V1791">
        <v>1</v>
      </c>
      <c r="W1791" s="1">
        <v>0</v>
      </c>
      <c r="X1791">
        <v>0</v>
      </c>
      <c r="Y1791">
        <v>5</v>
      </c>
      <c r="Z1791">
        <v>5</v>
      </c>
      <c r="AA1791">
        <v>1</v>
      </c>
      <c r="AB1791" s="2">
        <v>0</v>
      </c>
      <c r="AC1791" s="1">
        <v>0</v>
      </c>
      <c r="AD1791" s="7">
        <v>43473</v>
      </c>
      <c r="AE1791" s="7">
        <v>43476</v>
      </c>
      <c r="AF1791">
        <v>3</v>
      </c>
      <c r="AG1791" t="s">
        <v>1680</v>
      </c>
      <c r="AH1791" s="2">
        <v>0</v>
      </c>
      <c r="AI1791" s="1">
        <v>0</v>
      </c>
      <c r="AJ1791" s="1">
        <v>0</v>
      </c>
      <c r="AK1791" s="6" t="str">
        <f>+IF(Tabla1[[#This Row],[REQUEST_TY]]="SR MANTENIMIENTO CORRECTIVO", "EMERGENCIA", "OTROS")</f>
        <v>OTROS</v>
      </c>
      <c r="AL1791" s="6" t="str">
        <f>+_xlfn.IFS(Tabla1[[#This Row],[Veces obj]]&lt;=1,"0-1",Tabla1[[#This Row],[Veces obj]]&lt;=2,"1-2",Tabla1[[#This Row],[Veces obj]]&lt;=3,"2-3",TRUE,"&gt;3")</f>
        <v>0-1</v>
      </c>
      <c r="AM1791" s="6" t="str">
        <f>+_xlfn.IFS(MONTH(Tabla1[[#This Row],[MES]])&lt;=3,"Q1",MONTH(Tabla1[[#This Row],[MES]])&lt;=6,"Q2",MONTH(Tabla1[[#This Row],[MES]])&lt;=9,"Q3",TRUE,"Q4")</f>
        <v>Q1</v>
      </c>
      <c r="AN1791" t="str">
        <f>+IFERROR(VLOOKUP(Tabla1[[#This Row],[CUENTA]],CTAS[],2,0),"OTROS")</f>
        <v>OTROS</v>
      </c>
      <c r="AP1791" t="str">
        <f>+IFERROR(VLOOKUP(Tabla1[[#This Row],[EMPLEADO]],IS[],3,0),"OTROS")</f>
        <v>OTROS</v>
      </c>
      <c r="AQ1791" t="str">
        <f>+IFERROR(VLOOKUP(Tabla1[[#This Row],[EMPLEADO]],IS[[NÓMINA]:[INGENIERO]],2,0),"OTROS")</f>
        <v>OTROS</v>
      </c>
    </row>
    <row r="1792" spans="1:43" x14ac:dyDescent="0.25">
      <c r="A1792" t="s">
        <v>36</v>
      </c>
      <c r="B1792">
        <v>1</v>
      </c>
      <c r="C1792" t="s">
        <v>3584</v>
      </c>
      <c r="D1792" t="s">
        <v>3346</v>
      </c>
      <c r="E1792" t="s">
        <v>39</v>
      </c>
      <c r="F1792" t="s">
        <v>3585</v>
      </c>
      <c r="G1792" s="17" t="s">
        <v>3586</v>
      </c>
      <c r="H1792" t="s">
        <v>42</v>
      </c>
      <c r="I1792" t="s">
        <v>43</v>
      </c>
      <c r="J1792" t="s">
        <v>8</v>
      </c>
      <c r="K1792" t="s">
        <v>798</v>
      </c>
      <c r="L1792" t="s">
        <v>1729</v>
      </c>
      <c r="M1792" t="s">
        <v>131</v>
      </c>
      <c r="N1792">
        <v>1</v>
      </c>
      <c r="O1792" t="s">
        <v>47</v>
      </c>
      <c r="P1792" t="s">
        <v>822</v>
      </c>
      <c r="Q1792" t="s">
        <v>48</v>
      </c>
      <c r="R1792" t="s">
        <v>49</v>
      </c>
      <c r="S1792" t="s">
        <v>50</v>
      </c>
      <c r="T1792" t="s">
        <v>51</v>
      </c>
      <c r="U1792" t="s">
        <v>52</v>
      </c>
      <c r="V1792">
        <v>1</v>
      </c>
      <c r="W1792" s="1">
        <v>0</v>
      </c>
      <c r="X1792">
        <v>0</v>
      </c>
      <c r="Y1792">
        <v>5</v>
      </c>
      <c r="Z1792">
        <v>5</v>
      </c>
      <c r="AA1792">
        <v>1</v>
      </c>
      <c r="AB1792" s="2">
        <v>0</v>
      </c>
      <c r="AC1792" s="1">
        <v>0</v>
      </c>
      <c r="AD1792" s="7">
        <v>43475</v>
      </c>
      <c r="AE1792" s="7">
        <v>43476</v>
      </c>
      <c r="AF1792">
        <v>1</v>
      </c>
      <c r="AG1792" t="s">
        <v>53</v>
      </c>
      <c r="AH1792" s="2">
        <v>0</v>
      </c>
      <c r="AI1792" s="1">
        <v>0</v>
      </c>
      <c r="AJ1792" s="1">
        <v>0</v>
      </c>
      <c r="AK1792" s="6" t="str">
        <f>+IF(Tabla1[[#This Row],[REQUEST_TY]]="SR MANTENIMIENTO CORRECTIVO", "EMERGENCIA", "OTROS")</f>
        <v>OTROS</v>
      </c>
      <c r="AL1792" s="6" t="str">
        <f>+_xlfn.IFS(Tabla1[[#This Row],[Veces obj]]&lt;=1,"0-1",Tabla1[[#This Row],[Veces obj]]&lt;=2,"1-2",Tabla1[[#This Row],[Veces obj]]&lt;=3,"2-3",TRUE,"&gt;3")</f>
        <v>0-1</v>
      </c>
      <c r="AM1792" s="6" t="str">
        <f>+_xlfn.IFS(MONTH(Tabla1[[#This Row],[MES]])&lt;=3,"Q1",MONTH(Tabla1[[#This Row],[MES]])&lt;=6,"Q2",MONTH(Tabla1[[#This Row],[MES]])&lt;=9,"Q3",TRUE,"Q4")</f>
        <v>Q1</v>
      </c>
      <c r="AN1792" t="str">
        <f>+IFERROR(VLOOKUP(Tabla1[[#This Row],[CUENTA]],CTAS[],2,0),"OTROS")</f>
        <v>OTROS</v>
      </c>
      <c r="AP1792" t="str">
        <f>+IFERROR(VLOOKUP(Tabla1[[#This Row],[EMPLEADO]],IS[],3,0),"OTROS")</f>
        <v>OTROS</v>
      </c>
      <c r="AQ1792" t="str">
        <f>+IFERROR(VLOOKUP(Tabla1[[#This Row],[EMPLEADO]],IS[[NÓMINA]:[INGENIERO]],2,0),"OTROS")</f>
        <v>OTROS</v>
      </c>
    </row>
    <row r="1793" spans="1:43" x14ac:dyDescent="0.25">
      <c r="A1793" t="s">
        <v>36</v>
      </c>
      <c r="B1793">
        <v>1</v>
      </c>
      <c r="C1793" t="s">
        <v>3587</v>
      </c>
      <c r="D1793" t="s">
        <v>3346</v>
      </c>
      <c r="E1793" t="s">
        <v>39</v>
      </c>
      <c r="F1793" t="s">
        <v>3588</v>
      </c>
      <c r="G1793" s="17" t="s">
        <v>3589</v>
      </c>
      <c r="H1793" t="s">
        <v>246</v>
      </c>
      <c r="I1793" t="s">
        <v>43</v>
      </c>
      <c r="J1793" t="s">
        <v>8</v>
      </c>
      <c r="K1793" t="s">
        <v>798</v>
      </c>
      <c r="L1793" t="s">
        <v>1509</v>
      </c>
      <c r="M1793" t="s">
        <v>1510</v>
      </c>
      <c r="N1793">
        <v>1</v>
      </c>
      <c r="O1793" t="s">
        <v>105</v>
      </c>
      <c r="P1793" t="s">
        <v>822</v>
      </c>
      <c r="Q1793" t="s">
        <v>48</v>
      </c>
      <c r="R1793" t="s">
        <v>49</v>
      </c>
      <c r="S1793" t="s">
        <v>50</v>
      </c>
      <c r="T1793" t="s">
        <v>51</v>
      </c>
      <c r="U1793" t="s">
        <v>52</v>
      </c>
      <c r="V1793">
        <v>1</v>
      </c>
      <c r="W1793" s="1">
        <v>0</v>
      </c>
      <c r="X1793">
        <v>0</v>
      </c>
      <c r="Y1793">
        <v>5</v>
      </c>
      <c r="Z1793">
        <v>5</v>
      </c>
      <c r="AA1793">
        <v>1</v>
      </c>
      <c r="AB1793" s="2">
        <v>0</v>
      </c>
      <c r="AC1793" s="1">
        <v>0</v>
      </c>
      <c r="AD1793" s="7">
        <v>43475</v>
      </c>
      <c r="AE1793" s="7">
        <v>43476</v>
      </c>
      <c r="AF1793">
        <v>1</v>
      </c>
      <c r="AG1793" t="s">
        <v>53</v>
      </c>
      <c r="AH1793" s="2">
        <v>0</v>
      </c>
      <c r="AI1793" s="1">
        <v>0</v>
      </c>
      <c r="AJ1793" s="1">
        <v>0</v>
      </c>
      <c r="AK1793" s="6" t="str">
        <f>+IF(Tabla1[[#This Row],[REQUEST_TY]]="SR MANTENIMIENTO CORRECTIVO", "EMERGENCIA", "OTROS")</f>
        <v>OTROS</v>
      </c>
      <c r="AL1793" s="6" t="str">
        <f>+_xlfn.IFS(Tabla1[[#This Row],[Veces obj]]&lt;=1,"0-1",Tabla1[[#This Row],[Veces obj]]&lt;=2,"1-2",Tabla1[[#This Row],[Veces obj]]&lt;=3,"2-3",TRUE,"&gt;3")</f>
        <v>0-1</v>
      </c>
      <c r="AM1793" s="6" t="str">
        <f>+_xlfn.IFS(MONTH(Tabla1[[#This Row],[MES]])&lt;=3,"Q1",MONTH(Tabla1[[#This Row],[MES]])&lt;=6,"Q2",MONTH(Tabla1[[#This Row],[MES]])&lt;=9,"Q3",TRUE,"Q4")</f>
        <v>Q1</v>
      </c>
      <c r="AN1793" t="str">
        <f>+IFERROR(VLOOKUP(Tabla1[[#This Row],[CUENTA]],CTAS[],2,0),"OTROS")</f>
        <v>OTROS</v>
      </c>
      <c r="AP1793" t="str">
        <f>+IFERROR(VLOOKUP(Tabla1[[#This Row],[EMPLEADO]],IS[],3,0),"OTROS")</f>
        <v>OTROS</v>
      </c>
      <c r="AQ1793" t="str">
        <f>+IFERROR(VLOOKUP(Tabla1[[#This Row],[EMPLEADO]],IS[[NÓMINA]:[INGENIERO]],2,0),"OTROS")</f>
        <v>OTROS</v>
      </c>
    </row>
    <row r="1794" spans="1:43" x14ac:dyDescent="0.25">
      <c r="A1794" t="s">
        <v>36</v>
      </c>
      <c r="B1794">
        <v>1</v>
      </c>
      <c r="C1794" t="s">
        <v>3862</v>
      </c>
      <c r="D1794" t="s">
        <v>3346</v>
      </c>
      <c r="E1794" t="s">
        <v>39</v>
      </c>
      <c r="F1794" t="s">
        <v>3863</v>
      </c>
      <c r="G1794" s="17" t="s">
        <v>3864</v>
      </c>
      <c r="H1794" t="s">
        <v>42</v>
      </c>
      <c r="I1794" t="s">
        <v>43</v>
      </c>
      <c r="J1794" t="s">
        <v>8</v>
      </c>
      <c r="K1794" t="s">
        <v>3865</v>
      </c>
      <c r="L1794" t="s">
        <v>3866</v>
      </c>
      <c r="M1794" t="s">
        <v>131</v>
      </c>
      <c r="N1794">
        <v>1</v>
      </c>
      <c r="O1794" t="s">
        <v>47</v>
      </c>
      <c r="P1794" t="s">
        <v>822</v>
      </c>
      <c r="Q1794" t="s">
        <v>48</v>
      </c>
      <c r="R1794" t="s">
        <v>49</v>
      </c>
      <c r="S1794" t="s">
        <v>50</v>
      </c>
      <c r="T1794" t="s">
        <v>51</v>
      </c>
      <c r="U1794" t="s">
        <v>52</v>
      </c>
      <c r="V1794">
        <v>1</v>
      </c>
      <c r="W1794" s="1">
        <v>0</v>
      </c>
      <c r="X1794">
        <v>0</v>
      </c>
      <c r="Y1794">
        <v>5</v>
      </c>
      <c r="Z1794">
        <v>5</v>
      </c>
      <c r="AA1794">
        <v>1</v>
      </c>
      <c r="AB1794" s="2">
        <v>0</v>
      </c>
      <c r="AC1794" s="1">
        <v>0</v>
      </c>
      <c r="AD1794" s="7">
        <v>43494</v>
      </c>
      <c r="AE1794" s="7">
        <v>43495</v>
      </c>
      <c r="AF1794">
        <v>1</v>
      </c>
      <c r="AG1794" t="s">
        <v>53</v>
      </c>
      <c r="AH1794" s="2">
        <v>0</v>
      </c>
      <c r="AI1794" s="1">
        <v>0</v>
      </c>
      <c r="AJ1794" s="1">
        <v>0</v>
      </c>
      <c r="AK1794" s="6" t="str">
        <f>+IF(Tabla1[[#This Row],[REQUEST_TY]]="SR MANTENIMIENTO CORRECTIVO", "EMERGENCIA", "OTROS")</f>
        <v>OTROS</v>
      </c>
      <c r="AL1794" s="6" t="str">
        <f>+_xlfn.IFS(Tabla1[[#This Row],[Veces obj]]&lt;=1,"0-1",Tabla1[[#This Row],[Veces obj]]&lt;=2,"1-2",Tabla1[[#This Row],[Veces obj]]&lt;=3,"2-3",TRUE,"&gt;3")</f>
        <v>0-1</v>
      </c>
      <c r="AM1794" s="6" t="str">
        <f>+_xlfn.IFS(MONTH(Tabla1[[#This Row],[MES]])&lt;=3,"Q1",MONTH(Tabla1[[#This Row],[MES]])&lt;=6,"Q2",MONTH(Tabla1[[#This Row],[MES]])&lt;=9,"Q3",TRUE,"Q4")</f>
        <v>Q1</v>
      </c>
      <c r="AN1794" t="str">
        <f>+IFERROR(VLOOKUP(Tabla1[[#This Row],[CUENTA]],CTAS[],2,0),"OTROS")</f>
        <v>OTROS</v>
      </c>
      <c r="AP1794" t="str">
        <f>+IFERROR(VLOOKUP(Tabla1[[#This Row],[EMPLEADO]],IS[],3,0),"OTROS")</f>
        <v>OTROS</v>
      </c>
      <c r="AQ1794" t="str">
        <f>+IFERROR(VLOOKUP(Tabla1[[#This Row],[EMPLEADO]],IS[[NÓMINA]:[INGENIERO]],2,0),"OTROS")</f>
        <v>OTROS</v>
      </c>
    </row>
    <row r="1795" spans="1:43" x14ac:dyDescent="0.25">
      <c r="A1795" t="s">
        <v>36</v>
      </c>
      <c r="B1795">
        <v>1</v>
      </c>
      <c r="C1795" t="s">
        <v>3867</v>
      </c>
      <c r="D1795" t="s">
        <v>3346</v>
      </c>
      <c r="E1795" t="s">
        <v>39</v>
      </c>
      <c r="F1795" t="s">
        <v>3863</v>
      </c>
      <c r="G1795" s="17" t="s">
        <v>3868</v>
      </c>
      <c r="H1795" t="s">
        <v>42</v>
      </c>
      <c r="I1795" t="s">
        <v>43</v>
      </c>
      <c r="J1795" t="s">
        <v>8</v>
      </c>
      <c r="K1795" t="s">
        <v>3865</v>
      </c>
      <c r="L1795" t="s">
        <v>3866</v>
      </c>
      <c r="M1795" t="s">
        <v>131</v>
      </c>
      <c r="N1795">
        <v>1</v>
      </c>
      <c r="O1795" t="s">
        <v>47</v>
      </c>
      <c r="P1795" t="s">
        <v>822</v>
      </c>
      <c r="Q1795" t="s">
        <v>48</v>
      </c>
      <c r="R1795" t="s">
        <v>49</v>
      </c>
      <c r="S1795" t="s">
        <v>50</v>
      </c>
      <c r="T1795" t="s">
        <v>51</v>
      </c>
      <c r="U1795" t="s">
        <v>52</v>
      </c>
      <c r="V1795">
        <v>1</v>
      </c>
      <c r="W1795" s="1">
        <v>0</v>
      </c>
      <c r="X1795">
        <v>0</v>
      </c>
      <c r="Y1795">
        <v>5</v>
      </c>
      <c r="Z1795">
        <v>5</v>
      </c>
      <c r="AA1795">
        <v>1</v>
      </c>
      <c r="AB1795" s="2">
        <v>0</v>
      </c>
      <c r="AC1795" s="1">
        <v>0</v>
      </c>
      <c r="AD1795" s="7">
        <v>43494</v>
      </c>
      <c r="AE1795" s="7">
        <v>43495</v>
      </c>
      <c r="AF1795">
        <v>1</v>
      </c>
      <c r="AG1795" t="s">
        <v>53</v>
      </c>
      <c r="AH1795" s="2">
        <v>0</v>
      </c>
      <c r="AI1795" s="1">
        <v>0</v>
      </c>
      <c r="AJ1795" s="1">
        <v>0</v>
      </c>
      <c r="AK1795" s="6" t="str">
        <f>+IF(Tabla1[[#This Row],[REQUEST_TY]]="SR MANTENIMIENTO CORRECTIVO", "EMERGENCIA", "OTROS")</f>
        <v>OTROS</v>
      </c>
      <c r="AL1795" s="6" t="str">
        <f>+_xlfn.IFS(Tabla1[[#This Row],[Veces obj]]&lt;=1,"0-1",Tabla1[[#This Row],[Veces obj]]&lt;=2,"1-2",Tabla1[[#This Row],[Veces obj]]&lt;=3,"2-3",TRUE,"&gt;3")</f>
        <v>0-1</v>
      </c>
      <c r="AM1795" s="6" t="str">
        <f>+_xlfn.IFS(MONTH(Tabla1[[#This Row],[MES]])&lt;=3,"Q1",MONTH(Tabla1[[#This Row],[MES]])&lt;=6,"Q2",MONTH(Tabla1[[#This Row],[MES]])&lt;=9,"Q3",TRUE,"Q4")</f>
        <v>Q1</v>
      </c>
      <c r="AN1795" t="str">
        <f>+IFERROR(VLOOKUP(Tabla1[[#This Row],[CUENTA]],CTAS[],2,0),"OTROS")</f>
        <v>OTROS</v>
      </c>
      <c r="AP1795" t="str">
        <f>+IFERROR(VLOOKUP(Tabla1[[#This Row],[EMPLEADO]],IS[],3,0),"OTROS")</f>
        <v>OTROS</v>
      </c>
      <c r="AQ1795" t="str">
        <f>+IFERROR(VLOOKUP(Tabla1[[#This Row],[EMPLEADO]],IS[[NÓMINA]:[INGENIERO]],2,0),"OTROS")</f>
        <v>OTROS</v>
      </c>
    </row>
    <row r="1796" spans="1:43" x14ac:dyDescent="0.25">
      <c r="A1796" t="s">
        <v>36</v>
      </c>
      <c r="B1796">
        <v>1</v>
      </c>
      <c r="C1796" t="s">
        <v>3869</v>
      </c>
      <c r="D1796" t="s">
        <v>3346</v>
      </c>
      <c r="E1796" t="s">
        <v>39</v>
      </c>
      <c r="F1796" t="s">
        <v>3870</v>
      </c>
      <c r="G1796" s="17" t="s">
        <v>3871</v>
      </c>
      <c r="H1796" t="s">
        <v>42</v>
      </c>
      <c r="I1796" t="s">
        <v>43</v>
      </c>
      <c r="J1796" t="s">
        <v>8</v>
      </c>
      <c r="K1796" t="s">
        <v>2886</v>
      </c>
      <c r="L1796" t="s">
        <v>3872</v>
      </c>
      <c r="M1796" t="s">
        <v>131</v>
      </c>
      <c r="N1796">
        <v>1</v>
      </c>
      <c r="O1796" t="s">
        <v>47</v>
      </c>
      <c r="P1796" t="s">
        <v>822</v>
      </c>
      <c r="Q1796" t="s">
        <v>48</v>
      </c>
      <c r="R1796" t="s">
        <v>49</v>
      </c>
      <c r="S1796" t="s">
        <v>50</v>
      </c>
      <c r="T1796" t="s">
        <v>51</v>
      </c>
      <c r="U1796" t="s">
        <v>52</v>
      </c>
      <c r="V1796">
        <v>1</v>
      </c>
      <c r="W1796" s="1">
        <v>0</v>
      </c>
      <c r="X1796">
        <v>0</v>
      </c>
      <c r="Y1796">
        <v>5</v>
      </c>
      <c r="Z1796">
        <v>5</v>
      </c>
      <c r="AA1796">
        <v>1</v>
      </c>
      <c r="AB1796" s="2">
        <v>0</v>
      </c>
      <c r="AC1796" s="1">
        <v>0</v>
      </c>
      <c r="AD1796" s="7">
        <v>43494</v>
      </c>
      <c r="AE1796" s="7">
        <v>43495</v>
      </c>
      <c r="AF1796">
        <v>1</v>
      </c>
      <c r="AG1796" t="s">
        <v>53</v>
      </c>
      <c r="AH1796" s="2">
        <v>0</v>
      </c>
      <c r="AI1796" s="1">
        <v>0</v>
      </c>
      <c r="AJ1796" s="1">
        <v>0</v>
      </c>
      <c r="AK1796" s="6" t="str">
        <f>+IF(Tabla1[[#This Row],[REQUEST_TY]]="SR MANTENIMIENTO CORRECTIVO", "EMERGENCIA", "OTROS")</f>
        <v>OTROS</v>
      </c>
      <c r="AL1796" s="6" t="str">
        <f>+_xlfn.IFS(Tabla1[[#This Row],[Veces obj]]&lt;=1,"0-1",Tabla1[[#This Row],[Veces obj]]&lt;=2,"1-2",Tabla1[[#This Row],[Veces obj]]&lt;=3,"2-3",TRUE,"&gt;3")</f>
        <v>0-1</v>
      </c>
      <c r="AM1796" s="6" t="str">
        <f>+_xlfn.IFS(MONTH(Tabla1[[#This Row],[MES]])&lt;=3,"Q1",MONTH(Tabla1[[#This Row],[MES]])&lt;=6,"Q2",MONTH(Tabla1[[#This Row],[MES]])&lt;=9,"Q3",TRUE,"Q4")</f>
        <v>Q1</v>
      </c>
      <c r="AN1796" t="str">
        <f>+IFERROR(VLOOKUP(Tabla1[[#This Row],[CUENTA]],CTAS[],2,0),"OTROS")</f>
        <v>OTROS</v>
      </c>
      <c r="AP1796" t="str">
        <f>+IFERROR(VLOOKUP(Tabla1[[#This Row],[EMPLEADO]],IS[],3,0),"OTROS")</f>
        <v>OTROS</v>
      </c>
      <c r="AQ1796" t="str">
        <f>+IFERROR(VLOOKUP(Tabla1[[#This Row],[EMPLEADO]],IS[[NÓMINA]:[INGENIERO]],2,0),"OTROS")</f>
        <v>OTROS</v>
      </c>
    </row>
    <row r="1797" spans="1:43" x14ac:dyDescent="0.25">
      <c r="A1797" t="s">
        <v>36</v>
      </c>
      <c r="B1797">
        <v>1</v>
      </c>
      <c r="C1797" t="s">
        <v>3597</v>
      </c>
      <c r="D1797" t="s">
        <v>3346</v>
      </c>
      <c r="E1797" t="s">
        <v>558</v>
      </c>
      <c r="F1797" t="s">
        <v>3598</v>
      </c>
      <c r="G1797" s="17" t="s">
        <v>3599</v>
      </c>
      <c r="H1797" t="s">
        <v>246</v>
      </c>
      <c r="I1797" t="s">
        <v>43</v>
      </c>
      <c r="J1797" t="s">
        <v>8</v>
      </c>
      <c r="K1797" t="s">
        <v>798</v>
      </c>
      <c r="L1797" t="s">
        <v>1509</v>
      </c>
      <c r="M1797" t="s">
        <v>1510</v>
      </c>
      <c r="N1797">
        <v>1</v>
      </c>
      <c r="O1797" t="s">
        <v>105</v>
      </c>
      <c r="P1797" t="s">
        <v>822</v>
      </c>
      <c r="Q1797" t="s">
        <v>48</v>
      </c>
      <c r="R1797" t="s">
        <v>95</v>
      </c>
      <c r="S1797" t="s">
        <v>64</v>
      </c>
      <c r="T1797" t="s">
        <v>51</v>
      </c>
      <c r="U1797" t="s">
        <v>96</v>
      </c>
      <c r="V1797">
        <v>1</v>
      </c>
      <c r="W1797" s="1">
        <v>0</v>
      </c>
      <c r="X1797">
        <v>0</v>
      </c>
      <c r="Y1797">
        <v>5</v>
      </c>
      <c r="Z1797">
        <v>5</v>
      </c>
      <c r="AA1797">
        <v>1</v>
      </c>
      <c r="AB1797" s="2">
        <v>0</v>
      </c>
      <c r="AC1797" s="1">
        <v>0</v>
      </c>
      <c r="AD1797" s="7">
        <v>43475</v>
      </c>
      <c r="AE1797" s="7">
        <v>43476</v>
      </c>
      <c r="AF1797">
        <v>1</v>
      </c>
      <c r="AG1797" t="s">
        <v>53</v>
      </c>
      <c r="AH1797" s="2">
        <v>0</v>
      </c>
      <c r="AI1797" s="1">
        <v>0</v>
      </c>
      <c r="AJ1797" s="1">
        <v>0</v>
      </c>
      <c r="AK1797" s="6" t="str">
        <f>+IF(Tabla1[[#This Row],[REQUEST_TY]]="SR MANTENIMIENTO CORRECTIVO", "EMERGENCIA", "OTROS")</f>
        <v>OTROS</v>
      </c>
      <c r="AL1797" s="6" t="str">
        <f>+_xlfn.IFS(Tabla1[[#This Row],[Veces obj]]&lt;=1,"0-1",Tabla1[[#This Row],[Veces obj]]&lt;=2,"1-2",Tabla1[[#This Row],[Veces obj]]&lt;=3,"2-3",TRUE,"&gt;3")</f>
        <v>0-1</v>
      </c>
      <c r="AM1797" s="6" t="str">
        <f>+_xlfn.IFS(MONTH(Tabla1[[#This Row],[MES]])&lt;=3,"Q1",MONTH(Tabla1[[#This Row],[MES]])&lt;=6,"Q2",MONTH(Tabla1[[#This Row],[MES]])&lt;=9,"Q3",TRUE,"Q4")</f>
        <v>Q1</v>
      </c>
      <c r="AN1797" t="str">
        <f>+IFERROR(VLOOKUP(Tabla1[[#This Row],[CUENTA]],CTAS[],2,0),"OTROS")</f>
        <v>OTROS</v>
      </c>
      <c r="AP1797" t="str">
        <f>+IFERROR(VLOOKUP(Tabla1[[#This Row],[EMPLEADO]],IS[],3,0),"OTROS")</f>
        <v>OTROS</v>
      </c>
      <c r="AQ1797" t="str">
        <f>+IFERROR(VLOOKUP(Tabla1[[#This Row],[EMPLEADO]],IS[[NÓMINA]:[INGENIERO]],2,0),"OTROS")</f>
        <v>OTROS</v>
      </c>
    </row>
    <row r="1798" spans="1:43" x14ac:dyDescent="0.25">
      <c r="A1798" t="s">
        <v>36</v>
      </c>
      <c r="B1798">
        <v>1</v>
      </c>
      <c r="C1798" t="s">
        <v>3873</v>
      </c>
      <c r="D1798" t="s">
        <v>3346</v>
      </c>
      <c r="E1798" t="s">
        <v>39</v>
      </c>
      <c r="F1798" t="s">
        <v>3874</v>
      </c>
      <c r="G1798" s="17" t="s">
        <v>3875</v>
      </c>
      <c r="H1798" t="s">
        <v>1052</v>
      </c>
      <c r="I1798" t="s">
        <v>43</v>
      </c>
      <c r="J1798" t="s">
        <v>8</v>
      </c>
      <c r="K1798" t="s">
        <v>44</v>
      </c>
      <c r="L1798" t="s">
        <v>3876</v>
      </c>
      <c r="M1798" t="s">
        <v>736</v>
      </c>
      <c r="N1798">
        <v>1</v>
      </c>
      <c r="O1798" t="s">
        <v>47</v>
      </c>
      <c r="P1798" t="s">
        <v>822</v>
      </c>
      <c r="Q1798" t="s">
        <v>48</v>
      </c>
      <c r="R1798" t="s">
        <v>49</v>
      </c>
      <c r="S1798" t="s">
        <v>50</v>
      </c>
      <c r="T1798" t="s">
        <v>51</v>
      </c>
      <c r="U1798" t="s">
        <v>52</v>
      </c>
      <c r="V1798">
        <v>1</v>
      </c>
      <c r="W1798" s="1">
        <v>0</v>
      </c>
      <c r="X1798">
        <v>0</v>
      </c>
      <c r="Y1798">
        <v>5</v>
      </c>
      <c r="Z1798">
        <v>5</v>
      </c>
      <c r="AA1798">
        <v>1</v>
      </c>
      <c r="AB1798" s="2">
        <v>0</v>
      </c>
      <c r="AC1798" s="1">
        <v>0</v>
      </c>
      <c r="AD1798" s="7">
        <v>43494</v>
      </c>
      <c r="AE1798" s="7">
        <v>43495</v>
      </c>
      <c r="AF1798">
        <v>1</v>
      </c>
      <c r="AG1798" t="s">
        <v>53</v>
      </c>
      <c r="AH1798" s="2">
        <v>0</v>
      </c>
      <c r="AI1798" s="1">
        <v>0</v>
      </c>
      <c r="AJ1798" s="1">
        <v>0</v>
      </c>
      <c r="AK1798" s="6" t="str">
        <f>+IF(Tabla1[[#This Row],[REQUEST_TY]]="SR MANTENIMIENTO CORRECTIVO", "EMERGENCIA", "OTROS")</f>
        <v>OTROS</v>
      </c>
      <c r="AL1798" s="6" t="str">
        <f>+_xlfn.IFS(Tabla1[[#This Row],[Veces obj]]&lt;=1,"0-1",Tabla1[[#This Row],[Veces obj]]&lt;=2,"1-2",Tabla1[[#This Row],[Veces obj]]&lt;=3,"2-3",TRUE,"&gt;3")</f>
        <v>0-1</v>
      </c>
      <c r="AM1798" s="6" t="str">
        <f>+_xlfn.IFS(MONTH(Tabla1[[#This Row],[MES]])&lt;=3,"Q1",MONTH(Tabla1[[#This Row],[MES]])&lt;=6,"Q2",MONTH(Tabla1[[#This Row],[MES]])&lt;=9,"Q3",TRUE,"Q4")</f>
        <v>Q1</v>
      </c>
      <c r="AN1798" t="str">
        <f>+IFERROR(VLOOKUP(Tabla1[[#This Row],[CUENTA]],CTAS[],2,0),"OTROS")</f>
        <v>OTROS</v>
      </c>
      <c r="AP1798" t="str">
        <f>+IFERROR(VLOOKUP(Tabla1[[#This Row],[EMPLEADO]],IS[],3,0),"OTROS")</f>
        <v>OTROS</v>
      </c>
      <c r="AQ1798" t="str">
        <f>+IFERROR(VLOOKUP(Tabla1[[#This Row],[EMPLEADO]],IS[[NÓMINA]:[INGENIERO]],2,0),"OTROS")</f>
        <v>OTROS</v>
      </c>
    </row>
    <row r="1799" spans="1:43" x14ac:dyDescent="0.25">
      <c r="A1799" t="s">
        <v>36</v>
      </c>
      <c r="B1799">
        <v>1</v>
      </c>
      <c r="C1799" t="s">
        <v>3601</v>
      </c>
      <c r="D1799" t="s">
        <v>3346</v>
      </c>
      <c r="E1799" t="s">
        <v>98</v>
      </c>
      <c r="F1799" t="s">
        <v>3602</v>
      </c>
      <c r="G1799" s="17" t="s">
        <v>476</v>
      </c>
      <c r="H1799" t="s">
        <v>646</v>
      </c>
      <c r="I1799" t="s">
        <v>43</v>
      </c>
      <c r="J1799" t="s">
        <v>8</v>
      </c>
      <c r="K1799" t="s">
        <v>102</v>
      </c>
      <c r="L1799" t="s">
        <v>477</v>
      </c>
      <c r="M1799" t="s">
        <v>358</v>
      </c>
      <c r="N1799">
        <v>0</v>
      </c>
      <c r="O1799" t="s">
        <v>47</v>
      </c>
      <c r="P1799" t="s">
        <v>822</v>
      </c>
      <c r="Q1799" t="s">
        <v>48</v>
      </c>
      <c r="R1799" t="s">
        <v>63</v>
      </c>
      <c r="S1799" t="s">
        <v>64</v>
      </c>
      <c r="T1799" t="s">
        <v>51</v>
      </c>
      <c r="U1799" t="s">
        <v>96</v>
      </c>
      <c r="V1799">
        <v>1</v>
      </c>
      <c r="W1799" s="1">
        <v>682.5</v>
      </c>
      <c r="X1799">
        <v>0</v>
      </c>
      <c r="Y1799">
        <v>5</v>
      </c>
      <c r="Z1799">
        <v>5</v>
      </c>
      <c r="AA1799">
        <v>1</v>
      </c>
      <c r="AB1799" s="2">
        <v>0</v>
      </c>
      <c r="AC1799" s="1">
        <v>0</v>
      </c>
      <c r="AD1799" s="7">
        <v>43469</v>
      </c>
      <c r="AE1799" s="7">
        <v>43476</v>
      </c>
      <c r="AF1799">
        <v>5</v>
      </c>
      <c r="AG1799" t="s">
        <v>823</v>
      </c>
      <c r="AH1799" s="2">
        <v>0</v>
      </c>
      <c r="AI1799" s="1">
        <v>0</v>
      </c>
      <c r="AJ1799" s="1">
        <v>0</v>
      </c>
      <c r="AK1799" s="6" t="str">
        <f>+IF(Tabla1[[#This Row],[REQUEST_TY]]="SR MANTENIMIENTO CORRECTIVO", "EMERGENCIA", "OTROS")</f>
        <v>OTROS</v>
      </c>
      <c r="AL1799" s="6" t="str">
        <f>+_xlfn.IFS(Tabla1[[#This Row],[Veces obj]]&lt;=1,"0-1",Tabla1[[#This Row],[Veces obj]]&lt;=2,"1-2",Tabla1[[#This Row],[Veces obj]]&lt;=3,"2-3",TRUE,"&gt;3")</f>
        <v>0-1</v>
      </c>
      <c r="AM1799" s="6" t="str">
        <f>+_xlfn.IFS(MONTH(Tabla1[[#This Row],[MES]])&lt;=3,"Q1",MONTH(Tabla1[[#This Row],[MES]])&lt;=6,"Q2",MONTH(Tabla1[[#This Row],[MES]])&lt;=9,"Q3",TRUE,"Q4")</f>
        <v>Q1</v>
      </c>
      <c r="AN1799" t="str">
        <f>+IFERROR(VLOOKUP(Tabla1[[#This Row],[CUENTA]],CTAS[],2,0),"OTROS")</f>
        <v>OTROS</v>
      </c>
      <c r="AP1799" t="str">
        <f>+IFERROR(VLOOKUP(Tabla1[[#This Row],[EMPLEADO]],IS[],3,0),"OTROS")</f>
        <v>OTROS</v>
      </c>
      <c r="AQ1799" t="str">
        <f>+IFERROR(VLOOKUP(Tabla1[[#This Row],[EMPLEADO]],IS[[NÓMINA]:[INGENIERO]],2,0),"OTROS")</f>
        <v>OTROS</v>
      </c>
    </row>
    <row r="1800" spans="1:43" x14ac:dyDescent="0.25">
      <c r="A1800" t="s">
        <v>36</v>
      </c>
      <c r="B1800">
        <v>1</v>
      </c>
      <c r="C1800" t="s">
        <v>3603</v>
      </c>
      <c r="D1800" t="s">
        <v>3604</v>
      </c>
      <c r="E1800" t="s">
        <v>76</v>
      </c>
      <c r="F1800" t="s">
        <v>3605</v>
      </c>
      <c r="G1800" s="17" t="s">
        <v>3606</v>
      </c>
      <c r="H1800" t="s">
        <v>246</v>
      </c>
      <c r="I1800" t="s">
        <v>43</v>
      </c>
      <c r="J1800" t="s">
        <v>8</v>
      </c>
      <c r="K1800" t="s">
        <v>59</v>
      </c>
      <c r="L1800" t="s">
        <v>3607</v>
      </c>
      <c r="M1800" t="s">
        <v>709</v>
      </c>
      <c r="N1800">
        <v>0</v>
      </c>
      <c r="O1800" t="s">
        <v>105</v>
      </c>
      <c r="P1800" t="s">
        <v>822</v>
      </c>
      <c r="Q1800" t="s">
        <v>48</v>
      </c>
      <c r="R1800" t="s">
        <v>63</v>
      </c>
      <c r="S1800" t="s">
        <v>64</v>
      </c>
      <c r="T1800" t="s">
        <v>51</v>
      </c>
      <c r="U1800" t="s">
        <v>96</v>
      </c>
      <c r="V1800">
        <v>1</v>
      </c>
      <c r="W1800" s="1">
        <v>655</v>
      </c>
      <c r="X1800">
        <v>0</v>
      </c>
      <c r="Y1800">
        <v>5</v>
      </c>
      <c r="Z1800">
        <v>5</v>
      </c>
      <c r="AA1800">
        <v>1</v>
      </c>
      <c r="AB1800" s="2">
        <v>0</v>
      </c>
      <c r="AC1800" s="1">
        <v>0</v>
      </c>
      <c r="AD1800" s="7">
        <v>43477</v>
      </c>
      <c r="AE1800" s="7">
        <v>43479</v>
      </c>
      <c r="AF1800">
        <v>0</v>
      </c>
      <c r="AG1800" t="s">
        <v>53</v>
      </c>
      <c r="AH1800" s="2">
        <v>0</v>
      </c>
      <c r="AI1800" s="1">
        <v>0</v>
      </c>
      <c r="AJ1800" s="1">
        <v>0</v>
      </c>
      <c r="AK1800" s="6" t="str">
        <f>+IF(Tabla1[[#This Row],[REQUEST_TY]]="SR MANTENIMIENTO CORRECTIVO", "EMERGENCIA", "OTROS")</f>
        <v>OTROS</v>
      </c>
      <c r="AL1800" s="6" t="str">
        <f>+_xlfn.IFS(Tabla1[[#This Row],[Veces obj]]&lt;=1,"0-1",Tabla1[[#This Row],[Veces obj]]&lt;=2,"1-2",Tabla1[[#This Row],[Veces obj]]&lt;=3,"2-3",TRUE,"&gt;3")</f>
        <v>0-1</v>
      </c>
      <c r="AM1800" s="6" t="str">
        <f>+_xlfn.IFS(MONTH(Tabla1[[#This Row],[MES]])&lt;=3,"Q1",MONTH(Tabla1[[#This Row],[MES]])&lt;=6,"Q2",MONTH(Tabla1[[#This Row],[MES]])&lt;=9,"Q3",TRUE,"Q4")</f>
        <v>Q1</v>
      </c>
      <c r="AN1800" t="str">
        <f>+IFERROR(VLOOKUP(Tabla1[[#This Row],[CUENTA]],CTAS[],2,0),"OTROS")</f>
        <v>OTROS</v>
      </c>
      <c r="AP1800" t="str">
        <f>+IFERROR(VLOOKUP(Tabla1[[#This Row],[EMPLEADO]],IS[],3,0),"OTROS")</f>
        <v>OTROS</v>
      </c>
      <c r="AQ1800" t="str">
        <f>+IFERROR(VLOOKUP(Tabla1[[#This Row],[EMPLEADO]],IS[[NÓMINA]:[INGENIERO]],2,0),"OTROS")</f>
        <v>OTROS</v>
      </c>
    </row>
    <row r="1801" spans="1:43" x14ac:dyDescent="0.25">
      <c r="A1801" t="s">
        <v>36</v>
      </c>
      <c r="B1801">
        <v>1</v>
      </c>
      <c r="C1801" t="s">
        <v>3608</v>
      </c>
      <c r="D1801" t="s">
        <v>3604</v>
      </c>
      <c r="E1801" t="s">
        <v>133</v>
      </c>
      <c r="F1801" t="s">
        <v>3609</v>
      </c>
      <c r="G1801" s="17" t="s">
        <v>3610</v>
      </c>
      <c r="H1801" t="s">
        <v>246</v>
      </c>
      <c r="I1801" t="s">
        <v>43</v>
      </c>
      <c r="J1801" t="s">
        <v>8</v>
      </c>
      <c r="K1801" t="s">
        <v>59</v>
      </c>
      <c r="L1801" t="s">
        <v>3611</v>
      </c>
      <c r="M1801" t="s">
        <v>3612</v>
      </c>
      <c r="N1801">
        <v>0</v>
      </c>
      <c r="O1801" t="s">
        <v>105</v>
      </c>
      <c r="P1801" t="s">
        <v>822</v>
      </c>
      <c r="Q1801" t="s">
        <v>48</v>
      </c>
      <c r="R1801" t="s">
        <v>138</v>
      </c>
      <c r="S1801" t="s">
        <v>139</v>
      </c>
      <c r="T1801" t="s">
        <v>51</v>
      </c>
      <c r="U1801" t="s">
        <v>353</v>
      </c>
      <c r="V1801">
        <v>1</v>
      </c>
      <c r="W1801" s="1">
        <v>803</v>
      </c>
      <c r="X1801">
        <v>0</v>
      </c>
      <c r="Y1801">
        <v>4</v>
      </c>
      <c r="Z1801">
        <v>4</v>
      </c>
      <c r="AA1801">
        <v>1</v>
      </c>
      <c r="AB1801" s="2">
        <v>0</v>
      </c>
      <c r="AC1801" s="1">
        <v>0</v>
      </c>
      <c r="AD1801" s="7">
        <v>43477</v>
      </c>
      <c r="AE1801" s="7">
        <v>43479</v>
      </c>
      <c r="AF1801">
        <v>0</v>
      </c>
      <c r="AG1801" t="s">
        <v>53</v>
      </c>
      <c r="AH1801" s="2">
        <v>0</v>
      </c>
      <c r="AI1801" s="1">
        <v>0</v>
      </c>
      <c r="AJ1801" s="1">
        <v>0</v>
      </c>
      <c r="AK1801" s="6" t="str">
        <f>+IF(Tabla1[[#This Row],[REQUEST_TY]]="SR MANTENIMIENTO CORRECTIVO", "EMERGENCIA", "OTROS")</f>
        <v>OTROS</v>
      </c>
      <c r="AL1801" s="6" t="str">
        <f>+_xlfn.IFS(Tabla1[[#This Row],[Veces obj]]&lt;=1,"0-1",Tabla1[[#This Row],[Veces obj]]&lt;=2,"1-2",Tabla1[[#This Row],[Veces obj]]&lt;=3,"2-3",TRUE,"&gt;3")</f>
        <v>0-1</v>
      </c>
      <c r="AM1801" s="6" t="str">
        <f>+_xlfn.IFS(MONTH(Tabla1[[#This Row],[MES]])&lt;=3,"Q1",MONTH(Tabla1[[#This Row],[MES]])&lt;=6,"Q2",MONTH(Tabla1[[#This Row],[MES]])&lt;=9,"Q3",TRUE,"Q4")</f>
        <v>Q1</v>
      </c>
      <c r="AN1801" t="str">
        <f>+IFERROR(VLOOKUP(Tabla1[[#This Row],[CUENTA]],CTAS[],2,0),"OTROS")</f>
        <v>OTROS</v>
      </c>
      <c r="AP1801" t="str">
        <f>+IFERROR(VLOOKUP(Tabla1[[#This Row],[EMPLEADO]],IS[],3,0),"OTROS")</f>
        <v>OTROS</v>
      </c>
      <c r="AQ1801" t="str">
        <f>+IFERROR(VLOOKUP(Tabla1[[#This Row],[EMPLEADO]],IS[[NÓMINA]:[INGENIERO]],2,0),"OTROS")</f>
        <v>OTROS</v>
      </c>
    </row>
    <row r="1802" spans="1:43" x14ac:dyDescent="0.25">
      <c r="A1802" t="s">
        <v>36</v>
      </c>
      <c r="B1802">
        <v>1</v>
      </c>
      <c r="C1802" t="s">
        <v>3613</v>
      </c>
      <c r="D1802" t="s">
        <v>3604</v>
      </c>
      <c r="E1802" t="s">
        <v>332</v>
      </c>
      <c r="F1802" t="s">
        <v>3614</v>
      </c>
      <c r="G1802" s="17" t="s">
        <v>3615</v>
      </c>
      <c r="H1802" t="s">
        <v>101</v>
      </c>
      <c r="I1802" t="s">
        <v>43</v>
      </c>
      <c r="J1802" t="s">
        <v>8</v>
      </c>
      <c r="K1802" t="s">
        <v>59</v>
      </c>
      <c r="L1802" t="s">
        <v>3616</v>
      </c>
      <c r="M1802" t="s">
        <v>3617</v>
      </c>
      <c r="N1802">
        <v>0</v>
      </c>
      <c r="O1802" t="s">
        <v>105</v>
      </c>
      <c r="P1802" t="s">
        <v>822</v>
      </c>
      <c r="Q1802" t="s">
        <v>48</v>
      </c>
      <c r="R1802" t="s">
        <v>317</v>
      </c>
      <c r="S1802" t="s">
        <v>318</v>
      </c>
      <c r="T1802" t="s">
        <v>51</v>
      </c>
      <c r="U1802" t="s">
        <v>353</v>
      </c>
      <c r="V1802">
        <v>1</v>
      </c>
      <c r="W1802" s="1">
        <v>803</v>
      </c>
      <c r="X1802">
        <v>0</v>
      </c>
      <c r="Y1802">
        <v>4</v>
      </c>
      <c r="Z1802">
        <v>4</v>
      </c>
      <c r="AA1802">
        <v>1</v>
      </c>
      <c r="AB1802" s="2">
        <v>0</v>
      </c>
      <c r="AC1802" s="1">
        <v>0</v>
      </c>
      <c r="AD1802" s="7">
        <v>43477</v>
      </c>
      <c r="AE1802" s="7">
        <v>43479</v>
      </c>
      <c r="AF1802">
        <v>0</v>
      </c>
      <c r="AG1802" t="s">
        <v>53</v>
      </c>
      <c r="AH1802" s="2">
        <v>0</v>
      </c>
      <c r="AI1802" s="1">
        <v>0</v>
      </c>
      <c r="AJ1802" s="1">
        <v>0</v>
      </c>
      <c r="AK1802" s="6" t="str">
        <f>+IF(Tabla1[[#This Row],[REQUEST_TY]]="SR MANTENIMIENTO CORRECTIVO", "EMERGENCIA", "OTROS")</f>
        <v>OTROS</v>
      </c>
      <c r="AL1802" s="6" t="str">
        <f>+_xlfn.IFS(Tabla1[[#This Row],[Veces obj]]&lt;=1,"0-1",Tabla1[[#This Row],[Veces obj]]&lt;=2,"1-2",Tabla1[[#This Row],[Veces obj]]&lt;=3,"2-3",TRUE,"&gt;3")</f>
        <v>0-1</v>
      </c>
      <c r="AM1802" s="6" t="str">
        <f>+_xlfn.IFS(MONTH(Tabla1[[#This Row],[MES]])&lt;=3,"Q1",MONTH(Tabla1[[#This Row],[MES]])&lt;=6,"Q2",MONTH(Tabla1[[#This Row],[MES]])&lt;=9,"Q3",TRUE,"Q4")</f>
        <v>Q1</v>
      </c>
      <c r="AN1802" t="str">
        <f>+IFERROR(VLOOKUP(Tabla1[[#This Row],[CUENTA]],CTAS[],2,0),"OTROS")</f>
        <v>OTROS</v>
      </c>
      <c r="AP1802" t="str">
        <f>+IFERROR(VLOOKUP(Tabla1[[#This Row],[EMPLEADO]],IS[],3,0),"OTROS")</f>
        <v>OTROS</v>
      </c>
      <c r="AQ1802" t="str">
        <f>+IFERROR(VLOOKUP(Tabla1[[#This Row],[EMPLEADO]],IS[[NÓMINA]:[INGENIERO]],2,0),"OTROS")</f>
        <v>OTROS</v>
      </c>
    </row>
    <row r="1803" spans="1:43" x14ac:dyDescent="0.25">
      <c r="A1803" t="s">
        <v>36</v>
      </c>
      <c r="B1803">
        <v>1</v>
      </c>
      <c r="C1803" t="s">
        <v>3618</v>
      </c>
      <c r="D1803" t="s">
        <v>3604</v>
      </c>
      <c r="E1803" t="s">
        <v>133</v>
      </c>
      <c r="F1803" t="s">
        <v>3619</v>
      </c>
      <c r="G1803" s="17" t="s">
        <v>3620</v>
      </c>
      <c r="H1803" t="s">
        <v>101</v>
      </c>
      <c r="I1803" t="s">
        <v>43</v>
      </c>
      <c r="J1803" t="s">
        <v>8</v>
      </c>
      <c r="K1803" t="s">
        <v>59</v>
      </c>
      <c r="L1803" t="s">
        <v>3621</v>
      </c>
      <c r="M1803" t="s">
        <v>3622</v>
      </c>
      <c r="N1803">
        <v>0</v>
      </c>
      <c r="O1803" t="s">
        <v>105</v>
      </c>
      <c r="P1803" t="s">
        <v>822</v>
      </c>
      <c r="Q1803" t="s">
        <v>48</v>
      </c>
      <c r="R1803" t="s">
        <v>138</v>
      </c>
      <c r="S1803" t="s">
        <v>139</v>
      </c>
      <c r="T1803" t="s">
        <v>51</v>
      </c>
      <c r="U1803" t="s">
        <v>353</v>
      </c>
      <c r="V1803">
        <v>1</v>
      </c>
      <c r="W1803" s="1">
        <v>803</v>
      </c>
      <c r="X1803">
        <v>0</v>
      </c>
      <c r="Y1803">
        <v>4</v>
      </c>
      <c r="Z1803">
        <v>4</v>
      </c>
      <c r="AA1803">
        <v>1</v>
      </c>
      <c r="AB1803" s="2">
        <v>0</v>
      </c>
      <c r="AC1803" s="1">
        <v>0</v>
      </c>
      <c r="AD1803" s="7">
        <v>43477</v>
      </c>
      <c r="AE1803" s="7">
        <v>43479</v>
      </c>
      <c r="AF1803">
        <v>0</v>
      </c>
      <c r="AG1803" t="s">
        <v>53</v>
      </c>
      <c r="AH1803" s="2">
        <v>0</v>
      </c>
      <c r="AI1803" s="1">
        <v>0</v>
      </c>
      <c r="AJ1803" s="1">
        <v>0</v>
      </c>
      <c r="AK1803" s="6" t="str">
        <f>+IF(Tabla1[[#This Row],[REQUEST_TY]]="SR MANTENIMIENTO CORRECTIVO", "EMERGENCIA", "OTROS")</f>
        <v>OTROS</v>
      </c>
      <c r="AL1803" s="6" t="str">
        <f>+_xlfn.IFS(Tabla1[[#This Row],[Veces obj]]&lt;=1,"0-1",Tabla1[[#This Row],[Veces obj]]&lt;=2,"1-2",Tabla1[[#This Row],[Veces obj]]&lt;=3,"2-3",TRUE,"&gt;3")</f>
        <v>0-1</v>
      </c>
      <c r="AM1803" s="6" t="str">
        <f>+_xlfn.IFS(MONTH(Tabla1[[#This Row],[MES]])&lt;=3,"Q1",MONTH(Tabla1[[#This Row],[MES]])&lt;=6,"Q2",MONTH(Tabla1[[#This Row],[MES]])&lt;=9,"Q3",TRUE,"Q4")</f>
        <v>Q1</v>
      </c>
      <c r="AN1803" t="str">
        <f>+IFERROR(VLOOKUP(Tabla1[[#This Row],[CUENTA]],CTAS[],2,0),"OTROS")</f>
        <v>OTROS</v>
      </c>
      <c r="AP1803" t="str">
        <f>+IFERROR(VLOOKUP(Tabla1[[#This Row],[EMPLEADO]],IS[],3,0),"OTROS")</f>
        <v>OTROS</v>
      </c>
      <c r="AQ1803" t="str">
        <f>+IFERROR(VLOOKUP(Tabla1[[#This Row],[EMPLEADO]],IS[[NÓMINA]:[INGENIERO]],2,0),"OTROS")</f>
        <v>OTROS</v>
      </c>
    </row>
    <row r="1804" spans="1:43" x14ac:dyDescent="0.25">
      <c r="A1804" t="s">
        <v>36</v>
      </c>
      <c r="B1804">
        <v>1</v>
      </c>
      <c r="C1804" t="s">
        <v>3623</v>
      </c>
      <c r="D1804" t="s">
        <v>3370</v>
      </c>
      <c r="E1804" t="s">
        <v>1564</v>
      </c>
      <c r="F1804" t="s">
        <v>3624</v>
      </c>
      <c r="G1804" s="17" t="s">
        <v>3625</v>
      </c>
      <c r="H1804" t="s">
        <v>740</v>
      </c>
      <c r="I1804" t="s">
        <v>43</v>
      </c>
      <c r="J1804" t="s">
        <v>8</v>
      </c>
      <c r="K1804" t="s">
        <v>1236</v>
      </c>
      <c r="L1804" t="s">
        <v>2603</v>
      </c>
      <c r="M1804" t="s">
        <v>1238</v>
      </c>
      <c r="N1804">
        <v>0</v>
      </c>
      <c r="O1804" t="s">
        <v>47</v>
      </c>
      <c r="P1804" t="s">
        <v>822</v>
      </c>
      <c r="Q1804" t="s">
        <v>48</v>
      </c>
      <c r="R1804" t="s">
        <v>242</v>
      </c>
      <c r="S1804" t="s">
        <v>64</v>
      </c>
      <c r="T1804" t="s">
        <v>51</v>
      </c>
      <c r="U1804" t="s">
        <v>96</v>
      </c>
      <c r="V1804">
        <v>1</v>
      </c>
      <c r="W1804" s="1">
        <v>2047.5</v>
      </c>
      <c r="X1804">
        <v>0</v>
      </c>
      <c r="Y1804">
        <v>5</v>
      </c>
      <c r="Z1804">
        <v>5</v>
      </c>
      <c r="AA1804">
        <v>1</v>
      </c>
      <c r="AB1804" s="2">
        <v>0</v>
      </c>
      <c r="AC1804" s="1">
        <v>0</v>
      </c>
      <c r="AD1804" s="7">
        <v>43474</v>
      </c>
      <c r="AE1804" s="7">
        <v>43480</v>
      </c>
      <c r="AF1804">
        <v>4</v>
      </c>
      <c r="AG1804" t="s">
        <v>823</v>
      </c>
      <c r="AH1804" s="2">
        <v>0</v>
      </c>
      <c r="AI1804" s="1">
        <v>0</v>
      </c>
      <c r="AJ1804" s="1">
        <v>0</v>
      </c>
      <c r="AK1804" s="6" t="str">
        <f>+IF(Tabla1[[#This Row],[REQUEST_TY]]="SR MANTENIMIENTO CORRECTIVO", "EMERGENCIA", "OTROS")</f>
        <v>OTROS</v>
      </c>
      <c r="AL1804" s="6" t="str">
        <f>+_xlfn.IFS(Tabla1[[#This Row],[Veces obj]]&lt;=1,"0-1",Tabla1[[#This Row],[Veces obj]]&lt;=2,"1-2",Tabla1[[#This Row],[Veces obj]]&lt;=3,"2-3",TRUE,"&gt;3")</f>
        <v>0-1</v>
      </c>
      <c r="AM1804" s="6" t="str">
        <f>+_xlfn.IFS(MONTH(Tabla1[[#This Row],[MES]])&lt;=3,"Q1",MONTH(Tabla1[[#This Row],[MES]])&lt;=6,"Q2",MONTH(Tabla1[[#This Row],[MES]])&lt;=9,"Q3",TRUE,"Q4")</f>
        <v>Q1</v>
      </c>
      <c r="AN1804" t="str">
        <f>+IFERROR(VLOOKUP(Tabla1[[#This Row],[CUENTA]],CTAS[],2,0),"OTROS")</f>
        <v>OTROS</v>
      </c>
      <c r="AP1804" t="str">
        <f>+IFERROR(VLOOKUP(Tabla1[[#This Row],[EMPLEADO]],IS[],3,0),"OTROS")</f>
        <v>OTROS</v>
      </c>
      <c r="AQ1804" t="str">
        <f>+IFERROR(VLOOKUP(Tabla1[[#This Row],[EMPLEADO]],IS[[NÓMINA]:[INGENIERO]],2,0),"OTROS")</f>
        <v>OTROS</v>
      </c>
    </row>
    <row r="1805" spans="1:43" x14ac:dyDescent="0.25">
      <c r="A1805" t="s">
        <v>36</v>
      </c>
      <c r="B1805">
        <v>1</v>
      </c>
      <c r="C1805" t="s">
        <v>3626</v>
      </c>
      <c r="D1805" t="s">
        <v>3370</v>
      </c>
      <c r="E1805" t="s">
        <v>3627</v>
      </c>
      <c r="F1805" t="s">
        <v>3628</v>
      </c>
      <c r="G1805" s="17" t="s">
        <v>3629</v>
      </c>
      <c r="H1805" t="s">
        <v>70</v>
      </c>
      <c r="I1805" t="s">
        <v>43</v>
      </c>
      <c r="J1805" t="s">
        <v>8</v>
      </c>
      <c r="K1805" t="s">
        <v>2486</v>
      </c>
      <c r="L1805" t="s">
        <v>3630</v>
      </c>
      <c r="M1805" t="s">
        <v>3631</v>
      </c>
      <c r="N1805">
        <v>0</v>
      </c>
      <c r="O1805" t="s">
        <v>47</v>
      </c>
      <c r="P1805" t="s">
        <v>822</v>
      </c>
      <c r="Q1805" t="s">
        <v>48</v>
      </c>
      <c r="R1805" t="s">
        <v>153</v>
      </c>
      <c r="S1805" t="s">
        <v>50</v>
      </c>
      <c r="T1805" t="s">
        <v>208</v>
      </c>
      <c r="U1805" t="s">
        <v>52</v>
      </c>
      <c r="V1805">
        <v>1</v>
      </c>
      <c r="W1805" s="1">
        <v>1072.5000000000002</v>
      </c>
      <c r="X1805">
        <v>0</v>
      </c>
      <c r="Y1805">
        <v>9</v>
      </c>
      <c r="Z1805">
        <v>9</v>
      </c>
      <c r="AA1805">
        <v>1</v>
      </c>
      <c r="AB1805" s="2">
        <v>0</v>
      </c>
      <c r="AC1805" s="1">
        <v>0</v>
      </c>
      <c r="AD1805" s="7">
        <v>43481</v>
      </c>
      <c r="AE1805" s="7">
        <v>43481</v>
      </c>
      <c r="AF1805">
        <v>0</v>
      </c>
      <c r="AG1805" t="s">
        <v>53</v>
      </c>
      <c r="AH1805" s="2">
        <v>0</v>
      </c>
      <c r="AI1805" s="1">
        <v>0</v>
      </c>
      <c r="AJ1805" s="1">
        <v>0</v>
      </c>
      <c r="AK1805" s="6" t="str">
        <f>+IF(Tabla1[[#This Row],[REQUEST_TY]]="SR MANTENIMIENTO CORRECTIVO", "EMERGENCIA", "OTROS")</f>
        <v>OTROS</v>
      </c>
      <c r="AL1805" s="6" t="str">
        <f>+_xlfn.IFS(Tabla1[[#This Row],[Veces obj]]&lt;=1,"0-1",Tabla1[[#This Row],[Veces obj]]&lt;=2,"1-2",Tabla1[[#This Row],[Veces obj]]&lt;=3,"2-3",TRUE,"&gt;3")</f>
        <v>0-1</v>
      </c>
      <c r="AM1805" s="6" t="str">
        <f>+_xlfn.IFS(MONTH(Tabla1[[#This Row],[MES]])&lt;=3,"Q1",MONTH(Tabla1[[#This Row],[MES]])&lt;=6,"Q2",MONTH(Tabla1[[#This Row],[MES]])&lt;=9,"Q3",TRUE,"Q4")</f>
        <v>Q1</v>
      </c>
      <c r="AN1805" t="str">
        <f>+IFERROR(VLOOKUP(Tabla1[[#This Row],[CUENTA]],CTAS[],2,0),"OTROS")</f>
        <v>OTROS</v>
      </c>
      <c r="AP1805" t="str">
        <f>+IFERROR(VLOOKUP(Tabla1[[#This Row],[EMPLEADO]],IS[],3,0),"OTROS")</f>
        <v>OTROS</v>
      </c>
      <c r="AQ1805" t="str">
        <f>+IFERROR(VLOOKUP(Tabla1[[#This Row],[EMPLEADO]],IS[[NÓMINA]:[INGENIERO]],2,0),"OTROS")</f>
        <v>OTROS</v>
      </c>
    </row>
    <row r="1806" spans="1:43" x14ac:dyDescent="0.25">
      <c r="A1806" t="s">
        <v>36</v>
      </c>
      <c r="B1806">
        <v>1</v>
      </c>
      <c r="C1806" t="s">
        <v>3632</v>
      </c>
      <c r="D1806" t="s">
        <v>3370</v>
      </c>
      <c r="E1806" t="s">
        <v>1564</v>
      </c>
      <c r="F1806" t="s">
        <v>3633</v>
      </c>
      <c r="G1806" s="17" t="s">
        <v>3625</v>
      </c>
      <c r="H1806" t="s">
        <v>740</v>
      </c>
      <c r="I1806" t="s">
        <v>43</v>
      </c>
      <c r="J1806" t="s">
        <v>8</v>
      </c>
      <c r="K1806" t="s">
        <v>1236</v>
      </c>
      <c r="L1806" t="s">
        <v>2603</v>
      </c>
      <c r="M1806" t="s">
        <v>1238</v>
      </c>
      <c r="N1806">
        <v>0</v>
      </c>
      <c r="O1806" t="s">
        <v>47</v>
      </c>
      <c r="P1806" t="s">
        <v>822</v>
      </c>
      <c r="Q1806" t="s">
        <v>48</v>
      </c>
      <c r="R1806" t="s">
        <v>242</v>
      </c>
      <c r="S1806" t="s">
        <v>64</v>
      </c>
      <c r="T1806" t="s">
        <v>51</v>
      </c>
      <c r="U1806" t="s">
        <v>96</v>
      </c>
      <c r="V1806">
        <v>1</v>
      </c>
      <c r="W1806" s="1">
        <v>2047.5</v>
      </c>
      <c r="X1806">
        <v>0</v>
      </c>
      <c r="Y1806">
        <v>5</v>
      </c>
      <c r="Z1806">
        <v>5</v>
      </c>
      <c r="AA1806">
        <v>1</v>
      </c>
      <c r="AB1806" s="2">
        <v>0</v>
      </c>
      <c r="AC1806" s="1">
        <v>0</v>
      </c>
      <c r="AD1806" s="7">
        <v>43480</v>
      </c>
      <c r="AE1806" s="7">
        <v>43482</v>
      </c>
      <c r="AF1806">
        <v>2</v>
      </c>
      <c r="AG1806" t="s">
        <v>1680</v>
      </c>
      <c r="AH1806" s="2">
        <v>0</v>
      </c>
      <c r="AI1806" s="1">
        <v>0</v>
      </c>
      <c r="AJ1806" s="1">
        <v>0</v>
      </c>
      <c r="AK1806" s="6" t="str">
        <f>+IF(Tabla1[[#This Row],[REQUEST_TY]]="SR MANTENIMIENTO CORRECTIVO", "EMERGENCIA", "OTROS")</f>
        <v>OTROS</v>
      </c>
      <c r="AL1806" s="6" t="str">
        <f>+_xlfn.IFS(Tabla1[[#This Row],[Veces obj]]&lt;=1,"0-1",Tabla1[[#This Row],[Veces obj]]&lt;=2,"1-2",Tabla1[[#This Row],[Veces obj]]&lt;=3,"2-3",TRUE,"&gt;3")</f>
        <v>0-1</v>
      </c>
      <c r="AM1806" s="6" t="str">
        <f>+_xlfn.IFS(MONTH(Tabla1[[#This Row],[MES]])&lt;=3,"Q1",MONTH(Tabla1[[#This Row],[MES]])&lt;=6,"Q2",MONTH(Tabla1[[#This Row],[MES]])&lt;=9,"Q3",TRUE,"Q4")</f>
        <v>Q1</v>
      </c>
      <c r="AN1806" t="str">
        <f>+IFERROR(VLOOKUP(Tabla1[[#This Row],[CUENTA]],CTAS[],2,0),"OTROS")</f>
        <v>OTROS</v>
      </c>
      <c r="AP1806" t="str">
        <f>+IFERROR(VLOOKUP(Tabla1[[#This Row],[EMPLEADO]],IS[],3,0),"OTROS")</f>
        <v>OTROS</v>
      </c>
      <c r="AQ1806" t="str">
        <f>+IFERROR(VLOOKUP(Tabla1[[#This Row],[EMPLEADO]],IS[[NÓMINA]:[INGENIERO]],2,0),"OTROS")</f>
        <v>OTROS</v>
      </c>
    </row>
    <row r="1807" spans="1:43" x14ac:dyDescent="0.25">
      <c r="A1807" t="s">
        <v>36</v>
      </c>
      <c r="B1807">
        <v>1</v>
      </c>
      <c r="C1807" t="s">
        <v>3877</v>
      </c>
      <c r="D1807" t="s">
        <v>3346</v>
      </c>
      <c r="E1807" t="s">
        <v>39</v>
      </c>
      <c r="F1807" t="s">
        <v>3874</v>
      </c>
      <c r="G1807" s="17" t="s">
        <v>3878</v>
      </c>
      <c r="H1807" t="s">
        <v>453</v>
      </c>
      <c r="I1807" t="s">
        <v>43</v>
      </c>
      <c r="J1807" t="s">
        <v>8</v>
      </c>
      <c r="K1807" t="s">
        <v>44</v>
      </c>
      <c r="L1807" t="s">
        <v>1283</v>
      </c>
      <c r="M1807" t="s">
        <v>1198</v>
      </c>
      <c r="N1807">
        <v>1</v>
      </c>
      <c r="O1807" t="s">
        <v>47</v>
      </c>
      <c r="P1807" t="s">
        <v>822</v>
      </c>
      <c r="Q1807" t="s">
        <v>48</v>
      </c>
      <c r="R1807" t="s">
        <v>49</v>
      </c>
      <c r="S1807" t="s">
        <v>50</v>
      </c>
      <c r="T1807" t="s">
        <v>51</v>
      </c>
      <c r="U1807" t="s">
        <v>52</v>
      </c>
      <c r="V1807">
        <v>1</v>
      </c>
      <c r="W1807" s="1">
        <v>0</v>
      </c>
      <c r="X1807">
        <v>0</v>
      </c>
      <c r="Y1807">
        <v>5</v>
      </c>
      <c r="Z1807">
        <v>5</v>
      </c>
      <c r="AA1807">
        <v>1</v>
      </c>
      <c r="AB1807" s="2">
        <v>0</v>
      </c>
      <c r="AC1807" s="1">
        <v>0</v>
      </c>
      <c r="AD1807" s="7">
        <v>43494</v>
      </c>
      <c r="AE1807" s="7">
        <v>43495</v>
      </c>
      <c r="AF1807">
        <v>1</v>
      </c>
      <c r="AG1807" t="s">
        <v>53</v>
      </c>
      <c r="AH1807" s="2">
        <v>0</v>
      </c>
      <c r="AI1807" s="1">
        <v>0</v>
      </c>
      <c r="AJ1807" s="1">
        <v>0</v>
      </c>
      <c r="AK1807" s="6" t="str">
        <f>+IF(Tabla1[[#This Row],[REQUEST_TY]]="SR MANTENIMIENTO CORRECTIVO", "EMERGENCIA", "OTROS")</f>
        <v>OTROS</v>
      </c>
      <c r="AL1807" s="6" t="str">
        <f>+_xlfn.IFS(Tabla1[[#This Row],[Veces obj]]&lt;=1,"0-1",Tabla1[[#This Row],[Veces obj]]&lt;=2,"1-2",Tabla1[[#This Row],[Veces obj]]&lt;=3,"2-3",TRUE,"&gt;3")</f>
        <v>0-1</v>
      </c>
      <c r="AM1807" s="6" t="str">
        <f>+_xlfn.IFS(MONTH(Tabla1[[#This Row],[MES]])&lt;=3,"Q1",MONTH(Tabla1[[#This Row],[MES]])&lt;=6,"Q2",MONTH(Tabla1[[#This Row],[MES]])&lt;=9,"Q3",TRUE,"Q4")</f>
        <v>Q1</v>
      </c>
      <c r="AN1807" t="str">
        <f>+IFERROR(VLOOKUP(Tabla1[[#This Row],[CUENTA]],CTAS[],2,0),"OTROS")</f>
        <v>OTROS</v>
      </c>
      <c r="AP1807" t="str">
        <f>+IFERROR(VLOOKUP(Tabla1[[#This Row],[EMPLEADO]],IS[],3,0),"OTROS")</f>
        <v>OTROS</v>
      </c>
      <c r="AQ1807" t="str">
        <f>+IFERROR(VLOOKUP(Tabla1[[#This Row],[EMPLEADO]],IS[[NÓMINA]:[INGENIERO]],2,0),"OTROS")</f>
        <v>OTROS</v>
      </c>
    </row>
    <row r="1808" spans="1:43" x14ac:dyDescent="0.25">
      <c r="A1808" t="s">
        <v>36</v>
      </c>
      <c r="B1808">
        <v>1</v>
      </c>
      <c r="C1808" t="s">
        <v>3637</v>
      </c>
      <c r="D1808" t="s">
        <v>3346</v>
      </c>
      <c r="E1808" t="s">
        <v>133</v>
      </c>
      <c r="F1808" t="s">
        <v>3638</v>
      </c>
      <c r="G1808" s="17" t="s">
        <v>3639</v>
      </c>
      <c r="H1808" t="s">
        <v>915</v>
      </c>
      <c r="I1808" t="s">
        <v>43</v>
      </c>
      <c r="J1808" t="s">
        <v>8</v>
      </c>
      <c r="K1808" t="s">
        <v>966</v>
      </c>
      <c r="L1808" t="s">
        <v>3640</v>
      </c>
      <c r="M1808" t="s">
        <v>794</v>
      </c>
      <c r="N1808">
        <v>0</v>
      </c>
      <c r="O1808" t="s">
        <v>47</v>
      </c>
      <c r="P1808" t="s">
        <v>822</v>
      </c>
      <c r="Q1808" t="s">
        <v>48</v>
      </c>
      <c r="R1808" t="s">
        <v>138</v>
      </c>
      <c r="S1808" t="s">
        <v>139</v>
      </c>
      <c r="T1808" t="s">
        <v>51</v>
      </c>
      <c r="U1808" t="s">
        <v>353</v>
      </c>
      <c r="V1808">
        <v>1</v>
      </c>
      <c r="W1808" s="1">
        <v>1573.0000000000002</v>
      </c>
      <c r="X1808">
        <v>0</v>
      </c>
      <c r="Y1808">
        <v>4</v>
      </c>
      <c r="Z1808">
        <v>4</v>
      </c>
      <c r="AA1808">
        <v>1</v>
      </c>
      <c r="AB1808" s="2">
        <v>0</v>
      </c>
      <c r="AC1808" s="1">
        <v>0</v>
      </c>
      <c r="AD1808" s="7">
        <v>43482</v>
      </c>
      <c r="AE1808" s="7">
        <v>43483</v>
      </c>
      <c r="AF1808">
        <v>1</v>
      </c>
      <c r="AG1808" t="s">
        <v>53</v>
      </c>
      <c r="AH1808" s="2">
        <v>0</v>
      </c>
      <c r="AI1808" s="1">
        <v>0</v>
      </c>
      <c r="AJ1808" s="1">
        <v>0</v>
      </c>
      <c r="AK1808" s="6" t="str">
        <f>+IF(Tabla1[[#This Row],[REQUEST_TY]]="SR MANTENIMIENTO CORRECTIVO", "EMERGENCIA", "OTROS")</f>
        <v>OTROS</v>
      </c>
      <c r="AL1808" s="6" t="str">
        <f>+_xlfn.IFS(Tabla1[[#This Row],[Veces obj]]&lt;=1,"0-1",Tabla1[[#This Row],[Veces obj]]&lt;=2,"1-2",Tabla1[[#This Row],[Veces obj]]&lt;=3,"2-3",TRUE,"&gt;3")</f>
        <v>0-1</v>
      </c>
      <c r="AM1808" s="6" t="str">
        <f>+_xlfn.IFS(MONTH(Tabla1[[#This Row],[MES]])&lt;=3,"Q1",MONTH(Tabla1[[#This Row],[MES]])&lt;=6,"Q2",MONTH(Tabla1[[#This Row],[MES]])&lt;=9,"Q3",TRUE,"Q4")</f>
        <v>Q1</v>
      </c>
      <c r="AN1808" t="str">
        <f>+IFERROR(VLOOKUP(Tabla1[[#This Row],[CUENTA]],CTAS[],2,0),"OTROS")</f>
        <v>OTROS</v>
      </c>
      <c r="AP1808" t="str">
        <f>+IFERROR(VLOOKUP(Tabla1[[#This Row],[EMPLEADO]],IS[],3,0),"OTROS")</f>
        <v>OTROS</v>
      </c>
      <c r="AQ1808" t="str">
        <f>+IFERROR(VLOOKUP(Tabla1[[#This Row],[EMPLEADO]],IS[[NÓMINA]:[INGENIERO]],2,0),"OTROS")</f>
        <v>OTROS</v>
      </c>
    </row>
    <row r="1809" spans="1:43" x14ac:dyDescent="0.25">
      <c r="A1809" t="s">
        <v>36</v>
      </c>
      <c r="B1809">
        <v>1</v>
      </c>
      <c r="C1809" t="s">
        <v>3641</v>
      </c>
      <c r="D1809" t="s">
        <v>3346</v>
      </c>
      <c r="E1809" t="s">
        <v>133</v>
      </c>
      <c r="F1809" t="s">
        <v>3642</v>
      </c>
      <c r="G1809" s="17" t="s">
        <v>3643</v>
      </c>
      <c r="H1809" t="s">
        <v>136</v>
      </c>
      <c r="I1809" t="s">
        <v>43</v>
      </c>
      <c r="J1809" t="s">
        <v>8</v>
      </c>
      <c r="K1809" t="s">
        <v>966</v>
      </c>
      <c r="L1809" t="s">
        <v>3644</v>
      </c>
      <c r="M1809" t="s">
        <v>540</v>
      </c>
      <c r="N1809">
        <v>0</v>
      </c>
      <c r="O1809" t="s">
        <v>47</v>
      </c>
      <c r="P1809" t="s">
        <v>822</v>
      </c>
      <c r="Q1809" t="s">
        <v>48</v>
      </c>
      <c r="R1809" t="s">
        <v>138</v>
      </c>
      <c r="S1809" t="s">
        <v>139</v>
      </c>
      <c r="T1809" t="s">
        <v>51</v>
      </c>
      <c r="U1809" t="s">
        <v>353</v>
      </c>
      <c r="V1809">
        <v>1</v>
      </c>
      <c r="W1809" s="1">
        <v>1573.0000000000002</v>
      </c>
      <c r="X1809">
        <v>0</v>
      </c>
      <c r="Y1809">
        <v>4</v>
      </c>
      <c r="Z1809">
        <v>4</v>
      </c>
      <c r="AA1809">
        <v>1</v>
      </c>
      <c r="AB1809" s="2">
        <v>0</v>
      </c>
      <c r="AC1809" s="1">
        <v>0</v>
      </c>
      <c r="AD1809" s="7">
        <v>43482</v>
      </c>
      <c r="AE1809" s="7">
        <v>43483</v>
      </c>
      <c r="AF1809">
        <v>1</v>
      </c>
      <c r="AG1809" t="s">
        <v>53</v>
      </c>
      <c r="AH1809" s="2">
        <v>0</v>
      </c>
      <c r="AI1809" s="1">
        <v>0</v>
      </c>
      <c r="AJ1809" s="1">
        <v>0</v>
      </c>
      <c r="AK1809" s="6" t="str">
        <f>+IF(Tabla1[[#This Row],[REQUEST_TY]]="SR MANTENIMIENTO CORRECTIVO", "EMERGENCIA", "OTROS")</f>
        <v>OTROS</v>
      </c>
      <c r="AL1809" s="6" t="str">
        <f>+_xlfn.IFS(Tabla1[[#This Row],[Veces obj]]&lt;=1,"0-1",Tabla1[[#This Row],[Veces obj]]&lt;=2,"1-2",Tabla1[[#This Row],[Veces obj]]&lt;=3,"2-3",TRUE,"&gt;3")</f>
        <v>0-1</v>
      </c>
      <c r="AM1809" s="6" t="str">
        <f>+_xlfn.IFS(MONTH(Tabla1[[#This Row],[MES]])&lt;=3,"Q1",MONTH(Tabla1[[#This Row],[MES]])&lt;=6,"Q2",MONTH(Tabla1[[#This Row],[MES]])&lt;=9,"Q3",TRUE,"Q4")</f>
        <v>Q1</v>
      </c>
      <c r="AN1809" t="str">
        <f>+IFERROR(VLOOKUP(Tabla1[[#This Row],[CUENTA]],CTAS[],2,0),"OTROS")</f>
        <v>OTROS</v>
      </c>
      <c r="AP1809" t="str">
        <f>+IFERROR(VLOOKUP(Tabla1[[#This Row],[EMPLEADO]],IS[],3,0),"OTROS")</f>
        <v>OTROS</v>
      </c>
      <c r="AQ1809" t="str">
        <f>+IFERROR(VLOOKUP(Tabla1[[#This Row],[EMPLEADO]],IS[[NÓMINA]:[INGENIERO]],2,0),"OTROS")</f>
        <v>OTROS</v>
      </c>
    </row>
    <row r="1810" spans="1:43" x14ac:dyDescent="0.25">
      <c r="A1810" t="s">
        <v>36</v>
      </c>
      <c r="B1810">
        <v>1</v>
      </c>
      <c r="C1810" t="s">
        <v>3879</v>
      </c>
      <c r="D1810" t="s">
        <v>3346</v>
      </c>
      <c r="E1810" t="s">
        <v>39</v>
      </c>
      <c r="F1810" t="s">
        <v>3880</v>
      </c>
      <c r="G1810" s="17" t="s">
        <v>3881</v>
      </c>
      <c r="H1810" t="s">
        <v>42</v>
      </c>
      <c r="I1810" t="s">
        <v>43</v>
      </c>
      <c r="J1810" t="s">
        <v>8</v>
      </c>
      <c r="K1810" t="s">
        <v>3508</v>
      </c>
      <c r="L1810" t="s">
        <v>3882</v>
      </c>
      <c r="M1810" t="s">
        <v>794</v>
      </c>
      <c r="N1810">
        <v>1</v>
      </c>
      <c r="O1810" t="s">
        <v>47</v>
      </c>
      <c r="P1810" t="s">
        <v>822</v>
      </c>
      <c r="Q1810" t="s">
        <v>48</v>
      </c>
      <c r="R1810" t="s">
        <v>49</v>
      </c>
      <c r="S1810" t="s">
        <v>50</v>
      </c>
      <c r="T1810" t="s">
        <v>51</v>
      </c>
      <c r="U1810" t="s">
        <v>52</v>
      </c>
      <c r="V1810">
        <v>1</v>
      </c>
      <c r="W1810" s="1">
        <v>0</v>
      </c>
      <c r="X1810">
        <v>0</v>
      </c>
      <c r="Y1810">
        <v>5</v>
      </c>
      <c r="Z1810">
        <v>5</v>
      </c>
      <c r="AA1810">
        <v>1</v>
      </c>
      <c r="AB1810" s="2">
        <v>0</v>
      </c>
      <c r="AC1810" s="1">
        <v>0</v>
      </c>
      <c r="AD1810" s="7">
        <v>43494</v>
      </c>
      <c r="AE1810" s="7">
        <v>43495</v>
      </c>
      <c r="AF1810">
        <v>1</v>
      </c>
      <c r="AG1810" t="s">
        <v>53</v>
      </c>
      <c r="AH1810" s="2">
        <v>0</v>
      </c>
      <c r="AI1810" s="1">
        <v>0</v>
      </c>
      <c r="AJ1810" s="1">
        <v>0</v>
      </c>
      <c r="AK1810" s="6" t="str">
        <f>+IF(Tabla1[[#This Row],[REQUEST_TY]]="SR MANTENIMIENTO CORRECTIVO", "EMERGENCIA", "OTROS")</f>
        <v>OTROS</v>
      </c>
      <c r="AL1810" s="6" t="str">
        <f>+_xlfn.IFS(Tabla1[[#This Row],[Veces obj]]&lt;=1,"0-1",Tabla1[[#This Row],[Veces obj]]&lt;=2,"1-2",Tabla1[[#This Row],[Veces obj]]&lt;=3,"2-3",TRUE,"&gt;3")</f>
        <v>0-1</v>
      </c>
      <c r="AM1810" s="6" t="str">
        <f>+_xlfn.IFS(MONTH(Tabla1[[#This Row],[MES]])&lt;=3,"Q1",MONTH(Tabla1[[#This Row],[MES]])&lt;=6,"Q2",MONTH(Tabla1[[#This Row],[MES]])&lt;=9,"Q3",TRUE,"Q4")</f>
        <v>Q1</v>
      </c>
      <c r="AN1810" t="str">
        <f>+IFERROR(VLOOKUP(Tabla1[[#This Row],[CUENTA]],CTAS[],2,0),"OTROS")</f>
        <v>OTROS</v>
      </c>
      <c r="AP1810" t="str">
        <f>+IFERROR(VLOOKUP(Tabla1[[#This Row],[EMPLEADO]],IS[],3,0),"OTROS")</f>
        <v>OTROS</v>
      </c>
      <c r="AQ1810" t="str">
        <f>+IFERROR(VLOOKUP(Tabla1[[#This Row],[EMPLEADO]],IS[[NÓMINA]:[INGENIERO]],2,0),"OTROS")</f>
        <v>OTROS</v>
      </c>
    </row>
    <row r="1811" spans="1:43" x14ac:dyDescent="0.25">
      <c r="A1811" t="s">
        <v>36</v>
      </c>
      <c r="B1811">
        <v>1</v>
      </c>
      <c r="C1811" t="s">
        <v>3649</v>
      </c>
      <c r="D1811" t="s">
        <v>3346</v>
      </c>
      <c r="E1811" t="s">
        <v>39</v>
      </c>
      <c r="F1811" t="s">
        <v>3506</v>
      </c>
      <c r="G1811" s="17" t="s">
        <v>3650</v>
      </c>
      <c r="H1811" t="s">
        <v>42</v>
      </c>
      <c r="I1811" t="s">
        <v>43</v>
      </c>
      <c r="J1811" t="s">
        <v>8</v>
      </c>
      <c r="K1811" t="s">
        <v>798</v>
      </c>
      <c r="L1811" t="s">
        <v>1729</v>
      </c>
      <c r="M1811" t="s">
        <v>131</v>
      </c>
      <c r="N1811">
        <v>1</v>
      </c>
      <c r="O1811" t="s">
        <v>47</v>
      </c>
      <c r="P1811" t="s">
        <v>822</v>
      </c>
      <c r="Q1811" t="s">
        <v>48</v>
      </c>
      <c r="R1811" t="s">
        <v>49</v>
      </c>
      <c r="S1811" t="s">
        <v>50</v>
      </c>
      <c r="T1811" t="s">
        <v>51</v>
      </c>
      <c r="U1811" t="s">
        <v>52</v>
      </c>
      <c r="V1811">
        <v>1</v>
      </c>
      <c r="W1811" s="1">
        <v>0</v>
      </c>
      <c r="X1811">
        <v>0</v>
      </c>
      <c r="Y1811">
        <v>5</v>
      </c>
      <c r="Z1811">
        <v>5</v>
      </c>
      <c r="AA1811">
        <v>1</v>
      </c>
      <c r="AB1811" s="2">
        <v>0</v>
      </c>
      <c r="AC1811" s="1">
        <v>0</v>
      </c>
      <c r="AD1811" s="7">
        <v>43473</v>
      </c>
      <c r="AE1811" s="7">
        <v>43485</v>
      </c>
      <c r="AF1811">
        <v>8</v>
      </c>
      <c r="AG1811" t="s">
        <v>3648</v>
      </c>
      <c r="AH1811" s="2">
        <v>0</v>
      </c>
      <c r="AI1811" s="1">
        <v>0</v>
      </c>
      <c r="AJ1811" s="1">
        <v>0</v>
      </c>
      <c r="AK1811" s="6" t="str">
        <f>+IF(Tabla1[[#This Row],[REQUEST_TY]]="SR MANTENIMIENTO CORRECTIVO", "EMERGENCIA", "OTROS")</f>
        <v>OTROS</v>
      </c>
      <c r="AL1811" s="6" t="str">
        <f>+_xlfn.IFS(Tabla1[[#This Row],[Veces obj]]&lt;=1,"0-1",Tabla1[[#This Row],[Veces obj]]&lt;=2,"1-2",Tabla1[[#This Row],[Veces obj]]&lt;=3,"2-3",TRUE,"&gt;3")</f>
        <v>0-1</v>
      </c>
      <c r="AM1811" s="6" t="str">
        <f>+_xlfn.IFS(MONTH(Tabla1[[#This Row],[MES]])&lt;=3,"Q1",MONTH(Tabla1[[#This Row],[MES]])&lt;=6,"Q2",MONTH(Tabla1[[#This Row],[MES]])&lt;=9,"Q3",TRUE,"Q4")</f>
        <v>Q1</v>
      </c>
      <c r="AN1811" t="str">
        <f>+IFERROR(VLOOKUP(Tabla1[[#This Row],[CUENTA]],CTAS[],2,0),"OTROS")</f>
        <v>OTROS</v>
      </c>
      <c r="AP1811" t="str">
        <f>+IFERROR(VLOOKUP(Tabla1[[#This Row],[EMPLEADO]],IS[],3,0),"OTROS")</f>
        <v>OTROS</v>
      </c>
      <c r="AQ1811" t="str">
        <f>+IFERROR(VLOOKUP(Tabla1[[#This Row],[EMPLEADO]],IS[[NÓMINA]:[INGENIERO]],2,0),"OTROS")</f>
        <v>OTROS</v>
      </c>
    </row>
    <row r="1812" spans="1:43" x14ac:dyDescent="0.25">
      <c r="A1812" t="s">
        <v>36</v>
      </c>
      <c r="B1812">
        <v>1</v>
      </c>
      <c r="C1812" t="s">
        <v>3886</v>
      </c>
      <c r="D1812" t="s">
        <v>3346</v>
      </c>
      <c r="E1812" t="s">
        <v>558</v>
      </c>
      <c r="F1812" t="s">
        <v>3887</v>
      </c>
      <c r="G1812" s="17" t="s">
        <v>1282</v>
      </c>
      <c r="H1812" t="s">
        <v>453</v>
      </c>
      <c r="I1812" t="s">
        <v>43</v>
      </c>
      <c r="J1812" t="s">
        <v>8</v>
      </c>
      <c r="K1812" t="s">
        <v>44</v>
      </c>
      <c r="L1812" t="s">
        <v>1283</v>
      </c>
      <c r="M1812" t="s">
        <v>1198</v>
      </c>
      <c r="N1812">
        <v>1</v>
      </c>
      <c r="O1812" t="s">
        <v>47</v>
      </c>
      <c r="P1812" t="s">
        <v>822</v>
      </c>
      <c r="Q1812" t="s">
        <v>48</v>
      </c>
      <c r="R1812" t="s">
        <v>95</v>
      </c>
      <c r="S1812" t="s">
        <v>64</v>
      </c>
      <c r="T1812" t="s">
        <v>51</v>
      </c>
      <c r="U1812" t="s">
        <v>96</v>
      </c>
      <c r="V1812">
        <v>1</v>
      </c>
      <c r="W1812" s="1">
        <v>0</v>
      </c>
      <c r="X1812">
        <v>0</v>
      </c>
      <c r="Y1812">
        <v>5</v>
      </c>
      <c r="Z1812">
        <v>5</v>
      </c>
      <c r="AA1812">
        <v>1</v>
      </c>
      <c r="AB1812" s="2">
        <v>0</v>
      </c>
      <c r="AC1812" s="1">
        <v>0</v>
      </c>
      <c r="AD1812" s="7">
        <v>43494</v>
      </c>
      <c r="AE1812" s="7">
        <v>43496</v>
      </c>
      <c r="AF1812">
        <v>2</v>
      </c>
      <c r="AG1812" t="s">
        <v>1680</v>
      </c>
      <c r="AH1812" s="2">
        <v>0</v>
      </c>
      <c r="AI1812" s="1">
        <v>0</v>
      </c>
      <c r="AJ1812" s="1">
        <v>0</v>
      </c>
      <c r="AK1812" s="6" t="str">
        <f>+IF(Tabla1[[#This Row],[REQUEST_TY]]="SR MANTENIMIENTO CORRECTIVO", "EMERGENCIA", "OTROS")</f>
        <v>OTROS</v>
      </c>
      <c r="AL1812" s="6" t="str">
        <f>+_xlfn.IFS(Tabla1[[#This Row],[Veces obj]]&lt;=1,"0-1",Tabla1[[#This Row],[Veces obj]]&lt;=2,"1-2",Tabla1[[#This Row],[Veces obj]]&lt;=3,"2-3",TRUE,"&gt;3")</f>
        <v>0-1</v>
      </c>
      <c r="AM1812" s="6" t="str">
        <f>+_xlfn.IFS(MONTH(Tabla1[[#This Row],[MES]])&lt;=3,"Q1",MONTH(Tabla1[[#This Row],[MES]])&lt;=6,"Q2",MONTH(Tabla1[[#This Row],[MES]])&lt;=9,"Q3",TRUE,"Q4")</f>
        <v>Q1</v>
      </c>
      <c r="AN1812" t="str">
        <f>+IFERROR(VLOOKUP(Tabla1[[#This Row],[CUENTA]],CTAS[],2,0),"OTROS")</f>
        <v>OTROS</v>
      </c>
      <c r="AP1812" t="str">
        <f>+IFERROR(VLOOKUP(Tabla1[[#This Row],[EMPLEADO]],IS[],3,0),"OTROS")</f>
        <v>OTROS</v>
      </c>
      <c r="AQ1812" t="str">
        <f>+IFERROR(VLOOKUP(Tabla1[[#This Row],[EMPLEADO]],IS[[NÓMINA]:[INGENIERO]],2,0),"OTROS")</f>
        <v>OTROS</v>
      </c>
    </row>
    <row r="1813" spans="1:43" x14ac:dyDescent="0.25">
      <c r="A1813" t="s">
        <v>36</v>
      </c>
      <c r="B1813">
        <v>1</v>
      </c>
      <c r="C1813" t="s">
        <v>4127</v>
      </c>
      <c r="D1813" t="s">
        <v>38</v>
      </c>
      <c r="E1813" t="s">
        <v>39</v>
      </c>
      <c r="F1813" t="s">
        <v>4128</v>
      </c>
      <c r="G1813" s="17" t="s">
        <v>4129</v>
      </c>
      <c r="H1813" t="s">
        <v>868</v>
      </c>
      <c r="I1813" t="s">
        <v>43</v>
      </c>
      <c r="J1813" t="s">
        <v>8</v>
      </c>
      <c r="K1813" t="s">
        <v>44</v>
      </c>
      <c r="L1813" t="s">
        <v>4130</v>
      </c>
      <c r="M1813" t="s">
        <v>2994</v>
      </c>
      <c r="N1813">
        <v>1</v>
      </c>
      <c r="O1813" t="s">
        <v>47</v>
      </c>
      <c r="P1813">
        <v>58</v>
      </c>
      <c r="Q1813" t="s">
        <v>82</v>
      </c>
      <c r="R1813" t="s">
        <v>49</v>
      </c>
      <c r="S1813" t="s">
        <v>50</v>
      </c>
      <c r="T1813" t="s">
        <v>51</v>
      </c>
      <c r="U1813" t="s">
        <v>120</v>
      </c>
      <c r="V1813">
        <v>0.8</v>
      </c>
      <c r="W1813" s="1">
        <v>0</v>
      </c>
      <c r="X1813">
        <v>1</v>
      </c>
      <c r="Y1813">
        <v>6.65</v>
      </c>
      <c r="Z1813">
        <v>5</v>
      </c>
      <c r="AA1813">
        <v>1.33</v>
      </c>
      <c r="AB1813" s="2">
        <v>8.2500000000000018E-2</v>
      </c>
      <c r="AC1813" s="1">
        <v>0</v>
      </c>
      <c r="AD1813" s="7">
        <v>43468</v>
      </c>
      <c r="AE1813" s="7">
        <v>43468</v>
      </c>
      <c r="AF1813">
        <v>0</v>
      </c>
      <c r="AG1813" t="s">
        <v>53</v>
      </c>
      <c r="AH1813" s="2">
        <v>0</v>
      </c>
      <c r="AI1813" s="1">
        <v>0</v>
      </c>
      <c r="AJ1813" s="1">
        <v>0</v>
      </c>
      <c r="AK1813" s="6" t="str">
        <f>+IF(Tabla1[[#This Row],[REQUEST_TY]]="SR MANTENIMIENTO CORRECTIVO", "EMERGENCIA", "OTROS")</f>
        <v>EMERGENCIA</v>
      </c>
      <c r="AL1813" s="6" t="str">
        <f>+_xlfn.IFS(Tabla1[[#This Row],[Veces obj]]&lt;=1,"0-1",Tabla1[[#This Row],[Veces obj]]&lt;=2,"1-2",Tabla1[[#This Row],[Veces obj]]&lt;=3,"2-3",TRUE,"&gt;3")</f>
        <v>1-2</v>
      </c>
      <c r="AM1813" s="6" t="str">
        <f>+_xlfn.IFS(MONTH(Tabla1[[#This Row],[MES]])&lt;=3,"Q1",MONTH(Tabla1[[#This Row],[MES]])&lt;=6,"Q2",MONTH(Tabla1[[#This Row],[MES]])&lt;=9,"Q3",TRUE,"Q4")</f>
        <v>Q1</v>
      </c>
      <c r="AN1813" t="str">
        <f>+IFERROR(VLOOKUP(Tabla1[[#This Row],[CUENTA]],CTAS[],2,0),"OTROS")</f>
        <v>OTROS</v>
      </c>
      <c r="AP1813" t="str">
        <f>+IFERROR(VLOOKUP(Tabla1[[#This Row],[EMPLEADO]],IS[],3,0),"OTROS")</f>
        <v>OTROS</v>
      </c>
      <c r="AQ1813" t="str">
        <f>+IFERROR(VLOOKUP(Tabla1[[#This Row],[EMPLEADO]],IS[[NÓMINA]:[INGENIERO]],2,0),"OTROS")</f>
        <v>OTROS</v>
      </c>
    </row>
    <row r="1814" spans="1:43" x14ac:dyDescent="0.25">
      <c r="A1814" t="s">
        <v>36</v>
      </c>
      <c r="B1814">
        <v>1</v>
      </c>
      <c r="C1814" t="s">
        <v>3656</v>
      </c>
      <c r="D1814" t="s">
        <v>3346</v>
      </c>
      <c r="E1814" t="s">
        <v>1564</v>
      </c>
      <c r="F1814" t="s">
        <v>3657</v>
      </c>
      <c r="G1814" s="17" t="s">
        <v>3658</v>
      </c>
      <c r="H1814" t="s">
        <v>42</v>
      </c>
      <c r="I1814" t="s">
        <v>43</v>
      </c>
      <c r="J1814" t="s">
        <v>8</v>
      </c>
      <c r="K1814" t="s">
        <v>798</v>
      </c>
      <c r="L1814" t="s">
        <v>1729</v>
      </c>
      <c r="M1814" t="s">
        <v>131</v>
      </c>
      <c r="N1814">
        <v>1</v>
      </c>
      <c r="O1814" t="s">
        <v>47</v>
      </c>
      <c r="P1814" t="s">
        <v>822</v>
      </c>
      <c r="Q1814" t="s">
        <v>48</v>
      </c>
      <c r="R1814" t="s">
        <v>242</v>
      </c>
      <c r="S1814" t="s">
        <v>64</v>
      </c>
      <c r="T1814" t="s">
        <v>51</v>
      </c>
      <c r="U1814" t="s">
        <v>96</v>
      </c>
      <c r="V1814">
        <v>1</v>
      </c>
      <c r="W1814" s="1">
        <v>0</v>
      </c>
      <c r="X1814">
        <v>0</v>
      </c>
      <c r="Y1814">
        <v>5</v>
      </c>
      <c r="Z1814">
        <v>5</v>
      </c>
      <c r="AA1814">
        <v>1</v>
      </c>
      <c r="AB1814" s="2">
        <v>0</v>
      </c>
      <c r="AC1814" s="1">
        <v>0</v>
      </c>
      <c r="AD1814" s="7">
        <v>43475</v>
      </c>
      <c r="AE1814" s="7">
        <v>43485</v>
      </c>
      <c r="AF1814">
        <v>6</v>
      </c>
      <c r="AG1814" t="s">
        <v>3648</v>
      </c>
      <c r="AH1814" s="2">
        <v>0</v>
      </c>
      <c r="AI1814" s="1">
        <v>0</v>
      </c>
      <c r="AJ1814" s="1">
        <v>0</v>
      </c>
      <c r="AK1814" s="6" t="str">
        <f>+IF(Tabla1[[#This Row],[REQUEST_TY]]="SR MANTENIMIENTO CORRECTIVO", "EMERGENCIA", "OTROS")</f>
        <v>OTROS</v>
      </c>
      <c r="AL1814" s="6" t="str">
        <f>+_xlfn.IFS(Tabla1[[#This Row],[Veces obj]]&lt;=1,"0-1",Tabla1[[#This Row],[Veces obj]]&lt;=2,"1-2",Tabla1[[#This Row],[Veces obj]]&lt;=3,"2-3",TRUE,"&gt;3")</f>
        <v>0-1</v>
      </c>
      <c r="AM1814" s="6" t="str">
        <f>+_xlfn.IFS(MONTH(Tabla1[[#This Row],[MES]])&lt;=3,"Q1",MONTH(Tabla1[[#This Row],[MES]])&lt;=6,"Q2",MONTH(Tabla1[[#This Row],[MES]])&lt;=9,"Q3",TRUE,"Q4")</f>
        <v>Q1</v>
      </c>
      <c r="AN1814" t="str">
        <f>+IFERROR(VLOOKUP(Tabla1[[#This Row],[CUENTA]],CTAS[],2,0),"OTROS")</f>
        <v>OTROS</v>
      </c>
      <c r="AP1814" t="str">
        <f>+IFERROR(VLOOKUP(Tabla1[[#This Row],[EMPLEADO]],IS[],3,0),"OTROS")</f>
        <v>OTROS</v>
      </c>
      <c r="AQ1814" t="str">
        <f>+IFERROR(VLOOKUP(Tabla1[[#This Row],[EMPLEADO]],IS[[NÓMINA]:[INGENIERO]],2,0),"OTROS")</f>
        <v>OTROS</v>
      </c>
    </row>
    <row r="1815" spans="1:43" x14ac:dyDescent="0.25">
      <c r="A1815" t="s">
        <v>36</v>
      </c>
      <c r="B1815">
        <v>1</v>
      </c>
      <c r="C1815" t="s">
        <v>4212</v>
      </c>
      <c r="D1815" t="s">
        <v>38</v>
      </c>
      <c r="E1815" t="s">
        <v>312</v>
      </c>
      <c r="F1815" t="s">
        <v>4213</v>
      </c>
      <c r="G1815" s="17" t="s">
        <v>4214</v>
      </c>
      <c r="H1815" t="s">
        <v>592</v>
      </c>
      <c r="I1815" t="s">
        <v>43</v>
      </c>
      <c r="J1815" t="s">
        <v>8</v>
      </c>
      <c r="K1815" t="s">
        <v>59</v>
      </c>
      <c r="L1815" t="s">
        <v>3949</v>
      </c>
      <c r="M1815" t="s">
        <v>165</v>
      </c>
      <c r="N1815">
        <v>0</v>
      </c>
      <c r="O1815" t="s">
        <v>47</v>
      </c>
      <c r="P1815">
        <v>61</v>
      </c>
      <c r="Q1815" t="s">
        <v>48</v>
      </c>
      <c r="R1815" t="s">
        <v>317</v>
      </c>
      <c r="S1815" t="s">
        <v>318</v>
      </c>
      <c r="T1815" t="s">
        <v>51</v>
      </c>
      <c r="U1815" t="s">
        <v>353</v>
      </c>
      <c r="V1815">
        <v>1.1499999999999999</v>
      </c>
      <c r="W1815" s="1">
        <v>1808.95</v>
      </c>
      <c r="X1815">
        <v>1</v>
      </c>
      <c r="Y1815">
        <v>6.13</v>
      </c>
      <c r="Z1815">
        <v>4</v>
      </c>
      <c r="AA1815">
        <v>1.5325</v>
      </c>
      <c r="AB1815" s="2">
        <v>0.13312499999999999</v>
      </c>
      <c r="AC1815" s="1">
        <v>-209.40562500000001</v>
      </c>
      <c r="AD1815" s="7">
        <v>43480</v>
      </c>
      <c r="AE1815" s="7">
        <v>43480</v>
      </c>
      <c r="AF1815">
        <v>0</v>
      </c>
      <c r="AG1815" t="s">
        <v>53</v>
      </c>
      <c r="AH1815" s="2">
        <v>0</v>
      </c>
      <c r="AI1815" s="1">
        <v>0</v>
      </c>
      <c r="AJ1815" s="1">
        <v>0</v>
      </c>
      <c r="AK1815" s="6" t="str">
        <f>+IF(Tabla1[[#This Row],[REQUEST_TY]]="SR MANTENIMIENTO CORRECTIVO", "EMERGENCIA", "OTROS")</f>
        <v>EMERGENCIA</v>
      </c>
      <c r="AL1815" s="6" t="str">
        <f>+_xlfn.IFS(Tabla1[[#This Row],[Veces obj]]&lt;=1,"0-1",Tabla1[[#This Row],[Veces obj]]&lt;=2,"1-2",Tabla1[[#This Row],[Veces obj]]&lt;=3,"2-3",TRUE,"&gt;3")</f>
        <v>1-2</v>
      </c>
      <c r="AM1815" s="6" t="str">
        <f>+_xlfn.IFS(MONTH(Tabla1[[#This Row],[MES]])&lt;=3,"Q1",MONTH(Tabla1[[#This Row],[MES]])&lt;=6,"Q2",MONTH(Tabla1[[#This Row],[MES]])&lt;=9,"Q3",TRUE,"Q4")</f>
        <v>Q1</v>
      </c>
      <c r="AN1815" t="str">
        <f>+IFERROR(VLOOKUP(Tabla1[[#This Row],[CUENTA]],CTAS[],2,0),"OTROS")</f>
        <v>OTROS</v>
      </c>
      <c r="AO1815">
        <v>1</v>
      </c>
      <c r="AP1815" t="str">
        <f>+IFERROR(VLOOKUP(Tabla1[[#This Row],[EMPLEADO]],IS[],3,0),"OTROS")</f>
        <v>CHIHUAHUA</v>
      </c>
      <c r="AQ1815" t="str">
        <f>+IFERROR(VLOOKUP(Tabla1[[#This Row],[EMPLEADO]],IS[[NÓMINA]:[INGENIERO]],2,0),"OTROS")</f>
        <v>VICTOR MENDEZ</v>
      </c>
    </row>
    <row r="1816" spans="1:43" x14ac:dyDescent="0.25">
      <c r="A1816" t="s">
        <v>36</v>
      </c>
      <c r="B1816">
        <v>1</v>
      </c>
      <c r="C1816" t="s">
        <v>4298</v>
      </c>
      <c r="D1816" t="s">
        <v>38</v>
      </c>
      <c r="E1816" t="s">
        <v>39</v>
      </c>
      <c r="F1816" t="s">
        <v>4299</v>
      </c>
      <c r="G1816" s="17" t="s">
        <v>3424</v>
      </c>
      <c r="H1816" t="s">
        <v>271</v>
      </c>
      <c r="I1816" t="s">
        <v>43</v>
      </c>
      <c r="J1816" t="s">
        <v>8</v>
      </c>
      <c r="K1816" t="s">
        <v>44</v>
      </c>
      <c r="L1816" t="s">
        <v>3425</v>
      </c>
      <c r="M1816" t="s">
        <v>518</v>
      </c>
      <c r="N1816">
        <v>1</v>
      </c>
      <c r="O1816" t="s">
        <v>105</v>
      </c>
      <c r="P1816">
        <v>13</v>
      </c>
      <c r="Q1816" t="s">
        <v>194</v>
      </c>
      <c r="R1816" t="s">
        <v>49</v>
      </c>
      <c r="S1816" t="s">
        <v>50</v>
      </c>
      <c r="T1816" t="s">
        <v>51</v>
      </c>
      <c r="U1816" t="s">
        <v>444</v>
      </c>
      <c r="V1816">
        <v>0</v>
      </c>
      <c r="W1816" s="1">
        <v>0</v>
      </c>
      <c r="X1816">
        <v>1</v>
      </c>
      <c r="Y1816">
        <v>9.75</v>
      </c>
      <c r="Z1816">
        <v>5</v>
      </c>
      <c r="AA1816">
        <v>1.95</v>
      </c>
      <c r="AB1816" s="2">
        <v>0.23749999999999999</v>
      </c>
      <c r="AC1816" s="1">
        <v>0</v>
      </c>
      <c r="AD1816" s="7">
        <v>43468</v>
      </c>
      <c r="AE1816" s="7">
        <v>43468</v>
      </c>
      <c r="AF1816">
        <v>0</v>
      </c>
      <c r="AG1816" t="s">
        <v>53</v>
      </c>
      <c r="AH1816" s="2">
        <v>0</v>
      </c>
      <c r="AI1816" s="1">
        <v>0</v>
      </c>
      <c r="AJ1816" s="1">
        <v>0</v>
      </c>
      <c r="AK1816" s="6" t="str">
        <f>+IF(Tabla1[[#This Row],[REQUEST_TY]]="SR MANTENIMIENTO CORRECTIVO", "EMERGENCIA", "OTROS")</f>
        <v>EMERGENCIA</v>
      </c>
      <c r="AL1816" s="6" t="str">
        <f>+_xlfn.IFS(Tabla1[[#This Row],[Veces obj]]&lt;=1,"0-1",Tabla1[[#This Row],[Veces obj]]&lt;=2,"1-2",Tabla1[[#This Row],[Veces obj]]&lt;=3,"2-3",TRUE,"&gt;3")</f>
        <v>1-2</v>
      </c>
      <c r="AM1816" s="6" t="str">
        <f>+_xlfn.IFS(MONTH(Tabla1[[#This Row],[MES]])&lt;=3,"Q1",MONTH(Tabla1[[#This Row],[MES]])&lt;=6,"Q2",MONTH(Tabla1[[#This Row],[MES]])&lt;=9,"Q3",TRUE,"Q4")</f>
        <v>Q1</v>
      </c>
      <c r="AN1816" t="str">
        <f>+IFERROR(VLOOKUP(Tabla1[[#This Row],[CUENTA]],CTAS[],2,0),"OTROS")</f>
        <v>OTROS</v>
      </c>
      <c r="AP1816" t="str">
        <f>+IFERROR(VLOOKUP(Tabla1[[#This Row],[EMPLEADO]],IS[],3,0),"OTROS")</f>
        <v>OTROS</v>
      </c>
      <c r="AQ1816" t="str">
        <f>+IFERROR(VLOOKUP(Tabla1[[#This Row],[EMPLEADO]],IS[[NÓMINA]:[INGENIERO]],2,0),"OTROS")</f>
        <v>OTROS</v>
      </c>
    </row>
    <row r="1817" spans="1:43" x14ac:dyDescent="0.25">
      <c r="A1817" t="s">
        <v>36</v>
      </c>
      <c r="B1817">
        <v>1</v>
      </c>
      <c r="C1817" t="s">
        <v>4351</v>
      </c>
      <c r="D1817" t="s">
        <v>38</v>
      </c>
      <c r="E1817" t="s">
        <v>39</v>
      </c>
      <c r="F1817" t="s">
        <v>4352</v>
      </c>
      <c r="G1817" s="17" t="s">
        <v>4353</v>
      </c>
      <c r="H1817" t="s">
        <v>42</v>
      </c>
      <c r="I1817" t="s">
        <v>43</v>
      </c>
      <c r="J1817" t="s">
        <v>8</v>
      </c>
      <c r="K1817" t="s">
        <v>1567</v>
      </c>
      <c r="L1817" t="s">
        <v>2238</v>
      </c>
      <c r="M1817" t="s">
        <v>131</v>
      </c>
      <c r="N1817">
        <v>1</v>
      </c>
      <c r="O1817" t="s">
        <v>47</v>
      </c>
      <c r="P1817">
        <v>63</v>
      </c>
      <c r="Q1817" t="s">
        <v>48</v>
      </c>
      <c r="R1817" t="s">
        <v>49</v>
      </c>
      <c r="S1817" t="s">
        <v>50</v>
      </c>
      <c r="T1817" t="s">
        <v>51</v>
      </c>
      <c r="U1817" t="s">
        <v>52</v>
      </c>
      <c r="V1817">
        <v>1.05</v>
      </c>
      <c r="W1817" s="1">
        <v>0</v>
      </c>
      <c r="X1817">
        <v>1</v>
      </c>
      <c r="Y1817">
        <v>11.55</v>
      </c>
      <c r="Z1817">
        <v>5</v>
      </c>
      <c r="AA1817">
        <v>2.31</v>
      </c>
      <c r="AB1817" s="2">
        <v>0.32750000000000001</v>
      </c>
      <c r="AC1817" s="1">
        <v>0</v>
      </c>
      <c r="AD1817" s="7">
        <v>43474</v>
      </c>
      <c r="AE1817" s="7">
        <v>43474</v>
      </c>
      <c r="AF1817">
        <v>0</v>
      </c>
      <c r="AG1817" t="s">
        <v>53</v>
      </c>
      <c r="AH1817" s="2">
        <v>0</v>
      </c>
      <c r="AI1817" s="1">
        <v>0</v>
      </c>
      <c r="AJ1817" s="1">
        <v>0</v>
      </c>
      <c r="AK1817" s="6" t="str">
        <f>+IF(Tabla1[[#This Row],[REQUEST_TY]]="SR MANTENIMIENTO CORRECTIVO", "EMERGENCIA", "OTROS")</f>
        <v>EMERGENCIA</v>
      </c>
      <c r="AL1817" s="6" t="str">
        <f>+_xlfn.IFS(Tabla1[[#This Row],[Veces obj]]&lt;=1,"0-1",Tabla1[[#This Row],[Veces obj]]&lt;=2,"1-2",Tabla1[[#This Row],[Veces obj]]&lt;=3,"2-3",TRUE,"&gt;3")</f>
        <v>2-3</v>
      </c>
      <c r="AM1817" s="6" t="str">
        <f>+_xlfn.IFS(MONTH(Tabla1[[#This Row],[MES]])&lt;=3,"Q1",MONTH(Tabla1[[#This Row],[MES]])&lt;=6,"Q2",MONTH(Tabla1[[#This Row],[MES]])&lt;=9,"Q3",TRUE,"Q4")</f>
        <v>Q1</v>
      </c>
      <c r="AN1817" t="str">
        <f>+IFERROR(VLOOKUP(Tabla1[[#This Row],[CUENTA]],CTAS[],2,0),"OTROS")</f>
        <v>OTROS</v>
      </c>
      <c r="AP1817" t="str">
        <f>+IFERROR(VLOOKUP(Tabla1[[#This Row],[EMPLEADO]],IS[],3,0),"OTROS")</f>
        <v>OTROS</v>
      </c>
      <c r="AQ1817" t="str">
        <f>+IFERROR(VLOOKUP(Tabla1[[#This Row],[EMPLEADO]],IS[[NÓMINA]:[INGENIERO]],2,0),"OTROS")</f>
        <v>OTROS</v>
      </c>
    </row>
    <row r="1818" spans="1:43" x14ac:dyDescent="0.25">
      <c r="A1818" t="s">
        <v>36</v>
      </c>
      <c r="B1818">
        <v>1</v>
      </c>
      <c r="C1818" t="s">
        <v>3669</v>
      </c>
      <c r="D1818" t="s">
        <v>3370</v>
      </c>
      <c r="E1818" t="s">
        <v>535</v>
      </c>
      <c r="F1818" t="s">
        <v>3670</v>
      </c>
      <c r="G1818" s="17" t="s">
        <v>3671</v>
      </c>
      <c r="H1818" t="s">
        <v>574</v>
      </c>
      <c r="I1818" t="s">
        <v>43</v>
      </c>
      <c r="J1818" t="s">
        <v>8</v>
      </c>
      <c r="K1818" t="s">
        <v>117</v>
      </c>
      <c r="L1818" t="s">
        <v>3672</v>
      </c>
      <c r="M1818" t="s">
        <v>3274</v>
      </c>
      <c r="N1818">
        <v>0</v>
      </c>
      <c r="O1818" t="s">
        <v>47</v>
      </c>
      <c r="P1818" t="s">
        <v>822</v>
      </c>
      <c r="Q1818" t="s">
        <v>48</v>
      </c>
      <c r="R1818" t="s">
        <v>49</v>
      </c>
      <c r="S1818" t="s">
        <v>50</v>
      </c>
      <c r="T1818" t="s">
        <v>208</v>
      </c>
      <c r="U1818" t="s">
        <v>52</v>
      </c>
      <c r="V1818">
        <v>1</v>
      </c>
      <c r="W1818" s="1">
        <v>1072.5000000000002</v>
      </c>
      <c r="X1818">
        <v>0</v>
      </c>
      <c r="Y1818">
        <v>9</v>
      </c>
      <c r="Z1818">
        <v>9</v>
      </c>
      <c r="AA1818">
        <v>1</v>
      </c>
      <c r="AB1818" s="2">
        <v>0</v>
      </c>
      <c r="AC1818" s="1">
        <v>0</v>
      </c>
      <c r="AD1818" s="7">
        <v>43481</v>
      </c>
      <c r="AE1818" s="7">
        <v>43486</v>
      </c>
      <c r="AF1818">
        <v>3</v>
      </c>
      <c r="AG1818" t="s">
        <v>1680</v>
      </c>
      <c r="AH1818" s="2">
        <v>0</v>
      </c>
      <c r="AI1818" s="1">
        <v>0</v>
      </c>
      <c r="AJ1818" s="1">
        <v>0</v>
      </c>
      <c r="AK1818" s="6" t="str">
        <f>+IF(Tabla1[[#This Row],[REQUEST_TY]]="SR MANTENIMIENTO CORRECTIVO", "EMERGENCIA", "OTROS")</f>
        <v>OTROS</v>
      </c>
      <c r="AL1818" s="6" t="str">
        <f>+_xlfn.IFS(Tabla1[[#This Row],[Veces obj]]&lt;=1,"0-1",Tabla1[[#This Row],[Veces obj]]&lt;=2,"1-2",Tabla1[[#This Row],[Veces obj]]&lt;=3,"2-3",TRUE,"&gt;3")</f>
        <v>0-1</v>
      </c>
      <c r="AM1818" s="6" t="str">
        <f>+_xlfn.IFS(MONTH(Tabla1[[#This Row],[MES]])&lt;=3,"Q1",MONTH(Tabla1[[#This Row],[MES]])&lt;=6,"Q2",MONTH(Tabla1[[#This Row],[MES]])&lt;=9,"Q3",TRUE,"Q4")</f>
        <v>Q1</v>
      </c>
      <c r="AN1818" t="str">
        <f>+IFERROR(VLOOKUP(Tabla1[[#This Row],[CUENTA]],CTAS[],2,0),"OTROS")</f>
        <v>OTROS</v>
      </c>
      <c r="AP1818" t="str">
        <f>+IFERROR(VLOOKUP(Tabla1[[#This Row],[EMPLEADO]],IS[],3,0),"OTROS")</f>
        <v>OTROS</v>
      </c>
      <c r="AQ1818" t="str">
        <f>+IFERROR(VLOOKUP(Tabla1[[#This Row],[EMPLEADO]],IS[[NÓMINA]:[INGENIERO]],2,0),"OTROS")</f>
        <v>OTROS</v>
      </c>
    </row>
    <row r="1819" spans="1:43" x14ac:dyDescent="0.25">
      <c r="A1819" t="s">
        <v>36</v>
      </c>
      <c r="B1819">
        <v>1</v>
      </c>
      <c r="C1819" t="s">
        <v>3673</v>
      </c>
      <c r="D1819" t="s">
        <v>3412</v>
      </c>
      <c r="E1819" t="s">
        <v>725</v>
      </c>
      <c r="F1819" t="s">
        <v>3674</v>
      </c>
      <c r="G1819" s="17" t="s">
        <v>2559</v>
      </c>
      <c r="H1819" t="s">
        <v>574</v>
      </c>
      <c r="I1819" t="s">
        <v>43</v>
      </c>
      <c r="J1819" t="s">
        <v>8</v>
      </c>
      <c r="K1819" t="s">
        <v>102</v>
      </c>
      <c r="L1819" t="s">
        <v>1197</v>
      </c>
      <c r="M1819" t="s">
        <v>1198</v>
      </c>
      <c r="N1819">
        <v>0</v>
      </c>
      <c r="O1819" t="s">
        <v>47</v>
      </c>
      <c r="P1819" t="s">
        <v>822</v>
      </c>
      <c r="Q1819" t="s">
        <v>48</v>
      </c>
      <c r="R1819" t="s">
        <v>223</v>
      </c>
      <c r="S1819" t="s">
        <v>139</v>
      </c>
      <c r="T1819" t="s">
        <v>51</v>
      </c>
      <c r="U1819" t="s">
        <v>353</v>
      </c>
      <c r="V1819">
        <v>1</v>
      </c>
      <c r="W1819" s="1">
        <v>1573.0000000000002</v>
      </c>
      <c r="X1819">
        <v>0</v>
      </c>
      <c r="Y1819">
        <v>4</v>
      </c>
      <c r="Z1819">
        <v>4</v>
      </c>
      <c r="AA1819">
        <v>1</v>
      </c>
      <c r="AB1819" s="2">
        <v>0</v>
      </c>
      <c r="AC1819" s="1">
        <v>0</v>
      </c>
      <c r="AD1819" s="7">
        <v>43486</v>
      </c>
      <c r="AE1819" s="7">
        <v>43486</v>
      </c>
      <c r="AF1819">
        <v>0</v>
      </c>
      <c r="AG1819" t="s">
        <v>53</v>
      </c>
      <c r="AH1819" s="2">
        <v>0</v>
      </c>
      <c r="AI1819" s="1">
        <v>0</v>
      </c>
      <c r="AJ1819" s="1">
        <v>0</v>
      </c>
      <c r="AK1819" s="6" t="str">
        <f>+IF(Tabla1[[#This Row],[REQUEST_TY]]="SR MANTENIMIENTO CORRECTIVO", "EMERGENCIA", "OTROS")</f>
        <v>OTROS</v>
      </c>
      <c r="AL1819" s="6" t="str">
        <f>+_xlfn.IFS(Tabla1[[#This Row],[Veces obj]]&lt;=1,"0-1",Tabla1[[#This Row],[Veces obj]]&lt;=2,"1-2",Tabla1[[#This Row],[Veces obj]]&lt;=3,"2-3",TRUE,"&gt;3")</f>
        <v>0-1</v>
      </c>
      <c r="AM1819" s="6" t="str">
        <f>+_xlfn.IFS(MONTH(Tabla1[[#This Row],[MES]])&lt;=3,"Q1",MONTH(Tabla1[[#This Row],[MES]])&lt;=6,"Q2",MONTH(Tabla1[[#This Row],[MES]])&lt;=9,"Q3",TRUE,"Q4")</f>
        <v>Q1</v>
      </c>
      <c r="AN1819" t="str">
        <f>+IFERROR(VLOOKUP(Tabla1[[#This Row],[CUENTA]],CTAS[],2,0),"OTROS")</f>
        <v>OTROS</v>
      </c>
      <c r="AP1819" t="str">
        <f>+IFERROR(VLOOKUP(Tabla1[[#This Row],[EMPLEADO]],IS[],3,0),"OTROS")</f>
        <v>OTROS</v>
      </c>
      <c r="AQ1819" t="str">
        <f>+IFERROR(VLOOKUP(Tabla1[[#This Row],[EMPLEADO]],IS[[NÓMINA]:[INGENIERO]],2,0),"OTROS")</f>
        <v>OTROS</v>
      </c>
    </row>
    <row r="1820" spans="1:43" x14ac:dyDescent="0.25">
      <c r="A1820" t="s">
        <v>36</v>
      </c>
      <c r="B1820">
        <v>1</v>
      </c>
      <c r="C1820" t="s">
        <v>3675</v>
      </c>
      <c r="D1820" t="s">
        <v>3370</v>
      </c>
      <c r="E1820" t="s">
        <v>1564</v>
      </c>
      <c r="F1820" t="s">
        <v>3676</v>
      </c>
      <c r="G1820" s="17" t="s">
        <v>3677</v>
      </c>
      <c r="H1820" t="s">
        <v>204</v>
      </c>
      <c r="I1820" t="s">
        <v>43</v>
      </c>
      <c r="J1820" t="s">
        <v>8</v>
      </c>
      <c r="K1820" t="s">
        <v>71</v>
      </c>
      <c r="L1820" t="s">
        <v>3678</v>
      </c>
      <c r="M1820" t="s">
        <v>761</v>
      </c>
      <c r="N1820">
        <v>0</v>
      </c>
      <c r="O1820" t="s">
        <v>47</v>
      </c>
      <c r="P1820" t="s">
        <v>822</v>
      </c>
      <c r="Q1820" t="s">
        <v>48</v>
      </c>
      <c r="R1820" t="s">
        <v>242</v>
      </c>
      <c r="S1820" t="s">
        <v>64</v>
      </c>
      <c r="T1820" t="s">
        <v>208</v>
      </c>
      <c r="U1820" t="s">
        <v>96</v>
      </c>
      <c r="V1820">
        <v>1</v>
      </c>
      <c r="W1820" s="1">
        <v>2047.5</v>
      </c>
      <c r="X1820">
        <v>0</v>
      </c>
      <c r="Y1820">
        <v>9</v>
      </c>
      <c r="Z1820">
        <v>9</v>
      </c>
      <c r="AA1820">
        <v>1</v>
      </c>
      <c r="AB1820" s="2">
        <v>0</v>
      </c>
      <c r="AC1820" s="1">
        <v>0</v>
      </c>
      <c r="AD1820" s="7">
        <v>43486</v>
      </c>
      <c r="AE1820" s="7">
        <v>43486</v>
      </c>
      <c r="AF1820">
        <v>0</v>
      </c>
      <c r="AG1820" t="s">
        <v>53</v>
      </c>
      <c r="AH1820" s="2">
        <v>0</v>
      </c>
      <c r="AI1820" s="1">
        <v>0</v>
      </c>
      <c r="AJ1820" s="1">
        <v>0</v>
      </c>
      <c r="AK1820" s="6" t="str">
        <f>+IF(Tabla1[[#This Row],[REQUEST_TY]]="SR MANTENIMIENTO CORRECTIVO", "EMERGENCIA", "OTROS")</f>
        <v>OTROS</v>
      </c>
      <c r="AL1820" s="6" t="str">
        <f>+_xlfn.IFS(Tabla1[[#This Row],[Veces obj]]&lt;=1,"0-1",Tabla1[[#This Row],[Veces obj]]&lt;=2,"1-2",Tabla1[[#This Row],[Veces obj]]&lt;=3,"2-3",TRUE,"&gt;3")</f>
        <v>0-1</v>
      </c>
      <c r="AM1820" s="6" t="str">
        <f>+_xlfn.IFS(MONTH(Tabla1[[#This Row],[MES]])&lt;=3,"Q1",MONTH(Tabla1[[#This Row],[MES]])&lt;=6,"Q2",MONTH(Tabla1[[#This Row],[MES]])&lt;=9,"Q3",TRUE,"Q4")</f>
        <v>Q1</v>
      </c>
      <c r="AN1820" t="str">
        <f>+IFERROR(VLOOKUP(Tabla1[[#This Row],[CUENTA]],CTAS[],2,0),"OTROS")</f>
        <v>OTROS</v>
      </c>
      <c r="AP1820" t="str">
        <f>+IFERROR(VLOOKUP(Tabla1[[#This Row],[EMPLEADO]],IS[],3,0),"OTROS")</f>
        <v>OTROS</v>
      </c>
      <c r="AQ1820" t="str">
        <f>+IFERROR(VLOOKUP(Tabla1[[#This Row],[EMPLEADO]],IS[[NÓMINA]:[INGENIERO]],2,0),"OTROS")</f>
        <v>OTROS</v>
      </c>
    </row>
    <row r="1821" spans="1:43" x14ac:dyDescent="0.25">
      <c r="A1821" t="s">
        <v>36</v>
      </c>
      <c r="B1821">
        <v>1</v>
      </c>
      <c r="C1821" t="s">
        <v>3679</v>
      </c>
      <c r="D1821" t="s">
        <v>3370</v>
      </c>
      <c r="E1821" t="s">
        <v>1564</v>
      </c>
      <c r="F1821" t="s">
        <v>3680</v>
      </c>
      <c r="G1821" s="17" t="s">
        <v>3677</v>
      </c>
      <c r="H1821" t="s">
        <v>204</v>
      </c>
      <c r="I1821" t="s">
        <v>43</v>
      </c>
      <c r="J1821" t="s">
        <v>8</v>
      </c>
      <c r="K1821" t="s">
        <v>71</v>
      </c>
      <c r="L1821" t="s">
        <v>3678</v>
      </c>
      <c r="M1821" t="s">
        <v>761</v>
      </c>
      <c r="N1821">
        <v>0</v>
      </c>
      <c r="O1821" t="s">
        <v>47</v>
      </c>
      <c r="P1821" t="s">
        <v>822</v>
      </c>
      <c r="Q1821" t="s">
        <v>48</v>
      </c>
      <c r="R1821" t="s">
        <v>242</v>
      </c>
      <c r="S1821" t="s">
        <v>64</v>
      </c>
      <c r="T1821" t="s">
        <v>208</v>
      </c>
      <c r="U1821" t="s">
        <v>96</v>
      </c>
      <c r="V1821">
        <v>1</v>
      </c>
      <c r="W1821" s="1">
        <v>2047.5</v>
      </c>
      <c r="X1821">
        <v>0</v>
      </c>
      <c r="Y1821">
        <v>9</v>
      </c>
      <c r="Z1821">
        <v>9</v>
      </c>
      <c r="AA1821">
        <v>1</v>
      </c>
      <c r="AB1821" s="2">
        <v>0</v>
      </c>
      <c r="AC1821" s="1">
        <v>0</v>
      </c>
      <c r="AD1821" s="7">
        <v>43486</v>
      </c>
      <c r="AE1821" s="7">
        <v>43486</v>
      </c>
      <c r="AF1821">
        <v>0</v>
      </c>
      <c r="AG1821" t="s">
        <v>53</v>
      </c>
      <c r="AH1821" s="2">
        <v>0</v>
      </c>
      <c r="AI1821" s="1">
        <v>0</v>
      </c>
      <c r="AJ1821" s="1">
        <v>0</v>
      </c>
      <c r="AK1821" s="6" t="str">
        <f>+IF(Tabla1[[#This Row],[REQUEST_TY]]="SR MANTENIMIENTO CORRECTIVO", "EMERGENCIA", "OTROS")</f>
        <v>OTROS</v>
      </c>
      <c r="AL1821" s="6" t="str">
        <f>+_xlfn.IFS(Tabla1[[#This Row],[Veces obj]]&lt;=1,"0-1",Tabla1[[#This Row],[Veces obj]]&lt;=2,"1-2",Tabla1[[#This Row],[Veces obj]]&lt;=3,"2-3",TRUE,"&gt;3")</f>
        <v>0-1</v>
      </c>
      <c r="AM1821" s="6" t="str">
        <f>+_xlfn.IFS(MONTH(Tabla1[[#This Row],[MES]])&lt;=3,"Q1",MONTH(Tabla1[[#This Row],[MES]])&lt;=6,"Q2",MONTH(Tabla1[[#This Row],[MES]])&lt;=9,"Q3",TRUE,"Q4")</f>
        <v>Q1</v>
      </c>
      <c r="AN1821" t="str">
        <f>+IFERROR(VLOOKUP(Tabla1[[#This Row],[CUENTA]],CTAS[],2,0),"OTROS")</f>
        <v>OTROS</v>
      </c>
      <c r="AP1821" t="str">
        <f>+IFERROR(VLOOKUP(Tabla1[[#This Row],[EMPLEADO]],IS[],3,0),"OTROS")</f>
        <v>OTROS</v>
      </c>
      <c r="AQ1821" t="str">
        <f>+IFERROR(VLOOKUP(Tabla1[[#This Row],[EMPLEADO]],IS[[NÓMINA]:[INGENIERO]],2,0),"OTROS")</f>
        <v>OTROS</v>
      </c>
    </row>
    <row r="1822" spans="1:43" x14ac:dyDescent="0.25">
      <c r="A1822" t="s">
        <v>36</v>
      </c>
      <c r="B1822">
        <v>1</v>
      </c>
      <c r="C1822" t="s">
        <v>3681</v>
      </c>
      <c r="D1822" t="s">
        <v>3370</v>
      </c>
      <c r="E1822" t="s">
        <v>258</v>
      </c>
      <c r="F1822" t="s">
        <v>3682</v>
      </c>
      <c r="G1822" s="17" t="s">
        <v>3683</v>
      </c>
      <c r="H1822" t="s">
        <v>271</v>
      </c>
      <c r="I1822" t="s">
        <v>43</v>
      </c>
      <c r="J1822" t="s">
        <v>8</v>
      </c>
      <c r="K1822" t="s">
        <v>966</v>
      </c>
      <c r="L1822" t="s">
        <v>3684</v>
      </c>
      <c r="M1822" t="s">
        <v>1028</v>
      </c>
      <c r="N1822">
        <v>0</v>
      </c>
      <c r="O1822" t="s">
        <v>105</v>
      </c>
      <c r="P1822" t="s">
        <v>822</v>
      </c>
      <c r="Q1822" t="s">
        <v>48</v>
      </c>
      <c r="R1822" t="s">
        <v>138</v>
      </c>
      <c r="S1822" t="s">
        <v>139</v>
      </c>
      <c r="T1822" t="s">
        <v>51</v>
      </c>
      <c r="U1822" t="s">
        <v>353</v>
      </c>
      <c r="V1822">
        <v>1</v>
      </c>
      <c r="W1822" s="1">
        <v>1204.5</v>
      </c>
      <c r="X1822">
        <v>0</v>
      </c>
      <c r="Y1822">
        <v>4</v>
      </c>
      <c r="Z1822">
        <v>4</v>
      </c>
      <c r="AA1822">
        <v>1</v>
      </c>
      <c r="AB1822" s="2">
        <v>0</v>
      </c>
      <c r="AC1822" s="1">
        <v>0</v>
      </c>
      <c r="AD1822" s="7">
        <v>43483</v>
      </c>
      <c r="AE1822" s="7">
        <v>43486</v>
      </c>
      <c r="AF1822">
        <v>1</v>
      </c>
      <c r="AG1822" t="s">
        <v>53</v>
      </c>
      <c r="AH1822" s="2">
        <v>0</v>
      </c>
      <c r="AI1822" s="1">
        <v>0</v>
      </c>
      <c r="AJ1822" s="1">
        <v>0</v>
      </c>
      <c r="AK1822" s="6" t="str">
        <f>+IF(Tabla1[[#This Row],[REQUEST_TY]]="SR MANTENIMIENTO CORRECTIVO", "EMERGENCIA", "OTROS")</f>
        <v>OTROS</v>
      </c>
      <c r="AL1822" s="6" t="str">
        <f>+_xlfn.IFS(Tabla1[[#This Row],[Veces obj]]&lt;=1,"0-1",Tabla1[[#This Row],[Veces obj]]&lt;=2,"1-2",Tabla1[[#This Row],[Veces obj]]&lt;=3,"2-3",TRUE,"&gt;3")</f>
        <v>0-1</v>
      </c>
      <c r="AM1822" s="6" t="str">
        <f>+_xlfn.IFS(MONTH(Tabla1[[#This Row],[MES]])&lt;=3,"Q1",MONTH(Tabla1[[#This Row],[MES]])&lt;=6,"Q2",MONTH(Tabla1[[#This Row],[MES]])&lt;=9,"Q3",TRUE,"Q4")</f>
        <v>Q1</v>
      </c>
      <c r="AN1822" t="str">
        <f>+IFERROR(VLOOKUP(Tabla1[[#This Row],[CUENTA]],CTAS[],2,0),"OTROS")</f>
        <v>OTROS</v>
      </c>
      <c r="AP1822" t="str">
        <f>+IFERROR(VLOOKUP(Tabla1[[#This Row],[EMPLEADO]],IS[],3,0),"OTROS")</f>
        <v>OTROS</v>
      </c>
      <c r="AQ1822" t="str">
        <f>+IFERROR(VLOOKUP(Tabla1[[#This Row],[EMPLEADO]],IS[[NÓMINA]:[INGENIERO]],2,0),"OTROS")</f>
        <v>OTROS</v>
      </c>
    </row>
    <row r="1823" spans="1:43" x14ac:dyDescent="0.25">
      <c r="A1823" t="s">
        <v>36</v>
      </c>
      <c r="B1823">
        <v>1</v>
      </c>
      <c r="C1823" t="s">
        <v>3685</v>
      </c>
      <c r="D1823" t="s">
        <v>3346</v>
      </c>
      <c r="E1823" t="s">
        <v>98</v>
      </c>
      <c r="F1823" t="s">
        <v>3686</v>
      </c>
      <c r="G1823" s="17" t="s">
        <v>1499</v>
      </c>
      <c r="H1823" t="s">
        <v>58</v>
      </c>
      <c r="I1823" t="s">
        <v>43</v>
      </c>
      <c r="J1823" t="s">
        <v>8</v>
      </c>
      <c r="K1823" t="s">
        <v>102</v>
      </c>
      <c r="L1823" t="s">
        <v>1500</v>
      </c>
      <c r="M1823" t="s">
        <v>1501</v>
      </c>
      <c r="N1823">
        <v>0</v>
      </c>
      <c r="O1823" t="s">
        <v>47</v>
      </c>
      <c r="P1823" t="s">
        <v>822</v>
      </c>
      <c r="Q1823" t="s">
        <v>48</v>
      </c>
      <c r="R1823" t="s">
        <v>63</v>
      </c>
      <c r="S1823" t="s">
        <v>64</v>
      </c>
      <c r="T1823" t="s">
        <v>51</v>
      </c>
      <c r="U1823" t="s">
        <v>96</v>
      </c>
      <c r="V1823">
        <v>1</v>
      </c>
      <c r="W1823" s="1">
        <v>682.5</v>
      </c>
      <c r="X1823">
        <v>0</v>
      </c>
      <c r="Y1823">
        <v>5</v>
      </c>
      <c r="Z1823">
        <v>5</v>
      </c>
      <c r="AA1823">
        <v>1</v>
      </c>
      <c r="AB1823" s="2">
        <v>0</v>
      </c>
      <c r="AC1823" s="1">
        <v>0</v>
      </c>
      <c r="AD1823" s="7">
        <v>43486</v>
      </c>
      <c r="AE1823" s="7">
        <v>43486</v>
      </c>
      <c r="AF1823">
        <v>0</v>
      </c>
      <c r="AG1823" t="s">
        <v>53</v>
      </c>
      <c r="AH1823" s="2">
        <v>0</v>
      </c>
      <c r="AI1823" s="1">
        <v>0</v>
      </c>
      <c r="AJ1823" s="1">
        <v>0</v>
      </c>
      <c r="AK1823" s="6" t="str">
        <f>+IF(Tabla1[[#This Row],[REQUEST_TY]]="SR MANTENIMIENTO CORRECTIVO", "EMERGENCIA", "OTROS")</f>
        <v>OTROS</v>
      </c>
      <c r="AL1823" s="6" t="str">
        <f>+_xlfn.IFS(Tabla1[[#This Row],[Veces obj]]&lt;=1,"0-1",Tabla1[[#This Row],[Veces obj]]&lt;=2,"1-2",Tabla1[[#This Row],[Veces obj]]&lt;=3,"2-3",TRUE,"&gt;3")</f>
        <v>0-1</v>
      </c>
      <c r="AM1823" s="6" t="str">
        <f>+_xlfn.IFS(MONTH(Tabla1[[#This Row],[MES]])&lt;=3,"Q1",MONTH(Tabla1[[#This Row],[MES]])&lt;=6,"Q2",MONTH(Tabla1[[#This Row],[MES]])&lt;=9,"Q3",TRUE,"Q4")</f>
        <v>Q1</v>
      </c>
      <c r="AN1823" t="str">
        <f>+IFERROR(VLOOKUP(Tabla1[[#This Row],[CUENTA]],CTAS[],2,0),"OTROS")</f>
        <v>OTROS</v>
      </c>
      <c r="AP1823" t="str">
        <f>+IFERROR(VLOOKUP(Tabla1[[#This Row],[EMPLEADO]],IS[],3,0),"OTROS")</f>
        <v>OTROS</v>
      </c>
      <c r="AQ1823" t="str">
        <f>+IFERROR(VLOOKUP(Tabla1[[#This Row],[EMPLEADO]],IS[[NÓMINA]:[INGENIERO]],2,0),"OTROS")</f>
        <v>OTROS</v>
      </c>
    </row>
    <row r="1824" spans="1:43" x14ac:dyDescent="0.25">
      <c r="A1824" t="s">
        <v>36</v>
      </c>
      <c r="B1824">
        <v>1</v>
      </c>
      <c r="C1824" t="s">
        <v>3687</v>
      </c>
      <c r="D1824" t="s">
        <v>38</v>
      </c>
      <c r="E1824" t="s">
        <v>258</v>
      </c>
      <c r="F1824" t="s">
        <v>3688</v>
      </c>
      <c r="G1824" s="17" t="s">
        <v>3689</v>
      </c>
      <c r="H1824" t="s">
        <v>707</v>
      </c>
      <c r="I1824" t="s">
        <v>43</v>
      </c>
      <c r="J1824" t="s">
        <v>8</v>
      </c>
      <c r="K1824" t="s">
        <v>102</v>
      </c>
      <c r="L1824" t="s">
        <v>1414</v>
      </c>
      <c r="M1824" t="s">
        <v>1028</v>
      </c>
      <c r="N1824">
        <v>0</v>
      </c>
      <c r="O1824" t="s">
        <v>105</v>
      </c>
      <c r="P1824">
        <v>52</v>
      </c>
      <c r="Q1824" t="s">
        <v>82</v>
      </c>
      <c r="R1824" t="s">
        <v>138</v>
      </c>
      <c r="S1824" t="s">
        <v>139</v>
      </c>
      <c r="T1824" t="s">
        <v>51</v>
      </c>
      <c r="U1824" t="s">
        <v>140</v>
      </c>
      <c r="V1824">
        <v>1.1000000000000001</v>
      </c>
      <c r="W1824" s="1">
        <v>883.30000000000007</v>
      </c>
      <c r="X1824">
        <v>1</v>
      </c>
      <c r="Y1824">
        <v>4</v>
      </c>
      <c r="Z1824">
        <v>4</v>
      </c>
      <c r="AA1824">
        <v>1</v>
      </c>
      <c r="AB1824" s="2">
        <v>0</v>
      </c>
      <c r="AC1824" s="1">
        <v>0</v>
      </c>
      <c r="AD1824" s="7">
        <v>43486</v>
      </c>
      <c r="AE1824" s="7">
        <v>43487</v>
      </c>
      <c r="AF1824">
        <v>1</v>
      </c>
      <c r="AG1824" t="s">
        <v>53</v>
      </c>
      <c r="AH1824" s="2">
        <v>0</v>
      </c>
      <c r="AI1824" s="1">
        <v>0</v>
      </c>
      <c r="AJ1824" s="1">
        <v>0</v>
      </c>
      <c r="AK1824" s="6" t="str">
        <f>+IF(Tabla1[[#This Row],[REQUEST_TY]]="SR MANTENIMIENTO CORRECTIVO", "EMERGENCIA", "OTROS")</f>
        <v>EMERGENCIA</v>
      </c>
      <c r="AL1824" s="6" t="str">
        <f>+_xlfn.IFS(Tabla1[[#This Row],[Veces obj]]&lt;=1,"0-1",Tabla1[[#This Row],[Veces obj]]&lt;=2,"1-2",Tabla1[[#This Row],[Veces obj]]&lt;=3,"2-3",TRUE,"&gt;3")</f>
        <v>0-1</v>
      </c>
      <c r="AM1824" s="6" t="str">
        <f>+_xlfn.IFS(MONTH(Tabla1[[#This Row],[MES]])&lt;=3,"Q1",MONTH(Tabla1[[#This Row],[MES]])&lt;=6,"Q2",MONTH(Tabla1[[#This Row],[MES]])&lt;=9,"Q3",TRUE,"Q4")</f>
        <v>Q1</v>
      </c>
      <c r="AN1824" t="str">
        <f>+IFERROR(VLOOKUP(Tabla1[[#This Row],[CUENTA]],CTAS[],2,0),"OTROS")</f>
        <v>OTROS</v>
      </c>
      <c r="AP1824" t="str">
        <f>+IFERROR(VLOOKUP(Tabla1[[#This Row],[EMPLEADO]],IS[],3,0),"OTROS")</f>
        <v>OTROS</v>
      </c>
      <c r="AQ1824" t="str">
        <f>+IFERROR(VLOOKUP(Tabla1[[#This Row],[EMPLEADO]],IS[[NÓMINA]:[INGENIERO]],2,0),"OTROS")</f>
        <v>OTROS</v>
      </c>
    </row>
    <row r="1825" spans="1:43" x14ac:dyDescent="0.25">
      <c r="A1825" t="s">
        <v>36</v>
      </c>
      <c r="B1825">
        <v>1</v>
      </c>
      <c r="C1825" t="s">
        <v>3690</v>
      </c>
      <c r="D1825" t="s">
        <v>3691</v>
      </c>
      <c r="E1825" t="s">
        <v>1564</v>
      </c>
      <c r="F1825" t="s">
        <v>3692</v>
      </c>
      <c r="G1825" s="17" t="s">
        <v>3677</v>
      </c>
      <c r="H1825" t="s">
        <v>204</v>
      </c>
      <c r="I1825" t="s">
        <v>43</v>
      </c>
      <c r="J1825" t="s">
        <v>8</v>
      </c>
      <c r="K1825" t="s">
        <v>71</v>
      </c>
      <c r="L1825" t="s">
        <v>3678</v>
      </c>
      <c r="M1825" t="s">
        <v>761</v>
      </c>
      <c r="N1825">
        <v>0</v>
      </c>
      <c r="O1825" t="s">
        <v>47</v>
      </c>
      <c r="P1825" t="s">
        <v>822</v>
      </c>
      <c r="Q1825" t="s">
        <v>48</v>
      </c>
      <c r="R1825" t="s">
        <v>242</v>
      </c>
      <c r="S1825" t="s">
        <v>64</v>
      </c>
      <c r="T1825" t="s">
        <v>208</v>
      </c>
      <c r="U1825" t="s">
        <v>96</v>
      </c>
      <c r="V1825">
        <v>1</v>
      </c>
      <c r="W1825" s="1">
        <v>1365</v>
      </c>
      <c r="X1825">
        <v>0</v>
      </c>
      <c r="Y1825">
        <v>9</v>
      </c>
      <c r="Z1825">
        <v>9</v>
      </c>
      <c r="AA1825">
        <v>1</v>
      </c>
      <c r="AB1825" s="2">
        <v>0</v>
      </c>
      <c r="AC1825" s="1">
        <v>0</v>
      </c>
      <c r="AD1825" s="7">
        <v>43486</v>
      </c>
      <c r="AE1825" s="7">
        <v>43487</v>
      </c>
      <c r="AF1825">
        <v>1</v>
      </c>
      <c r="AG1825" t="s">
        <v>53</v>
      </c>
      <c r="AH1825" s="2">
        <v>0</v>
      </c>
      <c r="AI1825" s="1">
        <v>0</v>
      </c>
      <c r="AJ1825" s="1">
        <v>0</v>
      </c>
      <c r="AK1825" s="6" t="str">
        <f>+IF(Tabla1[[#This Row],[REQUEST_TY]]="SR MANTENIMIENTO CORRECTIVO", "EMERGENCIA", "OTROS")</f>
        <v>OTROS</v>
      </c>
      <c r="AL1825" s="6" t="str">
        <f>+_xlfn.IFS(Tabla1[[#This Row],[Veces obj]]&lt;=1,"0-1",Tabla1[[#This Row],[Veces obj]]&lt;=2,"1-2",Tabla1[[#This Row],[Veces obj]]&lt;=3,"2-3",TRUE,"&gt;3")</f>
        <v>0-1</v>
      </c>
      <c r="AM1825" s="6" t="str">
        <f>+_xlfn.IFS(MONTH(Tabla1[[#This Row],[MES]])&lt;=3,"Q1",MONTH(Tabla1[[#This Row],[MES]])&lt;=6,"Q2",MONTH(Tabla1[[#This Row],[MES]])&lt;=9,"Q3",TRUE,"Q4")</f>
        <v>Q1</v>
      </c>
      <c r="AN1825" t="str">
        <f>+IFERROR(VLOOKUP(Tabla1[[#This Row],[CUENTA]],CTAS[],2,0),"OTROS")</f>
        <v>OTROS</v>
      </c>
      <c r="AP1825" t="str">
        <f>+IFERROR(VLOOKUP(Tabla1[[#This Row],[EMPLEADO]],IS[],3,0),"OTROS")</f>
        <v>OTROS</v>
      </c>
      <c r="AQ1825" t="str">
        <f>+IFERROR(VLOOKUP(Tabla1[[#This Row],[EMPLEADO]],IS[[NÓMINA]:[INGENIERO]],2,0),"OTROS")</f>
        <v>OTROS</v>
      </c>
    </row>
    <row r="1826" spans="1:43" x14ac:dyDescent="0.25">
      <c r="A1826" t="s">
        <v>36</v>
      </c>
      <c r="B1826">
        <v>1</v>
      </c>
      <c r="C1826" t="s">
        <v>3693</v>
      </c>
      <c r="D1826" t="s">
        <v>3346</v>
      </c>
      <c r="E1826" t="s">
        <v>98</v>
      </c>
      <c r="F1826" t="s">
        <v>3138</v>
      </c>
      <c r="G1826" s="17" t="s">
        <v>3694</v>
      </c>
      <c r="H1826" t="s">
        <v>246</v>
      </c>
      <c r="I1826" t="s">
        <v>43</v>
      </c>
      <c r="J1826" t="s">
        <v>8</v>
      </c>
      <c r="K1826" t="s">
        <v>102</v>
      </c>
      <c r="L1826" t="s">
        <v>2771</v>
      </c>
      <c r="M1826" t="s">
        <v>2772</v>
      </c>
      <c r="N1826">
        <v>0</v>
      </c>
      <c r="O1826" t="s">
        <v>105</v>
      </c>
      <c r="P1826" t="s">
        <v>822</v>
      </c>
      <c r="Q1826" t="s">
        <v>48</v>
      </c>
      <c r="R1826" t="s">
        <v>63</v>
      </c>
      <c r="S1826" t="s">
        <v>64</v>
      </c>
      <c r="T1826" t="s">
        <v>51</v>
      </c>
      <c r="U1826" t="s">
        <v>96</v>
      </c>
      <c r="V1826">
        <v>1</v>
      </c>
      <c r="W1826" s="1">
        <v>327.5</v>
      </c>
      <c r="X1826">
        <v>0</v>
      </c>
      <c r="Y1826">
        <v>5</v>
      </c>
      <c r="Z1826">
        <v>5</v>
      </c>
      <c r="AA1826">
        <v>1</v>
      </c>
      <c r="AB1826" s="2">
        <v>0</v>
      </c>
      <c r="AC1826" s="1">
        <v>0</v>
      </c>
      <c r="AD1826" s="7">
        <v>43486</v>
      </c>
      <c r="AE1826" s="7">
        <v>43487</v>
      </c>
      <c r="AF1826">
        <v>1</v>
      </c>
      <c r="AG1826" t="s">
        <v>53</v>
      </c>
      <c r="AH1826" s="2">
        <v>0</v>
      </c>
      <c r="AI1826" s="1">
        <v>0</v>
      </c>
      <c r="AJ1826" s="1">
        <v>0</v>
      </c>
      <c r="AK1826" s="6" t="str">
        <f>+IF(Tabla1[[#This Row],[REQUEST_TY]]="SR MANTENIMIENTO CORRECTIVO", "EMERGENCIA", "OTROS")</f>
        <v>OTROS</v>
      </c>
      <c r="AL1826" s="6" t="str">
        <f>+_xlfn.IFS(Tabla1[[#This Row],[Veces obj]]&lt;=1,"0-1",Tabla1[[#This Row],[Veces obj]]&lt;=2,"1-2",Tabla1[[#This Row],[Veces obj]]&lt;=3,"2-3",TRUE,"&gt;3")</f>
        <v>0-1</v>
      </c>
      <c r="AM1826" s="6" t="str">
        <f>+_xlfn.IFS(MONTH(Tabla1[[#This Row],[MES]])&lt;=3,"Q1",MONTH(Tabla1[[#This Row],[MES]])&lt;=6,"Q2",MONTH(Tabla1[[#This Row],[MES]])&lt;=9,"Q3",TRUE,"Q4")</f>
        <v>Q1</v>
      </c>
      <c r="AN1826" t="str">
        <f>+IFERROR(VLOOKUP(Tabla1[[#This Row],[CUENTA]],CTAS[],2,0),"OTROS")</f>
        <v>OTROS</v>
      </c>
      <c r="AP1826" t="str">
        <f>+IFERROR(VLOOKUP(Tabla1[[#This Row],[EMPLEADO]],IS[],3,0),"OTROS")</f>
        <v>OTROS</v>
      </c>
      <c r="AQ1826" t="str">
        <f>+IFERROR(VLOOKUP(Tabla1[[#This Row],[EMPLEADO]],IS[[NÓMINA]:[INGENIERO]],2,0),"OTROS")</f>
        <v>OTROS</v>
      </c>
    </row>
    <row r="1827" spans="1:43" x14ac:dyDescent="0.25">
      <c r="A1827" t="s">
        <v>36</v>
      </c>
      <c r="B1827">
        <v>1</v>
      </c>
      <c r="C1827" t="s">
        <v>4384</v>
      </c>
      <c r="D1827" t="s">
        <v>38</v>
      </c>
      <c r="E1827" t="s">
        <v>39</v>
      </c>
      <c r="F1827" t="s">
        <v>4385</v>
      </c>
      <c r="G1827" s="17" t="s">
        <v>4386</v>
      </c>
      <c r="H1827" t="s">
        <v>101</v>
      </c>
      <c r="I1827" t="s">
        <v>43</v>
      </c>
      <c r="J1827" t="s">
        <v>8</v>
      </c>
      <c r="K1827" t="s">
        <v>44</v>
      </c>
      <c r="L1827" t="s">
        <v>4387</v>
      </c>
      <c r="M1827" t="s">
        <v>1269</v>
      </c>
      <c r="N1827">
        <v>1</v>
      </c>
      <c r="O1827" t="s">
        <v>105</v>
      </c>
      <c r="P1827">
        <v>2596</v>
      </c>
      <c r="Q1827" t="s">
        <v>48</v>
      </c>
      <c r="R1827" t="s">
        <v>49</v>
      </c>
      <c r="S1827" t="s">
        <v>50</v>
      </c>
      <c r="T1827" t="s">
        <v>51</v>
      </c>
      <c r="U1827" t="s">
        <v>52</v>
      </c>
      <c r="V1827">
        <v>1.05</v>
      </c>
      <c r="W1827" s="1">
        <v>0</v>
      </c>
      <c r="X1827">
        <v>1</v>
      </c>
      <c r="Y1827">
        <v>12.5</v>
      </c>
      <c r="Z1827">
        <v>5</v>
      </c>
      <c r="AA1827">
        <v>2.5</v>
      </c>
      <c r="AB1827" s="2">
        <v>0.375</v>
      </c>
      <c r="AC1827" s="1">
        <v>0</v>
      </c>
      <c r="AD1827" s="7">
        <v>43475</v>
      </c>
      <c r="AE1827" s="7">
        <v>43475</v>
      </c>
      <c r="AF1827">
        <v>0</v>
      </c>
      <c r="AG1827" t="s">
        <v>53</v>
      </c>
      <c r="AH1827" s="2">
        <v>0</v>
      </c>
      <c r="AI1827" s="1">
        <v>0</v>
      </c>
      <c r="AJ1827" s="1">
        <v>0</v>
      </c>
      <c r="AK1827" s="6" t="str">
        <f>+IF(Tabla1[[#This Row],[REQUEST_TY]]="SR MANTENIMIENTO CORRECTIVO", "EMERGENCIA", "OTROS")</f>
        <v>EMERGENCIA</v>
      </c>
      <c r="AL1827" s="6" t="str">
        <f>+_xlfn.IFS(Tabla1[[#This Row],[Veces obj]]&lt;=1,"0-1",Tabla1[[#This Row],[Veces obj]]&lt;=2,"1-2",Tabla1[[#This Row],[Veces obj]]&lt;=3,"2-3",TRUE,"&gt;3")</f>
        <v>2-3</v>
      </c>
      <c r="AM1827" s="6" t="str">
        <f>+_xlfn.IFS(MONTH(Tabla1[[#This Row],[MES]])&lt;=3,"Q1",MONTH(Tabla1[[#This Row],[MES]])&lt;=6,"Q2",MONTH(Tabla1[[#This Row],[MES]])&lt;=9,"Q3",TRUE,"Q4")</f>
        <v>Q1</v>
      </c>
      <c r="AN1827" t="str">
        <f>+IFERROR(VLOOKUP(Tabla1[[#This Row],[CUENTA]],CTAS[],2,0),"OTROS")</f>
        <v>OTROS</v>
      </c>
      <c r="AP1827" t="str">
        <f>+IFERROR(VLOOKUP(Tabla1[[#This Row],[EMPLEADO]],IS[],3,0),"OTROS")</f>
        <v>OTROS</v>
      </c>
      <c r="AQ1827" t="str">
        <f>+IFERROR(VLOOKUP(Tabla1[[#This Row],[EMPLEADO]],IS[[NÓMINA]:[INGENIERO]],2,0),"OTROS")</f>
        <v>OTROS</v>
      </c>
    </row>
    <row r="1828" spans="1:43" x14ac:dyDescent="0.25">
      <c r="A1828" t="s">
        <v>36</v>
      </c>
      <c r="B1828">
        <v>1</v>
      </c>
      <c r="C1828" t="s">
        <v>3700</v>
      </c>
      <c r="D1828" t="s">
        <v>3370</v>
      </c>
      <c r="E1828" t="s">
        <v>535</v>
      </c>
      <c r="F1828" t="s">
        <v>2249</v>
      </c>
      <c r="G1828" s="17" t="s">
        <v>3701</v>
      </c>
      <c r="H1828" t="s">
        <v>586</v>
      </c>
      <c r="I1828" t="s">
        <v>43</v>
      </c>
      <c r="J1828" t="s">
        <v>8</v>
      </c>
      <c r="K1828" t="s">
        <v>117</v>
      </c>
      <c r="L1828" t="s">
        <v>3702</v>
      </c>
      <c r="M1828" t="s">
        <v>3703</v>
      </c>
      <c r="N1828">
        <v>0</v>
      </c>
      <c r="O1828" t="s">
        <v>47</v>
      </c>
      <c r="P1828" t="s">
        <v>822</v>
      </c>
      <c r="Q1828" t="s">
        <v>48</v>
      </c>
      <c r="R1828" t="s">
        <v>49</v>
      </c>
      <c r="S1828" t="s">
        <v>50</v>
      </c>
      <c r="T1828" t="s">
        <v>208</v>
      </c>
      <c r="U1828" t="s">
        <v>52</v>
      </c>
      <c r="V1828">
        <v>1</v>
      </c>
      <c r="W1828" s="1">
        <v>1072.5000000000002</v>
      </c>
      <c r="X1828">
        <v>0</v>
      </c>
      <c r="Y1828">
        <v>9</v>
      </c>
      <c r="Z1828">
        <v>9</v>
      </c>
      <c r="AA1828">
        <v>1</v>
      </c>
      <c r="AB1828" s="2">
        <v>0</v>
      </c>
      <c r="AC1828" s="1">
        <v>0</v>
      </c>
      <c r="AD1828" s="7">
        <v>43487</v>
      </c>
      <c r="AE1828" s="7">
        <v>43487</v>
      </c>
      <c r="AF1828">
        <v>0</v>
      </c>
      <c r="AG1828" t="s">
        <v>53</v>
      </c>
      <c r="AH1828" s="2">
        <v>0</v>
      </c>
      <c r="AI1828" s="1">
        <v>0</v>
      </c>
      <c r="AJ1828" s="1">
        <v>0</v>
      </c>
      <c r="AK1828" s="6" t="str">
        <f>+IF(Tabla1[[#This Row],[REQUEST_TY]]="SR MANTENIMIENTO CORRECTIVO", "EMERGENCIA", "OTROS")</f>
        <v>OTROS</v>
      </c>
      <c r="AL1828" s="6" t="str">
        <f>+_xlfn.IFS(Tabla1[[#This Row],[Veces obj]]&lt;=1,"0-1",Tabla1[[#This Row],[Veces obj]]&lt;=2,"1-2",Tabla1[[#This Row],[Veces obj]]&lt;=3,"2-3",TRUE,"&gt;3")</f>
        <v>0-1</v>
      </c>
      <c r="AM1828" s="6" t="str">
        <f>+_xlfn.IFS(MONTH(Tabla1[[#This Row],[MES]])&lt;=3,"Q1",MONTH(Tabla1[[#This Row],[MES]])&lt;=6,"Q2",MONTH(Tabla1[[#This Row],[MES]])&lt;=9,"Q3",TRUE,"Q4")</f>
        <v>Q1</v>
      </c>
      <c r="AN1828" t="str">
        <f>+IFERROR(VLOOKUP(Tabla1[[#This Row],[CUENTA]],CTAS[],2,0),"OTROS")</f>
        <v>OTROS</v>
      </c>
      <c r="AP1828" t="str">
        <f>+IFERROR(VLOOKUP(Tabla1[[#This Row],[EMPLEADO]],IS[],3,0),"OTROS")</f>
        <v>OTROS</v>
      </c>
      <c r="AQ1828" t="str">
        <f>+IFERROR(VLOOKUP(Tabla1[[#This Row],[EMPLEADO]],IS[[NÓMINA]:[INGENIERO]],2,0),"OTROS")</f>
        <v>OTROS</v>
      </c>
    </row>
    <row r="1829" spans="1:43" x14ac:dyDescent="0.25">
      <c r="A1829" t="s">
        <v>36</v>
      </c>
      <c r="B1829">
        <v>1</v>
      </c>
      <c r="C1829" t="s">
        <v>3704</v>
      </c>
      <c r="D1829" t="s">
        <v>3346</v>
      </c>
      <c r="E1829" t="s">
        <v>98</v>
      </c>
      <c r="F1829" t="s">
        <v>3705</v>
      </c>
      <c r="G1829" s="17" t="s">
        <v>3706</v>
      </c>
      <c r="H1829" t="s">
        <v>246</v>
      </c>
      <c r="I1829" t="s">
        <v>43</v>
      </c>
      <c r="J1829" t="s">
        <v>8</v>
      </c>
      <c r="K1829" t="s">
        <v>102</v>
      </c>
      <c r="L1829" t="s">
        <v>2429</v>
      </c>
      <c r="M1829" t="s">
        <v>714</v>
      </c>
      <c r="N1829">
        <v>0</v>
      </c>
      <c r="O1829" t="s">
        <v>105</v>
      </c>
      <c r="P1829" t="s">
        <v>822</v>
      </c>
      <c r="Q1829" t="s">
        <v>48</v>
      </c>
      <c r="R1829" t="s">
        <v>63</v>
      </c>
      <c r="S1829" t="s">
        <v>64</v>
      </c>
      <c r="T1829" t="s">
        <v>51</v>
      </c>
      <c r="U1829" t="s">
        <v>96</v>
      </c>
      <c r="V1829">
        <v>1</v>
      </c>
      <c r="W1829" s="1">
        <v>327.5</v>
      </c>
      <c r="X1829">
        <v>0</v>
      </c>
      <c r="Y1829">
        <v>5</v>
      </c>
      <c r="Z1829">
        <v>5</v>
      </c>
      <c r="AA1829">
        <v>1</v>
      </c>
      <c r="AB1829" s="2">
        <v>0</v>
      </c>
      <c r="AC1829" s="1">
        <v>0</v>
      </c>
      <c r="AD1829" s="7">
        <v>43487</v>
      </c>
      <c r="AE1829" s="7">
        <v>43488</v>
      </c>
      <c r="AF1829">
        <v>1</v>
      </c>
      <c r="AG1829" t="s">
        <v>53</v>
      </c>
      <c r="AH1829" s="2">
        <v>0</v>
      </c>
      <c r="AI1829" s="1">
        <v>0</v>
      </c>
      <c r="AJ1829" s="1">
        <v>0</v>
      </c>
      <c r="AK1829" s="6" t="str">
        <f>+IF(Tabla1[[#This Row],[REQUEST_TY]]="SR MANTENIMIENTO CORRECTIVO", "EMERGENCIA", "OTROS")</f>
        <v>OTROS</v>
      </c>
      <c r="AL1829" s="6" t="str">
        <f>+_xlfn.IFS(Tabla1[[#This Row],[Veces obj]]&lt;=1,"0-1",Tabla1[[#This Row],[Veces obj]]&lt;=2,"1-2",Tabla1[[#This Row],[Veces obj]]&lt;=3,"2-3",TRUE,"&gt;3")</f>
        <v>0-1</v>
      </c>
      <c r="AM1829" s="6" t="str">
        <f>+_xlfn.IFS(MONTH(Tabla1[[#This Row],[MES]])&lt;=3,"Q1",MONTH(Tabla1[[#This Row],[MES]])&lt;=6,"Q2",MONTH(Tabla1[[#This Row],[MES]])&lt;=9,"Q3",TRUE,"Q4")</f>
        <v>Q1</v>
      </c>
      <c r="AN1829" t="str">
        <f>+IFERROR(VLOOKUP(Tabla1[[#This Row],[CUENTA]],CTAS[],2,0),"OTROS")</f>
        <v>OTROS</v>
      </c>
      <c r="AP1829" t="str">
        <f>+IFERROR(VLOOKUP(Tabla1[[#This Row],[EMPLEADO]],IS[],3,0),"OTROS")</f>
        <v>OTROS</v>
      </c>
      <c r="AQ1829" t="str">
        <f>+IFERROR(VLOOKUP(Tabla1[[#This Row],[EMPLEADO]],IS[[NÓMINA]:[INGENIERO]],2,0),"OTROS")</f>
        <v>OTROS</v>
      </c>
    </row>
    <row r="1830" spans="1:43" x14ac:dyDescent="0.25">
      <c r="A1830" t="s">
        <v>4444</v>
      </c>
      <c r="B1830">
        <v>1</v>
      </c>
      <c r="C1830" t="s">
        <v>5545</v>
      </c>
      <c r="D1830" t="s">
        <v>38</v>
      </c>
      <c r="E1830" t="s">
        <v>39</v>
      </c>
      <c r="F1830" t="s">
        <v>5546</v>
      </c>
      <c r="G1830" s="17" t="s">
        <v>489</v>
      </c>
      <c r="H1830" t="s">
        <v>42</v>
      </c>
      <c r="I1830" t="s">
        <v>43</v>
      </c>
      <c r="J1830" t="s">
        <v>8</v>
      </c>
      <c r="K1830" t="s">
        <v>490</v>
      </c>
      <c r="L1830" t="s">
        <v>491</v>
      </c>
      <c r="M1830" t="s">
        <v>131</v>
      </c>
      <c r="N1830">
        <v>1</v>
      </c>
      <c r="O1830" t="s">
        <v>47</v>
      </c>
      <c r="P1830">
        <v>37</v>
      </c>
      <c r="Q1830" t="s">
        <v>82</v>
      </c>
      <c r="R1830" t="s">
        <v>49</v>
      </c>
      <c r="S1830" t="s">
        <v>50</v>
      </c>
      <c r="T1830" t="s">
        <v>51</v>
      </c>
      <c r="U1830" t="s">
        <v>120</v>
      </c>
      <c r="V1830">
        <v>0.8</v>
      </c>
      <c r="W1830" s="1">
        <v>0</v>
      </c>
      <c r="X1830">
        <v>1</v>
      </c>
      <c r="Y1830">
        <v>0.21</v>
      </c>
      <c r="Z1830">
        <v>5</v>
      </c>
      <c r="AA1830">
        <v>4.1999999999999996E-2</v>
      </c>
      <c r="AB1830" s="2">
        <v>0</v>
      </c>
      <c r="AC1830" s="1">
        <v>0</v>
      </c>
      <c r="AD1830" s="7">
        <v>43504</v>
      </c>
      <c r="AE1830" s="7">
        <v>43507</v>
      </c>
      <c r="AF1830">
        <v>1</v>
      </c>
      <c r="AG1830" t="s">
        <v>53</v>
      </c>
      <c r="AH1830" s="2">
        <v>0</v>
      </c>
      <c r="AI1830" s="1">
        <v>0</v>
      </c>
      <c r="AJ1830" s="1">
        <v>0</v>
      </c>
      <c r="AK1830" s="6" t="str">
        <f>+IF(Tabla1[[#This Row],[REQUEST_TY]]="SR MANTENIMIENTO CORRECTIVO", "EMERGENCIA", "OTROS")</f>
        <v>EMERGENCIA</v>
      </c>
      <c r="AL1830" s="6" t="str">
        <f>+_xlfn.IFS(Tabla1[[#This Row],[Veces obj]]&lt;=1,"0-1",Tabla1[[#This Row],[Veces obj]]&lt;=2,"1-2",Tabla1[[#This Row],[Veces obj]]&lt;=3,"2-3",TRUE,"&gt;3")</f>
        <v>0-1</v>
      </c>
      <c r="AM1830" s="6" t="str">
        <f>+_xlfn.IFS(MONTH(Tabla1[[#This Row],[MES]])&lt;=3,"Q1",MONTH(Tabla1[[#This Row],[MES]])&lt;=6,"Q2",MONTH(Tabla1[[#This Row],[MES]])&lt;=9,"Q3",TRUE,"Q4")</f>
        <v>Q1</v>
      </c>
      <c r="AN1830" t="str">
        <f>+IFERROR(VLOOKUP(Tabla1[[#This Row],[CUENTA]],CTAS[],2,0),"OTROS")</f>
        <v>OTROS</v>
      </c>
      <c r="AP1830" t="str">
        <f>+IFERROR(VLOOKUP(Tabla1[[#This Row],[EMPLEADO]],IS[],3,0),"OTROS")</f>
        <v>OTROS</v>
      </c>
      <c r="AQ1830" t="str">
        <f>+IFERROR(VLOOKUP(Tabla1[[#This Row],[EMPLEADO]],IS[[NÓMINA]:[INGENIERO]],2,0),"OTROS")</f>
        <v>OTROS</v>
      </c>
    </row>
    <row r="1831" spans="1:43" x14ac:dyDescent="0.25">
      <c r="A1831" t="s">
        <v>4444</v>
      </c>
      <c r="B1831">
        <v>1</v>
      </c>
      <c r="C1831" t="s">
        <v>5498</v>
      </c>
      <c r="D1831" t="s">
        <v>38</v>
      </c>
      <c r="E1831" t="s">
        <v>39</v>
      </c>
      <c r="F1831" t="s">
        <v>5499</v>
      </c>
      <c r="G1831" s="17" t="s">
        <v>5500</v>
      </c>
      <c r="H1831" t="s">
        <v>42</v>
      </c>
      <c r="I1831" t="s">
        <v>43</v>
      </c>
      <c r="J1831" t="s">
        <v>8</v>
      </c>
      <c r="K1831" t="s">
        <v>44</v>
      </c>
      <c r="L1831" t="s">
        <v>1782</v>
      </c>
      <c r="M1831" t="s">
        <v>131</v>
      </c>
      <c r="N1831">
        <v>1</v>
      </c>
      <c r="O1831" t="s">
        <v>47</v>
      </c>
      <c r="P1831">
        <v>2626</v>
      </c>
      <c r="Q1831" t="s">
        <v>48</v>
      </c>
      <c r="R1831" t="s">
        <v>49</v>
      </c>
      <c r="S1831" t="s">
        <v>50</v>
      </c>
      <c r="T1831" t="s">
        <v>51</v>
      </c>
      <c r="U1831" t="s">
        <v>52</v>
      </c>
      <c r="V1831">
        <v>1.05</v>
      </c>
      <c r="W1831" s="1">
        <v>0</v>
      </c>
      <c r="X1831">
        <v>1</v>
      </c>
      <c r="Y1831">
        <v>0.3</v>
      </c>
      <c r="Z1831">
        <v>5</v>
      </c>
      <c r="AA1831">
        <v>0.06</v>
      </c>
      <c r="AB1831" s="2">
        <v>0</v>
      </c>
      <c r="AC1831" s="1">
        <v>0</v>
      </c>
      <c r="AD1831" s="7">
        <v>43504</v>
      </c>
      <c r="AE1831" s="7">
        <v>43507</v>
      </c>
      <c r="AF1831">
        <v>1</v>
      </c>
      <c r="AG1831" t="s">
        <v>53</v>
      </c>
      <c r="AH1831" s="2">
        <v>0</v>
      </c>
      <c r="AI1831" s="1">
        <v>0</v>
      </c>
      <c r="AJ1831" s="1">
        <v>0</v>
      </c>
      <c r="AK1831" s="6" t="str">
        <f>+IF(Tabla1[[#This Row],[REQUEST_TY]]="SR MANTENIMIENTO CORRECTIVO", "EMERGENCIA", "OTROS")</f>
        <v>EMERGENCIA</v>
      </c>
      <c r="AL1831" s="6" t="str">
        <f>+_xlfn.IFS(Tabla1[[#This Row],[Veces obj]]&lt;=1,"0-1",Tabla1[[#This Row],[Veces obj]]&lt;=2,"1-2",Tabla1[[#This Row],[Veces obj]]&lt;=3,"2-3",TRUE,"&gt;3")</f>
        <v>0-1</v>
      </c>
      <c r="AM1831" s="6" t="str">
        <f>+_xlfn.IFS(MONTH(Tabla1[[#This Row],[MES]])&lt;=3,"Q1",MONTH(Tabla1[[#This Row],[MES]])&lt;=6,"Q2",MONTH(Tabla1[[#This Row],[MES]])&lt;=9,"Q3",TRUE,"Q4")</f>
        <v>Q1</v>
      </c>
      <c r="AN1831" t="str">
        <f>+IFERROR(VLOOKUP(Tabla1[[#This Row],[CUENTA]],CTAS[],2,0),"OTROS")</f>
        <v>OTROS</v>
      </c>
      <c r="AP1831" t="str">
        <f>+IFERROR(VLOOKUP(Tabla1[[#This Row],[EMPLEADO]],IS[],3,0),"OTROS")</f>
        <v>OTROS</v>
      </c>
      <c r="AQ1831" t="str">
        <f>+IFERROR(VLOOKUP(Tabla1[[#This Row],[EMPLEADO]],IS[[NÓMINA]:[INGENIERO]],2,0),"OTROS")</f>
        <v>OTROS</v>
      </c>
    </row>
    <row r="1832" spans="1:43" x14ac:dyDescent="0.25">
      <c r="A1832" t="s">
        <v>4444</v>
      </c>
      <c r="B1832">
        <v>1</v>
      </c>
      <c r="C1832" t="s">
        <v>7239</v>
      </c>
      <c r="D1832" t="s">
        <v>38</v>
      </c>
      <c r="E1832" t="s">
        <v>39</v>
      </c>
      <c r="F1832" t="s">
        <v>7240</v>
      </c>
      <c r="G1832" s="17" t="s">
        <v>3871</v>
      </c>
      <c r="H1832" t="s">
        <v>42</v>
      </c>
      <c r="I1832" t="s">
        <v>43</v>
      </c>
      <c r="J1832" t="s">
        <v>8</v>
      </c>
      <c r="K1832" t="s">
        <v>2886</v>
      </c>
      <c r="L1832" t="s">
        <v>3872</v>
      </c>
      <c r="M1832" t="s">
        <v>131</v>
      </c>
      <c r="N1832">
        <v>1</v>
      </c>
      <c r="O1832" t="s">
        <v>47</v>
      </c>
      <c r="P1832">
        <v>2645</v>
      </c>
      <c r="Q1832" t="s">
        <v>48</v>
      </c>
      <c r="R1832" t="s">
        <v>49</v>
      </c>
      <c r="S1832" t="s">
        <v>50</v>
      </c>
      <c r="T1832" t="s">
        <v>51</v>
      </c>
      <c r="U1832" t="s">
        <v>52</v>
      </c>
      <c r="V1832">
        <v>1.05</v>
      </c>
      <c r="W1832" s="1">
        <v>0</v>
      </c>
      <c r="X1832">
        <v>1</v>
      </c>
      <c r="Y1832">
        <v>0.31</v>
      </c>
      <c r="Z1832">
        <v>5</v>
      </c>
      <c r="AA1832">
        <v>6.2E-2</v>
      </c>
      <c r="AB1832" s="2">
        <v>0</v>
      </c>
      <c r="AC1832" s="1">
        <v>0</v>
      </c>
      <c r="AD1832" s="7">
        <v>43523</v>
      </c>
      <c r="AE1832" s="7">
        <v>43523</v>
      </c>
      <c r="AF1832">
        <v>0</v>
      </c>
      <c r="AG1832" t="s">
        <v>53</v>
      </c>
      <c r="AH1832" s="2">
        <v>0</v>
      </c>
      <c r="AI1832" s="1">
        <v>0</v>
      </c>
      <c r="AJ1832" s="1">
        <v>0</v>
      </c>
      <c r="AK1832" s="6" t="str">
        <f>+IF(Tabla1[[#This Row],[REQUEST_TY]]="SR MANTENIMIENTO CORRECTIVO", "EMERGENCIA", "OTROS")</f>
        <v>EMERGENCIA</v>
      </c>
      <c r="AL1832" s="6" t="str">
        <f>+_xlfn.IFS(Tabla1[[#This Row],[Veces obj]]&lt;=1,"0-1",Tabla1[[#This Row],[Veces obj]]&lt;=2,"1-2",Tabla1[[#This Row],[Veces obj]]&lt;=3,"2-3",TRUE,"&gt;3")</f>
        <v>0-1</v>
      </c>
      <c r="AM1832" s="6" t="str">
        <f>+_xlfn.IFS(MONTH(Tabla1[[#This Row],[MES]])&lt;=3,"Q1",MONTH(Tabla1[[#This Row],[MES]])&lt;=6,"Q2",MONTH(Tabla1[[#This Row],[MES]])&lt;=9,"Q3",TRUE,"Q4")</f>
        <v>Q1</v>
      </c>
      <c r="AN1832" t="str">
        <f>+IFERROR(VLOOKUP(Tabla1[[#This Row],[CUENTA]],CTAS[],2,0),"OTROS")</f>
        <v>OTROS</v>
      </c>
      <c r="AP1832" t="str">
        <f>+IFERROR(VLOOKUP(Tabla1[[#This Row],[EMPLEADO]],IS[],3,0),"OTROS")</f>
        <v>OTROS</v>
      </c>
      <c r="AQ1832" t="str">
        <f>+IFERROR(VLOOKUP(Tabla1[[#This Row],[EMPLEADO]],IS[[NÓMINA]:[INGENIERO]],2,0),"OTROS")</f>
        <v>OTROS</v>
      </c>
    </row>
    <row r="1833" spans="1:43" x14ac:dyDescent="0.25">
      <c r="A1833" t="s">
        <v>4444</v>
      </c>
      <c r="B1833">
        <v>1</v>
      </c>
      <c r="C1833" t="s">
        <v>6974</v>
      </c>
      <c r="D1833" t="s">
        <v>38</v>
      </c>
      <c r="E1833" t="s">
        <v>39</v>
      </c>
      <c r="F1833" t="s">
        <v>6975</v>
      </c>
      <c r="G1833" s="17" t="s">
        <v>6976</v>
      </c>
      <c r="H1833" t="s">
        <v>42</v>
      </c>
      <c r="I1833" t="s">
        <v>43</v>
      </c>
      <c r="J1833" t="s">
        <v>8</v>
      </c>
      <c r="K1833" t="s">
        <v>1848</v>
      </c>
      <c r="L1833" t="s">
        <v>3493</v>
      </c>
      <c r="M1833" t="s">
        <v>794</v>
      </c>
      <c r="N1833">
        <v>1</v>
      </c>
      <c r="O1833" t="s">
        <v>47</v>
      </c>
      <c r="P1833">
        <v>101</v>
      </c>
      <c r="Q1833" t="s">
        <v>48</v>
      </c>
      <c r="R1833" t="s">
        <v>49</v>
      </c>
      <c r="S1833" t="s">
        <v>50</v>
      </c>
      <c r="T1833" t="s">
        <v>51</v>
      </c>
      <c r="U1833" t="s">
        <v>52</v>
      </c>
      <c r="V1833">
        <v>1.05</v>
      </c>
      <c r="W1833" s="1">
        <v>0</v>
      </c>
      <c r="X1833">
        <v>1</v>
      </c>
      <c r="Y1833">
        <v>0.33</v>
      </c>
      <c r="Z1833">
        <v>5</v>
      </c>
      <c r="AA1833">
        <v>6.6000000000000003E-2</v>
      </c>
      <c r="AB1833" s="2">
        <v>0</v>
      </c>
      <c r="AC1833" s="1">
        <v>0</v>
      </c>
      <c r="AD1833" s="7">
        <v>43518</v>
      </c>
      <c r="AE1833" s="7">
        <v>43521</v>
      </c>
      <c r="AF1833">
        <v>1</v>
      </c>
      <c r="AG1833" t="s">
        <v>53</v>
      </c>
      <c r="AH1833" s="2">
        <v>0</v>
      </c>
      <c r="AI1833" s="1">
        <v>0</v>
      </c>
      <c r="AJ1833" s="1">
        <v>0</v>
      </c>
      <c r="AK1833" s="6" t="str">
        <f>+IF(Tabla1[[#This Row],[REQUEST_TY]]="SR MANTENIMIENTO CORRECTIVO", "EMERGENCIA", "OTROS")</f>
        <v>EMERGENCIA</v>
      </c>
      <c r="AL1833" s="6" t="str">
        <f>+_xlfn.IFS(Tabla1[[#This Row],[Veces obj]]&lt;=1,"0-1",Tabla1[[#This Row],[Veces obj]]&lt;=2,"1-2",Tabla1[[#This Row],[Veces obj]]&lt;=3,"2-3",TRUE,"&gt;3")</f>
        <v>0-1</v>
      </c>
      <c r="AM1833" s="6" t="str">
        <f>+_xlfn.IFS(MONTH(Tabla1[[#This Row],[MES]])&lt;=3,"Q1",MONTH(Tabla1[[#This Row],[MES]])&lt;=6,"Q2",MONTH(Tabla1[[#This Row],[MES]])&lt;=9,"Q3",TRUE,"Q4")</f>
        <v>Q1</v>
      </c>
      <c r="AN1833" t="str">
        <f>+IFERROR(VLOOKUP(Tabla1[[#This Row],[CUENTA]],CTAS[],2,0),"OTROS")</f>
        <v>OTROS</v>
      </c>
      <c r="AP1833" t="str">
        <f>+IFERROR(VLOOKUP(Tabla1[[#This Row],[EMPLEADO]],IS[],3,0),"OTROS")</f>
        <v>OTROS</v>
      </c>
      <c r="AQ1833" t="str">
        <f>+IFERROR(VLOOKUP(Tabla1[[#This Row],[EMPLEADO]],IS[[NÓMINA]:[INGENIERO]],2,0),"OTROS")</f>
        <v>OTROS</v>
      </c>
    </row>
    <row r="1834" spans="1:43" x14ac:dyDescent="0.25">
      <c r="A1834" t="s">
        <v>4444</v>
      </c>
      <c r="B1834">
        <v>1</v>
      </c>
      <c r="C1834" t="s">
        <v>6756</v>
      </c>
      <c r="D1834" t="s">
        <v>38</v>
      </c>
      <c r="E1834" t="s">
        <v>39</v>
      </c>
      <c r="F1834" t="s">
        <v>6757</v>
      </c>
      <c r="G1834" s="17" t="s">
        <v>6758</v>
      </c>
      <c r="H1834" t="s">
        <v>42</v>
      </c>
      <c r="I1834" t="s">
        <v>43</v>
      </c>
      <c r="J1834" t="s">
        <v>8</v>
      </c>
      <c r="K1834" t="s">
        <v>2886</v>
      </c>
      <c r="L1834" t="s">
        <v>1729</v>
      </c>
      <c r="M1834" t="s">
        <v>131</v>
      </c>
      <c r="N1834">
        <v>1</v>
      </c>
      <c r="O1834" t="s">
        <v>47</v>
      </c>
      <c r="P1834">
        <v>89</v>
      </c>
      <c r="Q1834" t="s">
        <v>48</v>
      </c>
      <c r="R1834" t="s">
        <v>49</v>
      </c>
      <c r="S1834" t="s">
        <v>50</v>
      </c>
      <c r="T1834" t="s">
        <v>51</v>
      </c>
      <c r="U1834" t="s">
        <v>52</v>
      </c>
      <c r="V1834">
        <v>1.05</v>
      </c>
      <c r="W1834" s="1">
        <v>0</v>
      </c>
      <c r="X1834">
        <v>1</v>
      </c>
      <c r="Y1834">
        <v>0.36</v>
      </c>
      <c r="Z1834">
        <v>5</v>
      </c>
      <c r="AA1834">
        <v>7.1999999999999995E-2</v>
      </c>
      <c r="AB1834" s="2">
        <v>0</v>
      </c>
      <c r="AC1834" s="1">
        <v>0</v>
      </c>
      <c r="AD1834" s="7">
        <v>43516</v>
      </c>
      <c r="AE1834" s="7">
        <v>43517</v>
      </c>
      <c r="AF1834">
        <v>1</v>
      </c>
      <c r="AG1834" t="s">
        <v>53</v>
      </c>
      <c r="AH1834" s="2">
        <v>0</v>
      </c>
      <c r="AI1834" s="1">
        <v>0</v>
      </c>
      <c r="AJ1834" s="1">
        <v>0</v>
      </c>
      <c r="AK1834" s="6" t="str">
        <f>+IF(Tabla1[[#This Row],[REQUEST_TY]]="SR MANTENIMIENTO CORRECTIVO", "EMERGENCIA", "OTROS")</f>
        <v>EMERGENCIA</v>
      </c>
      <c r="AL1834" s="6" t="str">
        <f>+_xlfn.IFS(Tabla1[[#This Row],[Veces obj]]&lt;=1,"0-1",Tabla1[[#This Row],[Veces obj]]&lt;=2,"1-2",Tabla1[[#This Row],[Veces obj]]&lt;=3,"2-3",TRUE,"&gt;3")</f>
        <v>0-1</v>
      </c>
      <c r="AM1834" s="6" t="str">
        <f>+_xlfn.IFS(MONTH(Tabla1[[#This Row],[MES]])&lt;=3,"Q1",MONTH(Tabla1[[#This Row],[MES]])&lt;=6,"Q2",MONTH(Tabla1[[#This Row],[MES]])&lt;=9,"Q3",TRUE,"Q4")</f>
        <v>Q1</v>
      </c>
      <c r="AN1834" t="str">
        <f>+IFERROR(VLOOKUP(Tabla1[[#This Row],[CUENTA]],CTAS[],2,0),"OTROS")</f>
        <v>OTROS</v>
      </c>
      <c r="AP1834" t="str">
        <f>+IFERROR(VLOOKUP(Tabla1[[#This Row],[EMPLEADO]],IS[],3,0),"OTROS")</f>
        <v>OTROS</v>
      </c>
      <c r="AQ1834" t="str">
        <f>+IFERROR(VLOOKUP(Tabla1[[#This Row],[EMPLEADO]],IS[[NÓMINA]:[INGENIERO]],2,0),"OTROS")</f>
        <v>OTROS</v>
      </c>
    </row>
    <row r="1835" spans="1:43" x14ac:dyDescent="0.25">
      <c r="A1835" t="s">
        <v>36</v>
      </c>
      <c r="B1835">
        <v>1</v>
      </c>
      <c r="C1835" t="s">
        <v>3725</v>
      </c>
      <c r="D1835" t="s">
        <v>3370</v>
      </c>
      <c r="E1835" t="s">
        <v>535</v>
      </c>
      <c r="F1835" t="s">
        <v>3726</v>
      </c>
      <c r="G1835" s="17" t="s">
        <v>3727</v>
      </c>
      <c r="H1835" t="s">
        <v>204</v>
      </c>
      <c r="I1835" t="s">
        <v>43</v>
      </c>
      <c r="J1835" t="s">
        <v>8</v>
      </c>
      <c r="K1835" t="s">
        <v>117</v>
      </c>
      <c r="L1835" t="s">
        <v>3728</v>
      </c>
      <c r="M1835" t="s">
        <v>206</v>
      </c>
      <c r="N1835">
        <v>0</v>
      </c>
      <c r="O1835" t="s">
        <v>47</v>
      </c>
      <c r="P1835" t="s">
        <v>822</v>
      </c>
      <c r="Q1835" t="s">
        <v>48</v>
      </c>
      <c r="R1835" t="s">
        <v>49</v>
      </c>
      <c r="S1835" t="s">
        <v>50</v>
      </c>
      <c r="T1835" t="s">
        <v>208</v>
      </c>
      <c r="U1835" t="s">
        <v>52</v>
      </c>
      <c r="V1835">
        <v>1</v>
      </c>
      <c r="W1835" s="1">
        <v>1072.5000000000002</v>
      </c>
      <c r="X1835">
        <v>0</v>
      </c>
      <c r="Y1835">
        <v>9</v>
      </c>
      <c r="Z1835">
        <v>9</v>
      </c>
      <c r="AA1835">
        <v>1</v>
      </c>
      <c r="AB1835" s="2">
        <v>0</v>
      </c>
      <c r="AC1835" s="1">
        <v>0</v>
      </c>
      <c r="AD1835" s="7">
        <v>43487</v>
      </c>
      <c r="AE1835" s="7">
        <v>43488</v>
      </c>
      <c r="AF1835">
        <v>1</v>
      </c>
      <c r="AG1835" t="s">
        <v>53</v>
      </c>
      <c r="AH1835" s="2">
        <v>0</v>
      </c>
      <c r="AI1835" s="1">
        <v>0</v>
      </c>
      <c r="AJ1835" s="1">
        <v>0</v>
      </c>
      <c r="AK1835" s="6" t="str">
        <f>+IF(Tabla1[[#This Row],[REQUEST_TY]]="SR MANTENIMIENTO CORRECTIVO", "EMERGENCIA", "OTROS")</f>
        <v>OTROS</v>
      </c>
      <c r="AL1835" s="6" t="str">
        <f>+_xlfn.IFS(Tabla1[[#This Row],[Veces obj]]&lt;=1,"0-1",Tabla1[[#This Row],[Veces obj]]&lt;=2,"1-2",Tabla1[[#This Row],[Veces obj]]&lt;=3,"2-3",TRUE,"&gt;3")</f>
        <v>0-1</v>
      </c>
      <c r="AM1835" s="6" t="str">
        <f>+_xlfn.IFS(MONTH(Tabla1[[#This Row],[MES]])&lt;=3,"Q1",MONTH(Tabla1[[#This Row],[MES]])&lt;=6,"Q2",MONTH(Tabla1[[#This Row],[MES]])&lt;=9,"Q3",TRUE,"Q4")</f>
        <v>Q1</v>
      </c>
      <c r="AN1835" t="str">
        <f>+IFERROR(VLOOKUP(Tabla1[[#This Row],[CUENTA]],CTAS[],2,0),"OTROS")</f>
        <v>OTROS</v>
      </c>
      <c r="AP1835" t="str">
        <f>+IFERROR(VLOOKUP(Tabla1[[#This Row],[EMPLEADO]],IS[],3,0),"OTROS")</f>
        <v>OTROS</v>
      </c>
      <c r="AQ1835" t="str">
        <f>+IFERROR(VLOOKUP(Tabla1[[#This Row],[EMPLEADO]],IS[[NÓMINA]:[INGENIERO]],2,0),"OTROS")</f>
        <v>OTROS</v>
      </c>
    </row>
    <row r="1836" spans="1:43" x14ac:dyDescent="0.25">
      <c r="A1836" t="s">
        <v>36</v>
      </c>
      <c r="B1836">
        <v>1</v>
      </c>
      <c r="C1836" t="s">
        <v>3729</v>
      </c>
      <c r="D1836" t="s">
        <v>3346</v>
      </c>
      <c r="E1836" t="s">
        <v>98</v>
      </c>
      <c r="F1836" t="s">
        <v>3730</v>
      </c>
      <c r="G1836" s="17" t="s">
        <v>1141</v>
      </c>
      <c r="H1836" t="s">
        <v>213</v>
      </c>
      <c r="I1836" t="s">
        <v>43</v>
      </c>
      <c r="J1836" t="s">
        <v>8</v>
      </c>
      <c r="K1836" t="s">
        <v>102</v>
      </c>
      <c r="L1836" t="s">
        <v>1142</v>
      </c>
      <c r="M1836" t="s">
        <v>640</v>
      </c>
      <c r="N1836">
        <v>0</v>
      </c>
      <c r="O1836" t="s">
        <v>47</v>
      </c>
      <c r="P1836" t="s">
        <v>822</v>
      </c>
      <c r="Q1836" t="s">
        <v>48</v>
      </c>
      <c r="R1836" t="s">
        <v>63</v>
      </c>
      <c r="S1836" t="s">
        <v>64</v>
      </c>
      <c r="T1836" t="s">
        <v>51</v>
      </c>
      <c r="U1836" t="s">
        <v>96</v>
      </c>
      <c r="V1836">
        <v>1</v>
      </c>
      <c r="W1836" s="1">
        <v>682.5</v>
      </c>
      <c r="X1836">
        <v>0</v>
      </c>
      <c r="Y1836">
        <v>5</v>
      </c>
      <c r="Z1836">
        <v>5</v>
      </c>
      <c r="AA1836">
        <v>1</v>
      </c>
      <c r="AB1836" s="2">
        <v>0</v>
      </c>
      <c r="AC1836" s="1">
        <v>0</v>
      </c>
      <c r="AD1836" s="7">
        <v>43488</v>
      </c>
      <c r="AE1836" s="7">
        <v>43488</v>
      </c>
      <c r="AF1836">
        <v>0</v>
      </c>
      <c r="AG1836" t="s">
        <v>53</v>
      </c>
      <c r="AH1836" s="2">
        <v>0</v>
      </c>
      <c r="AI1836" s="1">
        <v>0</v>
      </c>
      <c r="AJ1836" s="1">
        <v>0</v>
      </c>
      <c r="AK1836" s="6" t="str">
        <f>+IF(Tabla1[[#This Row],[REQUEST_TY]]="SR MANTENIMIENTO CORRECTIVO", "EMERGENCIA", "OTROS")</f>
        <v>OTROS</v>
      </c>
      <c r="AL1836" s="6" t="str">
        <f>+_xlfn.IFS(Tabla1[[#This Row],[Veces obj]]&lt;=1,"0-1",Tabla1[[#This Row],[Veces obj]]&lt;=2,"1-2",Tabla1[[#This Row],[Veces obj]]&lt;=3,"2-3",TRUE,"&gt;3")</f>
        <v>0-1</v>
      </c>
      <c r="AM1836" s="6" t="str">
        <f>+_xlfn.IFS(MONTH(Tabla1[[#This Row],[MES]])&lt;=3,"Q1",MONTH(Tabla1[[#This Row],[MES]])&lt;=6,"Q2",MONTH(Tabla1[[#This Row],[MES]])&lt;=9,"Q3",TRUE,"Q4")</f>
        <v>Q1</v>
      </c>
      <c r="AN1836" t="str">
        <f>+IFERROR(VLOOKUP(Tabla1[[#This Row],[CUENTA]],CTAS[],2,0),"OTROS")</f>
        <v>OTROS</v>
      </c>
      <c r="AP1836" t="str">
        <f>+IFERROR(VLOOKUP(Tabla1[[#This Row],[EMPLEADO]],IS[],3,0),"OTROS")</f>
        <v>OTROS</v>
      </c>
      <c r="AQ1836" t="str">
        <f>+IFERROR(VLOOKUP(Tabla1[[#This Row],[EMPLEADO]],IS[[NÓMINA]:[INGENIERO]],2,0),"OTROS")</f>
        <v>OTROS</v>
      </c>
    </row>
    <row r="1837" spans="1:43" x14ac:dyDescent="0.25">
      <c r="A1837" t="s">
        <v>36</v>
      </c>
      <c r="B1837">
        <v>1</v>
      </c>
      <c r="C1837" t="s">
        <v>3731</v>
      </c>
      <c r="D1837" t="s">
        <v>3346</v>
      </c>
      <c r="E1837" t="s">
        <v>98</v>
      </c>
      <c r="F1837" t="s">
        <v>3732</v>
      </c>
      <c r="G1837" s="17" t="s">
        <v>3733</v>
      </c>
      <c r="H1837" t="s">
        <v>679</v>
      </c>
      <c r="I1837" t="s">
        <v>43</v>
      </c>
      <c r="J1837" t="s">
        <v>8</v>
      </c>
      <c r="K1837" t="s">
        <v>102</v>
      </c>
      <c r="L1837" t="s">
        <v>3734</v>
      </c>
      <c r="M1837" t="s">
        <v>794</v>
      </c>
      <c r="N1837">
        <v>0</v>
      </c>
      <c r="O1837" t="s">
        <v>47</v>
      </c>
      <c r="P1837" t="s">
        <v>822</v>
      </c>
      <c r="Q1837" t="s">
        <v>48</v>
      </c>
      <c r="R1837" t="s">
        <v>63</v>
      </c>
      <c r="S1837" t="s">
        <v>64</v>
      </c>
      <c r="T1837" t="s">
        <v>51</v>
      </c>
      <c r="U1837" t="s">
        <v>96</v>
      </c>
      <c r="V1837">
        <v>1</v>
      </c>
      <c r="W1837" s="1">
        <v>682.5</v>
      </c>
      <c r="X1837">
        <v>0</v>
      </c>
      <c r="Y1837">
        <v>5</v>
      </c>
      <c r="Z1837">
        <v>5</v>
      </c>
      <c r="AA1837">
        <v>1</v>
      </c>
      <c r="AB1837" s="2">
        <v>0</v>
      </c>
      <c r="AC1837" s="1">
        <v>0</v>
      </c>
      <c r="AD1837" s="7">
        <v>43488</v>
      </c>
      <c r="AE1837" s="7">
        <v>43489</v>
      </c>
      <c r="AF1837">
        <v>1</v>
      </c>
      <c r="AG1837" t="s">
        <v>53</v>
      </c>
      <c r="AH1837" s="2">
        <v>0</v>
      </c>
      <c r="AI1837" s="1">
        <v>0</v>
      </c>
      <c r="AJ1837" s="1">
        <v>0</v>
      </c>
      <c r="AK1837" s="6" t="str">
        <f>+IF(Tabla1[[#This Row],[REQUEST_TY]]="SR MANTENIMIENTO CORRECTIVO", "EMERGENCIA", "OTROS")</f>
        <v>OTROS</v>
      </c>
      <c r="AL1837" s="6" t="str">
        <f>+_xlfn.IFS(Tabla1[[#This Row],[Veces obj]]&lt;=1,"0-1",Tabla1[[#This Row],[Veces obj]]&lt;=2,"1-2",Tabla1[[#This Row],[Veces obj]]&lt;=3,"2-3",TRUE,"&gt;3")</f>
        <v>0-1</v>
      </c>
      <c r="AM1837" s="6" t="str">
        <f>+_xlfn.IFS(MONTH(Tabla1[[#This Row],[MES]])&lt;=3,"Q1",MONTH(Tabla1[[#This Row],[MES]])&lt;=6,"Q2",MONTH(Tabla1[[#This Row],[MES]])&lt;=9,"Q3",TRUE,"Q4")</f>
        <v>Q1</v>
      </c>
      <c r="AN1837" t="str">
        <f>+IFERROR(VLOOKUP(Tabla1[[#This Row],[CUENTA]],CTAS[],2,0),"OTROS")</f>
        <v>OTROS</v>
      </c>
      <c r="AP1837" t="str">
        <f>+IFERROR(VLOOKUP(Tabla1[[#This Row],[EMPLEADO]],IS[],3,0),"OTROS")</f>
        <v>OTROS</v>
      </c>
      <c r="AQ1837" t="str">
        <f>+IFERROR(VLOOKUP(Tabla1[[#This Row],[EMPLEADO]],IS[[NÓMINA]:[INGENIERO]],2,0),"OTROS")</f>
        <v>OTROS</v>
      </c>
    </row>
    <row r="1838" spans="1:43" x14ac:dyDescent="0.25">
      <c r="A1838" t="s">
        <v>36</v>
      </c>
      <c r="B1838">
        <v>1</v>
      </c>
      <c r="C1838" t="s">
        <v>781</v>
      </c>
      <c r="D1838" t="s">
        <v>38</v>
      </c>
      <c r="E1838" t="s">
        <v>147</v>
      </c>
      <c r="F1838" t="s">
        <v>782</v>
      </c>
      <c r="G1838" s="17" t="s">
        <v>783</v>
      </c>
      <c r="H1838" t="s">
        <v>784</v>
      </c>
      <c r="I1838" t="s">
        <v>43</v>
      </c>
      <c r="J1838" t="s">
        <v>8</v>
      </c>
      <c r="K1838" t="s">
        <v>785</v>
      </c>
      <c r="L1838" t="s">
        <v>786</v>
      </c>
      <c r="M1838" t="s">
        <v>787</v>
      </c>
      <c r="N1838">
        <v>0</v>
      </c>
      <c r="O1838" t="s">
        <v>47</v>
      </c>
      <c r="P1838">
        <v>17</v>
      </c>
      <c r="Q1838" t="s">
        <v>62</v>
      </c>
      <c r="R1838" t="s">
        <v>153</v>
      </c>
      <c r="S1838" t="s">
        <v>50</v>
      </c>
      <c r="T1838" t="s">
        <v>51</v>
      </c>
      <c r="U1838" t="s">
        <v>154</v>
      </c>
      <c r="V1838">
        <v>0.6</v>
      </c>
      <c r="W1838" s="1">
        <v>429.00000000000006</v>
      </c>
      <c r="X1838">
        <v>1</v>
      </c>
      <c r="Y1838">
        <v>0.52</v>
      </c>
      <c r="Z1838">
        <v>5</v>
      </c>
      <c r="AA1838">
        <v>0.10400000000000001</v>
      </c>
      <c r="AB1838" s="2">
        <v>0</v>
      </c>
      <c r="AC1838" s="1">
        <v>0</v>
      </c>
      <c r="AD1838" s="7">
        <v>43469</v>
      </c>
      <c r="AE1838" s="7">
        <v>43469</v>
      </c>
      <c r="AF1838">
        <v>0</v>
      </c>
      <c r="AG1838" t="s">
        <v>53</v>
      </c>
      <c r="AH1838" s="2">
        <v>0</v>
      </c>
      <c r="AI1838" s="1">
        <v>0</v>
      </c>
      <c r="AJ1838" s="1">
        <v>0</v>
      </c>
      <c r="AK1838" s="6" t="str">
        <f>+IF(Tabla1[[#This Row],[REQUEST_TY]]="SR MANTENIMIENTO CORRECTIVO", "EMERGENCIA", "OTROS")</f>
        <v>EMERGENCIA</v>
      </c>
      <c r="AL1838" s="6" t="str">
        <f>+_xlfn.IFS(Tabla1[[#This Row],[Veces obj]]&lt;=1,"0-1",Tabla1[[#This Row],[Veces obj]]&lt;=2,"1-2",Tabla1[[#This Row],[Veces obj]]&lt;=3,"2-3",TRUE,"&gt;3")</f>
        <v>0-1</v>
      </c>
      <c r="AM1838" s="6" t="str">
        <f>+_xlfn.IFS(MONTH(Tabla1[[#This Row],[MES]])&lt;=3,"Q1",MONTH(Tabla1[[#This Row],[MES]])&lt;=6,"Q2",MONTH(Tabla1[[#This Row],[MES]])&lt;=9,"Q3",TRUE,"Q4")</f>
        <v>Q1</v>
      </c>
      <c r="AN1838" t="str">
        <f>+IFERROR(VLOOKUP(Tabla1[[#This Row],[CUENTA]],CTAS[],2,0),"OTROS")</f>
        <v>OTROS</v>
      </c>
      <c r="AP1838" t="str">
        <f>+IFERROR(VLOOKUP(Tabla1[[#This Row],[EMPLEADO]],IS[],3,0),"OTROS")</f>
        <v>OTROS</v>
      </c>
      <c r="AQ1838" t="str">
        <f>+IFERROR(VLOOKUP(Tabla1[[#This Row],[EMPLEADO]],IS[[NÓMINA]:[INGENIERO]],2,0),"OTROS")</f>
        <v>OTROS</v>
      </c>
    </row>
    <row r="1839" spans="1:43" x14ac:dyDescent="0.25">
      <c r="A1839" t="s">
        <v>36</v>
      </c>
      <c r="B1839">
        <v>1</v>
      </c>
      <c r="C1839" t="s">
        <v>3740</v>
      </c>
      <c r="D1839" t="s">
        <v>3346</v>
      </c>
      <c r="E1839" t="s">
        <v>98</v>
      </c>
      <c r="F1839" t="s">
        <v>3368</v>
      </c>
      <c r="G1839" s="17" t="s">
        <v>1863</v>
      </c>
      <c r="H1839" t="s">
        <v>101</v>
      </c>
      <c r="I1839" t="s">
        <v>43</v>
      </c>
      <c r="J1839" t="s">
        <v>8</v>
      </c>
      <c r="K1839" t="s">
        <v>102</v>
      </c>
      <c r="L1839" t="s">
        <v>1414</v>
      </c>
      <c r="M1839" t="s">
        <v>1028</v>
      </c>
      <c r="N1839">
        <v>0</v>
      </c>
      <c r="O1839" t="s">
        <v>105</v>
      </c>
      <c r="P1839" t="s">
        <v>822</v>
      </c>
      <c r="Q1839" t="s">
        <v>48</v>
      </c>
      <c r="R1839" t="s">
        <v>63</v>
      </c>
      <c r="S1839" t="s">
        <v>64</v>
      </c>
      <c r="T1839" t="s">
        <v>51</v>
      </c>
      <c r="U1839" t="s">
        <v>96</v>
      </c>
      <c r="V1839">
        <v>1</v>
      </c>
      <c r="W1839" s="1">
        <v>327.5</v>
      </c>
      <c r="X1839">
        <v>0</v>
      </c>
      <c r="Y1839">
        <v>5</v>
      </c>
      <c r="Z1839">
        <v>5</v>
      </c>
      <c r="AA1839">
        <v>1</v>
      </c>
      <c r="AB1839" s="2">
        <v>0</v>
      </c>
      <c r="AC1839" s="1">
        <v>0</v>
      </c>
      <c r="AD1839" s="7">
        <v>43489</v>
      </c>
      <c r="AE1839" s="7">
        <v>43489</v>
      </c>
      <c r="AF1839">
        <v>0</v>
      </c>
      <c r="AG1839" t="s">
        <v>53</v>
      </c>
      <c r="AH1839" s="2">
        <v>0</v>
      </c>
      <c r="AI1839" s="1">
        <v>0</v>
      </c>
      <c r="AJ1839" s="1">
        <v>0</v>
      </c>
      <c r="AK1839" s="6" t="str">
        <f>+IF(Tabla1[[#This Row],[REQUEST_TY]]="SR MANTENIMIENTO CORRECTIVO", "EMERGENCIA", "OTROS")</f>
        <v>OTROS</v>
      </c>
      <c r="AL1839" s="6" t="str">
        <f>+_xlfn.IFS(Tabla1[[#This Row],[Veces obj]]&lt;=1,"0-1",Tabla1[[#This Row],[Veces obj]]&lt;=2,"1-2",Tabla1[[#This Row],[Veces obj]]&lt;=3,"2-3",TRUE,"&gt;3")</f>
        <v>0-1</v>
      </c>
      <c r="AM1839" s="6" t="str">
        <f>+_xlfn.IFS(MONTH(Tabla1[[#This Row],[MES]])&lt;=3,"Q1",MONTH(Tabla1[[#This Row],[MES]])&lt;=6,"Q2",MONTH(Tabla1[[#This Row],[MES]])&lt;=9,"Q3",TRUE,"Q4")</f>
        <v>Q1</v>
      </c>
      <c r="AN1839" t="str">
        <f>+IFERROR(VLOOKUP(Tabla1[[#This Row],[CUENTA]],CTAS[],2,0),"OTROS")</f>
        <v>OTROS</v>
      </c>
      <c r="AP1839" t="str">
        <f>+IFERROR(VLOOKUP(Tabla1[[#This Row],[EMPLEADO]],IS[],3,0),"OTROS")</f>
        <v>OTROS</v>
      </c>
      <c r="AQ1839" t="str">
        <f>+IFERROR(VLOOKUP(Tabla1[[#This Row],[EMPLEADO]],IS[[NÓMINA]:[INGENIERO]],2,0),"OTROS")</f>
        <v>OTROS</v>
      </c>
    </row>
    <row r="1840" spans="1:43" x14ac:dyDescent="0.25">
      <c r="A1840" t="s">
        <v>36</v>
      </c>
      <c r="B1840">
        <v>1</v>
      </c>
      <c r="C1840" t="s">
        <v>3741</v>
      </c>
      <c r="D1840" t="s">
        <v>3370</v>
      </c>
      <c r="E1840" t="s">
        <v>3742</v>
      </c>
      <c r="F1840" t="s">
        <v>3743</v>
      </c>
      <c r="G1840" s="17" t="s">
        <v>3744</v>
      </c>
      <c r="H1840" t="s">
        <v>79</v>
      </c>
      <c r="I1840" t="s">
        <v>43</v>
      </c>
      <c r="J1840" t="s">
        <v>8</v>
      </c>
      <c r="K1840" t="s">
        <v>3745</v>
      </c>
      <c r="L1840" t="s">
        <v>3746</v>
      </c>
      <c r="M1840" t="s">
        <v>3747</v>
      </c>
      <c r="N1840">
        <v>0</v>
      </c>
      <c r="O1840" t="s">
        <v>47</v>
      </c>
      <c r="P1840" t="s">
        <v>822</v>
      </c>
      <c r="Q1840" t="s">
        <v>48</v>
      </c>
      <c r="R1840" t="s">
        <v>49</v>
      </c>
      <c r="S1840" t="s">
        <v>50</v>
      </c>
      <c r="T1840" t="s">
        <v>51</v>
      </c>
      <c r="U1840" t="s">
        <v>52</v>
      </c>
      <c r="V1840">
        <v>1</v>
      </c>
      <c r="W1840" s="1">
        <v>1072.5000000000002</v>
      </c>
      <c r="X1840">
        <v>0</v>
      </c>
      <c r="Y1840">
        <v>5</v>
      </c>
      <c r="Z1840">
        <v>5</v>
      </c>
      <c r="AA1840">
        <v>1</v>
      </c>
      <c r="AB1840" s="2">
        <v>0</v>
      </c>
      <c r="AC1840" s="1">
        <v>0</v>
      </c>
      <c r="AD1840" s="7">
        <v>43488</v>
      </c>
      <c r="AE1840" s="7">
        <v>43489</v>
      </c>
      <c r="AF1840">
        <v>1</v>
      </c>
      <c r="AG1840" t="s">
        <v>53</v>
      </c>
      <c r="AH1840" s="2">
        <v>0</v>
      </c>
      <c r="AI1840" s="1">
        <v>0</v>
      </c>
      <c r="AJ1840" s="1">
        <v>0</v>
      </c>
      <c r="AK1840" s="6" t="str">
        <f>+IF(Tabla1[[#This Row],[REQUEST_TY]]="SR MANTENIMIENTO CORRECTIVO", "EMERGENCIA", "OTROS")</f>
        <v>OTROS</v>
      </c>
      <c r="AL1840" s="6" t="str">
        <f>+_xlfn.IFS(Tabla1[[#This Row],[Veces obj]]&lt;=1,"0-1",Tabla1[[#This Row],[Veces obj]]&lt;=2,"1-2",Tabla1[[#This Row],[Veces obj]]&lt;=3,"2-3",TRUE,"&gt;3")</f>
        <v>0-1</v>
      </c>
      <c r="AM1840" s="6" t="str">
        <f>+_xlfn.IFS(MONTH(Tabla1[[#This Row],[MES]])&lt;=3,"Q1",MONTH(Tabla1[[#This Row],[MES]])&lt;=6,"Q2",MONTH(Tabla1[[#This Row],[MES]])&lt;=9,"Q3",TRUE,"Q4")</f>
        <v>Q1</v>
      </c>
      <c r="AN1840" t="str">
        <f>+IFERROR(VLOOKUP(Tabla1[[#This Row],[CUENTA]],CTAS[],2,0),"OTROS")</f>
        <v>OTROS</v>
      </c>
      <c r="AP1840" t="str">
        <f>+IFERROR(VLOOKUP(Tabla1[[#This Row],[EMPLEADO]],IS[],3,0),"OTROS")</f>
        <v>OTROS</v>
      </c>
      <c r="AQ1840" t="str">
        <f>+IFERROR(VLOOKUP(Tabla1[[#This Row],[EMPLEADO]],IS[[NÓMINA]:[INGENIERO]],2,0),"OTROS")</f>
        <v>OTROS</v>
      </c>
    </row>
    <row r="1841" spans="1:43" x14ac:dyDescent="0.25">
      <c r="A1841" t="s">
        <v>36</v>
      </c>
      <c r="B1841">
        <v>1</v>
      </c>
      <c r="C1841" t="s">
        <v>3748</v>
      </c>
      <c r="D1841" t="s">
        <v>3346</v>
      </c>
      <c r="E1841" t="s">
        <v>98</v>
      </c>
      <c r="F1841" t="s">
        <v>3749</v>
      </c>
      <c r="G1841" s="17" t="s">
        <v>3750</v>
      </c>
      <c r="H1841" t="s">
        <v>679</v>
      </c>
      <c r="I1841" t="s">
        <v>43</v>
      </c>
      <c r="J1841" t="s">
        <v>8</v>
      </c>
      <c r="K1841" t="s">
        <v>102</v>
      </c>
      <c r="L1841" t="s">
        <v>3751</v>
      </c>
      <c r="M1841" t="s">
        <v>473</v>
      </c>
      <c r="N1841">
        <v>0</v>
      </c>
      <c r="O1841" t="s">
        <v>47</v>
      </c>
      <c r="P1841" t="s">
        <v>822</v>
      </c>
      <c r="Q1841" t="s">
        <v>48</v>
      </c>
      <c r="R1841" t="s">
        <v>63</v>
      </c>
      <c r="S1841" t="s">
        <v>64</v>
      </c>
      <c r="T1841" t="s">
        <v>51</v>
      </c>
      <c r="U1841" t="s">
        <v>96</v>
      </c>
      <c r="V1841">
        <v>1</v>
      </c>
      <c r="W1841" s="1">
        <v>682.5</v>
      </c>
      <c r="X1841">
        <v>0</v>
      </c>
      <c r="Y1841">
        <v>5</v>
      </c>
      <c r="Z1841">
        <v>5</v>
      </c>
      <c r="AA1841">
        <v>1</v>
      </c>
      <c r="AB1841" s="2">
        <v>0</v>
      </c>
      <c r="AC1841" s="1">
        <v>0</v>
      </c>
      <c r="AD1841" s="7">
        <v>43489</v>
      </c>
      <c r="AE1841" s="7">
        <v>43490</v>
      </c>
      <c r="AF1841">
        <v>1</v>
      </c>
      <c r="AG1841" t="s">
        <v>53</v>
      </c>
      <c r="AH1841" s="2">
        <v>0</v>
      </c>
      <c r="AI1841" s="1">
        <v>0</v>
      </c>
      <c r="AJ1841" s="1">
        <v>0</v>
      </c>
      <c r="AK1841" s="6" t="str">
        <f>+IF(Tabla1[[#This Row],[REQUEST_TY]]="SR MANTENIMIENTO CORRECTIVO", "EMERGENCIA", "OTROS")</f>
        <v>OTROS</v>
      </c>
      <c r="AL1841" s="6" t="str">
        <f>+_xlfn.IFS(Tabla1[[#This Row],[Veces obj]]&lt;=1,"0-1",Tabla1[[#This Row],[Veces obj]]&lt;=2,"1-2",Tabla1[[#This Row],[Veces obj]]&lt;=3,"2-3",TRUE,"&gt;3")</f>
        <v>0-1</v>
      </c>
      <c r="AM1841" s="6" t="str">
        <f>+_xlfn.IFS(MONTH(Tabla1[[#This Row],[MES]])&lt;=3,"Q1",MONTH(Tabla1[[#This Row],[MES]])&lt;=6,"Q2",MONTH(Tabla1[[#This Row],[MES]])&lt;=9,"Q3",TRUE,"Q4")</f>
        <v>Q1</v>
      </c>
      <c r="AN1841" t="str">
        <f>+IFERROR(VLOOKUP(Tabla1[[#This Row],[CUENTA]],CTAS[],2,0),"OTROS")</f>
        <v>OTROS</v>
      </c>
      <c r="AP1841" t="str">
        <f>+IFERROR(VLOOKUP(Tabla1[[#This Row],[EMPLEADO]],IS[],3,0),"OTROS")</f>
        <v>OTROS</v>
      </c>
      <c r="AQ1841" t="str">
        <f>+IFERROR(VLOOKUP(Tabla1[[#This Row],[EMPLEADO]],IS[[NÓMINA]:[INGENIERO]],2,0),"OTROS")</f>
        <v>OTROS</v>
      </c>
    </row>
    <row r="1842" spans="1:43" x14ac:dyDescent="0.25">
      <c r="A1842" t="s">
        <v>36</v>
      </c>
      <c r="B1842">
        <v>1</v>
      </c>
      <c r="C1842" t="s">
        <v>3752</v>
      </c>
      <c r="D1842" t="s">
        <v>3370</v>
      </c>
      <c r="E1842" t="s">
        <v>3742</v>
      </c>
      <c r="F1842" t="s">
        <v>3753</v>
      </c>
      <c r="G1842" s="17" t="s">
        <v>3754</v>
      </c>
      <c r="H1842" t="s">
        <v>740</v>
      </c>
      <c r="I1842" t="s">
        <v>43</v>
      </c>
      <c r="J1842" t="s">
        <v>8</v>
      </c>
      <c r="K1842" t="s">
        <v>3745</v>
      </c>
      <c r="L1842" t="s">
        <v>3755</v>
      </c>
      <c r="M1842" t="s">
        <v>1238</v>
      </c>
      <c r="N1842">
        <v>0</v>
      </c>
      <c r="O1842" t="s">
        <v>47</v>
      </c>
      <c r="P1842" t="s">
        <v>822</v>
      </c>
      <c r="Q1842" t="s">
        <v>48</v>
      </c>
      <c r="R1842" t="s">
        <v>49</v>
      </c>
      <c r="S1842" t="s">
        <v>50</v>
      </c>
      <c r="T1842" t="s">
        <v>51</v>
      </c>
      <c r="U1842" t="s">
        <v>52</v>
      </c>
      <c r="V1842">
        <v>1</v>
      </c>
      <c r="W1842" s="1">
        <v>1072.5000000000002</v>
      </c>
      <c r="X1842">
        <v>0</v>
      </c>
      <c r="Y1842">
        <v>5</v>
      </c>
      <c r="Z1842">
        <v>5</v>
      </c>
      <c r="AA1842">
        <v>1</v>
      </c>
      <c r="AB1842" s="2">
        <v>0</v>
      </c>
      <c r="AC1842" s="1">
        <v>0</v>
      </c>
      <c r="AD1842" s="7">
        <v>43489</v>
      </c>
      <c r="AE1842" s="7">
        <v>43490</v>
      </c>
      <c r="AF1842">
        <v>1</v>
      </c>
      <c r="AG1842" t="s">
        <v>53</v>
      </c>
      <c r="AH1842" s="2">
        <v>0</v>
      </c>
      <c r="AI1842" s="1">
        <v>0</v>
      </c>
      <c r="AJ1842" s="1">
        <v>0</v>
      </c>
      <c r="AK1842" s="6" t="str">
        <f>+IF(Tabla1[[#This Row],[REQUEST_TY]]="SR MANTENIMIENTO CORRECTIVO", "EMERGENCIA", "OTROS")</f>
        <v>OTROS</v>
      </c>
      <c r="AL1842" s="6" t="str">
        <f>+_xlfn.IFS(Tabla1[[#This Row],[Veces obj]]&lt;=1,"0-1",Tabla1[[#This Row],[Veces obj]]&lt;=2,"1-2",Tabla1[[#This Row],[Veces obj]]&lt;=3,"2-3",TRUE,"&gt;3")</f>
        <v>0-1</v>
      </c>
      <c r="AM1842" s="6" t="str">
        <f>+_xlfn.IFS(MONTH(Tabla1[[#This Row],[MES]])&lt;=3,"Q1",MONTH(Tabla1[[#This Row],[MES]])&lt;=6,"Q2",MONTH(Tabla1[[#This Row],[MES]])&lt;=9,"Q3",TRUE,"Q4")</f>
        <v>Q1</v>
      </c>
      <c r="AN1842" t="str">
        <f>+IFERROR(VLOOKUP(Tabla1[[#This Row],[CUENTA]],CTAS[],2,0),"OTROS")</f>
        <v>OTROS</v>
      </c>
      <c r="AP1842" t="str">
        <f>+IFERROR(VLOOKUP(Tabla1[[#This Row],[EMPLEADO]],IS[],3,0),"OTROS")</f>
        <v>OTROS</v>
      </c>
      <c r="AQ1842" t="str">
        <f>+IFERROR(VLOOKUP(Tabla1[[#This Row],[EMPLEADO]],IS[[NÓMINA]:[INGENIERO]],2,0),"OTROS")</f>
        <v>OTROS</v>
      </c>
    </row>
    <row r="1843" spans="1:43" x14ac:dyDescent="0.25">
      <c r="A1843" t="s">
        <v>36</v>
      </c>
      <c r="B1843">
        <v>1</v>
      </c>
      <c r="C1843" t="s">
        <v>3756</v>
      </c>
      <c r="D1843" t="s">
        <v>3346</v>
      </c>
      <c r="E1843" t="s">
        <v>98</v>
      </c>
      <c r="F1843" t="s">
        <v>3757</v>
      </c>
      <c r="G1843" s="17" t="s">
        <v>3253</v>
      </c>
      <c r="H1843" t="s">
        <v>271</v>
      </c>
      <c r="I1843" t="s">
        <v>43</v>
      </c>
      <c r="J1843" t="s">
        <v>8</v>
      </c>
      <c r="K1843" t="s">
        <v>102</v>
      </c>
      <c r="L1843" t="s">
        <v>3001</v>
      </c>
      <c r="M1843" t="s">
        <v>3002</v>
      </c>
      <c r="N1843">
        <v>0</v>
      </c>
      <c r="O1843" t="s">
        <v>105</v>
      </c>
      <c r="P1843" t="s">
        <v>822</v>
      </c>
      <c r="Q1843" t="s">
        <v>48</v>
      </c>
      <c r="R1843" t="s">
        <v>63</v>
      </c>
      <c r="S1843" t="s">
        <v>64</v>
      </c>
      <c r="T1843" t="s">
        <v>51</v>
      </c>
      <c r="U1843" t="s">
        <v>96</v>
      </c>
      <c r="V1843">
        <v>1</v>
      </c>
      <c r="W1843" s="1">
        <v>327.5</v>
      </c>
      <c r="X1843">
        <v>0</v>
      </c>
      <c r="Y1843">
        <v>5</v>
      </c>
      <c r="Z1843">
        <v>5</v>
      </c>
      <c r="AA1843">
        <v>1</v>
      </c>
      <c r="AB1843" s="2">
        <v>0</v>
      </c>
      <c r="AC1843" s="1">
        <v>0</v>
      </c>
      <c r="AD1843" s="7">
        <v>43486</v>
      </c>
      <c r="AE1843" s="7">
        <v>43490</v>
      </c>
      <c r="AF1843">
        <v>4</v>
      </c>
      <c r="AG1843" t="s">
        <v>823</v>
      </c>
      <c r="AH1843" s="2">
        <v>0</v>
      </c>
      <c r="AI1843" s="1">
        <v>0</v>
      </c>
      <c r="AJ1843" s="1">
        <v>0</v>
      </c>
      <c r="AK1843" s="6" t="str">
        <f>+IF(Tabla1[[#This Row],[REQUEST_TY]]="SR MANTENIMIENTO CORRECTIVO", "EMERGENCIA", "OTROS")</f>
        <v>OTROS</v>
      </c>
      <c r="AL1843" s="6" t="str">
        <f>+_xlfn.IFS(Tabla1[[#This Row],[Veces obj]]&lt;=1,"0-1",Tabla1[[#This Row],[Veces obj]]&lt;=2,"1-2",Tabla1[[#This Row],[Veces obj]]&lt;=3,"2-3",TRUE,"&gt;3")</f>
        <v>0-1</v>
      </c>
      <c r="AM1843" s="6" t="str">
        <f>+_xlfn.IFS(MONTH(Tabla1[[#This Row],[MES]])&lt;=3,"Q1",MONTH(Tabla1[[#This Row],[MES]])&lt;=6,"Q2",MONTH(Tabla1[[#This Row],[MES]])&lt;=9,"Q3",TRUE,"Q4")</f>
        <v>Q1</v>
      </c>
      <c r="AN1843" t="str">
        <f>+IFERROR(VLOOKUP(Tabla1[[#This Row],[CUENTA]],CTAS[],2,0),"OTROS")</f>
        <v>OTROS</v>
      </c>
      <c r="AP1843" t="str">
        <f>+IFERROR(VLOOKUP(Tabla1[[#This Row],[EMPLEADO]],IS[],3,0),"OTROS")</f>
        <v>OTROS</v>
      </c>
      <c r="AQ1843" t="str">
        <f>+IFERROR(VLOOKUP(Tabla1[[#This Row],[EMPLEADO]],IS[[NÓMINA]:[INGENIERO]],2,0),"OTROS")</f>
        <v>OTROS</v>
      </c>
    </row>
    <row r="1844" spans="1:43" x14ac:dyDescent="0.25">
      <c r="A1844" t="s">
        <v>36</v>
      </c>
      <c r="B1844">
        <v>1</v>
      </c>
      <c r="C1844" t="s">
        <v>3758</v>
      </c>
      <c r="D1844" t="s">
        <v>3346</v>
      </c>
      <c r="E1844" t="s">
        <v>98</v>
      </c>
      <c r="F1844" t="s">
        <v>3759</v>
      </c>
      <c r="G1844" s="17" t="s">
        <v>2807</v>
      </c>
      <c r="H1844" t="s">
        <v>409</v>
      </c>
      <c r="I1844" t="s">
        <v>43</v>
      </c>
      <c r="J1844" t="s">
        <v>8</v>
      </c>
      <c r="K1844" t="s">
        <v>102</v>
      </c>
      <c r="L1844" t="s">
        <v>2808</v>
      </c>
      <c r="M1844" t="s">
        <v>2809</v>
      </c>
      <c r="N1844">
        <v>0</v>
      </c>
      <c r="O1844" t="s">
        <v>47</v>
      </c>
      <c r="P1844" t="s">
        <v>822</v>
      </c>
      <c r="Q1844" t="s">
        <v>48</v>
      </c>
      <c r="R1844" t="s">
        <v>63</v>
      </c>
      <c r="S1844" t="s">
        <v>64</v>
      </c>
      <c r="T1844" t="s">
        <v>51</v>
      </c>
      <c r="U1844" t="s">
        <v>96</v>
      </c>
      <c r="V1844">
        <v>1</v>
      </c>
      <c r="W1844" s="1">
        <v>682.5</v>
      </c>
      <c r="X1844">
        <v>0</v>
      </c>
      <c r="Y1844">
        <v>5</v>
      </c>
      <c r="Z1844">
        <v>5</v>
      </c>
      <c r="AA1844">
        <v>1</v>
      </c>
      <c r="AB1844" s="2">
        <v>0</v>
      </c>
      <c r="AC1844" s="1">
        <v>0</v>
      </c>
      <c r="AD1844" s="7">
        <v>43486</v>
      </c>
      <c r="AE1844" s="7">
        <v>43490</v>
      </c>
      <c r="AF1844">
        <v>4</v>
      </c>
      <c r="AG1844" t="s">
        <v>823</v>
      </c>
      <c r="AH1844" s="2">
        <v>0</v>
      </c>
      <c r="AI1844" s="1">
        <v>0</v>
      </c>
      <c r="AJ1844" s="1">
        <v>0</v>
      </c>
      <c r="AK1844" s="6" t="str">
        <f>+IF(Tabla1[[#This Row],[REQUEST_TY]]="SR MANTENIMIENTO CORRECTIVO", "EMERGENCIA", "OTROS")</f>
        <v>OTROS</v>
      </c>
      <c r="AL1844" s="6" t="str">
        <f>+_xlfn.IFS(Tabla1[[#This Row],[Veces obj]]&lt;=1,"0-1",Tabla1[[#This Row],[Veces obj]]&lt;=2,"1-2",Tabla1[[#This Row],[Veces obj]]&lt;=3,"2-3",TRUE,"&gt;3")</f>
        <v>0-1</v>
      </c>
      <c r="AM1844" s="6" t="str">
        <f>+_xlfn.IFS(MONTH(Tabla1[[#This Row],[MES]])&lt;=3,"Q1",MONTH(Tabla1[[#This Row],[MES]])&lt;=6,"Q2",MONTH(Tabla1[[#This Row],[MES]])&lt;=9,"Q3",TRUE,"Q4")</f>
        <v>Q1</v>
      </c>
      <c r="AN1844" t="str">
        <f>+IFERROR(VLOOKUP(Tabla1[[#This Row],[CUENTA]],CTAS[],2,0),"OTROS")</f>
        <v>OTROS</v>
      </c>
      <c r="AP1844" t="str">
        <f>+IFERROR(VLOOKUP(Tabla1[[#This Row],[EMPLEADO]],IS[],3,0),"OTROS")</f>
        <v>OTROS</v>
      </c>
      <c r="AQ1844" t="str">
        <f>+IFERROR(VLOOKUP(Tabla1[[#This Row],[EMPLEADO]],IS[[NÓMINA]:[INGENIERO]],2,0),"OTROS")</f>
        <v>OTROS</v>
      </c>
    </row>
    <row r="1845" spans="1:43" x14ac:dyDescent="0.25">
      <c r="A1845" t="s">
        <v>36</v>
      </c>
      <c r="B1845">
        <v>1</v>
      </c>
      <c r="C1845" t="s">
        <v>3760</v>
      </c>
      <c r="D1845" t="s">
        <v>3346</v>
      </c>
      <c r="E1845" t="s">
        <v>98</v>
      </c>
      <c r="F1845" t="s">
        <v>2907</v>
      </c>
      <c r="G1845" s="17" t="s">
        <v>3761</v>
      </c>
      <c r="H1845" t="s">
        <v>2510</v>
      </c>
      <c r="I1845" t="s">
        <v>43</v>
      </c>
      <c r="J1845" t="s">
        <v>8</v>
      </c>
      <c r="K1845" t="s">
        <v>102</v>
      </c>
      <c r="L1845" t="s">
        <v>3099</v>
      </c>
      <c r="M1845" t="s">
        <v>3100</v>
      </c>
      <c r="N1845">
        <v>0</v>
      </c>
      <c r="O1845" t="s">
        <v>105</v>
      </c>
      <c r="P1845" t="s">
        <v>822</v>
      </c>
      <c r="Q1845" t="s">
        <v>48</v>
      </c>
      <c r="R1845" t="s">
        <v>63</v>
      </c>
      <c r="S1845" t="s">
        <v>64</v>
      </c>
      <c r="T1845" t="s">
        <v>51</v>
      </c>
      <c r="U1845" t="s">
        <v>96</v>
      </c>
      <c r="V1845">
        <v>1</v>
      </c>
      <c r="W1845" s="1">
        <v>327.5</v>
      </c>
      <c r="X1845">
        <v>0</v>
      </c>
      <c r="Y1845">
        <v>5</v>
      </c>
      <c r="Z1845">
        <v>5</v>
      </c>
      <c r="AA1845">
        <v>1</v>
      </c>
      <c r="AB1845" s="2">
        <v>0</v>
      </c>
      <c r="AC1845" s="1">
        <v>0</v>
      </c>
      <c r="AD1845" s="7">
        <v>43490</v>
      </c>
      <c r="AE1845" s="7">
        <v>43490</v>
      </c>
      <c r="AF1845">
        <v>0</v>
      </c>
      <c r="AG1845" t="s">
        <v>53</v>
      </c>
      <c r="AH1845" s="2">
        <v>0</v>
      </c>
      <c r="AI1845" s="1">
        <v>0</v>
      </c>
      <c r="AJ1845" s="1">
        <v>0</v>
      </c>
      <c r="AK1845" s="6" t="str">
        <f>+IF(Tabla1[[#This Row],[REQUEST_TY]]="SR MANTENIMIENTO CORRECTIVO", "EMERGENCIA", "OTROS")</f>
        <v>OTROS</v>
      </c>
      <c r="AL1845" s="6" t="str">
        <f>+_xlfn.IFS(Tabla1[[#This Row],[Veces obj]]&lt;=1,"0-1",Tabla1[[#This Row],[Veces obj]]&lt;=2,"1-2",Tabla1[[#This Row],[Veces obj]]&lt;=3,"2-3",TRUE,"&gt;3")</f>
        <v>0-1</v>
      </c>
      <c r="AM1845" s="6" t="str">
        <f>+_xlfn.IFS(MONTH(Tabla1[[#This Row],[MES]])&lt;=3,"Q1",MONTH(Tabla1[[#This Row],[MES]])&lt;=6,"Q2",MONTH(Tabla1[[#This Row],[MES]])&lt;=9,"Q3",TRUE,"Q4")</f>
        <v>Q1</v>
      </c>
      <c r="AN1845" t="str">
        <f>+IFERROR(VLOOKUP(Tabla1[[#This Row],[CUENTA]],CTAS[],2,0),"OTROS")</f>
        <v>OTROS</v>
      </c>
      <c r="AP1845" t="str">
        <f>+IFERROR(VLOOKUP(Tabla1[[#This Row],[EMPLEADO]],IS[],3,0),"OTROS")</f>
        <v>OTROS</v>
      </c>
      <c r="AQ1845" t="str">
        <f>+IFERROR(VLOOKUP(Tabla1[[#This Row],[EMPLEADO]],IS[[NÓMINA]:[INGENIERO]],2,0),"OTROS")</f>
        <v>OTROS</v>
      </c>
    </row>
    <row r="1846" spans="1:43" x14ac:dyDescent="0.25">
      <c r="A1846" t="s">
        <v>36</v>
      </c>
      <c r="B1846">
        <v>1</v>
      </c>
      <c r="C1846" t="s">
        <v>3762</v>
      </c>
      <c r="D1846" t="s">
        <v>3370</v>
      </c>
      <c r="E1846" t="s">
        <v>3742</v>
      </c>
      <c r="F1846" t="s">
        <v>3763</v>
      </c>
      <c r="G1846" s="17" t="s">
        <v>3764</v>
      </c>
      <c r="H1846" t="s">
        <v>1130</v>
      </c>
      <c r="I1846" t="s">
        <v>43</v>
      </c>
      <c r="J1846" t="s">
        <v>8</v>
      </c>
      <c r="K1846" t="s">
        <v>3745</v>
      </c>
      <c r="L1846" t="s">
        <v>3765</v>
      </c>
      <c r="M1846" t="s">
        <v>2181</v>
      </c>
      <c r="N1846">
        <v>0</v>
      </c>
      <c r="O1846" t="s">
        <v>47</v>
      </c>
      <c r="P1846" t="s">
        <v>822</v>
      </c>
      <c r="Q1846" t="s">
        <v>48</v>
      </c>
      <c r="R1846" t="s">
        <v>49</v>
      </c>
      <c r="S1846" t="s">
        <v>50</v>
      </c>
      <c r="T1846" t="s">
        <v>51</v>
      </c>
      <c r="U1846" t="s">
        <v>52</v>
      </c>
      <c r="V1846">
        <v>1</v>
      </c>
      <c r="W1846" s="1">
        <v>1072.5000000000002</v>
      </c>
      <c r="X1846">
        <v>0</v>
      </c>
      <c r="Y1846">
        <v>5</v>
      </c>
      <c r="Z1846">
        <v>5</v>
      </c>
      <c r="AA1846">
        <v>1</v>
      </c>
      <c r="AB1846" s="2">
        <v>0</v>
      </c>
      <c r="AC1846" s="1">
        <v>0</v>
      </c>
      <c r="AD1846" s="7">
        <v>43490</v>
      </c>
      <c r="AE1846" s="7">
        <v>43490</v>
      </c>
      <c r="AF1846">
        <v>0</v>
      </c>
      <c r="AG1846" t="s">
        <v>53</v>
      </c>
      <c r="AH1846" s="2">
        <v>0</v>
      </c>
      <c r="AI1846" s="1">
        <v>0</v>
      </c>
      <c r="AJ1846" s="1">
        <v>0</v>
      </c>
      <c r="AK1846" s="6" t="str">
        <f>+IF(Tabla1[[#This Row],[REQUEST_TY]]="SR MANTENIMIENTO CORRECTIVO", "EMERGENCIA", "OTROS")</f>
        <v>OTROS</v>
      </c>
      <c r="AL1846" s="6" t="str">
        <f>+_xlfn.IFS(Tabla1[[#This Row],[Veces obj]]&lt;=1,"0-1",Tabla1[[#This Row],[Veces obj]]&lt;=2,"1-2",Tabla1[[#This Row],[Veces obj]]&lt;=3,"2-3",TRUE,"&gt;3")</f>
        <v>0-1</v>
      </c>
      <c r="AM1846" s="6" t="str">
        <f>+_xlfn.IFS(MONTH(Tabla1[[#This Row],[MES]])&lt;=3,"Q1",MONTH(Tabla1[[#This Row],[MES]])&lt;=6,"Q2",MONTH(Tabla1[[#This Row],[MES]])&lt;=9,"Q3",TRUE,"Q4")</f>
        <v>Q1</v>
      </c>
      <c r="AN1846" t="str">
        <f>+IFERROR(VLOOKUP(Tabla1[[#This Row],[CUENTA]],CTAS[],2,0),"OTROS")</f>
        <v>OTROS</v>
      </c>
      <c r="AP1846" t="str">
        <f>+IFERROR(VLOOKUP(Tabla1[[#This Row],[EMPLEADO]],IS[],3,0),"OTROS")</f>
        <v>OTROS</v>
      </c>
      <c r="AQ1846" t="str">
        <f>+IFERROR(VLOOKUP(Tabla1[[#This Row],[EMPLEADO]],IS[[NÓMINA]:[INGENIERO]],2,0),"OTROS")</f>
        <v>OTROS</v>
      </c>
    </row>
    <row r="1847" spans="1:43" x14ac:dyDescent="0.25">
      <c r="A1847" t="s">
        <v>36</v>
      </c>
      <c r="B1847">
        <v>1</v>
      </c>
      <c r="C1847" t="s">
        <v>3766</v>
      </c>
      <c r="D1847" t="s">
        <v>3370</v>
      </c>
      <c r="E1847" t="s">
        <v>3742</v>
      </c>
      <c r="F1847" t="s">
        <v>3767</v>
      </c>
      <c r="G1847" s="17" t="s">
        <v>3764</v>
      </c>
      <c r="H1847" t="s">
        <v>384</v>
      </c>
      <c r="I1847" t="s">
        <v>43</v>
      </c>
      <c r="J1847" t="s">
        <v>8</v>
      </c>
      <c r="K1847" t="s">
        <v>3745</v>
      </c>
      <c r="L1847" t="s">
        <v>3765</v>
      </c>
      <c r="M1847" t="s">
        <v>2181</v>
      </c>
      <c r="N1847">
        <v>0</v>
      </c>
      <c r="O1847" t="s">
        <v>47</v>
      </c>
      <c r="P1847" t="s">
        <v>822</v>
      </c>
      <c r="Q1847" t="s">
        <v>48</v>
      </c>
      <c r="R1847" t="s">
        <v>49</v>
      </c>
      <c r="S1847" t="s">
        <v>50</v>
      </c>
      <c r="T1847" t="s">
        <v>51</v>
      </c>
      <c r="U1847" t="s">
        <v>52</v>
      </c>
      <c r="V1847">
        <v>1</v>
      </c>
      <c r="W1847" s="1">
        <v>1072.5000000000002</v>
      </c>
      <c r="X1847">
        <v>0</v>
      </c>
      <c r="Y1847">
        <v>5</v>
      </c>
      <c r="Z1847">
        <v>5</v>
      </c>
      <c r="AA1847">
        <v>1</v>
      </c>
      <c r="AB1847" s="2">
        <v>0</v>
      </c>
      <c r="AC1847" s="1">
        <v>0</v>
      </c>
      <c r="AD1847" s="7">
        <v>43490</v>
      </c>
      <c r="AE1847" s="7">
        <v>43490</v>
      </c>
      <c r="AF1847">
        <v>0</v>
      </c>
      <c r="AG1847" t="s">
        <v>53</v>
      </c>
      <c r="AH1847" s="2">
        <v>0</v>
      </c>
      <c r="AI1847" s="1">
        <v>0</v>
      </c>
      <c r="AJ1847" s="1">
        <v>0</v>
      </c>
      <c r="AK1847" s="6" t="str">
        <f>+IF(Tabla1[[#This Row],[REQUEST_TY]]="SR MANTENIMIENTO CORRECTIVO", "EMERGENCIA", "OTROS")</f>
        <v>OTROS</v>
      </c>
      <c r="AL1847" s="6" t="str">
        <f>+_xlfn.IFS(Tabla1[[#This Row],[Veces obj]]&lt;=1,"0-1",Tabla1[[#This Row],[Veces obj]]&lt;=2,"1-2",Tabla1[[#This Row],[Veces obj]]&lt;=3,"2-3",TRUE,"&gt;3")</f>
        <v>0-1</v>
      </c>
      <c r="AM1847" s="6" t="str">
        <f>+_xlfn.IFS(MONTH(Tabla1[[#This Row],[MES]])&lt;=3,"Q1",MONTH(Tabla1[[#This Row],[MES]])&lt;=6,"Q2",MONTH(Tabla1[[#This Row],[MES]])&lt;=9,"Q3",TRUE,"Q4")</f>
        <v>Q1</v>
      </c>
      <c r="AN1847" t="str">
        <f>+IFERROR(VLOOKUP(Tabla1[[#This Row],[CUENTA]],CTAS[],2,0),"OTROS")</f>
        <v>OTROS</v>
      </c>
      <c r="AP1847" t="str">
        <f>+IFERROR(VLOOKUP(Tabla1[[#This Row],[EMPLEADO]],IS[],3,0),"OTROS")</f>
        <v>OTROS</v>
      </c>
      <c r="AQ1847" t="str">
        <f>+IFERROR(VLOOKUP(Tabla1[[#This Row],[EMPLEADO]],IS[[NÓMINA]:[INGENIERO]],2,0),"OTROS")</f>
        <v>OTROS</v>
      </c>
    </row>
    <row r="1848" spans="1:43" x14ac:dyDescent="0.25">
      <c r="A1848" t="s">
        <v>36</v>
      </c>
      <c r="B1848">
        <v>1</v>
      </c>
      <c r="C1848" t="s">
        <v>3768</v>
      </c>
      <c r="D1848" t="s">
        <v>3691</v>
      </c>
      <c r="E1848" t="s">
        <v>3742</v>
      </c>
      <c r="F1848" t="s">
        <v>3769</v>
      </c>
      <c r="G1848" s="17" t="s">
        <v>3754</v>
      </c>
      <c r="H1848" t="s">
        <v>740</v>
      </c>
      <c r="I1848" t="s">
        <v>43</v>
      </c>
      <c r="J1848" t="s">
        <v>8</v>
      </c>
      <c r="K1848" t="s">
        <v>3745</v>
      </c>
      <c r="L1848" t="s">
        <v>3755</v>
      </c>
      <c r="M1848" t="s">
        <v>1238</v>
      </c>
      <c r="N1848">
        <v>0</v>
      </c>
      <c r="O1848" t="s">
        <v>47</v>
      </c>
      <c r="P1848" t="s">
        <v>822</v>
      </c>
      <c r="Q1848" t="s">
        <v>48</v>
      </c>
      <c r="R1848" t="s">
        <v>49</v>
      </c>
      <c r="S1848" t="s">
        <v>50</v>
      </c>
      <c r="T1848" t="s">
        <v>51</v>
      </c>
      <c r="U1848" t="s">
        <v>52</v>
      </c>
      <c r="V1848">
        <v>1</v>
      </c>
      <c r="W1848" s="1">
        <v>715.00000000000011</v>
      </c>
      <c r="X1848">
        <v>0</v>
      </c>
      <c r="Y1848">
        <v>5</v>
      </c>
      <c r="Z1848">
        <v>5</v>
      </c>
      <c r="AA1848">
        <v>1</v>
      </c>
      <c r="AB1848" s="2">
        <v>0</v>
      </c>
      <c r="AC1848" s="1">
        <v>0</v>
      </c>
      <c r="AD1848" s="7">
        <v>43490</v>
      </c>
      <c r="AE1848" s="7">
        <v>43490</v>
      </c>
      <c r="AF1848">
        <v>0</v>
      </c>
      <c r="AG1848" t="s">
        <v>53</v>
      </c>
      <c r="AH1848" s="2">
        <v>0</v>
      </c>
      <c r="AI1848" s="1">
        <v>0</v>
      </c>
      <c r="AJ1848" s="1">
        <v>0</v>
      </c>
      <c r="AK1848" s="6" t="str">
        <f>+IF(Tabla1[[#This Row],[REQUEST_TY]]="SR MANTENIMIENTO CORRECTIVO", "EMERGENCIA", "OTROS")</f>
        <v>OTROS</v>
      </c>
      <c r="AL1848" s="6" t="str">
        <f>+_xlfn.IFS(Tabla1[[#This Row],[Veces obj]]&lt;=1,"0-1",Tabla1[[#This Row],[Veces obj]]&lt;=2,"1-2",Tabla1[[#This Row],[Veces obj]]&lt;=3,"2-3",TRUE,"&gt;3")</f>
        <v>0-1</v>
      </c>
      <c r="AM1848" s="6" t="str">
        <f>+_xlfn.IFS(MONTH(Tabla1[[#This Row],[MES]])&lt;=3,"Q1",MONTH(Tabla1[[#This Row],[MES]])&lt;=6,"Q2",MONTH(Tabla1[[#This Row],[MES]])&lt;=9,"Q3",TRUE,"Q4")</f>
        <v>Q1</v>
      </c>
      <c r="AN1848" t="str">
        <f>+IFERROR(VLOOKUP(Tabla1[[#This Row],[CUENTA]],CTAS[],2,0),"OTROS")</f>
        <v>OTROS</v>
      </c>
      <c r="AP1848" t="str">
        <f>+IFERROR(VLOOKUP(Tabla1[[#This Row],[EMPLEADO]],IS[],3,0),"OTROS")</f>
        <v>OTROS</v>
      </c>
      <c r="AQ1848" t="str">
        <f>+IFERROR(VLOOKUP(Tabla1[[#This Row],[EMPLEADO]],IS[[NÓMINA]:[INGENIERO]],2,0),"OTROS")</f>
        <v>OTROS</v>
      </c>
    </row>
    <row r="1849" spans="1:43" x14ac:dyDescent="0.25">
      <c r="A1849" t="s">
        <v>36</v>
      </c>
      <c r="B1849">
        <v>1</v>
      </c>
      <c r="C1849" t="s">
        <v>3770</v>
      </c>
      <c r="D1849" t="s">
        <v>3370</v>
      </c>
      <c r="E1849" t="s">
        <v>3742</v>
      </c>
      <c r="F1849" t="s">
        <v>3771</v>
      </c>
      <c r="G1849" s="17" t="s">
        <v>3772</v>
      </c>
      <c r="H1849" t="s">
        <v>253</v>
      </c>
      <c r="I1849" t="s">
        <v>43</v>
      </c>
      <c r="J1849" t="s">
        <v>8</v>
      </c>
      <c r="K1849" t="s">
        <v>3745</v>
      </c>
      <c r="L1849" t="s">
        <v>3773</v>
      </c>
      <c r="M1849" t="s">
        <v>3774</v>
      </c>
      <c r="N1849">
        <v>0</v>
      </c>
      <c r="O1849" t="s">
        <v>47</v>
      </c>
      <c r="P1849" t="s">
        <v>822</v>
      </c>
      <c r="Q1849" t="s">
        <v>48</v>
      </c>
      <c r="R1849" t="s">
        <v>49</v>
      </c>
      <c r="S1849" t="s">
        <v>50</v>
      </c>
      <c r="T1849" t="s">
        <v>51</v>
      </c>
      <c r="U1849" t="s">
        <v>52</v>
      </c>
      <c r="V1849">
        <v>1</v>
      </c>
      <c r="W1849" s="1">
        <v>1072.5000000000002</v>
      </c>
      <c r="X1849">
        <v>0</v>
      </c>
      <c r="Y1849">
        <v>5</v>
      </c>
      <c r="Z1849">
        <v>5</v>
      </c>
      <c r="AA1849">
        <v>1</v>
      </c>
      <c r="AB1849" s="2">
        <v>0</v>
      </c>
      <c r="AC1849" s="1">
        <v>0</v>
      </c>
      <c r="AD1849" s="7">
        <v>43490</v>
      </c>
      <c r="AE1849" s="7">
        <v>43490</v>
      </c>
      <c r="AF1849">
        <v>0</v>
      </c>
      <c r="AG1849" t="s">
        <v>53</v>
      </c>
      <c r="AH1849" s="2">
        <v>0</v>
      </c>
      <c r="AI1849" s="1">
        <v>0</v>
      </c>
      <c r="AJ1849" s="1">
        <v>0</v>
      </c>
      <c r="AK1849" s="6" t="str">
        <f>+IF(Tabla1[[#This Row],[REQUEST_TY]]="SR MANTENIMIENTO CORRECTIVO", "EMERGENCIA", "OTROS")</f>
        <v>OTROS</v>
      </c>
      <c r="AL1849" s="6" t="str">
        <f>+_xlfn.IFS(Tabla1[[#This Row],[Veces obj]]&lt;=1,"0-1",Tabla1[[#This Row],[Veces obj]]&lt;=2,"1-2",Tabla1[[#This Row],[Veces obj]]&lt;=3,"2-3",TRUE,"&gt;3")</f>
        <v>0-1</v>
      </c>
      <c r="AM1849" s="6" t="str">
        <f>+_xlfn.IFS(MONTH(Tabla1[[#This Row],[MES]])&lt;=3,"Q1",MONTH(Tabla1[[#This Row],[MES]])&lt;=6,"Q2",MONTH(Tabla1[[#This Row],[MES]])&lt;=9,"Q3",TRUE,"Q4")</f>
        <v>Q1</v>
      </c>
      <c r="AN1849" t="str">
        <f>+IFERROR(VLOOKUP(Tabla1[[#This Row],[CUENTA]],CTAS[],2,0),"OTROS")</f>
        <v>OTROS</v>
      </c>
      <c r="AP1849" t="str">
        <f>+IFERROR(VLOOKUP(Tabla1[[#This Row],[EMPLEADO]],IS[],3,0),"OTROS")</f>
        <v>OTROS</v>
      </c>
      <c r="AQ1849" t="str">
        <f>+IFERROR(VLOOKUP(Tabla1[[#This Row],[EMPLEADO]],IS[[NÓMINA]:[INGENIERO]],2,0),"OTROS")</f>
        <v>OTROS</v>
      </c>
    </row>
    <row r="1850" spans="1:43" x14ac:dyDescent="0.25">
      <c r="A1850" t="s">
        <v>36</v>
      </c>
      <c r="B1850">
        <v>1</v>
      </c>
      <c r="C1850" t="s">
        <v>3775</v>
      </c>
      <c r="D1850" t="s">
        <v>3370</v>
      </c>
      <c r="E1850" t="s">
        <v>3742</v>
      </c>
      <c r="F1850" t="s">
        <v>3776</v>
      </c>
      <c r="G1850" s="17" t="s">
        <v>3772</v>
      </c>
      <c r="H1850" t="s">
        <v>646</v>
      </c>
      <c r="I1850" t="s">
        <v>43</v>
      </c>
      <c r="J1850" t="s">
        <v>8</v>
      </c>
      <c r="K1850" t="s">
        <v>3745</v>
      </c>
      <c r="L1850" t="s">
        <v>3773</v>
      </c>
      <c r="M1850" t="s">
        <v>3774</v>
      </c>
      <c r="N1850">
        <v>0</v>
      </c>
      <c r="O1850" t="s">
        <v>47</v>
      </c>
      <c r="P1850" t="s">
        <v>822</v>
      </c>
      <c r="Q1850" t="s">
        <v>48</v>
      </c>
      <c r="R1850" t="s">
        <v>49</v>
      </c>
      <c r="S1850" t="s">
        <v>50</v>
      </c>
      <c r="T1850" t="s">
        <v>51</v>
      </c>
      <c r="U1850" t="s">
        <v>52</v>
      </c>
      <c r="V1850">
        <v>1</v>
      </c>
      <c r="W1850" s="1">
        <v>1072.5000000000002</v>
      </c>
      <c r="X1850">
        <v>0</v>
      </c>
      <c r="Y1850">
        <v>5</v>
      </c>
      <c r="Z1850">
        <v>5</v>
      </c>
      <c r="AA1850">
        <v>1</v>
      </c>
      <c r="AB1850" s="2">
        <v>0</v>
      </c>
      <c r="AC1850" s="1">
        <v>0</v>
      </c>
      <c r="AD1850" s="7">
        <v>43488</v>
      </c>
      <c r="AE1850" s="7">
        <v>43490</v>
      </c>
      <c r="AF1850">
        <v>2</v>
      </c>
      <c r="AG1850" t="s">
        <v>1680</v>
      </c>
      <c r="AH1850" s="2">
        <v>0</v>
      </c>
      <c r="AI1850" s="1">
        <v>0</v>
      </c>
      <c r="AJ1850" s="1">
        <v>0</v>
      </c>
      <c r="AK1850" s="6" t="str">
        <f>+IF(Tabla1[[#This Row],[REQUEST_TY]]="SR MANTENIMIENTO CORRECTIVO", "EMERGENCIA", "OTROS")</f>
        <v>OTROS</v>
      </c>
      <c r="AL1850" s="6" t="str">
        <f>+_xlfn.IFS(Tabla1[[#This Row],[Veces obj]]&lt;=1,"0-1",Tabla1[[#This Row],[Veces obj]]&lt;=2,"1-2",Tabla1[[#This Row],[Veces obj]]&lt;=3,"2-3",TRUE,"&gt;3")</f>
        <v>0-1</v>
      </c>
      <c r="AM1850" s="6" t="str">
        <f>+_xlfn.IFS(MONTH(Tabla1[[#This Row],[MES]])&lt;=3,"Q1",MONTH(Tabla1[[#This Row],[MES]])&lt;=6,"Q2",MONTH(Tabla1[[#This Row],[MES]])&lt;=9,"Q3",TRUE,"Q4")</f>
        <v>Q1</v>
      </c>
      <c r="AN1850" t="str">
        <f>+IFERROR(VLOOKUP(Tabla1[[#This Row],[CUENTA]],CTAS[],2,0),"OTROS")</f>
        <v>OTROS</v>
      </c>
      <c r="AP1850" t="str">
        <f>+IFERROR(VLOOKUP(Tabla1[[#This Row],[EMPLEADO]],IS[],3,0),"OTROS")</f>
        <v>OTROS</v>
      </c>
      <c r="AQ1850" t="str">
        <f>+IFERROR(VLOOKUP(Tabla1[[#This Row],[EMPLEADO]],IS[[NÓMINA]:[INGENIERO]],2,0),"OTROS")</f>
        <v>OTROS</v>
      </c>
    </row>
    <row r="1851" spans="1:43" x14ac:dyDescent="0.25">
      <c r="A1851" t="s">
        <v>4444</v>
      </c>
      <c r="B1851">
        <v>1</v>
      </c>
      <c r="C1851" t="s">
        <v>4570</v>
      </c>
      <c r="D1851" t="s">
        <v>38</v>
      </c>
      <c r="E1851" t="s">
        <v>133</v>
      </c>
      <c r="F1851" t="s">
        <v>4571</v>
      </c>
      <c r="G1851" s="17" t="s">
        <v>4572</v>
      </c>
      <c r="H1851" t="s">
        <v>784</v>
      </c>
      <c r="I1851" t="s">
        <v>43</v>
      </c>
      <c r="J1851" t="s">
        <v>8</v>
      </c>
      <c r="K1851" t="s">
        <v>59</v>
      </c>
      <c r="L1851" t="s">
        <v>1559</v>
      </c>
      <c r="M1851" t="s">
        <v>787</v>
      </c>
      <c r="N1851">
        <v>0</v>
      </c>
      <c r="O1851" t="s">
        <v>47</v>
      </c>
      <c r="P1851">
        <v>106</v>
      </c>
      <c r="Q1851" t="s">
        <v>48</v>
      </c>
      <c r="R1851" t="s">
        <v>138</v>
      </c>
      <c r="S1851" t="s">
        <v>139</v>
      </c>
      <c r="T1851" t="s">
        <v>51</v>
      </c>
      <c r="U1851" t="s">
        <v>353</v>
      </c>
      <c r="V1851">
        <v>1.1499999999999999</v>
      </c>
      <c r="W1851" s="1">
        <v>1808.95</v>
      </c>
      <c r="X1851">
        <v>1</v>
      </c>
      <c r="Y1851">
        <v>0.93</v>
      </c>
      <c r="Z1851">
        <v>4</v>
      </c>
      <c r="AA1851">
        <v>0.23250000000000001</v>
      </c>
      <c r="AB1851" s="2">
        <v>0</v>
      </c>
      <c r="AC1851" s="1">
        <v>0</v>
      </c>
      <c r="AD1851" s="7">
        <v>43496</v>
      </c>
      <c r="AE1851" s="7">
        <v>43497</v>
      </c>
      <c r="AF1851">
        <v>1</v>
      </c>
      <c r="AG1851" t="s">
        <v>53</v>
      </c>
      <c r="AH1851" s="2">
        <v>0</v>
      </c>
      <c r="AI1851" s="1">
        <v>0</v>
      </c>
      <c r="AJ1851" s="1">
        <v>0</v>
      </c>
      <c r="AK1851" s="6" t="str">
        <f>+IF(Tabla1[[#This Row],[REQUEST_TY]]="SR MANTENIMIENTO CORRECTIVO", "EMERGENCIA", "OTROS")</f>
        <v>EMERGENCIA</v>
      </c>
      <c r="AL1851" s="6" t="str">
        <f>+_xlfn.IFS(Tabla1[[#This Row],[Veces obj]]&lt;=1,"0-1",Tabla1[[#This Row],[Veces obj]]&lt;=2,"1-2",Tabla1[[#This Row],[Veces obj]]&lt;=3,"2-3",TRUE,"&gt;3")</f>
        <v>0-1</v>
      </c>
      <c r="AM1851" s="6" t="str">
        <f>+_xlfn.IFS(MONTH(Tabla1[[#This Row],[MES]])&lt;=3,"Q1",MONTH(Tabla1[[#This Row],[MES]])&lt;=6,"Q2",MONTH(Tabla1[[#This Row],[MES]])&lt;=9,"Q3",TRUE,"Q4")</f>
        <v>Q1</v>
      </c>
      <c r="AN1851" t="str">
        <f>+IFERROR(VLOOKUP(Tabla1[[#This Row],[CUENTA]],CTAS[],2,0),"OTROS")</f>
        <v>OTROS</v>
      </c>
      <c r="AP1851" t="str">
        <f>+IFERROR(VLOOKUP(Tabla1[[#This Row],[EMPLEADO]],IS[],3,0),"OTROS")</f>
        <v>OTROS</v>
      </c>
      <c r="AQ1851" t="str">
        <f>+IFERROR(VLOOKUP(Tabla1[[#This Row],[EMPLEADO]],IS[[NÓMINA]:[INGENIERO]],2,0),"OTROS")</f>
        <v>OTROS</v>
      </c>
    </row>
    <row r="1852" spans="1:43" x14ac:dyDescent="0.25">
      <c r="A1852" t="s">
        <v>36</v>
      </c>
      <c r="B1852">
        <v>1</v>
      </c>
      <c r="C1852" t="s">
        <v>3779</v>
      </c>
      <c r="D1852" t="s">
        <v>3370</v>
      </c>
      <c r="E1852" t="s">
        <v>3742</v>
      </c>
      <c r="F1852" t="s">
        <v>3780</v>
      </c>
      <c r="G1852" s="17" t="s">
        <v>3781</v>
      </c>
      <c r="H1852" t="s">
        <v>568</v>
      </c>
      <c r="I1852" t="s">
        <v>43</v>
      </c>
      <c r="J1852" t="s">
        <v>8</v>
      </c>
      <c r="K1852" t="s">
        <v>3745</v>
      </c>
      <c r="L1852" t="s">
        <v>3782</v>
      </c>
      <c r="M1852" t="s">
        <v>932</v>
      </c>
      <c r="N1852">
        <v>0</v>
      </c>
      <c r="O1852" t="s">
        <v>47</v>
      </c>
      <c r="P1852" t="s">
        <v>822</v>
      </c>
      <c r="Q1852" t="s">
        <v>48</v>
      </c>
      <c r="R1852" t="s">
        <v>49</v>
      </c>
      <c r="S1852" t="s">
        <v>50</v>
      </c>
      <c r="T1852" t="s">
        <v>51</v>
      </c>
      <c r="U1852" t="s">
        <v>52</v>
      </c>
      <c r="V1852">
        <v>1</v>
      </c>
      <c r="W1852" s="1">
        <v>1072.5000000000002</v>
      </c>
      <c r="X1852">
        <v>0</v>
      </c>
      <c r="Y1852">
        <v>5</v>
      </c>
      <c r="Z1852">
        <v>5</v>
      </c>
      <c r="AA1852">
        <v>1</v>
      </c>
      <c r="AB1852" s="2">
        <v>0</v>
      </c>
      <c r="AC1852" s="1">
        <v>0</v>
      </c>
      <c r="AD1852" s="7">
        <v>43490</v>
      </c>
      <c r="AE1852" s="7">
        <v>43492</v>
      </c>
      <c r="AF1852">
        <v>0</v>
      </c>
      <c r="AG1852" t="s">
        <v>53</v>
      </c>
      <c r="AH1852" s="2">
        <v>0</v>
      </c>
      <c r="AI1852" s="1">
        <v>0</v>
      </c>
      <c r="AJ1852" s="1">
        <v>0</v>
      </c>
      <c r="AK1852" s="6" t="str">
        <f>+IF(Tabla1[[#This Row],[REQUEST_TY]]="SR MANTENIMIENTO CORRECTIVO", "EMERGENCIA", "OTROS")</f>
        <v>OTROS</v>
      </c>
      <c r="AL1852" s="6" t="str">
        <f>+_xlfn.IFS(Tabla1[[#This Row],[Veces obj]]&lt;=1,"0-1",Tabla1[[#This Row],[Veces obj]]&lt;=2,"1-2",Tabla1[[#This Row],[Veces obj]]&lt;=3,"2-3",TRUE,"&gt;3")</f>
        <v>0-1</v>
      </c>
      <c r="AM1852" s="6" t="str">
        <f>+_xlfn.IFS(MONTH(Tabla1[[#This Row],[MES]])&lt;=3,"Q1",MONTH(Tabla1[[#This Row],[MES]])&lt;=6,"Q2",MONTH(Tabla1[[#This Row],[MES]])&lt;=9,"Q3",TRUE,"Q4")</f>
        <v>Q1</v>
      </c>
      <c r="AN1852" t="str">
        <f>+IFERROR(VLOOKUP(Tabla1[[#This Row],[CUENTA]],CTAS[],2,0),"OTROS")</f>
        <v>OTROS</v>
      </c>
      <c r="AP1852" t="str">
        <f>+IFERROR(VLOOKUP(Tabla1[[#This Row],[EMPLEADO]],IS[],3,0),"OTROS")</f>
        <v>OTROS</v>
      </c>
      <c r="AQ1852" t="str">
        <f>+IFERROR(VLOOKUP(Tabla1[[#This Row],[EMPLEADO]],IS[[NÓMINA]:[INGENIERO]],2,0),"OTROS")</f>
        <v>OTROS</v>
      </c>
    </row>
    <row r="1853" spans="1:43" x14ac:dyDescent="0.25">
      <c r="A1853" t="s">
        <v>36</v>
      </c>
      <c r="B1853">
        <v>1</v>
      </c>
      <c r="C1853" t="s">
        <v>3783</v>
      </c>
      <c r="D1853" t="s">
        <v>3691</v>
      </c>
      <c r="E1853" t="s">
        <v>3742</v>
      </c>
      <c r="F1853" t="s">
        <v>637</v>
      </c>
      <c r="G1853" s="17" t="s">
        <v>3772</v>
      </c>
      <c r="H1853" t="s">
        <v>253</v>
      </c>
      <c r="I1853" t="s">
        <v>43</v>
      </c>
      <c r="J1853" t="s">
        <v>8</v>
      </c>
      <c r="K1853" t="s">
        <v>3745</v>
      </c>
      <c r="L1853" t="s">
        <v>3773</v>
      </c>
      <c r="M1853" t="s">
        <v>3774</v>
      </c>
      <c r="N1853">
        <v>0</v>
      </c>
      <c r="O1853" t="s">
        <v>47</v>
      </c>
      <c r="P1853" t="s">
        <v>822</v>
      </c>
      <c r="Q1853" t="s">
        <v>48</v>
      </c>
      <c r="R1853" t="s">
        <v>49</v>
      </c>
      <c r="S1853" t="s">
        <v>50</v>
      </c>
      <c r="T1853" t="s">
        <v>51</v>
      </c>
      <c r="U1853" t="s">
        <v>52</v>
      </c>
      <c r="V1853">
        <v>1</v>
      </c>
      <c r="W1853" s="1">
        <v>715.00000000000011</v>
      </c>
      <c r="X1853">
        <v>0</v>
      </c>
      <c r="Y1853">
        <v>5</v>
      </c>
      <c r="Z1853">
        <v>5</v>
      </c>
      <c r="AA1853">
        <v>1</v>
      </c>
      <c r="AB1853" s="2">
        <v>0</v>
      </c>
      <c r="AC1853" s="1">
        <v>0</v>
      </c>
      <c r="AD1853" s="7">
        <v>43490</v>
      </c>
      <c r="AE1853" s="7">
        <v>43492</v>
      </c>
      <c r="AF1853">
        <v>0</v>
      </c>
      <c r="AG1853" t="s">
        <v>53</v>
      </c>
      <c r="AH1853" s="2">
        <v>0</v>
      </c>
      <c r="AI1853" s="1">
        <v>0</v>
      </c>
      <c r="AJ1853" s="1">
        <v>0</v>
      </c>
      <c r="AK1853" s="6" t="str">
        <f>+IF(Tabla1[[#This Row],[REQUEST_TY]]="SR MANTENIMIENTO CORRECTIVO", "EMERGENCIA", "OTROS")</f>
        <v>OTROS</v>
      </c>
      <c r="AL1853" s="6" t="str">
        <f>+_xlfn.IFS(Tabla1[[#This Row],[Veces obj]]&lt;=1,"0-1",Tabla1[[#This Row],[Veces obj]]&lt;=2,"1-2",Tabla1[[#This Row],[Veces obj]]&lt;=3,"2-3",TRUE,"&gt;3")</f>
        <v>0-1</v>
      </c>
      <c r="AM1853" s="6" t="str">
        <f>+_xlfn.IFS(MONTH(Tabla1[[#This Row],[MES]])&lt;=3,"Q1",MONTH(Tabla1[[#This Row],[MES]])&lt;=6,"Q2",MONTH(Tabla1[[#This Row],[MES]])&lt;=9,"Q3",TRUE,"Q4")</f>
        <v>Q1</v>
      </c>
      <c r="AN1853" t="str">
        <f>+IFERROR(VLOOKUP(Tabla1[[#This Row],[CUENTA]],CTAS[],2,0),"OTROS")</f>
        <v>OTROS</v>
      </c>
      <c r="AP1853" t="str">
        <f>+IFERROR(VLOOKUP(Tabla1[[#This Row],[EMPLEADO]],IS[],3,0),"OTROS")</f>
        <v>OTROS</v>
      </c>
      <c r="AQ1853" t="str">
        <f>+IFERROR(VLOOKUP(Tabla1[[#This Row],[EMPLEADO]],IS[[NÓMINA]:[INGENIERO]],2,0),"OTROS")</f>
        <v>OTROS</v>
      </c>
    </row>
    <row r="1854" spans="1:43" x14ac:dyDescent="0.25">
      <c r="A1854" t="s">
        <v>36</v>
      </c>
      <c r="B1854">
        <v>1</v>
      </c>
      <c r="C1854" t="s">
        <v>3784</v>
      </c>
      <c r="D1854" t="s">
        <v>3370</v>
      </c>
      <c r="E1854" t="s">
        <v>3742</v>
      </c>
      <c r="F1854" t="s">
        <v>3767</v>
      </c>
      <c r="G1854" s="17" t="s">
        <v>3785</v>
      </c>
      <c r="H1854" t="s">
        <v>384</v>
      </c>
      <c r="I1854" t="s">
        <v>43</v>
      </c>
      <c r="J1854" t="s">
        <v>8</v>
      </c>
      <c r="K1854" t="s">
        <v>3745</v>
      </c>
      <c r="L1854" t="s">
        <v>3786</v>
      </c>
      <c r="M1854" t="s">
        <v>3269</v>
      </c>
      <c r="N1854">
        <v>0</v>
      </c>
      <c r="O1854" t="s">
        <v>47</v>
      </c>
      <c r="P1854" t="s">
        <v>822</v>
      </c>
      <c r="Q1854" t="s">
        <v>48</v>
      </c>
      <c r="R1854" t="s">
        <v>49</v>
      </c>
      <c r="S1854" t="s">
        <v>50</v>
      </c>
      <c r="T1854" t="s">
        <v>208</v>
      </c>
      <c r="U1854" t="s">
        <v>52</v>
      </c>
      <c r="V1854">
        <v>1</v>
      </c>
      <c r="W1854" s="1">
        <v>1072.5000000000002</v>
      </c>
      <c r="X1854">
        <v>0</v>
      </c>
      <c r="Y1854">
        <v>9</v>
      </c>
      <c r="Z1854">
        <v>9</v>
      </c>
      <c r="AA1854">
        <v>1</v>
      </c>
      <c r="AB1854" s="2">
        <v>0</v>
      </c>
      <c r="AC1854" s="1">
        <v>0</v>
      </c>
      <c r="AD1854" s="7">
        <v>43493</v>
      </c>
      <c r="AE1854" s="7">
        <v>43493</v>
      </c>
      <c r="AF1854">
        <v>0</v>
      </c>
      <c r="AG1854" t="s">
        <v>53</v>
      </c>
      <c r="AH1854" s="2">
        <v>0</v>
      </c>
      <c r="AI1854" s="1">
        <v>0</v>
      </c>
      <c r="AJ1854" s="1">
        <v>0</v>
      </c>
      <c r="AK1854" s="6" t="str">
        <f>+IF(Tabla1[[#This Row],[REQUEST_TY]]="SR MANTENIMIENTO CORRECTIVO", "EMERGENCIA", "OTROS")</f>
        <v>OTROS</v>
      </c>
      <c r="AL1854" s="6" t="str">
        <f>+_xlfn.IFS(Tabla1[[#This Row],[Veces obj]]&lt;=1,"0-1",Tabla1[[#This Row],[Veces obj]]&lt;=2,"1-2",Tabla1[[#This Row],[Veces obj]]&lt;=3,"2-3",TRUE,"&gt;3")</f>
        <v>0-1</v>
      </c>
      <c r="AM1854" s="6" t="str">
        <f>+_xlfn.IFS(MONTH(Tabla1[[#This Row],[MES]])&lt;=3,"Q1",MONTH(Tabla1[[#This Row],[MES]])&lt;=6,"Q2",MONTH(Tabla1[[#This Row],[MES]])&lt;=9,"Q3",TRUE,"Q4")</f>
        <v>Q1</v>
      </c>
      <c r="AN1854" t="str">
        <f>+IFERROR(VLOOKUP(Tabla1[[#This Row],[CUENTA]],CTAS[],2,0),"OTROS")</f>
        <v>OTROS</v>
      </c>
      <c r="AP1854" t="str">
        <f>+IFERROR(VLOOKUP(Tabla1[[#This Row],[EMPLEADO]],IS[],3,0),"OTROS")</f>
        <v>OTROS</v>
      </c>
      <c r="AQ1854" t="str">
        <f>+IFERROR(VLOOKUP(Tabla1[[#This Row],[EMPLEADO]],IS[[NÓMINA]:[INGENIERO]],2,0),"OTROS")</f>
        <v>OTROS</v>
      </c>
    </row>
    <row r="1855" spans="1:43" x14ac:dyDescent="0.25">
      <c r="A1855" t="s">
        <v>36</v>
      </c>
      <c r="B1855">
        <v>1</v>
      </c>
      <c r="C1855" t="s">
        <v>3787</v>
      </c>
      <c r="D1855" t="s">
        <v>3370</v>
      </c>
      <c r="E1855" t="s">
        <v>3742</v>
      </c>
      <c r="F1855" t="s">
        <v>3788</v>
      </c>
      <c r="G1855" s="17" t="s">
        <v>3785</v>
      </c>
      <c r="H1855" t="s">
        <v>574</v>
      </c>
      <c r="I1855" t="s">
        <v>43</v>
      </c>
      <c r="J1855" t="s">
        <v>8</v>
      </c>
      <c r="K1855" t="s">
        <v>3745</v>
      </c>
      <c r="L1855" t="s">
        <v>3786</v>
      </c>
      <c r="M1855" t="s">
        <v>3269</v>
      </c>
      <c r="N1855">
        <v>0</v>
      </c>
      <c r="O1855" t="s">
        <v>47</v>
      </c>
      <c r="P1855" t="s">
        <v>822</v>
      </c>
      <c r="Q1855" t="s">
        <v>48</v>
      </c>
      <c r="R1855" t="s">
        <v>49</v>
      </c>
      <c r="S1855" t="s">
        <v>50</v>
      </c>
      <c r="T1855" t="s">
        <v>208</v>
      </c>
      <c r="U1855" t="s">
        <v>52</v>
      </c>
      <c r="V1855">
        <v>1</v>
      </c>
      <c r="W1855" s="1">
        <v>1072.5000000000002</v>
      </c>
      <c r="X1855">
        <v>0</v>
      </c>
      <c r="Y1855">
        <v>9</v>
      </c>
      <c r="Z1855">
        <v>9</v>
      </c>
      <c r="AA1855">
        <v>1</v>
      </c>
      <c r="AB1855" s="2">
        <v>0</v>
      </c>
      <c r="AC1855" s="1">
        <v>0</v>
      </c>
      <c r="AD1855" s="7">
        <v>43490</v>
      </c>
      <c r="AE1855" s="7">
        <v>43493</v>
      </c>
      <c r="AF1855">
        <v>1</v>
      </c>
      <c r="AG1855" t="s">
        <v>53</v>
      </c>
      <c r="AH1855" s="2">
        <v>0</v>
      </c>
      <c r="AI1855" s="1">
        <v>0</v>
      </c>
      <c r="AJ1855" s="1">
        <v>0</v>
      </c>
      <c r="AK1855" s="6" t="str">
        <f>+IF(Tabla1[[#This Row],[REQUEST_TY]]="SR MANTENIMIENTO CORRECTIVO", "EMERGENCIA", "OTROS")</f>
        <v>OTROS</v>
      </c>
      <c r="AL1855" s="6" t="str">
        <f>+_xlfn.IFS(Tabla1[[#This Row],[Veces obj]]&lt;=1,"0-1",Tabla1[[#This Row],[Veces obj]]&lt;=2,"1-2",Tabla1[[#This Row],[Veces obj]]&lt;=3,"2-3",TRUE,"&gt;3")</f>
        <v>0-1</v>
      </c>
      <c r="AM1855" s="6" t="str">
        <f>+_xlfn.IFS(MONTH(Tabla1[[#This Row],[MES]])&lt;=3,"Q1",MONTH(Tabla1[[#This Row],[MES]])&lt;=6,"Q2",MONTH(Tabla1[[#This Row],[MES]])&lt;=9,"Q3",TRUE,"Q4")</f>
        <v>Q1</v>
      </c>
      <c r="AN1855" t="str">
        <f>+IFERROR(VLOOKUP(Tabla1[[#This Row],[CUENTA]],CTAS[],2,0),"OTROS")</f>
        <v>OTROS</v>
      </c>
      <c r="AP1855" t="str">
        <f>+IFERROR(VLOOKUP(Tabla1[[#This Row],[EMPLEADO]],IS[],3,0),"OTROS")</f>
        <v>OTROS</v>
      </c>
      <c r="AQ1855" t="str">
        <f>+IFERROR(VLOOKUP(Tabla1[[#This Row],[EMPLEADO]],IS[[NÓMINA]:[INGENIERO]],2,0),"OTROS")</f>
        <v>OTROS</v>
      </c>
    </row>
    <row r="1856" spans="1:43" x14ac:dyDescent="0.25">
      <c r="A1856" t="s">
        <v>36</v>
      </c>
      <c r="B1856">
        <v>1</v>
      </c>
      <c r="C1856" t="s">
        <v>3789</v>
      </c>
      <c r="D1856" t="s">
        <v>3370</v>
      </c>
      <c r="E1856" t="s">
        <v>3742</v>
      </c>
      <c r="F1856" t="s">
        <v>3790</v>
      </c>
      <c r="G1856" s="17" t="s">
        <v>3791</v>
      </c>
      <c r="H1856" t="s">
        <v>1052</v>
      </c>
      <c r="I1856" t="s">
        <v>43</v>
      </c>
      <c r="J1856" t="s">
        <v>8</v>
      </c>
      <c r="K1856" t="s">
        <v>3745</v>
      </c>
      <c r="L1856" t="s">
        <v>3792</v>
      </c>
      <c r="M1856" t="s">
        <v>387</v>
      </c>
      <c r="N1856">
        <v>0</v>
      </c>
      <c r="O1856" t="s">
        <v>47</v>
      </c>
      <c r="P1856" t="s">
        <v>822</v>
      </c>
      <c r="Q1856" t="s">
        <v>48</v>
      </c>
      <c r="R1856" t="s">
        <v>49</v>
      </c>
      <c r="S1856" t="s">
        <v>50</v>
      </c>
      <c r="T1856" t="s">
        <v>51</v>
      </c>
      <c r="U1856" t="s">
        <v>52</v>
      </c>
      <c r="V1856">
        <v>1</v>
      </c>
      <c r="W1856" s="1">
        <v>1072.5000000000002</v>
      </c>
      <c r="X1856">
        <v>0</v>
      </c>
      <c r="Y1856">
        <v>5</v>
      </c>
      <c r="Z1856">
        <v>5</v>
      </c>
      <c r="AA1856">
        <v>1</v>
      </c>
      <c r="AB1856" s="2">
        <v>0</v>
      </c>
      <c r="AC1856" s="1">
        <v>0</v>
      </c>
      <c r="AD1856" s="7">
        <v>43490</v>
      </c>
      <c r="AE1856" s="7">
        <v>43493</v>
      </c>
      <c r="AF1856">
        <v>1</v>
      </c>
      <c r="AG1856" t="s">
        <v>53</v>
      </c>
      <c r="AH1856" s="2">
        <v>0</v>
      </c>
      <c r="AI1856" s="1">
        <v>0</v>
      </c>
      <c r="AJ1856" s="1">
        <v>0</v>
      </c>
      <c r="AK1856" s="6" t="str">
        <f>+IF(Tabla1[[#This Row],[REQUEST_TY]]="SR MANTENIMIENTO CORRECTIVO", "EMERGENCIA", "OTROS")</f>
        <v>OTROS</v>
      </c>
      <c r="AL1856" s="6" t="str">
        <f>+_xlfn.IFS(Tabla1[[#This Row],[Veces obj]]&lt;=1,"0-1",Tabla1[[#This Row],[Veces obj]]&lt;=2,"1-2",Tabla1[[#This Row],[Veces obj]]&lt;=3,"2-3",TRUE,"&gt;3")</f>
        <v>0-1</v>
      </c>
      <c r="AM1856" s="6" t="str">
        <f>+_xlfn.IFS(MONTH(Tabla1[[#This Row],[MES]])&lt;=3,"Q1",MONTH(Tabla1[[#This Row],[MES]])&lt;=6,"Q2",MONTH(Tabla1[[#This Row],[MES]])&lt;=9,"Q3",TRUE,"Q4")</f>
        <v>Q1</v>
      </c>
      <c r="AN1856" t="str">
        <f>+IFERROR(VLOOKUP(Tabla1[[#This Row],[CUENTA]],CTAS[],2,0),"OTROS")</f>
        <v>OTROS</v>
      </c>
      <c r="AP1856" t="str">
        <f>+IFERROR(VLOOKUP(Tabla1[[#This Row],[EMPLEADO]],IS[],3,0),"OTROS")</f>
        <v>OTROS</v>
      </c>
      <c r="AQ1856" t="str">
        <f>+IFERROR(VLOOKUP(Tabla1[[#This Row],[EMPLEADO]],IS[[NÓMINA]:[INGENIERO]],2,0),"OTROS")</f>
        <v>OTROS</v>
      </c>
    </row>
    <row r="1857" spans="1:43" x14ac:dyDescent="0.25">
      <c r="A1857" t="s">
        <v>36</v>
      </c>
      <c r="B1857">
        <v>1</v>
      </c>
      <c r="C1857" t="s">
        <v>1537</v>
      </c>
      <c r="D1857" t="s">
        <v>38</v>
      </c>
      <c r="E1857" t="s">
        <v>1538</v>
      </c>
      <c r="F1857" t="s">
        <v>1539</v>
      </c>
      <c r="G1857" s="17" t="s">
        <v>1540</v>
      </c>
      <c r="H1857" t="s">
        <v>784</v>
      </c>
      <c r="I1857" t="s">
        <v>43</v>
      </c>
      <c r="J1857" t="s">
        <v>8</v>
      </c>
      <c r="K1857" t="s">
        <v>1541</v>
      </c>
      <c r="L1857" t="s">
        <v>1542</v>
      </c>
      <c r="M1857" t="s">
        <v>787</v>
      </c>
      <c r="N1857">
        <v>0</v>
      </c>
      <c r="O1857" t="s">
        <v>47</v>
      </c>
      <c r="P1857">
        <v>109</v>
      </c>
      <c r="Q1857" t="s">
        <v>48</v>
      </c>
      <c r="R1857" t="s">
        <v>1543</v>
      </c>
      <c r="S1857" t="s">
        <v>50</v>
      </c>
      <c r="T1857" t="s">
        <v>51</v>
      </c>
      <c r="U1857" t="s">
        <v>52</v>
      </c>
      <c r="V1857">
        <v>1.05</v>
      </c>
      <c r="W1857" s="1">
        <v>750.75000000000011</v>
      </c>
      <c r="X1857">
        <v>1</v>
      </c>
      <c r="Y1857">
        <v>1.23</v>
      </c>
      <c r="Z1857">
        <v>5</v>
      </c>
      <c r="AA1857">
        <v>0.246</v>
      </c>
      <c r="AB1857" s="2">
        <v>0</v>
      </c>
      <c r="AC1857" s="1">
        <v>0</v>
      </c>
      <c r="AD1857" s="7">
        <v>43473</v>
      </c>
      <c r="AE1857" s="7">
        <v>43473</v>
      </c>
      <c r="AF1857">
        <v>0</v>
      </c>
      <c r="AG1857" t="s">
        <v>53</v>
      </c>
      <c r="AH1857" s="2">
        <v>0</v>
      </c>
      <c r="AI1857" s="1">
        <v>0</v>
      </c>
      <c r="AJ1857" s="1">
        <v>0</v>
      </c>
      <c r="AK1857" s="6" t="str">
        <f>+IF(Tabla1[[#This Row],[REQUEST_TY]]="SR MANTENIMIENTO CORRECTIVO", "EMERGENCIA", "OTROS")</f>
        <v>EMERGENCIA</v>
      </c>
      <c r="AL1857" s="6" t="str">
        <f>+_xlfn.IFS(Tabla1[[#This Row],[Veces obj]]&lt;=1,"0-1",Tabla1[[#This Row],[Veces obj]]&lt;=2,"1-2",Tabla1[[#This Row],[Veces obj]]&lt;=3,"2-3",TRUE,"&gt;3")</f>
        <v>0-1</v>
      </c>
      <c r="AM1857" s="6" t="str">
        <f>+_xlfn.IFS(MONTH(Tabla1[[#This Row],[MES]])&lt;=3,"Q1",MONTH(Tabla1[[#This Row],[MES]])&lt;=6,"Q2",MONTH(Tabla1[[#This Row],[MES]])&lt;=9,"Q3",TRUE,"Q4")</f>
        <v>Q1</v>
      </c>
      <c r="AN1857" t="str">
        <f>+IFERROR(VLOOKUP(Tabla1[[#This Row],[CUENTA]],CTAS[],2,0),"OTROS")</f>
        <v>OTROS</v>
      </c>
      <c r="AP1857" t="str">
        <f>+IFERROR(VLOOKUP(Tabla1[[#This Row],[EMPLEADO]],IS[],3,0),"OTROS")</f>
        <v>OTROS</v>
      </c>
      <c r="AQ1857" t="str">
        <f>+IFERROR(VLOOKUP(Tabla1[[#This Row],[EMPLEADO]],IS[[NÓMINA]:[INGENIERO]],2,0),"OTROS")</f>
        <v>OTROS</v>
      </c>
    </row>
    <row r="1858" spans="1:43" x14ac:dyDescent="0.25">
      <c r="A1858" t="s">
        <v>36</v>
      </c>
      <c r="B1858">
        <v>1</v>
      </c>
      <c r="C1858" t="s">
        <v>3798</v>
      </c>
      <c r="D1858" t="s">
        <v>3346</v>
      </c>
      <c r="E1858" t="s">
        <v>98</v>
      </c>
      <c r="F1858" t="s">
        <v>3799</v>
      </c>
      <c r="G1858" s="17" t="s">
        <v>1267</v>
      </c>
      <c r="H1858" t="s">
        <v>101</v>
      </c>
      <c r="I1858" t="s">
        <v>43</v>
      </c>
      <c r="J1858" t="s">
        <v>8</v>
      </c>
      <c r="K1858" t="s">
        <v>102</v>
      </c>
      <c r="L1858" t="s">
        <v>1268</v>
      </c>
      <c r="M1858" t="s">
        <v>1269</v>
      </c>
      <c r="N1858">
        <v>0</v>
      </c>
      <c r="O1858" t="s">
        <v>105</v>
      </c>
      <c r="P1858" t="s">
        <v>822</v>
      </c>
      <c r="Q1858" t="s">
        <v>48</v>
      </c>
      <c r="R1858" t="s">
        <v>63</v>
      </c>
      <c r="S1858" t="s">
        <v>64</v>
      </c>
      <c r="T1858" t="s">
        <v>51</v>
      </c>
      <c r="U1858" t="s">
        <v>96</v>
      </c>
      <c r="V1858">
        <v>1</v>
      </c>
      <c r="W1858" s="1">
        <v>327.5</v>
      </c>
      <c r="X1858">
        <v>0</v>
      </c>
      <c r="Y1858">
        <v>5</v>
      </c>
      <c r="Z1858">
        <v>5</v>
      </c>
      <c r="AA1858">
        <v>1</v>
      </c>
      <c r="AB1858" s="2">
        <v>0</v>
      </c>
      <c r="AC1858" s="1">
        <v>0</v>
      </c>
      <c r="AD1858" s="7">
        <v>43494</v>
      </c>
      <c r="AE1858" s="7">
        <v>43494</v>
      </c>
      <c r="AF1858">
        <v>0</v>
      </c>
      <c r="AG1858" t="s">
        <v>53</v>
      </c>
      <c r="AH1858" s="2">
        <v>0</v>
      </c>
      <c r="AI1858" s="1">
        <v>0</v>
      </c>
      <c r="AJ1858" s="1">
        <v>0</v>
      </c>
      <c r="AK1858" s="6" t="str">
        <f>+IF(Tabla1[[#This Row],[REQUEST_TY]]="SR MANTENIMIENTO CORRECTIVO", "EMERGENCIA", "OTROS")</f>
        <v>OTROS</v>
      </c>
      <c r="AL1858" s="6" t="str">
        <f>+_xlfn.IFS(Tabla1[[#This Row],[Veces obj]]&lt;=1,"0-1",Tabla1[[#This Row],[Veces obj]]&lt;=2,"1-2",Tabla1[[#This Row],[Veces obj]]&lt;=3,"2-3",TRUE,"&gt;3")</f>
        <v>0-1</v>
      </c>
      <c r="AM1858" s="6" t="str">
        <f>+_xlfn.IFS(MONTH(Tabla1[[#This Row],[MES]])&lt;=3,"Q1",MONTH(Tabla1[[#This Row],[MES]])&lt;=6,"Q2",MONTH(Tabla1[[#This Row],[MES]])&lt;=9,"Q3",TRUE,"Q4")</f>
        <v>Q1</v>
      </c>
      <c r="AN1858" t="str">
        <f>+IFERROR(VLOOKUP(Tabla1[[#This Row],[CUENTA]],CTAS[],2,0),"OTROS")</f>
        <v>OTROS</v>
      </c>
      <c r="AP1858" t="str">
        <f>+IFERROR(VLOOKUP(Tabla1[[#This Row],[EMPLEADO]],IS[],3,0),"OTROS")</f>
        <v>OTROS</v>
      </c>
      <c r="AQ1858" t="str">
        <f>+IFERROR(VLOOKUP(Tabla1[[#This Row],[EMPLEADO]],IS[[NÓMINA]:[INGENIERO]],2,0),"OTROS")</f>
        <v>OTROS</v>
      </c>
    </row>
    <row r="1859" spans="1:43" x14ac:dyDescent="0.25">
      <c r="A1859" t="s">
        <v>36</v>
      </c>
      <c r="B1859">
        <v>1</v>
      </c>
      <c r="C1859" t="s">
        <v>3800</v>
      </c>
      <c r="D1859" t="s">
        <v>3346</v>
      </c>
      <c r="E1859" t="s">
        <v>98</v>
      </c>
      <c r="F1859" t="s">
        <v>365</v>
      </c>
      <c r="G1859" s="17" t="s">
        <v>3801</v>
      </c>
      <c r="H1859" t="s">
        <v>246</v>
      </c>
      <c r="I1859" t="s">
        <v>43</v>
      </c>
      <c r="J1859" t="s">
        <v>8</v>
      </c>
      <c r="K1859" t="s">
        <v>102</v>
      </c>
      <c r="L1859" t="s">
        <v>3802</v>
      </c>
      <c r="M1859" t="s">
        <v>3803</v>
      </c>
      <c r="N1859">
        <v>0</v>
      </c>
      <c r="O1859" t="s">
        <v>105</v>
      </c>
      <c r="P1859" t="s">
        <v>822</v>
      </c>
      <c r="Q1859" t="s">
        <v>48</v>
      </c>
      <c r="R1859" t="s">
        <v>63</v>
      </c>
      <c r="S1859" t="s">
        <v>64</v>
      </c>
      <c r="T1859" t="s">
        <v>51</v>
      </c>
      <c r="U1859" t="s">
        <v>96</v>
      </c>
      <c r="V1859">
        <v>1</v>
      </c>
      <c r="W1859" s="1">
        <v>327.5</v>
      </c>
      <c r="X1859">
        <v>0</v>
      </c>
      <c r="Y1859">
        <v>5</v>
      </c>
      <c r="Z1859">
        <v>5</v>
      </c>
      <c r="AA1859">
        <v>1</v>
      </c>
      <c r="AB1859" s="2">
        <v>0</v>
      </c>
      <c r="AC1859" s="1">
        <v>0</v>
      </c>
      <c r="AD1859" s="7">
        <v>43494</v>
      </c>
      <c r="AE1859" s="7">
        <v>43494</v>
      </c>
      <c r="AF1859">
        <v>0</v>
      </c>
      <c r="AG1859" t="s">
        <v>53</v>
      </c>
      <c r="AH1859" s="2">
        <v>0</v>
      </c>
      <c r="AI1859" s="1">
        <v>0</v>
      </c>
      <c r="AJ1859" s="1">
        <v>0</v>
      </c>
      <c r="AK1859" s="6" t="str">
        <f>+IF(Tabla1[[#This Row],[REQUEST_TY]]="SR MANTENIMIENTO CORRECTIVO", "EMERGENCIA", "OTROS")</f>
        <v>OTROS</v>
      </c>
      <c r="AL1859" s="6" t="str">
        <f>+_xlfn.IFS(Tabla1[[#This Row],[Veces obj]]&lt;=1,"0-1",Tabla1[[#This Row],[Veces obj]]&lt;=2,"1-2",Tabla1[[#This Row],[Veces obj]]&lt;=3,"2-3",TRUE,"&gt;3")</f>
        <v>0-1</v>
      </c>
      <c r="AM1859" s="6" t="str">
        <f>+_xlfn.IFS(MONTH(Tabla1[[#This Row],[MES]])&lt;=3,"Q1",MONTH(Tabla1[[#This Row],[MES]])&lt;=6,"Q2",MONTH(Tabla1[[#This Row],[MES]])&lt;=9,"Q3",TRUE,"Q4")</f>
        <v>Q1</v>
      </c>
      <c r="AN1859" t="str">
        <f>+IFERROR(VLOOKUP(Tabla1[[#This Row],[CUENTA]],CTAS[],2,0),"OTROS")</f>
        <v>OTROS</v>
      </c>
      <c r="AP1859" t="str">
        <f>+IFERROR(VLOOKUP(Tabla1[[#This Row],[EMPLEADO]],IS[],3,0),"OTROS")</f>
        <v>OTROS</v>
      </c>
      <c r="AQ1859" t="str">
        <f>+IFERROR(VLOOKUP(Tabla1[[#This Row],[EMPLEADO]],IS[[NÓMINA]:[INGENIERO]],2,0),"OTROS")</f>
        <v>OTROS</v>
      </c>
    </row>
    <row r="1860" spans="1:43" x14ac:dyDescent="0.25">
      <c r="A1860" t="s">
        <v>36</v>
      </c>
      <c r="B1860">
        <v>1</v>
      </c>
      <c r="C1860" t="s">
        <v>3804</v>
      </c>
      <c r="D1860" t="s">
        <v>3346</v>
      </c>
      <c r="E1860" t="s">
        <v>98</v>
      </c>
      <c r="F1860" t="s">
        <v>3805</v>
      </c>
      <c r="G1860" s="17" t="s">
        <v>3806</v>
      </c>
      <c r="H1860" t="s">
        <v>271</v>
      </c>
      <c r="I1860" t="s">
        <v>43</v>
      </c>
      <c r="J1860" t="s">
        <v>8</v>
      </c>
      <c r="K1860" t="s">
        <v>102</v>
      </c>
      <c r="L1860" t="s">
        <v>3807</v>
      </c>
      <c r="M1860" t="s">
        <v>3808</v>
      </c>
      <c r="N1860">
        <v>0</v>
      </c>
      <c r="O1860" t="s">
        <v>105</v>
      </c>
      <c r="P1860" t="s">
        <v>822</v>
      </c>
      <c r="Q1860" t="s">
        <v>48</v>
      </c>
      <c r="R1860" t="s">
        <v>63</v>
      </c>
      <c r="S1860" t="s">
        <v>64</v>
      </c>
      <c r="T1860" t="s">
        <v>51</v>
      </c>
      <c r="U1860" t="s">
        <v>96</v>
      </c>
      <c r="V1860">
        <v>1</v>
      </c>
      <c r="W1860" s="1">
        <v>327.5</v>
      </c>
      <c r="X1860">
        <v>0</v>
      </c>
      <c r="Y1860">
        <v>5</v>
      </c>
      <c r="Z1860">
        <v>5</v>
      </c>
      <c r="AA1860">
        <v>1</v>
      </c>
      <c r="AB1860" s="2">
        <v>0</v>
      </c>
      <c r="AC1860" s="1">
        <v>0</v>
      </c>
      <c r="AD1860" s="7">
        <v>43494</v>
      </c>
      <c r="AE1860" s="7">
        <v>43494</v>
      </c>
      <c r="AF1860">
        <v>0</v>
      </c>
      <c r="AG1860" t="s">
        <v>53</v>
      </c>
      <c r="AH1860" s="2">
        <v>0</v>
      </c>
      <c r="AI1860" s="1">
        <v>0</v>
      </c>
      <c r="AJ1860" s="1">
        <v>0</v>
      </c>
      <c r="AK1860" s="6" t="str">
        <f>+IF(Tabla1[[#This Row],[REQUEST_TY]]="SR MANTENIMIENTO CORRECTIVO", "EMERGENCIA", "OTROS")</f>
        <v>OTROS</v>
      </c>
      <c r="AL1860" s="6" t="str">
        <f>+_xlfn.IFS(Tabla1[[#This Row],[Veces obj]]&lt;=1,"0-1",Tabla1[[#This Row],[Veces obj]]&lt;=2,"1-2",Tabla1[[#This Row],[Veces obj]]&lt;=3,"2-3",TRUE,"&gt;3")</f>
        <v>0-1</v>
      </c>
      <c r="AM1860" s="6" t="str">
        <f>+_xlfn.IFS(MONTH(Tabla1[[#This Row],[MES]])&lt;=3,"Q1",MONTH(Tabla1[[#This Row],[MES]])&lt;=6,"Q2",MONTH(Tabla1[[#This Row],[MES]])&lt;=9,"Q3",TRUE,"Q4")</f>
        <v>Q1</v>
      </c>
      <c r="AN1860" t="str">
        <f>+IFERROR(VLOOKUP(Tabla1[[#This Row],[CUENTA]],CTAS[],2,0),"OTROS")</f>
        <v>OTROS</v>
      </c>
      <c r="AP1860" t="str">
        <f>+IFERROR(VLOOKUP(Tabla1[[#This Row],[EMPLEADO]],IS[],3,0),"OTROS")</f>
        <v>OTROS</v>
      </c>
      <c r="AQ1860" t="str">
        <f>+IFERROR(VLOOKUP(Tabla1[[#This Row],[EMPLEADO]],IS[[NÓMINA]:[INGENIERO]],2,0),"OTROS")</f>
        <v>OTROS</v>
      </c>
    </row>
    <row r="1861" spans="1:43" x14ac:dyDescent="0.25">
      <c r="A1861" t="s">
        <v>36</v>
      </c>
      <c r="B1861">
        <v>1</v>
      </c>
      <c r="C1861" t="s">
        <v>3809</v>
      </c>
      <c r="D1861" t="s">
        <v>3370</v>
      </c>
      <c r="E1861" t="s">
        <v>3742</v>
      </c>
      <c r="F1861" t="s">
        <v>3810</v>
      </c>
      <c r="G1861" s="17" t="s">
        <v>3811</v>
      </c>
      <c r="H1861" t="s">
        <v>1211</v>
      </c>
      <c r="I1861" t="s">
        <v>43</v>
      </c>
      <c r="J1861" t="s">
        <v>8</v>
      </c>
      <c r="K1861" t="s">
        <v>3745</v>
      </c>
      <c r="L1861" t="s">
        <v>3812</v>
      </c>
      <c r="M1861" t="s">
        <v>1523</v>
      </c>
      <c r="N1861">
        <v>0</v>
      </c>
      <c r="O1861" t="s">
        <v>47</v>
      </c>
      <c r="P1861" t="s">
        <v>822</v>
      </c>
      <c r="Q1861" t="s">
        <v>48</v>
      </c>
      <c r="R1861" t="s">
        <v>49</v>
      </c>
      <c r="S1861" t="s">
        <v>50</v>
      </c>
      <c r="T1861" t="s">
        <v>51</v>
      </c>
      <c r="U1861" t="s">
        <v>52</v>
      </c>
      <c r="V1861">
        <v>1</v>
      </c>
      <c r="W1861" s="1">
        <v>1072.5000000000002</v>
      </c>
      <c r="X1861">
        <v>0</v>
      </c>
      <c r="Y1861">
        <v>5</v>
      </c>
      <c r="Z1861">
        <v>5</v>
      </c>
      <c r="AA1861">
        <v>1</v>
      </c>
      <c r="AB1861" s="2">
        <v>0</v>
      </c>
      <c r="AC1861" s="1">
        <v>0</v>
      </c>
      <c r="AD1861" s="7">
        <v>43493</v>
      </c>
      <c r="AE1861" s="7">
        <v>43494</v>
      </c>
      <c r="AF1861">
        <v>1</v>
      </c>
      <c r="AG1861" t="s">
        <v>53</v>
      </c>
      <c r="AH1861" s="2">
        <v>0</v>
      </c>
      <c r="AI1861" s="1">
        <v>0</v>
      </c>
      <c r="AJ1861" s="1">
        <v>0</v>
      </c>
      <c r="AK1861" s="6" t="str">
        <f>+IF(Tabla1[[#This Row],[REQUEST_TY]]="SR MANTENIMIENTO CORRECTIVO", "EMERGENCIA", "OTROS")</f>
        <v>OTROS</v>
      </c>
      <c r="AL1861" s="6" t="str">
        <f>+_xlfn.IFS(Tabla1[[#This Row],[Veces obj]]&lt;=1,"0-1",Tabla1[[#This Row],[Veces obj]]&lt;=2,"1-2",Tabla1[[#This Row],[Veces obj]]&lt;=3,"2-3",TRUE,"&gt;3")</f>
        <v>0-1</v>
      </c>
      <c r="AM1861" s="6" t="str">
        <f>+_xlfn.IFS(MONTH(Tabla1[[#This Row],[MES]])&lt;=3,"Q1",MONTH(Tabla1[[#This Row],[MES]])&lt;=6,"Q2",MONTH(Tabla1[[#This Row],[MES]])&lt;=9,"Q3",TRUE,"Q4")</f>
        <v>Q1</v>
      </c>
      <c r="AN1861" t="str">
        <f>+IFERROR(VLOOKUP(Tabla1[[#This Row],[CUENTA]],CTAS[],2,0),"OTROS")</f>
        <v>OTROS</v>
      </c>
      <c r="AP1861" t="str">
        <f>+IFERROR(VLOOKUP(Tabla1[[#This Row],[EMPLEADO]],IS[],3,0),"OTROS")</f>
        <v>OTROS</v>
      </c>
      <c r="AQ1861" t="str">
        <f>+IFERROR(VLOOKUP(Tabla1[[#This Row],[EMPLEADO]],IS[[NÓMINA]:[INGENIERO]],2,0),"OTROS")</f>
        <v>OTROS</v>
      </c>
    </row>
    <row r="1862" spans="1:43" x14ac:dyDescent="0.25">
      <c r="A1862" t="s">
        <v>4444</v>
      </c>
      <c r="B1862">
        <v>1</v>
      </c>
      <c r="C1862" t="s">
        <v>6630</v>
      </c>
      <c r="D1862" t="s">
        <v>38</v>
      </c>
      <c r="E1862" t="s">
        <v>558</v>
      </c>
      <c r="F1862" t="s">
        <v>6631</v>
      </c>
      <c r="G1862" s="17" t="s">
        <v>3593</v>
      </c>
      <c r="H1862" t="s">
        <v>42</v>
      </c>
      <c r="I1862" t="s">
        <v>43</v>
      </c>
      <c r="J1862" t="s">
        <v>8</v>
      </c>
      <c r="K1862" t="s">
        <v>2886</v>
      </c>
      <c r="L1862" t="s">
        <v>3566</v>
      </c>
      <c r="M1862" t="s">
        <v>131</v>
      </c>
      <c r="N1862">
        <v>1</v>
      </c>
      <c r="O1862" t="s">
        <v>47</v>
      </c>
      <c r="P1862">
        <v>6</v>
      </c>
      <c r="Q1862" t="s">
        <v>207</v>
      </c>
      <c r="R1862" t="s">
        <v>95</v>
      </c>
      <c r="S1862" t="s">
        <v>64</v>
      </c>
      <c r="T1862" t="s">
        <v>51</v>
      </c>
      <c r="U1862" t="s">
        <v>209</v>
      </c>
      <c r="V1862">
        <v>0</v>
      </c>
      <c r="W1862" s="1">
        <v>0</v>
      </c>
      <c r="X1862">
        <v>1</v>
      </c>
      <c r="Y1862">
        <v>0.38</v>
      </c>
      <c r="Z1862">
        <v>5</v>
      </c>
      <c r="AA1862">
        <v>7.5999999999999998E-2</v>
      </c>
      <c r="AB1862" s="2">
        <v>0</v>
      </c>
      <c r="AC1862" s="1">
        <v>0</v>
      </c>
      <c r="AD1862" s="7">
        <v>43515</v>
      </c>
      <c r="AE1862" s="7">
        <v>43515</v>
      </c>
      <c r="AF1862">
        <v>0</v>
      </c>
      <c r="AG1862" t="s">
        <v>53</v>
      </c>
      <c r="AH1862" s="2">
        <v>0</v>
      </c>
      <c r="AI1862" s="1">
        <v>0</v>
      </c>
      <c r="AJ1862" s="1">
        <v>0</v>
      </c>
      <c r="AK1862" s="6" t="str">
        <f>+IF(Tabla1[[#This Row],[REQUEST_TY]]="SR MANTENIMIENTO CORRECTIVO", "EMERGENCIA", "OTROS")</f>
        <v>EMERGENCIA</v>
      </c>
      <c r="AL1862" s="6" t="str">
        <f>+_xlfn.IFS(Tabla1[[#This Row],[Veces obj]]&lt;=1,"0-1",Tabla1[[#This Row],[Veces obj]]&lt;=2,"1-2",Tabla1[[#This Row],[Veces obj]]&lt;=3,"2-3",TRUE,"&gt;3")</f>
        <v>0-1</v>
      </c>
      <c r="AM1862" s="6" t="str">
        <f>+_xlfn.IFS(MONTH(Tabla1[[#This Row],[MES]])&lt;=3,"Q1",MONTH(Tabla1[[#This Row],[MES]])&lt;=6,"Q2",MONTH(Tabla1[[#This Row],[MES]])&lt;=9,"Q3",TRUE,"Q4")</f>
        <v>Q1</v>
      </c>
      <c r="AN1862" t="str">
        <f>+IFERROR(VLOOKUP(Tabla1[[#This Row],[CUENTA]],CTAS[],2,0),"OTROS")</f>
        <v>OTROS</v>
      </c>
      <c r="AP1862" t="str">
        <f>+IFERROR(VLOOKUP(Tabla1[[#This Row],[EMPLEADO]],IS[],3,0),"OTROS")</f>
        <v>OTROS</v>
      </c>
      <c r="AQ1862" t="str">
        <f>+IFERROR(VLOOKUP(Tabla1[[#This Row],[EMPLEADO]],IS[[NÓMINA]:[INGENIERO]],2,0),"OTROS")</f>
        <v>OTROS</v>
      </c>
    </row>
    <row r="1863" spans="1:43" x14ac:dyDescent="0.25">
      <c r="A1863" t="s">
        <v>36</v>
      </c>
      <c r="B1863">
        <v>1</v>
      </c>
      <c r="C1863" t="s">
        <v>3817</v>
      </c>
      <c r="D1863" t="s">
        <v>3346</v>
      </c>
      <c r="E1863" t="s">
        <v>98</v>
      </c>
      <c r="F1863" t="s">
        <v>3818</v>
      </c>
      <c r="G1863" s="17" t="s">
        <v>1857</v>
      </c>
      <c r="H1863" t="s">
        <v>101</v>
      </c>
      <c r="I1863" t="s">
        <v>43</v>
      </c>
      <c r="J1863" t="s">
        <v>8</v>
      </c>
      <c r="K1863" t="s">
        <v>102</v>
      </c>
      <c r="L1863" t="s">
        <v>517</v>
      </c>
      <c r="M1863" t="s">
        <v>518</v>
      </c>
      <c r="N1863">
        <v>0</v>
      </c>
      <c r="O1863" t="s">
        <v>105</v>
      </c>
      <c r="P1863" t="s">
        <v>822</v>
      </c>
      <c r="Q1863" t="s">
        <v>48</v>
      </c>
      <c r="R1863" t="s">
        <v>63</v>
      </c>
      <c r="S1863" t="s">
        <v>64</v>
      </c>
      <c r="T1863" t="s">
        <v>51</v>
      </c>
      <c r="U1863" t="s">
        <v>96</v>
      </c>
      <c r="V1863">
        <v>1</v>
      </c>
      <c r="W1863" s="1">
        <v>327.5</v>
      </c>
      <c r="X1863">
        <v>0</v>
      </c>
      <c r="Y1863">
        <v>5</v>
      </c>
      <c r="Z1863">
        <v>5</v>
      </c>
      <c r="AA1863">
        <v>1</v>
      </c>
      <c r="AB1863" s="2">
        <v>0</v>
      </c>
      <c r="AC1863" s="1">
        <v>0</v>
      </c>
      <c r="AD1863" s="7">
        <v>43494</v>
      </c>
      <c r="AE1863" s="7">
        <v>43494</v>
      </c>
      <c r="AF1863">
        <v>0</v>
      </c>
      <c r="AG1863" t="s">
        <v>53</v>
      </c>
      <c r="AH1863" s="2">
        <v>0</v>
      </c>
      <c r="AI1863" s="1">
        <v>0</v>
      </c>
      <c r="AJ1863" s="1">
        <v>0</v>
      </c>
      <c r="AK1863" s="6" t="str">
        <f>+IF(Tabla1[[#This Row],[REQUEST_TY]]="SR MANTENIMIENTO CORRECTIVO", "EMERGENCIA", "OTROS")</f>
        <v>OTROS</v>
      </c>
      <c r="AL1863" s="6" t="str">
        <f>+_xlfn.IFS(Tabla1[[#This Row],[Veces obj]]&lt;=1,"0-1",Tabla1[[#This Row],[Veces obj]]&lt;=2,"1-2",Tabla1[[#This Row],[Veces obj]]&lt;=3,"2-3",TRUE,"&gt;3")</f>
        <v>0-1</v>
      </c>
      <c r="AM1863" s="6" t="str">
        <f>+_xlfn.IFS(MONTH(Tabla1[[#This Row],[MES]])&lt;=3,"Q1",MONTH(Tabla1[[#This Row],[MES]])&lt;=6,"Q2",MONTH(Tabla1[[#This Row],[MES]])&lt;=9,"Q3",TRUE,"Q4")</f>
        <v>Q1</v>
      </c>
      <c r="AN1863" t="str">
        <f>+IFERROR(VLOOKUP(Tabla1[[#This Row],[CUENTA]],CTAS[],2,0),"OTROS")</f>
        <v>OTROS</v>
      </c>
      <c r="AP1863" t="str">
        <f>+IFERROR(VLOOKUP(Tabla1[[#This Row],[EMPLEADO]],IS[],3,0),"OTROS")</f>
        <v>OTROS</v>
      </c>
      <c r="AQ1863" t="str">
        <f>+IFERROR(VLOOKUP(Tabla1[[#This Row],[EMPLEADO]],IS[[NÓMINA]:[INGENIERO]],2,0),"OTROS")</f>
        <v>OTROS</v>
      </c>
    </row>
    <row r="1864" spans="1:43" x14ac:dyDescent="0.25">
      <c r="A1864" t="s">
        <v>36</v>
      </c>
      <c r="B1864">
        <v>1</v>
      </c>
      <c r="C1864" t="s">
        <v>1556</v>
      </c>
      <c r="D1864" t="s">
        <v>38</v>
      </c>
      <c r="E1864" t="s">
        <v>1015</v>
      </c>
      <c r="F1864" t="s">
        <v>1557</v>
      </c>
      <c r="G1864" s="17" t="s">
        <v>1558</v>
      </c>
      <c r="H1864" t="s">
        <v>784</v>
      </c>
      <c r="I1864" t="s">
        <v>43</v>
      </c>
      <c r="J1864" t="s">
        <v>8</v>
      </c>
      <c r="K1864" t="s">
        <v>59</v>
      </c>
      <c r="L1864" t="s">
        <v>1559</v>
      </c>
      <c r="M1864" t="s">
        <v>1560</v>
      </c>
      <c r="N1864">
        <v>0</v>
      </c>
      <c r="O1864" t="s">
        <v>47</v>
      </c>
      <c r="P1864">
        <v>69</v>
      </c>
      <c r="Q1864" t="s">
        <v>48</v>
      </c>
      <c r="R1864" t="s">
        <v>317</v>
      </c>
      <c r="S1864" t="s">
        <v>318</v>
      </c>
      <c r="T1864" t="s">
        <v>51</v>
      </c>
      <c r="U1864" t="s">
        <v>353</v>
      </c>
      <c r="V1864">
        <v>1.1499999999999999</v>
      </c>
      <c r="W1864" s="1">
        <v>1808.95</v>
      </c>
      <c r="X1864">
        <v>1</v>
      </c>
      <c r="Y1864">
        <v>0.99</v>
      </c>
      <c r="Z1864">
        <v>4</v>
      </c>
      <c r="AA1864">
        <v>0.2475</v>
      </c>
      <c r="AB1864" s="2">
        <v>0</v>
      </c>
      <c r="AC1864" s="1">
        <v>0</v>
      </c>
      <c r="AD1864" s="7">
        <v>43487</v>
      </c>
      <c r="AE1864" s="7">
        <v>43488</v>
      </c>
      <c r="AF1864">
        <v>1</v>
      </c>
      <c r="AG1864" t="s">
        <v>53</v>
      </c>
      <c r="AH1864" s="2">
        <v>0</v>
      </c>
      <c r="AI1864" s="1">
        <v>0</v>
      </c>
      <c r="AJ1864" s="1">
        <v>0</v>
      </c>
      <c r="AK1864" s="6" t="str">
        <f>+IF(Tabla1[[#This Row],[REQUEST_TY]]="SR MANTENIMIENTO CORRECTIVO", "EMERGENCIA", "OTROS")</f>
        <v>EMERGENCIA</v>
      </c>
      <c r="AL1864" s="6" t="str">
        <f>+_xlfn.IFS(Tabla1[[#This Row],[Veces obj]]&lt;=1,"0-1",Tabla1[[#This Row],[Veces obj]]&lt;=2,"1-2",Tabla1[[#This Row],[Veces obj]]&lt;=3,"2-3",TRUE,"&gt;3")</f>
        <v>0-1</v>
      </c>
      <c r="AM1864" s="6" t="str">
        <f>+_xlfn.IFS(MONTH(Tabla1[[#This Row],[MES]])&lt;=3,"Q1",MONTH(Tabla1[[#This Row],[MES]])&lt;=6,"Q2",MONTH(Tabla1[[#This Row],[MES]])&lt;=9,"Q3",TRUE,"Q4")</f>
        <v>Q1</v>
      </c>
      <c r="AN1864" t="str">
        <f>+IFERROR(VLOOKUP(Tabla1[[#This Row],[CUENTA]],CTAS[],2,0),"OTROS")</f>
        <v>OTROS</v>
      </c>
      <c r="AP1864" t="str">
        <f>+IFERROR(VLOOKUP(Tabla1[[#This Row],[EMPLEADO]],IS[],3,0),"OTROS")</f>
        <v>OTROS</v>
      </c>
      <c r="AQ1864" t="str">
        <f>+IFERROR(VLOOKUP(Tabla1[[#This Row],[EMPLEADO]],IS[[NÓMINA]:[INGENIERO]],2,0),"OTROS")</f>
        <v>OTROS</v>
      </c>
    </row>
    <row r="1865" spans="1:43" x14ac:dyDescent="0.25">
      <c r="A1865" t="s">
        <v>36</v>
      </c>
      <c r="B1865">
        <v>1</v>
      </c>
      <c r="C1865" t="s">
        <v>3823</v>
      </c>
      <c r="D1865" t="s">
        <v>3370</v>
      </c>
      <c r="E1865" t="s">
        <v>558</v>
      </c>
      <c r="F1865" t="s">
        <v>3824</v>
      </c>
      <c r="G1865" s="17" t="s">
        <v>3825</v>
      </c>
      <c r="H1865" t="s">
        <v>70</v>
      </c>
      <c r="I1865" t="s">
        <v>43</v>
      </c>
      <c r="J1865" t="s">
        <v>8</v>
      </c>
      <c r="K1865" t="s">
        <v>71</v>
      </c>
      <c r="L1865" t="s">
        <v>93</v>
      </c>
      <c r="M1865" t="s">
        <v>94</v>
      </c>
      <c r="N1865">
        <v>1</v>
      </c>
      <c r="O1865" t="s">
        <v>47</v>
      </c>
      <c r="P1865" t="s">
        <v>822</v>
      </c>
      <c r="Q1865" t="s">
        <v>48</v>
      </c>
      <c r="R1865" t="s">
        <v>95</v>
      </c>
      <c r="S1865" t="s">
        <v>64</v>
      </c>
      <c r="T1865" t="s">
        <v>51</v>
      </c>
      <c r="U1865" t="s">
        <v>96</v>
      </c>
      <c r="V1865">
        <v>1</v>
      </c>
      <c r="W1865" s="1">
        <v>0</v>
      </c>
      <c r="X1865">
        <v>0</v>
      </c>
      <c r="Y1865">
        <v>5</v>
      </c>
      <c r="Z1865">
        <v>5</v>
      </c>
      <c r="AA1865">
        <v>1</v>
      </c>
      <c r="AB1865" s="2">
        <v>0</v>
      </c>
      <c r="AC1865" s="1">
        <v>0</v>
      </c>
      <c r="AD1865" s="7">
        <v>43475</v>
      </c>
      <c r="AE1865" s="7">
        <v>43494</v>
      </c>
      <c r="AF1865">
        <v>13</v>
      </c>
      <c r="AG1865" t="s">
        <v>3826</v>
      </c>
      <c r="AH1865" s="2">
        <v>0</v>
      </c>
      <c r="AI1865" s="1">
        <v>0</v>
      </c>
      <c r="AJ1865" s="1">
        <v>0</v>
      </c>
      <c r="AK1865" s="6" t="str">
        <f>+IF(Tabla1[[#This Row],[REQUEST_TY]]="SR MANTENIMIENTO CORRECTIVO", "EMERGENCIA", "OTROS")</f>
        <v>OTROS</v>
      </c>
      <c r="AL1865" s="6" t="str">
        <f>+_xlfn.IFS(Tabla1[[#This Row],[Veces obj]]&lt;=1,"0-1",Tabla1[[#This Row],[Veces obj]]&lt;=2,"1-2",Tabla1[[#This Row],[Veces obj]]&lt;=3,"2-3",TRUE,"&gt;3")</f>
        <v>0-1</v>
      </c>
      <c r="AM1865" s="6" t="str">
        <f>+_xlfn.IFS(MONTH(Tabla1[[#This Row],[MES]])&lt;=3,"Q1",MONTH(Tabla1[[#This Row],[MES]])&lt;=6,"Q2",MONTH(Tabla1[[#This Row],[MES]])&lt;=9,"Q3",TRUE,"Q4")</f>
        <v>Q1</v>
      </c>
      <c r="AN1865" t="str">
        <f>+IFERROR(VLOOKUP(Tabla1[[#This Row],[CUENTA]],CTAS[],2,0),"OTROS")</f>
        <v>OTROS</v>
      </c>
      <c r="AP1865" t="str">
        <f>+IFERROR(VLOOKUP(Tabla1[[#This Row],[EMPLEADO]],IS[],3,0),"OTROS")</f>
        <v>OTROS</v>
      </c>
      <c r="AQ1865" t="str">
        <f>+IFERROR(VLOOKUP(Tabla1[[#This Row],[EMPLEADO]],IS[[NÓMINA]:[INGENIERO]],2,0),"OTROS")</f>
        <v>OTROS</v>
      </c>
    </row>
    <row r="1866" spans="1:43" x14ac:dyDescent="0.25">
      <c r="A1866" t="s">
        <v>36</v>
      </c>
      <c r="B1866">
        <v>1</v>
      </c>
      <c r="C1866" t="s">
        <v>3827</v>
      </c>
      <c r="D1866" t="s">
        <v>3346</v>
      </c>
      <c r="E1866" t="s">
        <v>98</v>
      </c>
      <c r="F1866" t="s">
        <v>3828</v>
      </c>
      <c r="G1866" s="17" t="s">
        <v>1196</v>
      </c>
      <c r="H1866" t="s">
        <v>453</v>
      </c>
      <c r="I1866" t="s">
        <v>43</v>
      </c>
      <c r="J1866" t="s">
        <v>8</v>
      </c>
      <c r="K1866" t="s">
        <v>102</v>
      </c>
      <c r="L1866" t="s">
        <v>1197</v>
      </c>
      <c r="M1866" t="s">
        <v>1198</v>
      </c>
      <c r="N1866">
        <v>0</v>
      </c>
      <c r="O1866" t="s">
        <v>47</v>
      </c>
      <c r="P1866" t="s">
        <v>822</v>
      </c>
      <c r="Q1866" t="s">
        <v>48</v>
      </c>
      <c r="R1866" t="s">
        <v>63</v>
      </c>
      <c r="S1866" t="s">
        <v>64</v>
      </c>
      <c r="T1866" t="s">
        <v>51</v>
      </c>
      <c r="U1866" t="s">
        <v>96</v>
      </c>
      <c r="V1866">
        <v>1</v>
      </c>
      <c r="W1866" s="1">
        <v>682.5</v>
      </c>
      <c r="X1866">
        <v>0</v>
      </c>
      <c r="Y1866">
        <v>5</v>
      </c>
      <c r="Z1866">
        <v>5</v>
      </c>
      <c r="AA1866">
        <v>1</v>
      </c>
      <c r="AB1866" s="2">
        <v>0</v>
      </c>
      <c r="AC1866" s="1">
        <v>0</v>
      </c>
      <c r="AD1866" s="7">
        <v>43493</v>
      </c>
      <c r="AE1866" s="7">
        <v>43495</v>
      </c>
      <c r="AF1866">
        <v>2</v>
      </c>
      <c r="AG1866" t="s">
        <v>1680</v>
      </c>
      <c r="AH1866" s="2">
        <v>0</v>
      </c>
      <c r="AI1866" s="1">
        <v>0</v>
      </c>
      <c r="AJ1866" s="1">
        <v>0</v>
      </c>
      <c r="AK1866" s="6" t="str">
        <f>+IF(Tabla1[[#This Row],[REQUEST_TY]]="SR MANTENIMIENTO CORRECTIVO", "EMERGENCIA", "OTROS")</f>
        <v>OTROS</v>
      </c>
      <c r="AL1866" s="6" t="str">
        <f>+_xlfn.IFS(Tabla1[[#This Row],[Veces obj]]&lt;=1,"0-1",Tabla1[[#This Row],[Veces obj]]&lt;=2,"1-2",Tabla1[[#This Row],[Veces obj]]&lt;=3,"2-3",TRUE,"&gt;3")</f>
        <v>0-1</v>
      </c>
      <c r="AM1866" s="6" t="str">
        <f>+_xlfn.IFS(MONTH(Tabla1[[#This Row],[MES]])&lt;=3,"Q1",MONTH(Tabla1[[#This Row],[MES]])&lt;=6,"Q2",MONTH(Tabla1[[#This Row],[MES]])&lt;=9,"Q3",TRUE,"Q4")</f>
        <v>Q1</v>
      </c>
      <c r="AN1866" t="str">
        <f>+IFERROR(VLOOKUP(Tabla1[[#This Row],[CUENTA]],CTAS[],2,0),"OTROS")</f>
        <v>OTROS</v>
      </c>
      <c r="AP1866" t="str">
        <f>+IFERROR(VLOOKUP(Tabla1[[#This Row],[EMPLEADO]],IS[],3,0),"OTROS")</f>
        <v>OTROS</v>
      </c>
      <c r="AQ1866" t="str">
        <f>+IFERROR(VLOOKUP(Tabla1[[#This Row],[EMPLEADO]],IS[[NÓMINA]:[INGENIERO]],2,0),"OTROS")</f>
        <v>OTROS</v>
      </c>
    </row>
    <row r="1867" spans="1:43" x14ac:dyDescent="0.25">
      <c r="A1867" t="s">
        <v>36</v>
      </c>
      <c r="B1867">
        <v>1</v>
      </c>
      <c r="C1867" t="s">
        <v>3829</v>
      </c>
      <c r="D1867" t="s">
        <v>3370</v>
      </c>
      <c r="E1867" t="s">
        <v>3742</v>
      </c>
      <c r="F1867" t="s">
        <v>3830</v>
      </c>
      <c r="G1867" s="17" t="s">
        <v>3811</v>
      </c>
      <c r="H1867" t="s">
        <v>384</v>
      </c>
      <c r="I1867" t="s">
        <v>43</v>
      </c>
      <c r="J1867" t="s">
        <v>8</v>
      </c>
      <c r="K1867" t="s">
        <v>3745</v>
      </c>
      <c r="L1867" t="s">
        <v>3812</v>
      </c>
      <c r="M1867" t="s">
        <v>1523</v>
      </c>
      <c r="N1867">
        <v>0</v>
      </c>
      <c r="O1867" t="s">
        <v>47</v>
      </c>
      <c r="P1867" t="s">
        <v>822</v>
      </c>
      <c r="Q1867" t="s">
        <v>48</v>
      </c>
      <c r="R1867" t="s">
        <v>49</v>
      </c>
      <c r="S1867" t="s">
        <v>50</v>
      </c>
      <c r="T1867" t="s">
        <v>51</v>
      </c>
      <c r="U1867" t="s">
        <v>52</v>
      </c>
      <c r="V1867">
        <v>1</v>
      </c>
      <c r="W1867" s="1">
        <v>1072.5000000000002</v>
      </c>
      <c r="X1867">
        <v>0</v>
      </c>
      <c r="Y1867">
        <v>5</v>
      </c>
      <c r="Z1867">
        <v>5</v>
      </c>
      <c r="AA1867">
        <v>1</v>
      </c>
      <c r="AB1867" s="2">
        <v>0</v>
      </c>
      <c r="AC1867" s="1">
        <v>0</v>
      </c>
      <c r="AD1867" s="7">
        <v>43432</v>
      </c>
      <c r="AE1867" s="7">
        <v>43495</v>
      </c>
      <c r="AF1867">
        <v>43</v>
      </c>
      <c r="AG1867" t="s">
        <v>3826</v>
      </c>
      <c r="AH1867" s="2">
        <v>0</v>
      </c>
      <c r="AI1867" s="1">
        <v>0</v>
      </c>
      <c r="AJ1867" s="1">
        <v>0</v>
      </c>
      <c r="AK1867" s="6" t="str">
        <f>+IF(Tabla1[[#This Row],[REQUEST_TY]]="SR MANTENIMIENTO CORRECTIVO", "EMERGENCIA", "OTROS")</f>
        <v>OTROS</v>
      </c>
      <c r="AL1867" s="6" t="str">
        <f>+_xlfn.IFS(Tabla1[[#This Row],[Veces obj]]&lt;=1,"0-1",Tabla1[[#This Row],[Veces obj]]&lt;=2,"1-2",Tabla1[[#This Row],[Veces obj]]&lt;=3,"2-3",TRUE,"&gt;3")</f>
        <v>0-1</v>
      </c>
      <c r="AM1867" s="6" t="str">
        <f>+_xlfn.IFS(MONTH(Tabla1[[#This Row],[MES]])&lt;=3,"Q1",MONTH(Tabla1[[#This Row],[MES]])&lt;=6,"Q2",MONTH(Tabla1[[#This Row],[MES]])&lt;=9,"Q3",TRUE,"Q4")</f>
        <v>Q1</v>
      </c>
      <c r="AN1867" t="str">
        <f>+IFERROR(VLOOKUP(Tabla1[[#This Row],[CUENTA]],CTAS[],2,0),"OTROS")</f>
        <v>OTROS</v>
      </c>
      <c r="AP1867" t="str">
        <f>+IFERROR(VLOOKUP(Tabla1[[#This Row],[EMPLEADO]],IS[],3,0),"OTROS")</f>
        <v>OTROS</v>
      </c>
      <c r="AQ1867" t="str">
        <f>+IFERROR(VLOOKUP(Tabla1[[#This Row],[EMPLEADO]],IS[[NÓMINA]:[INGENIERO]],2,0),"OTROS")</f>
        <v>OTROS</v>
      </c>
    </row>
    <row r="1868" spans="1:43" x14ac:dyDescent="0.25">
      <c r="A1868" t="s">
        <v>36</v>
      </c>
      <c r="B1868">
        <v>1</v>
      </c>
      <c r="C1868" t="s">
        <v>3831</v>
      </c>
      <c r="D1868" t="s">
        <v>3370</v>
      </c>
      <c r="E1868" t="s">
        <v>3742</v>
      </c>
      <c r="F1868" t="s">
        <v>3830</v>
      </c>
      <c r="G1868" s="17" t="s">
        <v>3791</v>
      </c>
      <c r="H1868" t="s">
        <v>384</v>
      </c>
      <c r="I1868" t="s">
        <v>43</v>
      </c>
      <c r="J1868" t="s">
        <v>8</v>
      </c>
      <c r="K1868" t="s">
        <v>3745</v>
      </c>
      <c r="L1868" t="s">
        <v>3792</v>
      </c>
      <c r="M1868" t="s">
        <v>387</v>
      </c>
      <c r="N1868">
        <v>0</v>
      </c>
      <c r="O1868" t="s">
        <v>47</v>
      </c>
      <c r="P1868" t="s">
        <v>822</v>
      </c>
      <c r="Q1868" t="s">
        <v>48</v>
      </c>
      <c r="R1868" t="s">
        <v>49</v>
      </c>
      <c r="S1868" t="s">
        <v>50</v>
      </c>
      <c r="T1868" t="s">
        <v>51</v>
      </c>
      <c r="U1868" t="s">
        <v>52</v>
      </c>
      <c r="V1868">
        <v>1</v>
      </c>
      <c r="W1868" s="1">
        <v>1072.5000000000002</v>
      </c>
      <c r="X1868">
        <v>0</v>
      </c>
      <c r="Y1868">
        <v>5</v>
      </c>
      <c r="Z1868">
        <v>5</v>
      </c>
      <c r="AA1868">
        <v>1</v>
      </c>
      <c r="AB1868" s="2">
        <v>0</v>
      </c>
      <c r="AC1868" s="1">
        <v>0</v>
      </c>
      <c r="AD1868" s="7">
        <v>43432</v>
      </c>
      <c r="AE1868" s="7">
        <v>43495</v>
      </c>
      <c r="AF1868">
        <v>43</v>
      </c>
      <c r="AG1868" t="s">
        <v>3826</v>
      </c>
      <c r="AH1868" s="2">
        <v>0</v>
      </c>
      <c r="AI1868" s="1">
        <v>0</v>
      </c>
      <c r="AJ1868" s="1">
        <v>0</v>
      </c>
      <c r="AK1868" s="6" t="str">
        <f>+IF(Tabla1[[#This Row],[REQUEST_TY]]="SR MANTENIMIENTO CORRECTIVO", "EMERGENCIA", "OTROS")</f>
        <v>OTROS</v>
      </c>
      <c r="AL1868" s="6" t="str">
        <f>+_xlfn.IFS(Tabla1[[#This Row],[Veces obj]]&lt;=1,"0-1",Tabla1[[#This Row],[Veces obj]]&lt;=2,"1-2",Tabla1[[#This Row],[Veces obj]]&lt;=3,"2-3",TRUE,"&gt;3")</f>
        <v>0-1</v>
      </c>
      <c r="AM1868" s="6" t="str">
        <f>+_xlfn.IFS(MONTH(Tabla1[[#This Row],[MES]])&lt;=3,"Q1",MONTH(Tabla1[[#This Row],[MES]])&lt;=6,"Q2",MONTH(Tabla1[[#This Row],[MES]])&lt;=9,"Q3",TRUE,"Q4")</f>
        <v>Q1</v>
      </c>
      <c r="AN1868" t="str">
        <f>+IFERROR(VLOOKUP(Tabla1[[#This Row],[CUENTA]],CTAS[],2,0),"OTROS")</f>
        <v>OTROS</v>
      </c>
      <c r="AP1868" t="str">
        <f>+IFERROR(VLOOKUP(Tabla1[[#This Row],[EMPLEADO]],IS[],3,0),"OTROS")</f>
        <v>OTROS</v>
      </c>
      <c r="AQ1868" t="str">
        <f>+IFERROR(VLOOKUP(Tabla1[[#This Row],[EMPLEADO]],IS[[NÓMINA]:[INGENIERO]],2,0),"OTROS")</f>
        <v>OTROS</v>
      </c>
    </row>
    <row r="1869" spans="1:43" x14ac:dyDescent="0.25">
      <c r="A1869" t="s">
        <v>36</v>
      </c>
      <c r="B1869">
        <v>1</v>
      </c>
      <c r="C1869" t="s">
        <v>3832</v>
      </c>
      <c r="D1869" t="s">
        <v>3370</v>
      </c>
      <c r="E1869" t="s">
        <v>3742</v>
      </c>
      <c r="F1869" t="s">
        <v>3833</v>
      </c>
      <c r="G1869" s="17" t="s">
        <v>3781</v>
      </c>
      <c r="H1869" t="s">
        <v>568</v>
      </c>
      <c r="I1869" t="s">
        <v>43</v>
      </c>
      <c r="J1869" t="s">
        <v>8</v>
      </c>
      <c r="K1869" t="s">
        <v>3745</v>
      </c>
      <c r="L1869" t="s">
        <v>3782</v>
      </c>
      <c r="M1869" t="s">
        <v>932</v>
      </c>
      <c r="N1869">
        <v>0</v>
      </c>
      <c r="O1869" t="s">
        <v>47</v>
      </c>
      <c r="P1869" t="s">
        <v>822</v>
      </c>
      <c r="Q1869" t="s">
        <v>48</v>
      </c>
      <c r="R1869" t="s">
        <v>49</v>
      </c>
      <c r="S1869" t="s">
        <v>50</v>
      </c>
      <c r="T1869" t="s">
        <v>51</v>
      </c>
      <c r="U1869" t="s">
        <v>52</v>
      </c>
      <c r="V1869">
        <v>1</v>
      </c>
      <c r="W1869" s="1">
        <v>1072.5000000000002</v>
      </c>
      <c r="X1869">
        <v>0</v>
      </c>
      <c r="Y1869">
        <v>5</v>
      </c>
      <c r="Z1869">
        <v>5</v>
      </c>
      <c r="AA1869">
        <v>1</v>
      </c>
      <c r="AB1869" s="2">
        <v>0</v>
      </c>
      <c r="AC1869" s="1">
        <v>0</v>
      </c>
      <c r="AD1869" s="7">
        <v>43416</v>
      </c>
      <c r="AE1869" s="7">
        <v>43495</v>
      </c>
      <c r="AF1869">
        <v>54</v>
      </c>
      <c r="AG1869" t="s">
        <v>3826</v>
      </c>
      <c r="AH1869" s="2">
        <v>0</v>
      </c>
      <c r="AI1869" s="1">
        <v>0</v>
      </c>
      <c r="AJ1869" s="1">
        <v>0</v>
      </c>
      <c r="AK1869" s="6" t="str">
        <f>+IF(Tabla1[[#This Row],[REQUEST_TY]]="SR MANTENIMIENTO CORRECTIVO", "EMERGENCIA", "OTROS")</f>
        <v>OTROS</v>
      </c>
      <c r="AL1869" s="6" t="str">
        <f>+_xlfn.IFS(Tabla1[[#This Row],[Veces obj]]&lt;=1,"0-1",Tabla1[[#This Row],[Veces obj]]&lt;=2,"1-2",Tabla1[[#This Row],[Veces obj]]&lt;=3,"2-3",TRUE,"&gt;3")</f>
        <v>0-1</v>
      </c>
      <c r="AM1869" s="6" t="str">
        <f>+_xlfn.IFS(MONTH(Tabla1[[#This Row],[MES]])&lt;=3,"Q1",MONTH(Tabla1[[#This Row],[MES]])&lt;=6,"Q2",MONTH(Tabla1[[#This Row],[MES]])&lt;=9,"Q3",TRUE,"Q4")</f>
        <v>Q1</v>
      </c>
      <c r="AN1869" t="str">
        <f>+IFERROR(VLOOKUP(Tabla1[[#This Row],[CUENTA]],CTAS[],2,0),"OTROS")</f>
        <v>OTROS</v>
      </c>
      <c r="AP1869" t="str">
        <f>+IFERROR(VLOOKUP(Tabla1[[#This Row],[EMPLEADO]],IS[],3,0),"OTROS")</f>
        <v>OTROS</v>
      </c>
      <c r="AQ1869" t="str">
        <f>+IFERROR(VLOOKUP(Tabla1[[#This Row],[EMPLEADO]],IS[[NÓMINA]:[INGENIERO]],2,0),"OTROS")</f>
        <v>OTROS</v>
      </c>
    </row>
    <row r="1870" spans="1:43" x14ac:dyDescent="0.25">
      <c r="A1870" t="s">
        <v>36</v>
      </c>
      <c r="B1870">
        <v>1</v>
      </c>
      <c r="C1870" t="s">
        <v>3834</v>
      </c>
      <c r="D1870" t="s">
        <v>3346</v>
      </c>
      <c r="E1870" t="s">
        <v>98</v>
      </c>
      <c r="F1870" t="s">
        <v>3835</v>
      </c>
      <c r="G1870" s="17" t="s">
        <v>2233</v>
      </c>
      <c r="H1870" t="s">
        <v>106</v>
      </c>
      <c r="I1870" t="s">
        <v>43</v>
      </c>
      <c r="J1870" t="s">
        <v>8</v>
      </c>
      <c r="K1870" t="s">
        <v>102</v>
      </c>
      <c r="L1870" t="s">
        <v>500</v>
      </c>
      <c r="M1870" t="s">
        <v>310</v>
      </c>
      <c r="N1870">
        <v>0</v>
      </c>
      <c r="O1870" t="s">
        <v>47</v>
      </c>
      <c r="P1870" t="s">
        <v>822</v>
      </c>
      <c r="Q1870" t="s">
        <v>48</v>
      </c>
      <c r="R1870" t="s">
        <v>63</v>
      </c>
      <c r="S1870" t="s">
        <v>64</v>
      </c>
      <c r="T1870" t="s">
        <v>51</v>
      </c>
      <c r="U1870" t="s">
        <v>96</v>
      </c>
      <c r="V1870">
        <v>1</v>
      </c>
      <c r="W1870" s="1">
        <v>682.5</v>
      </c>
      <c r="X1870">
        <v>0</v>
      </c>
      <c r="Y1870">
        <v>5</v>
      </c>
      <c r="Z1870">
        <v>5</v>
      </c>
      <c r="AA1870">
        <v>1</v>
      </c>
      <c r="AB1870" s="2">
        <v>0</v>
      </c>
      <c r="AC1870" s="1">
        <v>0</v>
      </c>
      <c r="AD1870" s="7">
        <v>43495</v>
      </c>
      <c r="AE1870" s="7">
        <v>43495</v>
      </c>
      <c r="AF1870">
        <v>0</v>
      </c>
      <c r="AG1870" t="s">
        <v>53</v>
      </c>
      <c r="AH1870" s="2">
        <v>0</v>
      </c>
      <c r="AI1870" s="1">
        <v>0</v>
      </c>
      <c r="AJ1870" s="1">
        <v>0</v>
      </c>
      <c r="AK1870" s="6" t="str">
        <f>+IF(Tabla1[[#This Row],[REQUEST_TY]]="SR MANTENIMIENTO CORRECTIVO", "EMERGENCIA", "OTROS")</f>
        <v>OTROS</v>
      </c>
      <c r="AL1870" s="6" t="str">
        <f>+_xlfn.IFS(Tabla1[[#This Row],[Veces obj]]&lt;=1,"0-1",Tabla1[[#This Row],[Veces obj]]&lt;=2,"1-2",Tabla1[[#This Row],[Veces obj]]&lt;=3,"2-3",TRUE,"&gt;3")</f>
        <v>0-1</v>
      </c>
      <c r="AM1870" s="6" t="str">
        <f>+_xlfn.IFS(MONTH(Tabla1[[#This Row],[MES]])&lt;=3,"Q1",MONTH(Tabla1[[#This Row],[MES]])&lt;=6,"Q2",MONTH(Tabla1[[#This Row],[MES]])&lt;=9,"Q3",TRUE,"Q4")</f>
        <v>Q1</v>
      </c>
      <c r="AN1870" t="str">
        <f>+IFERROR(VLOOKUP(Tabla1[[#This Row],[CUENTA]],CTAS[],2,0),"OTROS")</f>
        <v>OTROS</v>
      </c>
      <c r="AP1870" t="str">
        <f>+IFERROR(VLOOKUP(Tabla1[[#This Row],[EMPLEADO]],IS[],3,0),"OTROS")</f>
        <v>OTROS</v>
      </c>
      <c r="AQ1870" t="str">
        <f>+IFERROR(VLOOKUP(Tabla1[[#This Row],[EMPLEADO]],IS[[NÓMINA]:[INGENIERO]],2,0),"OTROS")</f>
        <v>OTROS</v>
      </c>
    </row>
    <row r="1871" spans="1:43" x14ac:dyDescent="0.25">
      <c r="A1871" t="s">
        <v>36</v>
      </c>
      <c r="B1871">
        <v>1</v>
      </c>
      <c r="C1871" t="s">
        <v>3836</v>
      </c>
      <c r="D1871" t="s">
        <v>3346</v>
      </c>
      <c r="E1871" t="s">
        <v>98</v>
      </c>
      <c r="F1871" t="s">
        <v>3837</v>
      </c>
      <c r="G1871" s="17" t="s">
        <v>1682</v>
      </c>
      <c r="H1871" t="s">
        <v>707</v>
      </c>
      <c r="I1871" t="s">
        <v>43</v>
      </c>
      <c r="J1871" t="s">
        <v>8</v>
      </c>
      <c r="K1871" t="s">
        <v>102</v>
      </c>
      <c r="L1871" t="s">
        <v>728</v>
      </c>
      <c r="M1871" t="s">
        <v>709</v>
      </c>
      <c r="N1871">
        <v>0</v>
      </c>
      <c r="O1871" t="s">
        <v>105</v>
      </c>
      <c r="P1871" t="s">
        <v>822</v>
      </c>
      <c r="Q1871" t="s">
        <v>48</v>
      </c>
      <c r="R1871" t="s">
        <v>63</v>
      </c>
      <c r="S1871" t="s">
        <v>64</v>
      </c>
      <c r="T1871" t="s">
        <v>51</v>
      </c>
      <c r="U1871" t="s">
        <v>96</v>
      </c>
      <c r="V1871">
        <v>1</v>
      </c>
      <c r="W1871" s="1">
        <v>327.5</v>
      </c>
      <c r="X1871">
        <v>0</v>
      </c>
      <c r="Y1871">
        <v>5</v>
      </c>
      <c r="Z1871">
        <v>5</v>
      </c>
      <c r="AA1871">
        <v>1</v>
      </c>
      <c r="AB1871" s="2">
        <v>0</v>
      </c>
      <c r="AC1871" s="1">
        <v>0</v>
      </c>
      <c r="AD1871" s="7">
        <v>43493</v>
      </c>
      <c r="AE1871" s="7">
        <v>43495</v>
      </c>
      <c r="AF1871">
        <v>2</v>
      </c>
      <c r="AG1871" t="s">
        <v>1680</v>
      </c>
      <c r="AH1871" s="2">
        <v>0</v>
      </c>
      <c r="AI1871" s="1">
        <v>0</v>
      </c>
      <c r="AJ1871" s="1">
        <v>0</v>
      </c>
      <c r="AK1871" s="6" t="str">
        <f>+IF(Tabla1[[#This Row],[REQUEST_TY]]="SR MANTENIMIENTO CORRECTIVO", "EMERGENCIA", "OTROS")</f>
        <v>OTROS</v>
      </c>
      <c r="AL1871" s="6" t="str">
        <f>+_xlfn.IFS(Tabla1[[#This Row],[Veces obj]]&lt;=1,"0-1",Tabla1[[#This Row],[Veces obj]]&lt;=2,"1-2",Tabla1[[#This Row],[Veces obj]]&lt;=3,"2-3",TRUE,"&gt;3")</f>
        <v>0-1</v>
      </c>
      <c r="AM1871" s="6" t="str">
        <f>+_xlfn.IFS(MONTH(Tabla1[[#This Row],[MES]])&lt;=3,"Q1",MONTH(Tabla1[[#This Row],[MES]])&lt;=6,"Q2",MONTH(Tabla1[[#This Row],[MES]])&lt;=9,"Q3",TRUE,"Q4")</f>
        <v>Q1</v>
      </c>
      <c r="AN1871" t="str">
        <f>+IFERROR(VLOOKUP(Tabla1[[#This Row],[CUENTA]],CTAS[],2,0),"OTROS")</f>
        <v>OTROS</v>
      </c>
      <c r="AP1871" t="str">
        <f>+IFERROR(VLOOKUP(Tabla1[[#This Row],[EMPLEADO]],IS[],3,0),"OTROS")</f>
        <v>OTROS</v>
      </c>
      <c r="AQ1871" t="str">
        <f>+IFERROR(VLOOKUP(Tabla1[[#This Row],[EMPLEADO]],IS[[NÓMINA]:[INGENIERO]],2,0),"OTROS")</f>
        <v>OTROS</v>
      </c>
    </row>
    <row r="1872" spans="1:43" x14ac:dyDescent="0.25">
      <c r="A1872" t="s">
        <v>4444</v>
      </c>
      <c r="B1872">
        <v>1</v>
      </c>
      <c r="C1872" t="s">
        <v>6476</v>
      </c>
      <c r="D1872" t="s">
        <v>38</v>
      </c>
      <c r="E1872" t="s">
        <v>558</v>
      </c>
      <c r="F1872" t="s">
        <v>6477</v>
      </c>
      <c r="G1872" s="17" t="s">
        <v>3468</v>
      </c>
      <c r="H1872" t="s">
        <v>42</v>
      </c>
      <c r="I1872" t="s">
        <v>43</v>
      </c>
      <c r="J1872" t="s">
        <v>8</v>
      </c>
      <c r="K1872" t="s">
        <v>44</v>
      </c>
      <c r="L1872" t="s">
        <v>2134</v>
      </c>
      <c r="M1872" t="s">
        <v>131</v>
      </c>
      <c r="N1872">
        <v>1</v>
      </c>
      <c r="O1872" t="s">
        <v>47</v>
      </c>
      <c r="P1872">
        <v>160</v>
      </c>
      <c r="Q1872" t="s">
        <v>48</v>
      </c>
      <c r="R1872" t="s">
        <v>95</v>
      </c>
      <c r="S1872" t="s">
        <v>64</v>
      </c>
      <c r="T1872" t="s">
        <v>51</v>
      </c>
      <c r="U1872" t="s">
        <v>96</v>
      </c>
      <c r="V1872">
        <v>1.1000000000000001</v>
      </c>
      <c r="W1872" s="1">
        <v>0</v>
      </c>
      <c r="X1872">
        <v>1</v>
      </c>
      <c r="Y1872">
        <v>0.39</v>
      </c>
      <c r="Z1872">
        <v>5</v>
      </c>
      <c r="AA1872">
        <v>7.8E-2</v>
      </c>
      <c r="AB1872" s="2">
        <v>0</v>
      </c>
      <c r="AC1872" s="1">
        <v>0</v>
      </c>
      <c r="AD1872" s="7">
        <v>43514</v>
      </c>
      <c r="AE1872" s="7">
        <v>43514</v>
      </c>
      <c r="AF1872">
        <v>0</v>
      </c>
      <c r="AG1872" t="s">
        <v>53</v>
      </c>
      <c r="AH1872" s="2">
        <v>0</v>
      </c>
      <c r="AI1872" s="1">
        <v>0</v>
      </c>
      <c r="AJ1872" s="1">
        <v>0</v>
      </c>
      <c r="AK1872" s="6" t="str">
        <f>+IF(Tabla1[[#This Row],[REQUEST_TY]]="SR MANTENIMIENTO CORRECTIVO", "EMERGENCIA", "OTROS")</f>
        <v>EMERGENCIA</v>
      </c>
      <c r="AL1872" s="6" t="str">
        <f>+_xlfn.IFS(Tabla1[[#This Row],[Veces obj]]&lt;=1,"0-1",Tabla1[[#This Row],[Veces obj]]&lt;=2,"1-2",Tabla1[[#This Row],[Veces obj]]&lt;=3,"2-3",TRUE,"&gt;3")</f>
        <v>0-1</v>
      </c>
      <c r="AM1872" s="6" t="str">
        <f>+_xlfn.IFS(MONTH(Tabla1[[#This Row],[MES]])&lt;=3,"Q1",MONTH(Tabla1[[#This Row],[MES]])&lt;=6,"Q2",MONTH(Tabla1[[#This Row],[MES]])&lt;=9,"Q3",TRUE,"Q4")</f>
        <v>Q1</v>
      </c>
      <c r="AN1872" t="str">
        <f>+IFERROR(VLOOKUP(Tabla1[[#This Row],[CUENTA]],CTAS[],2,0),"OTROS")</f>
        <v>OTROS</v>
      </c>
      <c r="AP1872" t="str">
        <f>+IFERROR(VLOOKUP(Tabla1[[#This Row],[EMPLEADO]],IS[],3,0),"OTROS")</f>
        <v>OTROS</v>
      </c>
      <c r="AQ1872" t="str">
        <f>+IFERROR(VLOOKUP(Tabla1[[#This Row],[EMPLEADO]],IS[[NÓMINA]:[INGENIERO]],2,0),"OTROS")</f>
        <v>OTROS</v>
      </c>
    </row>
    <row r="1873" spans="1:43" x14ac:dyDescent="0.25">
      <c r="A1873" t="s">
        <v>4444</v>
      </c>
      <c r="B1873">
        <v>1</v>
      </c>
      <c r="C1873" t="s">
        <v>6205</v>
      </c>
      <c r="D1873" t="s">
        <v>38</v>
      </c>
      <c r="E1873" t="s">
        <v>39</v>
      </c>
      <c r="F1873" t="s">
        <v>6206</v>
      </c>
      <c r="G1873" s="17" t="s">
        <v>6207</v>
      </c>
      <c r="H1873" t="s">
        <v>42</v>
      </c>
      <c r="I1873" t="s">
        <v>43</v>
      </c>
      <c r="J1873" t="s">
        <v>8</v>
      </c>
      <c r="K1873" t="s">
        <v>44</v>
      </c>
      <c r="L1873" t="s">
        <v>1782</v>
      </c>
      <c r="M1873" t="s">
        <v>131</v>
      </c>
      <c r="N1873">
        <v>1</v>
      </c>
      <c r="O1873" t="s">
        <v>47</v>
      </c>
      <c r="P1873">
        <v>2632</v>
      </c>
      <c r="Q1873" t="s">
        <v>48</v>
      </c>
      <c r="R1873" t="s">
        <v>49</v>
      </c>
      <c r="S1873" t="s">
        <v>50</v>
      </c>
      <c r="T1873" t="s">
        <v>51</v>
      </c>
      <c r="U1873" t="s">
        <v>52</v>
      </c>
      <c r="V1873">
        <v>1.05</v>
      </c>
      <c r="W1873" s="1">
        <v>0</v>
      </c>
      <c r="X1873">
        <v>1</v>
      </c>
      <c r="Y1873">
        <v>0.52</v>
      </c>
      <c r="Z1873">
        <v>5</v>
      </c>
      <c r="AA1873">
        <v>0.10400000000000001</v>
      </c>
      <c r="AB1873" s="2">
        <v>0</v>
      </c>
      <c r="AC1873" s="1">
        <v>0</v>
      </c>
      <c r="AD1873" s="7">
        <v>43510</v>
      </c>
      <c r="AE1873" s="7">
        <v>43511</v>
      </c>
      <c r="AF1873">
        <v>1</v>
      </c>
      <c r="AG1873" t="s">
        <v>53</v>
      </c>
      <c r="AH1873" s="2">
        <v>0</v>
      </c>
      <c r="AI1873" s="1">
        <v>0</v>
      </c>
      <c r="AJ1873" s="1">
        <v>0</v>
      </c>
      <c r="AK1873" s="6" t="str">
        <f>+IF(Tabla1[[#This Row],[REQUEST_TY]]="SR MANTENIMIENTO CORRECTIVO", "EMERGENCIA", "OTROS")</f>
        <v>EMERGENCIA</v>
      </c>
      <c r="AL1873" s="6" t="str">
        <f>+_xlfn.IFS(Tabla1[[#This Row],[Veces obj]]&lt;=1,"0-1",Tabla1[[#This Row],[Veces obj]]&lt;=2,"1-2",Tabla1[[#This Row],[Veces obj]]&lt;=3,"2-3",TRUE,"&gt;3")</f>
        <v>0-1</v>
      </c>
      <c r="AM1873" s="6" t="str">
        <f>+_xlfn.IFS(MONTH(Tabla1[[#This Row],[MES]])&lt;=3,"Q1",MONTH(Tabla1[[#This Row],[MES]])&lt;=6,"Q2",MONTH(Tabla1[[#This Row],[MES]])&lt;=9,"Q3",TRUE,"Q4")</f>
        <v>Q1</v>
      </c>
      <c r="AN1873" t="str">
        <f>+IFERROR(VLOOKUP(Tabla1[[#This Row],[CUENTA]],CTAS[],2,0),"OTROS")</f>
        <v>OTROS</v>
      </c>
      <c r="AP1873" t="str">
        <f>+IFERROR(VLOOKUP(Tabla1[[#This Row],[EMPLEADO]],IS[],3,0),"OTROS")</f>
        <v>OTROS</v>
      </c>
      <c r="AQ1873" t="str">
        <f>+IFERROR(VLOOKUP(Tabla1[[#This Row],[EMPLEADO]],IS[[NÓMINA]:[INGENIERO]],2,0),"OTROS")</f>
        <v>OTROS</v>
      </c>
    </row>
    <row r="1874" spans="1:43" x14ac:dyDescent="0.25">
      <c r="A1874" t="s">
        <v>36</v>
      </c>
      <c r="B1874">
        <v>1</v>
      </c>
      <c r="C1874" t="s">
        <v>3843</v>
      </c>
      <c r="D1874" t="s">
        <v>3346</v>
      </c>
      <c r="E1874" t="s">
        <v>558</v>
      </c>
      <c r="F1874" t="s">
        <v>3844</v>
      </c>
      <c r="G1874" s="17" t="s">
        <v>3845</v>
      </c>
      <c r="H1874" t="s">
        <v>42</v>
      </c>
      <c r="I1874" t="s">
        <v>43</v>
      </c>
      <c r="J1874" t="s">
        <v>8</v>
      </c>
      <c r="K1874" t="s">
        <v>798</v>
      </c>
      <c r="L1874" t="s">
        <v>3530</v>
      </c>
      <c r="M1874" t="s">
        <v>131</v>
      </c>
      <c r="N1874">
        <v>1</v>
      </c>
      <c r="O1874" t="s">
        <v>47</v>
      </c>
      <c r="P1874" t="s">
        <v>822</v>
      </c>
      <c r="Q1874" t="s">
        <v>48</v>
      </c>
      <c r="R1874" t="s">
        <v>95</v>
      </c>
      <c r="S1874" t="s">
        <v>64</v>
      </c>
      <c r="T1874" t="s">
        <v>51</v>
      </c>
      <c r="U1874" t="s">
        <v>96</v>
      </c>
      <c r="V1874">
        <v>1</v>
      </c>
      <c r="W1874" s="1">
        <v>0</v>
      </c>
      <c r="X1874">
        <v>0</v>
      </c>
      <c r="Y1874">
        <v>5</v>
      </c>
      <c r="Z1874">
        <v>5</v>
      </c>
      <c r="AA1874">
        <v>1</v>
      </c>
      <c r="AB1874" s="2">
        <v>0</v>
      </c>
      <c r="AC1874" s="1">
        <v>0</v>
      </c>
      <c r="AD1874" s="7">
        <v>43494</v>
      </c>
      <c r="AE1874" s="7">
        <v>43495</v>
      </c>
      <c r="AF1874">
        <v>1</v>
      </c>
      <c r="AG1874" t="s">
        <v>53</v>
      </c>
      <c r="AH1874" s="2">
        <v>0</v>
      </c>
      <c r="AI1874" s="1">
        <v>0</v>
      </c>
      <c r="AJ1874" s="1">
        <v>0</v>
      </c>
      <c r="AK1874" s="6" t="str">
        <f>+IF(Tabla1[[#This Row],[REQUEST_TY]]="SR MANTENIMIENTO CORRECTIVO", "EMERGENCIA", "OTROS")</f>
        <v>OTROS</v>
      </c>
      <c r="AL1874" s="6" t="str">
        <f>+_xlfn.IFS(Tabla1[[#This Row],[Veces obj]]&lt;=1,"0-1",Tabla1[[#This Row],[Veces obj]]&lt;=2,"1-2",Tabla1[[#This Row],[Veces obj]]&lt;=3,"2-3",TRUE,"&gt;3")</f>
        <v>0-1</v>
      </c>
      <c r="AM1874" s="6" t="str">
        <f>+_xlfn.IFS(MONTH(Tabla1[[#This Row],[MES]])&lt;=3,"Q1",MONTH(Tabla1[[#This Row],[MES]])&lt;=6,"Q2",MONTH(Tabla1[[#This Row],[MES]])&lt;=9,"Q3",TRUE,"Q4")</f>
        <v>Q1</v>
      </c>
      <c r="AN1874" t="str">
        <f>+IFERROR(VLOOKUP(Tabla1[[#This Row],[CUENTA]],CTAS[],2,0),"OTROS")</f>
        <v>OTROS</v>
      </c>
      <c r="AP1874" t="str">
        <f>+IFERROR(VLOOKUP(Tabla1[[#This Row],[EMPLEADO]],IS[],3,0),"OTROS")</f>
        <v>OTROS</v>
      </c>
      <c r="AQ1874" t="str">
        <f>+IFERROR(VLOOKUP(Tabla1[[#This Row],[EMPLEADO]],IS[[NÓMINA]:[INGENIERO]],2,0),"OTROS")</f>
        <v>OTROS</v>
      </c>
    </row>
    <row r="1875" spans="1:43" x14ac:dyDescent="0.25">
      <c r="A1875" t="s">
        <v>36</v>
      </c>
      <c r="B1875">
        <v>1</v>
      </c>
      <c r="C1875" t="s">
        <v>3846</v>
      </c>
      <c r="D1875" t="s">
        <v>3346</v>
      </c>
      <c r="E1875" t="s">
        <v>39</v>
      </c>
      <c r="F1875" t="s">
        <v>3844</v>
      </c>
      <c r="G1875" s="17" t="s">
        <v>3847</v>
      </c>
      <c r="H1875" t="s">
        <v>42</v>
      </c>
      <c r="I1875" t="s">
        <v>43</v>
      </c>
      <c r="J1875" t="s">
        <v>8</v>
      </c>
      <c r="K1875" t="s">
        <v>798</v>
      </c>
      <c r="L1875" t="s">
        <v>1729</v>
      </c>
      <c r="M1875" t="s">
        <v>131</v>
      </c>
      <c r="N1875">
        <v>1</v>
      </c>
      <c r="O1875" t="s">
        <v>47</v>
      </c>
      <c r="P1875" t="s">
        <v>822</v>
      </c>
      <c r="Q1875" t="s">
        <v>48</v>
      </c>
      <c r="R1875" t="s">
        <v>49</v>
      </c>
      <c r="S1875" t="s">
        <v>50</v>
      </c>
      <c r="T1875" t="s">
        <v>51</v>
      </c>
      <c r="U1875" t="s">
        <v>52</v>
      </c>
      <c r="V1875">
        <v>1</v>
      </c>
      <c r="W1875" s="1">
        <v>0</v>
      </c>
      <c r="X1875">
        <v>0</v>
      </c>
      <c r="Y1875">
        <v>5</v>
      </c>
      <c r="Z1875">
        <v>5</v>
      </c>
      <c r="AA1875">
        <v>1</v>
      </c>
      <c r="AB1875" s="2">
        <v>0</v>
      </c>
      <c r="AC1875" s="1">
        <v>0</v>
      </c>
      <c r="AD1875" s="7">
        <v>43494</v>
      </c>
      <c r="AE1875" s="7">
        <v>43495</v>
      </c>
      <c r="AF1875">
        <v>1</v>
      </c>
      <c r="AG1875" t="s">
        <v>53</v>
      </c>
      <c r="AH1875" s="2">
        <v>0</v>
      </c>
      <c r="AI1875" s="1">
        <v>0</v>
      </c>
      <c r="AJ1875" s="1">
        <v>0</v>
      </c>
      <c r="AK1875" s="6" t="str">
        <f>+IF(Tabla1[[#This Row],[REQUEST_TY]]="SR MANTENIMIENTO CORRECTIVO", "EMERGENCIA", "OTROS")</f>
        <v>OTROS</v>
      </c>
      <c r="AL1875" s="6" t="str">
        <f>+_xlfn.IFS(Tabla1[[#This Row],[Veces obj]]&lt;=1,"0-1",Tabla1[[#This Row],[Veces obj]]&lt;=2,"1-2",Tabla1[[#This Row],[Veces obj]]&lt;=3,"2-3",TRUE,"&gt;3")</f>
        <v>0-1</v>
      </c>
      <c r="AM1875" s="6" t="str">
        <f>+_xlfn.IFS(MONTH(Tabla1[[#This Row],[MES]])&lt;=3,"Q1",MONTH(Tabla1[[#This Row],[MES]])&lt;=6,"Q2",MONTH(Tabla1[[#This Row],[MES]])&lt;=9,"Q3",TRUE,"Q4")</f>
        <v>Q1</v>
      </c>
      <c r="AN1875" t="str">
        <f>+IFERROR(VLOOKUP(Tabla1[[#This Row],[CUENTA]],CTAS[],2,0),"OTROS")</f>
        <v>OTROS</v>
      </c>
      <c r="AP1875" t="str">
        <f>+IFERROR(VLOOKUP(Tabla1[[#This Row],[EMPLEADO]],IS[],3,0),"OTROS")</f>
        <v>OTROS</v>
      </c>
      <c r="AQ1875" t="str">
        <f>+IFERROR(VLOOKUP(Tabla1[[#This Row],[EMPLEADO]],IS[[NÓMINA]:[INGENIERO]],2,0),"OTROS")</f>
        <v>OTROS</v>
      </c>
    </row>
    <row r="1876" spans="1:43" x14ac:dyDescent="0.25">
      <c r="A1876" t="s">
        <v>36</v>
      </c>
      <c r="B1876">
        <v>1</v>
      </c>
      <c r="C1876" t="s">
        <v>3848</v>
      </c>
      <c r="D1876" t="s">
        <v>3346</v>
      </c>
      <c r="E1876" t="s">
        <v>558</v>
      </c>
      <c r="F1876" t="s">
        <v>3318</v>
      </c>
      <c r="G1876" s="17" t="s">
        <v>3849</v>
      </c>
      <c r="H1876" t="s">
        <v>42</v>
      </c>
      <c r="I1876" t="s">
        <v>43</v>
      </c>
      <c r="J1876" t="s">
        <v>8</v>
      </c>
      <c r="K1876" t="s">
        <v>798</v>
      </c>
      <c r="L1876" t="s">
        <v>1729</v>
      </c>
      <c r="M1876" t="s">
        <v>131</v>
      </c>
      <c r="N1876">
        <v>1</v>
      </c>
      <c r="O1876" t="s">
        <v>47</v>
      </c>
      <c r="P1876" t="s">
        <v>822</v>
      </c>
      <c r="Q1876" t="s">
        <v>48</v>
      </c>
      <c r="R1876" t="s">
        <v>95</v>
      </c>
      <c r="S1876" t="s">
        <v>64</v>
      </c>
      <c r="T1876" t="s">
        <v>51</v>
      </c>
      <c r="U1876" t="s">
        <v>96</v>
      </c>
      <c r="V1876">
        <v>1</v>
      </c>
      <c r="W1876" s="1">
        <v>0</v>
      </c>
      <c r="X1876">
        <v>0</v>
      </c>
      <c r="Y1876">
        <v>5</v>
      </c>
      <c r="Z1876">
        <v>5</v>
      </c>
      <c r="AA1876">
        <v>1</v>
      </c>
      <c r="AB1876" s="2">
        <v>0</v>
      </c>
      <c r="AC1876" s="1">
        <v>0</v>
      </c>
      <c r="AD1876" s="7">
        <v>43494</v>
      </c>
      <c r="AE1876" s="7">
        <v>43495</v>
      </c>
      <c r="AF1876">
        <v>1</v>
      </c>
      <c r="AG1876" t="s">
        <v>53</v>
      </c>
      <c r="AH1876" s="2">
        <v>0</v>
      </c>
      <c r="AI1876" s="1">
        <v>0</v>
      </c>
      <c r="AJ1876" s="1">
        <v>0</v>
      </c>
      <c r="AK1876" s="6" t="str">
        <f>+IF(Tabla1[[#This Row],[REQUEST_TY]]="SR MANTENIMIENTO CORRECTIVO", "EMERGENCIA", "OTROS")</f>
        <v>OTROS</v>
      </c>
      <c r="AL1876" s="6" t="str">
        <f>+_xlfn.IFS(Tabla1[[#This Row],[Veces obj]]&lt;=1,"0-1",Tabla1[[#This Row],[Veces obj]]&lt;=2,"1-2",Tabla1[[#This Row],[Veces obj]]&lt;=3,"2-3",TRUE,"&gt;3")</f>
        <v>0-1</v>
      </c>
      <c r="AM1876" s="6" t="str">
        <f>+_xlfn.IFS(MONTH(Tabla1[[#This Row],[MES]])&lt;=3,"Q1",MONTH(Tabla1[[#This Row],[MES]])&lt;=6,"Q2",MONTH(Tabla1[[#This Row],[MES]])&lt;=9,"Q3",TRUE,"Q4")</f>
        <v>Q1</v>
      </c>
      <c r="AN1876" t="str">
        <f>+IFERROR(VLOOKUP(Tabla1[[#This Row],[CUENTA]],CTAS[],2,0),"OTROS")</f>
        <v>OTROS</v>
      </c>
      <c r="AP1876" t="str">
        <f>+IFERROR(VLOOKUP(Tabla1[[#This Row],[EMPLEADO]],IS[],3,0),"OTROS")</f>
        <v>OTROS</v>
      </c>
      <c r="AQ1876" t="str">
        <f>+IFERROR(VLOOKUP(Tabla1[[#This Row],[EMPLEADO]],IS[[NÓMINA]:[INGENIERO]],2,0),"OTROS")</f>
        <v>OTROS</v>
      </c>
    </row>
    <row r="1877" spans="1:43" x14ac:dyDescent="0.25">
      <c r="A1877" t="s">
        <v>4444</v>
      </c>
      <c r="B1877">
        <v>1</v>
      </c>
      <c r="C1877" t="s">
        <v>5692</v>
      </c>
      <c r="D1877" t="s">
        <v>38</v>
      </c>
      <c r="E1877" t="s">
        <v>39</v>
      </c>
      <c r="F1877" t="s">
        <v>5693</v>
      </c>
      <c r="G1877" s="17" t="s">
        <v>5694</v>
      </c>
      <c r="H1877" t="s">
        <v>42</v>
      </c>
      <c r="I1877" t="s">
        <v>43</v>
      </c>
      <c r="J1877" t="s">
        <v>8</v>
      </c>
      <c r="K1877" t="s">
        <v>1848</v>
      </c>
      <c r="L1877" t="s">
        <v>1568</v>
      </c>
      <c r="M1877" t="s">
        <v>131</v>
      </c>
      <c r="N1877">
        <v>1</v>
      </c>
      <c r="O1877" t="s">
        <v>47</v>
      </c>
      <c r="P1877">
        <v>2629</v>
      </c>
      <c r="Q1877" t="s">
        <v>48</v>
      </c>
      <c r="R1877" t="s">
        <v>49</v>
      </c>
      <c r="S1877" t="s">
        <v>50</v>
      </c>
      <c r="T1877" t="s">
        <v>51</v>
      </c>
      <c r="U1877" t="s">
        <v>52</v>
      </c>
      <c r="V1877">
        <v>1.05</v>
      </c>
      <c r="W1877" s="1">
        <v>0</v>
      </c>
      <c r="X1877">
        <v>1</v>
      </c>
      <c r="Y1877">
        <v>1.03</v>
      </c>
      <c r="Z1877">
        <v>5</v>
      </c>
      <c r="AA1877">
        <v>0.20600000000000002</v>
      </c>
      <c r="AB1877" s="2">
        <v>0</v>
      </c>
      <c r="AC1877" s="1">
        <v>0</v>
      </c>
      <c r="AD1877" s="7">
        <v>43507</v>
      </c>
      <c r="AE1877" s="7">
        <v>43507</v>
      </c>
      <c r="AF1877">
        <v>0</v>
      </c>
      <c r="AG1877" t="s">
        <v>53</v>
      </c>
      <c r="AH1877" s="2">
        <v>0</v>
      </c>
      <c r="AI1877" s="1">
        <v>0</v>
      </c>
      <c r="AJ1877" s="1">
        <v>0</v>
      </c>
      <c r="AK1877" s="6" t="str">
        <f>+IF(Tabla1[[#This Row],[REQUEST_TY]]="SR MANTENIMIENTO CORRECTIVO", "EMERGENCIA", "OTROS")</f>
        <v>EMERGENCIA</v>
      </c>
      <c r="AL1877" s="6" t="str">
        <f>+_xlfn.IFS(Tabla1[[#This Row],[Veces obj]]&lt;=1,"0-1",Tabla1[[#This Row],[Veces obj]]&lt;=2,"1-2",Tabla1[[#This Row],[Veces obj]]&lt;=3,"2-3",TRUE,"&gt;3")</f>
        <v>0-1</v>
      </c>
      <c r="AM1877" s="6" t="str">
        <f>+_xlfn.IFS(MONTH(Tabla1[[#This Row],[MES]])&lt;=3,"Q1",MONTH(Tabla1[[#This Row],[MES]])&lt;=6,"Q2",MONTH(Tabla1[[#This Row],[MES]])&lt;=9,"Q3",TRUE,"Q4")</f>
        <v>Q1</v>
      </c>
      <c r="AN1877" t="str">
        <f>+IFERROR(VLOOKUP(Tabla1[[#This Row],[CUENTA]],CTAS[],2,0),"OTROS")</f>
        <v>OTROS</v>
      </c>
      <c r="AP1877" t="str">
        <f>+IFERROR(VLOOKUP(Tabla1[[#This Row],[EMPLEADO]],IS[],3,0),"OTROS")</f>
        <v>OTROS</v>
      </c>
      <c r="AQ1877" t="str">
        <f>+IFERROR(VLOOKUP(Tabla1[[#This Row],[EMPLEADO]],IS[[NÓMINA]:[INGENIERO]],2,0),"OTROS")</f>
        <v>OTROS</v>
      </c>
    </row>
    <row r="1878" spans="1:43" x14ac:dyDescent="0.25">
      <c r="A1878" t="s">
        <v>36</v>
      </c>
      <c r="B1878">
        <v>1</v>
      </c>
      <c r="C1878" t="s">
        <v>3853</v>
      </c>
      <c r="D1878" t="s">
        <v>3346</v>
      </c>
      <c r="E1878" t="s">
        <v>558</v>
      </c>
      <c r="F1878" t="s">
        <v>3854</v>
      </c>
      <c r="G1878" s="17" t="s">
        <v>3855</v>
      </c>
      <c r="H1878" t="s">
        <v>42</v>
      </c>
      <c r="I1878" t="s">
        <v>43</v>
      </c>
      <c r="J1878" t="s">
        <v>8</v>
      </c>
      <c r="K1878" t="s">
        <v>798</v>
      </c>
      <c r="L1878" t="s">
        <v>3530</v>
      </c>
      <c r="M1878" t="s">
        <v>131</v>
      </c>
      <c r="N1878">
        <v>1</v>
      </c>
      <c r="O1878" t="s">
        <v>47</v>
      </c>
      <c r="P1878" t="s">
        <v>822</v>
      </c>
      <c r="Q1878" t="s">
        <v>48</v>
      </c>
      <c r="R1878" t="s">
        <v>95</v>
      </c>
      <c r="S1878" t="s">
        <v>64</v>
      </c>
      <c r="T1878" t="s">
        <v>51</v>
      </c>
      <c r="U1878" t="s">
        <v>96</v>
      </c>
      <c r="V1878">
        <v>1</v>
      </c>
      <c r="W1878" s="1">
        <v>0</v>
      </c>
      <c r="X1878">
        <v>0</v>
      </c>
      <c r="Y1878">
        <v>5</v>
      </c>
      <c r="Z1878">
        <v>5</v>
      </c>
      <c r="AA1878">
        <v>1</v>
      </c>
      <c r="AB1878" s="2">
        <v>0</v>
      </c>
      <c r="AC1878" s="1">
        <v>0</v>
      </c>
      <c r="AD1878" s="7">
        <v>43494</v>
      </c>
      <c r="AE1878" s="7">
        <v>43495</v>
      </c>
      <c r="AF1878">
        <v>1</v>
      </c>
      <c r="AG1878" t="s">
        <v>53</v>
      </c>
      <c r="AH1878" s="2">
        <v>0</v>
      </c>
      <c r="AI1878" s="1">
        <v>0</v>
      </c>
      <c r="AJ1878" s="1">
        <v>0</v>
      </c>
      <c r="AK1878" s="6" t="str">
        <f>+IF(Tabla1[[#This Row],[REQUEST_TY]]="SR MANTENIMIENTO CORRECTIVO", "EMERGENCIA", "OTROS")</f>
        <v>OTROS</v>
      </c>
      <c r="AL1878" s="6" t="str">
        <f>+_xlfn.IFS(Tabla1[[#This Row],[Veces obj]]&lt;=1,"0-1",Tabla1[[#This Row],[Veces obj]]&lt;=2,"1-2",Tabla1[[#This Row],[Veces obj]]&lt;=3,"2-3",TRUE,"&gt;3")</f>
        <v>0-1</v>
      </c>
      <c r="AM1878" s="6" t="str">
        <f>+_xlfn.IFS(MONTH(Tabla1[[#This Row],[MES]])&lt;=3,"Q1",MONTH(Tabla1[[#This Row],[MES]])&lt;=6,"Q2",MONTH(Tabla1[[#This Row],[MES]])&lt;=9,"Q3",TRUE,"Q4")</f>
        <v>Q1</v>
      </c>
      <c r="AN1878" t="str">
        <f>+IFERROR(VLOOKUP(Tabla1[[#This Row],[CUENTA]],CTAS[],2,0),"OTROS")</f>
        <v>OTROS</v>
      </c>
      <c r="AP1878" t="str">
        <f>+IFERROR(VLOOKUP(Tabla1[[#This Row],[EMPLEADO]],IS[],3,0),"OTROS")</f>
        <v>OTROS</v>
      </c>
      <c r="AQ1878" t="str">
        <f>+IFERROR(VLOOKUP(Tabla1[[#This Row],[EMPLEADO]],IS[[NÓMINA]:[INGENIERO]],2,0),"OTROS")</f>
        <v>OTROS</v>
      </c>
    </row>
    <row r="1879" spans="1:43" x14ac:dyDescent="0.25">
      <c r="A1879" t="s">
        <v>36</v>
      </c>
      <c r="B1879">
        <v>1</v>
      </c>
      <c r="C1879" t="s">
        <v>3856</v>
      </c>
      <c r="D1879" t="s">
        <v>3346</v>
      </c>
      <c r="E1879" t="s">
        <v>39</v>
      </c>
      <c r="F1879" t="s">
        <v>3857</v>
      </c>
      <c r="G1879" s="17" t="s">
        <v>3858</v>
      </c>
      <c r="H1879" t="s">
        <v>42</v>
      </c>
      <c r="I1879" t="s">
        <v>43</v>
      </c>
      <c r="J1879" t="s">
        <v>8</v>
      </c>
      <c r="K1879" t="s">
        <v>798</v>
      </c>
      <c r="L1879" t="s">
        <v>3573</v>
      </c>
      <c r="M1879" t="s">
        <v>131</v>
      </c>
      <c r="N1879">
        <v>1</v>
      </c>
      <c r="O1879" t="s">
        <v>47</v>
      </c>
      <c r="P1879" t="s">
        <v>822</v>
      </c>
      <c r="Q1879" t="s">
        <v>48</v>
      </c>
      <c r="R1879" t="s">
        <v>49</v>
      </c>
      <c r="S1879" t="s">
        <v>50</v>
      </c>
      <c r="T1879" t="s">
        <v>51</v>
      </c>
      <c r="U1879" t="s">
        <v>52</v>
      </c>
      <c r="V1879">
        <v>1</v>
      </c>
      <c r="W1879" s="1">
        <v>0</v>
      </c>
      <c r="X1879">
        <v>0</v>
      </c>
      <c r="Y1879">
        <v>5</v>
      </c>
      <c r="Z1879">
        <v>5</v>
      </c>
      <c r="AA1879">
        <v>1</v>
      </c>
      <c r="AB1879" s="2">
        <v>0</v>
      </c>
      <c r="AC1879" s="1">
        <v>0</v>
      </c>
      <c r="AD1879" s="7">
        <v>43494</v>
      </c>
      <c r="AE1879" s="7">
        <v>43495</v>
      </c>
      <c r="AF1879">
        <v>1</v>
      </c>
      <c r="AG1879" t="s">
        <v>53</v>
      </c>
      <c r="AH1879" s="2">
        <v>0</v>
      </c>
      <c r="AI1879" s="1">
        <v>0</v>
      </c>
      <c r="AJ1879" s="1">
        <v>0</v>
      </c>
      <c r="AK1879" s="6" t="str">
        <f>+IF(Tabla1[[#This Row],[REQUEST_TY]]="SR MANTENIMIENTO CORRECTIVO", "EMERGENCIA", "OTROS")</f>
        <v>OTROS</v>
      </c>
      <c r="AL1879" s="6" t="str">
        <f>+_xlfn.IFS(Tabla1[[#This Row],[Veces obj]]&lt;=1,"0-1",Tabla1[[#This Row],[Veces obj]]&lt;=2,"1-2",Tabla1[[#This Row],[Veces obj]]&lt;=3,"2-3",TRUE,"&gt;3")</f>
        <v>0-1</v>
      </c>
      <c r="AM1879" s="6" t="str">
        <f>+_xlfn.IFS(MONTH(Tabla1[[#This Row],[MES]])&lt;=3,"Q1",MONTH(Tabla1[[#This Row],[MES]])&lt;=6,"Q2",MONTH(Tabla1[[#This Row],[MES]])&lt;=9,"Q3",TRUE,"Q4")</f>
        <v>Q1</v>
      </c>
      <c r="AN1879" t="str">
        <f>+IFERROR(VLOOKUP(Tabla1[[#This Row],[CUENTA]],CTAS[],2,0),"OTROS")</f>
        <v>OTROS</v>
      </c>
      <c r="AP1879" t="str">
        <f>+IFERROR(VLOOKUP(Tabla1[[#This Row],[EMPLEADO]],IS[],3,0),"OTROS")</f>
        <v>OTROS</v>
      </c>
      <c r="AQ1879" t="str">
        <f>+IFERROR(VLOOKUP(Tabla1[[#This Row],[EMPLEADO]],IS[[NÓMINA]:[INGENIERO]],2,0),"OTROS")</f>
        <v>OTROS</v>
      </c>
    </row>
    <row r="1880" spans="1:43" x14ac:dyDescent="0.25">
      <c r="A1880" t="s">
        <v>4444</v>
      </c>
      <c r="B1880">
        <v>1</v>
      </c>
      <c r="C1880" t="s">
        <v>6977</v>
      </c>
      <c r="D1880" t="s">
        <v>38</v>
      </c>
      <c r="E1880" t="s">
        <v>39</v>
      </c>
      <c r="F1880" t="s">
        <v>6978</v>
      </c>
      <c r="G1880" s="17" t="s">
        <v>6979</v>
      </c>
      <c r="H1880" t="s">
        <v>1052</v>
      </c>
      <c r="I1880" t="s">
        <v>43</v>
      </c>
      <c r="J1880" t="s">
        <v>8</v>
      </c>
      <c r="K1880" t="s">
        <v>3698</v>
      </c>
      <c r="L1880" t="s">
        <v>6980</v>
      </c>
      <c r="M1880" t="s">
        <v>2495</v>
      </c>
      <c r="N1880">
        <v>1</v>
      </c>
      <c r="O1880" t="s">
        <v>47</v>
      </c>
      <c r="P1880">
        <v>2640</v>
      </c>
      <c r="Q1880" t="s">
        <v>48</v>
      </c>
      <c r="R1880" t="s">
        <v>49</v>
      </c>
      <c r="S1880" t="s">
        <v>50</v>
      </c>
      <c r="T1880" t="s">
        <v>51</v>
      </c>
      <c r="U1880" t="s">
        <v>52</v>
      </c>
      <c r="V1880">
        <v>1.05</v>
      </c>
      <c r="W1880" s="1">
        <v>0</v>
      </c>
      <c r="X1880">
        <v>1</v>
      </c>
      <c r="Y1880">
        <v>1.07</v>
      </c>
      <c r="Z1880">
        <v>5</v>
      </c>
      <c r="AA1880">
        <v>0.21400000000000002</v>
      </c>
      <c r="AB1880" s="2">
        <v>0</v>
      </c>
      <c r="AC1880" s="1">
        <v>0</v>
      </c>
      <c r="AD1880" s="7">
        <v>43521</v>
      </c>
      <c r="AE1880" s="7">
        <v>43521</v>
      </c>
      <c r="AF1880">
        <v>0</v>
      </c>
      <c r="AG1880" t="s">
        <v>53</v>
      </c>
      <c r="AH1880" s="2">
        <v>0</v>
      </c>
      <c r="AI1880" s="1">
        <v>0</v>
      </c>
      <c r="AJ1880" s="1">
        <v>0</v>
      </c>
      <c r="AK1880" s="6" t="str">
        <f>+IF(Tabla1[[#This Row],[REQUEST_TY]]="SR MANTENIMIENTO CORRECTIVO", "EMERGENCIA", "OTROS")</f>
        <v>EMERGENCIA</v>
      </c>
      <c r="AL1880" s="6" t="str">
        <f>+_xlfn.IFS(Tabla1[[#This Row],[Veces obj]]&lt;=1,"0-1",Tabla1[[#This Row],[Veces obj]]&lt;=2,"1-2",Tabla1[[#This Row],[Veces obj]]&lt;=3,"2-3",TRUE,"&gt;3")</f>
        <v>0-1</v>
      </c>
      <c r="AM1880" s="6" t="str">
        <f>+_xlfn.IFS(MONTH(Tabla1[[#This Row],[MES]])&lt;=3,"Q1",MONTH(Tabla1[[#This Row],[MES]])&lt;=6,"Q2",MONTH(Tabla1[[#This Row],[MES]])&lt;=9,"Q3",TRUE,"Q4")</f>
        <v>Q1</v>
      </c>
      <c r="AN1880" t="str">
        <f>+IFERROR(VLOOKUP(Tabla1[[#This Row],[CUENTA]],CTAS[],2,0),"OTROS")</f>
        <v>OTROS</v>
      </c>
      <c r="AP1880" t="str">
        <f>+IFERROR(VLOOKUP(Tabla1[[#This Row],[EMPLEADO]],IS[],3,0),"OTROS")</f>
        <v>OTROS</v>
      </c>
      <c r="AQ1880" t="str">
        <f>+IFERROR(VLOOKUP(Tabla1[[#This Row],[EMPLEADO]],IS[[NÓMINA]:[INGENIERO]],2,0),"OTROS")</f>
        <v>OTROS</v>
      </c>
    </row>
    <row r="1881" spans="1:43" x14ac:dyDescent="0.25">
      <c r="A1881" t="s">
        <v>4444</v>
      </c>
      <c r="B1881">
        <v>1</v>
      </c>
      <c r="C1881" t="s">
        <v>5947</v>
      </c>
      <c r="D1881" t="s">
        <v>38</v>
      </c>
      <c r="E1881" t="s">
        <v>558</v>
      </c>
      <c r="F1881" t="s">
        <v>5948</v>
      </c>
      <c r="G1881" s="17" t="s">
        <v>3507</v>
      </c>
      <c r="H1881" t="s">
        <v>42</v>
      </c>
      <c r="I1881" t="s">
        <v>43</v>
      </c>
      <c r="J1881" t="s">
        <v>8</v>
      </c>
      <c r="K1881" t="s">
        <v>3508</v>
      </c>
      <c r="L1881" t="s">
        <v>3509</v>
      </c>
      <c r="M1881" t="s">
        <v>131</v>
      </c>
      <c r="N1881">
        <v>1</v>
      </c>
      <c r="O1881" t="s">
        <v>47</v>
      </c>
      <c r="P1881">
        <v>78</v>
      </c>
      <c r="Q1881" t="s">
        <v>48</v>
      </c>
      <c r="R1881" t="s">
        <v>95</v>
      </c>
      <c r="S1881" t="s">
        <v>64</v>
      </c>
      <c r="T1881" t="s">
        <v>51</v>
      </c>
      <c r="U1881" t="s">
        <v>96</v>
      </c>
      <c r="V1881">
        <v>1.1000000000000001</v>
      </c>
      <c r="W1881" s="1">
        <v>0</v>
      </c>
      <c r="X1881">
        <v>1</v>
      </c>
      <c r="Y1881">
        <v>1.1200000000000001</v>
      </c>
      <c r="Z1881">
        <v>5</v>
      </c>
      <c r="AA1881">
        <v>0.22400000000000003</v>
      </c>
      <c r="AB1881" s="2">
        <v>0</v>
      </c>
      <c r="AC1881" s="1">
        <v>0</v>
      </c>
      <c r="AD1881" s="7">
        <v>43509</v>
      </c>
      <c r="AE1881" s="7">
        <v>43509</v>
      </c>
      <c r="AF1881">
        <v>0</v>
      </c>
      <c r="AG1881" t="s">
        <v>53</v>
      </c>
      <c r="AH1881" s="2">
        <v>0</v>
      </c>
      <c r="AI1881" s="1">
        <v>0</v>
      </c>
      <c r="AJ1881" s="1">
        <v>0</v>
      </c>
      <c r="AK1881" s="6" t="str">
        <f>+IF(Tabla1[[#This Row],[REQUEST_TY]]="SR MANTENIMIENTO CORRECTIVO", "EMERGENCIA", "OTROS")</f>
        <v>EMERGENCIA</v>
      </c>
      <c r="AL1881" s="6" t="str">
        <f>+_xlfn.IFS(Tabla1[[#This Row],[Veces obj]]&lt;=1,"0-1",Tabla1[[#This Row],[Veces obj]]&lt;=2,"1-2",Tabla1[[#This Row],[Veces obj]]&lt;=3,"2-3",TRUE,"&gt;3")</f>
        <v>0-1</v>
      </c>
      <c r="AM1881" s="6" t="str">
        <f>+_xlfn.IFS(MONTH(Tabla1[[#This Row],[MES]])&lt;=3,"Q1",MONTH(Tabla1[[#This Row],[MES]])&lt;=6,"Q2",MONTH(Tabla1[[#This Row],[MES]])&lt;=9,"Q3",TRUE,"Q4")</f>
        <v>Q1</v>
      </c>
      <c r="AN1881" t="str">
        <f>+IFERROR(VLOOKUP(Tabla1[[#This Row],[CUENTA]],CTAS[],2,0),"OTROS")</f>
        <v>OTROS</v>
      </c>
      <c r="AP1881" t="str">
        <f>+IFERROR(VLOOKUP(Tabla1[[#This Row],[EMPLEADO]],IS[],3,0),"OTROS")</f>
        <v>OTROS</v>
      </c>
      <c r="AQ1881" t="str">
        <f>+IFERROR(VLOOKUP(Tabla1[[#This Row],[EMPLEADO]],IS[[NÓMINA]:[INGENIERO]],2,0),"OTROS")</f>
        <v>OTROS</v>
      </c>
    </row>
    <row r="1882" spans="1:43" x14ac:dyDescent="0.25">
      <c r="A1882" t="s">
        <v>4444</v>
      </c>
      <c r="B1882">
        <v>1</v>
      </c>
      <c r="C1882" t="s">
        <v>5400</v>
      </c>
      <c r="D1882" t="s">
        <v>38</v>
      </c>
      <c r="E1882" t="s">
        <v>39</v>
      </c>
      <c r="F1882" t="s">
        <v>5401</v>
      </c>
      <c r="G1882" s="17" t="s">
        <v>3868</v>
      </c>
      <c r="H1882" t="s">
        <v>42</v>
      </c>
      <c r="I1882" t="s">
        <v>43</v>
      </c>
      <c r="J1882" t="s">
        <v>8</v>
      </c>
      <c r="K1882" t="s">
        <v>3865</v>
      </c>
      <c r="L1882" t="s">
        <v>3866</v>
      </c>
      <c r="M1882" t="s">
        <v>131</v>
      </c>
      <c r="N1882">
        <v>1</v>
      </c>
      <c r="O1882" t="s">
        <v>47</v>
      </c>
      <c r="P1882">
        <v>2625</v>
      </c>
      <c r="Q1882" t="s">
        <v>48</v>
      </c>
      <c r="R1882" t="s">
        <v>49</v>
      </c>
      <c r="S1882" t="s">
        <v>50</v>
      </c>
      <c r="T1882" t="s">
        <v>51</v>
      </c>
      <c r="U1882" t="s">
        <v>52</v>
      </c>
      <c r="V1882">
        <v>1.05</v>
      </c>
      <c r="W1882" s="1">
        <v>0</v>
      </c>
      <c r="X1882">
        <v>1</v>
      </c>
      <c r="Y1882">
        <v>1.21</v>
      </c>
      <c r="Z1882">
        <v>5</v>
      </c>
      <c r="AA1882">
        <v>0.24199999999999999</v>
      </c>
      <c r="AB1882" s="2">
        <v>0</v>
      </c>
      <c r="AC1882" s="1">
        <v>0</v>
      </c>
      <c r="AD1882" s="7">
        <v>43503</v>
      </c>
      <c r="AE1882" s="7">
        <v>43504</v>
      </c>
      <c r="AF1882">
        <v>1</v>
      </c>
      <c r="AG1882" t="s">
        <v>53</v>
      </c>
      <c r="AH1882" s="2">
        <v>0</v>
      </c>
      <c r="AI1882" s="1">
        <v>0</v>
      </c>
      <c r="AJ1882" s="1">
        <v>0</v>
      </c>
      <c r="AK1882" s="6" t="str">
        <f>+IF(Tabla1[[#This Row],[REQUEST_TY]]="SR MANTENIMIENTO CORRECTIVO", "EMERGENCIA", "OTROS")</f>
        <v>EMERGENCIA</v>
      </c>
      <c r="AL1882" s="6" t="str">
        <f>+_xlfn.IFS(Tabla1[[#This Row],[Veces obj]]&lt;=1,"0-1",Tabla1[[#This Row],[Veces obj]]&lt;=2,"1-2",Tabla1[[#This Row],[Veces obj]]&lt;=3,"2-3",TRUE,"&gt;3")</f>
        <v>0-1</v>
      </c>
      <c r="AM1882" s="6" t="str">
        <f>+_xlfn.IFS(MONTH(Tabla1[[#This Row],[MES]])&lt;=3,"Q1",MONTH(Tabla1[[#This Row],[MES]])&lt;=6,"Q2",MONTH(Tabla1[[#This Row],[MES]])&lt;=9,"Q3",TRUE,"Q4")</f>
        <v>Q1</v>
      </c>
      <c r="AN1882" t="str">
        <f>+IFERROR(VLOOKUP(Tabla1[[#This Row],[CUENTA]],CTAS[],2,0),"OTROS")</f>
        <v>OTROS</v>
      </c>
      <c r="AP1882" t="str">
        <f>+IFERROR(VLOOKUP(Tabla1[[#This Row],[EMPLEADO]],IS[],3,0),"OTROS")</f>
        <v>OTROS</v>
      </c>
      <c r="AQ1882" t="str">
        <f>+IFERROR(VLOOKUP(Tabla1[[#This Row],[EMPLEADO]],IS[[NÓMINA]:[INGENIERO]],2,0),"OTROS")</f>
        <v>OTROS</v>
      </c>
    </row>
    <row r="1883" spans="1:43" x14ac:dyDescent="0.25">
      <c r="A1883" t="s">
        <v>4444</v>
      </c>
      <c r="B1883">
        <v>1</v>
      </c>
      <c r="C1883" t="s">
        <v>6694</v>
      </c>
      <c r="D1883" t="s">
        <v>38</v>
      </c>
      <c r="E1883" t="s">
        <v>558</v>
      </c>
      <c r="F1883" t="s">
        <v>6695</v>
      </c>
      <c r="G1883" s="17" t="s">
        <v>6696</v>
      </c>
      <c r="H1883" t="s">
        <v>42</v>
      </c>
      <c r="I1883" t="s">
        <v>43</v>
      </c>
      <c r="J1883" t="s">
        <v>8</v>
      </c>
      <c r="K1883" t="s">
        <v>2237</v>
      </c>
      <c r="L1883" t="s">
        <v>2238</v>
      </c>
      <c r="M1883" t="s">
        <v>131</v>
      </c>
      <c r="N1883">
        <v>1</v>
      </c>
      <c r="O1883" t="s">
        <v>47</v>
      </c>
      <c r="P1883">
        <v>149</v>
      </c>
      <c r="Q1883" t="s">
        <v>48</v>
      </c>
      <c r="R1883" t="s">
        <v>95</v>
      </c>
      <c r="S1883" t="s">
        <v>64</v>
      </c>
      <c r="T1883" t="s">
        <v>51</v>
      </c>
      <c r="U1883" t="s">
        <v>96</v>
      </c>
      <c r="V1883">
        <v>1.1000000000000001</v>
      </c>
      <c r="W1883" s="1">
        <v>0</v>
      </c>
      <c r="X1883">
        <v>1</v>
      </c>
      <c r="Y1883">
        <v>1.28</v>
      </c>
      <c r="Z1883">
        <v>5</v>
      </c>
      <c r="AA1883">
        <v>0.25600000000000001</v>
      </c>
      <c r="AB1883" s="2">
        <v>0</v>
      </c>
      <c r="AC1883" s="1">
        <v>0</v>
      </c>
      <c r="AD1883" s="7">
        <v>43516</v>
      </c>
      <c r="AE1883" s="7">
        <v>43516</v>
      </c>
      <c r="AF1883">
        <v>0</v>
      </c>
      <c r="AG1883" t="s">
        <v>53</v>
      </c>
      <c r="AH1883" s="2">
        <v>0</v>
      </c>
      <c r="AI1883" s="1">
        <v>0</v>
      </c>
      <c r="AJ1883" s="1">
        <v>0</v>
      </c>
      <c r="AK1883" s="6" t="str">
        <f>+IF(Tabla1[[#This Row],[REQUEST_TY]]="SR MANTENIMIENTO CORRECTIVO", "EMERGENCIA", "OTROS")</f>
        <v>EMERGENCIA</v>
      </c>
      <c r="AL1883" s="6" t="str">
        <f>+_xlfn.IFS(Tabla1[[#This Row],[Veces obj]]&lt;=1,"0-1",Tabla1[[#This Row],[Veces obj]]&lt;=2,"1-2",Tabla1[[#This Row],[Veces obj]]&lt;=3,"2-3",TRUE,"&gt;3")</f>
        <v>0-1</v>
      </c>
      <c r="AM1883" s="6" t="str">
        <f>+_xlfn.IFS(MONTH(Tabla1[[#This Row],[MES]])&lt;=3,"Q1",MONTH(Tabla1[[#This Row],[MES]])&lt;=6,"Q2",MONTH(Tabla1[[#This Row],[MES]])&lt;=9,"Q3",TRUE,"Q4")</f>
        <v>Q1</v>
      </c>
      <c r="AN1883" t="str">
        <f>+IFERROR(VLOOKUP(Tabla1[[#This Row],[CUENTA]],CTAS[],2,0),"OTROS")</f>
        <v>OTROS</v>
      </c>
      <c r="AP1883" t="str">
        <f>+IFERROR(VLOOKUP(Tabla1[[#This Row],[EMPLEADO]],IS[],3,0),"OTROS")</f>
        <v>OTROS</v>
      </c>
      <c r="AQ1883" t="str">
        <f>+IFERROR(VLOOKUP(Tabla1[[#This Row],[EMPLEADO]],IS[[NÓMINA]:[INGENIERO]],2,0),"OTROS")</f>
        <v>OTROS</v>
      </c>
    </row>
    <row r="1884" spans="1:43" x14ac:dyDescent="0.25">
      <c r="A1884" t="s">
        <v>4444</v>
      </c>
      <c r="B1884">
        <v>1</v>
      </c>
      <c r="C1884" t="s">
        <v>6459</v>
      </c>
      <c r="D1884" t="s">
        <v>38</v>
      </c>
      <c r="E1884" t="s">
        <v>558</v>
      </c>
      <c r="F1884" t="s">
        <v>6460</v>
      </c>
      <c r="G1884" s="17" t="s">
        <v>2133</v>
      </c>
      <c r="H1884" t="s">
        <v>42</v>
      </c>
      <c r="I1884" t="s">
        <v>43</v>
      </c>
      <c r="J1884" t="s">
        <v>8</v>
      </c>
      <c r="K1884" t="s">
        <v>44</v>
      </c>
      <c r="L1884" t="s">
        <v>2134</v>
      </c>
      <c r="M1884" t="s">
        <v>131</v>
      </c>
      <c r="N1884">
        <v>1</v>
      </c>
      <c r="O1884" t="s">
        <v>47</v>
      </c>
      <c r="P1884">
        <v>40</v>
      </c>
      <c r="Q1884" t="s">
        <v>82</v>
      </c>
      <c r="R1884" t="s">
        <v>95</v>
      </c>
      <c r="S1884" t="s">
        <v>64</v>
      </c>
      <c r="T1884" t="s">
        <v>51</v>
      </c>
      <c r="U1884" t="s">
        <v>83</v>
      </c>
      <c r="V1884">
        <v>1.05</v>
      </c>
      <c r="W1884" s="1">
        <v>0</v>
      </c>
      <c r="X1884">
        <v>1</v>
      </c>
      <c r="Y1884">
        <v>1.38</v>
      </c>
      <c r="Z1884">
        <v>5</v>
      </c>
      <c r="AA1884">
        <v>0.27599999999999997</v>
      </c>
      <c r="AB1884" s="2">
        <v>0</v>
      </c>
      <c r="AC1884" s="1">
        <v>0</v>
      </c>
      <c r="AD1884" s="7">
        <v>43515</v>
      </c>
      <c r="AE1884" s="7">
        <v>43515</v>
      </c>
      <c r="AF1884">
        <v>0</v>
      </c>
      <c r="AG1884" t="s">
        <v>53</v>
      </c>
      <c r="AH1884" s="2">
        <v>0</v>
      </c>
      <c r="AI1884" s="1">
        <v>0</v>
      </c>
      <c r="AJ1884" s="1">
        <v>0</v>
      </c>
      <c r="AK1884" s="6" t="str">
        <f>+IF(Tabla1[[#This Row],[REQUEST_TY]]="SR MANTENIMIENTO CORRECTIVO", "EMERGENCIA", "OTROS")</f>
        <v>EMERGENCIA</v>
      </c>
      <c r="AL1884" s="6" t="str">
        <f>+_xlfn.IFS(Tabla1[[#This Row],[Veces obj]]&lt;=1,"0-1",Tabla1[[#This Row],[Veces obj]]&lt;=2,"1-2",Tabla1[[#This Row],[Veces obj]]&lt;=3,"2-3",TRUE,"&gt;3")</f>
        <v>0-1</v>
      </c>
      <c r="AM1884" s="6" t="str">
        <f>+_xlfn.IFS(MONTH(Tabla1[[#This Row],[MES]])&lt;=3,"Q1",MONTH(Tabla1[[#This Row],[MES]])&lt;=6,"Q2",MONTH(Tabla1[[#This Row],[MES]])&lt;=9,"Q3",TRUE,"Q4")</f>
        <v>Q1</v>
      </c>
      <c r="AN1884" t="str">
        <f>+IFERROR(VLOOKUP(Tabla1[[#This Row],[CUENTA]],CTAS[],2,0),"OTROS")</f>
        <v>OTROS</v>
      </c>
      <c r="AP1884" t="str">
        <f>+IFERROR(VLOOKUP(Tabla1[[#This Row],[EMPLEADO]],IS[],3,0),"OTROS")</f>
        <v>OTROS</v>
      </c>
      <c r="AQ1884" t="str">
        <f>+IFERROR(VLOOKUP(Tabla1[[#This Row],[EMPLEADO]],IS[[NÓMINA]:[INGENIERO]],2,0),"OTROS")</f>
        <v>OTROS</v>
      </c>
    </row>
    <row r="1885" spans="1:43" x14ac:dyDescent="0.25">
      <c r="A1885" t="s">
        <v>4444</v>
      </c>
      <c r="B1885">
        <v>1</v>
      </c>
      <c r="C1885" t="s">
        <v>5422</v>
      </c>
      <c r="D1885" t="s">
        <v>38</v>
      </c>
      <c r="E1885" t="s">
        <v>1564</v>
      </c>
      <c r="F1885" t="s">
        <v>5423</v>
      </c>
      <c r="G1885" s="17" t="s">
        <v>5424</v>
      </c>
      <c r="H1885" t="s">
        <v>42</v>
      </c>
      <c r="I1885" t="s">
        <v>43</v>
      </c>
      <c r="J1885" t="s">
        <v>8</v>
      </c>
      <c r="K1885" t="s">
        <v>2237</v>
      </c>
      <c r="L1885" t="s">
        <v>3429</v>
      </c>
      <c r="M1885" t="s">
        <v>794</v>
      </c>
      <c r="N1885">
        <v>1</v>
      </c>
      <c r="O1885" t="s">
        <v>47</v>
      </c>
      <c r="P1885">
        <v>143</v>
      </c>
      <c r="Q1885" t="s">
        <v>48</v>
      </c>
      <c r="R1885" t="s">
        <v>242</v>
      </c>
      <c r="S1885" t="s">
        <v>64</v>
      </c>
      <c r="T1885" t="s">
        <v>51</v>
      </c>
      <c r="U1885" t="s">
        <v>96</v>
      </c>
      <c r="V1885">
        <v>1.1000000000000001</v>
      </c>
      <c r="W1885" s="1">
        <v>0</v>
      </c>
      <c r="X1885">
        <v>1</v>
      </c>
      <c r="Y1885">
        <v>1.42</v>
      </c>
      <c r="Z1885">
        <v>5</v>
      </c>
      <c r="AA1885">
        <v>0.28399999999999997</v>
      </c>
      <c r="AB1885" s="2">
        <v>0</v>
      </c>
      <c r="AC1885" s="1">
        <v>0</v>
      </c>
      <c r="AD1885" s="7">
        <v>43504</v>
      </c>
      <c r="AE1885" s="7">
        <v>43507</v>
      </c>
      <c r="AF1885">
        <v>1</v>
      </c>
      <c r="AG1885" t="s">
        <v>53</v>
      </c>
      <c r="AH1885" s="2">
        <v>0</v>
      </c>
      <c r="AI1885" s="1">
        <v>0</v>
      </c>
      <c r="AJ1885" s="1">
        <v>0</v>
      </c>
      <c r="AK1885" s="6" t="str">
        <f>+IF(Tabla1[[#This Row],[REQUEST_TY]]="SR MANTENIMIENTO CORRECTIVO", "EMERGENCIA", "OTROS")</f>
        <v>EMERGENCIA</v>
      </c>
      <c r="AL1885" s="6" t="str">
        <f>+_xlfn.IFS(Tabla1[[#This Row],[Veces obj]]&lt;=1,"0-1",Tabla1[[#This Row],[Veces obj]]&lt;=2,"1-2",Tabla1[[#This Row],[Veces obj]]&lt;=3,"2-3",TRUE,"&gt;3")</f>
        <v>0-1</v>
      </c>
      <c r="AM1885" s="6" t="str">
        <f>+_xlfn.IFS(MONTH(Tabla1[[#This Row],[MES]])&lt;=3,"Q1",MONTH(Tabla1[[#This Row],[MES]])&lt;=6,"Q2",MONTH(Tabla1[[#This Row],[MES]])&lt;=9,"Q3",TRUE,"Q4")</f>
        <v>Q1</v>
      </c>
      <c r="AN1885" t="str">
        <f>+IFERROR(VLOOKUP(Tabla1[[#This Row],[CUENTA]],CTAS[],2,0),"OTROS")</f>
        <v>OTROS</v>
      </c>
      <c r="AP1885" t="str">
        <f>+IFERROR(VLOOKUP(Tabla1[[#This Row],[EMPLEADO]],IS[],3,0),"OTROS")</f>
        <v>OTROS</v>
      </c>
      <c r="AQ1885" t="str">
        <f>+IFERROR(VLOOKUP(Tabla1[[#This Row],[EMPLEADO]],IS[[NÓMINA]:[INGENIERO]],2,0),"OTROS")</f>
        <v>OTROS</v>
      </c>
    </row>
    <row r="1886" spans="1:43" x14ac:dyDescent="0.25">
      <c r="A1886" t="s">
        <v>4444</v>
      </c>
      <c r="B1886">
        <v>1</v>
      </c>
      <c r="C1886" t="s">
        <v>5906</v>
      </c>
      <c r="D1886" t="s">
        <v>38</v>
      </c>
      <c r="E1886" t="s">
        <v>558</v>
      </c>
      <c r="F1886" t="s">
        <v>5907</v>
      </c>
      <c r="G1886" s="17" t="s">
        <v>3593</v>
      </c>
      <c r="H1886" t="s">
        <v>42</v>
      </c>
      <c r="I1886" t="s">
        <v>43</v>
      </c>
      <c r="J1886" t="s">
        <v>8</v>
      </c>
      <c r="K1886" t="s">
        <v>2886</v>
      </c>
      <c r="L1886" t="s">
        <v>3566</v>
      </c>
      <c r="M1886" t="s">
        <v>131</v>
      </c>
      <c r="N1886">
        <v>1</v>
      </c>
      <c r="O1886" t="s">
        <v>47</v>
      </c>
      <c r="P1886">
        <v>159</v>
      </c>
      <c r="Q1886" t="s">
        <v>48</v>
      </c>
      <c r="R1886" t="s">
        <v>95</v>
      </c>
      <c r="S1886" t="s">
        <v>64</v>
      </c>
      <c r="T1886" t="s">
        <v>51</v>
      </c>
      <c r="U1886" t="s">
        <v>96</v>
      </c>
      <c r="V1886">
        <v>1.1000000000000001</v>
      </c>
      <c r="W1886" s="1">
        <v>0</v>
      </c>
      <c r="X1886">
        <v>1</v>
      </c>
      <c r="Y1886">
        <v>1.43</v>
      </c>
      <c r="Z1886">
        <v>5</v>
      </c>
      <c r="AA1886">
        <v>0.28599999999999998</v>
      </c>
      <c r="AB1886" s="2">
        <v>0</v>
      </c>
      <c r="AC1886" s="1">
        <v>0</v>
      </c>
      <c r="AD1886" s="7">
        <v>43509</v>
      </c>
      <c r="AE1886" s="7">
        <v>43509</v>
      </c>
      <c r="AF1886">
        <v>0</v>
      </c>
      <c r="AG1886" t="s">
        <v>53</v>
      </c>
      <c r="AH1886" s="2">
        <v>0</v>
      </c>
      <c r="AI1886" s="1">
        <v>0</v>
      </c>
      <c r="AJ1886" s="1">
        <v>0</v>
      </c>
      <c r="AK1886" s="6" t="str">
        <f>+IF(Tabla1[[#This Row],[REQUEST_TY]]="SR MANTENIMIENTO CORRECTIVO", "EMERGENCIA", "OTROS")</f>
        <v>EMERGENCIA</v>
      </c>
      <c r="AL1886" s="6" t="str">
        <f>+_xlfn.IFS(Tabla1[[#This Row],[Veces obj]]&lt;=1,"0-1",Tabla1[[#This Row],[Veces obj]]&lt;=2,"1-2",Tabla1[[#This Row],[Veces obj]]&lt;=3,"2-3",TRUE,"&gt;3")</f>
        <v>0-1</v>
      </c>
      <c r="AM1886" s="6" t="str">
        <f>+_xlfn.IFS(MONTH(Tabla1[[#This Row],[MES]])&lt;=3,"Q1",MONTH(Tabla1[[#This Row],[MES]])&lt;=6,"Q2",MONTH(Tabla1[[#This Row],[MES]])&lt;=9,"Q3",TRUE,"Q4")</f>
        <v>Q1</v>
      </c>
      <c r="AN1886" t="str">
        <f>+IFERROR(VLOOKUP(Tabla1[[#This Row],[CUENTA]],CTAS[],2,0),"OTROS")</f>
        <v>OTROS</v>
      </c>
      <c r="AP1886" t="str">
        <f>+IFERROR(VLOOKUP(Tabla1[[#This Row],[EMPLEADO]],IS[],3,0),"OTROS")</f>
        <v>OTROS</v>
      </c>
      <c r="AQ1886" t="str">
        <f>+IFERROR(VLOOKUP(Tabla1[[#This Row],[EMPLEADO]],IS[[NÓMINA]:[INGENIERO]],2,0),"OTROS")</f>
        <v>OTROS</v>
      </c>
    </row>
    <row r="1887" spans="1:43" x14ac:dyDescent="0.25">
      <c r="A1887" t="s">
        <v>36</v>
      </c>
      <c r="B1887">
        <v>1</v>
      </c>
      <c r="C1887" t="s">
        <v>3883</v>
      </c>
      <c r="D1887" t="s">
        <v>3370</v>
      </c>
      <c r="E1887" t="s">
        <v>3627</v>
      </c>
      <c r="F1887" t="s">
        <v>3884</v>
      </c>
      <c r="G1887" s="17" t="s">
        <v>3885</v>
      </c>
      <c r="H1887" t="s">
        <v>568</v>
      </c>
      <c r="I1887" t="s">
        <v>43</v>
      </c>
      <c r="J1887" t="s">
        <v>8</v>
      </c>
      <c r="K1887" t="s">
        <v>71</v>
      </c>
      <c r="L1887" t="s">
        <v>569</v>
      </c>
      <c r="M1887" t="s">
        <v>570</v>
      </c>
      <c r="N1887">
        <v>0</v>
      </c>
      <c r="O1887" t="s">
        <v>47</v>
      </c>
      <c r="P1887" t="s">
        <v>822</v>
      </c>
      <c r="Q1887" t="s">
        <v>48</v>
      </c>
      <c r="R1887" t="s">
        <v>153</v>
      </c>
      <c r="S1887" t="s">
        <v>50</v>
      </c>
      <c r="T1887" t="s">
        <v>51</v>
      </c>
      <c r="U1887" t="s">
        <v>52</v>
      </c>
      <c r="V1887">
        <v>1</v>
      </c>
      <c r="W1887" s="1">
        <v>1072.5000000000002</v>
      </c>
      <c r="X1887">
        <v>0</v>
      </c>
      <c r="Y1887">
        <v>5</v>
      </c>
      <c r="Z1887">
        <v>5</v>
      </c>
      <c r="AA1887">
        <v>1</v>
      </c>
      <c r="AB1887" s="2">
        <v>0</v>
      </c>
      <c r="AC1887" s="1">
        <v>0</v>
      </c>
      <c r="AD1887" s="7">
        <v>43494</v>
      </c>
      <c r="AE1887" s="7">
        <v>43495</v>
      </c>
      <c r="AF1887">
        <v>1</v>
      </c>
      <c r="AG1887" t="s">
        <v>53</v>
      </c>
      <c r="AH1887" s="2">
        <v>0</v>
      </c>
      <c r="AI1887" s="1">
        <v>0</v>
      </c>
      <c r="AJ1887" s="1">
        <v>0</v>
      </c>
      <c r="AK1887" s="6" t="str">
        <f>+IF(Tabla1[[#This Row],[REQUEST_TY]]="SR MANTENIMIENTO CORRECTIVO", "EMERGENCIA", "OTROS")</f>
        <v>OTROS</v>
      </c>
      <c r="AL1887" s="6" t="str">
        <f>+_xlfn.IFS(Tabla1[[#This Row],[Veces obj]]&lt;=1,"0-1",Tabla1[[#This Row],[Veces obj]]&lt;=2,"1-2",Tabla1[[#This Row],[Veces obj]]&lt;=3,"2-3",TRUE,"&gt;3")</f>
        <v>0-1</v>
      </c>
      <c r="AM1887" s="6" t="str">
        <f>+_xlfn.IFS(MONTH(Tabla1[[#This Row],[MES]])&lt;=3,"Q1",MONTH(Tabla1[[#This Row],[MES]])&lt;=6,"Q2",MONTH(Tabla1[[#This Row],[MES]])&lt;=9,"Q3",TRUE,"Q4")</f>
        <v>Q1</v>
      </c>
      <c r="AN1887" t="str">
        <f>+IFERROR(VLOOKUP(Tabla1[[#This Row],[CUENTA]],CTAS[],2,0),"OTROS")</f>
        <v>OTROS</v>
      </c>
      <c r="AP1887" t="str">
        <f>+IFERROR(VLOOKUP(Tabla1[[#This Row],[EMPLEADO]],IS[],3,0),"OTROS")</f>
        <v>OTROS</v>
      </c>
      <c r="AQ1887" t="str">
        <f>+IFERROR(VLOOKUP(Tabla1[[#This Row],[EMPLEADO]],IS[[NÓMINA]:[INGENIERO]],2,0),"OTROS")</f>
        <v>OTROS</v>
      </c>
    </row>
    <row r="1888" spans="1:43" x14ac:dyDescent="0.25">
      <c r="A1888" t="s">
        <v>4444</v>
      </c>
      <c r="B1888">
        <v>1</v>
      </c>
      <c r="C1888" t="s">
        <v>5456</v>
      </c>
      <c r="D1888" t="s">
        <v>38</v>
      </c>
      <c r="E1888" t="s">
        <v>39</v>
      </c>
      <c r="F1888" t="s">
        <v>5457</v>
      </c>
      <c r="G1888" s="17" t="s">
        <v>3864</v>
      </c>
      <c r="H1888" t="s">
        <v>42</v>
      </c>
      <c r="I1888" t="s">
        <v>43</v>
      </c>
      <c r="J1888" t="s">
        <v>8</v>
      </c>
      <c r="K1888" t="s">
        <v>3865</v>
      </c>
      <c r="L1888" t="s">
        <v>3866</v>
      </c>
      <c r="M1888" t="s">
        <v>131</v>
      </c>
      <c r="N1888">
        <v>1</v>
      </c>
      <c r="O1888" t="s">
        <v>47</v>
      </c>
      <c r="P1888">
        <v>93</v>
      </c>
      <c r="Q1888" t="s">
        <v>48</v>
      </c>
      <c r="R1888" t="s">
        <v>49</v>
      </c>
      <c r="S1888" t="s">
        <v>50</v>
      </c>
      <c r="T1888" t="s">
        <v>51</v>
      </c>
      <c r="U1888" t="s">
        <v>52</v>
      </c>
      <c r="V1888">
        <v>1.05</v>
      </c>
      <c r="W1888" s="1">
        <v>0</v>
      </c>
      <c r="X1888">
        <v>1</v>
      </c>
      <c r="Y1888">
        <v>1.75</v>
      </c>
      <c r="Z1888">
        <v>5</v>
      </c>
      <c r="AA1888">
        <v>0.35</v>
      </c>
      <c r="AB1888" s="2">
        <v>0</v>
      </c>
      <c r="AC1888" s="1">
        <v>0</v>
      </c>
      <c r="AD1888" s="7">
        <v>43504</v>
      </c>
      <c r="AE1888" s="7">
        <v>43504</v>
      </c>
      <c r="AF1888">
        <v>0</v>
      </c>
      <c r="AG1888" t="s">
        <v>53</v>
      </c>
      <c r="AH1888" s="2">
        <v>0</v>
      </c>
      <c r="AI1888" s="1">
        <v>0</v>
      </c>
      <c r="AJ1888" s="1">
        <v>0</v>
      </c>
      <c r="AK1888" s="6" t="str">
        <f>+IF(Tabla1[[#This Row],[REQUEST_TY]]="SR MANTENIMIENTO CORRECTIVO", "EMERGENCIA", "OTROS")</f>
        <v>EMERGENCIA</v>
      </c>
      <c r="AL1888" s="6" t="str">
        <f>+_xlfn.IFS(Tabla1[[#This Row],[Veces obj]]&lt;=1,"0-1",Tabla1[[#This Row],[Veces obj]]&lt;=2,"1-2",Tabla1[[#This Row],[Veces obj]]&lt;=3,"2-3",TRUE,"&gt;3")</f>
        <v>0-1</v>
      </c>
      <c r="AM1888" s="6" t="str">
        <f>+_xlfn.IFS(MONTH(Tabla1[[#This Row],[MES]])&lt;=3,"Q1",MONTH(Tabla1[[#This Row],[MES]])&lt;=6,"Q2",MONTH(Tabla1[[#This Row],[MES]])&lt;=9,"Q3",TRUE,"Q4")</f>
        <v>Q1</v>
      </c>
      <c r="AN1888" t="str">
        <f>+IFERROR(VLOOKUP(Tabla1[[#This Row],[CUENTA]],CTAS[],2,0),"OTROS")</f>
        <v>OTROS</v>
      </c>
      <c r="AP1888" t="str">
        <f>+IFERROR(VLOOKUP(Tabla1[[#This Row],[EMPLEADO]],IS[],3,0),"OTROS")</f>
        <v>OTROS</v>
      </c>
      <c r="AQ1888" t="str">
        <f>+IFERROR(VLOOKUP(Tabla1[[#This Row],[EMPLEADO]],IS[[NÓMINA]:[INGENIERO]],2,0),"OTROS")</f>
        <v>OTROS</v>
      </c>
    </row>
    <row r="1889" spans="1:43" x14ac:dyDescent="0.25">
      <c r="A1889" t="s">
        <v>36</v>
      </c>
      <c r="B1889">
        <v>1</v>
      </c>
      <c r="C1889" t="s">
        <v>3888</v>
      </c>
      <c r="D1889" t="s">
        <v>3346</v>
      </c>
      <c r="E1889" t="s">
        <v>39</v>
      </c>
      <c r="F1889" t="s">
        <v>3889</v>
      </c>
      <c r="G1889" s="17" t="s">
        <v>3890</v>
      </c>
      <c r="H1889" t="s">
        <v>204</v>
      </c>
      <c r="I1889" t="s">
        <v>43</v>
      </c>
      <c r="J1889" t="s">
        <v>8</v>
      </c>
      <c r="K1889" t="s">
        <v>117</v>
      </c>
      <c r="L1889" t="s">
        <v>3728</v>
      </c>
      <c r="M1889" t="s">
        <v>206</v>
      </c>
      <c r="N1889">
        <v>0</v>
      </c>
      <c r="O1889" t="s">
        <v>47</v>
      </c>
      <c r="P1889" t="s">
        <v>822</v>
      </c>
      <c r="Q1889" t="s">
        <v>48</v>
      </c>
      <c r="R1889" t="s">
        <v>49</v>
      </c>
      <c r="S1889" t="s">
        <v>50</v>
      </c>
      <c r="T1889" t="s">
        <v>208</v>
      </c>
      <c r="U1889" t="s">
        <v>52</v>
      </c>
      <c r="V1889">
        <v>1</v>
      </c>
      <c r="W1889" s="1">
        <v>715.00000000000011</v>
      </c>
      <c r="X1889">
        <v>0</v>
      </c>
      <c r="Y1889">
        <v>9</v>
      </c>
      <c r="Z1889">
        <v>9</v>
      </c>
      <c r="AA1889">
        <v>1</v>
      </c>
      <c r="AB1889" s="2">
        <v>0</v>
      </c>
      <c r="AC1889" s="1">
        <v>0</v>
      </c>
      <c r="AD1889" s="7">
        <v>43496</v>
      </c>
      <c r="AE1889" s="7">
        <v>43496</v>
      </c>
      <c r="AF1889">
        <v>0</v>
      </c>
      <c r="AG1889" t="s">
        <v>53</v>
      </c>
      <c r="AH1889" s="2">
        <v>0</v>
      </c>
      <c r="AI1889" s="1">
        <v>0</v>
      </c>
      <c r="AJ1889" s="1">
        <v>0</v>
      </c>
      <c r="AK1889" s="6" t="str">
        <f>+IF(Tabla1[[#This Row],[REQUEST_TY]]="SR MANTENIMIENTO CORRECTIVO", "EMERGENCIA", "OTROS")</f>
        <v>OTROS</v>
      </c>
      <c r="AL1889" s="6" t="str">
        <f>+_xlfn.IFS(Tabla1[[#This Row],[Veces obj]]&lt;=1,"0-1",Tabla1[[#This Row],[Veces obj]]&lt;=2,"1-2",Tabla1[[#This Row],[Veces obj]]&lt;=3,"2-3",TRUE,"&gt;3")</f>
        <v>0-1</v>
      </c>
      <c r="AM1889" s="6" t="str">
        <f>+_xlfn.IFS(MONTH(Tabla1[[#This Row],[MES]])&lt;=3,"Q1",MONTH(Tabla1[[#This Row],[MES]])&lt;=6,"Q2",MONTH(Tabla1[[#This Row],[MES]])&lt;=9,"Q3",TRUE,"Q4")</f>
        <v>Q1</v>
      </c>
      <c r="AN1889" t="str">
        <f>+IFERROR(VLOOKUP(Tabla1[[#This Row],[CUENTA]],CTAS[],2,0),"OTROS")</f>
        <v>OTROS</v>
      </c>
      <c r="AP1889" t="str">
        <f>+IFERROR(VLOOKUP(Tabla1[[#This Row],[EMPLEADO]],IS[],3,0),"OTROS")</f>
        <v>OTROS</v>
      </c>
      <c r="AQ1889" t="str">
        <f>+IFERROR(VLOOKUP(Tabla1[[#This Row],[EMPLEADO]],IS[[NÓMINA]:[INGENIERO]],2,0),"OTROS")</f>
        <v>OTROS</v>
      </c>
    </row>
    <row r="1890" spans="1:43" x14ac:dyDescent="0.25">
      <c r="A1890" t="s">
        <v>36</v>
      </c>
      <c r="B1890">
        <v>1</v>
      </c>
      <c r="C1890" t="s">
        <v>3891</v>
      </c>
      <c r="D1890" t="s">
        <v>3346</v>
      </c>
      <c r="E1890" t="s">
        <v>39</v>
      </c>
      <c r="F1890" t="s">
        <v>3892</v>
      </c>
      <c r="G1890" s="17" t="s">
        <v>3890</v>
      </c>
      <c r="H1890" t="s">
        <v>204</v>
      </c>
      <c r="I1890" t="s">
        <v>43</v>
      </c>
      <c r="J1890" t="s">
        <v>8</v>
      </c>
      <c r="K1890" t="s">
        <v>117</v>
      </c>
      <c r="L1890" t="s">
        <v>3728</v>
      </c>
      <c r="M1890" t="s">
        <v>206</v>
      </c>
      <c r="N1890">
        <v>0</v>
      </c>
      <c r="O1890" t="s">
        <v>47</v>
      </c>
      <c r="P1890" t="s">
        <v>822</v>
      </c>
      <c r="Q1890" t="s">
        <v>48</v>
      </c>
      <c r="R1890" t="s">
        <v>49</v>
      </c>
      <c r="S1890" t="s">
        <v>50</v>
      </c>
      <c r="T1890" t="s">
        <v>208</v>
      </c>
      <c r="U1890" t="s">
        <v>52</v>
      </c>
      <c r="V1890">
        <v>1</v>
      </c>
      <c r="W1890" s="1">
        <v>715.00000000000011</v>
      </c>
      <c r="X1890">
        <v>0</v>
      </c>
      <c r="Y1890">
        <v>9</v>
      </c>
      <c r="Z1890">
        <v>9</v>
      </c>
      <c r="AA1890">
        <v>1</v>
      </c>
      <c r="AB1890" s="2">
        <v>0</v>
      </c>
      <c r="AC1890" s="1">
        <v>0</v>
      </c>
      <c r="AD1890" s="7">
        <v>43495</v>
      </c>
      <c r="AE1890" s="7">
        <v>43496</v>
      </c>
      <c r="AF1890">
        <v>1</v>
      </c>
      <c r="AG1890" t="s">
        <v>53</v>
      </c>
      <c r="AH1890" s="2">
        <v>0</v>
      </c>
      <c r="AI1890" s="1">
        <v>0</v>
      </c>
      <c r="AJ1890" s="1">
        <v>0</v>
      </c>
      <c r="AK1890" s="6" t="str">
        <f>+IF(Tabla1[[#This Row],[REQUEST_TY]]="SR MANTENIMIENTO CORRECTIVO", "EMERGENCIA", "OTROS")</f>
        <v>OTROS</v>
      </c>
      <c r="AL1890" s="6" t="str">
        <f>+_xlfn.IFS(Tabla1[[#This Row],[Veces obj]]&lt;=1,"0-1",Tabla1[[#This Row],[Veces obj]]&lt;=2,"1-2",Tabla1[[#This Row],[Veces obj]]&lt;=3,"2-3",TRUE,"&gt;3")</f>
        <v>0-1</v>
      </c>
      <c r="AM1890" s="6" t="str">
        <f>+_xlfn.IFS(MONTH(Tabla1[[#This Row],[MES]])&lt;=3,"Q1",MONTH(Tabla1[[#This Row],[MES]])&lt;=6,"Q2",MONTH(Tabla1[[#This Row],[MES]])&lt;=9,"Q3",TRUE,"Q4")</f>
        <v>Q1</v>
      </c>
      <c r="AN1890" t="str">
        <f>+IFERROR(VLOOKUP(Tabla1[[#This Row],[CUENTA]],CTAS[],2,0),"OTROS")</f>
        <v>OTROS</v>
      </c>
      <c r="AP1890" t="str">
        <f>+IFERROR(VLOOKUP(Tabla1[[#This Row],[EMPLEADO]],IS[],3,0),"OTROS")</f>
        <v>OTROS</v>
      </c>
      <c r="AQ1890" t="str">
        <f>+IFERROR(VLOOKUP(Tabla1[[#This Row],[EMPLEADO]],IS[[NÓMINA]:[INGENIERO]],2,0),"OTROS")</f>
        <v>OTROS</v>
      </c>
    </row>
    <row r="1891" spans="1:43" x14ac:dyDescent="0.25">
      <c r="A1891" t="s">
        <v>36</v>
      </c>
      <c r="B1891">
        <v>1</v>
      </c>
      <c r="C1891" t="s">
        <v>3893</v>
      </c>
      <c r="D1891" t="s">
        <v>3370</v>
      </c>
      <c r="E1891" t="s">
        <v>3742</v>
      </c>
      <c r="F1891" t="s">
        <v>3830</v>
      </c>
      <c r="G1891" s="17" t="s">
        <v>3894</v>
      </c>
      <c r="H1891" t="s">
        <v>384</v>
      </c>
      <c r="I1891" t="s">
        <v>43</v>
      </c>
      <c r="J1891" t="s">
        <v>8</v>
      </c>
      <c r="K1891" t="s">
        <v>3745</v>
      </c>
      <c r="L1891" t="s">
        <v>3895</v>
      </c>
      <c r="M1891" t="s">
        <v>505</v>
      </c>
      <c r="N1891">
        <v>0</v>
      </c>
      <c r="O1891" t="s">
        <v>47</v>
      </c>
      <c r="P1891" t="s">
        <v>822</v>
      </c>
      <c r="Q1891" t="s">
        <v>48</v>
      </c>
      <c r="R1891" t="s">
        <v>49</v>
      </c>
      <c r="S1891" t="s">
        <v>50</v>
      </c>
      <c r="T1891" t="s">
        <v>51</v>
      </c>
      <c r="U1891" t="s">
        <v>52</v>
      </c>
      <c r="V1891">
        <v>1</v>
      </c>
      <c r="W1891" s="1">
        <v>1072.5000000000002</v>
      </c>
      <c r="X1891">
        <v>0</v>
      </c>
      <c r="Y1891">
        <v>5</v>
      </c>
      <c r="Z1891">
        <v>5</v>
      </c>
      <c r="AA1891">
        <v>1</v>
      </c>
      <c r="AB1891" s="2">
        <v>0</v>
      </c>
      <c r="AC1891" s="1">
        <v>0</v>
      </c>
      <c r="AD1891" s="7">
        <v>43432</v>
      </c>
      <c r="AE1891" s="7">
        <v>43496</v>
      </c>
      <c r="AF1891">
        <v>44</v>
      </c>
      <c r="AG1891" t="s">
        <v>3826</v>
      </c>
      <c r="AH1891" s="2">
        <v>0</v>
      </c>
      <c r="AI1891" s="1">
        <v>0</v>
      </c>
      <c r="AJ1891" s="1">
        <v>0</v>
      </c>
      <c r="AK1891" s="6" t="str">
        <f>+IF(Tabla1[[#This Row],[REQUEST_TY]]="SR MANTENIMIENTO CORRECTIVO", "EMERGENCIA", "OTROS")</f>
        <v>OTROS</v>
      </c>
      <c r="AL1891" s="6" t="str">
        <f>+_xlfn.IFS(Tabla1[[#This Row],[Veces obj]]&lt;=1,"0-1",Tabla1[[#This Row],[Veces obj]]&lt;=2,"1-2",Tabla1[[#This Row],[Veces obj]]&lt;=3,"2-3",TRUE,"&gt;3")</f>
        <v>0-1</v>
      </c>
      <c r="AM1891" s="6" t="str">
        <f>+_xlfn.IFS(MONTH(Tabla1[[#This Row],[MES]])&lt;=3,"Q1",MONTH(Tabla1[[#This Row],[MES]])&lt;=6,"Q2",MONTH(Tabla1[[#This Row],[MES]])&lt;=9,"Q3",TRUE,"Q4")</f>
        <v>Q1</v>
      </c>
      <c r="AN1891" t="str">
        <f>+IFERROR(VLOOKUP(Tabla1[[#This Row],[CUENTA]],CTAS[],2,0),"OTROS")</f>
        <v>OTROS</v>
      </c>
      <c r="AP1891" t="str">
        <f>+IFERROR(VLOOKUP(Tabla1[[#This Row],[EMPLEADO]],IS[],3,0),"OTROS")</f>
        <v>OTROS</v>
      </c>
      <c r="AQ1891" t="str">
        <f>+IFERROR(VLOOKUP(Tabla1[[#This Row],[EMPLEADO]],IS[[NÓMINA]:[INGENIERO]],2,0),"OTROS")</f>
        <v>OTROS</v>
      </c>
    </row>
    <row r="1892" spans="1:43" x14ac:dyDescent="0.25">
      <c r="A1892" t="s">
        <v>4444</v>
      </c>
      <c r="B1892">
        <v>1</v>
      </c>
      <c r="C1892" t="s">
        <v>4445</v>
      </c>
      <c r="D1892" t="s">
        <v>3370</v>
      </c>
      <c r="E1892" t="s">
        <v>3742</v>
      </c>
      <c r="F1892" t="s">
        <v>4446</v>
      </c>
      <c r="G1892" s="17" t="s">
        <v>4447</v>
      </c>
      <c r="H1892" t="s">
        <v>679</v>
      </c>
      <c r="I1892" t="s">
        <v>43</v>
      </c>
      <c r="J1892" t="s">
        <v>8</v>
      </c>
      <c r="K1892" t="s">
        <v>3745</v>
      </c>
      <c r="L1892" t="s">
        <v>4448</v>
      </c>
      <c r="M1892" t="s">
        <v>131</v>
      </c>
      <c r="N1892">
        <v>0</v>
      </c>
      <c r="O1892" t="s">
        <v>47</v>
      </c>
      <c r="P1892" t="s">
        <v>822</v>
      </c>
      <c r="Q1892" t="s">
        <v>48</v>
      </c>
      <c r="R1892" t="s">
        <v>49</v>
      </c>
      <c r="S1892" t="s">
        <v>50</v>
      </c>
      <c r="T1892" t="s">
        <v>51</v>
      </c>
      <c r="U1892" t="s">
        <v>52</v>
      </c>
      <c r="V1892">
        <v>1</v>
      </c>
      <c r="W1892" s="1">
        <v>1072.5000000000002</v>
      </c>
      <c r="X1892">
        <v>0</v>
      </c>
      <c r="Y1892">
        <v>5</v>
      </c>
      <c r="Z1892">
        <v>5</v>
      </c>
      <c r="AA1892">
        <v>1</v>
      </c>
      <c r="AB1892" s="2">
        <v>0</v>
      </c>
      <c r="AC1892" s="1">
        <v>0</v>
      </c>
      <c r="AD1892" s="7">
        <v>43426</v>
      </c>
      <c r="AE1892" s="7">
        <v>43509</v>
      </c>
      <c r="AF1892">
        <v>56</v>
      </c>
      <c r="AG1892" t="s">
        <v>3826</v>
      </c>
      <c r="AH1892" s="2">
        <v>0</v>
      </c>
      <c r="AI1892" s="1">
        <v>0</v>
      </c>
      <c r="AJ1892" s="1">
        <v>0</v>
      </c>
      <c r="AK1892" s="6" t="str">
        <f>+IF(Tabla1[[#This Row],[REQUEST_TY]]="SR MANTENIMIENTO CORRECTIVO", "EMERGENCIA", "OTROS")</f>
        <v>OTROS</v>
      </c>
      <c r="AL1892" s="6" t="str">
        <f>+_xlfn.IFS(Tabla1[[#This Row],[Veces obj]]&lt;=1,"0-1",Tabla1[[#This Row],[Veces obj]]&lt;=2,"1-2",Tabla1[[#This Row],[Veces obj]]&lt;=3,"2-3",TRUE,"&gt;3")</f>
        <v>0-1</v>
      </c>
      <c r="AM1892" s="6" t="str">
        <f>+_xlfn.IFS(MONTH(Tabla1[[#This Row],[MES]])&lt;=3,"Q1",MONTH(Tabla1[[#This Row],[MES]])&lt;=6,"Q2",MONTH(Tabla1[[#This Row],[MES]])&lt;=9,"Q3",TRUE,"Q4")</f>
        <v>Q1</v>
      </c>
      <c r="AN1892" t="str">
        <f>+IFERROR(VLOOKUP(Tabla1[[#This Row],[CUENTA]],CTAS[],2,0),"OTROS")</f>
        <v>OTROS</v>
      </c>
      <c r="AP1892" t="str">
        <f>+IFERROR(VLOOKUP(Tabla1[[#This Row],[EMPLEADO]],IS[],3,0),"OTROS")</f>
        <v>OTROS</v>
      </c>
      <c r="AQ1892" t="str">
        <f>+IFERROR(VLOOKUP(Tabla1[[#This Row],[EMPLEADO]],IS[[NÓMINA]:[INGENIERO]],2,0),"OTROS")</f>
        <v>OTROS</v>
      </c>
    </row>
    <row r="1893" spans="1:43" x14ac:dyDescent="0.25">
      <c r="A1893" t="s">
        <v>4444</v>
      </c>
      <c r="B1893">
        <v>1</v>
      </c>
      <c r="C1893" t="s">
        <v>4449</v>
      </c>
      <c r="D1893" t="s">
        <v>3370</v>
      </c>
      <c r="E1893" t="s">
        <v>3742</v>
      </c>
      <c r="F1893" t="s">
        <v>4450</v>
      </c>
      <c r="G1893" s="17" t="s">
        <v>4451</v>
      </c>
      <c r="H1893" t="s">
        <v>213</v>
      </c>
      <c r="I1893" t="s">
        <v>43</v>
      </c>
      <c r="J1893" t="s">
        <v>8</v>
      </c>
      <c r="K1893" t="s">
        <v>3745</v>
      </c>
      <c r="L1893" t="s">
        <v>4452</v>
      </c>
      <c r="M1893" t="s">
        <v>640</v>
      </c>
      <c r="N1893">
        <v>0</v>
      </c>
      <c r="O1893" t="s">
        <v>47</v>
      </c>
      <c r="P1893" t="s">
        <v>822</v>
      </c>
      <c r="Q1893" t="s">
        <v>48</v>
      </c>
      <c r="R1893" t="s">
        <v>49</v>
      </c>
      <c r="S1893" t="s">
        <v>50</v>
      </c>
      <c r="T1893" t="s">
        <v>51</v>
      </c>
      <c r="U1893" t="s">
        <v>52</v>
      </c>
      <c r="V1893">
        <v>1</v>
      </c>
      <c r="W1893" s="1">
        <v>1072.5000000000002</v>
      </c>
      <c r="X1893">
        <v>0</v>
      </c>
      <c r="Y1893">
        <v>5</v>
      </c>
      <c r="Z1893">
        <v>5</v>
      </c>
      <c r="AA1893">
        <v>1</v>
      </c>
      <c r="AB1893" s="2">
        <v>0</v>
      </c>
      <c r="AC1893" s="1">
        <v>0</v>
      </c>
      <c r="AD1893" s="7">
        <v>43432</v>
      </c>
      <c r="AE1893" s="7">
        <v>43517</v>
      </c>
      <c r="AF1893">
        <v>58</v>
      </c>
      <c r="AG1893" t="s">
        <v>3826</v>
      </c>
      <c r="AH1893" s="2">
        <v>0</v>
      </c>
      <c r="AI1893" s="1">
        <v>0</v>
      </c>
      <c r="AJ1893" s="1">
        <v>0</v>
      </c>
      <c r="AK1893" s="6" t="str">
        <f>+IF(Tabla1[[#This Row],[REQUEST_TY]]="SR MANTENIMIENTO CORRECTIVO", "EMERGENCIA", "OTROS")</f>
        <v>OTROS</v>
      </c>
      <c r="AL1893" s="6" t="str">
        <f>+_xlfn.IFS(Tabla1[[#This Row],[Veces obj]]&lt;=1,"0-1",Tabla1[[#This Row],[Veces obj]]&lt;=2,"1-2",Tabla1[[#This Row],[Veces obj]]&lt;=3,"2-3",TRUE,"&gt;3")</f>
        <v>0-1</v>
      </c>
      <c r="AM1893" s="6" t="str">
        <f>+_xlfn.IFS(MONTH(Tabla1[[#This Row],[MES]])&lt;=3,"Q1",MONTH(Tabla1[[#This Row],[MES]])&lt;=6,"Q2",MONTH(Tabla1[[#This Row],[MES]])&lt;=9,"Q3",TRUE,"Q4")</f>
        <v>Q1</v>
      </c>
      <c r="AN1893" t="str">
        <f>+IFERROR(VLOOKUP(Tabla1[[#This Row],[CUENTA]],CTAS[],2,0),"OTROS")</f>
        <v>OTROS</v>
      </c>
      <c r="AP1893" t="str">
        <f>+IFERROR(VLOOKUP(Tabla1[[#This Row],[EMPLEADO]],IS[],3,0),"OTROS")</f>
        <v>OTROS</v>
      </c>
      <c r="AQ1893" t="str">
        <f>+IFERROR(VLOOKUP(Tabla1[[#This Row],[EMPLEADO]],IS[[NÓMINA]:[INGENIERO]],2,0),"OTROS")</f>
        <v>OTROS</v>
      </c>
    </row>
    <row r="1894" spans="1:43" x14ac:dyDescent="0.25">
      <c r="A1894" t="s">
        <v>4444</v>
      </c>
      <c r="B1894">
        <v>1</v>
      </c>
      <c r="C1894" t="s">
        <v>4453</v>
      </c>
      <c r="D1894" t="s">
        <v>3370</v>
      </c>
      <c r="E1894" t="s">
        <v>3742</v>
      </c>
      <c r="F1894" t="s">
        <v>4454</v>
      </c>
      <c r="G1894" s="17" t="s">
        <v>4455</v>
      </c>
      <c r="H1894" t="s">
        <v>384</v>
      </c>
      <c r="I1894" t="s">
        <v>43</v>
      </c>
      <c r="J1894" t="s">
        <v>8</v>
      </c>
      <c r="K1894" t="s">
        <v>3745</v>
      </c>
      <c r="L1894" t="s">
        <v>4456</v>
      </c>
      <c r="M1894" t="s">
        <v>736</v>
      </c>
      <c r="N1894">
        <v>0</v>
      </c>
      <c r="O1894" t="s">
        <v>47</v>
      </c>
      <c r="P1894" t="s">
        <v>822</v>
      </c>
      <c r="Q1894" t="s">
        <v>48</v>
      </c>
      <c r="R1894" t="s">
        <v>49</v>
      </c>
      <c r="S1894" t="s">
        <v>50</v>
      </c>
      <c r="T1894" t="s">
        <v>51</v>
      </c>
      <c r="U1894" t="s">
        <v>52</v>
      </c>
      <c r="V1894">
        <v>1</v>
      </c>
      <c r="W1894" s="1">
        <v>1072.5000000000002</v>
      </c>
      <c r="X1894">
        <v>0</v>
      </c>
      <c r="Y1894">
        <v>5</v>
      </c>
      <c r="Z1894">
        <v>5</v>
      </c>
      <c r="AA1894">
        <v>1</v>
      </c>
      <c r="AB1894" s="2">
        <v>0</v>
      </c>
      <c r="AC1894" s="1">
        <v>0</v>
      </c>
      <c r="AD1894" s="7">
        <v>43432</v>
      </c>
      <c r="AE1894" s="7">
        <v>43518</v>
      </c>
      <c r="AF1894">
        <v>59</v>
      </c>
      <c r="AG1894" t="s">
        <v>3826</v>
      </c>
      <c r="AH1894" s="2">
        <v>0</v>
      </c>
      <c r="AI1894" s="1">
        <v>0</v>
      </c>
      <c r="AJ1894" s="1">
        <v>0</v>
      </c>
      <c r="AK1894" s="6" t="str">
        <f>+IF(Tabla1[[#This Row],[REQUEST_TY]]="SR MANTENIMIENTO CORRECTIVO", "EMERGENCIA", "OTROS")</f>
        <v>OTROS</v>
      </c>
      <c r="AL1894" s="6" t="str">
        <f>+_xlfn.IFS(Tabla1[[#This Row],[Veces obj]]&lt;=1,"0-1",Tabla1[[#This Row],[Veces obj]]&lt;=2,"1-2",Tabla1[[#This Row],[Veces obj]]&lt;=3,"2-3",TRUE,"&gt;3")</f>
        <v>0-1</v>
      </c>
      <c r="AM1894" s="6" t="str">
        <f>+_xlfn.IFS(MONTH(Tabla1[[#This Row],[MES]])&lt;=3,"Q1",MONTH(Tabla1[[#This Row],[MES]])&lt;=6,"Q2",MONTH(Tabla1[[#This Row],[MES]])&lt;=9,"Q3",TRUE,"Q4")</f>
        <v>Q1</v>
      </c>
      <c r="AN1894" t="str">
        <f>+IFERROR(VLOOKUP(Tabla1[[#This Row],[CUENTA]],CTAS[],2,0),"OTROS")</f>
        <v>OTROS</v>
      </c>
      <c r="AP1894" t="str">
        <f>+IFERROR(VLOOKUP(Tabla1[[#This Row],[EMPLEADO]],IS[],3,0),"OTROS")</f>
        <v>OTROS</v>
      </c>
      <c r="AQ1894" t="str">
        <f>+IFERROR(VLOOKUP(Tabla1[[#This Row],[EMPLEADO]],IS[[NÓMINA]:[INGENIERO]],2,0),"OTROS")</f>
        <v>OTROS</v>
      </c>
    </row>
    <row r="1895" spans="1:43" x14ac:dyDescent="0.25">
      <c r="A1895" t="s">
        <v>4444</v>
      </c>
      <c r="B1895">
        <v>1</v>
      </c>
      <c r="C1895" t="s">
        <v>4457</v>
      </c>
      <c r="D1895" t="s">
        <v>3370</v>
      </c>
      <c r="E1895" t="s">
        <v>3742</v>
      </c>
      <c r="F1895" t="s">
        <v>4454</v>
      </c>
      <c r="G1895" s="17" t="s">
        <v>4458</v>
      </c>
      <c r="H1895" t="s">
        <v>384</v>
      </c>
      <c r="I1895" t="s">
        <v>43</v>
      </c>
      <c r="J1895" t="s">
        <v>8</v>
      </c>
      <c r="K1895" t="s">
        <v>71</v>
      </c>
      <c r="L1895" t="s">
        <v>4459</v>
      </c>
      <c r="M1895" t="s">
        <v>1692</v>
      </c>
      <c r="N1895">
        <v>0</v>
      </c>
      <c r="O1895" t="s">
        <v>47</v>
      </c>
      <c r="P1895" t="s">
        <v>822</v>
      </c>
      <c r="Q1895" t="s">
        <v>48</v>
      </c>
      <c r="R1895" t="s">
        <v>49</v>
      </c>
      <c r="S1895" t="s">
        <v>50</v>
      </c>
      <c r="T1895" t="s">
        <v>208</v>
      </c>
      <c r="U1895" t="s">
        <v>52</v>
      </c>
      <c r="V1895">
        <v>1</v>
      </c>
      <c r="W1895" s="1">
        <v>1072.5000000000002</v>
      </c>
      <c r="X1895">
        <v>0</v>
      </c>
      <c r="Y1895">
        <v>9</v>
      </c>
      <c r="Z1895">
        <v>9</v>
      </c>
      <c r="AA1895">
        <v>1</v>
      </c>
      <c r="AB1895" s="2">
        <v>0</v>
      </c>
      <c r="AC1895" s="1">
        <v>0</v>
      </c>
      <c r="AD1895" s="7">
        <v>43524</v>
      </c>
      <c r="AE1895" s="7">
        <v>43524</v>
      </c>
      <c r="AF1895">
        <v>0</v>
      </c>
      <c r="AG1895" t="s">
        <v>53</v>
      </c>
      <c r="AH1895" s="2">
        <v>0</v>
      </c>
      <c r="AI1895" s="1">
        <v>0</v>
      </c>
      <c r="AJ1895" s="1">
        <v>0</v>
      </c>
      <c r="AK1895" s="6" t="str">
        <f>+IF(Tabla1[[#This Row],[REQUEST_TY]]="SR MANTENIMIENTO CORRECTIVO", "EMERGENCIA", "OTROS")</f>
        <v>OTROS</v>
      </c>
      <c r="AL1895" s="6" t="str">
        <f>+_xlfn.IFS(Tabla1[[#This Row],[Veces obj]]&lt;=1,"0-1",Tabla1[[#This Row],[Veces obj]]&lt;=2,"1-2",Tabla1[[#This Row],[Veces obj]]&lt;=3,"2-3",TRUE,"&gt;3")</f>
        <v>0-1</v>
      </c>
      <c r="AM1895" s="6" t="str">
        <f>+_xlfn.IFS(MONTH(Tabla1[[#This Row],[MES]])&lt;=3,"Q1",MONTH(Tabla1[[#This Row],[MES]])&lt;=6,"Q2",MONTH(Tabla1[[#This Row],[MES]])&lt;=9,"Q3",TRUE,"Q4")</f>
        <v>Q1</v>
      </c>
      <c r="AN1895" t="str">
        <f>+IFERROR(VLOOKUP(Tabla1[[#This Row],[CUENTA]],CTAS[],2,0),"OTROS")</f>
        <v>OTROS</v>
      </c>
      <c r="AP1895" t="str">
        <f>+IFERROR(VLOOKUP(Tabla1[[#This Row],[EMPLEADO]],IS[],3,0),"OTROS")</f>
        <v>OTROS</v>
      </c>
      <c r="AQ1895" t="str">
        <f>+IFERROR(VLOOKUP(Tabla1[[#This Row],[EMPLEADO]],IS[[NÓMINA]:[INGENIERO]],2,0),"OTROS")</f>
        <v>OTROS</v>
      </c>
    </row>
    <row r="1896" spans="1:43" x14ac:dyDescent="0.25">
      <c r="A1896" t="s">
        <v>4444</v>
      </c>
      <c r="B1896">
        <v>1</v>
      </c>
      <c r="C1896" t="s">
        <v>4460</v>
      </c>
      <c r="D1896" t="s">
        <v>3370</v>
      </c>
      <c r="E1896" t="s">
        <v>3742</v>
      </c>
      <c r="F1896" t="s">
        <v>4454</v>
      </c>
      <c r="G1896" s="17" t="s">
        <v>4461</v>
      </c>
      <c r="H1896" t="s">
        <v>384</v>
      </c>
      <c r="I1896" t="s">
        <v>43</v>
      </c>
      <c r="J1896" t="s">
        <v>8</v>
      </c>
      <c r="K1896" t="s">
        <v>3745</v>
      </c>
      <c r="L1896" t="s">
        <v>4462</v>
      </c>
      <c r="M1896" t="s">
        <v>736</v>
      </c>
      <c r="N1896">
        <v>0</v>
      </c>
      <c r="O1896" t="s">
        <v>47</v>
      </c>
      <c r="P1896" t="s">
        <v>822</v>
      </c>
      <c r="Q1896" t="s">
        <v>48</v>
      </c>
      <c r="R1896" t="s">
        <v>49</v>
      </c>
      <c r="S1896" t="s">
        <v>50</v>
      </c>
      <c r="T1896" t="s">
        <v>51</v>
      </c>
      <c r="U1896" t="s">
        <v>52</v>
      </c>
      <c r="V1896">
        <v>1</v>
      </c>
      <c r="W1896" s="1">
        <v>1072.5000000000002</v>
      </c>
      <c r="X1896">
        <v>0</v>
      </c>
      <c r="Y1896">
        <v>5</v>
      </c>
      <c r="Z1896">
        <v>5</v>
      </c>
      <c r="AA1896">
        <v>1</v>
      </c>
      <c r="AB1896" s="2">
        <v>0</v>
      </c>
      <c r="AC1896" s="1">
        <v>0</v>
      </c>
      <c r="AD1896" s="7">
        <v>43432</v>
      </c>
      <c r="AE1896" s="7">
        <v>43522</v>
      </c>
      <c r="AF1896">
        <v>61</v>
      </c>
      <c r="AG1896" t="s">
        <v>3826</v>
      </c>
      <c r="AH1896" s="2">
        <v>0</v>
      </c>
      <c r="AI1896" s="1">
        <v>0</v>
      </c>
      <c r="AJ1896" s="1">
        <v>0</v>
      </c>
      <c r="AK1896" s="6" t="str">
        <f>+IF(Tabla1[[#This Row],[REQUEST_TY]]="SR MANTENIMIENTO CORRECTIVO", "EMERGENCIA", "OTROS")</f>
        <v>OTROS</v>
      </c>
      <c r="AL1896" s="6" t="str">
        <f>+_xlfn.IFS(Tabla1[[#This Row],[Veces obj]]&lt;=1,"0-1",Tabla1[[#This Row],[Veces obj]]&lt;=2,"1-2",Tabla1[[#This Row],[Veces obj]]&lt;=3,"2-3",TRUE,"&gt;3")</f>
        <v>0-1</v>
      </c>
      <c r="AM1896" s="6" t="str">
        <f>+_xlfn.IFS(MONTH(Tabla1[[#This Row],[MES]])&lt;=3,"Q1",MONTH(Tabla1[[#This Row],[MES]])&lt;=6,"Q2",MONTH(Tabla1[[#This Row],[MES]])&lt;=9,"Q3",TRUE,"Q4")</f>
        <v>Q1</v>
      </c>
      <c r="AN1896" t="str">
        <f>+IFERROR(VLOOKUP(Tabla1[[#This Row],[CUENTA]],CTAS[],2,0),"OTROS")</f>
        <v>OTROS</v>
      </c>
      <c r="AP1896" t="str">
        <f>+IFERROR(VLOOKUP(Tabla1[[#This Row],[EMPLEADO]],IS[],3,0),"OTROS")</f>
        <v>OTROS</v>
      </c>
      <c r="AQ1896" t="str">
        <f>+IFERROR(VLOOKUP(Tabla1[[#This Row],[EMPLEADO]],IS[[NÓMINA]:[INGENIERO]],2,0),"OTROS")</f>
        <v>OTROS</v>
      </c>
    </row>
    <row r="1897" spans="1:43" x14ac:dyDescent="0.25">
      <c r="A1897" t="s">
        <v>4444</v>
      </c>
      <c r="B1897">
        <v>1</v>
      </c>
      <c r="C1897" t="s">
        <v>4463</v>
      </c>
      <c r="D1897" t="s">
        <v>3370</v>
      </c>
      <c r="E1897" t="s">
        <v>3742</v>
      </c>
      <c r="F1897" t="s">
        <v>4454</v>
      </c>
      <c r="G1897" s="17" t="s">
        <v>4464</v>
      </c>
      <c r="H1897" t="s">
        <v>384</v>
      </c>
      <c r="I1897" t="s">
        <v>43</v>
      </c>
      <c r="J1897" t="s">
        <v>8</v>
      </c>
      <c r="K1897" t="s">
        <v>3745</v>
      </c>
      <c r="L1897" t="s">
        <v>4465</v>
      </c>
      <c r="M1897" t="s">
        <v>736</v>
      </c>
      <c r="N1897">
        <v>0</v>
      </c>
      <c r="O1897" t="s">
        <v>47</v>
      </c>
      <c r="P1897" t="s">
        <v>822</v>
      </c>
      <c r="Q1897" t="s">
        <v>48</v>
      </c>
      <c r="R1897" t="s">
        <v>49</v>
      </c>
      <c r="S1897" t="s">
        <v>50</v>
      </c>
      <c r="T1897" t="s">
        <v>51</v>
      </c>
      <c r="U1897" t="s">
        <v>52</v>
      </c>
      <c r="V1897">
        <v>1</v>
      </c>
      <c r="W1897" s="1">
        <v>1072.5000000000002</v>
      </c>
      <c r="X1897">
        <v>0</v>
      </c>
      <c r="Y1897">
        <v>5</v>
      </c>
      <c r="Z1897">
        <v>5</v>
      </c>
      <c r="AA1897">
        <v>1</v>
      </c>
      <c r="AB1897" s="2">
        <v>0</v>
      </c>
      <c r="AC1897" s="1">
        <v>0</v>
      </c>
      <c r="AD1897" s="7">
        <v>43432</v>
      </c>
      <c r="AE1897" s="7">
        <v>43523</v>
      </c>
      <c r="AF1897">
        <v>62</v>
      </c>
      <c r="AG1897" t="s">
        <v>3826</v>
      </c>
      <c r="AH1897" s="2">
        <v>0</v>
      </c>
      <c r="AI1897" s="1">
        <v>0</v>
      </c>
      <c r="AJ1897" s="1">
        <v>0</v>
      </c>
      <c r="AK1897" s="6" t="str">
        <f>+IF(Tabla1[[#This Row],[REQUEST_TY]]="SR MANTENIMIENTO CORRECTIVO", "EMERGENCIA", "OTROS")</f>
        <v>OTROS</v>
      </c>
      <c r="AL1897" s="6" t="str">
        <f>+_xlfn.IFS(Tabla1[[#This Row],[Veces obj]]&lt;=1,"0-1",Tabla1[[#This Row],[Veces obj]]&lt;=2,"1-2",Tabla1[[#This Row],[Veces obj]]&lt;=3,"2-3",TRUE,"&gt;3")</f>
        <v>0-1</v>
      </c>
      <c r="AM1897" s="6" t="str">
        <f>+_xlfn.IFS(MONTH(Tabla1[[#This Row],[MES]])&lt;=3,"Q1",MONTH(Tabla1[[#This Row],[MES]])&lt;=6,"Q2",MONTH(Tabla1[[#This Row],[MES]])&lt;=9,"Q3",TRUE,"Q4")</f>
        <v>Q1</v>
      </c>
      <c r="AN1897" t="str">
        <f>+IFERROR(VLOOKUP(Tabla1[[#This Row],[CUENTA]],CTAS[],2,0),"OTROS")</f>
        <v>OTROS</v>
      </c>
      <c r="AP1897" t="str">
        <f>+IFERROR(VLOOKUP(Tabla1[[#This Row],[EMPLEADO]],IS[],3,0),"OTROS")</f>
        <v>OTROS</v>
      </c>
      <c r="AQ1897" t="str">
        <f>+IFERROR(VLOOKUP(Tabla1[[#This Row],[EMPLEADO]],IS[[NÓMINA]:[INGENIERO]],2,0),"OTROS")</f>
        <v>OTROS</v>
      </c>
    </row>
    <row r="1898" spans="1:43" x14ac:dyDescent="0.25">
      <c r="A1898" t="s">
        <v>4444</v>
      </c>
      <c r="B1898">
        <v>1</v>
      </c>
      <c r="C1898" t="s">
        <v>4466</v>
      </c>
      <c r="D1898" t="s">
        <v>3370</v>
      </c>
      <c r="E1898" t="s">
        <v>3742</v>
      </c>
      <c r="F1898" t="s">
        <v>4454</v>
      </c>
      <c r="G1898" s="17" t="s">
        <v>4467</v>
      </c>
      <c r="H1898" t="s">
        <v>384</v>
      </c>
      <c r="I1898" t="s">
        <v>43</v>
      </c>
      <c r="J1898" t="s">
        <v>8</v>
      </c>
      <c r="K1898" t="s">
        <v>3745</v>
      </c>
      <c r="L1898" t="s">
        <v>4468</v>
      </c>
      <c r="M1898" t="s">
        <v>736</v>
      </c>
      <c r="N1898">
        <v>0</v>
      </c>
      <c r="O1898" t="s">
        <v>47</v>
      </c>
      <c r="P1898" t="s">
        <v>822</v>
      </c>
      <c r="Q1898" t="s">
        <v>48</v>
      </c>
      <c r="R1898" t="s">
        <v>49</v>
      </c>
      <c r="S1898" t="s">
        <v>50</v>
      </c>
      <c r="T1898" t="s">
        <v>51</v>
      </c>
      <c r="U1898" t="s">
        <v>52</v>
      </c>
      <c r="V1898">
        <v>1</v>
      </c>
      <c r="W1898" s="1">
        <v>1072.5000000000002</v>
      </c>
      <c r="X1898">
        <v>0</v>
      </c>
      <c r="Y1898">
        <v>5</v>
      </c>
      <c r="Z1898">
        <v>5</v>
      </c>
      <c r="AA1898">
        <v>1</v>
      </c>
      <c r="AB1898" s="2">
        <v>0</v>
      </c>
      <c r="AC1898" s="1">
        <v>0</v>
      </c>
      <c r="AD1898" s="7">
        <v>43432</v>
      </c>
      <c r="AE1898" s="7">
        <v>43522</v>
      </c>
      <c r="AF1898">
        <v>61</v>
      </c>
      <c r="AG1898" t="s">
        <v>3826</v>
      </c>
      <c r="AH1898" s="2">
        <v>0</v>
      </c>
      <c r="AI1898" s="1">
        <v>0</v>
      </c>
      <c r="AJ1898" s="1">
        <v>0</v>
      </c>
      <c r="AK1898" s="6" t="str">
        <f>+IF(Tabla1[[#This Row],[REQUEST_TY]]="SR MANTENIMIENTO CORRECTIVO", "EMERGENCIA", "OTROS")</f>
        <v>OTROS</v>
      </c>
      <c r="AL1898" s="6" t="str">
        <f>+_xlfn.IFS(Tabla1[[#This Row],[Veces obj]]&lt;=1,"0-1",Tabla1[[#This Row],[Veces obj]]&lt;=2,"1-2",Tabla1[[#This Row],[Veces obj]]&lt;=3,"2-3",TRUE,"&gt;3")</f>
        <v>0-1</v>
      </c>
      <c r="AM1898" s="6" t="str">
        <f>+_xlfn.IFS(MONTH(Tabla1[[#This Row],[MES]])&lt;=3,"Q1",MONTH(Tabla1[[#This Row],[MES]])&lt;=6,"Q2",MONTH(Tabla1[[#This Row],[MES]])&lt;=9,"Q3",TRUE,"Q4")</f>
        <v>Q1</v>
      </c>
      <c r="AN1898" t="str">
        <f>+IFERROR(VLOOKUP(Tabla1[[#This Row],[CUENTA]],CTAS[],2,0),"OTROS")</f>
        <v>OTROS</v>
      </c>
      <c r="AP1898" t="str">
        <f>+IFERROR(VLOOKUP(Tabla1[[#This Row],[EMPLEADO]],IS[],3,0),"OTROS")</f>
        <v>OTROS</v>
      </c>
      <c r="AQ1898" t="str">
        <f>+IFERROR(VLOOKUP(Tabla1[[#This Row],[EMPLEADO]],IS[[NÓMINA]:[INGENIERO]],2,0),"OTROS")</f>
        <v>OTROS</v>
      </c>
    </row>
    <row r="1899" spans="1:43" x14ac:dyDescent="0.25">
      <c r="A1899" t="s">
        <v>4444</v>
      </c>
      <c r="B1899">
        <v>1</v>
      </c>
      <c r="C1899" t="s">
        <v>4469</v>
      </c>
      <c r="D1899" t="s">
        <v>3370</v>
      </c>
      <c r="E1899" t="s">
        <v>3742</v>
      </c>
      <c r="F1899" t="s">
        <v>4454</v>
      </c>
      <c r="G1899" s="17" t="s">
        <v>4470</v>
      </c>
      <c r="H1899" t="s">
        <v>384</v>
      </c>
      <c r="I1899" t="s">
        <v>43</v>
      </c>
      <c r="J1899" t="s">
        <v>8</v>
      </c>
      <c r="K1899" t="s">
        <v>3745</v>
      </c>
      <c r="L1899" t="s">
        <v>4471</v>
      </c>
      <c r="M1899" t="s">
        <v>736</v>
      </c>
      <c r="N1899">
        <v>0</v>
      </c>
      <c r="O1899" t="s">
        <v>47</v>
      </c>
      <c r="P1899" t="s">
        <v>822</v>
      </c>
      <c r="Q1899" t="s">
        <v>48</v>
      </c>
      <c r="R1899" t="s">
        <v>49</v>
      </c>
      <c r="S1899" t="s">
        <v>50</v>
      </c>
      <c r="T1899" t="s">
        <v>51</v>
      </c>
      <c r="U1899" t="s">
        <v>52</v>
      </c>
      <c r="V1899">
        <v>1</v>
      </c>
      <c r="W1899" s="1">
        <v>1072.5000000000002</v>
      </c>
      <c r="X1899">
        <v>0</v>
      </c>
      <c r="Y1899">
        <v>5</v>
      </c>
      <c r="Z1899">
        <v>5</v>
      </c>
      <c r="AA1899">
        <v>1</v>
      </c>
      <c r="AB1899" s="2">
        <v>0</v>
      </c>
      <c r="AC1899" s="1">
        <v>0</v>
      </c>
      <c r="AD1899" s="7">
        <v>43432</v>
      </c>
      <c r="AE1899" s="7">
        <v>43522</v>
      </c>
      <c r="AF1899">
        <v>61</v>
      </c>
      <c r="AG1899" t="s">
        <v>3826</v>
      </c>
      <c r="AH1899" s="2">
        <v>0</v>
      </c>
      <c r="AI1899" s="1">
        <v>0</v>
      </c>
      <c r="AJ1899" s="1">
        <v>0</v>
      </c>
      <c r="AK1899" s="6" t="str">
        <f>+IF(Tabla1[[#This Row],[REQUEST_TY]]="SR MANTENIMIENTO CORRECTIVO", "EMERGENCIA", "OTROS")</f>
        <v>OTROS</v>
      </c>
      <c r="AL1899" s="6" t="str">
        <f>+_xlfn.IFS(Tabla1[[#This Row],[Veces obj]]&lt;=1,"0-1",Tabla1[[#This Row],[Veces obj]]&lt;=2,"1-2",Tabla1[[#This Row],[Veces obj]]&lt;=3,"2-3",TRUE,"&gt;3")</f>
        <v>0-1</v>
      </c>
      <c r="AM1899" s="6" t="str">
        <f>+_xlfn.IFS(MONTH(Tabla1[[#This Row],[MES]])&lt;=3,"Q1",MONTH(Tabla1[[#This Row],[MES]])&lt;=6,"Q2",MONTH(Tabla1[[#This Row],[MES]])&lt;=9,"Q3",TRUE,"Q4")</f>
        <v>Q1</v>
      </c>
      <c r="AN1899" t="str">
        <f>+IFERROR(VLOOKUP(Tabla1[[#This Row],[CUENTA]],CTAS[],2,0),"OTROS")</f>
        <v>OTROS</v>
      </c>
      <c r="AP1899" t="str">
        <f>+IFERROR(VLOOKUP(Tabla1[[#This Row],[EMPLEADO]],IS[],3,0),"OTROS")</f>
        <v>OTROS</v>
      </c>
      <c r="AQ1899" t="str">
        <f>+IFERROR(VLOOKUP(Tabla1[[#This Row],[EMPLEADO]],IS[[NÓMINA]:[INGENIERO]],2,0),"OTROS")</f>
        <v>OTROS</v>
      </c>
    </row>
    <row r="1900" spans="1:43" x14ac:dyDescent="0.25">
      <c r="A1900" t="s">
        <v>4444</v>
      </c>
      <c r="B1900">
        <v>1</v>
      </c>
      <c r="C1900" t="s">
        <v>4472</v>
      </c>
      <c r="D1900" t="s">
        <v>3370</v>
      </c>
      <c r="E1900" t="s">
        <v>3742</v>
      </c>
      <c r="F1900" t="s">
        <v>4454</v>
      </c>
      <c r="G1900" s="17" t="s">
        <v>4473</v>
      </c>
      <c r="H1900" t="s">
        <v>384</v>
      </c>
      <c r="I1900" t="s">
        <v>43</v>
      </c>
      <c r="J1900" t="s">
        <v>8</v>
      </c>
      <c r="K1900" t="s">
        <v>3745</v>
      </c>
      <c r="L1900" t="s">
        <v>4474</v>
      </c>
      <c r="M1900" t="s">
        <v>736</v>
      </c>
      <c r="N1900">
        <v>0</v>
      </c>
      <c r="O1900" t="s">
        <v>47</v>
      </c>
      <c r="P1900" t="s">
        <v>822</v>
      </c>
      <c r="Q1900" t="s">
        <v>48</v>
      </c>
      <c r="R1900" t="s">
        <v>49</v>
      </c>
      <c r="S1900" t="s">
        <v>50</v>
      </c>
      <c r="T1900" t="s">
        <v>51</v>
      </c>
      <c r="U1900" t="s">
        <v>52</v>
      </c>
      <c r="V1900">
        <v>1</v>
      </c>
      <c r="W1900" s="1">
        <v>1072.5000000000002</v>
      </c>
      <c r="X1900">
        <v>0</v>
      </c>
      <c r="Y1900">
        <v>5</v>
      </c>
      <c r="Z1900">
        <v>5</v>
      </c>
      <c r="AA1900">
        <v>1</v>
      </c>
      <c r="AB1900" s="2">
        <v>0</v>
      </c>
      <c r="AC1900" s="1">
        <v>0</v>
      </c>
      <c r="AD1900" s="7">
        <v>43432</v>
      </c>
      <c r="AE1900" s="7">
        <v>43524</v>
      </c>
      <c r="AF1900">
        <v>63</v>
      </c>
      <c r="AG1900" t="s">
        <v>3826</v>
      </c>
      <c r="AH1900" s="2">
        <v>0</v>
      </c>
      <c r="AI1900" s="1">
        <v>0</v>
      </c>
      <c r="AJ1900" s="1">
        <v>0</v>
      </c>
      <c r="AK1900" s="6" t="str">
        <f>+IF(Tabla1[[#This Row],[REQUEST_TY]]="SR MANTENIMIENTO CORRECTIVO", "EMERGENCIA", "OTROS")</f>
        <v>OTROS</v>
      </c>
      <c r="AL1900" s="6" t="str">
        <f>+_xlfn.IFS(Tabla1[[#This Row],[Veces obj]]&lt;=1,"0-1",Tabla1[[#This Row],[Veces obj]]&lt;=2,"1-2",Tabla1[[#This Row],[Veces obj]]&lt;=3,"2-3",TRUE,"&gt;3")</f>
        <v>0-1</v>
      </c>
      <c r="AM1900" s="6" t="str">
        <f>+_xlfn.IFS(MONTH(Tabla1[[#This Row],[MES]])&lt;=3,"Q1",MONTH(Tabla1[[#This Row],[MES]])&lt;=6,"Q2",MONTH(Tabla1[[#This Row],[MES]])&lt;=9,"Q3",TRUE,"Q4")</f>
        <v>Q1</v>
      </c>
      <c r="AN1900" t="str">
        <f>+IFERROR(VLOOKUP(Tabla1[[#This Row],[CUENTA]],CTAS[],2,0),"OTROS")</f>
        <v>OTROS</v>
      </c>
      <c r="AP1900" t="str">
        <f>+IFERROR(VLOOKUP(Tabla1[[#This Row],[EMPLEADO]],IS[],3,0),"OTROS")</f>
        <v>OTROS</v>
      </c>
      <c r="AQ1900" t="str">
        <f>+IFERROR(VLOOKUP(Tabla1[[#This Row],[EMPLEADO]],IS[[NÓMINA]:[INGENIERO]],2,0),"OTROS")</f>
        <v>OTROS</v>
      </c>
    </row>
    <row r="1901" spans="1:43" x14ac:dyDescent="0.25">
      <c r="A1901" t="s">
        <v>4444</v>
      </c>
      <c r="B1901">
        <v>1</v>
      </c>
      <c r="C1901" t="s">
        <v>4475</v>
      </c>
      <c r="D1901" t="s">
        <v>3370</v>
      </c>
      <c r="E1901" t="s">
        <v>3742</v>
      </c>
      <c r="F1901" t="s">
        <v>4454</v>
      </c>
      <c r="G1901" s="17" t="s">
        <v>4476</v>
      </c>
      <c r="H1901" t="s">
        <v>384</v>
      </c>
      <c r="I1901" t="s">
        <v>43</v>
      </c>
      <c r="J1901" t="s">
        <v>8</v>
      </c>
      <c r="K1901" t="s">
        <v>3745</v>
      </c>
      <c r="L1901" t="s">
        <v>4477</v>
      </c>
      <c r="M1901" t="s">
        <v>736</v>
      </c>
      <c r="N1901">
        <v>0</v>
      </c>
      <c r="O1901" t="s">
        <v>47</v>
      </c>
      <c r="P1901" t="s">
        <v>822</v>
      </c>
      <c r="Q1901" t="s">
        <v>48</v>
      </c>
      <c r="R1901" t="s">
        <v>49</v>
      </c>
      <c r="S1901" t="s">
        <v>50</v>
      </c>
      <c r="T1901" t="s">
        <v>51</v>
      </c>
      <c r="U1901" t="s">
        <v>52</v>
      </c>
      <c r="V1901">
        <v>1</v>
      </c>
      <c r="W1901" s="1">
        <v>1072.5000000000002</v>
      </c>
      <c r="X1901">
        <v>0</v>
      </c>
      <c r="Y1901">
        <v>5</v>
      </c>
      <c r="Z1901">
        <v>5</v>
      </c>
      <c r="AA1901">
        <v>1</v>
      </c>
      <c r="AB1901" s="2">
        <v>0</v>
      </c>
      <c r="AC1901" s="1">
        <v>0</v>
      </c>
      <c r="AD1901" s="7">
        <v>43432</v>
      </c>
      <c r="AE1901" s="7">
        <v>43523</v>
      </c>
      <c r="AF1901">
        <v>62</v>
      </c>
      <c r="AG1901" t="s">
        <v>3826</v>
      </c>
      <c r="AH1901" s="2">
        <v>0</v>
      </c>
      <c r="AI1901" s="1">
        <v>0</v>
      </c>
      <c r="AJ1901" s="1">
        <v>0</v>
      </c>
      <c r="AK1901" s="6" t="str">
        <f>+IF(Tabla1[[#This Row],[REQUEST_TY]]="SR MANTENIMIENTO CORRECTIVO", "EMERGENCIA", "OTROS")</f>
        <v>OTROS</v>
      </c>
      <c r="AL1901" s="6" t="str">
        <f>+_xlfn.IFS(Tabla1[[#This Row],[Veces obj]]&lt;=1,"0-1",Tabla1[[#This Row],[Veces obj]]&lt;=2,"1-2",Tabla1[[#This Row],[Veces obj]]&lt;=3,"2-3",TRUE,"&gt;3")</f>
        <v>0-1</v>
      </c>
      <c r="AM1901" s="6" t="str">
        <f>+_xlfn.IFS(MONTH(Tabla1[[#This Row],[MES]])&lt;=3,"Q1",MONTH(Tabla1[[#This Row],[MES]])&lt;=6,"Q2",MONTH(Tabla1[[#This Row],[MES]])&lt;=9,"Q3",TRUE,"Q4")</f>
        <v>Q1</v>
      </c>
      <c r="AN1901" t="str">
        <f>+IFERROR(VLOOKUP(Tabla1[[#This Row],[CUENTA]],CTAS[],2,0),"OTROS")</f>
        <v>OTROS</v>
      </c>
      <c r="AP1901" t="str">
        <f>+IFERROR(VLOOKUP(Tabla1[[#This Row],[EMPLEADO]],IS[],3,0),"OTROS")</f>
        <v>OTROS</v>
      </c>
      <c r="AQ1901" t="str">
        <f>+IFERROR(VLOOKUP(Tabla1[[#This Row],[EMPLEADO]],IS[[NÓMINA]:[INGENIERO]],2,0),"OTROS")</f>
        <v>OTROS</v>
      </c>
    </row>
    <row r="1902" spans="1:43" x14ac:dyDescent="0.25">
      <c r="A1902" t="s">
        <v>4444</v>
      </c>
      <c r="B1902">
        <v>1</v>
      </c>
      <c r="C1902" t="s">
        <v>4478</v>
      </c>
      <c r="D1902" t="s">
        <v>3370</v>
      </c>
      <c r="E1902" t="s">
        <v>3742</v>
      </c>
      <c r="F1902" t="s">
        <v>4454</v>
      </c>
      <c r="G1902" s="17" t="s">
        <v>4479</v>
      </c>
      <c r="H1902" t="s">
        <v>384</v>
      </c>
      <c r="I1902" t="s">
        <v>43</v>
      </c>
      <c r="J1902" t="s">
        <v>8</v>
      </c>
      <c r="K1902" t="s">
        <v>3745</v>
      </c>
      <c r="L1902" t="s">
        <v>4480</v>
      </c>
      <c r="M1902" t="s">
        <v>1692</v>
      </c>
      <c r="N1902">
        <v>0</v>
      </c>
      <c r="O1902" t="s">
        <v>47</v>
      </c>
      <c r="P1902" t="s">
        <v>822</v>
      </c>
      <c r="Q1902" t="s">
        <v>48</v>
      </c>
      <c r="R1902" t="s">
        <v>49</v>
      </c>
      <c r="S1902" t="s">
        <v>50</v>
      </c>
      <c r="T1902" t="s">
        <v>208</v>
      </c>
      <c r="U1902" t="s">
        <v>52</v>
      </c>
      <c r="V1902">
        <v>1</v>
      </c>
      <c r="W1902" s="1">
        <v>1072.5000000000002</v>
      </c>
      <c r="X1902">
        <v>0</v>
      </c>
      <c r="Y1902">
        <v>9</v>
      </c>
      <c r="Z1902">
        <v>9</v>
      </c>
      <c r="AA1902">
        <v>1</v>
      </c>
      <c r="AB1902" s="2">
        <v>0</v>
      </c>
      <c r="AC1902" s="1">
        <v>0</v>
      </c>
      <c r="AD1902" s="7">
        <v>43432</v>
      </c>
      <c r="AE1902" s="7">
        <v>43518</v>
      </c>
      <c r="AF1902">
        <v>59</v>
      </c>
      <c r="AG1902" t="s">
        <v>3826</v>
      </c>
      <c r="AH1902" s="2">
        <v>0</v>
      </c>
      <c r="AI1902" s="1">
        <v>0</v>
      </c>
      <c r="AJ1902" s="1">
        <v>0</v>
      </c>
      <c r="AK1902" s="6" t="str">
        <f>+IF(Tabla1[[#This Row],[REQUEST_TY]]="SR MANTENIMIENTO CORRECTIVO", "EMERGENCIA", "OTROS")</f>
        <v>OTROS</v>
      </c>
      <c r="AL1902" s="6" t="str">
        <f>+_xlfn.IFS(Tabla1[[#This Row],[Veces obj]]&lt;=1,"0-1",Tabla1[[#This Row],[Veces obj]]&lt;=2,"1-2",Tabla1[[#This Row],[Veces obj]]&lt;=3,"2-3",TRUE,"&gt;3")</f>
        <v>0-1</v>
      </c>
      <c r="AM1902" s="6" t="str">
        <f>+_xlfn.IFS(MONTH(Tabla1[[#This Row],[MES]])&lt;=3,"Q1",MONTH(Tabla1[[#This Row],[MES]])&lt;=6,"Q2",MONTH(Tabla1[[#This Row],[MES]])&lt;=9,"Q3",TRUE,"Q4")</f>
        <v>Q1</v>
      </c>
      <c r="AN1902" t="str">
        <f>+IFERROR(VLOOKUP(Tabla1[[#This Row],[CUENTA]],CTAS[],2,0),"OTROS")</f>
        <v>OTROS</v>
      </c>
      <c r="AP1902" t="str">
        <f>+IFERROR(VLOOKUP(Tabla1[[#This Row],[EMPLEADO]],IS[],3,0),"OTROS")</f>
        <v>OTROS</v>
      </c>
      <c r="AQ1902" t="str">
        <f>+IFERROR(VLOOKUP(Tabla1[[#This Row],[EMPLEADO]],IS[[NÓMINA]:[INGENIERO]],2,0),"OTROS")</f>
        <v>OTROS</v>
      </c>
    </row>
    <row r="1903" spans="1:43" x14ac:dyDescent="0.25">
      <c r="A1903" t="s">
        <v>4444</v>
      </c>
      <c r="B1903">
        <v>1</v>
      </c>
      <c r="C1903" t="s">
        <v>4481</v>
      </c>
      <c r="D1903" t="s">
        <v>3370</v>
      </c>
      <c r="E1903" t="s">
        <v>3742</v>
      </c>
      <c r="F1903" t="s">
        <v>3830</v>
      </c>
      <c r="G1903" s="17" t="s">
        <v>4482</v>
      </c>
      <c r="H1903" t="s">
        <v>384</v>
      </c>
      <c r="I1903" t="s">
        <v>43</v>
      </c>
      <c r="J1903" t="s">
        <v>8</v>
      </c>
      <c r="K1903" t="s">
        <v>3745</v>
      </c>
      <c r="L1903" t="s">
        <v>4483</v>
      </c>
      <c r="M1903" t="s">
        <v>1725</v>
      </c>
      <c r="N1903">
        <v>0</v>
      </c>
      <c r="O1903" t="s">
        <v>47</v>
      </c>
      <c r="P1903" t="s">
        <v>822</v>
      </c>
      <c r="Q1903" t="s">
        <v>48</v>
      </c>
      <c r="R1903" t="s">
        <v>49</v>
      </c>
      <c r="S1903" t="s">
        <v>50</v>
      </c>
      <c r="T1903" t="s">
        <v>51</v>
      </c>
      <c r="U1903" t="s">
        <v>52</v>
      </c>
      <c r="V1903">
        <v>1</v>
      </c>
      <c r="W1903" s="1">
        <v>1072.5000000000002</v>
      </c>
      <c r="X1903">
        <v>0</v>
      </c>
      <c r="Y1903">
        <v>5</v>
      </c>
      <c r="Z1903">
        <v>5</v>
      </c>
      <c r="AA1903">
        <v>1</v>
      </c>
      <c r="AB1903" s="2">
        <v>0</v>
      </c>
      <c r="AC1903" s="1">
        <v>0</v>
      </c>
      <c r="AD1903" s="7">
        <v>43504</v>
      </c>
      <c r="AE1903" s="7">
        <v>43507</v>
      </c>
      <c r="AF1903">
        <v>1</v>
      </c>
      <c r="AG1903" t="s">
        <v>53</v>
      </c>
      <c r="AH1903" s="2">
        <v>0</v>
      </c>
      <c r="AI1903" s="1">
        <v>0</v>
      </c>
      <c r="AJ1903" s="1">
        <v>0</v>
      </c>
      <c r="AK1903" s="6" t="str">
        <f>+IF(Tabla1[[#This Row],[REQUEST_TY]]="SR MANTENIMIENTO CORRECTIVO", "EMERGENCIA", "OTROS")</f>
        <v>OTROS</v>
      </c>
      <c r="AL1903" s="6" t="str">
        <f>+_xlfn.IFS(Tabla1[[#This Row],[Veces obj]]&lt;=1,"0-1",Tabla1[[#This Row],[Veces obj]]&lt;=2,"1-2",Tabla1[[#This Row],[Veces obj]]&lt;=3,"2-3",TRUE,"&gt;3")</f>
        <v>0-1</v>
      </c>
      <c r="AM1903" s="6" t="str">
        <f>+_xlfn.IFS(MONTH(Tabla1[[#This Row],[MES]])&lt;=3,"Q1",MONTH(Tabla1[[#This Row],[MES]])&lt;=6,"Q2",MONTH(Tabla1[[#This Row],[MES]])&lt;=9,"Q3",TRUE,"Q4")</f>
        <v>Q1</v>
      </c>
      <c r="AN1903" t="str">
        <f>+IFERROR(VLOOKUP(Tabla1[[#This Row],[CUENTA]],CTAS[],2,0),"OTROS")</f>
        <v>OTROS</v>
      </c>
      <c r="AP1903" t="str">
        <f>+IFERROR(VLOOKUP(Tabla1[[#This Row],[EMPLEADO]],IS[],3,0),"OTROS")</f>
        <v>OTROS</v>
      </c>
      <c r="AQ1903" t="str">
        <f>+IFERROR(VLOOKUP(Tabla1[[#This Row],[EMPLEADO]],IS[[NÓMINA]:[INGENIERO]],2,0),"OTROS")</f>
        <v>OTROS</v>
      </c>
    </row>
    <row r="1904" spans="1:43" x14ac:dyDescent="0.25">
      <c r="A1904" t="s">
        <v>4444</v>
      </c>
      <c r="B1904">
        <v>1</v>
      </c>
      <c r="C1904" t="s">
        <v>4484</v>
      </c>
      <c r="D1904" t="s">
        <v>3370</v>
      </c>
      <c r="E1904" t="s">
        <v>3742</v>
      </c>
      <c r="F1904" t="s">
        <v>4485</v>
      </c>
      <c r="G1904" s="17" t="s">
        <v>4486</v>
      </c>
      <c r="H1904" t="s">
        <v>253</v>
      </c>
      <c r="I1904" t="s">
        <v>43</v>
      </c>
      <c r="J1904" t="s">
        <v>8</v>
      </c>
      <c r="K1904" t="s">
        <v>3745</v>
      </c>
      <c r="L1904" t="s">
        <v>4487</v>
      </c>
      <c r="M1904" t="s">
        <v>256</v>
      </c>
      <c r="N1904">
        <v>0</v>
      </c>
      <c r="O1904" t="s">
        <v>47</v>
      </c>
      <c r="P1904" t="s">
        <v>822</v>
      </c>
      <c r="Q1904" t="s">
        <v>48</v>
      </c>
      <c r="R1904" t="s">
        <v>49</v>
      </c>
      <c r="S1904" t="s">
        <v>50</v>
      </c>
      <c r="T1904" t="s">
        <v>51</v>
      </c>
      <c r="U1904" t="s">
        <v>52</v>
      </c>
      <c r="V1904">
        <v>1</v>
      </c>
      <c r="W1904" s="1">
        <v>1072.5000000000002</v>
      </c>
      <c r="X1904">
        <v>0</v>
      </c>
      <c r="Y1904">
        <v>5</v>
      </c>
      <c r="Z1904">
        <v>5</v>
      </c>
      <c r="AA1904">
        <v>1</v>
      </c>
      <c r="AB1904" s="2">
        <v>0</v>
      </c>
      <c r="AC1904" s="1">
        <v>0</v>
      </c>
      <c r="AD1904" s="7">
        <v>43502</v>
      </c>
      <c r="AE1904" s="7">
        <v>43503</v>
      </c>
      <c r="AF1904">
        <v>1</v>
      </c>
      <c r="AG1904" t="s">
        <v>53</v>
      </c>
      <c r="AH1904" s="2">
        <v>0</v>
      </c>
      <c r="AI1904" s="1">
        <v>0</v>
      </c>
      <c r="AJ1904" s="1">
        <v>0</v>
      </c>
      <c r="AK1904" s="6" t="str">
        <f>+IF(Tabla1[[#This Row],[REQUEST_TY]]="SR MANTENIMIENTO CORRECTIVO", "EMERGENCIA", "OTROS")</f>
        <v>OTROS</v>
      </c>
      <c r="AL1904" s="6" t="str">
        <f>+_xlfn.IFS(Tabla1[[#This Row],[Veces obj]]&lt;=1,"0-1",Tabla1[[#This Row],[Veces obj]]&lt;=2,"1-2",Tabla1[[#This Row],[Veces obj]]&lt;=3,"2-3",TRUE,"&gt;3")</f>
        <v>0-1</v>
      </c>
      <c r="AM1904" s="6" t="str">
        <f>+_xlfn.IFS(MONTH(Tabla1[[#This Row],[MES]])&lt;=3,"Q1",MONTH(Tabla1[[#This Row],[MES]])&lt;=6,"Q2",MONTH(Tabla1[[#This Row],[MES]])&lt;=9,"Q3",TRUE,"Q4")</f>
        <v>Q1</v>
      </c>
      <c r="AN1904" t="str">
        <f>+IFERROR(VLOOKUP(Tabla1[[#This Row],[CUENTA]],CTAS[],2,0),"OTROS")</f>
        <v>OTROS</v>
      </c>
      <c r="AP1904" t="str">
        <f>+IFERROR(VLOOKUP(Tabla1[[#This Row],[EMPLEADO]],IS[],3,0),"OTROS")</f>
        <v>OTROS</v>
      </c>
      <c r="AQ1904" t="str">
        <f>+IFERROR(VLOOKUP(Tabla1[[#This Row],[EMPLEADO]],IS[[NÓMINA]:[INGENIERO]],2,0),"OTROS")</f>
        <v>OTROS</v>
      </c>
    </row>
    <row r="1905" spans="1:43" x14ac:dyDescent="0.25">
      <c r="A1905" t="s">
        <v>4444</v>
      </c>
      <c r="B1905">
        <v>1</v>
      </c>
      <c r="C1905" t="s">
        <v>4488</v>
      </c>
      <c r="D1905" t="s">
        <v>3370</v>
      </c>
      <c r="E1905" t="s">
        <v>3742</v>
      </c>
      <c r="F1905" t="s">
        <v>4489</v>
      </c>
      <c r="G1905" s="17" t="s">
        <v>4490</v>
      </c>
      <c r="H1905" t="s">
        <v>213</v>
      </c>
      <c r="I1905" t="s">
        <v>43</v>
      </c>
      <c r="J1905" t="s">
        <v>8</v>
      </c>
      <c r="K1905" t="s">
        <v>3745</v>
      </c>
      <c r="L1905" t="s">
        <v>4491</v>
      </c>
      <c r="M1905" t="s">
        <v>1298</v>
      </c>
      <c r="N1905">
        <v>0</v>
      </c>
      <c r="O1905" t="s">
        <v>47</v>
      </c>
      <c r="P1905" t="s">
        <v>822</v>
      </c>
      <c r="Q1905" t="s">
        <v>48</v>
      </c>
      <c r="R1905" t="s">
        <v>49</v>
      </c>
      <c r="S1905" t="s">
        <v>50</v>
      </c>
      <c r="T1905" t="s">
        <v>51</v>
      </c>
      <c r="U1905" t="s">
        <v>52</v>
      </c>
      <c r="V1905">
        <v>1</v>
      </c>
      <c r="W1905" s="1">
        <v>1072.5000000000002</v>
      </c>
      <c r="X1905">
        <v>0</v>
      </c>
      <c r="Y1905">
        <v>5</v>
      </c>
      <c r="Z1905">
        <v>5</v>
      </c>
      <c r="AA1905">
        <v>1</v>
      </c>
      <c r="AB1905" s="2">
        <v>0</v>
      </c>
      <c r="AC1905" s="1">
        <v>0</v>
      </c>
      <c r="AD1905" s="7">
        <v>43515</v>
      </c>
      <c r="AE1905" s="7">
        <v>43516</v>
      </c>
      <c r="AF1905">
        <v>1</v>
      </c>
      <c r="AG1905" t="s">
        <v>53</v>
      </c>
      <c r="AH1905" s="2">
        <v>0</v>
      </c>
      <c r="AI1905" s="1">
        <v>0</v>
      </c>
      <c r="AJ1905" s="1">
        <v>0</v>
      </c>
      <c r="AK1905" s="6" t="str">
        <f>+IF(Tabla1[[#This Row],[REQUEST_TY]]="SR MANTENIMIENTO CORRECTIVO", "EMERGENCIA", "OTROS")</f>
        <v>OTROS</v>
      </c>
      <c r="AL1905" s="6" t="str">
        <f>+_xlfn.IFS(Tabla1[[#This Row],[Veces obj]]&lt;=1,"0-1",Tabla1[[#This Row],[Veces obj]]&lt;=2,"1-2",Tabla1[[#This Row],[Veces obj]]&lt;=3,"2-3",TRUE,"&gt;3")</f>
        <v>0-1</v>
      </c>
      <c r="AM1905" s="6" t="str">
        <f>+_xlfn.IFS(MONTH(Tabla1[[#This Row],[MES]])&lt;=3,"Q1",MONTH(Tabla1[[#This Row],[MES]])&lt;=6,"Q2",MONTH(Tabla1[[#This Row],[MES]])&lt;=9,"Q3",TRUE,"Q4")</f>
        <v>Q1</v>
      </c>
      <c r="AN1905" t="str">
        <f>+IFERROR(VLOOKUP(Tabla1[[#This Row],[CUENTA]],CTAS[],2,0),"OTROS")</f>
        <v>OTROS</v>
      </c>
      <c r="AP1905" t="str">
        <f>+IFERROR(VLOOKUP(Tabla1[[#This Row],[EMPLEADO]],IS[],3,0),"OTROS")</f>
        <v>OTROS</v>
      </c>
      <c r="AQ1905" t="str">
        <f>+IFERROR(VLOOKUP(Tabla1[[#This Row],[EMPLEADO]],IS[[NÓMINA]:[INGENIERO]],2,0),"OTROS")</f>
        <v>OTROS</v>
      </c>
    </row>
    <row r="1906" spans="1:43" x14ac:dyDescent="0.25">
      <c r="A1906" t="s">
        <v>4444</v>
      </c>
      <c r="B1906">
        <v>1</v>
      </c>
      <c r="C1906" t="s">
        <v>4492</v>
      </c>
      <c r="D1906" t="s">
        <v>3691</v>
      </c>
      <c r="E1906" t="s">
        <v>3742</v>
      </c>
      <c r="F1906" t="s">
        <v>4493</v>
      </c>
      <c r="G1906" s="17" t="s">
        <v>4494</v>
      </c>
      <c r="H1906" t="s">
        <v>246</v>
      </c>
      <c r="I1906" t="s">
        <v>43</v>
      </c>
      <c r="J1906" t="s">
        <v>8</v>
      </c>
      <c r="K1906" t="s">
        <v>3745</v>
      </c>
      <c r="L1906" t="s">
        <v>4495</v>
      </c>
      <c r="M1906" t="s">
        <v>1817</v>
      </c>
      <c r="N1906">
        <v>0</v>
      </c>
      <c r="O1906" t="s">
        <v>105</v>
      </c>
      <c r="P1906" t="s">
        <v>822</v>
      </c>
      <c r="Q1906" t="s">
        <v>48</v>
      </c>
      <c r="R1906" t="s">
        <v>49</v>
      </c>
      <c r="S1906" t="s">
        <v>50</v>
      </c>
      <c r="T1906" t="s">
        <v>51</v>
      </c>
      <c r="U1906" t="s">
        <v>52</v>
      </c>
      <c r="V1906">
        <v>1</v>
      </c>
      <c r="W1906" s="1">
        <v>468</v>
      </c>
      <c r="X1906">
        <v>0</v>
      </c>
      <c r="Y1906">
        <v>5</v>
      </c>
      <c r="Z1906">
        <v>5</v>
      </c>
      <c r="AA1906">
        <v>1</v>
      </c>
      <c r="AB1906" s="2">
        <v>0</v>
      </c>
      <c r="AC1906" s="1">
        <v>0</v>
      </c>
      <c r="AD1906" s="7">
        <v>43518</v>
      </c>
      <c r="AE1906" s="7">
        <v>43518</v>
      </c>
      <c r="AF1906">
        <v>0</v>
      </c>
      <c r="AG1906" t="s">
        <v>53</v>
      </c>
      <c r="AH1906" s="2">
        <v>0</v>
      </c>
      <c r="AI1906" s="1">
        <v>0</v>
      </c>
      <c r="AJ1906" s="1">
        <v>0</v>
      </c>
      <c r="AK1906" s="6" t="str">
        <f>+IF(Tabla1[[#This Row],[REQUEST_TY]]="SR MANTENIMIENTO CORRECTIVO", "EMERGENCIA", "OTROS")</f>
        <v>OTROS</v>
      </c>
      <c r="AL1906" s="6" t="str">
        <f>+_xlfn.IFS(Tabla1[[#This Row],[Veces obj]]&lt;=1,"0-1",Tabla1[[#This Row],[Veces obj]]&lt;=2,"1-2",Tabla1[[#This Row],[Veces obj]]&lt;=3,"2-3",TRUE,"&gt;3")</f>
        <v>0-1</v>
      </c>
      <c r="AM1906" s="6" t="str">
        <f>+_xlfn.IFS(MONTH(Tabla1[[#This Row],[MES]])&lt;=3,"Q1",MONTH(Tabla1[[#This Row],[MES]])&lt;=6,"Q2",MONTH(Tabla1[[#This Row],[MES]])&lt;=9,"Q3",TRUE,"Q4")</f>
        <v>Q1</v>
      </c>
      <c r="AN1906" t="str">
        <f>+IFERROR(VLOOKUP(Tabla1[[#This Row],[CUENTA]],CTAS[],2,0),"OTROS")</f>
        <v>OTROS</v>
      </c>
      <c r="AP1906" t="str">
        <f>+IFERROR(VLOOKUP(Tabla1[[#This Row],[EMPLEADO]],IS[],3,0),"OTROS")</f>
        <v>OTROS</v>
      </c>
      <c r="AQ1906" t="str">
        <f>+IFERROR(VLOOKUP(Tabla1[[#This Row],[EMPLEADO]],IS[[NÓMINA]:[INGENIERO]],2,0),"OTROS")</f>
        <v>OTROS</v>
      </c>
    </row>
    <row r="1907" spans="1:43" x14ac:dyDescent="0.25">
      <c r="A1907" t="s">
        <v>4444</v>
      </c>
      <c r="B1907">
        <v>1</v>
      </c>
      <c r="C1907" t="s">
        <v>4496</v>
      </c>
      <c r="D1907" t="s">
        <v>3691</v>
      </c>
      <c r="E1907" t="s">
        <v>3742</v>
      </c>
      <c r="F1907" t="s">
        <v>4493</v>
      </c>
      <c r="G1907" s="17" t="s">
        <v>4497</v>
      </c>
      <c r="H1907" t="s">
        <v>246</v>
      </c>
      <c r="I1907" t="s">
        <v>43</v>
      </c>
      <c r="J1907" t="s">
        <v>8</v>
      </c>
      <c r="K1907" t="s">
        <v>3745</v>
      </c>
      <c r="L1907" t="s">
        <v>4498</v>
      </c>
      <c r="M1907" t="s">
        <v>1817</v>
      </c>
      <c r="N1907">
        <v>0</v>
      </c>
      <c r="O1907" t="s">
        <v>105</v>
      </c>
      <c r="P1907" t="s">
        <v>822</v>
      </c>
      <c r="Q1907" t="s">
        <v>48</v>
      </c>
      <c r="R1907" t="s">
        <v>49</v>
      </c>
      <c r="S1907" t="s">
        <v>50</v>
      </c>
      <c r="T1907" t="s">
        <v>51</v>
      </c>
      <c r="U1907" t="s">
        <v>52</v>
      </c>
      <c r="V1907">
        <v>1</v>
      </c>
      <c r="W1907" s="1">
        <v>468</v>
      </c>
      <c r="X1907">
        <v>0</v>
      </c>
      <c r="Y1907">
        <v>5</v>
      </c>
      <c r="Z1907">
        <v>5</v>
      </c>
      <c r="AA1907">
        <v>1</v>
      </c>
      <c r="AB1907" s="2">
        <v>0</v>
      </c>
      <c r="AC1907" s="1">
        <v>0</v>
      </c>
      <c r="AD1907" s="7">
        <v>43517</v>
      </c>
      <c r="AE1907" s="7">
        <v>43518</v>
      </c>
      <c r="AF1907">
        <v>1</v>
      </c>
      <c r="AG1907" t="s">
        <v>53</v>
      </c>
      <c r="AH1907" s="2">
        <v>0</v>
      </c>
      <c r="AI1907" s="1">
        <v>0</v>
      </c>
      <c r="AJ1907" s="1">
        <v>0</v>
      </c>
      <c r="AK1907" s="6" t="str">
        <f>+IF(Tabla1[[#This Row],[REQUEST_TY]]="SR MANTENIMIENTO CORRECTIVO", "EMERGENCIA", "OTROS")</f>
        <v>OTROS</v>
      </c>
      <c r="AL1907" s="6" t="str">
        <f>+_xlfn.IFS(Tabla1[[#This Row],[Veces obj]]&lt;=1,"0-1",Tabla1[[#This Row],[Veces obj]]&lt;=2,"1-2",Tabla1[[#This Row],[Veces obj]]&lt;=3,"2-3",TRUE,"&gt;3")</f>
        <v>0-1</v>
      </c>
      <c r="AM1907" s="6" t="str">
        <f>+_xlfn.IFS(MONTH(Tabla1[[#This Row],[MES]])&lt;=3,"Q1",MONTH(Tabla1[[#This Row],[MES]])&lt;=6,"Q2",MONTH(Tabla1[[#This Row],[MES]])&lt;=9,"Q3",TRUE,"Q4")</f>
        <v>Q1</v>
      </c>
      <c r="AN1907" t="str">
        <f>+IFERROR(VLOOKUP(Tabla1[[#This Row],[CUENTA]],CTAS[],2,0),"OTROS")</f>
        <v>OTROS</v>
      </c>
      <c r="AP1907" t="str">
        <f>+IFERROR(VLOOKUP(Tabla1[[#This Row],[EMPLEADO]],IS[],3,0),"OTROS")</f>
        <v>OTROS</v>
      </c>
      <c r="AQ1907" t="str">
        <f>+IFERROR(VLOOKUP(Tabla1[[#This Row],[EMPLEADO]],IS[[NÓMINA]:[INGENIERO]],2,0),"OTROS")</f>
        <v>OTROS</v>
      </c>
    </row>
    <row r="1908" spans="1:43" x14ac:dyDescent="0.25">
      <c r="A1908" t="s">
        <v>4444</v>
      </c>
      <c r="B1908">
        <v>1</v>
      </c>
      <c r="C1908" t="s">
        <v>4499</v>
      </c>
      <c r="D1908" t="s">
        <v>3691</v>
      </c>
      <c r="E1908" t="s">
        <v>3742</v>
      </c>
      <c r="F1908" t="s">
        <v>4493</v>
      </c>
      <c r="G1908" s="17" t="s">
        <v>4500</v>
      </c>
      <c r="H1908" t="s">
        <v>101</v>
      </c>
      <c r="I1908" t="s">
        <v>43</v>
      </c>
      <c r="J1908" t="s">
        <v>8</v>
      </c>
      <c r="K1908" t="s">
        <v>3745</v>
      </c>
      <c r="L1908" t="s">
        <v>4501</v>
      </c>
      <c r="M1908" t="s">
        <v>248</v>
      </c>
      <c r="N1908">
        <v>0</v>
      </c>
      <c r="O1908" t="s">
        <v>105</v>
      </c>
      <c r="P1908" t="s">
        <v>822</v>
      </c>
      <c r="Q1908" t="s">
        <v>48</v>
      </c>
      <c r="R1908" t="s">
        <v>49</v>
      </c>
      <c r="S1908" t="s">
        <v>50</v>
      </c>
      <c r="T1908" t="s">
        <v>51</v>
      </c>
      <c r="U1908" t="s">
        <v>52</v>
      </c>
      <c r="V1908">
        <v>1</v>
      </c>
      <c r="W1908" s="1">
        <v>468</v>
      </c>
      <c r="X1908">
        <v>0</v>
      </c>
      <c r="Y1908">
        <v>5</v>
      </c>
      <c r="Z1908">
        <v>5</v>
      </c>
      <c r="AA1908">
        <v>1</v>
      </c>
      <c r="AB1908" s="2">
        <v>0</v>
      </c>
      <c r="AC1908" s="1">
        <v>0</v>
      </c>
      <c r="AD1908" s="7">
        <v>43518</v>
      </c>
      <c r="AE1908" s="7">
        <v>43518</v>
      </c>
      <c r="AF1908">
        <v>0</v>
      </c>
      <c r="AG1908" t="s">
        <v>53</v>
      </c>
      <c r="AH1908" s="2">
        <v>0</v>
      </c>
      <c r="AI1908" s="1">
        <v>0</v>
      </c>
      <c r="AJ1908" s="1">
        <v>0</v>
      </c>
      <c r="AK1908" s="6" t="str">
        <f>+IF(Tabla1[[#This Row],[REQUEST_TY]]="SR MANTENIMIENTO CORRECTIVO", "EMERGENCIA", "OTROS")</f>
        <v>OTROS</v>
      </c>
      <c r="AL1908" s="6" t="str">
        <f>+_xlfn.IFS(Tabla1[[#This Row],[Veces obj]]&lt;=1,"0-1",Tabla1[[#This Row],[Veces obj]]&lt;=2,"1-2",Tabla1[[#This Row],[Veces obj]]&lt;=3,"2-3",TRUE,"&gt;3")</f>
        <v>0-1</v>
      </c>
      <c r="AM1908" s="6" t="str">
        <f>+_xlfn.IFS(MONTH(Tabla1[[#This Row],[MES]])&lt;=3,"Q1",MONTH(Tabla1[[#This Row],[MES]])&lt;=6,"Q2",MONTH(Tabla1[[#This Row],[MES]])&lt;=9,"Q3",TRUE,"Q4")</f>
        <v>Q1</v>
      </c>
      <c r="AN1908" t="str">
        <f>+IFERROR(VLOOKUP(Tabla1[[#This Row],[CUENTA]],CTAS[],2,0),"OTROS")</f>
        <v>OTROS</v>
      </c>
      <c r="AP1908" t="str">
        <f>+IFERROR(VLOOKUP(Tabla1[[#This Row],[EMPLEADO]],IS[],3,0),"OTROS")</f>
        <v>OTROS</v>
      </c>
      <c r="AQ1908" t="str">
        <f>+IFERROR(VLOOKUP(Tabla1[[#This Row],[EMPLEADO]],IS[[NÓMINA]:[INGENIERO]],2,0),"OTROS")</f>
        <v>OTROS</v>
      </c>
    </row>
    <row r="1909" spans="1:43" x14ac:dyDescent="0.25">
      <c r="A1909" t="s">
        <v>4444</v>
      </c>
      <c r="B1909">
        <v>1</v>
      </c>
      <c r="C1909" t="s">
        <v>4502</v>
      </c>
      <c r="D1909" t="s">
        <v>3691</v>
      </c>
      <c r="E1909" t="s">
        <v>3742</v>
      </c>
      <c r="F1909" t="s">
        <v>4493</v>
      </c>
      <c r="G1909" s="17" t="s">
        <v>4503</v>
      </c>
      <c r="H1909" t="s">
        <v>868</v>
      </c>
      <c r="I1909" t="s">
        <v>43</v>
      </c>
      <c r="J1909" t="s">
        <v>8</v>
      </c>
      <c r="K1909" t="s">
        <v>3745</v>
      </c>
      <c r="L1909" t="s">
        <v>2577</v>
      </c>
      <c r="M1909" t="s">
        <v>2578</v>
      </c>
      <c r="N1909">
        <v>1</v>
      </c>
      <c r="O1909" t="s">
        <v>47</v>
      </c>
      <c r="P1909" t="s">
        <v>822</v>
      </c>
      <c r="Q1909" t="s">
        <v>48</v>
      </c>
      <c r="R1909" t="s">
        <v>49</v>
      </c>
      <c r="S1909" t="s">
        <v>50</v>
      </c>
      <c r="T1909" t="s">
        <v>51</v>
      </c>
      <c r="U1909" t="s">
        <v>52</v>
      </c>
      <c r="V1909">
        <v>1</v>
      </c>
      <c r="W1909" s="1">
        <v>0</v>
      </c>
      <c r="X1909">
        <v>0</v>
      </c>
      <c r="Y1909">
        <v>5</v>
      </c>
      <c r="Z1909">
        <v>5</v>
      </c>
      <c r="AA1909">
        <v>1</v>
      </c>
      <c r="AB1909" s="2">
        <v>0</v>
      </c>
      <c r="AC1909" s="1">
        <v>0</v>
      </c>
      <c r="AD1909" s="7">
        <v>43517</v>
      </c>
      <c r="AE1909" s="7">
        <v>43518</v>
      </c>
      <c r="AF1909">
        <v>1</v>
      </c>
      <c r="AG1909" t="s">
        <v>53</v>
      </c>
      <c r="AH1909" s="2">
        <v>0</v>
      </c>
      <c r="AI1909" s="1">
        <v>0</v>
      </c>
      <c r="AJ1909" s="1">
        <v>0</v>
      </c>
      <c r="AK1909" s="6" t="str">
        <f>+IF(Tabla1[[#This Row],[REQUEST_TY]]="SR MANTENIMIENTO CORRECTIVO", "EMERGENCIA", "OTROS")</f>
        <v>OTROS</v>
      </c>
      <c r="AL1909" s="6" t="str">
        <f>+_xlfn.IFS(Tabla1[[#This Row],[Veces obj]]&lt;=1,"0-1",Tabla1[[#This Row],[Veces obj]]&lt;=2,"1-2",Tabla1[[#This Row],[Veces obj]]&lt;=3,"2-3",TRUE,"&gt;3")</f>
        <v>0-1</v>
      </c>
      <c r="AM1909" s="6" t="str">
        <f>+_xlfn.IFS(MONTH(Tabla1[[#This Row],[MES]])&lt;=3,"Q1",MONTH(Tabla1[[#This Row],[MES]])&lt;=6,"Q2",MONTH(Tabla1[[#This Row],[MES]])&lt;=9,"Q3",TRUE,"Q4")</f>
        <v>Q1</v>
      </c>
      <c r="AN1909" t="str">
        <f>+IFERROR(VLOOKUP(Tabla1[[#This Row],[CUENTA]],CTAS[],2,0),"OTROS")</f>
        <v>OTROS</v>
      </c>
      <c r="AP1909" t="str">
        <f>+IFERROR(VLOOKUP(Tabla1[[#This Row],[EMPLEADO]],IS[],3,0),"OTROS")</f>
        <v>OTROS</v>
      </c>
      <c r="AQ1909" t="str">
        <f>+IFERROR(VLOOKUP(Tabla1[[#This Row],[EMPLEADO]],IS[[NÓMINA]:[INGENIERO]],2,0),"OTROS")</f>
        <v>OTROS</v>
      </c>
    </row>
    <row r="1910" spans="1:43" x14ac:dyDescent="0.25">
      <c r="A1910" t="s">
        <v>4444</v>
      </c>
      <c r="B1910">
        <v>1</v>
      </c>
      <c r="C1910" t="s">
        <v>4504</v>
      </c>
      <c r="D1910" t="s">
        <v>3691</v>
      </c>
      <c r="E1910" t="s">
        <v>3742</v>
      </c>
      <c r="F1910" t="s">
        <v>4505</v>
      </c>
      <c r="G1910" s="17" t="s">
        <v>4506</v>
      </c>
      <c r="H1910" t="s">
        <v>101</v>
      </c>
      <c r="I1910" t="s">
        <v>43</v>
      </c>
      <c r="J1910" t="s">
        <v>8</v>
      </c>
      <c r="K1910" t="s">
        <v>3745</v>
      </c>
      <c r="L1910" t="s">
        <v>4507</v>
      </c>
      <c r="M1910" t="s">
        <v>1817</v>
      </c>
      <c r="N1910">
        <v>0</v>
      </c>
      <c r="O1910" t="s">
        <v>105</v>
      </c>
      <c r="P1910" t="s">
        <v>822</v>
      </c>
      <c r="Q1910" t="s">
        <v>48</v>
      </c>
      <c r="R1910" t="s">
        <v>49</v>
      </c>
      <c r="S1910" t="s">
        <v>50</v>
      </c>
      <c r="T1910" t="s">
        <v>51</v>
      </c>
      <c r="U1910" t="s">
        <v>52</v>
      </c>
      <c r="V1910">
        <v>1</v>
      </c>
      <c r="W1910" s="1">
        <v>468</v>
      </c>
      <c r="X1910">
        <v>0</v>
      </c>
      <c r="Y1910">
        <v>5</v>
      </c>
      <c r="Z1910">
        <v>5</v>
      </c>
      <c r="AA1910">
        <v>1</v>
      </c>
      <c r="AB1910" s="2">
        <v>0</v>
      </c>
      <c r="AC1910" s="1">
        <v>0</v>
      </c>
      <c r="AD1910" s="7">
        <v>43517</v>
      </c>
      <c r="AE1910" s="7">
        <v>43518</v>
      </c>
      <c r="AF1910">
        <v>1</v>
      </c>
      <c r="AG1910" t="s">
        <v>53</v>
      </c>
      <c r="AH1910" s="2">
        <v>0</v>
      </c>
      <c r="AI1910" s="1">
        <v>0</v>
      </c>
      <c r="AJ1910" s="1">
        <v>0</v>
      </c>
      <c r="AK1910" s="6" t="str">
        <f>+IF(Tabla1[[#This Row],[REQUEST_TY]]="SR MANTENIMIENTO CORRECTIVO", "EMERGENCIA", "OTROS")</f>
        <v>OTROS</v>
      </c>
      <c r="AL1910" s="6" t="str">
        <f>+_xlfn.IFS(Tabla1[[#This Row],[Veces obj]]&lt;=1,"0-1",Tabla1[[#This Row],[Veces obj]]&lt;=2,"1-2",Tabla1[[#This Row],[Veces obj]]&lt;=3,"2-3",TRUE,"&gt;3")</f>
        <v>0-1</v>
      </c>
      <c r="AM1910" s="6" t="str">
        <f>+_xlfn.IFS(MONTH(Tabla1[[#This Row],[MES]])&lt;=3,"Q1",MONTH(Tabla1[[#This Row],[MES]])&lt;=6,"Q2",MONTH(Tabla1[[#This Row],[MES]])&lt;=9,"Q3",TRUE,"Q4")</f>
        <v>Q1</v>
      </c>
      <c r="AN1910" t="str">
        <f>+IFERROR(VLOOKUP(Tabla1[[#This Row],[CUENTA]],CTAS[],2,0),"OTROS")</f>
        <v>OTROS</v>
      </c>
      <c r="AP1910" t="str">
        <f>+IFERROR(VLOOKUP(Tabla1[[#This Row],[EMPLEADO]],IS[],3,0),"OTROS")</f>
        <v>OTROS</v>
      </c>
      <c r="AQ1910" t="str">
        <f>+IFERROR(VLOOKUP(Tabla1[[#This Row],[EMPLEADO]],IS[[NÓMINA]:[INGENIERO]],2,0),"OTROS")</f>
        <v>OTROS</v>
      </c>
    </row>
    <row r="1911" spans="1:43" x14ac:dyDescent="0.25">
      <c r="A1911" t="s">
        <v>4444</v>
      </c>
      <c r="B1911">
        <v>1</v>
      </c>
      <c r="C1911" t="s">
        <v>4508</v>
      </c>
      <c r="D1911" t="s">
        <v>3370</v>
      </c>
      <c r="E1911" t="s">
        <v>3742</v>
      </c>
      <c r="F1911" t="s">
        <v>4509</v>
      </c>
      <c r="G1911" s="17" t="s">
        <v>4510</v>
      </c>
      <c r="H1911" t="s">
        <v>1572</v>
      </c>
      <c r="I1911" t="s">
        <v>43</v>
      </c>
      <c r="J1911" t="s">
        <v>8</v>
      </c>
      <c r="K1911" t="s">
        <v>3745</v>
      </c>
      <c r="L1911" t="s">
        <v>4511</v>
      </c>
      <c r="M1911" t="s">
        <v>1957</v>
      </c>
      <c r="N1911">
        <v>0</v>
      </c>
      <c r="O1911" t="s">
        <v>47</v>
      </c>
      <c r="P1911" t="s">
        <v>822</v>
      </c>
      <c r="Q1911" t="s">
        <v>48</v>
      </c>
      <c r="R1911" t="s">
        <v>49</v>
      </c>
      <c r="S1911" t="s">
        <v>50</v>
      </c>
      <c r="T1911" t="s">
        <v>51</v>
      </c>
      <c r="U1911" t="s">
        <v>52</v>
      </c>
      <c r="V1911">
        <v>1</v>
      </c>
      <c r="W1911" s="1">
        <v>1072.5000000000002</v>
      </c>
      <c r="X1911">
        <v>0</v>
      </c>
      <c r="Y1911">
        <v>5</v>
      </c>
      <c r="Z1911">
        <v>5</v>
      </c>
      <c r="AA1911">
        <v>1</v>
      </c>
      <c r="AB1911" s="2">
        <v>0</v>
      </c>
      <c r="AC1911" s="1">
        <v>0</v>
      </c>
      <c r="AD1911" s="7">
        <v>43516</v>
      </c>
      <c r="AE1911" s="7">
        <v>43516</v>
      </c>
      <c r="AF1911">
        <v>0</v>
      </c>
      <c r="AG1911" t="s">
        <v>53</v>
      </c>
      <c r="AH1911" s="2">
        <v>0</v>
      </c>
      <c r="AI1911" s="1">
        <v>0</v>
      </c>
      <c r="AJ1911" s="1">
        <v>0</v>
      </c>
      <c r="AK1911" s="6" t="str">
        <f>+IF(Tabla1[[#This Row],[REQUEST_TY]]="SR MANTENIMIENTO CORRECTIVO", "EMERGENCIA", "OTROS")</f>
        <v>OTROS</v>
      </c>
      <c r="AL1911" s="6" t="str">
        <f>+_xlfn.IFS(Tabla1[[#This Row],[Veces obj]]&lt;=1,"0-1",Tabla1[[#This Row],[Veces obj]]&lt;=2,"1-2",Tabla1[[#This Row],[Veces obj]]&lt;=3,"2-3",TRUE,"&gt;3")</f>
        <v>0-1</v>
      </c>
      <c r="AM1911" s="6" t="str">
        <f>+_xlfn.IFS(MONTH(Tabla1[[#This Row],[MES]])&lt;=3,"Q1",MONTH(Tabla1[[#This Row],[MES]])&lt;=6,"Q2",MONTH(Tabla1[[#This Row],[MES]])&lt;=9,"Q3",TRUE,"Q4")</f>
        <v>Q1</v>
      </c>
      <c r="AN1911" t="str">
        <f>+IFERROR(VLOOKUP(Tabla1[[#This Row],[CUENTA]],CTAS[],2,0),"OTROS")</f>
        <v>OTROS</v>
      </c>
      <c r="AP1911" t="str">
        <f>+IFERROR(VLOOKUP(Tabla1[[#This Row],[EMPLEADO]],IS[],3,0),"OTROS")</f>
        <v>OTROS</v>
      </c>
      <c r="AQ1911" t="str">
        <f>+IFERROR(VLOOKUP(Tabla1[[#This Row],[EMPLEADO]],IS[[NÓMINA]:[INGENIERO]],2,0),"OTROS")</f>
        <v>OTROS</v>
      </c>
    </row>
    <row r="1912" spans="1:43" x14ac:dyDescent="0.25">
      <c r="A1912" t="s">
        <v>4444</v>
      </c>
      <c r="B1912">
        <v>1</v>
      </c>
      <c r="C1912" t="s">
        <v>4512</v>
      </c>
      <c r="D1912" t="s">
        <v>3370</v>
      </c>
      <c r="E1912" t="s">
        <v>3742</v>
      </c>
      <c r="F1912" t="s">
        <v>4509</v>
      </c>
      <c r="G1912" s="17" t="s">
        <v>4513</v>
      </c>
      <c r="H1912" t="s">
        <v>1572</v>
      </c>
      <c r="I1912" t="s">
        <v>43</v>
      </c>
      <c r="J1912" t="s">
        <v>8</v>
      </c>
      <c r="K1912" t="s">
        <v>3745</v>
      </c>
      <c r="L1912" t="s">
        <v>4514</v>
      </c>
      <c r="M1912" t="s">
        <v>2820</v>
      </c>
      <c r="N1912">
        <v>0</v>
      </c>
      <c r="O1912" t="s">
        <v>47</v>
      </c>
      <c r="P1912" t="s">
        <v>822</v>
      </c>
      <c r="Q1912" t="s">
        <v>48</v>
      </c>
      <c r="R1912" t="s">
        <v>49</v>
      </c>
      <c r="S1912" t="s">
        <v>50</v>
      </c>
      <c r="T1912" t="s">
        <v>51</v>
      </c>
      <c r="U1912" t="s">
        <v>52</v>
      </c>
      <c r="V1912">
        <v>1</v>
      </c>
      <c r="W1912" s="1">
        <v>1072.5000000000002</v>
      </c>
      <c r="X1912">
        <v>0</v>
      </c>
      <c r="Y1912">
        <v>5</v>
      </c>
      <c r="Z1912">
        <v>5</v>
      </c>
      <c r="AA1912">
        <v>1</v>
      </c>
      <c r="AB1912" s="2">
        <v>0</v>
      </c>
      <c r="AC1912" s="1">
        <v>0</v>
      </c>
      <c r="AD1912" s="7">
        <v>43432</v>
      </c>
      <c r="AE1912" s="7">
        <v>43511</v>
      </c>
      <c r="AF1912">
        <v>54</v>
      </c>
      <c r="AG1912" t="s">
        <v>3826</v>
      </c>
      <c r="AH1912" s="2">
        <v>0</v>
      </c>
      <c r="AI1912" s="1">
        <v>0</v>
      </c>
      <c r="AJ1912" s="1">
        <v>0</v>
      </c>
      <c r="AK1912" s="6" t="str">
        <f>+IF(Tabla1[[#This Row],[REQUEST_TY]]="SR MANTENIMIENTO CORRECTIVO", "EMERGENCIA", "OTROS")</f>
        <v>OTROS</v>
      </c>
      <c r="AL1912" s="6" t="str">
        <f>+_xlfn.IFS(Tabla1[[#This Row],[Veces obj]]&lt;=1,"0-1",Tabla1[[#This Row],[Veces obj]]&lt;=2,"1-2",Tabla1[[#This Row],[Veces obj]]&lt;=3,"2-3",TRUE,"&gt;3")</f>
        <v>0-1</v>
      </c>
      <c r="AM1912" s="6" t="str">
        <f>+_xlfn.IFS(MONTH(Tabla1[[#This Row],[MES]])&lt;=3,"Q1",MONTH(Tabla1[[#This Row],[MES]])&lt;=6,"Q2",MONTH(Tabla1[[#This Row],[MES]])&lt;=9,"Q3",TRUE,"Q4")</f>
        <v>Q1</v>
      </c>
      <c r="AN1912" t="str">
        <f>+IFERROR(VLOOKUP(Tabla1[[#This Row],[CUENTA]],CTAS[],2,0),"OTROS")</f>
        <v>OTROS</v>
      </c>
      <c r="AP1912" t="str">
        <f>+IFERROR(VLOOKUP(Tabla1[[#This Row],[EMPLEADO]],IS[],3,0),"OTROS")</f>
        <v>OTROS</v>
      </c>
      <c r="AQ1912" t="str">
        <f>+IFERROR(VLOOKUP(Tabla1[[#This Row],[EMPLEADO]],IS[[NÓMINA]:[INGENIERO]],2,0),"OTROS")</f>
        <v>OTROS</v>
      </c>
    </row>
    <row r="1913" spans="1:43" x14ac:dyDescent="0.25">
      <c r="A1913" t="s">
        <v>4444</v>
      </c>
      <c r="B1913">
        <v>1</v>
      </c>
      <c r="C1913" t="s">
        <v>4515</v>
      </c>
      <c r="D1913" t="s">
        <v>3370</v>
      </c>
      <c r="E1913" t="s">
        <v>3742</v>
      </c>
      <c r="F1913" t="s">
        <v>4509</v>
      </c>
      <c r="G1913" s="17" t="s">
        <v>4516</v>
      </c>
      <c r="H1913" t="s">
        <v>1572</v>
      </c>
      <c r="I1913" t="s">
        <v>43</v>
      </c>
      <c r="J1913" t="s">
        <v>8</v>
      </c>
      <c r="K1913" t="s">
        <v>3745</v>
      </c>
      <c r="L1913" t="s">
        <v>4517</v>
      </c>
      <c r="M1913" t="s">
        <v>1574</v>
      </c>
      <c r="N1913">
        <v>0</v>
      </c>
      <c r="O1913" t="s">
        <v>47</v>
      </c>
      <c r="P1913" t="s">
        <v>822</v>
      </c>
      <c r="Q1913" t="s">
        <v>48</v>
      </c>
      <c r="R1913" t="s">
        <v>49</v>
      </c>
      <c r="S1913" t="s">
        <v>50</v>
      </c>
      <c r="T1913" t="s">
        <v>51</v>
      </c>
      <c r="U1913" t="s">
        <v>52</v>
      </c>
      <c r="V1913">
        <v>1</v>
      </c>
      <c r="W1913" s="1">
        <v>1072.5000000000002</v>
      </c>
      <c r="X1913">
        <v>0</v>
      </c>
      <c r="Y1913">
        <v>5</v>
      </c>
      <c r="Z1913">
        <v>5</v>
      </c>
      <c r="AA1913">
        <v>1</v>
      </c>
      <c r="AB1913" s="2">
        <v>0</v>
      </c>
      <c r="AC1913" s="1">
        <v>0</v>
      </c>
      <c r="AD1913" s="7">
        <v>43504</v>
      </c>
      <c r="AE1913" s="7">
        <v>43507</v>
      </c>
      <c r="AF1913">
        <v>1</v>
      </c>
      <c r="AG1913" t="s">
        <v>53</v>
      </c>
      <c r="AH1913" s="2">
        <v>0</v>
      </c>
      <c r="AI1913" s="1">
        <v>0</v>
      </c>
      <c r="AJ1913" s="1">
        <v>0</v>
      </c>
      <c r="AK1913" s="6" t="str">
        <f>+IF(Tabla1[[#This Row],[REQUEST_TY]]="SR MANTENIMIENTO CORRECTIVO", "EMERGENCIA", "OTROS")</f>
        <v>OTROS</v>
      </c>
      <c r="AL1913" s="6" t="str">
        <f>+_xlfn.IFS(Tabla1[[#This Row],[Veces obj]]&lt;=1,"0-1",Tabla1[[#This Row],[Veces obj]]&lt;=2,"1-2",Tabla1[[#This Row],[Veces obj]]&lt;=3,"2-3",TRUE,"&gt;3")</f>
        <v>0-1</v>
      </c>
      <c r="AM1913" s="6" t="str">
        <f>+_xlfn.IFS(MONTH(Tabla1[[#This Row],[MES]])&lt;=3,"Q1",MONTH(Tabla1[[#This Row],[MES]])&lt;=6,"Q2",MONTH(Tabla1[[#This Row],[MES]])&lt;=9,"Q3",TRUE,"Q4")</f>
        <v>Q1</v>
      </c>
      <c r="AN1913" t="str">
        <f>+IFERROR(VLOOKUP(Tabla1[[#This Row],[CUENTA]],CTAS[],2,0),"OTROS")</f>
        <v>OTROS</v>
      </c>
      <c r="AP1913" t="str">
        <f>+IFERROR(VLOOKUP(Tabla1[[#This Row],[EMPLEADO]],IS[],3,0),"OTROS")</f>
        <v>OTROS</v>
      </c>
      <c r="AQ1913" t="str">
        <f>+IFERROR(VLOOKUP(Tabla1[[#This Row],[EMPLEADO]],IS[[NÓMINA]:[INGENIERO]],2,0),"OTROS")</f>
        <v>OTROS</v>
      </c>
    </row>
    <row r="1914" spans="1:43" x14ac:dyDescent="0.25">
      <c r="A1914" t="s">
        <v>4444</v>
      </c>
      <c r="B1914">
        <v>1</v>
      </c>
      <c r="C1914" t="s">
        <v>4518</v>
      </c>
      <c r="D1914" t="s">
        <v>3370</v>
      </c>
      <c r="E1914" t="s">
        <v>3742</v>
      </c>
      <c r="F1914" t="s">
        <v>4509</v>
      </c>
      <c r="G1914" s="17" t="s">
        <v>4519</v>
      </c>
      <c r="H1914" t="s">
        <v>253</v>
      </c>
      <c r="I1914" t="s">
        <v>43</v>
      </c>
      <c r="J1914" t="s">
        <v>8</v>
      </c>
      <c r="K1914" t="s">
        <v>3745</v>
      </c>
      <c r="L1914" t="s">
        <v>4520</v>
      </c>
      <c r="M1914" t="s">
        <v>649</v>
      </c>
      <c r="N1914">
        <v>0</v>
      </c>
      <c r="O1914" t="s">
        <v>47</v>
      </c>
      <c r="P1914" t="s">
        <v>822</v>
      </c>
      <c r="Q1914" t="s">
        <v>48</v>
      </c>
      <c r="R1914" t="s">
        <v>49</v>
      </c>
      <c r="S1914" t="s">
        <v>50</v>
      </c>
      <c r="T1914" t="s">
        <v>51</v>
      </c>
      <c r="U1914" t="s">
        <v>52</v>
      </c>
      <c r="V1914">
        <v>1</v>
      </c>
      <c r="W1914" s="1">
        <v>1072.5000000000002</v>
      </c>
      <c r="X1914">
        <v>0</v>
      </c>
      <c r="Y1914">
        <v>5</v>
      </c>
      <c r="Z1914">
        <v>5</v>
      </c>
      <c r="AA1914">
        <v>1</v>
      </c>
      <c r="AB1914" s="2">
        <v>0</v>
      </c>
      <c r="AC1914" s="1">
        <v>0</v>
      </c>
      <c r="AD1914" s="7">
        <v>43504</v>
      </c>
      <c r="AE1914" s="7">
        <v>43504</v>
      </c>
      <c r="AF1914">
        <v>0</v>
      </c>
      <c r="AG1914" t="s">
        <v>53</v>
      </c>
      <c r="AH1914" s="2">
        <v>0</v>
      </c>
      <c r="AI1914" s="1">
        <v>0</v>
      </c>
      <c r="AJ1914" s="1">
        <v>0</v>
      </c>
      <c r="AK1914" s="6" t="str">
        <f>+IF(Tabla1[[#This Row],[REQUEST_TY]]="SR MANTENIMIENTO CORRECTIVO", "EMERGENCIA", "OTROS")</f>
        <v>OTROS</v>
      </c>
      <c r="AL1914" s="6" t="str">
        <f>+_xlfn.IFS(Tabla1[[#This Row],[Veces obj]]&lt;=1,"0-1",Tabla1[[#This Row],[Veces obj]]&lt;=2,"1-2",Tabla1[[#This Row],[Veces obj]]&lt;=3,"2-3",TRUE,"&gt;3")</f>
        <v>0-1</v>
      </c>
      <c r="AM1914" s="6" t="str">
        <f>+_xlfn.IFS(MONTH(Tabla1[[#This Row],[MES]])&lt;=3,"Q1",MONTH(Tabla1[[#This Row],[MES]])&lt;=6,"Q2",MONTH(Tabla1[[#This Row],[MES]])&lt;=9,"Q3",TRUE,"Q4")</f>
        <v>Q1</v>
      </c>
      <c r="AN1914" t="str">
        <f>+IFERROR(VLOOKUP(Tabla1[[#This Row],[CUENTA]],CTAS[],2,0),"OTROS")</f>
        <v>OTROS</v>
      </c>
      <c r="AP1914" t="str">
        <f>+IFERROR(VLOOKUP(Tabla1[[#This Row],[EMPLEADO]],IS[],3,0),"OTROS")</f>
        <v>OTROS</v>
      </c>
      <c r="AQ1914" t="str">
        <f>+IFERROR(VLOOKUP(Tabla1[[#This Row],[EMPLEADO]],IS[[NÓMINA]:[INGENIERO]],2,0),"OTROS")</f>
        <v>OTROS</v>
      </c>
    </row>
    <row r="1915" spans="1:43" x14ac:dyDescent="0.25">
      <c r="A1915" t="s">
        <v>4444</v>
      </c>
      <c r="B1915">
        <v>1</v>
      </c>
      <c r="C1915" t="s">
        <v>4521</v>
      </c>
      <c r="D1915" t="s">
        <v>3370</v>
      </c>
      <c r="E1915" t="s">
        <v>3742</v>
      </c>
      <c r="F1915" t="s">
        <v>3771</v>
      </c>
      <c r="G1915" s="17" t="s">
        <v>4522</v>
      </c>
      <c r="H1915" t="s">
        <v>213</v>
      </c>
      <c r="I1915" t="s">
        <v>43</v>
      </c>
      <c r="J1915" t="s">
        <v>8</v>
      </c>
      <c r="K1915" t="s">
        <v>3745</v>
      </c>
      <c r="L1915" t="s">
        <v>4523</v>
      </c>
      <c r="M1915" t="s">
        <v>640</v>
      </c>
      <c r="N1915">
        <v>0</v>
      </c>
      <c r="O1915" t="s">
        <v>47</v>
      </c>
      <c r="P1915" t="s">
        <v>822</v>
      </c>
      <c r="Q1915" t="s">
        <v>48</v>
      </c>
      <c r="R1915" t="s">
        <v>49</v>
      </c>
      <c r="S1915" t="s">
        <v>50</v>
      </c>
      <c r="T1915" t="s">
        <v>51</v>
      </c>
      <c r="U1915" t="s">
        <v>52</v>
      </c>
      <c r="V1915">
        <v>1</v>
      </c>
      <c r="W1915" s="1">
        <v>1072.5000000000002</v>
      </c>
      <c r="X1915">
        <v>0</v>
      </c>
      <c r="Y1915">
        <v>5</v>
      </c>
      <c r="Z1915">
        <v>5</v>
      </c>
      <c r="AA1915">
        <v>1</v>
      </c>
      <c r="AB1915" s="2">
        <v>0</v>
      </c>
      <c r="AC1915" s="1">
        <v>0</v>
      </c>
      <c r="AD1915" s="7">
        <v>43517</v>
      </c>
      <c r="AE1915" s="7">
        <v>43517</v>
      </c>
      <c r="AF1915">
        <v>0</v>
      </c>
      <c r="AG1915" t="s">
        <v>53</v>
      </c>
      <c r="AH1915" s="2">
        <v>0</v>
      </c>
      <c r="AI1915" s="1">
        <v>0</v>
      </c>
      <c r="AJ1915" s="1">
        <v>0</v>
      </c>
      <c r="AK1915" s="6" t="str">
        <f>+IF(Tabla1[[#This Row],[REQUEST_TY]]="SR MANTENIMIENTO CORRECTIVO", "EMERGENCIA", "OTROS")</f>
        <v>OTROS</v>
      </c>
      <c r="AL1915" s="6" t="str">
        <f>+_xlfn.IFS(Tabla1[[#This Row],[Veces obj]]&lt;=1,"0-1",Tabla1[[#This Row],[Veces obj]]&lt;=2,"1-2",Tabla1[[#This Row],[Veces obj]]&lt;=3,"2-3",TRUE,"&gt;3")</f>
        <v>0-1</v>
      </c>
      <c r="AM1915" s="6" t="str">
        <f>+_xlfn.IFS(MONTH(Tabla1[[#This Row],[MES]])&lt;=3,"Q1",MONTH(Tabla1[[#This Row],[MES]])&lt;=6,"Q2",MONTH(Tabla1[[#This Row],[MES]])&lt;=9,"Q3",TRUE,"Q4")</f>
        <v>Q1</v>
      </c>
      <c r="AN1915" t="str">
        <f>+IFERROR(VLOOKUP(Tabla1[[#This Row],[CUENTA]],CTAS[],2,0),"OTROS")</f>
        <v>OTROS</v>
      </c>
      <c r="AP1915" t="str">
        <f>+IFERROR(VLOOKUP(Tabla1[[#This Row],[EMPLEADO]],IS[],3,0),"OTROS")</f>
        <v>OTROS</v>
      </c>
      <c r="AQ1915" t="str">
        <f>+IFERROR(VLOOKUP(Tabla1[[#This Row],[EMPLEADO]],IS[[NÓMINA]:[INGENIERO]],2,0),"OTROS")</f>
        <v>OTROS</v>
      </c>
    </row>
    <row r="1916" spans="1:43" x14ac:dyDescent="0.25">
      <c r="A1916" t="s">
        <v>4444</v>
      </c>
      <c r="B1916">
        <v>1</v>
      </c>
      <c r="C1916" t="s">
        <v>4524</v>
      </c>
      <c r="D1916" t="s">
        <v>3370</v>
      </c>
      <c r="E1916" t="s">
        <v>3742</v>
      </c>
      <c r="F1916" t="s">
        <v>3771</v>
      </c>
      <c r="G1916" s="17" t="s">
        <v>4525</v>
      </c>
      <c r="H1916" t="s">
        <v>384</v>
      </c>
      <c r="I1916" t="s">
        <v>43</v>
      </c>
      <c r="J1916" t="s">
        <v>8</v>
      </c>
      <c r="K1916" t="s">
        <v>3745</v>
      </c>
      <c r="L1916" t="s">
        <v>4526</v>
      </c>
      <c r="M1916" t="s">
        <v>4527</v>
      </c>
      <c r="N1916">
        <v>0</v>
      </c>
      <c r="O1916" t="s">
        <v>47</v>
      </c>
      <c r="P1916" t="s">
        <v>822</v>
      </c>
      <c r="Q1916" t="s">
        <v>48</v>
      </c>
      <c r="R1916" t="s">
        <v>49</v>
      </c>
      <c r="S1916" t="s">
        <v>50</v>
      </c>
      <c r="T1916" t="s">
        <v>51</v>
      </c>
      <c r="U1916" t="s">
        <v>52</v>
      </c>
      <c r="V1916">
        <v>1</v>
      </c>
      <c r="W1916" s="1">
        <v>1072.5000000000002</v>
      </c>
      <c r="X1916">
        <v>0</v>
      </c>
      <c r="Y1916">
        <v>5</v>
      </c>
      <c r="Z1916">
        <v>5</v>
      </c>
      <c r="AA1916">
        <v>1</v>
      </c>
      <c r="AB1916" s="2">
        <v>0</v>
      </c>
      <c r="AC1916" s="1">
        <v>0</v>
      </c>
      <c r="AD1916" s="7">
        <v>43508</v>
      </c>
      <c r="AE1916" s="7">
        <v>43508</v>
      </c>
      <c r="AF1916">
        <v>0</v>
      </c>
      <c r="AG1916" t="s">
        <v>53</v>
      </c>
      <c r="AH1916" s="2">
        <v>0</v>
      </c>
      <c r="AI1916" s="1">
        <v>0</v>
      </c>
      <c r="AJ1916" s="1">
        <v>0</v>
      </c>
      <c r="AK1916" s="6" t="str">
        <f>+IF(Tabla1[[#This Row],[REQUEST_TY]]="SR MANTENIMIENTO CORRECTIVO", "EMERGENCIA", "OTROS")</f>
        <v>OTROS</v>
      </c>
      <c r="AL1916" s="6" t="str">
        <f>+_xlfn.IFS(Tabla1[[#This Row],[Veces obj]]&lt;=1,"0-1",Tabla1[[#This Row],[Veces obj]]&lt;=2,"1-2",Tabla1[[#This Row],[Veces obj]]&lt;=3,"2-3",TRUE,"&gt;3")</f>
        <v>0-1</v>
      </c>
      <c r="AM1916" s="6" t="str">
        <f>+_xlfn.IFS(MONTH(Tabla1[[#This Row],[MES]])&lt;=3,"Q1",MONTH(Tabla1[[#This Row],[MES]])&lt;=6,"Q2",MONTH(Tabla1[[#This Row],[MES]])&lt;=9,"Q3",TRUE,"Q4")</f>
        <v>Q1</v>
      </c>
      <c r="AN1916" t="str">
        <f>+IFERROR(VLOOKUP(Tabla1[[#This Row],[CUENTA]],CTAS[],2,0),"OTROS")</f>
        <v>OTROS</v>
      </c>
      <c r="AP1916" t="str">
        <f>+IFERROR(VLOOKUP(Tabla1[[#This Row],[EMPLEADO]],IS[],3,0),"OTROS")</f>
        <v>OTROS</v>
      </c>
      <c r="AQ1916" t="str">
        <f>+IFERROR(VLOOKUP(Tabla1[[#This Row],[EMPLEADO]],IS[[NÓMINA]:[INGENIERO]],2,0),"OTROS")</f>
        <v>OTROS</v>
      </c>
    </row>
    <row r="1917" spans="1:43" x14ac:dyDescent="0.25">
      <c r="A1917" t="s">
        <v>4444</v>
      </c>
      <c r="B1917">
        <v>1</v>
      </c>
      <c r="C1917" t="s">
        <v>4528</v>
      </c>
      <c r="D1917" t="s">
        <v>3370</v>
      </c>
      <c r="E1917" t="s">
        <v>3742</v>
      </c>
      <c r="F1917" t="s">
        <v>3771</v>
      </c>
      <c r="G1917" s="17" t="s">
        <v>4529</v>
      </c>
      <c r="H1917" t="s">
        <v>253</v>
      </c>
      <c r="I1917" t="s">
        <v>43</v>
      </c>
      <c r="J1917" t="s">
        <v>8</v>
      </c>
      <c r="K1917" t="s">
        <v>3745</v>
      </c>
      <c r="L1917" t="s">
        <v>4530</v>
      </c>
      <c r="M1917" t="s">
        <v>4531</v>
      </c>
      <c r="N1917">
        <v>0</v>
      </c>
      <c r="O1917" t="s">
        <v>47</v>
      </c>
      <c r="P1917" t="s">
        <v>822</v>
      </c>
      <c r="Q1917" t="s">
        <v>48</v>
      </c>
      <c r="R1917" t="s">
        <v>49</v>
      </c>
      <c r="S1917" t="s">
        <v>50</v>
      </c>
      <c r="T1917" t="s">
        <v>208</v>
      </c>
      <c r="U1917" t="s">
        <v>52</v>
      </c>
      <c r="V1917">
        <v>1</v>
      </c>
      <c r="W1917" s="1">
        <v>1072.5000000000002</v>
      </c>
      <c r="X1917">
        <v>0</v>
      </c>
      <c r="Y1917">
        <v>9</v>
      </c>
      <c r="Z1917">
        <v>9</v>
      </c>
      <c r="AA1917">
        <v>1</v>
      </c>
      <c r="AB1917" s="2">
        <v>0</v>
      </c>
      <c r="AC1917" s="1">
        <v>0</v>
      </c>
      <c r="AD1917" s="7">
        <v>43432</v>
      </c>
      <c r="AE1917" s="7">
        <v>43518</v>
      </c>
      <c r="AF1917">
        <v>59</v>
      </c>
      <c r="AG1917" t="s">
        <v>3826</v>
      </c>
      <c r="AH1917" s="2">
        <v>0</v>
      </c>
      <c r="AI1917" s="1">
        <v>0</v>
      </c>
      <c r="AJ1917" s="1">
        <v>0</v>
      </c>
      <c r="AK1917" s="6" t="str">
        <f>+IF(Tabla1[[#This Row],[REQUEST_TY]]="SR MANTENIMIENTO CORRECTIVO", "EMERGENCIA", "OTROS")</f>
        <v>OTROS</v>
      </c>
      <c r="AL1917" s="6" t="str">
        <f>+_xlfn.IFS(Tabla1[[#This Row],[Veces obj]]&lt;=1,"0-1",Tabla1[[#This Row],[Veces obj]]&lt;=2,"1-2",Tabla1[[#This Row],[Veces obj]]&lt;=3,"2-3",TRUE,"&gt;3")</f>
        <v>0-1</v>
      </c>
      <c r="AM1917" s="6" t="str">
        <f>+_xlfn.IFS(MONTH(Tabla1[[#This Row],[MES]])&lt;=3,"Q1",MONTH(Tabla1[[#This Row],[MES]])&lt;=6,"Q2",MONTH(Tabla1[[#This Row],[MES]])&lt;=9,"Q3",TRUE,"Q4")</f>
        <v>Q1</v>
      </c>
      <c r="AN1917" t="str">
        <f>+IFERROR(VLOOKUP(Tabla1[[#This Row],[CUENTA]],CTAS[],2,0),"OTROS")</f>
        <v>OTROS</v>
      </c>
      <c r="AP1917" t="str">
        <f>+IFERROR(VLOOKUP(Tabla1[[#This Row],[EMPLEADO]],IS[],3,0),"OTROS")</f>
        <v>OTROS</v>
      </c>
      <c r="AQ1917" t="str">
        <f>+IFERROR(VLOOKUP(Tabla1[[#This Row],[EMPLEADO]],IS[[NÓMINA]:[INGENIERO]],2,0),"OTROS")</f>
        <v>OTROS</v>
      </c>
    </row>
    <row r="1918" spans="1:43" x14ac:dyDescent="0.25">
      <c r="A1918" t="s">
        <v>4444</v>
      </c>
      <c r="B1918">
        <v>1</v>
      </c>
      <c r="C1918" t="s">
        <v>4532</v>
      </c>
      <c r="D1918" t="s">
        <v>3370</v>
      </c>
      <c r="E1918" t="s">
        <v>3742</v>
      </c>
      <c r="F1918" t="s">
        <v>4533</v>
      </c>
      <c r="G1918" s="17" t="s">
        <v>4534</v>
      </c>
      <c r="H1918" t="s">
        <v>384</v>
      </c>
      <c r="I1918" t="s">
        <v>43</v>
      </c>
      <c r="J1918" t="s">
        <v>8</v>
      </c>
      <c r="K1918" t="s">
        <v>3745</v>
      </c>
      <c r="L1918" t="s">
        <v>4535</v>
      </c>
      <c r="M1918" t="s">
        <v>1198</v>
      </c>
      <c r="N1918">
        <v>0</v>
      </c>
      <c r="O1918" t="s">
        <v>47</v>
      </c>
      <c r="P1918" t="s">
        <v>822</v>
      </c>
      <c r="Q1918" t="s">
        <v>48</v>
      </c>
      <c r="R1918" t="s">
        <v>49</v>
      </c>
      <c r="S1918" t="s">
        <v>50</v>
      </c>
      <c r="T1918" t="s">
        <v>51</v>
      </c>
      <c r="U1918" t="s">
        <v>52</v>
      </c>
      <c r="V1918">
        <v>1</v>
      </c>
      <c r="W1918" s="1">
        <v>1072.5000000000002</v>
      </c>
      <c r="X1918">
        <v>0</v>
      </c>
      <c r="Y1918">
        <v>5</v>
      </c>
      <c r="Z1918">
        <v>5</v>
      </c>
      <c r="AA1918">
        <v>1</v>
      </c>
      <c r="AB1918" s="2">
        <v>0</v>
      </c>
      <c r="AC1918" s="1">
        <v>0</v>
      </c>
      <c r="AD1918" s="7">
        <v>43432</v>
      </c>
      <c r="AE1918" s="7">
        <v>43511</v>
      </c>
      <c r="AF1918">
        <v>54</v>
      </c>
      <c r="AG1918" t="s">
        <v>3826</v>
      </c>
      <c r="AH1918" s="2">
        <v>0</v>
      </c>
      <c r="AI1918" s="1">
        <v>0</v>
      </c>
      <c r="AJ1918" s="1">
        <v>0</v>
      </c>
      <c r="AK1918" s="6" t="str">
        <f>+IF(Tabla1[[#This Row],[REQUEST_TY]]="SR MANTENIMIENTO CORRECTIVO", "EMERGENCIA", "OTROS")</f>
        <v>OTROS</v>
      </c>
      <c r="AL1918" s="6" t="str">
        <f>+_xlfn.IFS(Tabla1[[#This Row],[Veces obj]]&lt;=1,"0-1",Tabla1[[#This Row],[Veces obj]]&lt;=2,"1-2",Tabla1[[#This Row],[Veces obj]]&lt;=3,"2-3",TRUE,"&gt;3")</f>
        <v>0-1</v>
      </c>
      <c r="AM1918" s="6" t="str">
        <f>+_xlfn.IFS(MONTH(Tabla1[[#This Row],[MES]])&lt;=3,"Q1",MONTH(Tabla1[[#This Row],[MES]])&lt;=6,"Q2",MONTH(Tabla1[[#This Row],[MES]])&lt;=9,"Q3",TRUE,"Q4")</f>
        <v>Q1</v>
      </c>
      <c r="AN1918" t="str">
        <f>+IFERROR(VLOOKUP(Tabla1[[#This Row],[CUENTA]],CTAS[],2,0),"OTROS")</f>
        <v>OTROS</v>
      </c>
      <c r="AP1918" t="str">
        <f>+IFERROR(VLOOKUP(Tabla1[[#This Row],[EMPLEADO]],IS[],3,0),"OTROS")</f>
        <v>OTROS</v>
      </c>
      <c r="AQ1918" t="str">
        <f>+IFERROR(VLOOKUP(Tabla1[[#This Row],[EMPLEADO]],IS[[NÓMINA]:[INGENIERO]],2,0),"OTROS")</f>
        <v>OTROS</v>
      </c>
    </row>
    <row r="1919" spans="1:43" x14ac:dyDescent="0.25">
      <c r="A1919" t="s">
        <v>4444</v>
      </c>
      <c r="B1919">
        <v>1</v>
      </c>
      <c r="C1919" t="s">
        <v>4536</v>
      </c>
      <c r="D1919" t="s">
        <v>3370</v>
      </c>
      <c r="E1919" t="s">
        <v>3742</v>
      </c>
      <c r="F1919" t="s">
        <v>4533</v>
      </c>
      <c r="G1919" s="17" t="s">
        <v>4537</v>
      </c>
      <c r="H1919" t="s">
        <v>384</v>
      </c>
      <c r="I1919" t="s">
        <v>43</v>
      </c>
      <c r="J1919" t="s">
        <v>8</v>
      </c>
      <c r="K1919" t="s">
        <v>3745</v>
      </c>
      <c r="L1919" t="s">
        <v>4538</v>
      </c>
      <c r="M1919" t="s">
        <v>4539</v>
      </c>
      <c r="N1919">
        <v>0</v>
      </c>
      <c r="O1919" t="s">
        <v>47</v>
      </c>
      <c r="P1919" t="s">
        <v>822</v>
      </c>
      <c r="Q1919" t="s">
        <v>48</v>
      </c>
      <c r="R1919" t="s">
        <v>49</v>
      </c>
      <c r="S1919" t="s">
        <v>50</v>
      </c>
      <c r="T1919" t="s">
        <v>51</v>
      </c>
      <c r="U1919" t="s">
        <v>52</v>
      </c>
      <c r="V1919">
        <v>1</v>
      </c>
      <c r="W1919" s="1">
        <v>1072.5000000000002</v>
      </c>
      <c r="X1919">
        <v>0</v>
      </c>
      <c r="Y1919">
        <v>5</v>
      </c>
      <c r="Z1919">
        <v>5</v>
      </c>
      <c r="AA1919">
        <v>1</v>
      </c>
      <c r="AB1919" s="2">
        <v>0</v>
      </c>
      <c r="AC1919" s="1">
        <v>0</v>
      </c>
      <c r="AD1919" s="7">
        <v>43524</v>
      </c>
      <c r="AE1919" s="7">
        <v>43524</v>
      </c>
      <c r="AF1919">
        <v>0</v>
      </c>
      <c r="AG1919" t="s">
        <v>53</v>
      </c>
      <c r="AH1919" s="2">
        <v>0</v>
      </c>
      <c r="AI1919" s="1">
        <v>0</v>
      </c>
      <c r="AJ1919" s="1">
        <v>0</v>
      </c>
      <c r="AK1919" s="6" t="str">
        <f>+IF(Tabla1[[#This Row],[REQUEST_TY]]="SR MANTENIMIENTO CORRECTIVO", "EMERGENCIA", "OTROS")</f>
        <v>OTROS</v>
      </c>
      <c r="AL1919" s="6" t="str">
        <f>+_xlfn.IFS(Tabla1[[#This Row],[Veces obj]]&lt;=1,"0-1",Tabla1[[#This Row],[Veces obj]]&lt;=2,"1-2",Tabla1[[#This Row],[Veces obj]]&lt;=3,"2-3",TRUE,"&gt;3")</f>
        <v>0-1</v>
      </c>
      <c r="AM1919" s="6" t="str">
        <f>+_xlfn.IFS(MONTH(Tabla1[[#This Row],[MES]])&lt;=3,"Q1",MONTH(Tabla1[[#This Row],[MES]])&lt;=6,"Q2",MONTH(Tabla1[[#This Row],[MES]])&lt;=9,"Q3",TRUE,"Q4")</f>
        <v>Q1</v>
      </c>
      <c r="AN1919" t="str">
        <f>+IFERROR(VLOOKUP(Tabla1[[#This Row],[CUENTA]],CTAS[],2,0),"OTROS")</f>
        <v>OTROS</v>
      </c>
      <c r="AP1919" t="str">
        <f>+IFERROR(VLOOKUP(Tabla1[[#This Row],[EMPLEADO]],IS[],3,0),"OTROS")</f>
        <v>OTROS</v>
      </c>
      <c r="AQ1919" t="str">
        <f>+IFERROR(VLOOKUP(Tabla1[[#This Row],[EMPLEADO]],IS[[NÓMINA]:[INGENIERO]],2,0),"OTROS")</f>
        <v>OTROS</v>
      </c>
    </row>
    <row r="1920" spans="1:43" x14ac:dyDescent="0.25">
      <c r="A1920" t="s">
        <v>4444</v>
      </c>
      <c r="B1920">
        <v>1</v>
      </c>
      <c r="C1920" t="s">
        <v>4547</v>
      </c>
      <c r="D1920" t="s">
        <v>3370</v>
      </c>
      <c r="E1920" t="s">
        <v>4548</v>
      </c>
      <c r="F1920" t="s">
        <v>4549</v>
      </c>
      <c r="G1920" s="17" t="s">
        <v>4550</v>
      </c>
      <c r="H1920" t="s">
        <v>70</v>
      </c>
      <c r="I1920" t="s">
        <v>43</v>
      </c>
      <c r="J1920" t="s">
        <v>8</v>
      </c>
      <c r="K1920" t="s">
        <v>71</v>
      </c>
      <c r="L1920" t="s">
        <v>93</v>
      </c>
      <c r="M1920" t="s">
        <v>94</v>
      </c>
      <c r="N1920">
        <v>1</v>
      </c>
      <c r="O1920" t="s">
        <v>47</v>
      </c>
      <c r="P1920" t="s">
        <v>822</v>
      </c>
      <c r="Q1920" t="s">
        <v>48</v>
      </c>
      <c r="R1920" t="s">
        <v>49</v>
      </c>
      <c r="S1920" t="s">
        <v>50</v>
      </c>
      <c r="T1920" t="s">
        <v>51</v>
      </c>
      <c r="U1920" t="s">
        <v>52</v>
      </c>
      <c r="V1920">
        <v>1</v>
      </c>
      <c r="W1920" s="1">
        <v>0</v>
      </c>
      <c r="X1920">
        <v>0</v>
      </c>
      <c r="Y1920">
        <v>5</v>
      </c>
      <c r="Z1920">
        <v>5</v>
      </c>
      <c r="AA1920">
        <v>1</v>
      </c>
      <c r="AB1920" s="2">
        <v>0</v>
      </c>
      <c r="AC1920" s="1">
        <v>0</v>
      </c>
      <c r="AD1920" s="7">
        <v>43523</v>
      </c>
      <c r="AE1920" s="7">
        <v>43523</v>
      </c>
      <c r="AF1920">
        <v>0</v>
      </c>
      <c r="AG1920" t="s">
        <v>53</v>
      </c>
      <c r="AH1920" s="2">
        <v>0</v>
      </c>
      <c r="AI1920" s="1">
        <v>0</v>
      </c>
      <c r="AJ1920" s="1">
        <v>0</v>
      </c>
      <c r="AK1920" s="6" t="str">
        <f>+IF(Tabla1[[#This Row],[REQUEST_TY]]="SR MANTENIMIENTO CORRECTIVO", "EMERGENCIA", "OTROS")</f>
        <v>OTROS</v>
      </c>
      <c r="AL1920" s="6" t="str">
        <f>+_xlfn.IFS(Tabla1[[#This Row],[Veces obj]]&lt;=1,"0-1",Tabla1[[#This Row],[Veces obj]]&lt;=2,"1-2",Tabla1[[#This Row],[Veces obj]]&lt;=3,"2-3",TRUE,"&gt;3")</f>
        <v>0-1</v>
      </c>
      <c r="AM1920" s="6" t="str">
        <f>+_xlfn.IFS(MONTH(Tabla1[[#This Row],[MES]])&lt;=3,"Q1",MONTH(Tabla1[[#This Row],[MES]])&lt;=6,"Q2",MONTH(Tabla1[[#This Row],[MES]])&lt;=9,"Q3",TRUE,"Q4")</f>
        <v>Q1</v>
      </c>
      <c r="AN1920" t="str">
        <f>+IFERROR(VLOOKUP(Tabla1[[#This Row],[CUENTA]],CTAS[],2,0),"OTROS")</f>
        <v>OTROS</v>
      </c>
      <c r="AP1920" t="str">
        <f>+IFERROR(VLOOKUP(Tabla1[[#This Row],[EMPLEADO]],IS[],3,0),"OTROS")</f>
        <v>OTROS</v>
      </c>
      <c r="AQ1920" t="str">
        <f>+IFERROR(VLOOKUP(Tabla1[[#This Row],[EMPLEADO]],IS[[NÓMINA]:[INGENIERO]],2,0),"OTROS")</f>
        <v>OTROS</v>
      </c>
    </row>
    <row r="1921" spans="1:43" x14ac:dyDescent="0.25">
      <c r="A1921" t="s">
        <v>4444</v>
      </c>
      <c r="B1921">
        <v>1</v>
      </c>
      <c r="C1921" t="s">
        <v>4568</v>
      </c>
      <c r="D1921" t="s">
        <v>3370</v>
      </c>
      <c r="E1921" t="s">
        <v>3742</v>
      </c>
      <c r="F1921" t="s">
        <v>4569</v>
      </c>
      <c r="G1921" s="17" t="s">
        <v>4486</v>
      </c>
      <c r="H1921" t="s">
        <v>253</v>
      </c>
      <c r="I1921" t="s">
        <v>43</v>
      </c>
      <c r="J1921" t="s">
        <v>8</v>
      </c>
      <c r="K1921" t="s">
        <v>3745</v>
      </c>
      <c r="L1921" t="s">
        <v>4487</v>
      </c>
      <c r="M1921" t="s">
        <v>256</v>
      </c>
      <c r="N1921">
        <v>0</v>
      </c>
      <c r="O1921" t="s">
        <v>47</v>
      </c>
      <c r="P1921" t="s">
        <v>822</v>
      </c>
      <c r="Q1921" t="s">
        <v>48</v>
      </c>
      <c r="R1921" t="s">
        <v>49</v>
      </c>
      <c r="S1921" t="s">
        <v>50</v>
      </c>
      <c r="T1921" t="s">
        <v>51</v>
      </c>
      <c r="U1921" t="s">
        <v>52</v>
      </c>
      <c r="V1921">
        <v>1</v>
      </c>
      <c r="W1921" s="1">
        <v>1072.5000000000002</v>
      </c>
      <c r="X1921">
        <v>0</v>
      </c>
      <c r="Y1921">
        <v>5</v>
      </c>
      <c r="Z1921">
        <v>5</v>
      </c>
      <c r="AA1921">
        <v>1</v>
      </c>
      <c r="AB1921" s="2">
        <v>0</v>
      </c>
      <c r="AC1921" s="1">
        <v>0</v>
      </c>
      <c r="AD1921" s="7">
        <v>43502</v>
      </c>
      <c r="AE1921" s="7">
        <v>43503</v>
      </c>
      <c r="AF1921">
        <v>1</v>
      </c>
      <c r="AG1921" t="s">
        <v>53</v>
      </c>
      <c r="AH1921" s="2">
        <v>0</v>
      </c>
      <c r="AI1921" s="1">
        <v>0</v>
      </c>
      <c r="AJ1921" s="1">
        <v>0</v>
      </c>
      <c r="AK1921" s="6" t="str">
        <f>+IF(Tabla1[[#This Row],[REQUEST_TY]]="SR MANTENIMIENTO CORRECTIVO", "EMERGENCIA", "OTROS")</f>
        <v>OTROS</v>
      </c>
      <c r="AL1921" s="6" t="str">
        <f>+_xlfn.IFS(Tabla1[[#This Row],[Veces obj]]&lt;=1,"0-1",Tabla1[[#This Row],[Veces obj]]&lt;=2,"1-2",Tabla1[[#This Row],[Veces obj]]&lt;=3,"2-3",TRUE,"&gt;3")</f>
        <v>0-1</v>
      </c>
      <c r="AM1921" s="6" t="str">
        <f>+_xlfn.IFS(MONTH(Tabla1[[#This Row],[MES]])&lt;=3,"Q1",MONTH(Tabla1[[#This Row],[MES]])&lt;=6,"Q2",MONTH(Tabla1[[#This Row],[MES]])&lt;=9,"Q3",TRUE,"Q4")</f>
        <v>Q1</v>
      </c>
      <c r="AN1921" t="str">
        <f>+IFERROR(VLOOKUP(Tabla1[[#This Row],[CUENTA]],CTAS[],2,0),"OTROS")</f>
        <v>OTROS</v>
      </c>
      <c r="AP1921" t="str">
        <f>+IFERROR(VLOOKUP(Tabla1[[#This Row],[EMPLEADO]],IS[],3,0),"OTROS")</f>
        <v>OTROS</v>
      </c>
      <c r="AQ1921" t="str">
        <f>+IFERROR(VLOOKUP(Tabla1[[#This Row],[EMPLEADO]],IS[[NÓMINA]:[INGENIERO]],2,0),"OTROS")</f>
        <v>OTROS</v>
      </c>
    </row>
    <row r="1922" spans="1:43" x14ac:dyDescent="0.25">
      <c r="A1922" t="s">
        <v>4444</v>
      </c>
      <c r="B1922">
        <v>1</v>
      </c>
      <c r="C1922" t="s">
        <v>4578</v>
      </c>
      <c r="D1922" t="s">
        <v>3346</v>
      </c>
      <c r="E1922" t="s">
        <v>98</v>
      </c>
      <c r="F1922" t="s">
        <v>4579</v>
      </c>
      <c r="G1922" s="17" t="s">
        <v>706</v>
      </c>
      <c r="H1922" t="s">
        <v>707</v>
      </c>
      <c r="I1922" t="s">
        <v>43</v>
      </c>
      <c r="J1922" t="s">
        <v>8</v>
      </c>
      <c r="K1922" t="s">
        <v>102</v>
      </c>
      <c r="L1922" t="s">
        <v>708</v>
      </c>
      <c r="M1922" t="s">
        <v>709</v>
      </c>
      <c r="N1922">
        <v>0</v>
      </c>
      <c r="O1922" t="s">
        <v>105</v>
      </c>
      <c r="P1922" t="s">
        <v>822</v>
      </c>
      <c r="Q1922" t="s">
        <v>48</v>
      </c>
      <c r="R1922" t="s">
        <v>63</v>
      </c>
      <c r="S1922" t="s">
        <v>64</v>
      </c>
      <c r="T1922" t="s">
        <v>51</v>
      </c>
      <c r="U1922" t="s">
        <v>96</v>
      </c>
      <c r="V1922">
        <v>1</v>
      </c>
      <c r="W1922" s="1">
        <v>327.5</v>
      </c>
      <c r="X1922">
        <v>0</v>
      </c>
      <c r="Y1922">
        <v>5</v>
      </c>
      <c r="Z1922">
        <v>5</v>
      </c>
      <c r="AA1922">
        <v>1</v>
      </c>
      <c r="AB1922" s="2">
        <v>0</v>
      </c>
      <c r="AC1922" s="1">
        <v>0</v>
      </c>
      <c r="AD1922" s="7">
        <v>43497</v>
      </c>
      <c r="AE1922" s="7">
        <v>43501</v>
      </c>
      <c r="AF1922">
        <v>1</v>
      </c>
      <c r="AG1922" t="s">
        <v>53</v>
      </c>
      <c r="AH1922" s="2">
        <v>0</v>
      </c>
      <c r="AI1922" s="1">
        <v>0</v>
      </c>
      <c r="AJ1922" s="1">
        <v>0</v>
      </c>
      <c r="AK1922" s="6" t="str">
        <f>+IF(Tabla1[[#This Row],[REQUEST_TY]]="SR MANTENIMIENTO CORRECTIVO", "EMERGENCIA", "OTROS")</f>
        <v>OTROS</v>
      </c>
      <c r="AL1922" s="6" t="str">
        <f>+_xlfn.IFS(Tabla1[[#This Row],[Veces obj]]&lt;=1,"0-1",Tabla1[[#This Row],[Veces obj]]&lt;=2,"1-2",Tabla1[[#This Row],[Veces obj]]&lt;=3,"2-3",TRUE,"&gt;3")</f>
        <v>0-1</v>
      </c>
      <c r="AM1922" s="6" t="str">
        <f>+_xlfn.IFS(MONTH(Tabla1[[#This Row],[MES]])&lt;=3,"Q1",MONTH(Tabla1[[#This Row],[MES]])&lt;=6,"Q2",MONTH(Tabla1[[#This Row],[MES]])&lt;=9,"Q3",TRUE,"Q4")</f>
        <v>Q1</v>
      </c>
      <c r="AN1922" t="str">
        <f>+IFERROR(VLOOKUP(Tabla1[[#This Row],[CUENTA]],CTAS[],2,0),"OTROS")</f>
        <v>OTROS</v>
      </c>
      <c r="AP1922" t="str">
        <f>+IFERROR(VLOOKUP(Tabla1[[#This Row],[EMPLEADO]],IS[],3,0),"OTROS")</f>
        <v>OTROS</v>
      </c>
      <c r="AQ1922" t="str">
        <f>+IFERROR(VLOOKUP(Tabla1[[#This Row],[EMPLEADO]],IS[[NÓMINA]:[INGENIERO]],2,0),"OTROS")</f>
        <v>OTROS</v>
      </c>
    </row>
    <row r="1923" spans="1:43" x14ac:dyDescent="0.25">
      <c r="A1923" t="s">
        <v>4444</v>
      </c>
      <c r="B1923">
        <v>1</v>
      </c>
      <c r="C1923" t="s">
        <v>4580</v>
      </c>
      <c r="D1923" t="s">
        <v>3346</v>
      </c>
      <c r="E1923" t="s">
        <v>98</v>
      </c>
      <c r="F1923" t="s">
        <v>4581</v>
      </c>
      <c r="G1923" s="17" t="s">
        <v>4191</v>
      </c>
      <c r="H1923" t="s">
        <v>271</v>
      </c>
      <c r="I1923" t="s">
        <v>43</v>
      </c>
      <c r="J1923" t="s">
        <v>8</v>
      </c>
      <c r="K1923" t="s">
        <v>102</v>
      </c>
      <c r="L1923" t="s">
        <v>3001</v>
      </c>
      <c r="M1923" t="s">
        <v>3002</v>
      </c>
      <c r="N1923">
        <v>0</v>
      </c>
      <c r="O1923" t="s">
        <v>105</v>
      </c>
      <c r="P1923" t="s">
        <v>822</v>
      </c>
      <c r="Q1923" t="s">
        <v>48</v>
      </c>
      <c r="R1923" t="s">
        <v>63</v>
      </c>
      <c r="S1923" t="s">
        <v>64</v>
      </c>
      <c r="T1923" t="s">
        <v>51</v>
      </c>
      <c r="U1923" t="s">
        <v>96</v>
      </c>
      <c r="V1923">
        <v>1</v>
      </c>
      <c r="W1923" s="1">
        <v>327.5</v>
      </c>
      <c r="X1923">
        <v>0</v>
      </c>
      <c r="Y1923">
        <v>5</v>
      </c>
      <c r="Z1923">
        <v>5</v>
      </c>
      <c r="AA1923">
        <v>1</v>
      </c>
      <c r="AB1923" s="2">
        <v>0</v>
      </c>
      <c r="AC1923" s="1">
        <v>0</v>
      </c>
      <c r="AD1923" s="7">
        <v>43493</v>
      </c>
      <c r="AE1923" s="7">
        <v>43503</v>
      </c>
      <c r="AF1923">
        <v>7</v>
      </c>
      <c r="AG1923" t="s">
        <v>3648</v>
      </c>
      <c r="AH1923" s="2">
        <v>0</v>
      </c>
      <c r="AI1923" s="1">
        <v>0</v>
      </c>
      <c r="AJ1923" s="1">
        <v>0</v>
      </c>
      <c r="AK1923" s="6" t="str">
        <f>+IF(Tabla1[[#This Row],[REQUEST_TY]]="SR MANTENIMIENTO CORRECTIVO", "EMERGENCIA", "OTROS")</f>
        <v>OTROS</v>
      </c>
      <c r="AL1923" s="6" t="str">
        <f>+_xlfn.IFS(Tabla1[[#This Row],[Veces obj]]&lt;=1,"0-1",Tabla1[[#This Row],[Veces obj]]&lt;=2,"1-2",Tabla1[[#This Row],[Veces obj]]&lt;=3,"2-3",TRUE,"&gt;3")</f>
        <v>0-1</v>
      </c>
      <c r="AM1923" s="6" t="str">
        <f>+_xlfn.IFS(MONTH(Tabla1[[#This Row],[MES]])&lt;=3,"Q1",MONTH(Tabla1[[#This Row],[MES]])&lt;=6,"Q2",MONTH(Tabla1[[#This Row],[MES]])&lt;=9,"Q3",TRUE,"Q4")</f>
        <v>Q1</v>
      </c>
      <c r="AN1923" t="str">
        <f>+IFERROR(VLOOKUP(Tabla1[[#This Row],[CUENTA]],CTAS[],2,0),"OTROS")</f>
        <v>OTROS</v>
      </c>
      <c r="AP1923" t="str">
        <f>+IFERROR(VLOOKUP(Tabla1[[#This Row],[EMPLEADO]],IS[],3,0),"OTROS")</f>
        <v>OTROS</v>
      </c>
      <c r="AQ1923" t="str">
        <f>+IFERROR(VLOOKUP(Tabla1[[#This Row],[EMPLEADO]],IS[[NÓMINA]:[INGENIERO]],2,0),"OTROS")</f>
        <v>OTROS</v>
      </c>
    </row>
    <row r="1924" spans="1:43" x14ac:dyDescent="0.25">
      <c r="A1924" t="s">
        <v>4444</v>
      </c>
      <c r="B1924">
        <v>1</v>
      </c>
      <c r="C1924" t="s">
        <v>3834</v>
      </c>
      <c r="D1924" t="s">
        <v>3346</v>
      </c>
      <c r="E1924" t="s">
        <v>98</v>
      </c>
      <c r="F1924" t="s">
        <v>3835</v>
      </c>
      <c r="G1924" s="17" t="s">
        <v>2233</v>
      </c>
      <c r="H1924" t="s">
        <v>106</v>
      </c>
      <c r="I1924" t="s">
        <v>43</v>
      </c>
      <c r="J1924" t="s">
        <v>8</v>
      </c>
      <c r="K1924" t="s">
        <v>102</v>
      </c>
      <c r="L1924" t="s">
        <v>500</v>
      </c>
      <c r="M1924" t="s">
        <v>310</v>
      </c>
      <c r="N1924">
        <v>0</v>
      </c>
      <c r="O1924" t="s">
        <v>47</v>
      </c>
      <c r="P1924" t="s">
        <v>822</v>
      </c>
      <c r="Q1924" t="s">
        <v>48</v>
      </c>
      <c r="R1924" t="s">
        <v>63</v>
      </c>
      <c r="S1924" t="s">
        <v>64</v>
      </c>
      <c r="T1924" t="s">
        <v>51</v>
      </c>
      <c r="U1924" t="s">
        <v>96</v>
      </c>
      <c r="V1924">
        <v>1</v>
      </c>
      <c r="W1924" s="1">
        <v>682.5</v>
      </c>
      <c r="X1924">
        <v>0</v>
      </c>
      <c r="Y1924">
        <v>5</v>
      </c>
      <c r="Z1924">
        <v>5</v>
      </c>
      <c r="AA1924">
        <v>1</v>
      </c>
      <c r="AB1924" s="2">
        <v>0</v>
      </c>
      <c r="AC1924" s="1">
        <v>0</v>
      </c>
      <c r="AD1924" s="7">
        <v>43502</v>
      </c>
      <c r="AE1924" s="7">
        <v>43503</v>
      </c>
      <c r="AF1924">
        <v>1</v>
      </c>
      <c r="AG1924" t="s">
        <v>53</v>
      </c>
      <c r="AH1924" s="2">
        <v>0</v>
      </c>
      <c r="AI1924" s="1">
        <v>0</v>
      </c>
      <c r="AJ1924" s="1">
        <v>0</v>
      </c>
      <c r="AK1924" s="6" t="str">
        <f>+IF(Tabla1[[#This Row],[REQUEST_TY]]="SR MANTENIMIENTO CORRECTIVO", "EMERGENCIA", "OTROS")</f>
        <v>OTROS</v>
      </c>
      <c r="AL1924" s="6" t="str">
        <f>+_xlfn.IFS(Tabla1[[#This Row],[Veces obj]]&lt;=1,"0-1",Tabla1[[#This Row],[Veces obj]]&lt;=2,"1-2",Tabla1[[#This Row],[Veces obj]]&lt;=3,"2-3",TRUE,"&gt;3")</f>
        <v>0-1</v>
      </c>
      <c r="AM1924" s="6" t="str">
        <f>+_xlfn.IFS(MONTH(Tabla1[[#This Row],[MES]])&lt;=3,"Q1",MONTH(Tabla1[[#This Row],[MES]])&lt;=6,"Q2",MONTH(Tabla1[[#This Row],[MES]])&lt;=9,"Q3",TRUE,"Q4")</f>
        <v>Q1</v>
      </c>
      <c r="AN1924" t="str">
        <f>+IFERROR(VLOOKUP(Tabla1[[#This Row],[CUENTA]],CTAS[],2,0),"OTROS")</f>
        <v>OTROS</v>
      </c>
      <c r="AP1924" t="str">
        <f>+IFERROR(VLOOKUP(Tabla1[[#This Row],[EMPLEADO]],IS[],3,0),"OTROS")</f>
        <v>OTROS</v>
      </c>
      <c r="AQ1924" t="str">
        <f>+IFERROR(VLOOKUP(Tabla1[[#This Row],[EMPLEADO]],IS[[NÓMINA]:[INGENIERO]],2,0),"OTROS")</f>
        <v>OTROS</v>
      </c>
    </row>
    <row r="1925" spans="1:43" x14ac:dyDescent="0.25">
      <c r="A1925" t="s">
        <v>4444</v>
      </c>
      <c r="B1925">
        <v>1</v>
      </c>
      <c r="C1925" t="s">
        <v>4582</v>
      </c>
      <c r="D1925" t="s">
        <v>3346</v>
      </c>
      <c r="E1925" t="s">
        <v>98</v>
      </c>
      <c r="F1925" t="s">
        <v>4583</v>
      </c>
      <c r="G1925" s="17" t="s">
        <v>4311</v>
      </c>
      <c r="H1925" t="s">
        <v>271</v>
      </c>
      <c r="I1925" t="s">
        <v>43</v>
      </c>
      <c r="J1925" t="s">
        <v>8</v>
      </c>
      <c r="K1925" t="s">
        <v>1273</v>
      </c>
      <c r="L1925" t="s">
        <v>1274</v>
      </c>
      <c r="M1925" t="s">
        <v>968</v>
      </c>
      <c r="N1925">
        <v>0</v>
      </c>
      <c r="O1925" t="s">
        <v>105</v>
      </c>
      <c r="P1925" t="s">
        <v>822</v>
      </c>
      <c r="Q1925" t="s">
        <v>48</v>
      </c>
      <c r="R1925" t="s">
        <v>63</v>
      </c>
      <c r="S1925" t="s">
        <v>64</v>
      </c>
      <c r="T1925" t="s">
        <v>51</v>
      </c>
      <c r="U1925" t="s">
        <v>96</v>
      </c>
      <c r="V1925">
        <v>1</v>
      </c>
      <c r="W1925" s="1">
        <v>655</v>
      </c>
      <c r="X1925">
        <v>0</v>
      </c>
      <c r="Y1925">
        <v>5</v>
      </c>
      <c r="Z1925">
        <v>5</v>
      </c>
      <c r="AA1925">
        <v>1</v>
      </c>
      <c r="AB1925" s="2">
        <v>0</v>
      </c>
      <c r="AC1925" s="1">
        <v>0</v>
      </c>
      <c r="AD1925" s="7">
        <v>43501</v>
      </c>
      <c r="AE1925" s="7">
        <v>43502</v>
      </c>
      <c r="AF1925">
        <v>1</v>
      </c>
      <c r="AG1925" t="s">
        <v>53</v>
      </c>
      <c r="AH1925" s="2">
        <v>0</v>
      </c>
      <c r="AI1925" s="1">
        <v>0</v>
      </c>
      <c r="AJ1925" s="1">
        <v>0</v>
      </c>
      <c r="AK1925" s="6" t="str">
        <f>+IF(Tabla1[[#This Row],[REQUEST_TY]]="SR MANTENIMIENTO CORRECTIVO", "EMERGENCIA", "OTROS")</f>
        <v>OTROS</v>
      </c>
      <c r="AL1925" s="6" t="str">
        <f>+_xlfn.IFS(Tabla1[[#This Row],[Veces obj]]&lt;=1,"0-1",Tabla1[[#This Row],[Veces obj]]&lt;=2,"1-2",Tabla1[[#This Row],[Veces obj]]&lt;=3,"2-3",TRUE,"&gt;3")</f>
        <v>0-1</v>
      </c>
      <c r="AM1925" s="6" t="str">
        <f>+_xlfn.IFS(MONTH(Tabla1[[#This Row],[MES]])&lt;=3,"Q1",MONTH(Tabla1[[#This Row],[MES]])&lt;=6,"Q2",MONTH(Tabla1[[#This Row],[MES]])&lt;=9,"Q3",TRUE,"Q4")</f>
        <v>Q1</v>
      </c>
      <c r="AN1925" t="str">
        <f>+IFERROR(VLOOKUP(Tabla1[[#This Row],[CUENTA]],CTAS[],2,0),"OTROS")</f>
        <v>OTROS</v>
      </c>
      <c r="AP1925" t="str">
        <f>+IFERROR(VLOOKUP(Tabla1[[#This Row],[EMPLEADO]],IS[],3,0),"OTROS")</f>
        <v>OTROS</v>
      </c>
      <c r="AQ1925" t="str">
        <f>+IFERROR(VLOOKUP(Tabla1[[#This Row],[EMPLEADO]],IS[[NÓMINA]:[INGENIERO]],2,0),"OTROS")</f>
        <v>OTROS</v>
      </c>
    </row>
    <row r="1926" spans="1:43" x14ac:dyDescent="0.25">
      <c r="A1926" t="s">
        <v>4444</v>
      </c>
      <c r="B1926">
        <v>1</v>
      </c>
      <c r="C1926" t="s">
        <v>4627</v>
      </c>
      <c r="D1926" t="s">
        <v>3346</v>
      </c>
      <c r="E1926" t="s">
        <v>98</v>
      </c>
      <c r="F1926" t="s">
        <v>4628</v>
      </c>
      <c r="G1926" s="17" t="s">
        <v>2583</v>
      </c>
      <c r="H1926" t="s">
        <v>707</v>
      </c>
      <c r="I1926" t="s">
        <v>43</v>
      </c>
      <c r="J1926" t="s">
        <v>8</v>
      </c>
      <c r="K1926" t="s">
        <v>102</v>
      </c>
      <c r="L1926" t="s">
        <v>2584</v>
      </c>
      <c r="M1926" t="s">
        <v>104</v>
      </c>
      <c r="N1926">
        <v>0</v>
      </c>
      <c r="O1926" t="s">
        <v>105</v>
      </c>
      <c r="P1926" t="s">
        <v>822</v>
      </c>
      <c r="Q1926" t="s">
        <v>48</v>
      </c>
      <c r="R1926" t="s">
        <v>63</v>
      </c>
      <c r="S1926" t="s">
        <v>64</v>
      </c>
      <c r="T1926" t="s">
        <v>51</v>
      </c>
      <c r="U1926" t="s">
        <v>96</v>
      </c>
      <c r="V1926">
        <v>1</v>
      </c>
      <c r="W1926" s="1">
        <v>327.5</v>
      </c>
      <c r="X1926">
        <v>0</v>
      </c>
      <c r="Y1926">
        <v>5</v>
      </c>
      <c r="Z1926">
        <v>5</v>
      </c>
      <c r="AA1926">
        <v>1</v>
      </c>
      <c r="AB1926" s="2">
        <v>0</v>
      </c>
      <c r="AC1926" s="1">
        <v>0</v>
      </c>
      <c r="AD1926" s="7">
        <v>43495</v>
      </c>
      <c r="AE1926" s="7">
        <v>43502</v>
      </c>
      <c r="AF1926">
        <v>4</v>
      </c>
      <c r="AG1926" t="s">
        <v>823</v>
      </c>
      <c r="AH1926" s="2">
        <v>0</v>
      </c>
      <c r="AI1926" s="1">
        <v>0</v>
      </c>
      <c r="AJ1926" s="1">
        <v>0</v>
      </c>
      <c r="AK1926" s="6" t="str">
        <f>+IF(Tabla1[[#This Row],[REQUEST_TY]]="SR MANTENIMIENTO CORRECTIVO", "EMERGENCIA", "OTROS")</f>
        <v>OTROS</v>
      </c>
      <c r="AL1926" s="6" t="str">
        <f>+_xlfn.IFS(Tabla1[[#This Row],[Veces obj]]&lt;=1,"0-1",Tabla1[[#This Row],[Veces obj]]&lt;=2,"1-2",Tabla1[[#This Row],[Veces obj]]&lt;=3,"2-3",TRUE,"&gt;3")</f>
        <v>0-1</v>
      </c>
      <c r="AM1926" s="6" t="str">
        <f>+_xlfn.IFS(MONTH(Tabla1[[#This Row],[MES]])&lt;=3,"Q1",MONTH(Tabla1[[#This Row],[MES]])&lt;=6,"Q2",MONTH(Tabla1[[#This Row],[MES]])&lt;=9,"Q3",TRUE,"Q4")</f>
        <v>Q1</v>
      </c>
      <c r="AN1926" t="str">
        <f>+IFERROR(VLOOKUP(Tabla1[[#This Row],[CUENTA]],CTAS[],2,0),"OTROS")</f>
        <v>OTROS</v>
      </c>
      <c r="AP1926" t="str">
        <f>+IFERROR(VLOOKUP(Tabla1[[#This Row],[EMPLEADO]],IS[],3,0),"OTROS")</f>
        <v>OTROS</v>
      </c>
      <c r="AQ1926" t="str">
        <f>+IFERROR(VLOOKUP(Tabla1[[#This Row],[EMPLEADO]],IS[[NÓMINA]:[INGENIERO]],2,0),"OTROS")</f>
        <v>OTROS</v>
      </c>
    </row>
    <row r="1927" spans="1:43" x14ac:dyDescent="0.25">
      <c r="A1927" t="s">
        <v>4444</v>
      </c>
      <c r="B1927">
        <v>1</v>
      </c>
      <c r="C1927" t="s">
        <v>4662</v>
      </c>
      <c r="D1927" t="s">
        <v>38</v>
      </c>
      <c r="E1927" t="s">
        <v>4663</v>
      </c>
      <c r="F1927" t="s">
        <v>4664</v>
      </c>
      <c r="G1927" s="17" t="s">
        <v>4665</v>
      </c>
      <c r="H1927" t="s">
        <v>271</v>
      </c>
      <c r="I1927" t="s">
        <v>43</v>
      </c>
      <c r="J1927" t="s">
        <v>8</v>
      </c>
      <c r="K1927" t="s">
        <v>102</v>
      </c>
      <c r="L1927" t="s">
        <v>4558</v>
      </c>
      <c r="M1927" t="s">
        <v>3483</v>
      </c>
      <c r="N1927">
        <v>0</v>
      </c>
      <c r="O1927" t="s">
        <v>105</v>
      </c>
      <c r="P1927">
        <v>408</v>
      </c>
      <c r="Q1927" t="s">
        <v>48</v>
      </c>
      <c r="R1927" t="s">
        <v>95</v>
      </c>
      <c r="S1927" t="s">
        <v>64</v>
      </c>
      <c r="T1927" t="s">
        <v>51</v>
      </c>
      <c r="U1927" t="s">
        <v>96</v>
      </c>
      <c r="V1927">
        <v>1.1000000000000001</v>
      </c>
      <c r="W1927" s="1">
        <v>720.50000000000011</v>
      </c>
      <c r="X1927">
        <v>1</v>
      </c>
      <c r="Y1927">
        <v>5</v>
      </c>
      <c r="Z1927">
        <v>5</v>
      </c>
      <c r="AA1927">
        <v>1</v>
      </c>
      <c r="AB1927" s="2">
        <v>0</v>
      </c>
      <c r="AC1927" s="1">
        <v>0</v>
      </c>
      <c r="AD1927" s="7">
        <v>43496</v>
      </c>
      <c r="AE1927" s="7">
        <v>43497</v>
      </c>
      <c r="AF1927">
        <v>1</v>
      </c>
      <c r="AG1927" t="s">
        <v>53</v>
      </c>
      <c r="AH1927" s="2">
        <v>0</v>
      </c>
      <c r="AI1927" s="1">
        <v>0</v>
      </c>
      <c r="AJ1927" s="1">
        <v>0</v>
      </c>
      <c r="AK1927" s="6" t="str">
        <f>+IF(Tabla1[[#This Row],[REQUEST_TY]]="SR MANTENIMIENTO CORRECTIVO", "EMERGENCIA", "OTROS")</f>
        <v>EMERGENCIA</v>
      </c>
      <c r="AL1927" s="6" t="str">
        <f>+_xlfn.IFS(Tabla1[[#This Row],[Veces obj]]&lt;=1,"0-1",Tabla1[[#This Row],[Veces obj]]&lt;=2,"1-2",Tabla1[[#This Row],[Veces obj]]&lt;=3,"2-3",TRUE,"&gt;3")</f>
        <v>0-1</v>
      </c>
      <c r="AM1927" s="6" t="str">
        <f>+_xlfn.IFS(MONTH(Tabla1[[#This Row],[MES]])&lt;=3,"Q1",MONTH(Tabla1[[#This Row],[MES]])&lt;=6,"Q2",MONTH(Tabla1[[#This Row],[MES]])&lt;=9,"Q3",TRUE,"Q4")</f>
        <v>Q1</v>
      </c>
      <c r="AN1927" t="str">
        <f>+IFERROR(VLOOKUP(Tabla1[[#This Row],[CUENTA]],CTAS[],2,0),"OTROS")</f>
        <v>OTROS</v>
      </c>
      <c r="AP1927" t="str">
        <f>+IFERROR(VLOOKUP(Tabla1[[#This Row],[EMPLEADO]],IS[],3,0),"OTROS")</f>
        <v>OTROS</v>
      </c>
      <c r="AQ1927" t="str">
        <f>+IFERROR(VLOOKUP(Tabla1[[#This Row],[EMPLEADO]],IS[[NÓMINA]:[INGENIERO]],2,0),"OTROS")</f>
        <v>OTROS</v>
      </c>
    </row>
    <row r="1928" spans="1:43" x14ac:dyDescent="0.25">
      <c r="A1928" t="s">
        <v>4444</v>
      </c>
      <c r="B1928">
        <v>1</v>
      </c>
      <c r="C1928" t="s">
        <v>4761</v>
      </c>
      <c r="D1928" t="s">
        <v>4762</v>
      </c>
      <c r="E1928" t="s">
        <v>4663</v>
      </c>
      <c r="F1928" t="s">
        <v>4763</v>
      </c>
      <c r="G1928" s="17" t="s">
        <v>4665</v>
      </c>
      <c r="H1928" t="s">
        <v>271</v>
      </c>
      <c r="I1928" t="s">
        <v>43</v>
      </c>
      <c r="J1928" t="s">
        <v>8</v>
      </c>
      <c r="K1928" t="s">
        <v>102</v>
      </c>
      <c r="L1928" t="s">
        <v>4558</v>
      </c>
      <c r="M1928" t="s">
        <v>3483</v>
      </c>
      <c r="N1928">
        <v>0</v>
      </c>
      <c r="O1928" t="s">
        <v>105</v>
      </c>
      <c r="P1928" t="s">
        <v>822</v>
      </c>
      <c r="Q1928" t="s">
        <v>48</v>
      </c>
      <c r="R1928" t="s">
        <v>95</v>
      </c>
      <c r="S1928" t="s">
        <v>64</v>
      </c>
      <c r="T1928" t="s">
        <v>51</v>
      </c>
      <c r="U1928" t="s">
        <v>96</v>
      </c>
      <c r="V1928">
        <v>1</v>
      </c>
      <c r="W1928" s="1">
        <v>655</v>
      </c>
      <c r="X1928">
        <v>0</v>
      </c>
      <c r="Y1928">
        <v>5</v>
      </c>
      <c r="Z1928">
        <v>5</v>
      </c>
      <c r="AA1928">
        <v>1</v>
      </c>
      <c r="AB1928" s="2">
        <v>0</v>
      </c>
      <c r="AC1928" s="1">
        <v>0</v>
      </c>
      <c r="AD1928" s="7">
        <v>43497</v>
      </c>
      <c r="AE1928" s="7">
        <v>43497</v>
      </c>
      <c r="AF1928">
        <v>0</v>
      </c>
      <c r="AG1928" t="s">
        <v>53</v>
      </c>
      <c r="AH1928" s="2">
        <v>0</v>
      </c>
      <c r="AI1928" s="1">
        <v>0</v>
      </c>
      <c r="AJ1928" s="1">
        <v>0</v>
      </c>
      <c r="AK1928" s="6" t="str">
        <f>+IF(Tabla1[[#This Row],[REQUEST_TY]]="SR MANTENIMIENTO CORRECTIVO", "EMERGENCIA", "OTROS")</f>
        <v>OTROS</v>
      </c>
      <c r="AL1928" s="6" t="str">
        <f>+_xlfn.IFS(Tabla1[[#This Row],[Veces obj]]&lt;=1,"0-1",Tabla1[[#This Row],[Veces obj]]&lt;=2,"1-2",Tabla1[[#This Row],[Veces obj]]&lt;=3,"2-3",TRUE,"&gt;3")</f>
        <v>0-1</v>
      </c>
      <c r="AM1928" s="6" t="str">
        <f>+_xlfn.IFS(MONTH(Tabla1[[#This Row],[MES]])&lt;=3,"Q1",MONTH(Tabla1[[#This Row],[MES]])&lt;=6,"Q2",MONTH(Tabla1[[#This Row],[MES]])&lt;=9,"Q3",TRUE,"Q4")</f>
        <v>Q1</v>
      </c>
      <c r="AN1928" t="str">
        <f>+IFERROR(VLOOKUP(Tabla1[[#This Row],[CUENTA]],CTAS[],2,0),"OTROS")</f>
        <v>OTROS</v>
      </c>
      <c r="AP1928" t="str">
        <f>+IFERROR(VLOOKUP(Tabla1[[#This Row],[EMPLEADO]],IS[],3,0),"OTROS")</f>
        <v>OTROS</v>
      </c>
      <c r="AQ1928" t="str">
        <f>+IFERROR(VLOOKUP(Tabla1[[#This Row],[EMPLEADO]],IS[[NÓMINA]:[INGENIERO]],2,0),"OTROS")</f>
        <v>OTROS</v>
      </c>
    </row>
    <row r="1929" spans="1:43" x14ac:dyDescent="0.25">
      <c r="A1929" t="s">
        <v>4444</v>
      </c>
      <c r="B1929">
        <v>1</v>
      </c>
      <c r="C1929" t="s">
        <v>4834</v>
      </c>
      <c r="D1929" t="s">
        <v>3370</v>
      </c>
      <c r="E1929" t="s">
        <v>4835</v>
      </c>
      <c r="F1929" t="s">
        <v>4836</v>
      </c>
      <c r="G1929" s="17" t="s">
        <v>4837</v>
      </c>
      <c r="H1929" t="s">
        <v>220</v>
      </c>
      <c r="I1929" t="s">
        <v>43</v>
      </c>
      <c r="J1929" t="s">
        <v>8</v>
      </c>
      <c r="K1929" t="s">
        <v>907</v>
      </c>
      <c r="L1929" t="s">
        <v>908</v>
      </c>
      <c r="M1929" t="s">
        <v>556</v>
      </c>
      <c r="N1929">
        <v>0</v>
      </c>
      <c r="O1929" t="s">
        <v>47</v>
      </c>
      <c r="P1929" t="s">
        <v>822</v>
      </c>
      <c r="Q1929" t="s">
        <v>48</v>
      </c>
      <c r="R1929" t="s">
        <v>242</v>
      </c>
      <c r="S1929" t="s">
        <v>64</v>
      </c>
      <c r="T1929" t="s">
        <v>208</v>
      </c>
      <c r="U1929" t="s">
        <v>96</v>
      </c>
      <c r="V1929">
        <v>1</v>
      </c>
      <c r="W1929" s="1">
        <v>2047.5</v>
      </c>
      <c r="X1929">
        <v>0</v>
      </c>
      <c r="Y1929">
        <v>9</v>
      </c>
      <c r="Z1929">
        <v>9</v>
      </c>
      <c r="AA1929">
        <v>1</v>
      </c>
      <c r="AB1929" s="2">
        <v>0</v>
      </c>
      <c r="AC1929" s="1">
        <v>0</v>
      </c>
      <c r="AD1929" s="7">
        <v>43497</v>
      </c>
      <c r="AE1929" s="7">
        <v>43504</v>
      </c>
      <c r="AF1929">
        <v>4</v>
      </c>
      <c r="AG1929" t="s">
        <v>823</v>
      </c>
      <c r="AH1929" s="2">
        <v>0</v>
      </c>
      <c r="AI1929" s="1">
        <v>0</v>
      </c>
      <c r="AJ1929" s="1">
        <v>0</v>
      </c>
      <c r="AK1929" s="6" t="str">
        <f>+IF(Tabla1[[#This Row],[REQUEST_TY]]="SR MANTENIMIENTO CORRECTIVO", "EMERGENCIA", "OTROS")</f>
        <v>OTROS</v>
      </c>
      <c r="AL1929" s="6" t="str">
        <f>+_xlfn.IFS(Tabla1[[#This Row],[Veces obj]]&lt;=1,"0-1",Tabla1[[#This Row],[Veces obj]]&lt;=2,"1-2",Tabla1[[#This Row],[Veces obj]]&lt;=3,"2-3",TRUE,"&gt;3")</f>
        <v>0-1</v>
      </c>
      <c r="AM1929" s="6" t="str">
        <f>+_xlfn.IFS(MONTH(Tabla1[[#This Row],[MES]])&lt;=3,"Q1",MONTH(Tabla1[[#This Row],[MES]])&lt;=6,"Q2",MONTH(Tabla1[[#This Row],[MES]])&lt;=9,"Q3",TRUE,"Q4")</f>
        <v>Q1</v>
      </c>
      <c r="AN1929" t="str">
        <f>+IFERROR(VLOOKUP(Tabla1[[#This Row],[CUENTA]],CTAS[],2,0),"OTROS")</f>
        <v>OTROS</v>
      </c>
      <c r="AP1929" t="str">
        <f>+IFERROR(VLOOKUP(Tabla1[[#This Row],[EMPLEADO]],IS[],3,0),"OTROS")</f>
        <v>OTROS</v>
      </c>
      <c r="AQ1929" t="str">
        <f>+IFERROR(VLOOKUP(Tabla1[[#This Row],[EMPLEADO]],IS[[NÓMINA]:[INGENIERO]],2,0),"OTROS")</f>
        <v>OTROS</v>
      </c>
    </row>
    <row r="1930" spans="1:43" x14ac:dyDescent="0.25">
      <c r="A1930" t="s">
        <v>4444</v>
      </c>
      <c r="B1930">
        <v>1</v>
      </c>
      <c r="C1930" t="s">
        <v>4838</v>
      </c>
      <c r="D1930" t="s">
        <v>3370</v>
      </c>
      <c r="E1930" t="s">
        <v>1208</v>
      </c>
      <c r="F1930" t="s">
        <v>4836</v>
      </c>
      <c r="G1930" s="17" t="s">
        <v>4839</v>
      </c>
      <c r="H1930" t="s">
        <v>220</v>
      </c>
      <c r="I1930" t="s">
        <v>43</v>
      </c>
      <c r="J1930" t="s">
        <v>8</v>
      </c>
      <c r="K1930" t="s">
        <v>907</v>
      </c>
      <c r="L1930" t="s">
        <v>908</v>
      </c>
      <c r="M1930" t="s">
        <v>556</v>
      </c>
      <c r="N1930">
        <v>0</v>
      </c>
      <c r="O1930" t="s">
        <v>47</v>
      </c>
      <c r="P1930" t="s">
        <v>822</v>
      </c>
      <c r="Q1930" t="s">
        <v>48</v>
      </c>
      <c r="R1930" t="s">
        <v>153</v>
      </c>
      <c r="S1930" t="s">
        <v>50</v>
      </c>
      <c r="T1930" t="s">
        <v>208</v>
      </c>
      <c r="U1930" t="s">
        <v>52</v>
      </c>
      <c r="V1930">
        <v>1</v>
      </c>
      <c r="W1930" s="1">
        <v>1072.5000000000002</v>
      </c>
      <c r="X1930">
        <v>0</v>
      </c>
      <c r="Y1930">
        <v>9</v>
      </c>
      <c r="Z1930">
        <v>9</v>
      </c>
      <c r="AA1930">
        <v>1</v>
      </c>
      <c r="AB1930" s="2">
        <v>0</v>
      </c>
      <c r="AC1930" s="1">
        <v>0</v>
      </c>
      <c r="AD1930" s="7">
        <v>43497</v>
      </c>
      <c r="AE1930" s="7">
        <v>43510</v>
      </c>
      <c r="AF1930">
        <v>8</v>
      </c>
      <c r="AG1930" t="s">
        <v>3648</v>
      </c>
      <c r="AH1930" s="2">
        <v>0</v>
      </c>
      <c r="AI1930" s="1">
        <v>0</v>
      </c>
      <c r="AJ1930" s="1">
        <v>0</v>
      </c>
      <c r="AK1930" s="6" t="str">
        <f>+IF(Tabla1[[#This Row],[REQUEST_TY]]="SR MANTENIMIENTO CORRECTIVO", "EMERGENCIA", "OTROS")</f>
        <v>OTROS</v>
      </c>
      <c r="AL1930" s="6" t="str">
        <f>+_xlfn.IFS(Tabla1[[#This Row],[Veces obj]]&lt;=1,"0-1",Tabla1[[#This Row],[Veces obj]]&lt;=2,"1-2",Tabla1[[#This Row],[Veces obj]]&lt;=3,"2-3",TRUE,"&gt;3")</f>
        <v>0-1</v>
      </c>
      <c r="AM1930" s="6" t="str">
        <f>+_xlfn.IFS(MONTH(Tabla1[[#This Row],[MES]])&lt;=3,"Q1",MONTH(Tabla1[[#This Row],[MES]])&lt;=6,"Q2",MONTH(Tabla1[[#This Row],[MES]])&lt;=9,"Q3",TRUE,"Q4")</f>
        <v>Q1</v>
      </c>
      <c r="AN1930" t="str">
        <f>+IFERROR(VLOOKUP(Tabla1[[#This Row],[CUENTA]],CTAS[],2,0),"OTROS")</f>
        <v>OTROS</v>
      </c>
      <c r="AP1930" t="str">
        <f>+IFERROR(VLOOKUP(Tabla1[[#This Row],[EMPLEADO]],IS[],3,0),"OTROS")</f>
        <v>OTROS</v>
      </c>
      <c r="AQ1930" t="str">
        <f>+IFERROR(VLOOKUP(Tabla1[[#This Row],[EMPLEADO]],IS[[NÓMINA]:[INGENIERO]],2,0),"OTROS")</f>
        <v>OTROS</v>
      </c>
    </row>
    <row r="1931" spans="1:43" x14ac:dyDescent="0.25">
      <c r="A1931" t="s">
        <v>4444</v>
      </c>
      <c r="B1931">
        <v>1</v>
      </c>
      <c r="C1931" t="s">
        <v>4840</v>
      </c>
      <c r="D1931" t="s">
        <v>3370</v>
      </c>
      <c r="E1931" t="s">
        <v>1208</v>
      </c>
      <c r="F1931" t="s">
        <v>4841</v>
      </c>
      <c r="G1931" s="17" t="s">
        <v>4842</v>
      </c>
      <c r="H1931" t="s">
        <v>220</v>
      </c>
      <c r="I1931" t="s">
        <v>43</v>
      </c>
      <c r="J1931" t="s">
        <v>8</v>
      </c>
      <c r="K1931" t="s">
        <v>907</v>
      </c>
      <c r="L1931" t="s">
        <v>908</v>
      </c>
      <c r="M1931" t="s">
        <v>556</v>
      </c>
      <c r="N1931">
        <v>0</v>
      </c>
      <c r="O1931" t="s">
        <v>47</v>
      </c>
      <c r="P1931" t="s">
        <v>822</v>
      </c>
      <c r="Q1931" t="s">
        <v>48</v>
      </c>
      <c r="R1931" t="s">
        <v>153</v>
      </c>
      <c r="S1931" t="s">
        <v>50</v>
      </c>
      <c r="T1931" t="s">
        <v>208</v>
      </c>
      <c r="U1931" t="s">
        <v>52</v>
      </c>
      <c r="V1931">
        <v>1</v>
      </c>
      <c r="W1931" s="1">
        <v>1072.5000000000002</v>
      </c>
      <c r="X1931">
        <v>0</v>
      </c>
      <c r="Y1931">
        <v>9</v>
      </c>
      <c r="Z1931">
        <v>9</v>
      </c>
      <c r="AA1931">
        <v>1</v>
      </c>
      <c r="AB1931" s="2">
        <v>0</v>
      </c>
      <c r="AC1931" s="1">
        <v>0</v>
      </c>
      <c r="AD1931" s="7">
        <v>43497</v>
      </c>
      <c r="AE1931" s="7">
        <v>43502</v>
      </c>
      <c r="AF1931">
        <v>2</v>
      </c>
      <c r="AG1931" t="s">
        <v>1680</v>
      </c>
      <c r="AH1931" s="2">
        <v>0</v>
      </c>
      <c r="AI1931" s="1">
        <v>0</v>
      </c>
      <c r="AJ1931" s="1">
        <v>0</v>
      </c>
      <c r="AK1931" s="6" t="str">
        <f>+IF(Tabla1[[#This Row],[REQUEST_TY]]="SR MANTENIMIENTO CORRECTIVO", "EMERGENCIA", "OTROS")</f>
        <v>OTROS</v>
      </c>
      <c r="AL1931" s="6" t="str">
        <f>+_xlfn.IFS(Tabla1[[#This Row],[Veces obj]]&lt;=1,"0-1",Tabla1[[#This Row],[Veces obj]]&lt;=2,"1-2",Tabla1[[#This Row],[Veces obj]]&lt;=3,"2-3",TRUE,"&gt;3")</f>
        <v>0-1</v>
      </c>
      <c r="AM1931" s="6" t="str">
        <f>+_xlfn.IFS(MONTH(Tabla1[[#This Row],[MES]])&lt;=3,"Q1",MONTH(Tabla1[[#This Row],[MES]])&lt;=6,"Q2",MONTH(Tabla1[[#This Row],[MES]])&lt;=9,"Q3",TRUE,"Q4")</f>
        <v>Q1</v>
      </c>
      <c r="AN1931" t="str">
        <f>+IFERROR(VLOOKUP(Tabla1[[#This Row],[CUENTA]],CTAS[],2,0),"OTROS")</f>
        <v>OTROS</v>
      </c>
      <c r="AP1931" t="str">
        <f>+IFERROR(VLOOKUP(Tabla1[[#This Row],[EMPLEADO]],IS[],3,0),"OTROS")</f>
        <v>OTROS</v>
      </c>
      <c r="AQ1931" t="str">
        <f>+IFERROR(VLOOKUP(Tabla1[[#This Row],[EMPLEADO]],IS[[NÓMINA]:[INGENIERO]],2,0),"OTROS")</f>
        <v>OTROS</v>
      </c>
    </row>
    <row r="1932" spans="1:43" x14ac:dyDescent="0.25">
      <c r="A1932" t="s">
        <v>4444</v>
      </c>
      <c r="B1932">
        <v>1</v>
      </c>
      <c r="C1932" t="s">
        <v>4843</v>
      </c>
      <c r="D1932" t="s">
        <v>3370</v>
      </c>
      <c r="E1932" t="s">
        <v>1208</v>
      </c>
      <c r="F1932" t="s">
        <v>4841</v>
      </c>
      <c r="G1932" s="17" t="s">
        <v>4844</v>
      </c>
      <c r="H1932" t="s">
        <v>220</v>
      </c>
      <c r="I1932" t="s">
        <v>43</v>
      </c>
      <c r="J1932" t="s">
        <v>8</v>
      </c>
      <c r="K1932" t="s">
        <v>907</v>
      </c>
      <c r="L1932" t="s">
        <v>908</v>
      </c>
      <c r="M1932" t="s">
        <v>556</v>
      </c>
      <c r="N1932">
        <v>0</v>
      </c>
      <c r="O1932" t="s">
        <v>47</v>
      </c>
      <c r="P1932" t="s">
        <v>822</v>
      </c>
      <c r="Q1932" t="s">
        <v>48</v>
      </c>
      <c r="R1932" t="s">
        <v>153</v>
      </c>
      <c r="S1932" t="s">
        <v>50</v>
      </c>
      <c r="T1932" t="s">
        <v>208</v>
      </c>
      <c r="U1932" t="s">
        <v>52</v>
      </c>
      <c r="V1932">
        <v>1</v>
      </c>
      <c r="W1932" s="1">
        <v>1072.5000000000002</v>
      </c>
      <c r="X1932">
        <v>0</v>
      </c>
      <c r="Y1932">
        <v>9</v>
      </c>
      <c r="Z1932">
        <v>9</v>
      </c>
      <c r="AA1932">
        <v>1</v>
      </c>
      <c r="AB1932" s="2">
        <v>0</v>
      </c>
      <c r="AC1932" s="1">
        <v>0</v>
      </c>
      <c r="AD1932" s="7">
        <v>43497</v>
      </c>
      <c r="AE1932" s="7">
        <v>43510</v>
      </c>
      <c r="AF1932">
        <v>8</v>
      </c>
      <c r="AG1932" t="s">
        <v>3648</v>
      </c>
      <c r="AH1932" s="2">
        <v>0</v>
      </c>
      <c r="AI1932" s="1">
        <v>0</v>
      </c>
      <c r="AJ1932" s="1">
        <v>0</v>
      </c>
      <c r="AK1932" s="6" t="str">
        <f>+IF(Tabla1[[#This Row],[REQUEST_TY]]="SR MANTENIMIENTO CORRECTIVO", "EMERGENCIA", "OTROS")</f>
        <v>OTROS</v>
      </c>
      <c r="AL1932" s="6" t="str">
        <f>+_xlfn.IFS(Tabla1[[#This Row],[Veces obj]]&lt;=1,"0-1",Tabla1[[#This Row],[Veces obj]]&lt;=2,"1-2",Tabla1[[#This Row],[Veces obj]]&lt;=3,"2-3",TRUE,"&gt;3")</f>
        <v>0-1</v>
      </c>
      <c r="AM1932" s="6" t="str">
        <f>+_xlfn.IFS(MONTH(Tabla1[[#This Row],[MES]])&lt;=3,"Q1",MONTH(Tabla1[[#This Row],[MES]])&lt;=6,"Q2",MONTH(Tabla1[[#This Row],[MES]])&lt;=9,"Q3",TRUE,"Q4")</f>
        <v>Q1</v>
      </c>
      <c r="AN1932" t="str">
        <f>+IFERROR(VLOOKUP(Tabla1[[#This Row],[CUENTA]],CTAS[],2,0),"OTROS")</f>
        <v>OTROS</v>
      </c>
      <c r="AP1932" t="str">
        <f>+IFERROR(VLOOKUP(Tabla1[[#This Row],[EMPLEADO]],IS[],3,0),"OTROS")</f>
        <v>OTROS</v>
      </c>
      <c r="AQ1932" t="str">
        <f>+IFERROR(VLOOKUP(Tabla1[[#This Row],[EMPLEADO]],IS[[NÓMINA]:[INGENIERO]],2,0),"OTROS")</f>
        <v>OTROS</v>
      </c>
    </row>
    <row r="1933" spans="1:43" x14ac:dyDescent="0.25">
      <c r="A1933" t="s">
        <v>4444</v>
      </c>
      <c r="B1933">
        <v>1</v>
      </c>
      <c r="C1933" t="s">
        <v>4845</v>
      </c>
      <c r="D1933" t="s">
        <v>3370</v>
      </c>
      <c r="E1933" t="s">
        <v>4835</v>
      </c>
      <c r="F1933" t="s">
        <v>4841</v>
      </c>
      <c r="G1933" s="17" t="s">
        <v>4846</v>
      </c>
      <c r="H1933" t="s">
        <v>220</v>
      </c>
      <c r="I1933" t="s">
        <v>43</v>
      </c>
      <c r="J1933" t="s">
        <v>8</v>
      </c>
      <c r="K1933" t="s">
        <v>907</v>
      </c>
      <c r="L1933" t="s">
        <v>908</v>
      </c>
      <c r="M1933" t="s">
        <v>556</v>
      </c>
      <c r="N1933">
        <v>0</v>
      </c>
      <c r="O1933" t="s">
        <v>47</v>
      </c>
      <c r="P1933" t="s">
        <v>822</v>
      </c>
      <c r="Q1933" t="s">
        <v>48</v>
      </c>
      <c r="R1933" t="s">
        <v>242</v>
      </c>
      <c r="S1933" t="s">
        <v>64</v>
      </c>
      <c r="T1933" t="s">
        <v>208</v>
      </c>
      <c r="U1933" t="s">
        <v>96</v>
      </c>
      <c r="V1933">
        <v>1</v>
      </c>
      <c r="W1933" s="1">
        <v>2047.5</v>
      </c>
      <c r="X1933">
        <v>0</v>
      </c>
      <c r="Y1933">
        <v>9</v>
      </c>
      <c r="Z1933">
        <v>9</v>
      </c>
      <c r="AA1933">
        <v>1</v>
      </c>
      <c r="AB1933" s="2">
        <v>0</v>
      </c>
      <c r="AC1933" s="1">
        <v>0</v>
      </c>
      <c r="AD1933" s="7">
        <v>43497</v>
      </c>
      <c r="AE1933" s="7">
        <v>43504</v>
      </c>
      <c r="AF1933">
        <v>4</v>
      </c>
      <c r="AG1933" t="s">
        <v>823</v>
      </c>
      <c r="AH1933" s="2">
        <v>0</v>
      </c>
      <c r="AI1933" s="1">
        <v>0</v>
      </c>
      <c r="AJ1933" s="1">
        <v>0</v>
      </c>
      <c r="AK1933" s="6" t="str">
        <f>+IF(Tabla1[[#This Row],[REQUEST_TY]]="SR MANTENIMIENTO CORRECTIVO", "EMERGENCIA", "OTROS")</f>
        <v>OTROS</v>
      </c>
      <c r="AL1933" s="6" t="str">
        <f>+_xlfn.IFS(Tabla1[[#This Row],[Veces obj]]&lt;=1,"0-1",Tabla1[[#This Row],[Veces obj]]&lt;=2,"1-2",Tabla1[[#This Row],[Veces obj]]&lt;=3,"2-3",TRUE,"&gt;3")</f>
        <v>0-1</v>
      </c>
      <c r="AM1933" s="6" t="str">
        <f>+_xlfn.IFS(MONTH(Tabla1[[#This Row],[MES]])&lt;=3,"Q1",MONTH(Tabla1[[#This Row],[MES]])&lt;=6,"Q2",MONTH(Tabla1[[#This Row],[MES]])&lt;=9,"Q3",TRUE,"Q4")</f>
        <v>Q1</v>
      </c>
      <c r="AN1933" t="str">
        <f>+IFERROR(VLOOKUP(Tabla1[[#This Row],[CUENTA]],CTAS[],2,0),"OTROS")</f>
        <v>OTROS</v>
      </c>
      <c r="AP1933" t="str">
        <f>+IFERROR(VLOOKUP(Tabla1[[#This Row],[EMPLEADO]],IS[],3,0),"OTROS")</f>
        <v>OTROS</v>
      </c>
      <c r="AQ1933" t="str">
        <f>+IFERROR(VLOOKUP(Tabla1[[#This Row],[EMPLEADO]],IS[[NÓMINA]:[INGENIERO]],2,0),"OTROS")</f>
        <v>OTROS</v>
      </c>
    </row>
    <row r="1934" spans="1:43" x14ac:dyDescent="0.25">
      <c r="A1934" t="s">
        <v>4444</v>
      </c>
      <c r="B1934">
        <v>1</v>
      </c>
      <c r="C1934" t="s">
        <v>4965</v>
      </c>
      <c r="D1934" t="s">
        <v>38</v>
      </c>
      <c r="E1934" t="s">
        <v>133</v>
      </c>
      <c r="F1934" t="s">
        <v>4966</v>
      </c>
      <c r="G1934" s="17" t="s">
        <v>3178</v>
      </c>
      <c r="H1934" t="s">
        <v>136</v>
      </c>
      <c r="I1934" t="s">
        <v>43</v>
      </c>
      <c r="J1934" t="s">
        <v>8</v>
      </c>
      <c r="K1934" t="s">
        <v>59</v>
      </c>
      <c r="L1934" t="s">
        <v>2917</v>
      </c>
      <c r="M1934" t="s">
        <v>1496</v>
      </c>
      <c r="N1934">
        <v>0</v>
      </c>
      <c r="O1934" t="s">
        <v>47</v>
      </c>
      <c r="P1934">
        <v>11</v>
      </c>
      <c r="Q1934" t="s">
        <v>194</v>
      </c>
      <c r="R1934" t="s">
        <v>138</v>
      </c>
      <c r="S1934" t="s">
        <v>139</v>
      </c>
      <c r="T1934" t="s">
        <v>51</v>
      </c>
      <c r="U1934" t="s">
        <v>224</v>
      </c>
      <c r="V1934">
        <v>0.8</v>
      </c>
      <c r="W1934" s="1">
        <v>1258.4000000000003</v>
      </c>
      <c r="X1934">
        <v>1</v>
      </c>
      <c r="Y1934">
        <v>4</v>
      </c>
      <c r="Z1934">
        <v>4</v>
      </c>
      <c r="AA1934">
        <v>1</v>
      </c>
      <c r="AB1934" s="2">
        <v>0</v>
      </c>
      <c r="AC1934" s="1">
        <v>0</v>
      </c>
      <c r="AD1934" s="7">
        <v>43504</v>
      </c>
      <c r="AE1934" s="7">
        <v>43504</v>
      </c>
      <c r="AF1934">
        <v>0</v>
      </c>
      <c r="AG1934" t="s">
        <v>53</v>
      </c>
      <c r="AH1934" s="2">
        <v>0</v>
      </c>
      <c r="AI1934" s="1">
        <v>0</v>
      </c>
      <c r="AJ1934" s="1">
        <v>0</v>
      </c>
      <c r="AK1934" s="6" t="str">
        <f>+IF(Tabla1[[#This Row],[REQUEST_TY]]="SR MANTENIMIENTO CORRECTIVO", "EMERGENCIA", "OTROS")</f>
        <v>EMERGENCIA</v>
      </c>
      <c r="AL1934" s="6" t="str">
        <f>+_xlfn.IFS(Tabla1[[#This Row],[Veces obj]]&lt;=1,"0-1",Tabla1[[#This Row],[Veces obj]]&lt;=2,"1-2",Tabla1[[#This Row],[Veces obj]]&lt;=3,"2-3",TRUE,"&gt;3")</f>
        <v>0-1</v>
      </c>
      <c r="AM1934" s="6" t="str">
        <f>+_xlfn.IFS(MONTH(Tabla1[[#This Row],[MES]])&lt;=3,"Q1",MONTH(Tabla1[[#This Row],[MES]])&lt;=6,"Q2",MONTH(Tabla1[[#This Row],[MES]])&lt;=9,"Q3",TRUE,"Q4")</f>
        <v>Q1</v>
      </c>
      <c r="AN1934" t="str">
        <f>+IFERROR(VLOOKUP(Tabla1[[#This Row],[CUENTA]],CTAS[],2,0),"OTROS")</f>
        <v>OTROS</v>
      </c>
      <c r="AP1934" t="str">
        <f>+IFERROR(VLOOKUP(Tabla1[[#This Row],[EMPLEADO]],IS[],3,0),"OTROS")</f>
        <v>OTROS</v>
      </c>
      <c r="AQ1934" t="str">
        <f>+IFERROR(VLOOKUP(Tabla1[[#This Row],[EMPLEADO]],IS[[NÓMINA]:[INGENIERO]],2,0),"OTROS")</f>
        <v>OTROS</v>
      </c>
    </row>
    <row r="1935" spans="1:43" x14ac:dyDescent="0.25">
      <c r="A1935" t="s">
        <v>4444</v>
      </c>
      <c r="B1935">
        <v>1</v>
      </c>
      <c r="C1935" t="s">
        <v>5354</v>
      </c>
      <c r="D1935" t="s">
        <v>3691</v>
      </c>
      <c r="E1935" t="s">
        <v>3742</v>
      </c>
      <c r="F1935" t="s">
        <v>5355</v>
      </c>
      <c r="G1935" s="17" t="s">
        <v>4486</v>
      </c>
      <c r="H1935" t="s">
        <v>253</v>
      </c>
      <c r="I1935" t="s">
        <v>43</v>
      </c>
      <c r="J1935" t="s">
        <v>8</v>
      </c>
      <c r="K1935" t="s">
        <v>3745</v>
      </c>
      <c r="L1935" t="s">
        <v>4487</v>
      </c>
      <c r="M1935" t="s">
        <v>256</v>
      </c>
      <c r="N1935">
        <v>0</v>
      </c>
      <c r="O1935" t="s">
        <v>47</v>
      </c>
      <c r="P1935" t="s">
        <v>822</v>
      </c>
      <c r="Q1935" t="s">
        <v>48</v>
      </c>
      <c r="R1935" t="s">
        <v>49</v>
      </c>
      <c r="S1935" t="s">
        <v>50</v>
      </c>
      <c r="T1935" t="s">
        <v>51</v>
      </c>
      <c r="U1935" t="s">
        <v>52</v>
      </c>
      <c r="V1935">
        <v>1</v>
      </c>
      <c r="W1935" s="1">
        <v>715.00000000000011</v>
      </c>
      <c r="X1935">
        <v>0</v>
      </c>
      <c r="Y1935">
        <v>5</v>
      </c>
      <c r="Z1935">
        <v>5</v>
      </c>
      <c r="AA1935">
        <v>1</v>
      </c>
      <c r="AB1935" s="2">
        <v>0</v>
      </c>
      <c r="AC1935" s="1">
        <v>0</v>
      </c>
      <c r="AD1935" s="7">
        <v>43503</v>
      </c>
      <c r="AE1935" s="7">
        <v>43503</v>
      </c>
      <c r="AF1935">
        <v>0</v>
      </c>
      <c r="AG1935" t="s">
        <v>53</v>
      </c>
      <c r="AH1935" s="2">
        <v>0</v>
      </c>
      <c r="AI1935" s="1">
        <v>0</v>
      </c>
      <c r="AJ1935" s="1">
        <v>0</v>
      </c>
      <c r="AK1935" s="6" t="str">
        <f>+IF(Tabla1[[#This Row],[REQUEST_TY]]="SR MANTENIMIENTO CORRECTIVO", "EMERGENCIA", "OTROS")</f>
        <v>OTROS</v>
      </c>
      <c r="AL1935" s="6" t="str">
        <f>+_xlfn.IFS(Tabla1[[#This Row],[Veces obj]]&lt;=1,"0-1",Tabla1[[#This Row],[Veces obj]]&lt;=2,"1-2",Tabla1[[#This Row],[Veces obj]]&lt;=3,"2-3",TRUE,"&gt;3")</f>
        <v>0-1</v>
      </c>
      <c r="AM1935" s="6" t="str">
        <f>+_xlfn.IFS(MONTH(Tabla1[[#This Row],[MES]])&lt;=3,"Q1",MONTH(Tabla1[[#This Row],[MES]])&lt;=6,"Q2",MONTH(Tabla1[[#This Row],[MES]])&lt;=9,"Q3",TRUE,"Q4")</f>
        <v>Q1</v>
      </c>
      <c r="AN1935" t="str">
        <f>+IFERROR(VLOOKUP(Tabla1[[#This Row],[CUENTA]],CTAS[],2,0),"OTROS")</f>
        <v>OTROS</v>
      </c>
      <c r="AP1935" t="str">
        <f>+IFERROR(VLOOKUP(Tabla1[[#This Row],[EMPLEADO]],IS[],3,0),"OTROS")</f>
        <v>OTROS</v>
      </c>
      <c r="AQ1935" t="str">
        <f>+IFERROR(VLOOKUP(Tabla1[[#This Row],[EMPLEADO]],IS[[NÓMINA]:[INGENIERO]],2,0),"OTROS")</f>
        <v>OTROS</v>
      </c>
    </row>
    <row r="1936" spans="1:43" x14ac:dyDescent="0.25">
      <c r="A1936" t="s">
        <v>4444</v>
      </c>
      <c r="B1936">
        <v>1</v>
      </c>
      <c r="C1936" t="s">
        <v>5367</v>
      </c>
      <c r="D1936" t="s">
        <v>3370</v>
      </c>
      <c r="E1936" t="s">
        <v>535</v>
      </c>
      <c r="F1936" t="s">
        <v>5368</v>
      </c>
      <c r="G1936" s="17" t="s">
        <v>5369</v>
      </c>
      <c r="H1936" t="s">
        <v>220</v>
      </c>
      <c r="I1936" t="s">
        <v>43</v>
      </c>
      <c r="J1936" t="s">
        <v>8</v>
      </c>
      <c r="K1936" t="s">
        <v>117</v>
      </c>
      <c r="L1936" t="s">
        <v>5370</v>
      </c>
      <c r="M1936" t="s">
        <v>5371</v>
      </c>
      <c r="N1936">
        <v>0</v>
      </c>
      <c r="O1936" t="s">
        <v>47</v>
      </c>
      <c r="P1936" t="s">
        <v>822</v>
      </c>
      <c r="Q1936" t="s">
        <v>48</v>
      </c>
      <c r="R1936" t="s">
        <v>49</v>
      </c>
      <c r="S1936" t="s">
        <v>50</v>
      </c>
      <c r="T1936" t="s">
        <v>208</v>
      </c>
      <c r="U1936" t="s">
        <v>52</v>
      </c>
      <c r="V1936">
        <v>1</v>
      </c>
      <c r="W1936" s="1">
        <v>1072.5000000000002</v>
      </c>
      <c r="X1936">
        <v>0</v>
      </c>
      <c r="Y1936">
        <v>9</v>
      </c>
      <c r="Z1936">
        <v>9</v>
      </c>
      <c r="AA1936">
        <v>1</v>
      </c>
      <c r="AB1936" s="2">
        <v>0</v>
      </c>
      <c r="AC1936" s="1">
        <v>0</v>
      </c>
      <c r="AD1936" s="7">
        <v>43503</v>
      </c>
      <c r="AE1936" s="7">
        <v>43504</v>
      </c>
      <c r="AF1936">
        <v>1</v>
      </c>
      <c r="AG1936" t="s">
        <v>53</v>
      </c>
      <c r="AH1936" s="2">
        <v>0</v>
      </c>
      <c r="AI1936" s="1">
        <v>0</v>
      </c>
      <c r="AJ1936" s="1">
        <v>0</v>
      </c>
      <c r="AK1936" s="6" t="str">
        <f>+IF(Tabla1[[#This Row],[REQUEST_TY]]="SR MANTENIMIENTO CORRECTIVO", "EMERGENCIA", "OTROS")</f>
        <v>OTROS</v>
      </c>
      <c r="AL1936" s="6" t="str">
        <f>+_xlfn.IFS(Tabla1[[#This Row],[Veces obj]]&lt;=1,"0-1",Tabla1[[#This Row],[Veces obj]]&lt;=2,"1-2",Tabla1[[#This Row],[Veces obj]]&lt;=3,"2-3",TRUE,"&gt;3")</f>
        <v>0-1</v>
      </c>
      <c r="AM1936" s="6" t="str">
        <f>+_xlfn.IFS(MONTH(Tabla1[[#This Row],[MES]])&lt;=3,"Q1",MONTH(Tabla1[[#This Row],[MES]])&lt;=6,"Q2",MONTH(Tabla1[[#This Row],[MES]])&lt;=9,"Q3",TRUE,"Q4")</f>
        <v>Q1</v>
      </c>
      <c r="AN1936" t="str">
        <f>+IFERROR(VLOOKUP(Tabla1[[#This Row],[CUENTA]],CTAS[],2,0),"OTROS")</f>
        <v>OTROS</v>
      </c>
      <c r="AP1936" t="str">
        <f>+IFERROR(VLOOKUP(Tabla1[[#This Row],[EMPLEADO]],IS[],3,0),"OTROS")</f>
        <v>OTROS</v>
      </c>
      <c r="AQ1936" t="str">
        <f>+IFERROR(VLOOKUP(Tabla1[[#This Row],[EMPLEADO]],IS[[NÓMINA]:[INGENIERO]],2,0),"OTROS")</f>
        <v>OTROS</v>
      </c>
    </row>
    <row r="1937" spans="1:43" x14ac:dyDescent="0.25">
      <c r="A1937" t="s">
        <v>4444</v>
      </c>
      <c r="B1937">
        <v>1</v>
      </c>
      <c r="C1937" t="s">
        <v>5372</v>
      </c>
      <c r="D1937" t="s">
        <v>3370</v>
      </c>
      <c r="E1937" t="s">
        <v>39</v>
      </c>
      <c r="F1937" t="s">
        <v>5373</v>
      </c>
      <c r="G1937" s="17" t="s">
        <v>5374</v>
      </c>
      <c r="H1937" t="s">
        <v>101</v>
      </c>
      <c r="I1937" t="s">
        <v>43</v>
      </c>
      <c r="J1937" t="s">
        <v>8</v>
      </c>
      <c r="K1937" t="s">
        <v>5375</v>
      </c>
      <c r="L1937" t="s">
        <v>5376</v>
      </c>
      <c r="M1937" t="s">
        <v>5377</v>
      </c>
      <c r="N1937">
        <v>0</v>
      </c>
      <c r="O1937" t="s">
        <v>105</v>
      </c>
      <c r="P1937" t="s">
        <v>822</v>
      </c>
      <c r="Q1937" t="s">
        <v>48</v>
      </c>
      <c r="R1937" t="s">
        <v>49</v>
      </c>
      <c r="S1937" t="s">
        <v>50</v>
      </c>
      <c r="T1937" t="s">
        <v>51</v>
      </c>
      <c r="U1937" t="s">
        <v>52</v>
      </c>
      <c r="V1937">
        <v>1</v>
      </c>
      <c r="W1937" s="1">
        <v>702</v>
      </c>
      <c r="X1937">
        <v>0</v>
      </c>
      <c r="Y1937">
        <v>5</v>
      </c>
      <c r="Z1937">
        <v>5</v>
      </c>
      <c r="AA1937">
        <v>1</v>
      </c>
      <c r="AB1937" s="2">
        <v>0</v>
      </c>
      <c r="AC1937" s="1">
        <v>0</v>
      </c>
      <c r="AD1937" s="7">
        <v>43503</v>
      </c>
      <c r="AE1937" s="7">
        <v>43503</v>
      </c>
      <c r="AF1937">
        <v>0</v>
      </c>
      <c r="AG1937" t="s">
        <v>53</v>
      </c>
      <c r="AH1937" s="2">
        <v>0</v>
      </c>
      <c r="AI1937" s="1">
        <v>0</v>
      </c>
      <c r="AJ1937" s="1">
        <v>0</v>
      </c>
      <c r="AK1937" s="6" t="str">
        <f>+IF(Tabla1[[#This Row],[REQUEST_TY]]="SR MANTENIMIENTO CORRECTIVO", "EMERGENCIA", "OTROS")</f>
        <v>OTROS</v>
      </c>
      <c r="AL1937" s="6" t="str">
        <f>+_xlfn.IFS(Tabla1[[#This Row],[Veces obj]]&lt;=1,"0-1",Tabla1[[#This Row],[Veces obj]]&lt;=2,"1-2",Tabla1[[#This Row],[Veces obj]]&lt;=3,"2-3",TRUE,"&gt;3")</f>
        <v>0-1</v>
      </c>
      <c r="AM1937" s="6" t="str">
        <f>+_xlfn.IFS(MONTH(Tabla1[[#This Row],[MES]])&lt;=3,"Q1",MONTH(Tabla1[[#This Row],[MES]])&lt;=6,"Q2",MONTH(Tabla1[[#This Row],[MES]])&lt;=9,"Q3",TRUE,"Q4")</f>
        <v>Q1</v>
      </c>
      <c r="AN1937" t="str">
        <f>+IFERROR(VLOOKUP(Tabla1[[#This Row],[CUENTA]],CTAS[],2,0),"OTROS")</f>
        <v>OTROS</v>
      </c>
      <c r="AP1937" t="str">
        <f>+IFERROR(VLOOKUP(Tabla1[[#This Row],[EMPLEADO]],IS[],3,0),"OTROS")</f>
        <v>OTROS</v>
      </c>
      <c r="AQ1937" t="str">
        <f>+IFERROR(VLOOKUP(Tabla1[[#This Row],[EMPLEADO]],IS[[NÓMINA]:[INGENIERO]],2,0),"OTROS")</f>
        <v>OTROS</v>
      </c>
    </row>
    <row r="1938" spans="1:43" x14ac:dyDescent="0.25">
      <c r="A1938" t="s">
        <v>4444</v>
      </c>
      <c r="B1938">
        <v>1</v>
      </c>
      <c r="C1938" t="s">
        <v>5429</v>
      </c>
      <c r="D1938" t="s">
        <v>3370</v>
      </c>
      <c r="E1938" t="s">
        <v>39</v>
      </c>
      <c r="F1938" t="s">
        <v>5430</v>
      </c>
      <c r="G1938" s="17" t="s">
        <v>5431</v>
      </c>
      <c r="H1938" t="s">
        <v>691</v>
      </c>
      <c r="I1938" t="s">
        <v>43</v>
      </c>
      <c r="J1938" t="s">
        <v>8</v>
      </c>
      <c r="K1938" t="s">
        <v>5375</v>
      </c>
      <c r="L1938" t="s">
        <v>5432</v>
      </c>
      <c r="M1938" t="s">
        <v>640</v>
      </c>
      <c r="N1938">
        <v>0</v>
      </c>
      <c r="O1938" t="s">
        <v>47</v>
      </c>
      <c r="P1938" t="s">
        <v>822</v>
      </c>
      <c r="Q1938" t="s">
        <v>48</v>
      </c>
      <c r="R1938" t="s">
        <v>49</v>
      </c>
      <c r="S1938" t="s">
        <v>50</v>
      </c>
      <c r="T1938" t="s">
        <v>51</v>
      </c>
      <c r="U1938" t="s">
        <v>52</v>
      </c>
      <c r="V1938">
        <v>1</v>
      </c>
      <c r="W1938" s="1">
        <v>1072.5000000000002</v>
      </c>
      <c r="X1938">
        <v>0</v>
      </c>
      <c r="Y1938">
        <v>5</v>
      </c>
      <c r="Z1938">
        <v>5</v>
      </c>
      <c r="AA1938">
        <v>1</v>
      </c>
      <c r="AB1938" s="2">
        <v>0</v>
      </c>
      <c r="AC1938" s="1">
        <v>0</v>
      </c>
      <c r="AD1938" s="7">
        <v>43504</v>
      </c>
      <c r="AE1938" s="7">
        <v>43509</v>
      </c>
      <c r="AF1938">
        <v>3</v>
      </c>
      <c r="AG1938" t="s">
        <v>1680</v>
      </c>
      <c r="AH1938" s="2">
        <v>0</v>
      </c>
      <c r="AI1938" s="1">
        <v>0</v>
      </c>
      <c r="AJ1938" s="1">
        <v>0</v>
      </c>
      <c r="AK1938" s="6" t="str">
        <f>+IF(Tabla1[[#This Row],[REQUEST_TY]]="SR MANTENIMIENTO CORRECTIVO", "EMERGENCIA", "OTROS")</f>
        <v>OTROS</v>
      </c>
      <c r="AL1938" s="6" t="str">
        <f>+_xlfn.IFS(Tabla1[[#This Row],[Veces obj]]&lt;=1,"0-1",Tabla1[[#This Row],[Veces obj]]&lt;=2,"1-2",Tabla1[[#This Row],[Veces obj]]&lt;=3,"2-3",TRUE,"&gt;3")</f>
        <v>0-1</v>
      </c>
      <c r="AM1938" s="6" t="str">
        <f>+_xlfn.IFS(MONTH(Tabla1[[#This Row],[MES]])&lt;=3,"Q1",MONTH(Tabla1[[#This Row],[MES]])&lt;=6,"Q2",MONTH(Tabla1[[#This Row],[MES]])&lt;=9,"Q3",TRUE,"Q4")</f>
        <v>Q1</v>
      </c>
      <c r="AN1938" t="str">
        <f>+IFERROR(VLOOKUP(Tabla1[[#This Row],[CUENTA]],CTAS[],2,0),"OTROS")</f>
        <v>OTROS</v>
      </c>
      <c r="AP1938" t="str">
        <f>+IFERROR(VLOOKUP(Tabla1[[#This Row],[EMPLEADO]],IS[],3,0),"OTROS")</f>
        <v>OTROS</v>
      </c>
      <c r="AQ1938" t="str">
        <f>+IFERROR(VLOOKUP(Tabla1[[#This Row],[EMPLEADO]],IS[[NÓMINA]:[INGENIERO]],2,0),"OTROS")</f>
        <v>OTROS</v>
      </c>
    </row>
    <row r="1939" spans="1:43" x14ac:dyDescent="0.25">
      <c r="A1939" t="s">
        <v>4444</v>
      </c>
      <c r="B1939">
        <v>1</v>
      </c>
      <c r="C1939" t="s">
        <v>5433</v>
      </c>
      <c r="D1939" t="s">
        <v>3370</v>
      </c>
      <c r="E1939" t="s">
        <v>535</v>
      </c>
      <c r="F1939" t="s">
        <v>5434</v>
      </c>
      <c r="G1939" s="17" t="s">
        <v>5435</v>
      </c>
      <c r="H1939" t="s">
        <v>740</v>
      </c>
      <c r="I1939" t="s">
        <v>43</v>
      </c>
      <c r="J1939" t="s">
        <v>8</v>
      </c>
      <c r="K1939" t="s">
        <v>117</v>
      </c>
      <c r="L1939" t="s">
        <v>5436</v>
      </c>
      <c r="M1939" t="s">
        <v>654</v>
      </c>
      <c r="N1939">
        <v>0</v>
      </c>
      <c r="O1939" t="s">
        <v>47</v>
      </c>
      <c r="P1939" t="s">
        <v>822</v>
      </c>
      <c r="Q1939" t="s">
        <v>48</v>
      </c>
      <c r="R1939" t="s">
        <v>49</v>
      </c>
      <c r="S1939" t="s">
        <v>50</v>
      </c>
      <c r="T1939" t="s">
        <v>51</v>
      </c>
      <c r="U1939" t="s">
        <v>52</v>
      </c>
      <c r="V1939">
        <v>1</v>
      </c>
      <c r="W1939" s="1">
        <v>1072.5000000000002</v>
      </c>
      <c r="X1939">
        <v>0</v>
      </c>
      <c r="Y1939">
        <v>5</v>
      </c>
      <c r="Z1939">
        <v>5</v>
      </c>
      <c r="AA1939">
        <v>1</v>
      </c>
      <c r="AB1939" s="2">
        <v>0</v>
      </c>
      <c r="AC1939" s="1">
        <v>0</v>
      </c>
      <c r="AD1939" s="7">
        <v>43504</v>
      </c>
      <c r="AE1939" s="7">
        <v>43509</v>
      </c>
      <c r="AF1939">
        <v>3</v>
      </c>
      <c r="AG1939" t="s">
        <v>1680</v>
      </c>
      <c r="AH1939" s="2">
        <v>0</v>
      </c>
      <c r="AI1939" s="1">
        <v>0</v>
      </c>
      <c r="AJ1939" s="1">
        <v>0</v>
      </c>
      <c r="AK1939" s="6" t="str">
        <f>+IF(Tabla1[[#This Row],[REQUEST_TY]]="SR MANTENIMIENTO CORRECTIVO", "EMERGENCIA", "OTROS")</f>
        <v>OTROS</v>
      </c>
      <c r="AL1939" s="6" t="str">
        <f>+_xlfn.IFS(Tabla1[[#This Row],[Veces obj]]&lt;=1,"0-1",Tabla1[[#This Row],[Veces obj]]&lt;=2,"1-2",Tabla1[[#This Row],[Veces obj]]&lt;=3,"2-3",TRUE,"&gt;3")</f>
        <v>0-1</v>
      </c>
      <c r="AM1939" s="6" t="str">
        <f>+_xlfn.IFS(MONTH(Tabla1[[#This Row],[MES]])&lt;=3,"Q1",MONTH(Tabla1[[#This Row],[MES]])&lt;=6,"Q2",MONTH(Tabla1[[#This Row],[MES]])&lt;=9,"Q3",TRUE,"Q4")</f>
        <v>Q1</v>
      </c>
      <c r="AN1939" t="str">
        <f>+IFERROR(VLOOKUP(Tabla1[[#This Row],[CUENTA]],CTAS[],2,0),"OTROS")</f>
        <v>OTROS</v>
      </c>
      <c r="AP1939" t="str">
        <f>+IFERROR(VLOOKUP(Tabla1[[#This Row],[EMPLEADO]],IS[],3,0),"OTROS")</f>
        <v>OTROS</v>
      </c>
      <c r="AQ1939" t="str">
        <f>+IFERROR(VLOOKUP(Tabla1[[#This Row],[EMPLEADO]],IS[[NÓMINA]:[INGENIERO]],2,0),"OTROS")</f>
        <v>OTROS</v>
      </c>
    </row>
    <row r="1940" spans="1:43" x14ac:dyDescent="0.25">
      <c r="A1940" t="s">
        <v>4444</v>
      </c>
      <c r="B1940">
        <v>1</v>
      </c>
      <c r="C1940" t="s">
        <v>5518</v>
      </c>
      <c r="D1940" t="s">
        <v>3370</v>
      </c>
      <c r="E1940" t="s">
        <v>3742</v>
      </c>
      <c r="F1940" t="s">
        <v>5519</v>
      </c>
      <c r="G1940" s="17" t="s">
        <v>4519</v>
      </c>
      <c r="H1940" t="s">
        <v>646</v>
      </c>
      <c r="I1940" t="s">
        <v>43</v>
      </c>
      <c r="J1940" t="s">
        <v>8</v>
      </c>
      <c r="K1940" t="s">
        <v>3745</v>
      </c>
      <c r="L1940" t="s">
        <v>4520</v>
      </c>
      <c r="M1940" t="s">
        <v>649</v>
      </c>
      <c r="N1940">
        <v>0</v>
      </c>
      <c r="O1940" t="s">
        <v>47</v>
      </c>
      <c r="P1940" t="s">
        <v>822</v>
      </c>
      <c r="Q1940" t="s">
        <v>48</v>
      </c>
      <c r="R1940" t="s">
        <v>49</v>
      </c>
      <c r="S1940" t="s">
        <v>50</v>
      </c>
      <c r="T1940" t="s">
        <v>51</v>
      </c>
      <c r="U1940" t="s">
        <v>52</v>
      </c>
      <c r="V1940">
        <v>1</v>
      </c>
      <c r="W1940" s="1">
        <v>1072.5000000000002</v>
      </c>
      <c r="X1940">
        <v>0</v>
      </c>
      <c r="Y1940">
        <v>5</v>
      </c>
      <c r="Z1940">
        <v>5</v>
      </c>
      <c r="AA1940">
        <v>1</v>
      </c>
      <c r="AB1940" s="2">
        <v>0</v>
      </c>
      <c r="AC1940" s="1">
        <v>0</v>
      </c>
      <c r="AD1940" s="7">
        <v>43504</v>
      </c>
      <c r="AE1940" s="7">
        <v>43504</v>
      </c>
      <c r="AF1940">
        <v>0</v>
      </c>
      <c r="AG1940" t="s">
        <v>53</v>
      </c>
      <c r="AH1940" s="2">
        <v>0</v>
      </c>
      <c r="AI1940" s="1">
        <v>0</v>
      </c>
      <c r="AJ1940" s="1">
        <v>0</v>
      </c>
      <c r="AK1940" s="6" t="str">
        <f>+IF(Tabla1[[#This Row],[REQUEST_TY]]="SR MANTENIMIENTO CORRECTIVO", "EMERGENCIA", "OTROS")</f>
        <v>OTROS</v>
      </c>
      <c r="AL1940" s="6" t="str">
        <f>+_xlfn.IFS(Tabla1[[#This Row],[Veces obj]]&lt;=1,"0-1",Tabla1[[#This Row],[Veces obj]]&lt;=2,"1-2",Tabla1[[#This Row],[Veces obj]]&lt;=3,"2-3",TRUE,"&gt;3")</f>
        <v>0-1</v>
      </c>
      <c r="AM1940" s="6" t="str">
        <f>+_xlfn.IFS(MONTH(Tabla1[[#This Row],[MES]])&lt;=3,"Q1",MONTH(Tabla1[[#This Row],[MES]])&lt;=6,"Q2",MONTH(Tabla1[[#This Row],[MES]])&lt;=9,"Q3",TRUE,"Q4")</f>
        <v>Q1</v>
      </c>
      <c r="AN1940" t="str">
        <f>+IFERROR(VLOOKUP(Tabla1[[#This Row],[CUENTA]],CTAS[],2,0),"OTROS")</f>
        <v>OTROS</v>
      </c>
      <c r="AP1940" t="str">
        <f>+IFERROR(VLOOKUP(Tabla1[[#This Row],[EMPLEADO]],IS[],3,0),"OTROS")</f>
        <v>OTROS</v>
      </c>
      <c r="AQ1940" t="str">
        <f>+IFERROR(VLOOKUP(Tabla1[[#This Row],[EMPLEADO]],IS[[NÓMINA]:[INGENIERO]],2,0),"OTROS")</f>
        <v>OTROS</v>
      </c>
    </row>
    <row r="1941" spans="1:43" x14ac:dyDescent="0.25">
      <c r="A1941" t="s">
        <v>4444</v>
      </c>
      <c r="B1941">
        <v>1</v>
      </c>
      <c r="C1941" t="s">
        <v>5529</v>
      </c>
      <c r="D1941" t="s">
        <v>3691</v>
      </c>
      <c r="E1941" t="s">
        <v>3742</v>
      </c>
      <c r="F1941" t="s">
        <v>5530</v>
      </c>
      <c r="G1941" s="17" t="s">
        <v>4519</v>
      </c>
      <c r="H1941" t="s">
        <v>646</v>
      </c>
      <c r="I1941" t="s">
        <v>43</v>
      </c>
      <c r="J1941" t="s">
        <v>8</v>
      </c>
      <c r="K1941" t="s">
        <v>3745</v>
      </c>
      <c r="L1941" t="s">
        <v>4520</v>
      </c>
      <c r="M1941" t="s">
        <v>649</v>
      </c>
      <c r="N1941">
        <v>0</v>
      </c>
      <c r="O1941" t="s">
        <v>47</v>
      </c>
      <c r="P1941" t="s">
        <v>822</v>
      </c>
      <c r="Q1941" t="s">
        <v>48</v>
      </c>
      <c r="R1941" t="s">
        <v>49</v>
      </c>
      <c r="S1941" t="s">
        <v>50</v>
      </c>
      <c r="T1941" t="s">
        <v>51</v>
      </c>
      <c r="U1941" t="s">
        <v>52</v>
      </c>
      <c r="V1941">
        <v>1</v>
      </c>
      <c r="W1941" s="1">
        <v>715.00000000000011</v>
      </c>
      <c r="X1941">
        <v>0</v>
      </c>
      <c r="Y1941">
        <v>5</v>
      </c>
      <c r="Z1941">
        <v>5</v>
      </c>
      <c r="AA1941">
        <v>1</v>
      </c>
      <c r="AB1941" s="2">
        <v>0</v>
      </c>
      <c r="AC1941" s="1">
        <v>0</v>
      </c>
      <c r="AD1941" s="7">
        <v>43504</v>
      </c>
      <c r="AE1941" s="7">
        <v>43504</v>
      </c>
      <c r="AF1941">
        <v>0</v>
      </c>
      <c r="AG1941" t="s">
        <v>53</v>
      </c>
      <c r="AH1941" s="2">
        <v>0</v>
      </c>
      <c r="AI1941" s="1">
        <v>0</v>
      </c>
      <c r="AJ1941" s="1">
        <v>0</v>
      </c>
      <c r="AK1941" s="6" t="str">
        <f>+IF(Tabla1[[#This Row],[REQUEST_TY]]="SR MANTENIMIENTO CORRECTIVO", "EMERGENCIA", "OTROS")</f>
        <v>OTROS</v>
      </c>
      <c r="AL1941" s="6" t="str">
        <f>+_xlfn.IFS(Tabla1[[#This Row],[Veces obj]]&lt;=1,"0-1",Tabla1[[#This Row],[Veces obj]]&lt;=2,"1-2",Tabla1[[#This Row],[Veces obj]]&lt;=3,"2-3",TRUE,"&gt;3")</f>
        <v>0-1</v>
      </c>
      <c r="AM1941" s="6" t="str">
        <f>+_xlfn.IFS(MONTH(Tabla1[[#This Row],[MES]])&lt;=3,"Q1",MONTH(Tabla1[[#This Row],[MES]])&lt;=6,"Q2",MONTH(Tabla1[[#This Row],[MES]])&lt;=9,"Q3",TRUE,"Q4")</f>
        <v>Q1</v>
      </c>
      <c r="AN1941" t="str">
        <f>+IFERROR(VLOOKUP(Tabla1[[#This Row],[CUENTA]],CTAS[],2,0),"OTROS")</f>
        <v>OTROS</v>
      </c>
      <c r="AP1941" t="str">
        <f>+IFERROR(VLOOKUP(Tabla1[[#This Row],[EMPLEADO]],IS[],3,0),"OTROS")</f>
        <v>OTROS</v>
      </c>
      <c r="AQ1941" t="str">
        <f>+IFERROR(VLOOKUP(Tabla1[[#This Row],[EMPLEADO]],IS[[NÓMINA]:[INGENIERO]],2,0),"OTROS")</f>
        <v>OTROS</v>
      </c>
    </row>
    <row r="1942" spans="1:43" x14ac:dyDescent="0.25">
      <c r="A1942" t="s">
        <v>4444</v>
      </c>
      <c r="B1942">
        <v>1</v>
      </c>
      <c r="C1942" t="s">
        <v>5645</v>
      </c>
      <c r="D1942" t="s">
        <v>38</v>
      </c>
      <c r="E1942" t="s">
        <v>1015</v>
      </c>
      <c r="F1942" t="s">
        <v>5646</v>
      </c>
      <c r="G1942" s="17" t="s">
        <v>5647</v>
      </c>
      <c r="H1942" t="s">
        <v>453</v>
      </c>
      <c r="I1942" t="s">
        <v>43</v>
      </c>
      <c r="J1942" t="s">
        <v>8</v>
      </c>
      <c r="K1942" t="s">
        <v>59</v>
      </c>
      <c r="L1942" t="s">
        <v>4370</v>
      </c>
      <c r="M1942" t="s">
        <v>455</v>
      </c>
      <c r="N1942">
        <v>0</v>
      </c>
      <c r="O1942" t="s">
        <v>47</v>
      </c>
      <c r="P1942">
        <v>214</v>
      </c>
      <c r="Q1942" t="s">
        <v>48</v>
      </c>
      <c r="R1942" t="s">
        <v>317</v>
      </c>
      <c r="S1942" t="s">
        <v>318</v>
      </c>
      <c r="T1942" t="s">
        <v>51</v>
      </c>
      <c r="U1942" t="s">
        <v>353</v>
      </c>
      <c r="V1942">
        <v>1.1499999999999999</v>
      </c>
      <c r="W1942" s="1">
        <v>1808.95</v>
      </c>
      <c r="X1942">
        <v>1</v>
      </c>
      <c r="Y1942">
        <v>4</v>
      </c>
      <c r="Z1942">
        <v>4</v>
      </c>
      <c r="AA1942">
        <v>1</v>
      </c>
      <c r="AB1942" s="2">
        <v>0</v>
      </c>
      <c r="AC1942" s="1">
        <v>0</v>
      </c>
      <c r="AD1942" s="7">
        <v>43507</v>
      </c>
      <c r="AE1942" s="7">
        <v>43507</v>
      </c>
      <c r="AF1942">
        <v>0</v>
      </c>
      <c r="AG1942" t="s">
        <v>53</v>
      </c>
      <c r="AH1942" s="2">
        <v>0</v>
      </c>
      <c r="AI1942" s="1">
        <v>0</v>
      </c>
      <c r="AJ1942" s="1">
        <v>0</v>
      </c>
      <c r="AK1942" s="6" t="str">
        <f>+IF(Tabla1[[#This Row],[REQUEST_TY]]="SR MANTENIMIENTO CORRECTIVO", "EMERGENCIA", "OTROS")</f>
        <v>EMERGENCIA</v>
      </c>
      <c r="AL1942" s="6" t="str">
        <f>+_xlfn.IFS(Tabla1[[#This Row],[Veces obj]]&lt;=1,"0-1",Tabla1[[#This Row],[Veces obj]]&lt;=2,"1-2",Tabla1[[#This Row],[Veces obj]]&lt;=3,"2-3",TRUE,"&gt;3")</f>
        <v>0-1</v>
      </c>
      <c r="AM1942" s="6" t="str">
        <f>+_xlfn.IFS(MONTH(Tabla1[[#This Row],[MES]])&lt;=3,"Q1",MONTH(Tabla1[[#This Row],[MES]])&lt;=6,"Q2",MONTH(Tabla1[[#This Row],[MES]])&lt;=9,"Q3",TRUE,"Q4")</f>
        <v>Q1</v>
      </c>
      <c r="AN1942" t="str">
        <f>+IFERROR(VLOOKUP(Tabla1[[#This Row],[CUENTA]],CTAS[],2,0),"OTROS")</f>
        <v>OTROS</v>
      </c>
      <c r="AP1942" t="str">
        <f>+IFERROR(VLOOKUP(Tabla1[[#This Row],[EMPLEADO]],IS[],3,0),"OTROS")</f>
        <v>OTROS</v>
      </c>
      <c r="AQ1942" t="str">
        <f>+IFERROR(VLOOKUP(Tabla1[[#This Row],[EMPLEADO]],IS[[NÓMINA]:[INGENIERO]],2,0),"OTROS")</f>
        <v>OTROS</v>
      </c>
    </row>
    <row r="1943" spans="1:43" x14ac:dyDescent="0.25">
      <c r="A1943" t="s">
        <v>4444</v>
      </c>
      <c r="B1943">
        <v>1</v>
      </c>
      <c r="C1943" t="s">
        <v>5676</v>
      </c>
      <c r="D1943" t="s">
        <v>3370</v>
      </c>
      <c r="E1943" t="s">
        <v>3742</v>
      </c>
      <c r="F1943" t="s">
        <v>5677</v>
      </c>
      <c r="G1943" s="17" t="s">
        <v>4516</v>
      </c>
      <c r="H1943" t="s">
        <v>1572</v>
      </c>
      <c r="I1943" t="s">
        <v>43</v>
      </c>
      <c r="J1943" t="s">
        <v>8</v>
      </c>
      <c r="K1943" t="s">
        <v>3745</v>
      </c>
      <c r="L1943" t="s">
        <v>4517</v>
      </c>
      <c r="M1943" t="s">
        <v>1574</v>
      </c>
      <c r="N1943">
        <v>0</v>
      </c>
      <c r="O1943" t="s">
        <v>47</v>
      </c>
      <c r="P1943" t="s">
        <v>822</v>
      </c>
      <c r="Q1943" t="s">
        <v>48</v>
      </c>
      <c r="R1943" t="s">
        <v>49</v>
      </c>
      <c r="S1943" t="s">
        <v>50</v>
      </c>
      <c r="T1943" t="s">
        <v>51</v>
      </c>
      <c r="U1943" t="s">
        <v>52</v>
      </c>
      <c r="V1943">
        <v>1</v>
      </c>
      <c r="W1943" s="1">
        <v>1072.5000000000002</v>
      </c>
      <c r="X1943">
        <v>0</v>
      </c>
      <c r="Y1943">
        <v>5</v>
      </c>
      <c r="Z1943">
        <v>5</v>
      </c>
      <c r="AA1943">
        <v>1</v>
      </c>
      <c r="AB1943" s="2">
        <v>0</v>
      </c>
      <c r="AC1943" s="1">
        <v>0</v>
      </c>
      <c r="AD1943" s="7">
        <v>43507</v>
      </c>
      <c r="AE1943" s="7">
        <v>43509</v>
      </c>
      <c r="AF1943">
        <v>2</v>
      </c>
      <c r="AG1943" t="s">
        <v>1680</v>
      </c>
      <c r="AH1943" s="2">
        <v>0</v>
      </c>
      <c r="AI1943" s="1">
        <v>0</v>
      </c>
      <c r="AJ1943" s="1">
        <v>0</v>
      </c>
      <c r="AK1943" s="6" t="str">
        <f>+IF(Tabla1[[#This Row],[REQUEST_TY]]="SR MANTENIMIENTO CORRECTIVO", "EMERGENCIA", "OTROS")</f>
        <v>OTROS</v>
      </c>
      <c r="AL1943" s="6" t="str">
        <f>+_xlfn.IFS(Tabla1[[#This Row],[Veces obj]]&lt;=1,"0-1",Tabla1[[#This Row],[Veces obj]]&lt;=2,"1-2",Tabla1[[#This Row],[Veces obj]]&lt;=3,"2-3",TRUE,"&gt;3")</f>
        <v>0-1</v>
      </c>
      <c r="AM1943" s="6" t="str">
        <f>+_xlfn.IFS(MONTH(Tabla1[[#This Row],[MES]])&lt;=3,"Q1",MONTH(Tabla1[[#This Row],[MES]])&lt;=6,"Q2",MONTH(Tabla1[[#This Row],[MES]])&lt;=9,"Q3",TRUE,"Q4")</f>
        <v>Q1</v>
      </c>
      <c r="AN1943" t="str">
        <f>+IFERROR(VLOOKUP(Tabla1[[#This Row],[CUENTA]],CTAS[],2,0),"OTROS")</f>
        <v>OTROS</v>
      </c>
      <c r="AP1943" t="str">
        <f>+IFERROR(VLOOKUP(Tabla1[[#This Row],[EMPLEADO]],IS[],3,0),"OTROS")</f>
        <v>OTROS</v>
      </c>
      <c r="AQ1943" t="str">
        <f>+IFERROR(VLOOKUP(Tabla1[[#This Row],[EMPLEADO]],IS[[NÓMINA]:[INGENIERO]],2,0),"OTROS")</f>
        <v>OTROS</v>
      </c>
    </row>
    <row r="1944" spans="1:43" x14ac:dyDescent="0.25">
      <c r="A1944" t="s">
        <v>4444</v>
      </c>
      <c r="B1944">
        <v>1</v>
      </c>
      <c r="C1944" t="s">
        <v>5704</v>
      </c>
      <c r="D1944" t="s">
        <v>3370</v>
      </c>
      <c r="E1944" t="s">
        <v>558</v>
      </c>
      <c r="F1944" t="s">
        <v>5705</v>
      </c>
      <c r="G1944" s="17" t="s">
        <v>5706</v>
      </c>
      <c r="H1944" t="s">
        <v>409</v>
      </c>
      <c r="I1944" t="s">
        <v>43</v>
      </c>
      <c r="J1944" t="s">
        <v>8</v>
      </c>
      <c r="K1944" t="s">
        <v>71</v>
      </c>
      <c r="L1944" t="s">
        <v>5707</v>
      </c>
      <c r="M1944" t="s">
        <v>411</v>
      </c>
      <c r="N1944">
        <v>0</v>
      </c>
      <c r="O1944" t="s">
        <v>47</v>
      </c>
      <c r="P1944" t="s">
        <v>822</v>
      </c>
      <c r="Q1944" t="s">
        <v>48</v>
      </c>
      <c r="R1944" t="s">
        <v>95</v>
      </c>
      <c r="S1944" t="s">
        <v>64</v>
      </c>
      <c r="T1944" t="s">
        <v>51</v>
      </c>
      <c r="U1944" t="s">
        <v>96</v>
      </c>
      <c r="V1944">
        <v>1</v>
      </c>
      <c r="W1944" s="1">
        <v>2047.5</v>
      </c>
      <c r="X1944">
        <v>0</v>
      </c>
      <c r="Y1944">
        <v>5</v>
      </c>
      <c r="Z1944">
        <v>5</v>
      </c>
      <c r="AA1944">
        <v>1</v>
      </c>
      <c r="AB1944" s="2">
        <v>0</v>
      </c>
      <c r="AC1944" s="1">
        <v>0</v>
      </c>
      <c r="AD1944" s="7">
        <v>43517</v>
      </c>
      <c r="AE1944" s="7">
        <v>43517</v>
      </c>
      <c r="AF1944">
        <v>0</v>
      </c>
      <c r="AG1944" t="s">
        <v>53</v>
      </c>
      <c r="AH1944" s="2">
        <v>0</v>
      </c>
      <c r="AI1944" s="1">
        <v>0</v>
      </c>
      <c r="AJ1944" s="1">
        <v>0</v>
      </c>
      <c r="AK1944" s="6" t="str">
        <f>+IF(Tabla1[[#This Row],[REQUEST_TY]]="SR MANTENIMIENTO CORRECTIVO", "EMERGENCIA", "OTROS")</f>
        <v>OTROS</v>
      </c>
      <c r="AL1944" s="6" t="str">
        <f>+_xlfn.IFS(Tabla1[[#This Row],[Veces obj]]&lt;=1,"0-1",Tabla1[[#This Row],[Veces obj]]&lt;=2,"1-2",Tabla1[[#This Row],[Veces obj]]&lt;=3,"2-3",TRUE,"&gt;3")</f>
        <v>0-1</v>
      </c>
      <c r="AM1944" s="6" t="str">
        <f>+_xlfn.IFS(MONTH(Tabla1[[#This Row],[MES]])&lt;=3,"Q1",MONTH(Tabla1[[#This Row],[MES]])&lt;=6,"Q2",MONTH(Tabla1[[#This Row],[MES]])&lt;=9,"Q3",TRUE,"Q4")</f>
        <v>Q1</v>
      </c>
      <c r="AN1944" t="str">
        <f>+IFERROR(VLOOKUP(Tabla1[[#This Row],[CUENTA]],CTAS[],2,0),"OTROS")</f>
        <v>OTROS</v>
      </c>
      <c r="AP1944" t="str">
        <f>+IFERROR(VLOOKUP(Tabla1[[#This Row],[EMPLEADO]],IS[],3,0),"OTROS")</f>
        <v>OTROS</v>
      </c>
      <c r="AQ1944" t="str">
        <f>+IFERROR(VLOOKUP(Tabla1[[#This Row],[EMPLEADO]],IS[[NÓMINA]:[INGENIERO]],2,0),"OTROS")</f>
        <v>OTROS</v>
      </c>
    </row>
    <row r="1945" spans="1:43" x14ac:dyDescent="0.25">
      <c r="A1945" t="s">
        <v>4444</v>
      </c>
      <c r="B1945">
        <v>1</v>
      </c>
      <c r="C1945" t="s">
        <v>5710</v>
      </c>
      <c r="D1945" t="s">
        <v>3370</v>
      </c>
      <c r="E1945" t="s">
        <v>3742</v>
      </c>
      <c r="F1945" t="s">
        <v>5711</v>
      </c>
      <c r="G1945" s="17" t="s">
        <v>4513</v>
      </c>
      <c r="H1945" t="s">
        <v>1572</v>
      </c>
      <c r="I1945" t="s">
        <v>43</v>
      </c>
      <c r="J1945" t="s">
        <v>8</v>
      </c>
      <c r="K1945" t="s">
        <v>3745</v>
      </c>
      <c r="L1945" t="s">
        <v>4514</v>
      </c>
      <c r="M1945" t="s">
        <v>2820</v>
      </c>
      <c r="N1945">
        <v>0</v>
      </c>
      <c r="O1945" t="s">
        <v>47</v>
      </c>
      <c r="P1945" t="s">
        <v>822</v>
      </c>
      <c r="Q1945" t="s">
        <v>48</v>
      </c>
      <c r="R1945" t="s">
        <v>49</v>
      </c>
      <c r="S1945" t="s">
        <v>50</v>
      </c>
      <c r="T1945" t="s">
        <v>51</v>
      </c>
      <c r="U1945" t="s">
        <v>52</v>
      </c>
      <c r="V1945">
        <v>1</v>
      </c>
      <c r="W1945" s="1">
        <v>1072.5000000000002</v>
      </c>
      <c r="X1945">
        <v>0</v>
      </c>
      <c r="Y1945">
        <v>5</v>
      </c>
      <c r="Z1945">
        <v>5</v>
      </c>
      <c r="AA1945">
        <v>1</v>
      </c>
      <c r="AB1945" s="2">
        <v>0</v>
      </c>
      <c r="AC1945" s="1">
        <v>0</v>
      </c>
      <c r="AD1945" s="7">
        <v>43507</v>
      </c>
      <c r="AE1945" s="7">
        <v>43510</v>
      </c>
      <c r="AF1945">
        <v>3</v>
      </c>
      <c r="AG1945" t="s">
        <v>1680</v>
      </c>
      <c r="AH1945" s="2">
        <v>0</v>
      </c>
      <c r="AI1945" s="1">
        <v>0</v>
      </c>
      <c r="AJ1945" s="1">
        <v>0</v>
      </c>
      <c r="AK1945" s="6" t="str">
        <f>+IF(Tabla1[[#This Row],[REQUEST_TY]]="SR MANTENIMIENTO CORRECTIVO", "EMERGENCIA", "OTROS")</f>
        <v>OTROS</v>
      </c>
      <c r="AL1945" s="6" t="str">
        <f>+_xlfn.IFS(Tabla1[[#This Row],[Veces obj]]&lt;=1,"0-1",Tabla1[[#This Row],[Veces obj]]&lt;=2,"1-2",Tabla1[[#This Row],[Veces obj]]&lt;=3,"2-3",TRUE,"&gt;3")</f>
        <v>0-1</v>
      </c>
      <c r="AM1945" s="6" t="str">
        <f>+_xlfn.IFS(MONTH(Tabla1[[#This Row],[MES]])&lt;=3,"Q1",MONTH(Tabla1[[#This Row],[MES]])&lt;=6,"Q2",MONTH(Tabla1[[#This Row],[MES]])&lt;=9,"Q3",TRUE,"Q4")</f>
        <v>Q1</v>
      </c>
      <c r="AN1945" t="str">
        <f>+IFERROR(VLOOKUP(Tabla1[[#This Row],[CUENTA]],CTAS[],2,0),"OTROS")</f>
        <v>OTROS</v>
      </c>
      <c r="AP1945" t="str">
        <f>+IFERROR(VLOOKUP(Tabla1[[#This Row],[EMPLEADO]],IS[],3,0),"OTROS")</f>
        <v>OTROS</v>
      </c>
      <c r="AQ1945" t="str">
        <f>+IFERROR(VLOOKUP(Tabla1[[#This Row],[EMPLEADO]],IS[[NÓMINA]:[INGENIERO]],2,0),"OTROS")</f>
        <v>OTROS</v>
      </c>
    </row>
    <row r="1946" spans="1:43" x14ac:dyDescent="0.25">
      <c r="A1946" t="s">
        <v>4444</v>
      </c>
      <c r="B1946">
        <v>1</v>
      </c>
      <c r="C1946" t="s">
        <v>5712</v>
      </c>
      <c r="D1946" t="s">
        <v>3370</v>
      </c>
      <c r="E1946" t="s">
        <v>3742</v>
      </c>
      <c r="F1946" t="s">
        <v>5713</v>
      </c>
      <c r="G1946" s="17" t="s">
        <v>4529</v>
      </c>
      <c r="H1946" t="s">
        <v>646</v>
      </c>
      <c r="I1946" t="s">
        <v>43</v>
      </c>
      <c r="J1946" t="s">
        <v>8</v>
      </c>
      <c r="K1946" t="s">
        <v>3745</v>
      </c>
      <c r="L1946" t="s">
        <v>4530</v>
      </c>
      <c r="M1946" t="s">
        <v>4531</v>
      </c>
      <c r="N1946">
        <v>0</v>
      </c>
      <c r="O1946" t="s">
        <v>47</v>
      </c>
      <c r="P1946" t="s">
        <v>822</v>
      </c>
      <c r="Q1946" t="s">
        <v>48</v>
      </c>
      <c r="R1946" t="s">
        <v>49</v>
      </c>
      <c r="S1946" t="s">
        <v>50</v>
      </c>
      <c r="T1946" t="s">
        <v>208</v>
      </c>
      <c r="U1946" t="s">
        <v>52</v>
      </c>
      <c r="V1946">
        <v>1</v>
      </c>
      <c r="W1946" s="1">
        <v>1072.5000000000002</v>
      </c>
      <c r="X1946">
        <v>0</v>
      </c>
      <c r="Y1946">
        <v>9</v>
      </c>
      <c r="Z1946">
        <v>9</v>
      </c>
      <c r="AA1946">
        <v>1</v>
      </c>
      <c r="AB1946" s="2">
        <v>0</v>
      </c>
      <c r="AC1946" s="1">
        <v>0</v>
      </c>
      <c r="AD1946" s="7">
        <v>43507</v>
      </c>
      <c r="AE1946" s="7">
        <v>43510</v>
      </c>
      <c r="AF1946">
        <v>3</v>
      </c>
      <c r="AG1946" t="s">
        <v>1680</v>
      </c>
      <c r="AH1946" s="2">
        <v>0</v>
      </c>
      <c r="AI1946" s="1">
        <v>0</v>
      </c>
      <c r="AJ1946" s="1">
        <v>0</v>
      </c>
      <c r="AK1946" s="6" t="str">
        <f>+IF(Tabla1[[#This Row],[REQUEST_TY]]="SR MANTENIMIENTO CORRECTIVO", "EMERGENCIA", "OTROS")</f>
        <v>OTROS</v>
      </c>
      <c r="AL1946" s="6" t="str">
        <f>+_xlfn.IFS(Tabla1[[#This Row],[Veces obj]]&lt;=1,"0-1",Tabla1[[#This Row],[Veces obj]]&lt;=2,"1-2",Tabla1[[#This Row],[Veces obj]]&lt;=3,"2-3",TRUE,"&gt;3")</f>
        <v>0-1</v>
      </c>
      <c r="AM1946" s="6" t="str">
        <f>+_xlfn.IFS(MONTH(Tabla1[[#This Row],[MES]])&lt;=3,"Q1",MONTH(Tabla1[[#This Row],[MES]])&lt;=6,"Q2",MONTH(Tabla1[[#This Row],[MES]])&lt;=9,"Q3",TRUE,"Q4")</f>
        <v>Q1</v>
      </c>
      <c r="AN1946" t="str">
        <f>+IFERROR(VLOOKUP(Tabla1[[#This Row],[CUENTA]],CTAS[],2,0),"OTROS")</f>
        <v>OTROS</v>
      </c>
      <c r="AP1946" t="str">
        <f>+IFERROR(VLOOKUP(Tabla1[[#This Row],[EMPLEADO]],IS[],3,0),"OTROS")</f>
        <v>OTROS</v>
      </c>
      <c r="AQ1946" t="str">
        <f>+IFERROR(VLOOKUP(Tabla1[[#This Row],[EMPLEADO]],IS[[NÓMINA]:[INGENIERO]],2,0),"OTROS")</f>
        <v>OTROS</v>
      </c>
    </row>
    <row r="1947" spans="1:43" x14ac:dyDescent="0.25">
      <c r="A1947" t="s">
        <v>4444</v>
      </c>
      <c r="B1947">
        <v>1</v>
      </c>
      <c r="C1947" t="s">
        <v>5714</v>
      </c>
      <c r="D1947" t="s">
        <v>3370</v>
      </c>
      <c r="E1947" t="s">
        <v>3742</v>
      </c>
      <c r="F1947" t="s">
        <v>5715</v>
      </c>
      <c r="G1947" s="17" t="s">
        <v>4476</v>
      </c>
      <c r="H1947" t="s">
        <v>58</v>
      </c>
      <c r="I1947" t="s">
        <v>43</v>
      </c>
      <c r="J1947" t="s">
        <v>8</v>
      </c>
      <c r="K1947" t="s">
        <v>3745</v>
      </c>
      <c r="L1947" t="s">
        <v>4477</v>
      </c>
      <c r="M1947" t="s">
        <v>736</v>
      </c>
      <c r="N1947">
        <v>0</v>
      </c>
      <c r="O1947" t="s">
        <v>47</v>
      </c>
      <c r="P1947" t="s">
        <v>822</v>
      </c>
      <c r="Q1947" t="s">
        <v>48</v>
      </c>
      <c r="R1947" t="s">
        <v>49</v>
      </c>
      <c r="S1947" t="s">
        <v>50</v>
      </c>
      <c r="T1947" t="s">
        <v>51</v>
      </c>
      <c r="U1947" t="s">
        <v>52</v>
      </c>
      <c r="V1947">
        <v>1</v>
      </c>
      <c r="W1947" s="1">
        <v>1072.5000000000002</v>
      </c>
      <c r="X1947">
        <v>0</v>
      </c>
      <c r="Y1947">
        <v>5</v>
      </c>
      <c r="Z1947">
        <v>5</v>
      </c>
      <c r="AA1947">
        <v>1</v>
      </c>
      <c r="AB1947" s="2">
        <v>0</v>
      </c>
      <c r="AC1947" s="1">
        <v>0</v>
      </c>
      <c r="AD1947" s="7">
        <v>43507</v>
      </c>
      <c r="AE1947" s="7">
        <v>43510</v>
      </c>
      <c r="AF1947">
        <v>3</v>
      </c>
      <c r="AG1947" t="s">
        <v>1680</v>
      </c>
      <c r="AH1947" s="2">
        <v>0</v>
      </c>
      <c r="AI1947" s="1">
        <v>0</v>
      </c>
      <c r="AJ1947" s="1">
        <v>0</v>
      </c>
      <c r="AK1947" s="6" t="str">
        <f>+IF(Tabla1[[#This Row],[REQUEST_TY]]="SR MANTENIMIENTO CORRECTIVO", "EMERGENCIA", "OTROS")</f>
        <v>OTROS</v>
      </c>
      <c r="AL1947" s="6" t="str">
        <f>+_xlfn.IFS(Tabla1[[#This Row],[Veces obj]]&lt;=1,"0-1",Tabla1[[#This Row],[Veces obj]]&lt;=2,"1-2",Tabla1[[#This Row],[Veces obj]]&lt;=3,"2-3",TRUE,"&gt;3")</f>
        <v>0-1</v>
      </c>
      <c r="AM1947" s="6" t="str">
        <f>+_xlfn.IFS(MONTH(Tabla1[[#This Row],[MES]])&lt;=3,"Q1",MONTH(Tabla1[[#This Row],[MES]])&lt;=6,"Q2",MONTH(Tabla1[[#This Row],[MES]])&lt;=9,"Q3",TRUE,"Q4")</f>
        <v>Q1</v>
      </c>
      <c r="AN1947" t="str">
        <f>+IFERROR(VLOOKUP(Tabla1[[#This Row],[CUENTA]],CTAS[],2,0),"OTROS")</f>
        <v>OTROS</v>
      </c>
      <c r="AP1947" t="str">
        <f>+IFERROR(VLOOKUP(Tabla1[[#This Row],[EMPLEADO]],IS[],3,0),"OTROS")</f>
        <v>OTROS</v>
      </c>
      <c r="AQ1947" t="str">
        <f>+IFERROR(VLOOKUP(Tabla1[[#This Row],[EMPLEADO]],IS[[NÓMINA]:[INGENIERO]],2,0),"OTROS")</f>
        <v>OTROS</v>
      </c>
    </row>
    <row r="1948" spans="1:43" x14ac:dyDescent="0.25">
      <c r="A1948" t="s">
        <v>4444</v>
      </c>
      <c r="B1948">
        <v>1</v>
      </c>
      <c r="C1948" t="s">
        <v>5716</v>
      </c>
      <c r="D1948" t="s">
        <v>3370</v>
      </c>
      <c r="E1948" t="s">
        <v>3742</v>
      </c>
      <c r="F1948" t="s">
        <v>5717</v>
      </c>
      <c r="G1948" s="17" t="s">
        <v>4490</v>
      </c>
      <c r="H1948" t="s">
        <v>691</v>
      </c>
      <c r="I1948" t="s">
        <v>43</v>
      </c>
      <c r="J1948" t="s">
        <v>8</v>
      </c>
      <c r="K1948" t="s">
        <v>3745</v>
      </c>
      <c r="L1948" t="s">
        <v>4491</v>
      </c>
      <c r="M1948" t="s">
        <v>1298</v>
      </c>
      <c r="N1948">
        <v>0</v>
      </c>
      <c r="O1948" t="s">
        <v>47</v>
      </c>
      <c r="P1948" t="s">
        <v>822</v>
      </c>
      <c r="Q1948" t="s">
        <v>48</v>
      </c>
      <c r="R1948" t="s">
        <v>49</v>
      </c>
      <c r="S1948" t="s">
        <v>50</v>
      </c>
      <c r="T1948" t="s">
        <v>51</v>
      </c>
      <c r="U1948" t="s">
        <v>52</v>
      </c>
      <c r="V1948">
        <v>1</v>
      </c>
      <c r="W1948" s="1">
        <v>1072.5000000000002</v>
      </c>
      <c r="X1948">
        <v>0</v>
      </c>
      <c r="Y1948">
        <v>5</v>
      </c>
      <c r="Z1948">
        <v>5</v>
      </c>
      <c r="AA1948">
        <v>1</v>
      </c>
      <c r="AB1948" s="2">
        <v>0</v>
      </c>
      <c r="AC1948" s="1">
        <v>0</v>
      </c>
      <c r="AD1948" s="7">
        <v>43515</v>
      </c>
      <c r="AE1948" s="7">
        <v>43516</v>
      </c>
      <c r="AF1948">
        <v>1</v>
      </c>
      <c r="AG1948" t="s">
        <v>53</v>
      </c>
      <c r="AH1948" s="2">
        <v>0</v>
      </c>
      <c r="AI1948" s="1">
        <v>0</v>
      </c>
      <c r="AJ1948" s="1">
        <v>0</v>
      </c>
      <c r="AK1948" s="6" t="str">
        <f>+IF(Tabla1[[#This Row],[REQUEST_TY]]="SR MANTENIMIENTO CORRECTIVO", "EMERGENCIA", "OTROS")</f>
        <v>OTROS</v>
      </c>
      <c r="AL1948" s="6" t="str">
        <f>+_xlfn.IFS(Tabla1[[#This Row],[Veces obj]]&lt;=1,"0-1",Tabla1[[#This Row],[Veces obj]]&lt;=2,"1-2",Tabla1[[#This Row],[Veces obj]]&lt;=3,"2-3",TRUE,"&gt;3")</f>
        <v>0-1</v>
      </c>
      <c r="AM1948" s="6" t="str">
        <f>+_xlfn.IFS(MONTH(Tabla1[[#This Row],[MES]])&lt;=3,"Q1",MONTH(Tabla1[[#This Row],[MES]])&lt;=6,"Q2",MONTH(Tabla1[[#This Row],[MES]])&lt;=9,"Q3",TRUE,"Q4")</f>
        <v>Q1</v>
      </c>
      <c r="AN1948" t="str">
        <f>+IFERROR(VLOOKUP(Tabla1[[#This Row],[CUENTA]],CTAS[],2,0),"OTROS")</f>
        <v>OTROS</v>
      </c>
      <c r="AP1948" t="str">
        <f>+IFERROR(VLOOKUP(Tabla1[[#This Row],[EMPLEADO]],IS[],3,0),"OTROS")</f>
        <v>OTROS</v>
      </c>
      <c r="AQ1948" t="str">
        <f>+IFERROR(VLOOKUP(Tabla1[[#This Row],[EMPLEADO]],IS[[NÓMINA]:[INGENIERO]],2,0),"OTROS")</f>
        <v>OTROS</v>
      </c>
    </row>
    <row r="1949" spans="1:43" x14ac:dyDescent="0.25">
      <c r="A1949" t="s">
        <v>4444</v>
      </c>
      <c r="B1949">
        <v>1</v>
      </c>
      <c r="C1949" t="s">
        <v>5754</v>
      </c>
      <c r="D1949" t="s">
        <v>3370</v>
      </c>
      <c r="E1949" t="s">
        <v>2723</v>
      </c>
      <c r="F1949" t="s">
        <v>5755</v>
      </c>
      <c r="G1949" s="17" t="s">
        <v>5756</v>
      </c>
      <c r="H1949" t="s">
        <v>1063</v>
      </c>
      <c r="I1949" t="s">
        <v>43</v>
      </c>
      <c r="J1949" t="s">
        <v>8</v>
      </c>
      <c r="K1949" t="s">
        <v>71</v>
      </c>
      <c r="L1949" t="s">
        <v>397</v>
      </c>
      <c r="M1949" t="s">
        <v>387</v>
      </c>
      <c r="N1949">
        <v>0</v>
      </c>
      <c r="O1949" t="s">
        <v>47</v>
      </c>
      <c r="P1949" t="s">
        <v>822</v>
      </c>
      <c r="Q1949" t="s">
        <v>48</v>
      </c>
      <c r="R1949" t="s">
        <v>242</v>
      </c>
      <c r="S1949" t="s">
        <v>64</v>
      </c>
      <c r="T1949" t="s">
        <v>51</v>
      </c>
      <c r="U1949" t="s">
        <v>96</v>
      </c>
      <c r="V1949">
        <v>1</v>
      </c>
      <c r="W1949" s="1">
        <v>2047.5</v>
      </c>
      <c r="X1949">
        <v>0</v>
      </c>
      <c r="Y1949">
        <v>5</v>
      </c>
      <c r="Z1949">
        <v>5</v>
      </c>
      <c r="AA1949">
        <v>1</v>
      </c>
      <c r="AB1949" s="2">
        <v>0</v>
      </c>
      <c r="AC1949" s="1">
        <v>0</v>
      </c>
      <c r="AD1949" s="7">
        <v>43509</v>
      </c>
      <c r="AE1949" s="7">
        <v>43509</v>
      </c>
      <c r="AF1949">
        <v>0</v>
      </c>
      <c r="AG1949" t="s">
        <v>53</v>
      </c>
      <c r="AH1949" s="2">
        <v>0</v>
      </c>
      <c r="AI1949" s="1">
        <v>0</v>
      </c>
      <c r="AJ1949" s="1">
        <v>0</v>
      </c>
      <c r="AK1949" s="6" t="str">
        <f>+IF(Tabla1[[#This Row],[REQUEST_TY]]="SR MANTENIMIENTO CORRECTIVO", "EMERGENCIA", "OTROS")</f>
        <v>OTROS</v>
      </c>
      <c r="AL1949" s="6" t="str">
        <f>+_xlfn.IFS(Tabla1[[#This Row],[Veces obj]]&lt;=1,"0-1",Tabla1[[#This Row],[Veces obj]]&lt;=2,"1-2",Tabla1[[#This Row],[Veces obj]]&lt;=3,"2-3",TRUE,"&gt;3")</f>
        <v>0-1</v>
      </c>
      <c r="AM1949" s="6" t="str">
        <f>+_xlfn.IFS(MONTH(Tabla1[[#This Row],[MES]])&lt;=3,"Q1",MONTH(Tabla1[[#This Row],[MES]])&lt;=6,"Q2",MONTH(Tabla1[[#This Row],[MES]])&lt;=9,"Q3",TRUE,"Q4")</f>
        <v>Q1</v>
      </c>
      <c r="AN1949" t="str">
        <f>+IFERROR(VLOOKUP(Tabla1[[#This Row],[CUENTA]],CTAS[],2,0),"OTROS")</f>
        <v>OTROS</v>
      </c>
      <c r="AP1949" t="str">
        <f>+IFERROR(VLOOKUP(Tabla1[[#This Row],[EMPLEADO]],IS[],3,0),"OTROS")</f>
        <v>OTROS</v>
      </c>
      <c r="AQ1949" t="str">
        <f>+IFERROR(VLOOKUP(Tabla1[[#This Row],[EMPLEADO]],IS[[NÓMINA]:[INGENIERO]],2,0),"OTROS")</f>
        <v>OTROS</v>
      </c>
    </row>
    <row r="1950" spans="1:43" x14ac:dyDescent="0.25">
      <c r="A1950" t="s">
        <v>4444</v>
      </c>
      <c r="B1950">
        <v>1</v>
      </c>
      <c r="C1950" t="s">
        <v>5767</v>
      </c>
      <c r="D1950" t="s">
        <v>3370</v>
      </c>
      <c r="E1950" t="s">
        <v>535</v>
      </c>
      <c r="F1950" t="s">
        <v>5768</v>
      </c>
      <c r="G1950" s="17" t="s">
        <v>5769</v>
      </c>
      <c r="H1950" t="s">
        <v>1572</v>
      </c>
      <c r="I1950" t="s">
        <v>43</v>
      </c>
      <c r="J1950" t="s">
        <v>8</v>
      </c>
      <c r="K1950" t="s">
        <v>117</v>
      </c>
      <c r="L1950" t="s">
        <v>5770</v>
      </c>
      <c r="M1950" t="s">
        <v>1574</v>
      </c>
      <c r="N1950">
        <v>0</v>
      </c>
      <c r="O1950" t="s">
        <v>47</v>
      </c>
      <c r="P1950" t="s">
        <v>822</v>
      </c>
      <c r="Q1950" t="s">
        <v>48</v>
      </c>
      <c r="R1950" t="s">
        <v>49</v>
      </c>
      <c r="S1950" t="s">
        <v>50</v>
      </c>
      <c r="T1950" t="s">
        <v>51</v>
      </c>
      <c r="U1950" t="s">
        <v>52</v>
      </c>
      <c r="V1950">
        <v>1</v>
      </c>
      <c r="W1950" s="1">
        <v>1072.5000000000002</v>
      </c>
      <c r="X1950">
        <v>0</v>
      </c>
      <c r="Y1950">
        <v>5</v>
      </c>
      <c r="Z1950">
        <v>5</v>
      </c>
      <c r="AA1950">
        <v>1</v>
      </c>
      <c r="AB1950" s="2">
        <v>0</v>
      </c>
      <c r="AC1950" s="1">
        <v>0</v>
      </c>
      <c r="AD1950" s="7">
        <v>43508</v>
      </c>
      <c r="AE1950" s="7">
        <v>43509</v>
      </c>
      <c r="AF1950">
        <v>1</v>
      </c>
      <c r="AG1950" t="s">
        <v>53</v>
      </c>
      <c r="AH1950" s="2">
        <v>0</v>
      </c>
      <c r="AI1950" s="1">
        <v>0</v>
      </c>
      <c r="AJ1950" s="1">
        <v>0</v>
      </c>
      <c r="AK1950" s="6" t="str">
        <f>+IF(Tabla1[[#This Row],[REQUEST_TY]]="SR MANTENIMIENTO CORRECTIVO", "EMERGENCIA", "OTROS")</f>
        <v>OTROS</v>
      </c>
      <c r="AL1950" s="6" t="str">
        <f>+_xlfn.IFS(Tabla1[[#This Row],[Veces obj]]&lt;=1,"0-1",Tabla1[[#This Row],[Veces obj]]&lt;=2,"1-2",Tabla1[[#This Row],[Veces obj]]&lt;=3,"2-3",TRUE,"&gt;3")</f>
        <v>0-1</v>
      </c>
      <c r="AM1950" s="6" t="str">
        <f>+_xlfn.IFS(MONTH(Tabla1[[#This Row],[MES]])&lt;=3,"Q1",MONTH(Tabla1[[#This Row],[MES]])&lt;=6,"Q2",MONTH(Tabla1[[#This Row],[MES]])&lt;=9,"Q3",TRUE,"Q4")</f>
        <v>Q1</v>
      </c>
      <c r="AN1950" t="str">
        <f>+IFERROR(VLOOKUP(Tabla1[[#This Row],[CUENTA]],CTAS[],2,0),"OTROS")</f>
        <v>OTROS</v>
      </c>
      <c r="AP1950" t="str">
        <f>+IFERROR(VLOOKUP(Tabla1[[#This Row],[EMPLEADO]],IS[],3,0),"OTROS")</f>
        <v>OTROS</v>
      </c>
      <c r="AQ1950" t="str">
        <f>+IFERROR(VLOOKUP(Tabla1[[#This Row],[EMPLEADO]],IS[[NÓMINA]:[INGENIERO]],2,0),"OTROS")</f>
        <v>OTROS</v>
      </c>
    </row>
    <row r="1951" spans="1:43" x14ac:dyDescent="0.25">
      <c r="A1951" t="s">
        <v>4444</v>
      </c>
      <c r="B1951">
        <v>1</v>
      </c>
      <c r="C1951" t="s">
        <v>5831</v>
      </c>
      <c r="D1951" t="s">
        <v>3370</v>
      </c>
      <c r="E1951" t="s">
        <v>39</v>
      </c>
      <c r="F1951" t="s">
        <v>5832</v>
      </c>
      <c r="G1951" s="17" t="s">
        <v>5833</v>
      </c>
      <c r="H1951" t="s">
        <v>568</v>
      </c>
      <c r="I1951" t="s">
        <v>43</v>
      </c>
      <c r="J1951" t="s">
        <v>8</v>
      </c>
      <c r="K1951" t="s">
        <v>5375</v>
      </c>
      <c r="L1951" t="s">
        <v>5834</v>
      </c>
      <c r="M1951" t="s">
        <v>932</v>
      </c>
      <c r="N1951">
        <v>0</v>
      </c>
      <c r="O1951" t="s">
        <v>47</v>
      </c>
      <c r="P1951" t="s">
        <v>822</v>
      </c>
      <c r="Q1951" t="s">
        <v>48</v>
      </c>
      <c r="R1951" t="s">
        <v>49</v>
      </c>
      <c r="S1951" t="s">
        <v>50</v>
      </c>
      <c r="T1951" t="s">
        <v>51</v>
      </c>
      <c r="U1951" t="s">
        <v>52</v>
      </c>
      <c r="V1951">
        <v>1</v>
      </c>
      <c r="W1951" s="1">
        <v>1072.5000000000002</v>
      </c>
      <c r="X1951">
        <v>0</v>
      </c>
      <c r="Y1951">
        <v>5</v>
      </c>
      <c r="Z1951">
        <v>5</v>
      </c>
      <c r="AA1951">
        <v>1</v>
      </c>
      <c r="AB1951" s="2">
        <v>0</v>
      </c>
      <c r="AC1951" s="1">
        <v>0</v>
      </c>
      <c r="AD1951" s="7">
        <v>43508</v>
      </c>
      <c r="AE1951" s="7">
        <v>43510</v>
      </c>
      <c r="AF1951">
        <v>2</v>
      </c>
      <c r="AG1951" t="s">
        <v>1680</v>
      </c>
      <c r="AH1951" s="2">
        <v>0</v>
      </c>
      <c r="AI1951" s="1">
        <v>0</v>
      </c>
      <c r="AJ1951" s="1">
        <v>0</v>
      </c>
      <c r="AK1951" s="6" t="str">
        <f>+IF(Tabla1[[#This Row],[REQUEST_TY]]="SR MANTENIMIENTO CORRECTIVO", "EMERGENCIA", "OTROS")</f>
        <v>OTROS</v>
      </c>
      <c r="AL1951" s="6" t="str">
        <f>+_xlfn.IFS(Tabla1[[#This Row],[Veces obj]]&lt;=1,"0-1",Tabla1[[#This Row],[Veces obj]]&lt;=2,"1-2",Tabla1[[#This Row],[Veces obj]]&lt;=3,"2-3",TRUE,"&gt;3")</f>
        <v>0-1</v>
      </c>
      <c r="AM1951" s="6" t="str">
        <f>+_xlfn.IFS(MONTH(Tabla1[[#This Row],[MES]])&lt;=3,"Q1",MONTH(Tabla1[[#This Row],[MES]])&lt;=6,"Q2",MONTH(Tabla1[[#This Row],[MES]])&lt;=9,"Q3",TRUE,"Q4")</f>
        <v>Q1</v>
      </c>
      <c r="AN1951" t="str">
        <f>+IFERROR(VLOOKUP(Tabla1[[#This Row],[CUENTA]],CTAS[],2,0),"OTROS")</f>
        <v>OTROS</v>
      </c>
      <c r="AP1951" t="str">
        <f>+IFERROR(VLOOKUP(Tabla1[[#This Row],[EMPLEADO]],IS[],3,0),"OTROS")</f>
        <v>OTROS</v>
      </c>
      <c r="AQ1951" t="str">
        <f>+IFERROR(VLOOKUP(Tabla1[[#This Row],[EMPLEADO]],IS[[NÓMINA]:[INGENIERO]],2,0),"OTROS")</f>
        <v>OTROS</v>
      </c>
    </row>
    <row r="1952" spans="1:43" x14ac:dyDescent="0.25">
      <c r="A1952" t="s">
        <v>4444</v>
      </c>
      <c r="B1952">
        <v>1</v>
      </c>
      <c r="C1952" t="s">
        <v>5867</v>
      </c>
      <c r="D1952" t="s">
        <v>3370</v>
      </c>
      <c r="E1952" t="s">
        <v>3742</v>
      </c>
      <c r="F1952" t="s">
        <v>5868</v>
      </c>
      <c r="G1952" s="17" t="s">
        <v>4534</v>
      </c>
      <c r="H1952" t="s">
        <v>453</v>
      </c>
      <c r="I1952" t="s">
        <v>43</v>
      </c>
      <c r="J1952" t="s">
        <v>8</v>
      </c>
      <c r="K1952" t="s">
        <v>3745</v>
      </c>
      <c r="L1952" t="s">
        <v>4535</v>
      </c>
      <c r="M1952" t="s">
        <v>1198</v>
      </c>
      <c r="N1952">
        <v>0</v>
      </c>
      <c r="O1952" t="s">
        <v>47</v>
      </c>
      <c r="P1952" t="s">
        <v>822</v>
      </c>
      <c r="Q1952" t="s">
        <v>48</v>
      </c>
      <c r="R1952" t="s">
        <v>49</v>
      </c>
      <c r="S1952" t="s">
        <v>50</v>
      </c>
      <c r="T1952" t="s">
        <v>51</v>
      </c>
      <c r="U1952" t="s">
        <v>52</v>
      </c>
      <c r="V1952">
        <v>1</v>
      </c>
      <c r="W1952" s="1">
        <v>1072.5000000000002</v>
      </c>
      <c r="X1952">
        <v>0</v>
      </c>
      <c r="Y1952">
        <v>5</v>
      </c>
      <c r="Z1952">
        <v>5</v>
      </c>
      <c r="AA1952">
        <v>1</v>
      </c>
      <c r="AB1952" s="2">
        <v>0</v>
      </c>
      <c r="AC1952" s="1">
        <v>0</v>
      </c>
      <c r="AD1952" s="7">
        <v>43509</v>
      </c>
      <c r="AE1952" s="7">
        <v>43510</v>
      </c>
      <c r="AF1952">
        <v>1</v>
      </c>
      <c r="AG1952" t="s">
        <v>53</v>
      </c>
      <c r="AH1952" s="2">
        <v>0</v>
      </c>
      <c r="AI1952" s="1">
        <v>0</v>
      </c>
      <c r="AJ1952" s="1">
        <v>0</v>
      </c>
      <c r="AK1952" s="6" t="str">
        <f>+IF(Tabla1[[#This Row],[REQUEST_TY]]="SR MANTENIMIENTO CORRECTIVO", "EMERGENCIA", "OTROS")</f>
        <v>OTROS</v>
      </c>
      <c r="AL1952" s="6" t="str">
        <f>+_xlfn.IFS(Tabla1[[#This Row],[Veces obj]]&lt;=1,"0-1",Tabla1[[#This Row],[Veces obj]]&lt;=2,"1-2",Tabla1[[#This Row],[Veces obj]]&lt;=3,"2-3",TRUE,"&gt;3")</f>
        <v>0-1</v>
      </c>
      <c r="AM1952" s="6" t="str">
        <f>+_xlfn.IFS(MONTH(Tabla1[[#This Row],[MES]])&lt;=3,"Q1",MONTH(Tabla1[[#This Row],[MES]])&lt;=6,"Q2",MONTH(Tabla1[[#This Row],[MES]])&lt;=9,"Q3",TRUE,"Q4")</f>
        <v>Q1</v>
      </c>
      <c r="AN1952" t="str">
        <f>+IFERROR(VLOOKUP(Tabla1[[#This Row],[CUENTA]],CTAS[],2,0),"OTROS")</f>
        <v>OTROS</v>
      </c>
      <c r="AP1952" t="str">
        <f>+IFERROR(VLOOKUP(Tabla1[[#This Row],[EMPLEADO]],IS[],3,0),"OTROS")</f>
        <v>OTROS</v>
      </c>
      <c r="AQ1952" t="str">
        <f>+IFERROR(VLOOKUP(Tabla1[[#This Row],[EMPLEADO]],IS[[NÓMINA]:[INGENIERO]],2,0),"OTROS")</f>
        <v>OTROS</v>
      </c>
    </row>
    <row r="1953" spans="1:43" x14ac:dyDescent="0.25">
      <c r="A1953" t="s">
        <v>4444</v>
      </c>
      <c r="B1953">
        <v>1</v>
      </c>
      <c r="C1953" t="s">
        <v>5869</v>
      </c>
      <c r="D1953" t="s">
        <v>3370</v>
      </c>
      <c r="E1953" t="s">
        <v>3742</v>
      </c>
      <c r="F1953" t="s">
        <v>5870</v>
      </c>
      <c r="G1953" s="17" t="s">
        <v>5871</v>
      </c>
      <c r="H1953" t="s">
        <v>220</v>
      </c>
      <c r="I1953" t="s">
        <v>43</v>
      </c>
      <c r="J1953" t="s">
        <v>8</v>
      </c>
      <c r="K1953" t="s">
        <v>3745</v>
      </c>
      <c r="L1953" t="s">
        <v>5872</v>
      </c>
      <c r="M1953" t="s">
        <v>556</v>
      </c>
      <c r="N1953">
        <v>0</v>
      </c>
      <c r="O1953" t="s">
        <v>47</v>
      </c>
      <c r="P1953" t="s">
        <v>822</v>
      </c>
      <c r="Q1953" t="s">
        <v>48</v>
      </c>
      <c r="R1953" t="s">
        <v>49</v>
      </c>
      <c r="S1953" t="s">
        <v>50</v>
      </c>
      <c r="T1953" t="s">
        <v>208</v>
      </c>
      <c r="U1953" t="s">
        <v>52</v>
      </c>
      <c r="V1953">
        <v>1</v>
      </c>
      <c r="W1953" s="1">
        <v>1072.5000000000002</v>
      </c>
      <c r="X1953">
        <v>0</v>
      </c>
      <c r="Y1953">
        <v>9</v>
      </c>
      <c r="Z1953">
        <v>9</v>
      </c>
      <c r="AA1953">
        <v>1</v>
      </c>
      <c r="AB1953" s="2">
        <v>0</v>
      </c>
      <c r="AC1953" s="1">
        <v>0</v>
      </c>
      <c r="AD1953" s="7">
        <v>43509</v>
      </c>
      <c r="AE1953" s="7">
        <v>43514</v>
      </c>
      <c r="AF1953">
        <v>3</v>
      </c>
      <c r="AG1953" t="s">
        <v>1680</v>
      </c>
      <c r="AH1953" s="2">
        <v>0</v>
      </c>
      <c r="AI1953" s="1">
        <v>0</v>
      </c>
      <c r="AJ1953" s="1">
        <v>0</v>
      </c>
      <c r="AK1953" s="6" t="str">
        <f>+IF(Tabla1[[#This Row],[REQUEST_TY]]="SR MANTENIMIENTO CORRECTIVO", "EMERGENCIA", "OTROS")</f>
        <v>OTROS</v>
      </c>
      <c r="AL1953" s="6" t="str">
        <f>+_xlfn.IFS(Tabla1[[#This Row],[Veces obj]]&lt;=1,"0-1",Tabla1[[#This Row],[Veces obj]]&lt;=2,"1-2",Tabla1[[#This Row],[Veces obj]]&lt;=3,"2-3",TRUE,"&gt;3")</f>
        <v>0-1</v>
      </c>
      <c r="AM1953" s="6" t="str">
        <f>+_xlfn.IFS(MONTH(Tabla1[[#This Row],[MES]])&lt;=3,"Q1",MONTH(Tabla1[[#This Row],[MES]])&lt;=6,"Q2",MONTH(Tabla1[[#This Row],[MES]])&lt;=9,"Q3",TRUE,"Q4")</f>
        <v>Q1</v>
      </c>
      <c r="AN1953" t="str">
        <f>+IFERROR(VLOOKUP(Tabla1[[#This Row],[CUENTA]],CTAS[],2,0),"OTROS")</f>
        <v>OTROS</v>
      </c>
      <c r="AP1953" t="str">
        <f>+IFERROR(VLOOKUP(Tabla1[[#This Row],[EMPLEADO]],IS[],3,0),"OTROS")</f>
        <v>OTROS</v>
      </c>
      <c r="AQ1953" t="str">
        <f>+IFERROR(VLOOKUP(Tabla1[[#This Row],[EMPLEADO]],IS[[NÓMINA]:[INGENIERO]],2,0),"OTROS")</f>
        <v>OTROS</v>
      </c>
    </row>
    <row r="1954" spans="1:43" x14ac:dyDescent="0.25">
      <c r="A1954" t="s">
        <v>4444</v>
      </c>
      <c r="B1954">
        <v>1</v>
      </c>
      <c r="C1954" t="s">
        <v>5873</v>
      </c>
      <c r="D1954" t="s">
        <v>3370</v>
      </c>
      <c r="E1954" t="s">
        <v>3742</v>
      </c>
      <c r="F1954" t="s">
        <v>5874</v>
      </c>
      <c r="G1954" s="17" t="s">
        <v>4451</v>
      </c>
      <c r="H1954" t="s">
        <v>691</v>
      </c>
      <c r="I1954" t="s">
        <v>43</v>
      </c>
      <c r="J1954" t="s">
        <v>8</v>
      </c>
      <c r="K1954" t="s">
        <v>3745</v>
      </c>
      <c r="L1954" t="s">
        <v>4452</v>
      </c>
      <c r="M1954" t="s">
        <v>640</v>
      </c>
      <c r="N1954">
        <v>0</v>
      </c>
      <c r="O1954" t="s">
        <v>47</v>
      </c>
      <c r="P1954" t="s">
        <v>822</v>
      </c>
      <c r="Q1954" t="s">
        <v>48</v>
      </c>
      <c r="R1954" t="s">
        <v>49</v>
      </c>
      <c r="S1954" t="s">
        <v>50</v>
      </c>
      <c r="T1954" t="s">
        <v>51</v>
      </c>
      <c r="U1954" t="s">
        <v>52</v>
      </c>
      <c r="V1954">
        <v>1</v>
      </c>
      <c r="W1954" s="1">
        <v>1072.5000000000002</v>
      </c>
      <c r="X1954">
        <v>0</v>
      </c>
      <c r="Y1954">
        <v>5</v>
      </c>
      <c r="Z1954">
        <v>5</v>
      </c>
      <c r="AA1954">
        <v>1</v>
      </c>
      <c r="AB1954" s="2">
        <v>0</v>
      </c>
      <c r="AC1954" s="1">
        <v>0</v>
      </c>
      <c r="AD1954" s="7">
        <v>43509</v>
      </c>
      <c r="AE1954" s="7">
        <v>43517</v>
      </c>
      <c r="AF1954">
        <v>6</v>
      </c>
      <c r="AG1954" t="s">
        <v>3648</v>
      </c>
      <c r="AH1954" s="2">
        <v>0</v>
      </c>
      <c r="AI1954" s="1">
        <v>0</v>
      </c>
      <c r="AJ1954" s="1">
        <v>0</v>
      </c>
      <c r="AK1954" s="6" t="str">
        <f>+IF(Tabla1[[#This Row],[REQUEST_TY]]="SR MANTENIMIENTO CORRECTIVO", "EMERGENCIA", "OTROS")</f>
        <v>OTROS</v>
      </c>
      <c r="AL1954" s="6" t="str">
        <f>+_xlfn.IFS(Tabla1[[#This Row],[Veces obj]]&lt;=1,"0-1",Tabla1[[#This Row],[Veces obj]]&lt;=2,"1-2",Tabla1[[#This Row],[Veces obj]]&lt;=3,"2-3",TRUE,"&gt;3")</f>
        <v>0-1</v>
      </c>
      <c r="AM1954" s="6" t="str">
        <f>+_xlfn.IFS(MONTH(Tabla1[[#This Row],[MES]])&lt;=3,"Q1",MONTH(Tabla1[[#This Row],[MES]])&lt;=6,"Q2",MONTH(Tabla1[[#This Row],[MES]])&lt;=9,"Q3",TRUE,"Q4")</f>
        <v>Q1</v>
      </c>
      <c r="AN1954" t="str">
        <f>+IFERROR(VLOOKUP(Tabla1[[#This Row],[CUENTA]],CTAS[],2,0),"OTROS")</f>
        <v>OTROS</v>
      </c>
      <c r="AP1954" t="str">
        <f>+IFERROR(VLOOKUP(Tabla1[[#This Row],[EMPLEADO]],IS[],3,0),"OTROS")</f>
        <v>OTROS</v>
      </c>
      <c r="AQ1954" t="str">
        <f>+IFERROR(VLOOKUP(Tabla1[[#This Row],[EMPLEADO]],IS[[NÓMINA]:[INGENIERO]],2,0),"OTROS")</f>
        <v>OTROS</v>
      </c>
    </row>
    <row r="1955" spans="1:43" x14ac:dyDescent="0.25">
      <c r="A1955" t="s">
        <v>4444</v>
      </c>
      <c r="B1955">
        <v>1</v>
      </c>
      <c r="C1955" t="s">
        <v>5875</v>
      </c>
      <c r="D1955" t="s">
        <v>3370</v>
      </c>
      <c r="E1955" t="s">
        <v>3742</v>
      </c>
      <c r="F1955" t="s">
        <v>5876</v>
      </c>
      <c r="G1955" s="17" t="s">
        <v>4522</v>
      </c>
      <c r="H1955" t="s">
        <v>691</v>
      </c>
      <c r="I1955" t="s">
        <v>43</v>
      </c>
      <c r="J1955" t="s">
        <v>8</v>
      </c>
      <c r="K1955" t="s">
        <v>3745</v>
      </c>
      <c r="L1955" t="s">
        <v>4523</v>
      </c>
      <c r="M1955" t="s">
        <v>640</v>
      </c>
      <c r="N1955">
        <v>0</v>
      </c>
      <c r="O1955" t="s">
        <v>47</v>
      </c>
      <c r="P1955" t="s">
        <v>822</v>
      </c>
      <c r="Q1955" t="s">
        <v>48</v>
      </c>
      <c r="R1955" t="s">
        <v>49</v>
      </c>
      <c r="S1955" t="s">
        <v>50</v>
      </c>
      <c r="T1955" t="s">
        <v>51</v>
      </c>
      <c r="U1955" t="s">
        <v>52</v>
      </c>
      <c r="V1955">
        <v>1</v>
      </c>
      <c r="W1955" s="1">
        <v>1072.5000000000002</v>
      </c>
      <c r="X1955">
        <v>0</v>
      </c>
      <c r="Y1955">
        <v>5</v>
      </c>
      <c r="Z1955">
        <v>5</v>
      </c>
      <c r="AA1955">
        <v>1</v>
      </c>
      <c r="AB1955" s="2">
        <v>0</v>
      </c>
      <c r="AC1955" s="1">
        <v>0</v>
      </c>
      <c r="AD1955" s="7">
        <v>43509</v>
      </c>
      <c r="AE1955" s="7">
        <v>43509</v>
      </c>
      <c r="AF1955">
        <v>0</v>
      </c>
      <c r="AG1955" t="s">
        <v>53</v>
      </c>
      <c r="AH1955" s="2">
        <v>0</v>
      </c>
      <c r="AI1955" s="1">
        <v>0</v>
      </c>
      <c r="AJ1955" s="1">
        <v>0</v>
      </c>
      <c r="AK1955" s="6" t="str">
        <f>+IF(Tabla1[[#This Row],[REQUEST_TY]]="SR MANTENIMIENTO CORRECTIVO", "EMERGENCIA", "OTROS")</f>
        <v>OTROS</v>
      </c>
      <c r="AL1955" s="6" t="str">
        <f>+_xlfn.IFS(Tabla1[[#This Row],[Veces obj]]&lt;=1,"0-1",Tabla1[[#This Row],[Veces obj]]&lt;=2,"1-2",Tabla1[[#This Row],[Veces obj]]&lt;=3,"2-3",TRUE,"&gt;3")</f>
        <v>0-1</v>
      </c>
      <c r="AM1955" s="6" t="str">
        <f>+_xlfn.IFS(MONTH(Tabla1[[#This Row],[MES]])&lt;=3,"Q1",MONTH(Tabla1[[#This Row],[MES]])&lt;=6,"Q2",MONTH(Tabla1[[#This Row],[MES]])&lt;=9,"Q3",TRUE,"Q4")</f>
        <v>Q1</v>
      </c>
      <c r="AN1955" t="str">
        <f>+IFERROR(VLOOKUP(Tabla1[[#This Row],[CUENTA]],CTAS[],2,0),"OTROS")</f>
        <v>OTROS</v>
      </c>
      <c r="AP1955" t="str">
        <f>+IFERROR(VLOOKUP(Tabla1[[#This Row],[EMPLEADO]],IS[],3,0),"OTROS")</f>
        <v>OTROS</v>
      </c>
      <c r="AQ1955" t="str">
        <f>+IFERROR(VLOOKUP(Tabla1[[#This Row],[EMPLEADO]],IS[[NÓMINA]:[INGENIERO]],2,0),"OTROS")</f>
        <v>OTROS</v>
      </c>
    </row>
    <row r="1956" spans="1:43" x14ac:dyDescent="0.25">
      <c r="A1956" t="s">
        <v>4444</v>
      </c>
      <c r="B1956">
        <v>1</v>
      </c>
      <c r="C1956" t="s">
        <v>6005</v>
      </c>
      <c r="D1956" t="s">
        <v>3370</v>
      </c>
      <c r="E1956" t="s">
        <v>2723</v>
      </c>
      <c r="F1956" t="s">
        <v>6006</v>
      </c>
      <c r="G1956" s="17" t="s">
        <v>5756</v>
      </c>
      <c r="H1956" t="s">
        <v>1063</v>
      </c>
      <c r="I1956" t="s">
        <v>43</v>
      </c>
      <c r="J1956" t="s">
        <v>8</v>
      </c>
      <c r="K1956" t="s">
        <v>71</v>
      </c>
      <c r="L1956" t="s">
        <v>397</v>
      </c>
      <c r="M1956" t="s">
        <v>387</v>
      </c>
      <c r="N1956">
        <v>0</v>
      </c>
      <c r="O1956" t="s">
        <v>47</v>
      </c>
      <c r="P1956" t="s">
        <v>822</v>
      </c>
      <c r="Q1956" t="s">
        <v>48</v>
      </c>
      <c r="R1956" t="s">
        <v>242</v>
      </c>
      <c r="S1956" t="s">
        <v>64</v>
      </c>
      <c r="T1956" t="s">
        <v>51</v>
      </c>
      <c r="U1956" t="s">
        <v>96</v>
      </c>
      <c r="V1956">
        <v>1</v>
      </c>
      <c r="W1956" s="1">
        <v>2047.5</v>
      </c>
      <c r="X1956">
        <v>0</v>
      </c>
      <c r="Y1956">
        <v>5</v>
      </c>
      <c r="Z1956">
        <v>5</v>
      </c>
      <c r="AA1956">
        <v>1</v>
      </c>
      <c r="AB1956" s="2">
        <v>0</v>
      </c>
      <c r="AC1956" s="1">
        <v>0</v>
      </c>
      <c r="AD1956" s="7">
        <v>43510</v>
      </c>
      <c r="AE1956" s="7">
        <v>43510</v>
      </c>
      <c r="AF1956">
        <v>0</v>
      </c>
      <c r="AG1956" t="s">
        <v>53</v>
      </c>
      <c r="AH1956" s="2">
        <v>0</v>
      </c>
      <c r="AI1956" s="1">
        <v>0</v>
      </c>
      <c r="AJ1956" s="1">
        <v>0</v>
      </c>
      <c r="AK1956" s="6" t="str">
        <f>+IF(Tabla1[[#This Row],[REQUEST_TY]]="SR MANTENIMIENTO CORRECTIVO", "EMERGENCIA", "OTROS")</f>
        <v>OTROS</v>
      </c>
      <c r="AL1956" s="6" t="str">
        <f>+_xlfn.IFS(Tabla1[[#This Row],[Veces obj]]&lt;=1,"0-1",Tabla1[[#This Row],[Veces obj]]&lt;=2,"1-2",Tabla1[[#This Row],[Veces obj]]&lt;=3,"2-3",TRUE,"&gt;3")</f>
        <v>0-1</v>
      </c>
      <c r="AM1956" s="6" t="str">
        <f>+_xlfn.IFS(MONTH(Tabla1[[#This Row],[MES]])&lt;=3,"Q1",MONTH(Tabla1[[#This Row],[MES]])&lt;=6,"Q2",MONTH(Tabla1[[#This Row],[MES]])&lt;=9,"Q3",TRUE,"Q4")</f>
        <v>Q1</v>
      </c>
      <c r="AN1956" t="str">
        <f>+IFERROR(VLOOKUP(Tabla1[[#This Row],[CUENTA]],CTAS[],2,0),"OTROS")</f>
        <v>OTROS</v>
      </c>
      <c r="AP1956" t="str">
        <f>+IFERROR(VLOOKUP(Tabla1[[#This Row],[EMPLEADO]],IS[],3,0),"OTROS")</f>
        <v>OTROS</v>
      </c>
      <c r="AQ1956" t="str">
        <f>+IFERROR(VLOOKUP(Tabla1[[#This Row],[EMPLEADO]],IS[[NÓMINA]:[INGENIERO]],2,0),"OTROS")</f>
        <v>OTROS</v>
      </c>
    </row>
    <row r="1957" spans="1:43" x14ac:dyDescent="0.25">
      <c r="A1957" t="s">
        <v>4444</v>
      </c>
      <c r="B1957">
        <v>1</v>
      </c>
      <c r="C1957" t="s">
        <v>6719</v>
      </c>
      <c r="D1957" t="s">
        <v>38</v>
      </c>
      <c r="E1957" t="s">
        <v>558</v>
      </c>
      <c r="F1957" t="s">
        <v>6720</v>
      </c>
      <c r="G1957" s="17" t="s">
        <v>2885</v>
      </c>
      <c r="H1957" t="s">
        <v>246</v>
      </c>
      <c r="I1957" t="s">
        <v>43</v>
      </c>
      <c r="J1957" t="s">
        <v>8</v>
      </c>
      <c r="K1957" t="s">
        <v>2886</v>
      </c>
      <c r="L1957" t="s">
        <v>1509</v>
      </c>
      <c r="M1957" t="s">
        <v>1510</v>
      </c>
      <c r="N1957">
        <v>1</v>
      </c>
      <c r="O1957" t="s">
        <v>105</v>
      </c>
      <c r="P1957">
        <v>21</v>
      </c>
      <c r="Q1957" t="s">
        <v>62</v>
      </c>
      <c r="R1957" t="s">
        <v>95</v>
      </c>
      <c r="S1957" t="s">
        <v>64</v>
      </c>
      <c r="T1957" t="s">
        <v>51</v>
      </c>
      <c r="U1957" t="s">
        <v>65</v>
      </c>
      <c r="V1957">
        <v>0.8</v>
      </c>
      <c r="W1957" s="1">
        <v>0</v>
      </c>
      <c r="X1957">
        <v>1</v>
      </c>
      <c r="Y1957">
        <v>1.94</v>
      </c>
      <c r="Z1957">
        <v>5</v>
      </c>
      <c r="AA1957">
        <v>0.38800000000000001</v>
      </c>
      <c r="AB1957" s="2">
        <v>0</v>
      </c>
      <c r="AC1957" s="1">
        <v>0</v>
      </c>
      <c r="AD1957" s="7">
        <v>43516</v>
      </c>
      <c r="AE1957" s="7">
        <v>43516</v>
      </c>
      <c r="AF1957">
        <v>0</v>
      </c>
      <c r="AG1957" t="s">
        <v>53</v>
      </c>
      <c r="AH1957" s="2">
        <v>0</v>
      </c>
      <c r="AI1957" s="1">
        <v>0</v>
      </c>
      <c r="AJ1957" s="1">
        <v>0</v>
      </c>
      <c r="AK1957" s="6" t="str">
        <f>+IF(Tabla1[[#This Row],[REQUEST_TY]]="SR MANTENIMIENTO CORRECTIVO", "EMERGENCIA", "OTROS")</f>
        <v>EMERGENCIA</v>
      </c>
      <c r="AL1957" s="6" t="str">
        <f>+_xlfn.IFS(Tabla1[[#This Row],[Veces obj]]&lt;=1,"0-1",Tabla1[[#This Row],[Veces obj]]&lt;=2,"1-2",Tabla1[[#This Row],[Veces obj]]&lt;=3,"2-3",TRUE,"&gt;3")</f>
        <v>0-1</v>
      </c>
      <c r="AM1957" s="6" t="str">
        <f>+_xlfn.IFS(MONTH(Tabla1[[#This Row],[MES]])&lt;=3,"Q1",MONTH(Tabla1[[#This Row],[MES]])&lt;=6,"Q2",MONTH(Tabla1[[#This Row],[MES]])&lt;=9,"Q3",TRUE,"Q4")</f>
        <v>Q1</v>
      </c>
      <c r="AN1957" t="str">
        <f>+IFERROR(VLOOKUP(Tabla1[[#This Row],[CUENTA]],CTAS[],2,0),"OTROS")</f>
        <v>OTROS</v>
      </c>
      <c r="AP1957" t="str">
        <f>+IFERROR(VLOOKUP(Tabla1[[#This Row],[EMPLEADO]],IS[],3,0),"OTROS")</f>
        <v>OTROS</v>
      </c>
      <c r="AQ1957" t="str">
        <f>+IFERROR(VLOOKUP(Tabla1[[#This Row],[EMPLEADO]],IS[[NÓMINA]:[INGENIERO]],2,0),"OTROS")</f>
        <v>OTROS</v>
      </c>
    </row>
    <row r="1958" spans="1:43" x14ac:dyDescent="0.25">
      <c r="A1958" t="s">
        <v>4444</v>
      </c>
      <c r="B1958">
        <v>1</v>
      </c>
      <c r="C1958" t="s">
        <v>5972</v>
      </c>
      <c r="D1958" t="s">
        <v>38</v>
      </c>
      <c r="E1958" t="s">
        <v>39</v>
      </c>
      <c r="F1958" t="s">
        <v>5973</v>
      </c>
      <c r="G1958" s="17" t="s">
        <v>5974</v>
      </c>
      <c r="H1958" t="s">
        <v>679</v>
      </c>
      <c r="I1958" t="s">
        <v>43</v>
      </c>
      <c r="J1958" t="s">
        <v>8</v>
      </c>
      <c r="K1958" t="s">
        <v>44</v>
      </c>
      <c r="L1958" t="s">
        <v>5975</v>
      </c>
      <c r="M1958" t="s">
        <v>5976</v>
      </c>
      <c r="N1958">
        <v>1</v>
      </c>
      <c r="O1958" t="s">
        <v>47</v>
      </c>
      <c r="P1958">
        <v>2631</v>
      </c>
      <c r="Q1958" t="s">
        <v>48</v>
      </c>
      <c r="R1958" t="s">
        <v>49</v>
      </c>
      <c r="S1958" t="s">
        <v>50</v>
      </c>
      <c r="T1958" t="s">
        <v>208</v>
      </c>
      <c r="U1958" t="s">
        <v>52</v>
      </c>
      <c r="V1958">
        <v>1.05</v>
      </c>
      <c r="W1958" s="1">
        <v>0</v>
      </c>
      <c r="X1958">
        <v>1</v>
      </c>
      <c r="Y1958">
        <v>5.93</v>
      </c>
      <c r="Z1958">
        <v>9</v>
      </c>
      <c r="AA1958">
        <v>0.65888888888888886</v>
      </c>
      <c r="AB1958" s="2">
        <v>0</v>
      </c>
      <c r="AC1958" s="1">
        <v>0</v>
      </c>
      <c r="AD1958" s="7">
        <v>43510</v>
      </c>
      <c r="AE1958" s="7">
        <v>43510</v>
      </c>
      <c r="AF1958">
        <v>0</v>
      </c>
      <c r="AG1958" t="s">
        <v>53</v>
      </c>
      <c r="AH1958" s="2">
        <v>0</v>
      </c>
      <c r="AI1958" s="1">
        <v>0</v>
      </c>
      <c r="AJ1958" s="1">
        <v>0</v>
      </c>
      <c r="AK1958" s="6" t="str">
        <f>+IF(Tabla1[[#This Row],[REQUEST_TY]]="SR MANTENIMIENTO CORRECTIVO", "EMERGENCIA", "OTROS")</f>
        <v>EMERGENCIA</v>
      </c>
      <c r="AL1958" s="6" t="str">
        <f>+_xlfn.IFS(Tabla1[[#This Row],[Veces obj]]&lt;=1,"0-1",Tabla1[[#This Row],[Veces obj]]&lt;=2,"1-2",Tabla1[[#This Row],[Veces obj]]&lt;=3,"2-3",TRUE,"&gt;3")</f>
        <v>0-1</v>
      </c>
      <c r="AM1958" s="6" t="str">
        <f>+_xlfn.IFS(MONTH(Tabla1[[#This Row],[MES]])&lt;=3,"Q1",MONTH(Tabla1[[#This Row],[MES]])&lt;=6,"Q2",MONTH(Tabla1[[#This Row],[MES]])&lt;=9,"Q3",TRUE,"Q4")</f>
        <v>Q1</v>
      </c>
      <c r="AN1958" t="str">
        <f>+IFERROR(VLOOKUP(Tabla1[[#This Row],[CUENTA]],CTAS[],2,0),"OTROS")</f>
        <v>OTROS</v>
      </c>
      <c r="AP1958" t="str">
        <f>+IFERROR(VLOOKUP(Tabla1[[#This Row],[EMPLEADO]],IS[],3,0),"OTROS")</f>
        <v>OTROS</v>
      </c>
      <c r="AQ1958" t="str">
        <f>+IFERROR(VLOOKUP(Tabla1[[#This Row],[EMPLEADO]],IS[[NÓMINA]:[INGENIERO]],2,0),"OTROS")</f>
        <v>OTROS</v>
      </c>
    </row>
    <row r="1959" spans="1:43" x14ac:dyDescent="0.25">
      <c r="A1959" t="s">
        <v>4444</v>
      </c>
      <c r="B1959">
        <v>1</v>
      </c>
      <c r="C1959" t="s">
        <v>5085</v>
      </c>
      <c r="D1959" t="s">
        <v>38</v>
      </c>
      <c r="E1959" t="s">
        <v>39</v>
      </c>
      <c r="F1959" t="s">
        <v>5086</v>
      </c>
      <c r="G1959" s="17" t="s">
        <v>5087</v>
      </c>
      <c r="H1959" t="s">
        <v>246</v>
      </c>
      <c r="I1959" t="s">
        <v>43</v>
      </c>
      <c r="J1959" t="s">
        <v>8</v>
      </c>
      <c r="K1959" t="s">
        <v>2237</v>
      </c>
      <c r="L1959" t="s">
        <v>3482</v>
      </c>
      <c r="M1959" t="s">
        <v>3483</v>
      </c>
      <c r="N1959">
        <v>1</v>
      </c>
      <c r="O1959" t="s">
        <v>105</v>
      </c>
      <c r="P1959">
        <v>2623</v>
      </c>
      <c r="Q1959" t="s">
        <v>48</v>
      </c>
      <c r="R1959" t="s">
        <v>49</v>
      </c>
      <c r="S1959" t="s">
        <v>50</v>
      </c>
      <c r="T1959" t="s">
        <v>51</v>
      </c>
      <c r="U1959" t="s">
        <v>52</v>
      </c>
      <c r="V1959">
        <v>1.05</v>
      </c>
      <c r="W1959" s="1">
        <v>0</v>
      </c>
      <c r="X1959">
        <v>1</v>
      </c>
      <c r="Y1959">
        <v>3.65</v>
      </c>
      <c r="Z1959">
        <v>5</v>
      </c>
      <c r="AA1959">
        <v>0.73</v>
      </c>
      <c r="AB1959" s="2">
        <v>0</v>
      </c>
      <c r="AC1959" s="1">
        <v>0</v>
      </c>
      <c r="AD1959" s="7">
        <v>43502</v>
      </c>
      <c r="AE1959" s="7">
        <v>43502</v>
      </c>
      <c r="AF1959">
        <v>0</v>
      </c>
      <c r="AG1959" t="s">
        <v>53</v>
      </c>
      <c r="AH1959" s="2">
        <v>0</v>
      </c>
      <c r="AI1959" s="1">
        <v>0</v>
      </c>
      <c r="AJ1959" s="1">
        <v>0</v>
      </c>
      <c r="AK1959" s="6" t="str">
        <f>+IF(Tabla1[[#This Row],[REQUEST_TY]]="SR MANTENIMIENTO CORRECTIVO", "EMERGENCIA", "OTROS")</f>
        <v>EMERGENCIA</v>
      </c>
      <c r="AL1959" s="6" t="str">
        <f>+_xlfn.IFS(Tabla1[[#This Row],[Veces obj]]&lt;=1,"0-1",Tabla1[[#This Row],[Veces obj]]&lt;=2,"1-2",Tabla1[[#This Row],[Veces obj]]&lt;=3,"2-3",TRUE,"&gt;3")</f>
        <v>0-1</v>
      </c>
      <c r="AM1959" s="6" t="str">
        <f>+_xlfn.IFS(MONTH(Tabla1[[#This Row],[MES]])&lt;=3,"Q1",MONTH(Tabla1[[#This Row],[MES]])&lt;=6,"Q2",MONTH(Tabla1[[#This Row],[MES]])&lt;=9,"Q3",TRUE,"Q4")</f>
        <v>Q1</v>
      </c>
      <c r="AN1959" t="str">
        <f>+IFERROR(VLOOKUP(Tabla1[[#This Row],[CUENTA]],CTAS[],2,0),"OTROS")</f>
        <v>OTROS</v>
      </c>
      <c r="AP1959" t="str">
        <f>+IFERROR(VLOOKUP(Tabla1[[#This Row],[EMPLEADO]],IS[],3,0),"OTROS")</f>
        <v>OTROS</v>
      </c>
      <c r="AQ1959" t="str">
        <f>+IFERROR(VLOOKUP(Tabla1[[#This Row],[EMPLEADO]],IS[[NÓMINA]:[INGENIERO]],2,0),"OTROS")</f>
        <v>OTROS</v>
      </c>
    </row>
    <row r="1960" spans="1:43" x14ac:dyDescent="0.25">
      <c r="A1960" t="s">
        <v>4444</v>
      </c>
      <c r="B1960">
        <v>1</v>
      </c>
      <c r="C1960" t="s">
        <v>7183</v>
      </c>
      <c r="D1960" t="s">
        <v>38</v>
      </c>
      <c r="E1960" t="s">
        <v>39</v>
      </c>
      <c r="F1960" t="s">
        <v>7184</v>
      </c>
      <c r="G1960" s="17" t="s">
        <v>7185</v>
      </c>
      <c r="H1960" t="s">
        <v>101</v>
      </c>
      <c r="I1960" t="s">
        <v>43</v>
      </c>
      <c r="J1960" t="s">
        <v>8</v>
      </c>
      <c r="K1960" t="s">
        <v>44</v>
      </c>
      <c r="L1960" t="s">
        <v>3540</v>
      </c>
      <c r="M1960" t="s">
        <v>1269</v>
      </c>
      <c r="N1960">
        <v>1</v>
      </c>
      <c r="O1960" t="s">
        <v>105</v>
      </c>
      <c r="P1960">
        <v>2644</v>
      </c>
      <c r="Q1960" t="s">
        <v>48</v>
      </c>
      <c r="R1960" t="s">
        <v>49</v>
      </c>
      <c r="S1960" t="s">
        <v>50</v>
      </c>
      <c r="T1960" t="s">
        <v>51</v>
      </c>
      <c r="U1960" t="s">
        <v>52</v>
      </c>
      <c r="V1960">
        <v>1.05</v>
      </c>
      <c r="W1960" s="1">
        <v>0</v>
      </c>
      <c r="X1960">
        <v>1</v>
      </c>
      <c r="Y1960">
        <v>4.7</v>
      </c>
      <c r="Z1960">
        <v>5</v>
      </c>
      <c r="AA1960">
        <v>0.94000000000000006</v>
      </c>
      <c r="AB1960" s="2">
        <v>0</v>
      </c>
      <c r="AC1960" s="1">
        <v>0</v>
      </c>
      <c r="AD1960" s="7">
        <v>43523</v>
      </c>
      <c r="AE1960" s="7">
        <v>43523</v>
      </c>
      <c r="AF1960">
        <v>0</v>
      </c>
      <c r="AG1960" t="s">
        <v>53</v>
      </c>
      <c r="AH1960" s="2">
        <v>0</v>
      </c>
      <c r="AI1960" s="1">
        <v>0</v>
      </c>
      <c r="AJ1960" s="1">
        <v>0</v>
      </c>
      <c r="AK1960" s="6" t="str">
        <f>+IF(Tabla1[[#This Row],[REQUEST_TY]]="SR MANTENIMIENTO CORRECTIVO", "EMERGENCIA", "OTROS")</f>
        <v>EMERGENCIA</v>
      </c>
      <c r="AL1960" s="6" t="str">
        <f>+_xlfn.IFS(Tabla1[[#This Row],[Veces obj]]&lt;=1,"0-1",Tabla1[[#This Row],[Veces obj]]&lt;=2,"1-2",Tabla1[[#This Row],[Veces obj]]&lt;=3,"2-3",TRUE,"&gt;3")</f>
        <v>0-1</v>
      </c>
      <c r="AM1960" s="6" t="str">
        <f>+_xlfn.IFS(MONTH(Tabla1[[#This Row],[MES]])&lt;=3,"Q1",MONTH(Tabla1[[#This Row],[MES]])&lt;=6,"Q2",MONTH(Tabla1[[#This Row],[MES]])&lt;=9,"Q3",TRUE,"Q4")</f>
        <v>Q1</v>
      </c>
      <c r="AN1960" t="str">
        <f>+IFERROR(VLOOKUP(Tabla1[[#This Row],[CUENTA]],CTAS[],2,0),"OTROS")</f>
        <v>OTROS</v>
      </c>
      <c r="AP1960" t="str">
        <f>+IFERROR(VLOOKUP(Tabla1[[#This Row],[EMPLEADO]],IS[],3,0),"OTROS")</f>
        <v>OTROS</v>
      </c>
      <c r="AQ1960" t="str">
        <f>+IFERROR(VLOOKUP(Tabla1[[#This Row],[EMPLEADO]],IS[[NÓMINA]:[INGENIERO]],2,0),"OTROS")</f>
        <v>OTROS</v>
      </c>
    </row>
    <row r="1961" spans="1:43" x14ac:dyDescent="0.25">
      <c r="A1961" t="s">
        <v>4444</v>
      </c>
      <c r="B1961">
        <v>1</v>
      </c>
      <c r="C1961" t="s">
        <v>6055</v>
      </c>
      <c r="D1961" t="s">
        <v>3346</v>
      </c>
      <c r="E1961" t="s">
        <v>39</v>
      </c>
      <c r="F1961" t="s">
        <v>6056</v>
      </c>
      <c r="G1961" s="17" t="s">
        <v>5087</v>
      </c>
      <c r="H1961" t="s">
        <v>271</v>
      </c>
      <c r="I1961" t="s">
        <v>43</v>
      </c>
      <c r="J1961" t="s">
        <v>8</v>
      </c>
      <c r="K1961" t="s">
        <v>2237</v>
      </c>
      <c r="L1961" t="s">
        <v>3482</v>
      </c>
      <c r="M1961" t="s">
        <v>3483</v>
      </c>
      <c r="N1961">
        <v>1</v>
      </c>
      <c r="O1961" t="s">
        <v>105</v>
      </c>
      <c r="P1961" t="s">
        <v>822</v>
      </c>
      <c r="Q1961" t="s">
        <v>48</v>
      </c>
      <c r="R1961" t="s">
        <v>49</v>
      </c>
      <c r="S1961" t="s">
        <v>50</v>
      </c>
      <c r="T1961" t="s">
        <v>51</v>
      </c>
      <c r="U1961" t="s">
        <v>52</v>
      </c>
      <c r="V1961">
        <v>1</v>
      </c>
      <c r="W1961" s="1">
        <v>0</v>
      </c>
      <c r="X1961">
        <v>0</v>
      </c>
      <c r="Y1961">
        <v>5</v>
      </c>
      <c r="Z1961">
        <v>5</v>
      </c>
      <c r="AA1961">
        <v>1</v>
      </c>
      <c r="AB1961" s="2">
        <v>0</v>
      </c>
      <c r="AC1961" s="1">
        <v>0</v>
      </c>
      <c r="AD1961" s="7">
        <v>43510</v>
      </c>
      <c r="AE1961" s="7">
        <v>43515</v>
      </c>
      <c r="AF1961">
        <v>3</v>
      </c>
      <c r="AG1961" t="s">
        <v>1680</v>
      </c>
      <c r="AH1961" s="2">
        <v>0</v>
      </c>
      <c r="AI1961" s="1">
        <v>0</v>
      </c>
      <c r="AJ1961" s="1">
        <v>0</v>
      </c>
      <c r="AK1961" s="6" t="str">
        <f>+IF(Tabla1[[#This Row],[REQUEST_TY]]="SR MANTENIMIENTO CORRECTIVO", "EMERGENCIA", "OTROS")</f>
        <v>OTROS</v>
      </c>
      <c r="AL1961" s="6" t="str">
        <f>+_xlfn.IFS(Tabla1[[#This Row],[Veces obj]]&lt;=1,"0-1",Tabla1[[#This Row],[Veces obj]]&lt;=2,"1-2",Tabla1[[#This Row],[Veces obj]]&lt;=3,"2-3",TRUE,"&gt;3")</f>
        <v>0-1</v>
      </c>
      <c r="AM1961" s="6" t="str">
        <f>+_xlfn.IFS(MONTH(Tabla1[[#This Row],[MES]])&lt;=3,"Q1",MONTH(Tabla1[[#This Row],[MES]])&lt;=6,"Q2",MONTH(Tabla1[[#This Row],[MES]])&lt;=9,"Q3",TRUE,"Q4")</f>
        <v>Q1</v>
      </c>
      <c r="AN1961" t="str">
        <f>+IFERROR(VLOOKUP(Tabla1[[#This Row],[CUENTA]],CTAS[],2,0),"OTROS")</f>
        <v>OTROS</v>
      </c>
      <c r="AP1961" t="str">
        <f>+IFERROR(VLOOKUP(Tabla1[[#This Row],[EMPLEADO]],IS[],3,0),"OTROS")</f>
        <v>OTROS</v>
      </c>
      <c r="AQ1961" t="str">
        <f>+IFERROR(VLOOKUP(Tabla1[[#This Row],[EMPLEADO]],IS[[NÓMINA]:[INGENIERO]],2,0),"OTROS")</f>
        <v>OTROS</v>
      </c>
    </row>
    <row r="1962" spans="1:43" x14ac:dyDescent="0.25">
      <c r="A1962" t="s">
        <v>4444</v>
      </c>
      <c r="B1962">
        <v>1</v>
      </c>
      <c r="C1962" t="s">
        <v>6067</v>
      </c>
      <c r="D1962" t="s">
        <v>3346</v>
      </c>
      <c r="E1962" t="s">
        <v>39</v>
      </c>
      <c r="F1962" t="s">
        <v>6068</v>
      </c>
      <c r="G1962" s="17" t="s">
        <v>6069</v>
      </c>
      <c r="H1962" t="s">
        <v>42</v>
      </c>
      <c r="I1962" t="s">
        <v>43</v>
      </c>
      <c r="J1962" t="s">
        <v>8</v>
      </c>
      <c r="K1962" t="s">
        <v>798</v>
      </c>
      <c r="L1962" t="s">
        <v>3147</v>
      </c>
      <c r="M1962" t="s">
        <v>794</v>
      </c>
      <c r="N1962">
        <v>1</v>
      </c>
      <c r="O1962" t="s">
        <v>47</v>
      </c>
      <c r="P1962" t="s">
        <v>822</v>
      </c>
      <c r="Q1962" t="s">
        <v>48</v>
      </c>
      <c r="R1962" t="s">
        <v>49</v>
      </c>
      <c r="S1962" t="s">
        <v>50</v>
      </c>
      <c r="T1962" t="s">
        <v>51</v>
      </c>
      <c r="U1962" t="s">
        <v>52</v>
      </c>
      <c r="V1962">
        <v>1</v>
      </c>
      <c r="W1962" s="1">
        <v>0</v>
      </c>
      <c r="X1962">
        <v>0</v>
      </c>
      <c r="Y1962">
        <v>5</v>
      </c>
      <c r="Z1962">
        <v>5</v>
      </c>
      <c r="AA1962">
        <v>1</v>
      </c>
      <c r="AB1962" s="2">
        <v>0</v>
      </c>
      <c r="AC1962" s="1">
        <v>0</v>
      </c>
      <c r="AD1962" s="7">
        <v>43510</v>
      </c>
      <c r="AE1962" s="7">
        <v>43515</v>
      </c>
      <c r="AF1962">
        <v>3</v>
      </c>
      <c r="AG1962" t="s">
        <v>1680</v>
      </c>
      <c r="AH1962" s="2">
        <v>0</v>
      </c>
      <c r="AI1962" s="1">
        <v>0</v>
      </c>
      <c r="AJ1962" s="1">
        <v>0</v>
      </c>
      <c r="AK1962" s="6" t="str">
        <f>+IF(Tabla1[[#This Row],[REQUEST_TY]]="SR MANTENIMIENTO CORRECTIVO", "EMERGENCIA", "OTROS")</f>
        <v>OTROS</v>
      </c>
      <c r="AL1962" s="6" t="str">
        <f>+_xlfn.IFS(Tabla1[[#This Row],[Veces obj]]&lt;=1,"0-1",Tabla1[[#This Row],[Veces obj]]&lt;=2,"1-2",Tabla1[[#This Row],[Veces obj]]&lt;=3,"2-3",TRUE,"&gt;3")</f>
        <v>0-1</v>
      </c>
      <c r="AM1962" s="6" t="str">
        <f>+_xlfn.IFS(MONTH(Tabla1[[#This Row],[MES]])&lt;=3,"Q1",MONTH(Tabla1[[#This Row],[MES]])&lt;=6,"Q2",MONTH(Tabla1[[#This Row],[MES]])&lt;=9,"Q3",TRUE,"Q4")</f>
        <v>Q1</v>
      </c>
      <c r="AN1962" t="str">
        <f>+IFERROR(VLOOKUP(Tabla1[[#This Row],[CUENTA]],CTAS[],2,0),"OTROS")</f>
        <v>OTROS</v>
      </c>
      <c r="AP1962" t="str">
        <f>+IFERROR(VLOOKUP(Tabla1[[#This Row],[EMPLEADO]],IS[],3,0),"OTROS")</f>
        <v>OTROS</v>
      </c>
      <c r="AQ1962" t="str">
        <f>+IFERROR(VLOOKUP(Tabla1[[#This Row],[EMPLEADO]],IS[[NÓMINA]:[INGENIERO]],2,0),"OTROS")</f>
        <v>OTROS</v>
      </c>
    </row>
    <row r="1963" spans="1:43" x14ac:dyDescent="0.25">
      <c r="A1963" t="s">
        <v>4444</v>
      </c>
      <c r="B1963">
        <v>1</v>
      </c>
      <c r="C1963" t="s">
        <v>6057</v>
      </c>
      <c r="D1963" t="s">
        <v>3346</v>
      </c>
      <c r="E1963" t="s">
        <v>39</v>
      </c>
      <c r="F1963" t="s">
        <v>6056</v>
      </c>
      <c r="G1963" s="17" t="s">
        <v>6058</v>
      </c>
      <c r="H1963" t="s">
        <v>42</v>
      </c>
      <c r="I1963" t="s">
        <v>43</v>
      </c>
      <c r="J1963" t="s">
        <v>8</v>
      </c>
      <c r="K1963" t="s">
        <v>1567</v>
      </c>
      <c r="L1963" t="s">
        <v>799</v>
      </c>
      <c r="M1963" t="s">
        <v>131</v>
      </c>
      <c r="N1963">
        <v>1</v>
      </c>
      <c r="O1963" t="s">
        <v>47</v>
      </c>
      <c r="P1963" t="s">
        <v>822</v>
      </c>
      <c r="Q1963" t="s">
        <v>48</v>
      </c>
      <c r="R1963" t="s">
        <v>49</v>
      </c>
      <c r="S1963" t="s">
        <v>50</v>
      </c>
      <c r="T1963" t="s">
        <v>51</v>
      </c>
      <c r="U1963" t="s">
        <v>52</v>
      </c>
      <c r="V1963">
        <v>1</v>
      </c>
      <c r="W1963" s="1">
        <v>0</v>
      </c>
      <c r="X1963">
        <v>0</v>
      </c>
      <c r="Y1963">
        <v>5</v>
      </c>
      <c r="Z1963">
        <v>5</v>
      </c>
      <c r="AA1963">
        <v>1</v>
      </c>
      <c r="AB1963" s="2">
        <v>0</v>
      </c>
      <c r="AC1963" s="1">
        <v>0</v>
      </c>
      <c r="AD1963" s="7">
        <v>43510</v>
      </c>
      <c r="AE1963" s="7">
        <v>43511</v>
      </c>
      <c r="AF1963">
        <v>1</v>
      </c>
      <c r="AG1963" t="s">
        <v>53</v>
      </c>
      <c r="AH1963" s="2">
        <v>0</v>
      </c>
      <c r="AI1963" s="1">
        <v>0</v>
      </c>
      <c r="AJ1963" s="1">
        <v>0</v>
      </c>
      <c r="AK1963" s="6" t="str">
        <f>+IF(Tabla1[[#This Row],[REQUEST_TY]]="SR MANTENIMIENTO CORRECTIVO", "EMERGENCIA", "OTROS")</f>
        <v>OTROS</v>
      </c>
      <c r="AL1963" s="6" t="str">
        <f>+_xlfn.IFS(Tabla1[[#This Row],[Veces obj]]&lt;=1,"0-1",Tabla1[[#This Row],[Veces obj]]&lt;=2,"1-2",Tabla1[[#This Row],[Veces obj]]&lt;=3,"2-3",TRUE,"&gt;3")</f>
        <v>0-1</v>
      </c>
      <c r="AM1963" s="6" t="str">
        <f>+_xlfn.IFS(MONTH(Tabla1[[#This Row],[MES]])&lt;=3,"Q1",MONTH(Tabla1[[#This Row],[MES]])&lt;=6,"Q2",MONTH(Tabla1[[#This Row],[MES]])&lt;=9,"Q3",TRUE,"Q4")</f>
        <v>Q1</v>
      </c>
      <c r="AN1963" t="str">
        <f>+IFERROR(VLOOKUP(Tabla1[[#This Row],[CUENTA]],CTAS[],2,0),"OTROS")</f>
        <v>OTROS</v>
      </c>
      <c r="AP1963" t="str">
        <f>+IFERROR(VLOOKUP(Tabla1[[#This Row],[EMPLEADO]],IS[],3,0),"OTROS")</f>
        <v>OTROS</v>
      </c>
      <c r="AQ1963" t="str">
        <f>+IFERROR(VLOOKUP(Tabla1[[#This Row],[EMPLEADO]],IS[[NÓMINA]:[INGENIERO]],2,0),"OTROS")</f>
        <v>OTROS</v>
      </c>
    </row>
    <row r="1964" spans="1:43" x14ac:dyDescent="0.25">
      <c r="A1964" t="s">
        <v>4444</v>
      </c>
      <c r="B1964">
        <v>1</v>
      </c>
      <c r="C1964" t="s">
        <v>6074</v>
      </c>
      <c r="D1964" t="s">
        <v>3346</v>
      </c>
      <c r="E1964" t="s">
        <v>39</v>
      </c>
      <c r="F1964" t="s">
        <v>6075</v>
      </c>
      <c r="G1964" s="17" t="s">
        <v>6076</v>
      </c>
      <c r="H1964" t="s">
        <v>42</v>
      </c>
      <c r="I1964" t="s">
        <v>43</v>
      </c>
      <c r="J1964" t="s">
        <v>8</v>
      </c>
      <c r="K1964" t="s">
        <v>798</v>
      </c>
      <c r="L1964" t="s">
        <v>3147</v>
      </c>
      <c r="M1964" t="s">
        <v>794</v>
      </c>
      <c r="N1964">
        <v>1</v>
      </c>
      <c r="O1964" t="s">
        <v>47</v>
      </c>
      <c r="P1964" t="s">
        <v>822</v>
      </c>
      <c r="Q1964" t="s">
        <v>48</v>
      </c>
      <c r="R1964" t="s">
        <v>49</v>
      </c>
      <c r="S1964" t="s">
        <v>50</v>
      </c>
      <c r="T1964" t="s">
        <v>51</v>
      </c>
      <c r="U1964" t="s">
        <v>52</v>
      </c>
      <c r="V1964">
        <v>1</v>
      </c>
      <c r="W1964" s="1">
        <v>0</v>
      </c>
      <c r="X1964">
        <v>0</v>
      </c>
      <c r="Y1964">
        <v>5</v>
      </c>
      <c r="Z1964">
        <v>5</v>
      </c>
      <c r="AA1964">
        <v>1</v>
      </c>
      <c r="AB1964" s="2">
        <v>0</v>
      </c>
      <c r="AC1964" s="1">
        <v>0</v>
      </c>
      <c r="AD1964" s="7">
        <v>43510</v>
      </c>
      <c r="AE1964" s="7">
        <v>43515</v>
      </c>
      <c r="AF1964">
        <v>3</v>
      </c>
      <c r="AG1964" t="s">
        <v>1680</v>
      </c>
      <c r="AH1964" s="2">
        <v>0</v>
      </c>
      <c r="AI1964" s="1">
        <v>0</v>
      </c>
      <c r="AJ1964" s="1">
        <v>0</v>
      </c>
      <c r="AK1964" s="6" t="str">
        <f>+IF(Tabla1[[#This Row],[REQUEST_TY]]="SR MANTENIMIENTO CORRECTIVO", "EMERGENCIA", "OTROS")</f>
        <v>OTROS</v>
      </c>
      <c r="AL1964" s="6" t="str">
        <f>+_xlfn.IFS(Tabla1[[#This Row],[Veces obj]]&lt;=1,"0-1",Tabla1[[#This Row],[Veces obj]]&lt;=2,"1-2",Tabla1[[#This Row],[Veces obj]]&lt;=3,"2-3",TRUE,"&gt;3")</f>
        <v>0-1</v>
      </c>
      <c r="AM1964" s="6" t="str">
        <f>+_xlfn.IFS(MONTH(Tabla1[[#This Row],[MES]])&lt;=3,"Q1",MONTH(Tabla1[[#This Row],[MES]])&lt;=6,"Q2",MONTH(Tabla1[[#This Row],[MES]])&lt;=9,"Q3",TRUE,"Q4")</f>
        <v>Q1</v>
      </c>
      <c r="AN1964" t="str">
        <f>+IFERROR(VLOOKUP(Tabla1[[#This Row],[CUENTA]],CTAS[],2,0),"OTROS")</f>
        <v>OTROS</v>
      </c>
      <c r="AP1964" t="str">
        <f>+IFERROR(VLOOKUP(Tabla1[[#This Row],[EMPLEADO]],IS[],3,0),"OTROS")</f>
        <v>OTROS</v>
      </c>
      <c r="AQ1964" t="str">
        <f>+IFERROR(VLOOKUP(Tabla1[[#This Row],[EMPLEADO]],IS[[NÓMINA]:[INGENIERO]],2,0),"OTROS")</f>
        <v>OTROS</v>
      </c>
    </row>
    <row r="1965" spans="1:43" x14ac:dyDescent="0.25">
      <c r="A1965" t="s">
        <v>4444</v>
      </c>
      <c r="B1965">
        <v>1</v>
      </c>
      <c r="C1965" t="s">
        <v>6059</v>
      </c>
      <c r="D1965" t="s">
        <v>3346</v>
      </c>
      <c r="E1965" t="s">
        <v>39</v>
      </c>
      <c r="F1965" t="s">
        <v>6060</v>
      </c>
      <c r="G1965" s="17" t="s">
        <v>5694</v>
      </c>
      <c r="H1965" t="s">
        <v>42</v>
      </c>
      <c r="I1965" t="s">
        <v>43</v>
      </c>
      <c r="J1965" t="s">
        <v>8</v>
      </c>
      <c r="K1965" t="s">
        <v>1848</v>
      </c>
      <c r="L1965" t="s">
        <v>1568</v>
      </c>
      <c r="M1965" t="s">
        <v>131</v>
      </c>
      <c r="N1965">
        <v>1</v>
      </c>
      <c r="O1965" t="s">
        <v>47</v>
      </c>
      <c r="P1965" t="s">
        <v>822</v>
      </c>
      <c r="Q1965" t="s">
        <v>48</v>
      </c>
      <c r="R1965" t="s">
        <v>49</v>
      </c>
      <c r="S1965" t="s">
        <v>50</v>
      </c>
      <c r="T1965" t="s">
        <v>51</v>
      </c>
      <c r="U1965" t="s">
        <v>52</v>
      </c>
      <c r="V1965">
        <v>1</v>
      </c>
      <c r="W1965" s="1">
        <v>0</v>
      </c>
      <c r="X1965">
        <v>0</v>
      </c>
      <c r="Y1965">
        <v>5</v>
      </c>
      <c r="Z1965">
        <v>5</v>
      </c>
      <c r="AA1965">
        <v>1</v>
      </c>
      <c r="AB1965" s="2">
        <v>0</v>
      </c>
      <c r="AC1965" s="1">
        <v>0</v>
      </c>
      <c r="AD1965" s="7">
        <v>43510</v>
      </c>
      <c r="AE1965" s="7">
        <v>43511</v>
      </c>
      <c r="AF1965">
        <v>1</v>
      </c>
      <c r="AG1965" t="s">
        <v>53</v>
      </c>
      <c r="AH1965" s="2">
        <v>0</v>
      </c>
      <c r="AI1965" s="1">
        <v>0</v>
      </c>
      <c r="AJ1965" s="1">
        <v>0</v>
      </c>
      <c r="AK1965" s="6" t="str">
        <f>+IF(Tabla1[[#This Row],[REQUEST_TY]]="SR MANTENIMIENTO CORRECTIVO", "EMERGENCIA", "OTROS")</f>
        <v>OTROS</v>
      </c>
      <c r="AL1965" s="6" t="str">
        <f>+_xlfn.IFS(Tabla1[[#This Row],[Veces obj]]&lt;=1,"0-1",Tabla1[[#This Row],[Veces obj]]&lt;=2,"1-2",Tabla1[[#This Row],[Veces obj]]&lt;=3,"2-3",TRUE,"&gt;3")</f>
        <v>0-1</v>
      </c>
      <c r="AM1965" s="6" t="str">
        <f>+_xlfn.IFS(MONTH(Tabla1[[#This Row],[MES]])&lt;=3,"Q1",MONTH(Tabla1[[#This Row],[MES]])&lt;=6,"Q2",MONTH(Tabla1[[#This Row],[MES]])&lt;=9,"Q3",TRUE,"Q4")</f>
        <v>Q1</v>
      </c>
      <c r="AN1965" t="str">
        <f>+IFERROR(VLOOKUP(Tabla1[[#This Row],[CUENTA]],CTAS[],2,0),"OTROS")</f>
        <v>OTROS</v>
      </c>
      <c r="AP1965" t="str">
        <f>+IFERROR(VLOOKUP(Tabla1[[#This Row],[EMPLEADO]],IS[],3,0),"OTROS")</f>
        <v>OTROS</v>
      </c>
      <c r="AQ1965" t="str">
        <f>+IFERROR(VLOOKUP(Tabla1[[#This Row],[EMPLEADO]],IS[[NÓMINA]:[INGENIERO]],2,0),"OTROS")</f>
        <v>OTROS</v>
      </c>
    </row>
    <row r="1966" spans="1:43" x14ac:dyDescent="0.25">
      <c r="A1966" t="s">
        <v>4444</v>
      </c>
      <c r="B1966">
        <v>1</v>
      </c>
      <c r="C1966" t="s">
        <v>6080</v>
      </c>
      <c r="D1966" t="s">
        <v>3691</v>
      </c>
      <c r="E1966" t="s">
        <v>2723</v>
      </c>
      <c r="F1966" t="s">
        <v>6081</v>
      </c>
      <c r="G1966" s="17" t="s">
        <v>5756</v>
      </c>
      <c r="H1966" t="s">
        <v>1063</v>
      </c>
      <c r="I1966" t="s">
        <v>43</v>
      </c>
      <c r="J1966" t="s">
        <v>8</v>
      </c>
      <c r="K1966" t="s">
        <v>71</v>
      </c>
      <c r="L1966" t="s">
        <v>397</v>
      </c>
      <c r="M1966" t="s">
        <v>387</v>
      </c>
      <c r="N1966">
        <v>0</v>
      </c>
      <c r="O1966" t="s">
        <v>47</v>
      </c>
      <c r="P1966" t="s">
        <v>822</v>
      </c>
      <c r="Q1966" t="s">
        <v>48</v>
      </c>
      <c r="R1966" t="s">
        <v>242</v>
      </c>
      <c r="S1966" t="s">
        <v>64</v>
      </c>
      <c r="T1966" t="s">
        <v>51</v>
      </c>
      <c r="U1966" t="s">
        <v>96</v>
      </c>
      <c r="V1966">
        <v>1</v>
      </c>
      <c r="W1966" s="1">
        <v>1365</v>
      </c>
      <c r="X1966">
        <v>0</v>
      </c>
      <c r="Y1966">
        <v>5</v>
      </c>
      <c r="Z1966">
        <v>5</v>
      </c>
      <c r="AA1966">
        <v>1</v>
      </c>
      <c r="AB1966" s="2">
        <v>0</v>
      </c>
      <c r="AC1966" s="1">
        <v>0</v>
      </c>
      <c r="AD1966" s="7">
        <v>43516</v>
      </c>
      <c r="AE1966" s="7">
        <v>43516</v>
      </c>
      <c r="AF1966">
        <v>0</v>
      </c>
      <c r="AG1966" t="s">
        <v>53</v>
      </c>
      <c r="AH1966" s="2">
        <v>0</v>
      </c>
      <c r="AI1966" s="1">
        <v>0</v>
      </c>
      <c r="AJ1966" s="1">
        <v>0</v>
      </c>
      <c r="AK1966" s="6" t="str">
        <f>+IF(Tabla1[[#This Row],[REQUEST_TY]]="SR MANTENIMIENTO CORRECTIVO", "EMERGENCIA", "OTROS")</f>
        <v>OTROS</v>
      </c>
      <c r="AL1966" s="6" t="str">
        <f>+_xlfn.IFS(Tabla1[[#This Row],[Veces obj]]&lt;=1,"0-1",Tabla1[[#This Row],[Veces obj]]&lt;=2,"1-2",Tabla1[[#This Row],[Veces obj]]&lt;=3,"2-3",TRUE,"&gt;3")</f>
        <v>0-1</v>
      </c>
      <c r="AM1966" s="6" t="str">
        <f>+_xlfn.IFS(MONTH(Tabla1[[#This Row],[MES]])&lt;=3,"Q1",MONTH(Tabla1[[#This Row],[MES]])&lt;=6,"Q2",MONTH(Tabla1[[#This Row],[MES]])&lt;=9,"Q3",TRUE,"Q4")</f>
        <v>Q1</v>
      </c>
      <c r="AN1966" t="str">
        <f>+IFERROR(VLOOKUP(Tabla1[[#This Row],[CUENTA]],CTAS[],2,0),"OTROS")</f>
        <v>OTROS</v>
      </c>
      <c r="AP1966" t="str">
        <f>+IFERROR(VLOOKUP(Tabla1[[#This Row],[EMPLEADO]],IS[],3,0),"OTROS")</f>
        <v>OTROS</v>
      </c>
      <c r="AQ1966" t="str">
        <f>+IFERROR(VLOOKUP(Tabla1[[#This Row],[EMPLEADO]],IS[[NÓMINA]:[INGENIERO]],2,0),"OTROS")</f>
        <v>OTROS</v>
      </c>
    </row>
    <row r="1967" spans="1:43" x14ac:dyDescent="0.25">
      <c r="A1967" t="s">
        <v>4444</v>
      </c>
      <c r="B1967">
        <v>1</v>
      </c>
      <c r="C1967" t="s">
        <v>6062</v>
      </c>
      <c r="D1967" t="s">
        <v>3346</v>
      </c>
      <c r="E1967" t="s">
        <v>1564</v>
      </c>
      <c r="F1967" t="s">
        <v>6063</v>
      </c>
      <c r="G1967" s="17" t="s">
        <v>6064</v>
      </c>
      <c r="H1967" t="s">
        <v>42</v>
      </c>
      <c r="I1967" t="s">
        <v>43</v>
      </c>
      <c r="J1967" t="s">
        <v>8</v>
      </c>
      <c r="K1967" t="s">
        <v>490</v>
      </c>
      <c r="L1967" t="s">
        <v>3429</v>
      </c>
      <c r="M1967" t="s">
        <v>794</v>
      </c>
      <c r="N1967">
        <v>1</v>
      </c>
      <c r="O1967" t="s">
        <v>47</v>
      </c>
      <c r="P1967" t="s">
        <v>822</v>
      </c>
      <c r="Q1967" t="s">
        <v>48</v>
      </c>
      <c r="R1967" t="s">
        <v>242</v>
      </c>
      <c r="S1967" t="s">
        <v>64</v>
      </c>
      <c r="T1967" t="s">
        <v>51</v>
      </c>
      <c r="U1967" t="s">
        <v>96</v>
      </c>
      <c r="V1967">
        <v>1</v>
      </c>
      <c r="W1967" s="1">
        <v>0</v>
      </c>
      <c r="X1967">
        <v>0</v>
      </c>
      <c r="Y1967">
        <v>5</v>
      </c>
      <c r="Z1967">
        <v>5</v>
      </c>
      <c r="AA1967">
        <v>1</v>
      </c>
      <c r="AB1967" s="2">
        <v>0</v>
      </c>
      <c r="AC1967" s="1">
        <v>0</v>
      </c>
      <c r="AD1967" s="7">
        <v>43510</v>
      </c>
      <c r="AE1967" s="7">
        <v>43515</v>
      </c>
      <c r="AF1967">
        <v>3</v>
      </c>
      <c r="AG1967" t="s">
        <v>1680</v>
      </c>
      <c r="AH1967" s="2">
        <v>0</v>
      </c>
      <c r="AI1967" s="1">
        <v>0</v>
      </c>
      <c r="AJ1967" s="1">
        <v>0</v>
      </c>
      <c r="AK1967" s="6" t="str">
        <f>+IF(Tabla1[[#This Row],[REQUEST_TY]]="SR MANTENIMIENTO CORRECTIVO", "EMERGENCIA", "OTROS")</f>
        <v>OTROS</v>
      </c>
      <c r="AL1967" s="6" t="str">
        <f>+_xlfn.IFS(Tabla1[[#This Row],[Veces obj]]&lt;=1,"0-1",Tabla1[[#This Row],[Veces obj]]&lt;=2,"1-2",Tabla1[[#This Row],[Veces obj]]&lt;=3,"2-3",TRUE,"&gt;3")</f>
        <v>0-1</v>
      </c>
      <c r="AM1967" s="6" t="str">
        <f>+_xlfn.IFS(MONTH(Tabla1[[#This Row],[MES]])&lt;=3,"Q1",MONTH(Tabla1[[#This Row],[MES]])&lt;=6,"Q2",MONTH(Tabla1[[#This Row],[MES]])&lt;=9,"Q3",TRUE,"Q4")</f>
        <v>Q1</v>
      </c>
      <c r="AN1967" t="str">
        <f>+IFERROR(VLOOKUP(Tabla1[[#This Row],[CUENTA]],CTAS[],2,0),"OTROS")</f>
        <v>OTROS</v>
      </c>
      <c r="AP1967" t="str">
        <f>+IFERROR(VLOOKUP(Tabla1[[#This Row],[EMPLEADO]],IS[],3,0),"OTROS")</f>
        <v>OTROS</v>
      </c>
      <c r="AQ1967" t="str">
        <f>+IFERROR(VLOOKUP(Tabla1[[#This Row],[EMPLEADO]],IS[[NÓMINA]:[INGENIERO]],2,0),"OTROS")</f>
        <v>OTROS</v>
      </c>
    </row>
    <row r="1968" spans="1:43" x14ac:dyDescent="0.25">
      <c r="A1968" t="s">
        <v>4444</v>
      </c>
      <c r="B1968">
        <v>1</v>
      </c>
      <c r="C1968" t="s">
        <v>6065</v>
      </c>
      <c r="D1968" t="s">
        <v>3346</v>
      </c>
      <c r="E1968" t="s">
        <v>39</v>
      </c>
      <c r="F1968" t="s">
        <v>6063</v>
      </c>
      <c r="G1968" s="17" t="s">
        <v>6066</v>
      </c>
      <c r="H1968" t="s">
        <v>42</v>
      </c>
      <c r="I1968" t="s">
        <v>43</v>
      </c>
      <c r="J1968" t="s">
        <v>8</v>
      </c>
      <c r="K1968" t="s">
        <v>2886</v>
      </c>
      <c r="L1968" t="s">
        <v>3429</v>
      </c>
      <c r="M1968" t="s">
        <v>794</v>
      </c>
      <c r="N1968">
        <v>1</v>
      </c>
      <c r="O1968" t="s">
        <v>47</v>
      </c>
      <c r="P1968" t="s">
        <v>822</v>
      </c>
      <c r="Q1968" t="s">
        <v>48</v>
      </c>
      <c r="R1968" t="s">
        <v>49</v>
      </c>
      <c r="S1968" t="s">
        <v>50</v>
      </c>
      <c r="T1968" t="s">
        <v>51</v>
      </c>
      <c r="U1968" t="s">
        <v>52</v>
      </c>
      <c r="V1968">
        <v>1</v>
      </c>
      <c r="W1968" s="1">
        <v>0</v>
      </c>
      <c r="X1968">
        <v>0</v>
      </c>
      <c r="Y1968">
        <v>5</v>
      </c>
      <c r="Z1968">
        <v>5</v>
      </c>
      <c r="AA1968">
        <v>1</v>
      </c>
      <c r="AB1968" s="2">
        <v>0</v>
      </c>
      <c r="AC1968" s="1">
        <v>0</v>
      </c>
      <c r="AD1968" s="7">
        <v>43510</v>
      </c>
      <c r="AE1968" s="7">
        <v>43515</v>
      </c>
      <c r="AF1968">
        <v>3</v>
      </c>
      <c r="AG1968" t="s">
        <v>1680</v>
      </c>
      <c r="AH1968" s="2">
        <v>0</v>
      </c>
      <c r="AI1968" s="1">
        <v>0</v>
      </c>
      <c r="AJ1968" s="1">
        <v>0</v>
      </c>
      <c r="AK1968" s="6" t="str">
        <f>+IF(Tabla1[[#This Row],[REQUEST_TY]]="SR MANTENIMIENTO CORRECTIVO", "EMERGENCIA", "OTROS")</f>
        <v>OTROS</v>
      </c>
      <c r="AL1968" s="6" t="str">
        <f>+_xlfn.IFS(Tabla1[[#This Row],[Veces obj]]&lt;=1,"0-1",Tabla1[[#This Row],[Veces obj]]&lt;=2,"1-2",Tabla1[[#This Row],[Veces obj]]&lt;=3,"2-3",TRUE,"&gt;3")</f>
        <v>0-1</v>
      </c>
      <c r="AM1968" s="6" t="str">
        <f>+_xlfn.IFS(MONTH(Tabla1[[#This Row],[MES]])&lt;=3,"Q1",MONTH(Tabla1[[#This Row],[MES]])&lt;=6,"Q2",MONTH(Tabla1[[#This Row],[MES]])&lt;=9,"Q3",TRUE,"Q4")</f>
        <v>Q1</v>
      </c>
      <c r="AN1968" t="str">
        <f>+IFERROR(VLOOKUP(Tabla1[[#This Row],[CUENTA]],CTAS[],2,0),"OTROS")</f>
        <v>OTROS</v>
      </c>
      <c r="AP1968" t="str">
        <f>+IFERROR(VLOOKUP(Tabla1[[#This Row],[EMPLEADO]],IS[],3,0),"OTROS")</f>
        <v>OTROS</v>
      </c>
      <c r="AQ1968" t="str">
        <f>+IFERROR(VLOOKUP(Tabla1[[#This Row],[EMPLEADO]],IS[[NÓMINA]:[INGENIERO]],2,0),"OTROS")</f>
        <v>OTROS</v>
      </c>
    </row>
    <row r="1969" spans="1:43" x14ac:dyDescent="0.25">
      <c r="A1969" t="s">
        <v>4444</v>
      </c>
      <c r="B1969">
        <v>1</v>
      </c>
      <c r="C1969" t="s">
        <v>6070</v>
      </c>
      <c r="D1969" t="s">
        <v>3346</v>
      </c>
      <c r="E1969" t="s">
        <v>1564</v>
      </c>
      <c r="F1969" t="s">
        <v>6071</v>
      </c>
      <c r="G1969" s="17" t="s">
        <v>5424</v>
      </c>
      <c r="H1969" t="s">
        <v>42</v>
      </c>
      <c r="I1969" t="s">
        <v>43</v>
      </c>
      <c r="J1969" t="s">
        <v>8</v>
      </c>
      <c r="K1969" t="s">
        <v>2237</v>
      </c>
      <c r="L1969" t="s">
        <v>3429</v>
      </c>
      <c r="M1969" t="s">
        <v>794</v>
      </c>
      <c r="N1969">
        <v>1</v>
      </c>
      <c r="O1969" t="s">
        <v>47</v>
      </c>
      <c r="P1969" t="s">
        <v>822</v>
      </c>
      <c r="Q1969" t="s">
        <v>48</v>
      </c>
      <c r="R1969" t="s">
        <v>242</v>
      </c>
      <c r="S1969" t="s">
        <v>64</v>
      </c>
      <c r="T1969" t="s">
        <v>51</v>
      </c>
      <c r="U1969" t="s">
        <v>96</v>
      </c>
      <c r="V1969">
        <v>1</v>
      </c>
      <c r="W1969" s="1">
        <v>0</v>
      </c>
      <c r="X1969">
        <v>0</v>
      </c>
      <c r="Y1969">
        <v>5</v>
      </c>
      <c r="Z1969">
        <v>5</v>
      </c>
      <c r="AA1969">
        <v>1</v>
      </c>
      <c r="AB1969" s="2">
        <v>0</v>
      </c>
      <c r="AC1969" s="1">
        <v>0</v>
      </c>
      <c r="AD1969" s="7">
        <v>43510</v>
      </c>
      <c r="AE1969" s="7">
        <v>43515</v>
      </c>
      <c r="AF1969">
        <v>3</v>
      </c>
      <c r="AG1969" t="s">
        <v>1680</v>
      </c>
      <c r="AH1969" s="2">
        <v>0</v>
      </c>
      <c r="AI1969" s="1">
        <v>0</v>
      </c>
      <c r="AJ1969" s="1">
        <v>0</v>
      </c>
      <c r="AK1969" s="6" t="str">
        <f>+IF(Tabla1[[#This Row],[REQUEST_TY]]="SR MANTENIMIENTO CORRECTIVO", "EMERGENCIA", "OTROS")</f>
        <v>OTROS</v>
      </c>
      <c r="AL1969" s="6" t="str">
        <f>+_xlfn.IFS(Tabla1[[#This Row],[Veces obj]]&lt;=1,"0-1",Tabla1[[#This Row],[Veces obj]]&lt;=2,"1-2",Tabla1[[#This Row],[Veces obj]]&lt;=3,"2-3",TRUE,"&gt;3")</f>
        <v>0-1</v>
      </c>
      <c r="AM1969" s="6" t="str">
        <f>+_xlfn.IFS(MONTH(Tabla1[[#This Row],[MES]])&lt;=3,"Q1",MONTH(Tabla1[[#This Row],[MES]])&lt;=6,"Q2",MONTH(Tabla1[[#This Row],[MES]])&lt;=9,"Q3",TRUE,"Q4")</f>
        <v>Q1</v>
      </c>
      <c r="AN1969" t="str">
        <f>+IFERROR(VLOOKUP(Tabla1[[#This Row],[CUENTA]],CTAS[],2,0),"OTROS")</f>
        <v>OTROS</v>
      </c>
      <c r="AP1969" t="str">
        <f>+IFERROR(VLOOKUP(Tabla1[[#This Row],[EMPLEADO]],IS[],3,0),"OTROS")</f>
        <v>OTROS</v>
      </c>
      <c r="AQ1969" t="str">
        <f>+IFERROR(VLOOKUP(Tabla1[[#This Row],[EMPLEADO]],IS[[NÓMINA]:[INGENIERO]],2,0),"OTROS")</f>
        <v>OTROS</v>
      </c>
    </row>
    <row r="1970" spans="1:43" x14ac:dyDescent="0.25">
      <c r="A1970" t="s">
        <v>4444</v>
      </c>
      <c r="B1970">
        <v>1</v>
      </c>
      <c r="C1970" t="s">
        <v>6090</v>
      </c>
      <c r="D1970" t="s">
        <v>3346</v>
      </c>
      <c r="E1970" t="s">
        <v>39</v>
      </c>
      <c r="F1970" t="s">
        <v>6091</v>
      </c>
      <c r="G1970" s="17" t="s">
        <v>6092</v>
      </c>
      <c r="H1970" t="s">
        <v>42</v>
      </c>
      <c r="I1970" t="s">
        <v>43</v>
      </c>
      <c r="J1970" t="s">
        <v>8</v>
      </c>
      <c r="K1970" t="s">
        <v>798</v>
      </c>
      <c r="L1970" t="s">
        <v>3147</v>
      </c>
      <c r="M1970" t="s">
        <v>794</v>
      </c>
      <c r="N1970">
        <v>1</v>
      </c>
      <c r="O1970" t="s">
        <v>47</v>
      </c>
      <c r="P1970" t="s">
        <v>822</v>
      </c>
      <c r="Q1970" t="s">
        <v>48</v>
      </c>
      <c r="R1970" t="s">
        <v>49</v>
      </c>
      <c r="S1970" t="s">
        <v>50</v>
      </c>
      <c r="T1970" t="s">
        <v>51</v>
      </c>
      <c r="U1970" t="s">
        <v>52</v>
      </c>
      <c r="V1970">
        <v>1</v>
      </c>
      <c r="W1970" s="1">
        <v>0</v>
      </c>
      <c r="X1970">
        <v>0</v>
      </c>
      <c r="Y1970">
        <v>5</v>
      </c>
      <c r="Z1970">
        <v>5</v>
      </c>
      <c r="AA1970">
        <v>1</v>
      </c>
      <c r="AB1970" s="2">
        <v>0</v>
      </c>
      <c r="AC1970" s="1">
        <v>0</v>
      </c>
      <c r="AD1970" s="7">
        <v>43510</v>
      </c>
      <c r="AE1970" s="7">
        <v>43514</v>
      </c>
      <c r="AF1970">
        <v>2</v>
      </c>
      <c r="AG1970" t="s">
        <v>1680</v>
      </c>
      <c r="AH1970" s="2">
        <v>0</v>
      </c>
      <c r="AI1970" s="1">
        <v>0</v>
      </c>
      <c r="AJ1970" s="1">
        <v>0</v>
      </c>
      <c r="AK1970" s="6" t="str">
        <f>+IF(Tabla1[[#This Row],[REQUEST_TY]]="SR MANTENIMIENTO CORRECTIVO", "EMERGENCIA", "OTROS")</f>
        <v>OTROS</v>
      </c>
      <c r="AL1970" s="6" t="str">
        <f>+_xlfn.IFS(Tabla1[[#This Row],[Veces obj]]&lt;=1,"0-1",Tabla1[[#This Row],[Veces obj]]&lt;=2,"1-2",Tabla1[[#This Row],[Veces obj]]&lt;=3,"2-3",TRUE,"&gt;3")</f>
        <v>0-1</v>
      </c>
      <c r="AM1970" s="6" t="str">
        <f>+_xlfn.IFS(MONTH(Tabla1[[#This Row],[MES]])&lt;=3,"Q1",MONTH(Tabla1[[#This Row],[MES]])&lt;=6,"Q2",MONTH(Tabla1[[#This Row],[MES]])&lt;=9,"Q3",TRUE,"Q4")</f>
        <v>Q1</v>
      </c>
      <c r="AN1970" t="str">
        <f>+IFERROR(VLOOKUP(Tabla1[[#This Row],[CUENTA]],CTAS[],2,0),"OTROS")</f>
        <v>OTROS</v>
      </c>
      <c r="AP1970" t="str">
        <f>+IFERROR(VLOOKUP(Tabla1[[#This Row],[EMPLEADO]],IS[],3,0),"OTROS")</f>
        <v>OTROS</v>
      </c>
      <c r="AQ1970" t="str">
        <f>+IFERROR(VLOOKUP(Tabla1[[#This Row],[EMPLEADO]],IS[[NÓMINA]:[INGENIERO]],2,0),"OTROS")</f>
        <v>OTROS</v>
      </c>
    </row>
    <row r="1971" spans="1:43" x14ac:dyDescent="0.25">
      <c r="A1971" t="s">
        <v>4444</v>
      </c>
      <c r="B1971">
        <v>1</v>
      </c>
      <c r="C1971" t="s">
        <v>6077</v>
      </c>
      <c r="D1971" t="s">
        <v>3346</v>
      </c>
      <c r="E1971" t="s">
        <v>39</v>
      </c>
      <c r="F1971" t="s">
        <v>6078</v>
      </c>
      <c r="G1971" s="17" t="s">
        <v>6079</v>
      </c>
      <c r="H1971" t="s">
        <v>42</v>
      </c>
      <c r="I1971" t="s">
        <v>43</v>
      </c>
      <c r="J1971" t="s">
        <v>8</v>
      </c>
      <c r="K1971" t="s">
        <v>1848</v>
      </c>
      <c r="L1971" t="s">
        <v>1568</v>
      </c>
      <c r="M1971" t="s">
        <v>131</v>
      </c>
      <c r="N1971">
        <v>1</v>
      </c>
      <c r="O1971" t="s">
        <v>47</v>
      </c>
      <c r="P1971" t="s">
        <v>822</v>
      </c>
      <c r="Q1971" t="s">
        <v>48</v>
      </c>
      <c r="R1971" t="s">
        <v>49</v>
      </c>
      <c r="S1971" t="s">
        <v>50</v>
      </c>
      <c r="T1971" t="s">
        <v>51</v>
      </c>
      <c r="U1971" t="s">
        <v>52</v>
      </c>
      <c r="V1971">
        <v>1</v>
      </c>
      <c r="W1971" s="1">
        <v>0</v>
      </c>
      <c r="X1971">
        <v>0</v>
      </c>
      <c r="Y1971">
        <v>5</v>
      </c>
      <c r="Z1971">
        <v>5</v>
      </c>
      <c r="AA1971">
        <v>1</v>
      </c>
      <c r="AB1971" s="2">
        <v>0</v>
      </c>
      <c r="AC1971" s="1">
        <v>0</v>
      </c>
      <c r="AD1971" s="7">
        <v>43510</v>
      </c>
      <c r="AE1971" s="7">
        <v>43511</v>
      </c>
      <c r="AF1971">
        <v>1</v>
      </c>
      <c r="AG1971" t="s">
        <v>53</v>
      </c>
      <c r="AH1971" s="2">
        <v>0</v>
      </c>
      <c r="AI1971" s="1">
        <v>0</v>
      </c>
      <c r="AJ1971" s="1">
        <v>0</v>
      </c>
      <c r="AK1971" s="6" t="str">
        <f>+IF(Tabla1[[#This Row],[REQUEST_TY]]="SR MANTENIMIENTO CORRECTIVO", "EMERGENCIA", "OTROS")</f>
        <v>OTROS</v>
      </c>
      <c r="AL1971" s="6" t="str">
        <f>+_xlfn.IFS(Tabla1[[#This Row],[Veces obj]]&lt;=1,"0-1",Tabla1[[#This Row],[Veces obj]]&lt;=2,"1-2",Tabla1[[#This Row],[Veces obj]]&lt;=3,"2-3",TRUE,"&gt;3")</f>
        <v>0-1</v>
      </c>
      <c r="AM1971" s="6" t="str">
        <f>+_xlfn.IFS(MONTH(Tabla1[[#This Row],[MES]])&lt;=3,"Q1",MONTH(Tabla1[[#This Row],[MES]])&lt;=6,"Q2",MONTH(Tabla1[[#This Row],[MES]])&lt;=9,"Q3",TRUE,"Q4")</f>
        <v>Q1</v>
      </c>
      <c r="AN1971" t="str">
        <f>+IFERROR(VLOOKUP(Tabla1[[#This Row],[CUENTA]],CTAS[],2,0),"OTROS")</f>
        <v>OTROS</v>
      </c>
      <c r="AP1971" t="str">
        <f>+IFERROR(VLOOKUP(Tabla1[[#This Row],[EMPLEADO]],IS[],3,0),"OTROS")</f>
        <v>OTROS</v>
      </c>
      <c r="AQ1971" t="str">
        <f>+IFERROR(VLOOKUP(Tabla1[[#This Row],[EMPLEADO]],IS[[NÓMINA]:[INGENIERO]],2,0),"OTROS")</f>
        <v>OTROS</v>
      </c>
    </row>
    <row r="1972" spans="1:43" x14ac:dyDescent="0.25">
      <c r="A1972" t="s">
        <v>4444</v>
      </c>
      <c r="B1972">
        <v>1</v>
      </c>
      <c r="C1972" t="s">
        <v>6082</v>
      </c>
      <c r="D1972" t="s">
        <v>3346</v>
      </c>
      <c r="E1972" t="s">
        <v>39</v>
      </c>
      <c r="F1972" t="s">
        <v>6083</v>
      </c>
      <c r="G1972" s="17" t="s">
        <v>6084</v>
      </c>
      <c r="H1972" t="s">
        <v>42</v>
      </c>
      <c r="I1972" t="s">
        <v>43</v>
      </c>
      <c r="J1972" t="s">
        <v>8</v>
      </c>
      <c r="K1972" t="s">
        <v>44</v>
      </c>
      <c r="L1972" t="s">
        <v>3666</v>
      </c>
      <c r="M1972" t="s">
        <v>131</v>
      </c>
      <c r="N1972">
        <v>1</v>
      </c>
      <c r="O1972" t="s">
        <v>47</v>
      </c>
      <c r="P1972" t="s">
        <v>822</v>
      </c>
      <c r="Q1972" t="s">
        <v>48</v>
      </c>
      <c r="R1972" t="s">
        <v>49</v>
      </c>
      <c r="S1972" t="s">
        <v>50</v>
      </c>
      <c r="T1972" t="s">
        <v>51</v>
      </c>
      <c r="U1972" t="s">
        <v>52</v>
      </c>
      <c r="V1972">
        <v>1</v>
      </c>
      <c r="W1972" s="1">
        <v>0</v>
      </c>
      <c r="X1972">
        <v>0</v>
      </c>
      <c r="Y1972">
        <v>5</v>
      </c>
      <c r="Z1972">
        <v>5</v>
      </c>
      <c r="AA1972">
        <v>1</v>
      </c>
      <c r="AB1972" s="2">
        <v>0</v>
      </c>
      <c r="AC1972" s="1">
        <v>0</v>
      </c>
      <c r="AD1972" s="7">
        <v>43510</v>
      </c>
      <c r="AE1972" s="7">
        <v>43515</v>
      </c>
      <c r="AF1972">
        <v>3</v>
      </c>
      <c r="AG1972" t="s">
        <v>1680</v>
      </c>
      <c r="AH1972" s="2">
        <v>0</v>
      </c>
      <c r="AI1972" s="1">
        <v>0</v>
      </c>
      <c r="AJ1972" s="1">
        <v>0</v>
      </c>
      <c r="AK1972" s="6" t="str">
        <f>+IF(Tabla1[[#This Row],[REQUEST_TY]]="SR MANTENIMIENTO CORRECTIVO", "EMERGENCIA", "OTROS")</f>
        <v>OTROS</v>
      </c>
      <c r="AL1972" s="6" t="str">
        <f>+_xlfn.IFS(Tabla1[[#This Row],[Veces obj]]&lt;=1,"0-1",Tabla1[[#This Row],[Veces obj]]&lt;=2,"1-2",Tabla1[[#This Row],[Veces obj]]&lt;=3,"2-3",TRUE,"&gt;3")</f>
        <v>0-1</v>
      </c>
      <c r="AM1972" s="6" t="str">
        <f>+_xlfn.IFS(MONTH(Tabla1[[#This Row],[MES]])&lt;=3,"Q1",MONTH(Tabla1[[#This Row],[MES]])&lt;=6,"Q2",MONTH(Tabla1[[#This Row],[MES]])&lt;=9,"Q3",TRUE,"Q4")</f>
        <v>Q1</v>
      </c>
      <c r="AN1972" t="str">
        <f>+IFERROR(VLOOKUP(Tabla1[[#This Row],[CUENTA]],CTAS[],2,0),"OTROS")</f>
        <v>OTROS</v>
      </c>
      <c r="AP1972" t="str">
        <f>+IFERROR(VLOOKUP(Tabla1[[#This Row],[EMPLEADO]],IS[],3,0),"OTROS")</f>
        <v>OTROS</v>
      </c>
      <c r="AQ1972" t="str">
        <f>+IFERROR(VLOOKUP(Tabla1[[#This Row],[EMPLEADO]],IS[[NÓMINA]:[INGENIERO]],2,0),"OTROS")</f>
        <v>OTROS</v>
      </c>
    </row>
    <row r="1973" spans="1:43" x14ac:dyDescent="0.25">
      <c r="A1973" t="s">
        <v>4444</v>
      </c>
      <c r="B1973">
        <v>1</v>
      </c>
      <c r="C1973" t="s">
        <v>6085</v>
      </c>
      <c r="D1973" t="s">
        <v>3346</v>
      </c>
      <c r="E1973" t="s">
        <v>1564</v>
      </c>
      <c r="F1973" t="s">
        <v>6086</v>
      </c>
      <c r="G1973" s="17" t="s">
        <v>1566</v>
      </c>
      <c r="H1973" t="s">
        <v>42</v>
      </c>
      <c r="I1973" t="s">
        <v>43</v>
      </c>
      <c r="J1973" t="s">
        <v>8</v>
      </c>
      <c r="K1973" t="s">
        <v>1567</v>
      </c>
      <c r="L1973" t="s">
        <v>2238</v>
      </c>
      <c r="M1973" t="s">
        <v>131</v>
      </c>
      <c r="N1973">
        <v>1</v>
      </c>
      <c r="O1973" t="s">
        <v>47</v>
      </c>
      <c r="P1973" t="s">
        <v>822</v>
      </c>
      <c r="Q1973" t="s">
        <v>48</v>
      </c>
      <c r="R1973" t="s">
        <v>242</v>
      </c>
      <c r="S1973" t="s">
        <v>64</v>
      </c>
      <c r="T1973" t="s">
        <v>51</v>
      </c>
      <c r="U1973" t="s">
        <v>96</v>
      </c>
      <c r="V1973">
        <v>1</v>
      </c>
      <c r="W1973" s="1">
        <v>0</v>
      </c>
      <c r="X1973">
        <v>0</v>
      </c>
      <c r="Y1973">
        <v>5</v>
      </c>
      <c r="Z1973">
        <v>5</v>
      </c>
      <c r="AA1973">
        <v>1</v>
      </c>
      <c r="AB1973" s="2">
        <v>0</v>
      </c>
      <c r="AC1973" s="1">
        <v>0</v>
      </c>
      <c r="AD1973" s="7">
        <v>43510</v>
      </c>
      <c r="AE1973" s="7">
        <v>43511</v>
      </c>
      <c r="AF1973">
        <v>1</v>
      </c>
      <c r="AG1973" t="s">
        <v>53</v>
      </c>
      <c r="AH1973" s="2">
        <v>0</v>
      </c>
      <c r="AI1973" s="1">
        <v>0</v>
      </c>
      <c r="AJ1973" s="1">
        <v>0</v>
      </c>
      <c r="AK1973" s="6" t="str">
        <f>+IF(Tabla1[[#This Row],[REQUEST_TY]]="SR MANTENIMIENTO CORRECTIVO", "EMERGENCIA", "OTROS")</f>
        <v>OTROS</v>
      </c>
      <c r="AL1973" s="6" t="str">
        <f>+_xlfn.IFS(Tabla1[[#This Row],[Veces obj]]&lt;=1,"0-1",Tabla1[[#This Row],[Veces obj]]&lt;=2,"1-2",Tabla1[[#This Row],[Veces obj]]&lt;=3,"2-3",TRUE,"&gt;3")</f>
        <v>0-1</v>
      </c>
      <c r="AM1973" s="6" t="str">
        <f>+_xlfn.IFS(MONTH(Tabla1[[#This Row],[MES]])&lt;=3,"Q1",MONTH(Tabla1[[#This Row],[MES]])&lt;=6,"Q2",MONTH(Tabla1[[#This Row],[MES]])&lt;=9,"Q3",TRUE,"Q4")</f>
        <v>Q1</v>
      </c>
      <c r="AN1973" t="str">
        <f>+IFERROR(VLOOKUP(Tabla1[[#This Row],[CUENTA]],CTAS[],2,0),"OTROS")</f>
        <v>OTROS</v>
      </c>
      <c r="AP1973" t="str">
        <f>+IFERROR(VLOOKUP(Tabla1[[#This Row],[EMPLEADO]],IS[],3,0),"OTROS")</f>
        <v>OTROS</v>
      </c>
      <c r="AQ1973" t="str">
        <f>+IFERROR(VLOOKUP(Tabla1[[#This Row],[EMPLEADO]],IS[[NÓMINA]:[INGENIERO]],2,0),"OTROS")</f>
        <v>OTROS</v>
      </c>
    </row>
    <row r="1974" spans="1:43" x14ac:dyDescent="0.25">
      <c r="A1974" t="s">
        <v>4444</v>
      </c>
      <c r="B1974">
        <v>1</v>
      </c>
      <c r="C1974" t="s">
        <v>6087</v>
      </c>
      <c r="D1974" t="s">
        <v>3346</v>
      </c>
      <c r="E1974" t="s">
        <v>39</v>
      </c>
      <c r="F1974" t="s">
        <v>6088</v>
      </c>
      <c r="G1974" s="17" t="s">
        <v>6089</v>
      </c>
      <c r="H1974" t="s">
        <v>42</v>
      </c>
      <c r="I1974" t="s">
        <v>43</v>
      </c>
      <c r="J1974" t="s">
        <v>8</v>
      </c>
      <c r="K1974" t="s">
        <v>44</v>
      </c>
      <c r="L1974" t="s">
        <v>3666</v>
      </c>
      <c r="M1974" t="s">
        <v>131</v>
      </c>
      <c r="N1974">
        <v>1</v>
      </c>
      <c r="O1974" t="s">
        <v>47</v>
      </c>
      <c r="P1974" t="s">
        <v>822</v>
      </c>
      <c r="Q1974" t="s">
        <v>48</v>
      </c>
      <c r="R1974" t="s">
        <v>49</v>
      </c>
      <c r="S1974" t="s">
        <v>50</v>
      </c>
      <c r="T1974" t="s">
        <v>51</v>
      </c>
      <c r="U1974" t="s">
        <v>52</v>
      </c>
      <c r="V1974">
        <v>1</v>
      </c>
      <c r="W1974" s="1">
        <v>0</v>
      </c>
      <c r="X1974">
        <v>0</v>
      </c>
      <c r="Y1974">
        <v>5</v>
      </c>
      <c r="Z1974">
        <v>5</v>
      </c>
      <c r="AA1974">
        <v>1</v>
      </c>
      <c r="AB1974" s="2">
        <v>0</v>
      </c>
      <c r="AC1974" s="1">
        <v>0</v>
      </c>
      <c r="AD1974" s="7">
        <v>43510</v>
      </c>
      <c r="AE1974" s="7">
        <v>43515</v>
      </c>
      <c r="AF1974">
        <v>3</v>
      </c>
      <c r="AG1974" t="s">
        <v>1680</v>
      </c>
      <c r="AH1974" s="2">
        <v>0</v>
      </c>
      <c r="AI1974" s="1">
        <v>0</v>
      </c>
      <c r="AJ1974" s="1">
        <v>0</v>
      </c>
      <c r="AK1974" s="6" t="str">
        <f>+IF(Tabla1[[#This Row],[REQUEST_TY]]="SR MANTENIMIENTO CORRECTIVO", "EMERGENCIA", "OTROS")</f>
        <v>OTROS</v>
      </c>
      <c r="AL1974" s="6" t="str">
        <f>+_xlfn.IFS(Tabla1[[#This Row],[Veces obj]]&lt;=1,"0-1",Tabla1[[#This Row],[Veces obj]]&lt;=2,"1-2",Tabla1[[#This Row],[Veces obj]]&lt;=3,"2-3",TRUE,"&gt;3")</f>
        <v>0-1</v>
      </c>
      <c r="AM1974" s="6" t="str">
        <f>+_xlfn.IFS(MONTH(Tabla1[[#This Row],[MES]])&lt;=3,"Q1",MONTH(Tabla1[[#This Row],[MES]])&lt;=6,"Q2",MONTH(Tabla1[[#This Row],[MES]])&lt;=9,"Q3",TRUE,"Q4")</f>
        <v>Q1</v>
      </c>
      <c r="AN1974" t="str">
        <f>+IFERROR(VLOOKUP(Tabla1[[#This Row],[CUENTA]],CTAS[],2,0),"OTROS")</f>
        <v>OTROS</v>
      </c>
      <c r="AP1974" t="str">
        <f>+IFERROR(VLOOKUP(Tabla1[[#This Row],[EMPLEADO]],IS[],3,0),"OTROS")</f>
        <v>OTROS</v>
      </c>
      <c r="AQ1974" t="str">
        <f>+IFERROR(VLOOKUP(Tabla1[[#This Row],[EMPLEADO]],IS[[NÓMINA]:[INGENIERO]],2,0),"OTROS")</f>
        <v>OTROS</v>
      </c>
    </row>
    <row r="1975" spans="1:43" x14ac:dyDescent="0.25">
      <c r="A1975" t="s">
        <v>4444</v>
      </c>
      <c r="B1975">
        <v>1</v>
      </c>
      <c r="C1975" t="s">
        <v>6093</v>
      </c>
      <c r="D1975" t="s">
        <v>3346</v>
      </c>
      <c r="E1975" t="s">
        <v>558</v>
      </c>
      <c r="F1975" t="s">
        <v>6094</v>
      </c>
      <c r="G1975" s="17" t="s">
        <v>6095</v>
      </c>
      <c r="H1975" t="s">
        <v>42</v>
      </c>
      <c r="I1975" t="s">
        <v>43</v>
      </c>
      <c r="J1975" t="s">
        <v>8</v>
      </c>
      <c r="K1975" t="s">
        <v>2237</v>
      </c>
      <c r="L1975" t="s">
        <v>3429</v>
      </c>
      <c r="M1975" t="s">
        <v>794</v>
      </c>
      <c r="N1975">
        <v>1</v>
      </c>
      <c r="O1975" t="s">
        <v>47</v>
      </c>
      <c r="P1975" t="s">
        <v>822</v>
      </c>
      <c r="Q1975" t="s">
        <v>48</v>
      </c>
      <c r="R1975" t="s">
        <v>95</v>
      </c>
      <c r="S1975" t="s">
        <v>64</v>
      </c>
      <c r="T1975" t="s">
        <v>51</v>
      </c>
      <c r="U1975" t="s">
        <v>96</v>
      </c>
      <c r="V1975">
        <v>1</v>
      </c>
      <c r="W1975" s="1">
        <v>0</v>
      </c>
      <c r="X1975">
        <v>0</v>
      </c>
      <c r="Y1975">
        <v>5</v>
      </c>
      <c r="Z1975">
        <v>5</v>
      </c>
      <c r="AA1975">
        <v>1</v>
      </c>
      <c r="AB1975" s="2">
        <v>0</v>
      </c>
      <c r="AC1975" s="1">
        <v>0</v>
      </c>
      <c r="AD1975" s="7">
        <v>43510</v>
      </c>
      <c r="AE1975" s="7">
        <v>43515</v>
      </c>
      <c r="AF1975">
        <v>3</v>
      </c>
      <c r="AG1975" t="s">
        <v>1680</v>
      </c>
      <c r="AH1975" s="2">
        <v>0</v>
      </c>
      <c r="AI1975" s="1">
        <v>0</v>
      </c>
      <c r="AJ1975" s="1">
        <v>0</v>
      </c>
      <c r="AK1975" s="6" t="str">
        <f>+IF(Tabla1[[#This Row],[REQUEST_TY]]="SR MANTENIMIENTO CORRECTIVO", "EMERGENCIA", "OTROS")</f>
        <v>OTROS</v>
      </c>
      <c r="AL1975" s="6" t="str">
        <f>+_xlfn.IFS(Tabla1[[#This Row],[Veces obj]]&lt;=1,"0-1",Tabla1[[#This Row],[Veces obj]]&lt;=2,"1-2",Tabla1[[#This Row],[Veces obj]]&lt;=3,"2-3",TRUE,"&gt;3")</f>
        <v>0-1</v>
      </c>
      <c r="AM1975" s="6" t="str">
        <f>+_xlfn.IFS(MONTH(Tabla1[[#This Row],[MES]])&lt;=3,"Q1",MONTH(Tabla1[[#This Row],[MES]])&lt;=6,"Q2",MONTH(Tabla1[[#This Row],[MES]])&lt;=9,"Q3",TRUE,"Q4")</f>
        <v>Q1</v>
      </c>
      <c r="AN1975" t="str">
        <f>+IFERROR(VLOOKUP(Tabla1[[#This Row],[CUENTA]],CTAS[],2,0),"OTROS")</f>
        <v>OTROS</v>
      </c>
      <c r="AP1975" t="str">
        <f>+IFERROR(VLOOKUP(Tabla1[[#This Row],[EMPLEADO]],IS[],3,0),"OTROS")</f>
        <v>OTROS</v>
      </c>
      <c r="AQ1975" t="str">
        <f>+IFERROR(VLOOKUP(Tabla1[[#This Row],[EMPLEADO]],IS[[NÓMINA]:[INGENIERO]],2,0),"OTROS")</f>
        <v>OTROS</v>
      </c>
    </row>
    <row r="1976" spans="1:43" x14ac:dyDescent="0.25">
      <c r="A1976" t="s">
        <v>4444</v>
      </c>
      <c r="B1976">
        <v>1</v>
      </c>
      <c r="C1976" t="s">
        <v>6096</v>
      </c>
      <c r="D1976" t="s">
        <v>3346</v>
      </c>
      <c r="E1976" t="s">
        <v>39</v>
      </c>
      <c r="F1976" t="s">
        <v>6097</v>
      </c>
      <c r="G1976" s="17" t="s">
        <v>6098</v>
      </c>
      <c r="H1976" t="s">
        <v>106</v>
      </c>
      <c r="I1976" t="s">
        <v>43</v>
      </c>
      <c r="J1976" t="s">
        <v>8</v>
      </c>
      <c r="K1976" t="s">
        <v>490</v>
      </c>
      <c r="L1976" t="s">
        <v>3429</v>
      </c>
      <c r="M1976" t="s">
        <v>794</v>
      </c>
      <c r="N1976">
        <v>1</v>
      </c>
      <c r="O1976" t="s">
        <v>47</v>
      </c>
      <c r="P1976" t="s">
        <v>822</v>
      </c>
      <c r="Q1976" t="s">
        <v>48</v>
      </c>
      <c r="R1976" t="s">
        <v>49</v>
      </c>
      <c r="S1976" t="s">
        <v>50</v>
      </c>
      <c r="T1976" t="s">
        <v>51</v>
      </c>
      <c r="U1976" t="s">
        <v>52</v>
      </c>
      <c r="V1976">
        <v>1</v>
      </c>
      <c r="W1976" s="1">
        <v>0</v>
      </c>
      <c r="X1976">
        <v>0</v>
      </c>
      <c r="Y1976">
        <v>5</v>
      </c>
      <c r="Z1976">
        <v>5</v>
      </c>
      <c r="AA1976">
        <v>1</v>
      </c>
      <c r="AB1976" s="2">
        <v>0</v>
      </c>
      <c r="AC1976" s="1">
        <v>0</v>
      </c>
      <c r="AD1976" s="7">
        <v>43510</v>
      </c>
      <c r="AE1976" s="7">
        <v>43515</v>
      </c>
      <c r="AF1976">
        <v>3</v>
      </c>
      <c r="AG1976" t="s">
        <v>1680</v>
      </c>
      <c r="AH1976" s="2">
        <v>0</v>
      </c>
      <c r="AI1976" s="1">
        <v>0</v>
      </c>
      <c r="AJ1976" s="1">
        <v>0</v>
      </c>
      <c r="AK1976" s="6" t="str">
        <f>+IF(Tabla1[[#This Row],[REQUEST_TY]]="SR MANTENIMIENTO CORRECTIVO", "EMERGENCIA", "OTROS")</f>
        <v>OTROS</v>
      </c>
      <c r="AL1976" s="6" t="str">
        <f>+_xlfn.IFS(Tabla1[[#This Row],[Veces obj]]&lt;=1,"0-1",Tabla1[[#This Row],[Veces obj]]&lt;=2,"1-2",Tabla1[[#This Row],[Veces obj]]&lt;=3,"2-3",TRUE,"&gt;3")</f>
        <v>0-1</v>
      </c>
      <c r="AM1976" s="6" t="str">
        <f>+_xlfn.IFS(MONTH(Tabla1[[#This Row],[MES]])&lt;=3,"Q1",MONTH(Tabla1[[#This Row],[MES]])&lt;=6,"Q2",MONTH(Tabla1[[#This Row],[MES]])&lt;=9,"Q3",TRUE,"Q4")</f>
        <v>Q1</v>
      </c>
      <c r="AN1976" t="str">
        <f>+IFERROR(VLOOKUP(Tabla1[[#This Row],[CUENTA]],CTAS[],2,0),"OTROS")</f>
        <v>OTROS</v>
      </c>
      <c r="AP1976" t="str">
        <f>+IFERROR(VLOOKUP(Tabla1[[#This Row],[EMPLEADO]],IS[],3,0),"OTROS")</f>
        <v>OTROS</v>
      </c>
      <c r="AQ1976" t="str">
        <f>+IFERROR(VLOOKUP(Tabla1[[#This Row],[EMPLEADO]],IS[[NÓMINA]:[INGENIERO]],2,0),"OTROS")</f>
        <v>OTROS</v>
      </c>
    </row>
    <row r="1977" spans="1:43" x14ac:dyDescent="0.25">
      <c r="A1977" t="s">
        <v>4444</v>
      </c>
      <c r="B1977">
        <v>1</v>
      </c>
      <c r="C1977" t="s">
        <v>6099</v>
      </c>
      <c r="D1977" t="s">
        <v>3346</v>
      </c>
      <c r="E1977" t="s">
        <v>39</v>
      </c>
      <c r="F1977" t="s">
        <v>6100</v>
      </c>
      <c r="G1977" s="17" t="s">
        <v>6101</v>
      </c>
      <c r="H1977" t="s">
        <v>246</v>
      </c>
      <c r="I1977" t="s">
        <v>43</v>
      </c>
      <c r="J1977" t="s">
        <v>8</v>
      </c>
      <c r="K1977" t="s">
        <v>1848</v>
      </c>
      <c r="L1977" t="s">
        <v>3446</v>
      </c>
      <c r="M1977" t="s">
        <v>273</v>
      </c>
      <c r="N1977">
        <v>1</v>
      </c>
      <c r="O1977" t="s">
        <v>105</v>
      </c>
      <c r="P1977" t="s">
        <v>822</v>
      </c>
      <c r="Q1977" t="s">
        <v>48</v>
      </c>
      <c r="R1977" t="s">
        <v>49</v>
      </c>
      <c r="S1977" t="s">
        <v>50</v>
      </c>
      <c r="T1977" t="s">
        <v>51</v>
      </c>
      <c r="U1977" t="s">
        <v>52</v>
      </c>
      <c r="V1977">
        <v>1</v>
      </c>
      <c r="W1977" s="1">
        <v>0</v>
      </c>
      <c r="X1977">
        <v>0</v>
      </c>
      <c r="Y1977">
        <v>5</v>
      </c>
      <c r="Z1977">
        <v>5</v>
      </c>
      <c r="AA1977">
        <v>1</v>
      </c>
      <c r="AB1977" s="2">
        <v>0</v>
      </c>
      <c r="AC1977" s="1">
        <v>0</v>
      </c>
      <c r="AD1977" s="7">
        <v>43510</v>
      </c>
      <c r="AE1977" s="7">
        <v>43511</v>
      </c>
      <c r="AF1977">
        <v>1</v>
      </c>
      <c r="AG1977" t="s">
        <v>53</v>
      </c>
      <c r="AH1977" s="2">
        <v>0</v>
      </c>
      <c r="AI1977" s="1">
        <v>0</v>
      </c>
      <c r="AJ1977" s="1">
        <v>0</v>
      </c>
      <c r="AK1977" s="6" t="str">
        <f>+IF(Tabla1[[#This Row],[REQUEST_TY]]="SR MANTENIMIENTO CORRECTIVO", "EMERGENCIA", "OTROS")</f>
        <v>OTROS</v>
      </c>
      <c r="AL1977" s="6" t="str">
        <f>+_xlfn.IFS(Tabla1[[#This Row],[Veces obj]]&lt;=1,"0-1",Tabla1[[#This Row],[Veces obj]]&lt;=2,"1-2",Tabla1[[#This Row],[Veces obj]]&lt;=3,"2-3",TRUE,"&gt;3")</f>
        <v>0-1</v>
      </c>
      <c r="AM1977" s="6" t="str">
        <f>+_xlfn.IFS(MONTH(Tabla1[[#This Row],[MES]])&lt;=3,"Q1",MONTH(Tabla1[[#This Row],[MES]])&lt;=6,"Q2",MONTH(Tabla1[[#This Row],[MES]])&lt;=9,"Q3",TRUE,"Q4")</f>
        <v>Q1</v>
      </c>
      <c r="AN1977" t="str">
        <f>+IFERROR(VLOOKUP(Tabla1[[#This Row],[CUENTA]],CTAS[],2,0),"OTROS")</f>
        <v>OTROS</v>
      </c>
      <c r="AP1977" t="str">
        <f>+IFERROR(VLOOKUP(Tabla1[[#This Row],[EMPLEADO]],IS[],3,0),"OTROS")</f>
        <v>OTROS</v>
      </c>
      <c r="AQ1977" t="str">
        <f>+IFERROR(VLOOKUP(Tabla1[[#This Row],[EMPLEADO]],IS[[NÓMINA]:[INGENIERO]],2,0),"OTROS")</f>
        <v>OTROS</v>
      </c>
    </row>
    <row r="1978" spans="1:43" x14ac:dyDescent="0.25">
      <c r="A1978" t="s">
        <v>4444</v>
      </c>
      <c r="B1978">
        <v>1</v>
      </c>
      <c r="C1978" t="s">
        <v>6106</v>
      </c>
      <c r="D1978" t="s">
        <v>3346</v>
      </c>
      <c r="E1978" t="s">
        <v>39</v>
      </c>
      <c r="F1978" t="s">
        <v>6107</v>
      </c>
      <c r="G1978" s="17" t="s">
        <v>6108</v>
      </c>
      <c r="H1978" t="s">
        <v>246</v>
      </c>
      <c r="I1978" t="s">
        <v>43</v>
      </c>
      <c r="J1978" t="s">
        <v>8</v>
      </c>
      <c r="K1978" t="s">
        <v>2237</v>
      </c>
      <c r="L1978" t="s">
        <v>6109</v>
      </c>
      <c r="M1978" t="s">
        <v>6110</v>
      </c>
      <c r="N1978">
        <v>1</v>
      </c>
      <c r="O1978" t="s">
        <v>105</v>
      </c>
      <c r="P1978" t="s">
        <v>822</v>
      </c>
      <c r="Q1978" t="s">
        <v>48</v>
      </c>
      <c r="R1978" t="s">
        <v>49</v>
      </c>
      <c r="S1978" t="s">
        <v>50</v>
      </c>
      <c r="T1978" t="s">
        <v>51</v>
      </c>
      <c r="U1978" t="s">
        <v>52</v>
      </c>
      <c r="V1978">
        <v>1</v>
      </c>
      <c r="W1978" s="1">
        <v>0</v>
      </c>
      <c r="X1978">
        <v>0</v>
      </c>
      <c r="Y1978">
        <v>5</v>
      </c>
      <c r="Z1978">
        <v>5</v>
      </c>
      <c r="AA1978">
        <v>1</v>
      </c>
      <c r="AB1978" s="2">
        <v>0</v>
      </c>
      <c r="AC1978" s="1">
        <v>0</v>
      </c>
      <c r="AD1978" s="7">
        <v>43510</v>
      </c>
      <c r="AE1978" s="7">
        <v>43515</v>
      </c>
      <c r="AF1978">
        <v>3</v>
      </c>
      <c r="AG1978" t="s">
        <v>1680</v>
      </c>
      <c r="AH1978" s="2">
        <v>0</v>
      </c>
      <c r="AI1978" s="1">
        <v>0</v>
      </c>
      <c r="AJ1978" s="1">
        <v>0</v>
      </c>
      <c r="AK1978" s="6" t="str">
        <f>+IF(Tabla1[[#This Row],[REQUEST_TY]]="SR MANTENIMIENTO CORRECTIVO", "EMERGENCIA", "OTROS")</f>
        <v>OTROS</v>
      </c>
      <c r="AL1978" s="6" t="str">
        <f>+_xlfn.IFS(Tabla1[[#This Row],[Veces obj]]&lt;=1,"0-1",Tabla1[[#This Row],[Veces obj]]&lt;=2,"1-2",Tabla1[[#This Row],[Veces obj]]&lt;=3,"2-3",TRUE,"&gt;3")</f>
        <v>0-1</v>
      </c>
      <c r="AM1978" s="6" t="str">
        <f>+_xlfn.IFS(MONTH(Tabla1[[#This Row],[MES]])&lt;=3,"Q1",MONTH(Tabla1[[#This Row],[MES]])&lt;=6,"Q2",MONTH(Tabla1[[#This Row],[MES]])&lt;=9,"Q3",TRUE,"Q4")</f>
        <v>Q1</v>
      </c>
      <c r="AN1978" t="str">
        <f>+IFERROR(VLOOKUP(Tabla1[[#This Row],[CUENTA]],CTAS[],2,0),"OTROS")</f>
        <v>OTROS</v>
      </c>
      <c r="AP1978" t="str">
        <f>+IFERROR(VLOOKUP(Tabla1[[#This Row],[EMPLEADO]],IS[],3,0),"OTROS")</f>
        <v>OTROS</v>
      </c>
      <c r="AQ1978" t="str">
        <f>+IFERROR(VLOOKUP(Tabla1[[#This Row],[EMPLEADO]],IS[[NÓMINA]:[INGENIERO]],2,0),"OTROS")</f>
        <v>OTROS</v>
      </c>
    </row>
    <row r="1979" spans="1:43" x14ac:dyDescent="0.25">
      <c r="A1979" t="s">
        <v>4444</v>
      </c>
      <c r="B1979">
        <v>1</v>
      </c>
      <c r="C1979" t="s">
        <v>6122</v>
      </c>
      <c r="D1979" t="s">
        <v>3346</v>
      </c>
      <c r="E1979" t="s">
        <v>39</v>
      </c>
      <c r="F1979" t="s">
        <v>6123</v>
      </c>
      <c r="G1979" s="17" t="s">
        <v>6124</v>
      </c>
      <c r="H1979" t="s">
        <v>42</v>
      </c>
      <c r="I1979" t="s">
        <v>43</v>
      </c>
      <c r="J1979" t="s">
        <v>8</v>
      </c>
      <c r="K1979" t="s">
        <v>798</v>
      </c>
      <c r="L1979" t="s">
        <v>3147</v>
      </c>
      <c r="M1979" t="s">
        <v>794</v>
      </c>
      <c r="N1979">
        <v>1</v>
      </c>
      <c r="O1979" t="s">
        <v>47</v>
      </c>
      <c r="P1979" t="s">
        <v>822</v>
      </c>
      <c r="Q1979" t="s">
        <v>48</v>
      </c>
      <c r="R1979" t="s">
        <v>49</v>
      </c>
      <c r="S1979" t="s">
        <v>50</v>
      </c>
      <c r="T1979" t="s">
        <v>51</v>
      </c>
      <c r="U1979" t="s">
        <v>52</v>
      </c>
      <c r="V1979">
        <v>1</v>
      </c>
      <c r="W1979" s="1">
        <v>0</v>
      </c>
      <c r="X1979">
        <v>0</v>
      </c>
      <c r="Y1979">
        <v>5</v>
      </c>
      <c r="Z1979">
        <v>5</v>
      </c>
      <c r="AA1979">
        <v>1</v>
      </c>
      <c r="AB1979" s="2">
        <v>0</v>
      </c>
      <c r="AC1979" s="1">
        <v>0</v>
      </c>
      <c r="AD1979" s="7">
        <v>43510</v>
      </c>
      <c r="AE1979" s="7">
        <v>43515</v>
      </c>
      <c r="AF1979">
        <v>3</v>
      </c>
      <c r="AG1979" t="s">
        <v>1680</v>
      </c>
      <c r="AH1979" s="2">
        <v>0</v>
      </c>
      <c r="AI1979" s="1">
        <v>0</v>
      </c>
      <c r="AJ1979" s="1">
        <v>0</v>
      </c>
      <c r="AK1979" s="6" t="str">
        <f>+IF(Tabla1[[#This Row],[REQUEST_TY]]="SR MANTENIMIENTO CORRECTIVO", "EMERGENCIA", "OTROS")</f>
        <v>OTROS</v>
      </c>
      <c r="AL1979" s="6" t="str">
        <f>+_xlfn.IFS(Tabla1[[#This Row],[Veces obj]]&lt;=1,"0-1",Tabla1[[#This Row],[Veces obj]]&lt;=2,"1-2",Tabla1[[#This Row],[Veces obj]]&lt;=3,"2-3",TRUE,"&gt;3")</f>
        <v>0-1</v>
      </c>
      <c r="AM1979" s="6" t="str">
        <f>+_xlfn.IFS(MONTH(Tabla1[[#This Row],[MES]])&lt;=3,"Q1",MONTH(Tabla1[[#This Row],[MES]])&lt;=6,"Q2",MONTH(Tabla1[[#This Row],[MES]])&lt;=9,"Q3",TRUE,"Q4")</f>
        <v>Q1</v>
      </c>
      <c r="AN1979" t="str">
        <f>+IFERROR(VLOOKUP(Tabla1[[#This Row],[CUENTA]],CTAS[],2,0),"OTROS")</f>
        <v>OTROS</v>
      </c>
      <c r="AP1979" t="str">
        <f>+IFERROR(VLOOKUP(Tabla1[[#This Row],[EMPLEADO]],IS[],3,0),"OTROS")</f>
        <v>OTROS</v>
      </c>
      <c r="AQ1979" t="str">
        <f>+IFERROR(VLOOKUP(Tabla1[[#This Row],[EMPLEADO]],IS[[NÓMINA]:[INGENIERO]],2,0),"OTROS")</f>
        <v>OTROS</v>
      </c>
    </row>
    <row r="1980" spans="1:43" x14ac:dyDescent="0.25">
      <c r="A1980" t="s">
        <v>4444</v>
      </c>
      <c r="B1980">
        <v>1</v>
      </c>
      <c r="C1980" t="s">
        <v>6111</v>
      </c>
      <c r="D1980" t="s">
        <v>3346</v>
      </c>
      <c r="E1980" t="s">
        <v>39</v>
      </c>
      <c r="F1980" t="s">
        <v>6112</v>
      </c>
      <c r="G1980" s="17" t="s">
        <v>6113</v>
      </c>
      <c r="H1980" t="s">
        <v>246</v>
      </c>
      <c r="I1980" t="s">
        <v>43</v>
      </c>
      <c r="J1980" t="s">
        <v>8</v>
      </c>
      <c r="K1980" t="s">
        <v>44</v>
      </c>
      <c r="L1980" t="s">
        <v>3459</v>
      </c>
      <c r="M1980" t="s">
        <v>1510</v>
      </c>
      <c r="N1980">
        <v>1</v>
      </c>
      <c r="O1980" t="s">
        <v>105</v>
      </c>
      <c r="P1980" t="s">
        <v>822</v>
      </c>
      <c r="Q1980" t="s">
        <v>48</v>
      </c>
      <c r="R1980" t="s">
        <v>49</v>
      </c>
      <c r="S1980" t="s">
        <v>50</v>
      </c>
      <c r="T1980" t="s">
        <v>51</v>
      </c>
      <c r="U1980" t="s">
        <v>52</v>
      </c>
      <c r="V1980">
        <v>1</v>
      </c>
      <c r="W1980" s="1">
        <v>0</v>
      </c>
      <c r="X1980">
        <v>0</v>
      </c>
      <c r="Y1980">
        <v>5</v>
      </c>
      <c r="Z1980">
        <v>5</v>
      </c>
      <c r="AA1980">
        <v>1</v>
      </c>
      <c r="AB1980" s="2">
        <v>0</v>
      </c>
      <c r="AC1980" s="1">
        <v>0</v>
      </c>
      <c r="AD1980" s="7">
        <v>43510</v>
      </c>
      <c r="AE1980" s="7">
        <v>43515</v>
      </c>
      <c r="AF1980">
        <v>3</v>
      </c>
      <c r="AG1980" t="s">
        <v>1680</v>
      </c>
      <c r="AH1980" s="2">
        <v>0</v>
      </c>
      <c r="AI1980" s="1">
        <v>0</v>
      </c>
      <c r="AJ1980" s="1">
        <v>0</v>
      </c>
      <c r="AK1980" s="6" t="str">
        <f>+IF(Tabla1[[#This Row],[REQUEST_TY]]="SR MANTENIMIENTO CORRECTIVO", "EMERGENCIA", "OTROS")</f>
        <v>OTROS</v>
      </c>
      <c r="AL1980" s="6" t="str">
        <f>+_xlfn.IFS(Tabla1[[#This Row],[Veces obj]]&lt;=1,"0-1",Tabla1[[#This Row],[Veces obj]]&lt;=2,"1-2",Tabla1[[#This Row],[Veces obj]]&lt;=3,"2-3",TRUE,"&gt;3")</f>
        <v>0-1</v>
      </c>
      <c r="AM1980" s="6" t="str">
        <f>+_xlfn.IFS(MONTH(Tabla1[[#This Row],[MES]])&lt;=3,"Q1",MONTH(Tabla1[[#This Row],[MES]])&lt;=6,"Q2",MONTH(Tabla1[[#This Row],[MES]])&lt;=9,"Q3",TRUE,"Q4")</f>
        <v>Q1</v>
      </c>
      <c r="AN1980" t="str">
        <f>+IFERROR(VLOOKUP(Tabla1[[#This Row],[CUENTA]],CTAS[],2,0),"OTROS")</f>
        <v>OTROS</v>
      </c>
      <c r="AP1980" t="str">
        <f>+IFERROR(VLOOKUP(Tabla1[[#This Row],[EMPLEADO]],IS[],3,0),"OTROS")</f>
        <v>OTROS</v>
      </c>
      <c r="AQ1980" t="str">
        <f>+IFERROR(VLOOKUP(Tabla1[[#This Row],[EMPLEADO]],IS[[NÓMINA]:[INGENIERO]],2,0),"OTROS")</f>
        <v>OTROS</v>
      </c>
    </row>
    <row r="1981" spans="1:43" x14ac:dyDescent="0.25">
      <c r="A1981" t="s">
        <v>4444</v>
      </c>
      <c r="B1981">
        <v>1</v>
      </c>
      <c r="C1981" t="s">
        <v>6128</v>
      </c>
      <c r="D1981" t="s">
        <v>3346</v>
      </c>
      <c r="E1981" t="s">
        <v>39</v>
      </c>
      <c r="F1981" t="s">
        <v>6129</v>
      </c>
      <c r="G1981" s="17" t="s">
        <v>6130</v>
      </c>
      <c r="H1981" t="s">
        <v>79</v>
      </c>
      <c r="I1981" t="s">
        <v>43</v>
      </c>
      <c r="J1981" t="s">
        <v>8</v>
      </c>
      <c r="K1981" t="s">
        <v>798</v>
      </c>
      <c r="L1981" t="s">
        <v>6131</v>
      </c>
      <c r="M1981" t="s">
        <v>654</v>
      </c>
      <c r="N1981">
        <v>1</v>
      </c>
      <c r="O1981" t="s">
        <v>47</v>
      </c>
      <c r="P1981" t="s">
        <v>822</v>
      </c>
      <c r="Q1981" t="s">
        <v>48</v>
      </c>
      <c r="R1981" t="s">
        <v>49</v>
      </c>
      <c r="S1981" t="s">
        <v>50</v>
      </c>
      <c r="T1981" t="s">
        <v>51</v>
      </c>
      <c r="U1981" t="s">
        <v>52</v>
      </c>
      <c r="V1981">
        <v>1</v>
      </c>
      <c r="W1981" s="1">
        <v>0</v>
      </c>
      <c r="X1981">
        <v>0</v>
      </c>
      <c r="Y1981">
        <v>5</v>
      </c>
      <c r="Z1981">
        <v>5</v>
      </c>
      <c r="AA1981">
        <v>1</v>
      </c>
      <c r="AB1981" s="2">
        <v>0</v>
      </c>
      <c r="AC1981" s="1">
        <v>0</v>
      </c>
      <c r="AD1981" s="7">
        <v>43510</v>
      </c>
      <c r="AE1981" s="7">
        <v>43515</v>
      </c>
      <c r="AF1981">
        <v>3</v>
      </c>
      <c r="AG1981" t="s">
        <v>1680</v>
      </c>
      <c r="AH1981" s="2">
        <v>0</v>
      </c>
      <c r="AI1981" s="1">
        <v>0</v>
      </c>
      <c r="AJ1981" s="1">
        <v>0</v>
      </c>
      <c r="AK1981" s="6" t="str">
        <f>+IF(Tabla1[[#This Row],[REQUEST_TY]]="SR MANTENIMIENTO CORRECTIVO", "EMERGENCIA", "OTROS")</f>
        <v>OTROS</v>
      </c>
      <c r="AL1981" s="6" t="str">
        <f>+_xlfn.IFS(Tabla1[[#This Row],[Veces obj]]&lt;=1,"0-1",Tabla1[[#This Row],[Veces obj]]&lt;=2,"1-2",Tabla1[[#This Row],[Veces obj]]&lt;=3,"2-3",TRUE,"&gt;3")</f>
        <v>0-1</v>
      </c>
      <c r="AM1981" s="6" t="str">
        <f>+_xlfn.IFS(MONTH(Tabla1[[#This Row],[MES]])&lt;=3,"Q1",MONTH(Tabla1[[#This Row],[MES]])&lt;=6,"Q2",MONTH(Tabla1[[#This Row],[MES]])&lt;=9,"Q3",TRUE,"Q4")</f>
        <v>Q1</v>
      </c>
      <c r="AN1981" t="str">
        <f>+IFERROR(VLOOKUP(Tabla1[[#This Row],[CUENTA]],CTAS[],2,0),"OTROS")</f>
        <v>OTROS</v>
      </c>
      <c r="AP1981" t="str">
        <f>+IFERROR(VLOOKUP(Tabla1[[#This Row],[EMPLEADO]],IS[],3,0),"OTROS")</f>
        <v>OTROS</v>
      </c>
      <c r="AQ1981" t="str">
        <f>+IFERROR(VLOOKUP(Tabla1[[#This Row],[EMPLEADO]],IS[[NÓMINA]:[INGENIERO]],2,0),"OTROS")</f>
        <v>OTROS</v>
      </c>
    </row>
    <row r="1982" spans="1:43" x14ac:dyDescent="0.25">
      <c r="A1982" t="s">
        <v>4444</v>
      </c>
      <c r="B1982">
        <v>1</v>
      </c>
      <c r="C1982" t="s">
        <v>6114</v>
      </c>
      <c r="D1982" t="s">
        <v>3346</v>
      </c>
      <c r="E1982" t="s">
        <v>39</v>
      </c>
      <c r="F1982" t="s">
        <v>6115</v>
      </c>
      <c r="G1982" s="17" t="s">
        <v>2625</v>
      </c>
      <c r="H1982" t="s">
        <v>868</v>
      </c>
      <c r="I1982" t="s">
        <v>43</v>
      </c>
      <c r="J1982" t="s">
        <v>8</v>
      </c>
      <c r="K1982" t="s">
        <v>44</v>
      </c>
      <c r="L1982" t="s">
        <v>2626</v>
      </c>
      <c r="M1982" t="s">
        <v>871</v>
      </c>
      <c r="N1982">
        <v>1</v>
      </c>
      <c r="O1982" t="s">
        <v>47</v>
      </c>
      <c r="P1982" t="s">
        <v>822</v>
      </c>
      <c r="Q1982" t="s">
        <v>48</v>
      </c>
      <c r="R1982" t="s">
        <v>49</v>
      </c>
      <c r="S1982" t="s">
        <v>50</v>
      </c>
      <c r="T1982" t="s">
        <v>51</v>
      </c>
      <c r="U1982" t="s">
        <v>52</v>
      </c>
      <c r="V1982">
        <v>1</v>
      </c>
      <c r="W1982" s="1">
        <v>0</v>
      </c>
      <c r="X1982">
        <v>0</v>
      </c>
      <c r="Y1982">
        <v>5</v>
      </c>
      <c r="Z1982">
        <v>5</v>
      </c>
      <c r="AA1982">
        <v>1</v>
      </c>
      <c r="AB1982" s="2">
        <v>0</v>
      </c>
      <c r="AC1982" s="1">
        <v>0</v>
      </c>
      <c r="AD1982" s="7">
        <v>43510</v>
      </c>
      <c r="AE1982" s="7">
        <v>43515</v>
      </c>
      <c r="AF1982">
        <v>3</v>
      </c>
      <c r="AG1982" t="s">
        <v>1680</v>
      </c>
      <c r="AH1982" s="2">
        <v>0</v>
      </c>
      <c r="AI1982" s="1">
        <v>0</v>
      </c>
      <c r="AJ1982" s="1">
        <v>0</v>
      </c>
      <c r="AK1982" s="6" t="str">
        <f>+IF(Tabla1[[#This Row],[REQUEST_TY]]="SR MANTENIMIENTO CORRECTIVO", "EMERGENCIA", "OTROS")</f>
        <v>OTROS</v>
      </c>
      <c r="AL1982" s="6" t="str">
        <f>+_xlfn.IFS(Tabla1[[#This Row],[Veces obj]]&lt;=1,"0-1",Tabla1[[#This Row],[Veces obj]]&lt;=2,"1-2",Tabla1[[#This Row],[Veces obj]]&lt;=3,"2-3",TRUE,"&gt;3")</f>
        <v>0-1</v>
      </c>
      <c r="AM1982" s="6" t="str">
        <f>+_xlfn.IFS(MONTH(Tabla1[[#This Row],[MES]])&lt;=3,"Q1",MONTH(Tabla1[[#This Row],[MES]])&lt;=6,"Q2",MONTH(Tabla1[[#This Row],[MES]])&lt;=9,"Q3",TRUE,"Q4")</f>
        <v>Q1</v>
      </c>
      <c r="AN1982" t="str">
        <f>+IFERROR(VLOOKUP(Tabla1[[#This Row],[CUENTA]],CTAS[],2,0),"OTROS")</f>
        <v>OTROS</v>
      </c>
      <c r="AP1982" t="str">
        <f>+IFERROR(VLOOKUP(Tabla1[[#This Row],[EMPLEADO]],IS[],3,0),"OTROS")</f>
        <v>OTROS</v>
      </c>
      <c r="AQ1982" t="str">
        <f>+IFERROR(VLOOKUP(Tabla1[[#This Row],[EMPLEADO]],IS[[NÓMINA]:[INGENIERO]],2,0),"OTROS")</f>
        <v>OTROS</v>
      </c>
    </row>
    <row r="1983" spans="1:43" x14ac:dyDescent="0.25">
      <c r="A1983" t="s">
        <v>4444</v>
      </c>
      <c r="B1983">
        <v>1</v>
      </c>
      <c r="C1983" t="s">
        <v>6116</v>
      </c>
      <c r="D1983" t="s">
        <v>3346</v>
      </c>
      <c r="E1983" t="s">
        <v>39</v>
      </c>
      <c r="F1983" t="s">
        <v>6117</v>
      </c>
      <c r="G1983" s="17" t="s">
        <v>6118</v>
      </c>
      <c r="H1983" t="s">
        <v>101</v>
      </c>
      <c r="I1983" t="s">
        <v>43</v>
      </c>
      <c r="J1983" t="s">
        <v>8</v>
      </c>
      <c r="K1983" t="s">
        <v>2886</v>
      </c>
      <c r="L1983" t="s">
        <v>1509</v>
      </c>
      <c r="M1983" t="s">
        <v>1510</v>
      </c>
      <c r="N1983">
        <v>1</v>
      </c>
      <c r="O1983" t="s">
        <v>105</v>
      </c>
      <c r="P1983" t="s">
        <v>822</v>
      </c>
      <c r="Q1983" t="s">
        <v>48</v>
      </c>
      <c r="R1983" t="s">
        <v>49</v>
      </c>
      <c r="S1983" t="s">
        <v>50</v>
      </c>
      <c r="T1983" t="s">
        <v>51</v>
      </c>
      <c r="U1983" t="s">
        <v>52</v>
      </c>
      <c r="V1983">
        <v>1</v>
      </c>
      <c r="W1983" s="1">
        <v>0</v>
      </c>
      <c r="X1983">
        <v>0</v>
      </c>
      <c r="Y1983">
        <v>5</v>
      </c>
      <c r="Z1983">
        <v>5</v>
      </c>
      <c r="AA1983">
        <v>1</v>
      </c>
      <c r="AB1983" s="2">
        <v>0</v>
      </c>
      <c r="AC1983" s="1">
        <v>0</v>
      </c>
      <c r="AD1983" s="7">
        <v>43510</v>
      </c>
      <c r="AE1983" s="7">
        <v>43515</v>
      </c>
      <c r="AF1983">
        <v>3</v>
      </c>
      <c r="AG1983" t="s">
        <v>1680</v>
      </c>
      <c r="AH1983" s="2">
        <v>0</v>
      </c>
      <c r="AI1983" s="1">
        <v>0</v>
      </c>
      <c r="AJ1983" s="1">
        <v>0</v>
      </c>
      <c r="AK1983" s="6" t="str">
        <f>+IF(Tabla1[[#This Row],[REQUEST_TY]]="SR MANTENIMIENTO CORRECTIVO", "EMERGENCIA", "OTROS")</f>
        <v>OTROS</v>
      </c>
      <c r="AL1983" s="6" t="str">
        <f>+_xlfn.IFS(Tabla1[[#This Row],[Veces obj]]&lt;=1,"0-1",Tabla1[[#This Row],[Veces obj]]&lt;=2,"1-2",Tabla1[[#This Row],[Veces obj]]&lt;=3,"2-3",TRUE,"&gt;3")</f>
        <v>0-1</v>
      </c>
      <c r="AM1983" s="6" t="str">
        <f>+_xlfn.IFS(MONTH(Tabla1[[#This Row],[MES]])&lt;=3,"Q1",MONTH(Tabla1[[#This Row],[MES]])&lt;=6,"Q2",MONTH(Tabla1[[#This Row],[MES]])&lt;=9,"Q3",TRUE,"Q4")</f>
        <v>Q1</v>
      </c>
      <c r="AN1983" t="str">
        <f>+IFERROR(VLOOKUP(Tabla1[[#This Row],[CUENTA]],CTAS[],2,0),"OTROS")</f>
        <v>OTROS</v>
      </c>
      <c r="AP1983" t="str">
        <f>+IFERROR(VLOOKUP(Tabla1[[#This Row],[EMPLEADO]],IS[],3,0),"OTROS")</f>
        <v>OTROS</v>
      </c>
      <c r="AQ1983" t="str">
        <f>+IFERROR(VLOOKUP(Tabla1[[#This Row],[EMPLEADO]],IS[[NÓMINA]:[INGENIERO]],2,0),"OTROS")</f>
        <v>OTROS</v>
      </c>
    </row>
    <row r="1984" spans="1:43" x14ac:dyDescent="0.25">
      <c r="A1984" t="s">
        <v>4444</v>
      </c>
      <c r="B1984">
        <v>1</v>
      </c>
      <c r="C1984" t="s">
        <v>6119</v>
      </c>
      <c r="D1984" t="s">
        <v>3346</v>
      </c>
      <c r="E1984" t="s">
        <v>39</v>
      </c>
      <c r="F1984" t="s">
        <v>6120</v>
      </c>
      <c r="G1984" s="17" t="s">
        <v>6121</v>
      </c>
      <c r="H1984" t="s">
        <v>101</v>
      </c>
      <c r="I1984" t="s">
        <v>43</v>
      </c>
      <c r="J1984" t="s">
        <v>8</v>
      </c>
      <c r="K1984" t="s">
        <v>2237</v>
      </c>
      <c r="L1984" t="s">
        <v>3482</v>
      </c>
      <c r="M1984" t="s">
        <v>3483</v>
      </c>
      <c r="N1984">
        <v>1</v>
      </c>
      <c r="O1984" t="s">
        <v>105</v>
      </c>
      <c r="P1984" t="s">
        <v>822</v>
      </c>
      <c r="Q1984" t="s">
        <v>48</v>
      </c>
      <c r="R1984" t="s">
        <v>49</v>
      </c>
      <c r="S1984" t="s">
        <v>50</v>
      </c>
      <c r="T1984" t="s">
        <v>51</v>
      </c>
      <c r="U1984" t="s">
        <v>52</v>
      </c>
      <c r="V1984">
        <v>1</v>
      </c>
      <c r="W1984" s="1">
        <v>0</v>
      </c>
      <c r="X1984">
        <v>0</v>
      </c>
      <c r="Y1984">
        <v>5</v>
      </c>
      <c r="Z1984">
        <v>5</v>
      </c>
      <c r="AA1984">
        <v>1</v>
      </c>
      <c r="AB1984" s="2">
        <v>0</v>
      </c>
      <c r="AC1984" s="1">
        <v>0</v>
      </c>
      <c r="AD1984" s="7">
        <v>43510</v>
      </c>
      <c r="AE1984" s="7">
        <v>43515</v>
      </c>
      <c r="AF1984">
        <v>3</v>
      </c>
      <c r="AG1984" t="s">
        <v>1680</v>
      </c>
      <c r="AH1984" s="2">
        <v>0</v>
      </c>
      <c r="AI1984" s="1">
        <v>0</v>
      </c>
      <c r="AJ1984" s="1">
        <v>0</v>
      </c>
      <c r="AK1984" s="6" t="str">
        <f>+IF(Tabla1[[#This Row],[REQUEST_TY]]="SR MANTENIMIENTO CORRECTIVO", "EMERGENCIA", "OTROS")</f>
        <v>OTROS</v>
      </c>
      <c r="AL1984" s="6" t="str">
        <f>+_xlfn.IFS(Tabla1[[#This Row],[Veces obj]]&lt;=1,"0-1",Tabla1[[#This Row],[Veces obj]]&lt;=2,"1-2",Tabla1[[#This Row],[Veces obj]]&lt;=3,"2-3",TRUE,"&gt;3")</f>
        <v>0-1</v>
      </c>
      <c r="AM1984" s="6" t="str">
        <f>+_xlfn.IFS(MONTH(Tabla1[[#This Row],[MES]])&lt;=3,"Q1",MONTH(Tabla1[[#This Row],[MES]])&lt;=6,"Q2",MONTH(Tabla1[[#This Row],[MES]])&lt;=9,"Q3",TRUE,"Q4")</f>
        <v>Q1</v>
      </c>
      <c r="AN1984" t="str">
        <f>+IFERROR(VLOOKUP(Tabla1[[#This Row],[CUENTA]],CTAS[],2,0),"OTROS")</f>
        <v>OTROS</v>
      </c>
      <c r="AP1984" t="str">
        <f>+IFERROR(VLOOKUP(Tabla1[[#This Row],[EMPLEADO]],IS[],3,0),"OTROS")</f>
        <v>OTROS</v>
      </c>
      <c r="AQ1984" t="str">
        <f>+IFERROR(VLOOKUP(Tabla1[[#This Row],[EMPLEADO]],IS[[NÓMINA]:[INGENIERO]],2,0),"OTROS")</f>
        <v>OTROS</v>
      </c>
    </row>
    <row r="1985" spans="1:43" x14ac:dyDescent="0.25">
      <c r="A1985" t="s">
        <v>4444</v>
      </c>
      <c r="B1985">
        <v>1</v>
      </c>
      <c r="C1985" t="s">
        <v>6125</v>
      </c>
      <c r="D1985" t="s">
        <v>3346</v>
      </c>
      <c r="E1985" t="s">
        <v>39</v>
      </c>
      <c r="F1985" t="s">
        <v>6126</v>
      </c>
      <c r="G1985" s="17" t="s">
        <v>6127</v>
      </c>
      <c r="H1985" t="s">
        <v>79</v>
      </c>
      <c r="I1985" t="s">
        <v>43</v>
      </c>
      <c r="J1985" t="s">
        <v>8</v>
      </c>
      <c r="K1985" t="s">
        <v>44</v>
      </c>
      <c r="L1985" t="s">
        <v>3515</v>
      </c>
      <c r="M1985" t="s">
        <v>654</v>
      </c>
      <c r="N1985">
        <v>1</v>
      </c>
      <c r="O1985" t="s">
        <v>47</v>
      </c>
      <c r="P1985" t="s">
        <v>822</v>
      </c>
      <c r="Q1985" t="s">
        <v>48</v>
      </c>
      <c r="R1985" t="s">
        <v>49</v>
      </c>
      <c r="S1985" t="s">
        <v>50</v>
      </c>
      <c r="T1985" t="s">
        <v>51</v>
      </c>
      <c r="U1985" t="s">
        <v>52</v>
      </c>
      <c r="V1985">
        <v>1</v>
      </c>
      <c r="W1985" s="1">
        <v>0</v>
      </c>
      <c r="X1985">
        <v>0</v>
      </c>
      <c r="Y1985">
        <v>5</v>
      </c>
      <c r="Z1985">
        <v>5</v>
      </c>
      <c r="AA1985">
        <v>1</v>
      </c>
      <c r="AB1985" s="2">
        <v>0</v>
      </c>
      <c r="AC1985" s="1">
        <v>0</v>
      </c>
      <c r="AD1985" s="7">
        <v>43510</v>
      </c>
      <c r="AE1985" s="7">
        <v>43515</v>
      </c>
      <c r="AF1985">
        <v>3</v>
      </c>
      <c r="AG1985" t="s">
        <v>1680</v>
      </c>
      <c r="AH1985" s="2">
        <v>0</v>
      </c>
      <c r="AI1985" s="1">
        <v>0</v>
      </c>
      <c r="AJ1985" s="1">
        <v>0</v>
      </c>
      <c r="AK1985" s="6" t="str">
        <f>+IF(Tabla1[[#This Row],[REQUEST_TY]]="SR MANTENIMIENTO CORRECTIVO", "EMERGENCIA", "OTROS")</f>
        <v>OTROS</v>
      </c>
      <c r="AL1985" s="6" t="str">
        <f>+_xlfn.IFS(Tabla1[[#This Row],[Veces obj]]&lt;=1,"0-1",Tabla1[[#This Row],[Veces obj]]&lt;=2,"1-2",Tabla1[[#This Row],[Veces obj]]&lt;=3,"2-3",TRUE,"&gt;3")</f>
        <v>0-1</v>
      </c>
      <c r="AM1985" s="6" t="str">
        <f>+_xlfn.IFS(MONTH(Tabla1[[#This Row],[MES]])&lt;=3,"Q1",MONTH(Tabla1[[#This Row],[MES]])&lt;=6,"Q2",MONTH(Tabla1[[#This Row],[MES]])&lt;=9,"Q3",TRUE,"Q4")</f>
        <v>Q1</v>
      </c>
      <c r="AN1985" t="str">
        <f>+IFERROR(VLOOKUP(Tabla1[[#This Row],[CUENTA]],CTAS[],2,0),"OTROS")</f>
        <v>OTROS</v>
      </c>
      <c r="AP1985" t="str">
        <f>+IFERROR(VLOOKUP(Tabla1[[#This Row],[EMPLEADO]],IS[],3,0),"OTROS")</f>
        <v>OTROS</v>
      </c>
      <c r="AQ1985" t="str">
        <f>+IFERROR(VLOOKUP(Tabla1[[#This Row],[EMPLEADO]],IS[[NÓMINA]:[INGENIERO]],2,0),"OTROS")</f>
        <v>OTROS</v>
      </c>
    </row>
    <row r="1986" spans="1:43" x14ac:dyDescent="0.25">
      <c r="A1986" t="s">
        <v>4444</v>
      </c>
      <c r="B1986">
        <v>1</v>
      </c>
      <c r="C1986" t="s">
        <v>6132</v>
      </c>
      <c r="D1986" t="s">
        <v>3346</v>
      </c>
      <c r="E1986" t="s">
        <v>39</v>
      </c>
      <c r="F1986" t="s">
        <v>6133</v>
      </c>
      <c r="G1986" s="17" t="s">
        <v>6134</v>
      </c>
      <c r="H1986" t="s">
        <v>246</v>
      </c>
      <c r="I1986" t="s">
        <v>43</v>
      </c>
      <c r="J1986" t="s">
        <v>8</v>
      </c>
      <c r="K1986" t="s">
        <v>6135</v>
      </c>
      <c r="L1986" t="s">
        <v>6136</v>
      </c>
      <c r="M1986" t="s">
        <v>3612</v>
      </c>
      <c r="N1986">
        <v>1</v>
      </c>
      <c r="O1986" t="s">
        <v>105</v>
      </c>
      <c r="P1986" t="s">
        <v>822</v>
      </c>
      <c r="Q1986" t="s">
        <v>48</v>
      </c>
      <c r="R1986" t="s">
        <v>49</v>
      </c>
      <c r="S1986" t="s">
        <v>50</v>
      </c>
      <c r="T1986" t="s">
        <v>51</v>
      </c>
      <c r="U1986" t="s">
        <v>52</v>
      </c>
      <c r="V1986">
        <v>1</v>
      </c>
      <c r="W1986" s="1">
        <v>0</v>
      </c>
      <c r="X1986">
        <v>0</v>
      </c>
      <c r="Y1986">
        <v>5</v>
      </c>
      <c r="Z1986">
        <v>5</v>
      </c>
      <c r="AA1986">
        <v>1</v>
      </c>
      <c r="AB1986" s="2">
        <v>0</v>
      </c>
      <c r="AC1986" s="1">
        <v>0</v>
      </c>
      <c r="AD1986" s="7">
        <v>43510</v>
      </c>
      <c r="AE1986" s="7">
        <v>43515</v>
      </c>
      <c r="AF1986">
        <v>3</v>
      </c>
      <c r="AG1986" t="s">
        <v>1680</v>
      </c>
      <c r="AH1986" s="2">
        <v>0</v>
      </c>
      <c r="AI1986" s="1">
        <v>0</v>
      </c>
      <c r="AJ1986" s="1">
        <v>0</v>
      </c>
      <c r="AK1986" s="6" t="str">
        <f>+IF(Tabla1[[#This Row],[REQUEST_TY]]="SR MANTENIMIENTO CORRECTIVO", "EMERGENCIA", "OTROS")</f>
        <v>OTROS</v>
      </c>
      <c r="AL1986" s="6" t="str">
        <f>+_xlfn.IFS(Tabla1[[#This Row],[Veces obj]]&lt;=1,"0-1",Tabla1[[#This Row],[Veces obj]]&lt;=2,"1-2",Tabla1[[#This Row],[Veces obj]]&lt;=3,"2-3",TRUE,"&gt;3")</f>
        <v>0-1</v>
      </c>
      <c r="AM1986" s="6" t="str">
        <f>+_xlfn.IFS(MONTH(Tabla1[[#This Row],[MES]])&lt;=3,"Q1",MONTH(Tabla1[[#This Row],[MES]])&lt;=6,"Q2",MONTH(Tabla1[[#This Row],[MES]])&lt;=9,"Q3",TRUE,"Q4")</f>
        <v>Q1</v>
      </c>
      <c r="AN1986" t="str">
        <f>+IFERROR(VLOOKUP(Tabla1[[#This Row],[CUENTA]],CTAS[],2,0),"OTROS")</f>
        <v>OTROS</v>
      </c>
      <c r="AP1986" t="str">
        <f>+IFERROR(VLOOKUP(Tabla1[[#This Row],[EMPLEADO]],IS[],3,0),"OTROS")</f>
        <v>OTROS</v>
      </c>
      <c r="AQ1986" t="str">
        <f>+IFERROR(VLOOKUP(Tabla1[[#This Row],[EMPLEADO]],IS[[NÓMINA]:[INGENIERO]],2,0),"OTROS")</f>
        <v>OTROS</v>
      </c>
    </row>
    <row r="1987" spans="1:43" x14ac:dyDescent="0.25">
      <c r="A1987" t="s">
        <v>4444</v>
      </c>
      <c r="B1987">
        <v>1</v>
      </c>
      <c r="C1987" t="s">
        <v>6153</v>
      </c>
      <c r="D1987" t="s">
        <v>3346</v>
      </c>
      <c r="E1987" t="s">
        <v>39</v>
      </c>
      <c r="F1987" t="s">
        <v>6154</v>
      </c>
      <c r="G1987" s="17" t="s">
        <v>6155</v>
      </c>
      <c r="H1987" t="s">
        <v>42</v>
      </c>
      <c r="I1987" t="s">
        <v>43</v>
      </c>
      <c r="J1987" t="s">
        <v>8</v>
      </c>
      <c r="K1987" t="s">
        <v>2237</v>
      </c>
      <c r="L1987" t="s">
        <v>3429</v>
      </c>
      <c r="M1987" t="s">
        <v>794</v>
      </c>
      <c r="N1987">
        <v>1</v>
      </c>
      <c r="O1987" t="s">
        <v>47</v>
      </c>
      <c r="P1987" t="s">
        <v>822</v>
      </c>
      <c r="Q1987" t="s">
        <v>48</v>
      </c>
      <c r="R1987" t="s">
        <v>49</v>
      </c>
      <c r="S1987" t="s">
        <v>50</v>
      </c>
      <c r="T1987" t="s">
        <v>51</v>
      </c>
      <c r="U1987" t="s">
        <v>52</v>
      </c>
      <c r="V1987">
        <v>1</v>
      </c>
      <c r="W1987" s="1">
        <v>0</v>
      </c>
      <c r="X1987">
        <v>0</v>
      </c>
      <c r="Y1987">
        <v>5</v>
      </c>
      <c r="Z1987">
        <v>5</v>
      </c>
      <c r="AA1987">
        <v>1</v>
      </c>
      <c r="AB1987" s="2">
        <v>0</v>
      </c>
      <c r="AC1987" s="1">
        <v>0</v>
      </c>
      <c r="AD1987" s="7">
        <v>43510</v>
      </c>
      <c r="AE1987" s="7">
        <v>43515</v>
      </c>
      <c r="AF1987">
        <v>3</v>
      </c>
      <c r="AG1987" t="s">
        <v>1680</v>
      </c>
      <c r="AH1987" s="2">
        <v>0</v>
      </c>
      <c r="AI1987" s="1">
        <v>0</v>
      </c>
      <c r="AJ1987" s="1">
        <v>0</v>
      </c>
      <c r="AK1987" s="6" t="str">
        <f>+IF(Tabla1[[#This Row],[REQUEST_TY]]="SR MANTENIMIENTO CORRECTIVO", "EMERGENCIA", "OTROS")</f>
        <v>OTROS</v>
      </c>
      <c r="AL1987" s="6" t="str">
        <f>+_xlfn.IFS(Tabla1[[#This Row],[Veces obj]]&lt;=1,"0-1",Tabla1[[#This Row],[Veces obj]]&lt;=2,"1-2",Tabla1[[#This Row],[Veces obj]]&lt;=3,"2-3",TRUE,"&gt;3")</f>
        <v>0-1</v>
      </c>
      <c r="AM1987" s="6" t="str">
        <f>+_xlfn.IFS(MONTH(Tabla1[[#This Row],[MES]])&lt;=3,"Q1",MONTH(Tabla1[[#This Row],[MES]])&lt;=6,"Q2",MONTH(Tabla1[[#This Row],[MES]])&lt;=9,"Q3",TRUE,"Q4")</f>
        <v>Q1</v>
      </c>
      <c r="AN1987" t="str">
        <f>+IFERROR(VLOOKUP(Tabla1[[#This Row],[CUENTA]],CTAS[],2,0),"OTROS")</f>
        <v>OTROS</v>
      </c>
      <c r="AP1987" t="str">
        <f>+IFERROR(VLOOKUP(Tabla1[[#This Row],[EMPLEADO]],IS[],3,0),"OTROS")</f>
        <v>OTROS</v>
      </c>
      <c r="AQ1987" t="str">
        <f>+IFERROR(VLOOKUP(Tabla1[[#This Row],[EMPLEADO]],IS[[NÓMINA]:[INGENIERO]],2,0),"OTROS")</f>
        <v>OTROS</v>
      </c>
    </row>
    <row r="1988" spans="1:43" x14ac:dyDescent="0.25">
      <c r="A1988" t="s">
        <v>4444</v>
      </c>
      <c r="B1988">
        <v>1</v>
      </c>
      <c r="C1988" t="s">
        <v>6173</v>
      </c>
      <c r="D1988" t="s">
        <v>3346</v>
      </c>
      <c r="E1988" t="s">
        <v>39</v>
      </c>
      <c r="F1988" t="s">
        <v>6174</v>
      </c>
      <c r="G1988" s="17" t="s">
        <v>6175</v>
      </c>
      <c r="H1988" t="s">
        <v>42</v>
      </c>
      <c r="I1988" t="s">
        <v>43</v>
      </c>
      <c r="J1988" t="s">
        <v>8</v>
      </c>
      <c r="K1988" t="s">
        <v>798</v>
      </c>
      <c r="L1988" t="s">
        <v>3147</v>
      </c>
      <c r="M1988" t="s">
        <v>794</v>
      </c>
      <c r="N1988">
        <v>1</v>
      </c>
      <c r="O1988" t="s">
        <v>47</v>
      </c>
      <c r="P1988" t="s">
        <v>822</v>
      </c>
      <c r="Q1988" t="s">
        <v>48</v>
      </c>
      <c r="R1988" t="s">
        <v>49</v>
      </c>
      <c r="S1988" t="s">
        <v>50</v>
      </c>
      <c r="T1988" t="s">
        <v>51</v>
      </c>
      <c r="U1988" t="s">
        <v>52</v>
      </c>
      <c r="V1988">
        <v>1</v>
      </c>
      <c r="W1988" s="1">
        <v>0</v>
      </c>
      <c r="X1988">
        <v>0</v>
      </c>
      <c r="Y1988">
        <v>5</v>
      </c>
      <c r="Z1988">
        <v>5</v>
      </c>
      <c r="AA1988">
        <v>1</v>
      </c>
      <c r="AB1988" s="2">
        <v>0</v>
      </c>
      <c r="AC1988" s="1">
        <v>0</v>
      </c>
      <c r="AD1988" s="7">
        <v>43510</v>
      </c>
      <c r="AE1988" s="7">
        <v>43515</v>
      </c>
      <c r="AF1988">
        <v>3</v>
      </c>
      <c r="AG1988" t="s">
        <v>1680</v>
      </c>
      <c r="AH1988" s="2">
        <v>0</v>
      </c>
      <c r="AI1988" s="1">
        <v>0</v>
      </c>
      <c r="AJ1988" s="1">
        <v>0</v>
      </c>
      <c r="AK1988" s="6" t="str">
        <f>+IF(Tabla1[[#This Row],[REQUEST_TY]]="SR MANTENIMIENTO CORRECTIVO", "EMERGENCIA", "OTROS")</f>
        <v>OTROS</v>
      </c>
      <c r="AL1988" s="6" t="str">
        <f>+_xlfn.IFS(Tabla1[[#This Row],[Veces obj]]&lt;=1,"0-1",Tabla1[[#This Row],[Veces obj]]&lt;=2,"1-2",Tabla1[[#This Row],[Veces obj]]&lt;=3,"2-3",TRUE,"&gt;3")</f>
        <v>0-1</v>
      </c>
      <c r="AM1988" s="6" t="str">
        <f>+_xlfn.IFS(MONTH(Tabla1[[#This Row],[MES]])&lt;=3,"Q1",MONTH(Tabla1[[#This Row],[MES]])&lt;=6,"Q2",MONTH(Tabla1[[#This Row],[MES]])&lt;=9,"Q3",TRUE,"Q4")</f>
        <v>Q1</v>
      </c>
      <c r="AN1988" t="str">
        <f>+IFERROR(VLOOKUP(Tabla1[[#This Row],[CUENTA]],CTAS[],2,0),"OTROS")</f>
        <v>OTROS</v>
      </c>
      <c r="AP1988" t="str">
        <f>+IFERROR(VLOOKUP(Tabla1[[#This Row],[EMPLEADO]],IS[],3,0),"OTROS")</f>
        <v>OTROS</v>
      </c>
      <c r="AQ1988" t="str">
        <f>+IFERROR(VLOOKUP(Tabla1[[#This Row],[EMPLEADO]],IS[[NÓMINA]:[INGENIERO]],2,0),"OTROS")</f>
        <v>OTROS</v>
      </c>
    </row>
    <row r="1989" spans="1:43" x14ac:dyDescent="0.25">
      <c r="A1989" t="s">
        <v>4444</v>
      </c>
      <c r="B1989">
        <v>1</v>
      </c>
      <c r="C1989" t="s">
        <v>6156</v>
      </c>
      <c r="D1989" t="s">
        <v>3346</v>
      </c>
      <c r="E1989" t="s">
        <v>558</v>
      </c>
      <c r="F1989" t="s">
        <v>6157</v>
      </c>
      <c r="G1989" s="17" t="s">
        <v>6158</v>
      </c>
      <c r="H1989" t="s">
        <v>42</v>
      </c>
      <c r="I1989" t="s">
        <v>43</v>
      </c>
      <c r="J1989" t="s">
        <v>8</v>
      </c>
      <c r="K1989" t="s">
        <v>2237</v>
      </c>
      <c r="L1989" t="s">
        <v>3429</v>
      </c>
      <c r="M1989" t="s">
        <v>794</v>
      </c>
      <c r="N1989">
        <v>1</v>
      </c>
      <c r="O1989" t="s">
        <v>47</v>
      </c>
      <c r="P1989" t="s">
        <v>822</v>
      </c>
      <c r="Q1989" t="s">
        <v>48</v>
      </c>
      <c r="R1989" t="s">
        <v>95</v>
      </c>
      <c r="S1989" t="s">
        <v>64</v>
      </c>
      <c r="T1989" t="s">
        <v>51</v>
      </c>
      <c r="U1989" t="s">
        <v>96</v>
      </c>
      <c r="V1989">
        <v>1</v>
      </c>
      <c r="W1989" s="1">
        <v>0</v>
      </c>
      <c r="X1989">
        <v>0</v>
      </c>
      <c r="Y1989">
        <v>5</v>
      </c>
      <c r="Z1989">
        <v>5</v>
      </c>
      <c r="AA1989">
        <v>1</v>
      </c>
      <c r="AB1989" s="2">
        <v>0</v>
      </c>
      <c r="AC1989" s="1">
        <v>0</v>
      </c>
      <c r="AD1989" s="7">
        <v>43510</v>
      </c>
      <c r="AE1989" s="7">
        <v>43515</v>
      </c>
      <c r="AF1989">
        <v>3</v>
      </c>
      <c r="AG1989" t="s">
        <v>1680</v>
      </c>
      <c r="AH1989" s="2">
        <v>0</v>
      </c>
      <c r="AI1989" s="1">
        <v>0</v>
      </c>
      <c r="AJ1989" s="1">
        <v>0</v>
      </c>
      <c r="AK1989" s="6" t="str">
        <f>+IF(Tabla1[[#This Row],[REQUEST_TY]]="SR MANTENIMIENTO CORRECTIVO", "EMERGENCIA", "OTROS")</f>
        <v>OTROS</v>
      </c>
      <c r="AL1989" s="6" t="str">
        <f>+_xlfn.IFS(Tabla1[[#This Row],[Veces obj]]&lt;=1,"0-1",Tabla1[[#This Row],[Veces obj]]&lt;=2,"1-2",Tabla1[[#This Row],[Veces obj]]&lt;=3,"2-3",TRUE,"&gt;3")</f>
        <v>0-1</v>
      </c>
      <c r="AM1989" s="6" t="str">
        <f>+_xlfn.IFS(MONTH(Tabla1[[#This Row],[MES]])&lt;=3,"Q1",MONTH(Tabla1[[#This Row],[MES]])&lt;=6,"Q2",MONTH(Tabla1[[#This Row],[MES]])&lt;=9,"Q3",TRUE,"Q4")</f>
        <v>Q1</v>
      </c>
      <c r="AN1989" t="str">
        <f>+IFERROR(VLOOKUP(Tabla1[[#This Row],[CUENTA]],CTAS[],2,0),"OTROS")</f>
        <v>OTROS</v>
      </c>
      <c r="AP1989" t="str">
        <f>+IFERROR(VLOOKUP(Tabla1[[#This Row],[EMPLEADO]],IS[],3,0),"OTROS")</f>
        <v>OTROS</v>
      </c>
      <c r="AQ1989" t="str">
        <f>+IFERROR(VLOOKUP(Tabla1[[#This Row],[EMPLEADO]],IS[[NÓMINA]:[INGENIERO]],2,0),"OTROS")</f>
        <v>OTROS</v>
      </c>
    </row>
    <row r="1990" spans="1:43" x14ac:dyDescent="0.25">
      <c r="A1990" t="s">
        <v>4444</v>
      </c>
      <c r="B1990">
        <v>1</v>
      </c>
      <c r="C1990" t="s">
        <v>6302</v>
      </c>
      <c r="D1990" t="s">
        <v>3691</v>
      </c>
      <c r="E1990" t="s">
        <v>3742</v>
      </c>
      <c r="F1990" t="s">
        <v>6303</v>
      </c>
      <c r="G1990" s="17" t="s">
        <v>4513</v>
      </c>
      <c r="H1990" t="s">
        <v>1572</v>
      </c>
      <c r="I1990" t="s">
        <v>43</v>
      </c>
      <c r="J1990" t="s">
        <v>8</v>
      </c>
      <c r="K1990" t="s">
        <v>3745</v>
      </c>
      <c r="L1990" t="s">
        <v>4514</v>
      </c>
      <c r="M1990" t="s">
        <v>2820</v>
      </c>
      <c r="N1990">
        <v>0</v>
      </c>
      <c r="O1990" t="s">
        <v>47</v>
      </c>
      <c r="P1990" t="s">
        <v>822</v>
      </c>
      <c r="Q1990" t="s">
        <v>48</v>
      </c>
      <c r="R1990" t="s">
        <v>49</v>
      </c>
      <c r="S1990" t="s">
        <v>50</v>
      </c>
      <c r="T1990" t="s">
        <v>51</v>
      </c>
      <c r="U1990" t="s">
        <v>52</v>
      </c>
      <c r="V1990">
        <v>1</v>
      </c>
      <c r="W1990" s="1">
        <v>715.00000000000011</v>
      </c>
      <c r="X1990">
        <v>0</v>
      </c>
      <c r="Y1990">
        <v>5</v>
      </c>
      <c r="Z1990">
        <v>5</v>
      </c>
      <c r="AA1990">
        <v>1</v>
      </c>
      <c r="AB1990" s="2">
        <v>0</v>
      </c>
      <c r="AC1990" s="1">
        <v>0</v>
      </c>
      <c r="AD1990" s="7">
        <v>43511</v>
      </c>
      <c r="AE1990" s="7">
        <v>43514</v>
      </c>
      <c r="AF1990">
        <v>1</v>
      </c>
      <c r="AG1990" t="s">
        <v>53</v>
      </c>
      <c r="AH1990" s="2">
        <v>0</v>
      </c>
      <c r="AI1990" s="1">
        <v>0</v>
      </c>
      <c r="AJ1990" s="1">
        <v>0</v>
      </c>
      <c r="AK1990" s="6" t="str">
        <f>+IF(Tabla1[[#This Row],[REQUEST_TY]]="SR MANTENIMIENTO CORRECTIVO", "EMERGENCIA", "OTROS")</f>
        <v>OTROS</v>
      </c>
      <c r="AL1990" s="6" t="str">
        <f>+_xlfn.IFS(Tabla1[[#This Row],[Veces obj]]&lt;=1,"0-1",Tabla1[[#This Row],[Veces obj]]&lt;=2,"1-2",Tabla1[[#This Row],[Veces obj]]&lt;=3,"2-3",TRUE,"&gt;3")</f>
        <v>0-1</v>
      </c>
      <c r="AM1990" s="6" t="str">
        <f>+_xlfn.IFS(MONTH(Tabla1[[#This Row],[MES]])&lt;=3,"Q1",MONTH(Tabla1[[#This Row],[MES]])&lt;=6,"Q2",MONTH(Tabla1[[#This Row],[MES]])&lt;=9,"Q3",TRUE,"Q4")</f>
        <v>Q1</v>
      </c>
      <c r="AN1990" t="str">
        <f>+IFERROR(VLOOKUP(Tabla1[[#This Row],[CUENTA]],CTAS[],2,0),"OTROS")</f>
        <v>OTROS</v>
      </c>
      <c r="AP1990" t="str">
        <f>+IFERROR(VLOOKUP(Tabla1[[#This Row],[EMPLEADO]],IS[],3,0),"OTROS")</f>
        <v>OTROS</v>
      </c>
      <c r="AQ1990" t="str">
        <f>+IFERROR(VLOOKUP(Tabla1[[#This Row],[EMPLEADO]],IS[[NÓMINA]:[INGENIERO]],2,0),"OTROS")</f>
        <v>OTROS</v>
      </c>
    </row>
    <row r="1991" spans="1:43" x14ac:dyDescent="0.25">
      <c r="A1991" t="s">
        <v>4444</v>
      </c>
      <c r="B1991">
        <v>1</v>
      </c>
      <c r="C1991" t="s">
        <v>6391</v>
      </c>
      <c r="D1991" t="s">
        <v>4762</v>
      </c>
      <c r="E1991" t="s">
        <v>558</v>
      </c>
      <c r="F1991" t="s">
        <v>6392</v>
      </c>
      <c r="G1991" s="17" t="s">
        <v>2273</v>
      </c>
      <c r="H1991" t="s">
        <v>101</v>
      </c>
      <c r="I1991" t="s">
        <v>43</v>
      </c>
      <c r="J1991" t="s">
        <v>8</v>
      </c>
      <c r="K1991" t="s">
        <v>798</v>
      </c>
      <c r="L1991" t="s">
        <v>2274</v>
      </c>
      <c r="M1991" t="s">
        <v>1269</v>
      </c>
      <c r="N1991">
        <v>1</v>
      </c>
      <c r="O1991" t="s">
        <v>105</v>
      </c>
      <c r="P1991" t="s">
        <v>822</v>
      </c>
      <c r="Q1991" t="s">
        <v>48</v>
      </c>
      <c r="R1991" t="s">
        <v>95</v>
      </c>
      <c r="S1991" t="s">
        <v>64</v>
      </c>
      <c r="T1991" t="s">
        <v>51</v>
      </c>
      <c r="U1991" t="s">
        <v>96</v>
      </c>
      <c r="V1991">
        <v>1</v>
      </c>
      <c r="W1991" s="1">
        <v>0</v>
      </c>
      <c r="X1991">
        <v>0</v>
      </c>
      <c r="Y1991">
        <v>5</v>
      </c>
      <c r="Z1991">
        <v>5</v>
      </c>
      <c r="AA1991">
        <v>1</v>
      </c>
      <c r="AB1991" s="2">
        <v>0</v>
      </c>
      <c r="AC1991" s="1">
        <v>0</v>
      </c>
      <c r="AD1991" s="7">
        <v>43514</v>
      </c>
      <c r="AE1991" s="7">
        <v>43515</v>
      </c>
      <c r="AF1991">
        <v>1</v>
      </c>
      <c r="AG1991" t="s">
        <v>53</v>
      </c>
      <c r="AH1991" s="2">
        <v>0</v>
      </c>
      <c r="AI1991" s="1">
        <v>0</v>
      </c>
      <c r="AJ1991" s="1">
        <v>0</v>
      </c>
      <c r="AK1991" s="6" t="str">
        <f>+IF(Tabla1[[#This Row],[REQUEST_TY]]="SR MANTENIMIENTO CORRECTIVO", "EMERGENCIA", "OTROS")</f>
        <v>OTROS</v>
      </c>
      <c r="AL1991" s="6" t="str">
        <f>+_xlfn.IFS(Tabla1[[#This Row],[Veces obj]]&lt;=1,"0-1",Tabla1[[#This Row],[Veces obj]]&lt;=2,"1-2",Tabla1[[#This Row],[Veces obj]]&lt;=3,"2-3",TRUE,"&gt;3")</f>
        <v>0-1</v>
      </c>
      <c r="AM1991" s="6" t="str">
        <f>+_xlfn.IFS(MONTH(Tabla1[[#This Row],[MES]])&lt;=3,"Q1",MONTH(Tabla1[[#This Row],[MES]])&lt;=6,"Q2",MONTH(Tabla1[[#This Row],[MES]])&lt;=9,"Q3",TRUE,"Q4")</f>
        <v>Q1</v>
      </c>
      <c r="AN1991" t="str">
        <f>+IFERROR(VLOOKUP(Tabla1[[#This Row],[CUENTA]],CTAS[],2,0),"OTROS")</f>
        <v>OTROS</v>
      </c>
      <c r="AP1991" t="str">
        <f>+IFERROR(VLOOKUP(Tabla1[[#This Row],[EMPLEADO]],IS[],3,0),"OTROS")</f>
        <v>OTROS</v>
      </c>
      <c r="AQ1991" t="str">
        <f>+IFERROR(VLOOKUP(Tabla1[[#This Row],[EMPLEADO]],IS[[NÓMINA]:[INGENIERO]],2,0),"OTROS")</f>
        <v>OTROS</v>
      </c>
    </row>
    <row r="1992" spans="1:43" x14ac:dyDescent="0.25">
      <c r="A1992" t="s">
        <v>4444</v>
      </c>
      <c r="B1992">
        <v>1</v>
      </c>
      <c r="C1992" t="s">
        <v>6393</v>
      </c>
      <c r="D1992" t="s">
        <v>4762</v>
      </c>
      <c r="E1992" t="s">
        <v>39</v>
      </c>
      <c r="F1992" t="s">
        <v>6394</v>
      </c>
      <c r="G1992" s="17" t="s">
        <v>6395</v>
      </c>
      <c r="H1992" t="s">
        <v>101</v>
      </c>
      <c r="I1992" t="s">
        <v>43</v>
      </c>
      <c r="J1992" t="s">
        <v>8</v>
      </c>
      <c r="K1992" t="s">
        <v>798</v>
      </c>
      <c r="L1992" t="s">
        <v>2274</v>
      </c>
      <c r="M1992" t="s">
        <v>1269</v>
      </c>
      <c r="N1992">
        <v>1</v>
      </c>
      <c r="O1992" t="s">
        <v>105</v>
      </c>
      <c r="P1992" t="s">
        <v>822</v>
      </c>
      <c r="Q1992" t="s">
        <v>48</v>
      </c>
      <c r="R1992" t="s">
        <v>49</v>
      </c>
      <c r="S1992" t="s">
        <v>50</v>
      </c>
      <c r="T1992" t="s">
        <v>51</v>
      </c>
      <c r="U1992" t="s">
        <v>52</v>
      </c>
      <c r="V1992">
        <v>1</v>
      </c>
      <c r="W1992" s="1">
        <v>0</v>
      </c>
      <c r="X1992">
        <v>0</v>
      </c>
      <c r="Y1992">
        <v>5</v>
      </c>
      <c r="Z1992">
        <v>5</v>
      </c>
      <c r="AA1992">
        <v>1</v>
      </c>
      <c r="AB1992" s="2">
        <v>0</v>
      </c>
      <c r="AC1992" s="1">
        <v>0</v>
      </c>
      <c r="AD1992" s="7">
        <v>43514</v>
      </c>
      <c r="AE1992" s="7">
        <v>43515</v>
      </c>
      <c r="AF1992">
        <v>1</v>
      </c>
      <c r="AG1992" t="s">
        <v>53</v>
      </c>
      <c r="AH1992" s="2">
        <v>0</v>
      </c>
      <c r="AI1992" s="1">
        <v>0</v>
      </c>
      <c r="AJ1992" s="1">
        <v>0</v>
      </c>
      <c r="AK1992" s="6" t="str">
        <f>+IF(Tabla1[[#This Row],[REQUEST_TY]]="SR MANTENIMIENTO CORRECTIVO", "EMERGENCIA", "OTROS")</f>
        <v>OTROS</v>
      </c>
      <c r="AL1992" s="6" t="str">
        <f>+_xlfn.IFS(Tabla1[[#This Row],[Veces obj]]&lt;=1,"0-1",Tabla1[[#This Row],[Veces obj]]&lt;=2,"1-2",Tabla1[[#This Row],[Veces obj]]&lt;=3,"2-3",TRUE,"&gt;3")</f>
        <v>0-1</v>
      </c>
      <c r="AM1992" s="6" t="str">
        <f>+_xlfn.IFS(MONTH(Tabla1[[#This Row],[MES]])&lt;=3,"Q1",MONTH(Tabla1[[#This Row],[MES]])&lt;=6,"Q2",MONTH(Tabla1[[#This Row],[MES]])&lt;=9,"Q3",TRUE,"Q4")</f>
        <v>Q1</v>
      </c>
      <c r="AN1992" t="str">
        <f>+IFERROR(VLOOKUP(Tabla1[[#This Row],[CUENTA]],CTAS[],2,0),"OTROS")</f>
        <v>OTROS</v>
      </c>
      <c r="AP1992" t="str">
        <f>+IFERROR(VLOOKUP(Tabla1[[#This Row],[EMPLEADO]],IS[],3,0),"OTROS")</f>
        <v>OTROS</v>
      </c>
      <c r="AQ1992" t="str">
        <f>+IFERROR(VLOOKUP(Tabla1[[#This Row],[EMPLEADO]],IS[[NÓMINA]:[INGENIERO]],2,0),"OTROS")</f>
        <v>OTROS</v>
      </c>
    </row>
    <row r="1993" spans="1:43" x14ac:dyDescent="0.25">
      <c r="A1993" t="s">
        <v>4444</v>
      </c>
      <c r="B1993">
        <v>1</v>
      </c>
      <c r="C1993" t="s">
        <v>6396</v>
      </c>
      <c r="D1993" t="s">
        <v>4762</v>
      </c>
      <c r="E1993" t="s">
        <v>558</v>
      </c>
      <c r="F1993" t="s">
        <v>6397</v>
      </c>
      <c r="G1993" s="17" t="s">
        <v>3437</v>
      </c>
      <c r="H1993" t="s">
        <v>101</v>
      </c>
      <c r="I1993" t="s">
        <v>43</v>
      </c>
      <c r="J1993" t="s">
        <v>8</v>
      </c>
      <c r="K1993" t="s">
        <v>798</v>
      </c>
      <c r="L1993" t="s">
        <v>2274</v>
      </c>
      <c r="M1993" t="s">
        <v>1269</v>
      </c>
      <c r="N1993">
        <v>1</v>
      </c>
      <c r="O1993" t="s">
        <v>105</v>
      </c>
      <c r="P1993" t="s">
        <v>822</v>
      </c>
      <c r="Q1993" t="s">
        <v>48</v>
      </c>
      <c r="R1993" t="s">
        <v>95</v>
      </c>
      <c r="S1993" t="s">
        <v>64</v>
      </c>
      <c r="T1993" t="s">
        <v>51</v>
      </c>
      <c r="U1993" t="s">
        <v>96</v>
      </c>
      <c r="V1993">
        <v>1</v>
      </c>
      <c r="W1993" s="1">
        <v>0</v>
      </c>
      <c r="X1993">
        <v>0</v>
      </c>
      <c r="Y1993">
        <v>5</v>
      </c>
      <c r="Z1993">
        <v>5</v>
      </c>
      <c r="AA1993">
        <v>1</v>
      </c>
      <c r="AB1993" s="2">
        <v>0</v>
      </c>
      <c r="AC1993" s="1">
        <v>0</v>
      </c>
      <c r="AD1993" s="7">
        <v>43514</v>
      </c>
      <c r="AE1993" s="7">
        <v>43515</v>
      </c>
      <c r="AF1993">
        <v>1</v>
      </c>
      <c r="AG1993" t="s">
        <v>53</v>
      </c>
      <c r="AH1993" s="2">
        <v>0</v>
      </c>
      <c r="AI1993" s="1">
        <v>0</v>
      </c>
      <c r="AJ1993" s="1">
        <v>0</v>
      </c>
      <c r="AK1993" s="6" t="str">
        <f>+IF(Tabla1[[#This Row],[REQUEST_TY]]="SR MANTENIMIENTO CORRECTIVO", "EMERGENCIA", "OTROS")</f>
        <v>OTROS</v>
      </c>
      <c r="AL1993" s="6" t="str">
        <f>+_xlfn.IFS(Tabla1[[#This Row],[Veces obj]]&lt;=1,"0-1",Tabla1[[#This Row],[Veces obj]]&lt;=2,"1-2",Tabla1[[#This Row],[Veces obj]]&lt;=3,"2-3",TRUE,"&gt;3")</f>
        <v>0-1</v>
      </c>
      <c r="AM1993" s="6" t="str">
        <f>+_xlfn.IFS(MONTH(Tabla1[[#This Row],[MES]])&lt;=3,"Q1",MONTH(Tabla1[[#This Row],[MES]])&lt;=6,"Q2",MONTH(Tabla1[[#This Row],[MES]])&lt;=9,"Q3",TRUE,"Q4")</f>
        <v>Q1</v>
      </c>
      <c r="AN1993" t="str">
        <f>+IFERROR(VLOOKUP(Tabla1[[#This Row],[CUENTA]],CTAS[],2,0),"OTROS")</f>
        <v>OTROS</v>
      </c>
      <c r="AP1993" t="str">
        <f>+IFERROR(VLOOKUP(Tabla1[[#This Row],[EMPLEADO]],IS[],3,0),"OTROS")</f>
        <v>OTROS</v>
      </c>
      <c r="AQ1993" t="str">
        <f>+IFERROR(VLOOKUP(Tabla1[[#This Row],[EMPLEADO]],IS[[NÓMINA]:[INGENIERO]],2,0),"OTROS")</f>
        <v>OTROS</v>
      </c>
    </row>
    <row r="1994" spans="1:43" x14ac:dyDescent="0.25">
      <c r="A1994" t="s">
        <v>4444</v>
      </c>
      <c r="B1994">
        <v>1</v>
      </c>
      <c r="C1994" t="s">
        <v>6457</v>
      </c>
      <c r="D1994" t="s">
        <v>3370</v>
      </c>
      <c r="E1994" t="s">
        <v>558</v>
      </c>
      <c r="F1994" t="s">
        <v>6458</v>
      </c>
      <c r="G1994" s="17" t="s">
        <v>5706</v>
      </c>
      <c r="H1994" t="s">
        <v>409</v>
      </c>
      <c r="I1994" t="s">
        <v>43</v>
      </c>
      <c r="J1994" t="s">
        <v>8</v>
      </c>
      <c r="K1994" t="s">
        <v>71</v>
      </c>
      <c r="L1994" t="s">
        <v>5707</v>
      </c>
      <c r="M1994" t="s">
        <v>411</v>
      </c>
      <c r="N1994">
        <v>0</v>
      </c>
      <c r="O1994" t="s">
        <v>47</v>
      </c>
      <c r="P1994" t="s">
        <v>822</v>
      </c>
      <c r="Q1994" t="s">
        <v>48</v>
      </c>
      <c r="R1994" t="s">
        <v>95</v>
      </c>
      <c r="S1994" t="s">
        <v>64</v>
      </c>
      <c r="T1994" t="s">
        <v>51</v>
      </c>
      <c r="U1994" t="s">
        <v>96</v>
      </c>
      <c r="V1994">
        <v>1</v>
      </c>
      <c r="W1994" s="1">
        <v>2047.5</v>
      </c>
      <c r="X1994">
        <v>0</v>
      </c>
      <c r="Y1994">
        <v>5</v>
      </c>
      <c r="Z1994">
        <v>5</v>
      </c>
      <c r="AA1994">
        <v>1</v>
      </c>
      <c r="AB1994" s="2">
        <v>0</v>
      </c>
      <c r="AC1994" s="1">
        <v>0</v>
      </c>
      <c r="AD1994" s="7">
        <v>43514</v>
      </c>
      <c r="AE1994" s="7">
        <v>43517</v>
      </c>
      <c r="AF1994">
        <v>3</v>
      </c>
      <c r="AG1994" t="s">
        <v>1680</v>
      </c>
      <c r="AH1994" s="2">
        <v>0</v>
      </c>
      <c r="AI1994" s="1">
        <v>0</v>
      </c>
      <c r="AJ1994" s="1">
        <v>0</v>
      </c>
      <c r="AK1994" s="6" t="str">
        <f>+IF(Tabla1[[#This Row],[REQUEST_TY]]="SR MANTENIMIENTO CORRECTIVO", "EMERGENCIA", "OTROS")</f>
        <v>OTROS</v>
      </c>
      <c r="AL1994" s="6" t="str">
        <f>+_xlfn.IFS(Tabla1[[#This Row],[Veces obj]]&lt;=1,"0-1",Tabla1[[#This Row],[Veces obj]]&lt;=2,"1-2",Tabla1[[#This Row],[Veces obj]]&lt;=3,"2-3",TRUE,"&gt;3")</f>
        <v>0-1</v>
      </c>
      <c r="AM1994" s="6" t="str">
        <f>+_xlfn.IFS(MONTH(Tabla1[[#This Row],[MES]])&lt;=3,"Q1",MONTH(Tabla1[[#This Row],[MES]])&lt;=6,"Q2",MONTH(Tabla1[[#This Row],[MES]])&lt;=9,"Q3",TRUE,"Q4")</f>
        <v>Q1</v>
      </c>
      <c r="AN1994" t="str">
        <f>+IFERROR(VLOOKUP(Tabla1[[#This Row],[CUENTA]],CTAS[],2,0),"OTROS")</f>
        <v>OTROS</v>
      </c>
      <c r="AP1994" t="str">
        <f>+IFERROR(VLOOKUP(Tabla1[[#This Row],[EMPLEADO]],IS[],3,0),"OTROS")</f>
        <v>OTROS</v>
      </c>
      <c r="AQ1994" t="str">
        <f>+IFERROR(VLOOKUP(Tabla1[[#This Row],[EMPLEADO]],IS[[NÓMINA]:[INGENIERO]],2,0),"OTROS")</f>
        <v>OTROS</v>
      </c>
    </row>
    <row r="1995" spans="1:43" x14ac:dyDescent="0.25">
      <c r="A1995" t="s">
        <v>4444</v>
      </c>
      <c r="B1995">
        <v>1</v>
      </c>
      <c r="C1995" t="s">
        <v>6494</v>
      </c>
      <c r="D1995" t="s">
        <v>3370</v>
      </c>
      <c r="E1995" t="s">
        <v>535</v>
      </c>
      <c r="F1995" t="s">
        <v>6495</v>
      </c>
      <c r="G1995" s="17" t="s">
        <v>6496</v>
      </c>
      <c r="H1995" t="s">
        <v>574</v>
      </c>
      <c r="I1995" t="s">
        <v>43</v>
      </c>
      <c r="J1995" t="s">
        <v>8</v>
      </c>
      <c r="K1995" t="s">
        <v>117</v>
      </c>
      <c r="L1995" t="s">
        <v>3273</v>
      </c>
      <c r="M1995" t="s">
        <v>3274</v>
      </c>
      <c r="N1995">
        <v>0</v>
      </c>
      <c r="O1995" t="s">
        <v>47</v>
      </c>
      <c r="P1995" t="s">
        <v>822</v>
      </c>
      <c r="Q1995" t="s">
        <v>48</v>
      </c>
      <c r="R1995" t="s">
        <v>49</v>
      </c>
      <c r="S1995" t="s">
        <v>50</v>
      </c>
      <c r="T1995" t="s">
        <v>208</v>
      </c>
      <c r="U1995" t="s">
        <v>52</v>
      </c>
      <c r="V1995">
        <v>1</v>
      </c>
      <c r="W1995" s="1">
        <v>1072.5000000000002</v>
      </c>
      <c r="X1995">
        <v>0</v>
      </c>
      <c r="Y1995">
        <v>9</v>
      </c>
      <c r="Z1995">
        <v>9</v>
      </c>
      <c r="AA1995">
        <v>1</v>
      </c>
      <c r="AB1995" s="2">
        <v>0</v>
      </c>
      <c r="AC1995" s="1">
        <v>0</v>
      </c>
      <c r="AD1995" s="7">
        <v>43515</v>
      </c>
      <c r="AE1995" s="7">
        <v>43520</v>
      </c>
      <c r="AF1995">
        <v>3</v>
      </c>
      <c r="AG1995" t="s">
        <v>1680</v>
      </c>
      <c r="AH1995" s="2">
        <v>0</v>
      </c>
      <c r="AI1995" s="1">
        <v>0</v>
      </c>
      <c r="AJ1995" s="1">
        <v>0</v>
      </c>
      <c r="AK1995" s="6" t="str">
        <f>+IF(Tabla1[[#This Row],[REQUEST_TY]]="SR MANTENIMIENTO CORRECTIVO", "EMERGENCIA", "OTROS")</f>
        <v>OTROS</v>
      </c>
      <c r="AL1995" s="6" t="str">
        <f>+_xlfn.IFS(Tabla1[[#This Row],[Veces obj]]&lt;=1,"0-1",Tabla1[[#This Row],[Veces obj]]&lt;=2,"1-2",Tabla1[[#This Row],[Veces obj]]&lt;=3,"2-3",TRUE,"&gt;3")</f>
        <v>0-1</v>
      </c>
      <c r="AM1995" s="6" t="str">
        <f>+_xlfn.IFS(MONTH(Tabla1[[#This Row],[MES]])&lt;=3,"Q1",MONTH(Tabla1[[#This Row],[MES]])&lt;=6,"Q2",MONTH(Tabla1[[#This Row],[MES]])&lt;=9,"Q3",TRUE,"Q4")</f>
        <v>Q1</v>
      </c>
      <c r="AN1995" t="str">
        <f>+IFERROR(VLOOKUP(Tabla1[[#This Row],[CUENTA]],CTAS[],2,0),"OTROS")</f>
        <v>OTROS</v>
      </c>
      <c r="AP1995" t="str">
        <f>+IFERROR(VLOOKUP(Tabla1[[#This Row],[EMPLEADO]],IS[],3,0),"OTROS")</f>
        <v>OTROS</v>
      </c>
      <c r="AQ1995" t="str">
        <f>+IFERROR(VLOOKUP(Tabla1[[#This Row],[EMPLEADO]],IS[[NÓMINA]:[INGENIERO]],2,0),"OTROS")</f>
        <v>OTROS</v>
      </c>
    </row>
    <row r="1996" spans="1:43" x14ac:dyDescent="0.25">
      <c r="A1996" t="s">
        <v>4444</v>
      </c>
      <c r="B1996">
        <v>1</v>
      </c>
      <c r="C1996" t="s">
        <v>6500</v>
      </c>
      <c r="D1996" t="s">
        <v>3370</v>
      </c>
      <c r="E1996" t="s">
        <v>535</v>
      </c>
      <c r="F1996" t="s">
        <v>6501</v>
      </c>
      <c r="G1996" s="17" t="s">
        <v>6502</v>
      </c>
      <c r="H1996" t="s">
        <v>58</v>
      </c>
      <c r="I1996" t="s">
        <v>43</v>
      </c>
      <c r="J1996" t="s">
        <v>8</v>
      </c>
      <c r="K1996" t="s">
        <v>117</v>
      </c>
      <c r="L1996" t="s">
        <v>6503</v>
      </c>
      <c r="M1996" t="s">
        <v>222</v>
      </c>
      <c r="N1996">
        <v>0</v>
      </c>
      <c r="O1996" t="s">
        <v>47</v>
      </c>
      <c r="P1996" t="s">
        <v>822</v>
      </c>
      <c r="Q1996" t="s">
        <v>48</v>
      </c>
      <c r="R1996" t="s">
        <v>49</v>
      </c>
      <c r="S1996" t="s">
        <v>50</v>
      </c>
      <c r="T1996" t="s">
        <v>51</v>
      </c>
      <c r="U1996" t="s">
        <v>52</v>
      </c>
      <c r="V1996">
        <v>1</v>
      </c>
      <c r="W1996" s="1">
        <v>1072.5000000000002</v>
      </c>
      <c r="X1996">
        <v>0</v>
      </c>
      <c r="Y1996">
        <v>5</v>
      </c>
      <c r="Z1996">
        <v>5</v>
      </c>
      <c r="AA1996">
        <v>1</v>
      </c>
      <c r="AB1996" s="2">
        <v>0</v>
      </c>
      <c r="AC1996" s="1">
        <v>0</v>
      </c>
      <c r="AD1996" s="7">
        <v>43515</v>
      </c>
      <c r="AE1996" s="7">
        <v>43518</v>
      </c>
      <c r="AF1996">
        <v>3</v>
      </c>
      <c r="AG1996" t="s">
        <v>1680</v>
      </c>
      <c r="AH1996" s="2">
        <v>0</v>
      </c>
      <c r="AI1996" s="1">
        <v>0</v>
      </c>
      <c r="AJ1996" s="1">
        <v>0</v>
      </c>
      <c r="AK1996" s="6" t="str">
        <f>+IF(Tabla1[[#This Row],[REQUEST_TY]]="SR MANTENIMIENTO CORRECTIVO", "EMERGENCIA", "OTROS")</f>
        <v>OTROS</v>
      </c>
      <c r="AL1996" s="6" t="str">
        <f>+_xlfn.IFS(Tabla1[[#This Row],[Veces obj]]&lt;=1,"0-1",Tabla1[[#This Row],[Veces obj]]&lt;=2,"1-2",Tabla1[[#This Row],[Veces obj]]&lt;=3,"2-3",TRUE,"&gt;3")</f>
        <v>0-1</v>
      </c>
      <c r="AM1996" s="6" t="str">
        <f>+_xlfn.IFS(MONTH(Tabla1[[#This Row],[MES]])&lt;=3,"Q1",MONTH(Tabla1[[#This Row],[MES]])&lt;=6,"Q2",MONTH(Tabla1[[#This Row],[MES]])&lt;=9,"Q3",TRUE,"Q4")</f>
        <v>Q1</v>
      </c>
      <c r="AN1996" t="str">
        <f>+IFERROR(VLOOKUP(Tabla1[[#This Row],[CUENTA]],CTAS[],2,0),"OTROS")</f>
        <v>OTROS</v>
      </c>
      <c r="AP1996" t="str">
        <f>+IFERROR(VLOOKUP(Tabla1[[#This Row],[EMPLEADO]],IS[],3,0),"OTROS")</f>
        <v>OTROS</v>
      </c>
      <c r="AQ1996" t="str">
        <f>+IFERROR(VLOOKUP(Tabla1[[#This Row],[EMPLEADO]],IS[[NÓMINA]:[INGENIERO]],2,0),"OTROS")</f>
        <v>OTROS</v>
      </c>
    </row>
    <row r="1997" spans="1:43" x14ac:dyDescent="0.25">
      <c r="A1997" t="s">
        <v>4444</v>
      </c>
      <c r="B1997">
        <v>1</v>
      </c>
      <c r="C1997" t="s">
        <v>5101</v>
      </c>
      <c r="D1997" t="s">
        <v>38</v>
      </c>
      <c r="E1997" t="s">
        <v>89</v>
      </c>
      <c r="F1997" t="s">
        <v>5102</v>
      </c>
      <c r="G1997" s="17" t="s">
        <v>5103</v>
      </c>
      <c r="H1997" t="s">
        <v>784</v>
      </c>
      <c r="I1997" t="s">
        <v>43</v>
      </c>
      <c r="J1997" t="s">
        <v>8</v>
      </c>
      <c r="K1997" t="s">
        <v>1541</v>
      </c>
      <c r="L1997" t="s">
        <v>2251</v>
      </c>
      <c r="M1997" t="s">
        <v>787</v>
      </c>
      <c r="N1997">
        <v>0</v>
      </c>
      <c r="O1997" t="s">
        <v>47</v>
      </c>
      <c r="P1997">
        <v>140</v>
      </c>
      <c r="Q1997" t="s">
        <v>48</v>
      </c>
      <c r="R1997" t="s">
        <v>95</v>
      </c>
      <c r="S1997" t="s">
        <v>64</v>
      </c>
      <c r="T1997" t="s">
        <v>51</v>
      </c>
      <c r="U1997" t="s">
        <v>96</v>
      </c>
      <c r="V1997">
        <v>1.1000000000000001</v>
      </c>
      <c r="W1997" s="1">
        <v>1501.5000000000002</v>
      </c>
      <c r="X1997">
        <v>1</v>
      </c>
      <c r="Y1997">
        <v>1.3</v>
      </c>
      <c r="Z1997">
        <v>5</v>
      </c>
      <c r="AA1997">
        <v>0.26</v>
      </c>
      <c r="AB1997" s="2">
        <v>0</v>
      </c>
      <c r="AC1997" s="1">
        <v>0</v>
      </c>
      <c r="AD1997" s="7">
        <v>43501</v>
      </c>
      <c r="AE1997" s="7">
        <v>43502</v>
      </c>
      <c r="AF1997">
        <v>1</v>
      </c>
      <c r="AG1997" t="s">
        <v>53</v>
      </c>
      <c r="AH1997" s="2">
        <v>0</v>
      </c>
      <c r="AI1997" s="1">
        <v>0</v>
      </c>
      <c r="AJ1997" s="1">
        <v>0</v>
      </c>
      <c r="AK1997" s="6" t="str">
        <f>+IF(Tabla1[[#This Row],[REQUEST_TY]]="SR MANTENIMIENTO CORRECTIVO", "EMERGENCIA", "OTROS")</f>
        <v>EMERGENCIA</v>
      </c>
      <c r="AL1997" s="6" t="str">
        <f>+_xlfn.IFS(Tabla1[[#This Row],[Veces obj]]&lt;=1,"0-1",Tabla1[[#This Row],[Veces obj]]&lt;=2,"1-2",Tabla1[[#This Row],[Veces obj]]&lt;=3,"2-3",TRUE,"&gt;3")</f>
        <v>0-1</v>
      </c>
      <c r="AM1997" s="6" t="str">
        <f>+_xlfn.IFS(MONTH(Tabla1[[#This Row],[MES]])&lt;=3,"Q1",MONTH(Tabla1[[#This Row],[MES]])&lt;=6,"Q2",MONTH(Tabla1[[#This Row],[MES]])&lt;=9,"Q3",TRUE,"Q4")</f>
        <v>Q1</v>
      </c>
      <c r="AN1997" t="str">
        <f>+IFERROR(VLOOKUP(Tabla1[[#This Row],[CUENTA]],CTAS[],2,0),"OTROS")</f>
        <v>OTROS</v>
      </c>
      <c r="AP1997" t="str">
        <f>+IFERROR(VLOOKUP(Tabla1[[#This Row],[EMPLEADO]],IS[],3,0),"OTROS")</f>
        <v>OTROS</v>
      </c>
      <c r="AQ1997" t="str">
        <f>+IFERROR(VLOOKUP(Tabla1[[#This Row],[EMPLEADO]],IS[[NÓMINA]:[INGENIERO]],2,0),"OTROS")</f>
        <v>OTROS</v>
      </c>
    </row>
    <row r="1998" spans="1:43" x14ac:dyDescent="0.25">
      <c r="A1998" t="s">
        <v>4444</v>
      </c>
      <c r="B1998">
        <v>1</v>
      </c>
      <c r="C1998" t="s">
        <v>5177</v>
      </c>
      <c r="D1998" t="s">
        <v>38</v>
      </c>
      <c r="E1998" t="s">
        <v>89</v>
      </c>
      <c r="F1998" t="s">
        <v>5178</v>
      </c>
      <c r="G1998" s="17" t="s">
        <v>5103</v>
      </c>
      <c r="H1998" t="s">
        <v>784</v>
      </c>
      <c r="I1998" t="s">
        <v>43</v>
      </c>
      <c r="J1998" t="s">
        <v>8</v>
      </c>
      <c r="K1998" t="s">
        <v>1541</v>
      </c>
      <c r="L1998" t="s">
        <v>2251</v>
      </c>
      <c r="M1998" t="s">
        <v>787</v>
      </c>
      <c r="N1998">
        <v>0</v>
      </c>
      <c r="O1998" t="s">
        <v>47</v>
      </c>
      <c r="P1998">
        <v>1</v>
      </c>
      <c r="Q1998" t="s">
        <v>388</v>
      </c>
      <c r="R1998" t="s">
        <v>95</v>
      </c>
      <c r="S1998" t="s">
        <v>64</v>
      </c>
      <c r="T1998" t="s">
        <v>51</v>
      </c>
      <c r="U1998" t="s">
        <v>389</v>
      </c>
      <c r="V1998">
        <v>0</v>
      </c>
      <c r="W1998" s="1">
        <v>0</v>
      </c>
      <c r="X1998">
        <v>1</v>
      </c>
      <c r="Y1998">
        <v>1.62</v>
      </c>
      <c r="Z1998">
        <v>5</v>
      </c>
      <c r="AA1998">
        <v>0.32400000000000001</v>
      </c>
      <c r="AB1998" s="2">
        <v>0</v>
      </c>
      <c r="AC1998" s="1">
        <v>0</v>
      </c>
      <c r="AD1998" s="7">
        <v>43504</v>
      </c>
      <c r="AE1998" s="7">
        <v>43507</v>
      </c>
      <c r="AF1998">
        <v>1</v>
      </c>
      <c r="AG1998" t="s">
        <v>53</v>
      </c>
      <c r="AH1998" s="2">
        <v>0</v>
      </c>
      <c r="AI1998" s="1">
        <v>0</v>
      </c>
      <c r="AJ1998" s="1">
        <v>0</v>
      </c>
      <c r="AK1998" s="6" t="str">
        <f>+IF(Tabla1[[#This Row],[REQUEST_TY]]="SR MANTENIMIENTO CORRECTIVO", "EMERGENCIA", "OTROS")</f>
        <v>EMERGENCIA</v>
      </c>
      <c r="AL1998" s="6" t="str">
        <f>+_xlfn.IFS(Tabla1[[#This Row],[Veces obj]]&lt;=1,"0-1",Tabla1[[#This Row],[Veces obj]]&lt;=2,"1-2",Tabla1[[#This Row],[Veces obj]]&lt;=3,"2-3",TRUE,"&gt;3")</f>
        <v>0-1</v>
      </c>
      <c r="AM1998" s="6" t="str">
        <f>+_xlfn.IFS(MONTH(Tabla1[[#This Row],[MES]])&lt;=3,"Q1",MONTH(Tabla1[[#This Row],[MES]])&lt;=6,"Q2",MONTH(Tabla1[[#This Row],[MES]])&lt;=9,"Q3",TRUE,"Q4")</f>
        <v>Q1</v>
      </c>
      <c r="AN1998" t="str">
        <f>+IFERROR(VLOOKUP(Tabla1[[#This Row],[CUENTA]],CTAS[],2,0),"OTROS")</f>
        <v>OTROS</v>
      </c>
      <c r="AP1998" t="str">
        <f>+IFERROR(VLOOKUP(Tabla1[[#This Row],[EMPLEADO]],IS[],3,0),"OTROS")</f>
        <v>OTROS</v>
      </c>
      <c r="AQ1998" t="str">
        <f>+IFERROR(VLOOKUP(Tabla1[[#This Row],[EMPLEADO]],IS[[NÓMINA]:[INGENIERO]],2,0),"OTROS")</f>
        <v>OTROS</v>
      </c>
    </row>
    <row r="1999" spans="1:43" x14ac:dyDescent="0.25">
      <c r="A1999" t="s">
        <v>36</v>
      </c>
      <c r="B1999">
        <v>1</v>
      </c>
      <c r="C1999" t="s">
        <v>2161</v>
      </c>
      <c r="D1999" t="s">
        <v>38</v>
      </c>
      <c r="E1999" t="s">
        <v>1538</v>
      </c>
      <c r="F1999" t="s">
        <v>2162</v>
      </c>
      <c r="G1999" s="17" t="s">
        <v>1540</v>
      </c>
      <c r="H1999" t="s">
        <v>784</v>
      </c>
      <c r="I1999" t="s">
        <v>43</v>
      </c>
      <c r="J1999" t="s">
        <v>8</v>
      </c>
      <c r="K1999" t="s">
        <v>1541</v>
      </c>
      <c r="L1999" t="s">
        <v>1542</v>
      </c>
      <c r="M1999" t="s">
        <v>787</v>
      </c>
      <c r="N1999">
        <v>0</v>
      </c>
      <c r="O1999" t="s">
        <v>47</v>
      </c>
      <c r="P1999">
        <v>7</v>
      </c>
      <c r="Q1999" t="s">
        <v>194</v>
      </c>
      <c r="R1999" t="s">
        <v>1543</v>
      </c>
      <c r="S1999" t="s">
        <v>50</v>
      </c>
      <c r="T1999" t="s">
        <v>51</v>
      </c>
      <c r="U1999" t="s">
        <v>444</v>
      </c>
      <c r="V1999">
        <v>0</v>
      </c>
      <c r="W1999" s="1">
        <v>0</v>
      </c>
      <c r="X1999">
        <v>1</v>
      </c>
      <c r="Y1999">
        <v>1.92</v>
      </c>
      <c r="Z1999">
        <v>5</v>
      </c>
      <c r="AA1999">
        <v>0.38400000000000001</v>
      </c>
      <c r="AB1999" s="2">
        <v>0</v>
      </c>
      <c r="AC1999" s="1">
        <v>0</v>
      </c>
      <c r="AD1999" s="7">
        <v>43480</v>
      </c>
      <c r="AE1999" s="7">
        <v>43481</v>
      </c>
      <c r="AF1999">
        <v>1</v>
      </c>
      <c r="AG1999" t="s">
        <v>53</v>
      </c>
      <c r="AH1999" s="2">
        <v>0</v>
      </c>
      <c r="AI1999" s="1">
        <v>0</v>
      </c>
      <c r="AJ1999" s="1">
        <v>0</v>
      </c>
      <c r="AK1999" s="6" t="str">
        <f>+IF(Tabla1[[#This Row],[REQUEST_TY]]="SR MANTENIMIENTO CORRECTIVO", "EMERGENCIA", "OTROS")</f>
        <v>EMERGENCIA</v>
      </c>
      <c r="AL1999" s="6" t="str">
        <f>+_xlfn.IFS(Tabla1[[#This Row],[Veces obj]]&lt;=1,"0-1",Tabla1[[#This Row],[Veces obj]]&lt;=2,"1-2",Tabla1[[#This Row],[Veces obj]]&lt;=3,"2-3",TRUE,"&gt;3")</f>
        <v>0-1</v>
      </c>
      <c r="AM1999" s="6" t="str">
        <f>+_xlfn.IFS(MONTH(Tabla1[[#This Row],[MES]])&lt;=3,"Q1",MONTH(Tabla1[[#This Row],[MES]])&lt;=6,"Q2",MONTH(Tabla1[[#This Row],[MES]])&lt;=9,"Q3",TRUE,"Q4")</f>
        <v>Q1</v>
      </c>
      <c r="AN1999" t="str">
        <f>+IFERROR(VLOOKUP(Tabla1[[#This Row],[CUENTA]],CTAS[],2,0),"OTROS")</f>
        <v>OTROS</v>
      </c>
      <c r="AP1999" t="str">
        <f>+IFERROR(VLOOKUP(Tabla1[[#This Row],[EMPLEADO]],IS[],3,0),"OTROS")</f>
        <v>OTROS</v>
      </c>
      <c r="AQ1999" t="str">
        <f>+IFERROR(VLOOKUP(Tabla1[[#This Row],[EMPLEADO]],IS[[NÓMINA]:[INGENIERO]],2,0),"OTROS")</f>
        <v>OTROS</v>
      </c>
    </row>
    <row r="2000" spans="1:43" x14ac:dyDescent="0.25">
      <c r="A2000" t="s">
        <v>36</v>
      </c>
      <c r="B2000">
        <v>1</v>
      </c>
      <c r="C2000" t="s">
        <v>2248</v>
      </c>
      <c r="D2000" t="s">
        <v>38</v>
      </c>
      <c r="E2000" t="s">
        <v>89</v>
      </c>
      <c r="F2000" t="s">
        <v>2249</v>
      </c>
      <c r="G2000" s="17" t="s">
        <v>2250</v>
      </c>
      <c r="H2000" t="s">
        <v>784</v>
      </c>
      <c r="I2000" t="s">
        <v>43</v>
      </c>
      <c r="J2000" t="s">
        <v>8</v>
      </c>
      <c r="K2000" t="s">
        <v>1541</v>
      </c>
      <c r="L2000" t="s">
        <v>2251</v>
      </c>
      <c r="M2000" t="s">
        <v>787</v>
      </c>
      <c r="N2000">
        <v>0</v>
      </c>
      <c r="O2000" t="s">
        <v>47</v>
      </c>
      <c r="P2000">
        <v>60</v>
      </c>
      <c r="Q2000" t="s">
        <v>82</v>
      </c>
      <c r="R2000" t="s">
        <v>95</v>
      </c>
      <c r="S2000" t="s">
        <v>64</v>
      </c>
      <c r="T2000" t="s">
        <v>51</v>
      </c>
      <c r="U2000" t="s">
        <v>83</v>
      </c>
      <c r="V2000">
        <v>1.05</v>
      </c>
      <c r="W2000" s="1">
        <v>1433.25</v>
      </c>
      <c r="X2000">
        <v>1</v>
      </c>
      <c r="Y2000">
        <v>2.02</v>
      </c>
      <c r="Z2000">
        <v>5</v>
      </c>
      <c r="AA2000">
        <v>0.40400000000000003</v>
      </c>
      <c r="AB2000" s="2">
        <v>0</v>
      </c>
      <c r="AC2000" s="1">
        <v>0</v>
      </c>
      <c r="AD2000" s="7">
        <v>43488</v>
      </c>
      <c r="AE2000" s="7">
        <v>43489</v>
      </c>
      <c r="AF2000">
        <v>1</v>
      </c>
      <c r="AG2000" t="s">
        <v>53</v>
      </c>
      <c r="AH2000" s="2">
        <v>0</v>
      </c>
      <c r="AI2000" s="1">
        <v>0</v>
      </c>
      <c r="AJ2000" s="1">
        <v>0</v>
      </c>
      <c r="AK2000" s="6" t="str">
        <f>+IF(Tabla1[[#This Row],[REQUEST_TY]]="SR MANTENIMIENTO CORRECTIVO", "EMERGENCIA", "OTROS")</f>
        <v>EMERGENCIA</v>
      </c>
      <c r="AL2000" s="6" t="str">
        <f>+_xlfn.IFS(Tabla1[[#This Row],[Veces obj]]&lt;=1,"0-1",Tabla1[[#This Row],[Veces obj]]&lt;=2,"1-2",Tabla1[[#This Row],[Veces obj]]&lt;=3,"2-3",TRUE,"&gt;3")</f>
        <v>0-1</v>
      </c>
      <c r="AM2000" s="6" t="str">
        <f>+_xlfn.IFS(MONTH(Tabla1[[#This Row],[MES]])&lt;=3,"Q1",MONTH(Tabla1[[#This Row],[MES]])&lt;=6,"Q2",MONTH(Tabla1[[#This Row],[MES]])&lt;=9,"Q3",TRUE,"Q4")</f>
        <v>Q1</v>
      </c>
      <c r="AN2000" t="str">
        <f>+IFERROR(VLOOKUP(Tabla1[[#This Row],[CUENTA]],CTAS[],2,0),"OTROS")</f>
        <v>OTROS</v>
      </c>
      <c r="AP2000" t="str">
        <f>+IFERROR(VLOOKUP(Tabla1[[#This Row],[EMPLEADO]],IS[],3,0),"OTROS")</f>
        <v>OTROS</v>
      </c>
      <c r="AQ2000" t="str">
        <f>+IFERROR(VLOOKUP(Tabla1[[#This Row],[EMPLEADO]],IS[[NÓMINA]:[INGENIERO]],2,0),"OTROS")</f>
        <v>OTROS</v>
      </c>
    </row>
    <row r="2001" spans="1:43" x14ac:dyDescent="0.25">
      <c r="A2001" t="s">
        <v>36</v>
      </c>
      <c r="B2001">
        <v>1</v>
      </c>
      <c r="C2001" t="s">
        <v>2275</v>
      </c>
      <c r="D2001" t="s">
        <v>38</v>
      </c>
      <c r="E2001" t="s">
        <v>604</v>
      </c>
      <c r="F2001" t="s">
        <v>2276</v>
      </c>
      <c r="G2001" s="17" t="s">
        <v>2277</v>
      </c>
      <c r="H2001" t="s">
        <v>784</v>
      </c>
      <c r="I2001" t="s">
        <v>43</v>
      </c>
      <c r="J2001" t="s">
        <v>8</v>
      </c>
      <c r="K2001" t="s">
        <v>1541</v>
      </c>
      <c r="L2001" t="s">
        <v>1542</v>
      </c>
      <c r="M2001" t="s">
        <v>787</v>
      </c>
      <c r="N2001">
        <v>0</v>
      </c>
      <c r="O2001" t="s">
        <v>47</v>
      </c>
      <c r="P2001">
        <v>100</v>
      </c>
      <c r="Q2001" t="s">
        <v>48</v>
      </c>
      <c r="R2001" t="s">
        <v>63</v>
      </c>
      <c r="S2001" t="s">
        <v>64</v>
      </c>
      <c r="T2001" t="s">
        <v>51</v>
      </c>
      <c r="U2001" t="s">
        <v>96</v>
      </c>
      <c r="V2001">
        <v>1.1000000000000001</v>
      </c>
      <c r="W2001" s="1">
        <v>1501.5000000000002</v>
      </c>
      <c r="X2001">
        <v>1</v>
      </c>
      <c r="Y2001">
        <v>2.08</v>
      </c>
      <c r="Z2001">
        <v>5</v>
      </c>
      <c r="AA2001">
        <v>0.41600000000000004</v>
      </c>
      <c r="AB2001" s="2">
        <v>0</v>
      </c>
      <c r="AC2001" s="1">
        <v>0</v>
      </c>
      <c r="AD2001" s="7">
        <v>43490</v>
      </c>
      <c r="AE2001" s="7">
        <v>43490</v>
      </c>
      <c r="AF2001">
        <v>0</v>
      </c>
      <c r="AG2001" t="s">
        <v>53</v>
      </c>
      <c r="AH2001" s="2">
        <v>0</v>
      </c>
      <c r="AI2001" s="1">
        <v>0</v>
      </c>
      <c r="AJ2001" s="1">
        <v>0</v>
      </c>
      <c r="AK2001" s="6" t="str">
        <f>+IF(Tabla1[[#This Row],[REQUEST_TY]]="SR MANTENIMIENTO CORRECTIVO", "EMERGENCIA", "OTROS")</f>
        <v>EMERGENCIA</v>
      </c>
      <c r="AL2001" s="6" t="str">
        <f>+_xlfn.IFS(Tabla1[[#This Row],[Veces obj]]&lt;=1,"0-1",Tabla1[[#This Row],[Veces obj]]&lt;=2,"1-2",Tabla1[[#This Row],[Veces obj]]&lt;=3,"2-3",TRUE,"&gt;3")</f>
        <v>0-1</v>
      </c>
      <c r="AM2001" s="6" t="str">
        <f>+_xlfn.IFS(MONTH(Tabla1[[#This Row],[MES]])&lt;=3,"Q1",MONTH(Tabla1[[#This Row],[MES]])&lt;=6,"Q2",MONTH(Tabla1[[#This Row],[MES]])&lt;=9,"Q3",TRUE,"Q4")</f>
        <v>Q1</v>
      </c>
      <c r="AN2001" t="str">
        <f>+IFERROR(VLOOKUP(Tabla1[[#This Row],[CUENTA]],CTAS[],2,0),"OTROS")</f>
        <v>OTROS</v>
      </c>
      <c r="AP2001" t="str">
        <f>+IFERROR(VLOOKUP(Tabla1[[#This Row],[EMPLEADO]],IS[],3,0),"OTROS")</f>
        <v>OTROS</v>
      </c>
      <c r="AQ2001" t="str">
        <f>+IFERROR(VLOOKUP(Tabla1[[#This Row],[EMPLEADO]],IS[[NÓMINA]:[INGENIERO]],2,0),"OTROS")</f>
        <v>OTROS</v>
      </c>
    </row>
    <row r="2002" spans="1:43" x14ac:dyDescent="0.25">
      <c r="A2002" t="s">
        <v>36</v>
      </c>
      <c r="B2002">
        <v>1</v>
      </c>
      <c r="C2002" t="s">
        <v>2290</v>
      </c>
      <c r="D2002" t="s">
        <v>38</v>
      </c>
      <c r="E2002" t="s">
        <v>226</v>
      </c>
      <c r="F2002" t="s">
        <v>2291</v>
      </c>
      <c r="G2002" s="17" t="s">
        <v>2292</v>
      </c>
      <c r="H2002" t="s">
        <v>784</v>
      </c>
      <c r="I2002" t="s">
        <v>43</v>
      </c>
      <c r="J2002" t="s">
        <v>8</v>
      </c>
      <c r="K2002" t="s">
        <v>1541</v>
      </c>
      <c r="L2002" t="s">
        <v>2251</v>
      </c>
      <c r="M2002" t="s">
        <v>787</v>
      </c>
      <c r="N2002">
        <v>0</v>
      </c>
      <c r="O2002" t="s">
        <v>47</v>
      </c>
      <c r="P2002">
        <v>380</v>
      </c>
      <c r="Q2002" t="s">
        <v>48</v>
      </c>
      <c r="R2002" t="s">
        <v>153</v>
      </c>
      <c r="S2002" t="s">
        <v>50</v>
      </c>
      <c r="T2002" t="s">
        <v>51</v>
      </c>
      <c r="U2002" t="s">
        <v>52</v>
      </c>
      <c r="V2002">
        <v>1.05</v>
      </c>
      <c r="W2002" s="1">
        <v>750.75000000000011</v>
      </c>
      <c r="X2002">
        <v>1</v>
      </c>
      <c r="Y2002">
        <v>2.1</v>
      </c>
      <c r="Z2002">
        <v>5</v>
      </c>
      <c r="AA2002">
        <v>0.42000000000000004</v>
      </c>
      <c r="AB2002" s="2">
        <v>0</v>
      </c>
      <c r="AC2002" s="1">
        <v>0</v>
      </c>
      <c r="AD2002" s="7">
        <v>43486</v>
      </c>
      <c r="AE2002" s="7">
        <v>43487</v>
      </c>
      <c r="AF2002">
        <v>1</v>
      </c>
      <c r="AG2002" t="s">
        <v>53</v>
      </c>
      <c r="AH2002" s="2">
        <v>0</v>
      </c>
      <c r="AI2002" s="1">
        <v>0</v>
      </c>
      <c r="AJ2002" s="1">
        <v>0</v>
      </c>
      <c r="AK2002" s="6" t="str">
        <f>+IF(Tabla1[[#This Row],[REQUEST_TY]]="SR MANTENIMIENTO CORRECTIVO", "EMERGENCIA", "OTROS")</f>
        <v>EMERGENCIA</v>
      </c>
      <c r="AL2002" s="6" t="str">
        <f>+_xlfn.IFS(Tabla1[[#This Row],[Veces obj]]&lt;=1,"0-1",Tabla1[[#This Row],[Veces obj]]&lt;=2,"1-2",Tabla1[[#This Row],[Veces obj]]&lt;=3,"2-3",TRUE,"&gt;3")</f>
        <v>0-1</v>
      </c>
      <c r="AM2002" s="6" t="str">
        <f>+_xlfn.IFS(MONTH(Tabla1[[#This Row],[MES]])&lt;=3,"Q1",MONTH(Tabla1[[#This Row],[MES]])&lt;=6,"Q2",MONTH(Tabla1[[#This Row],[MES]])&lt;=9,"Q3",TRUE,"Q4")</f>
        <v>Q1</v>
      </c>
      <c r="AN2002" t="str">
        <f>+IFERROR(VLOOKUP(Tabla1[[#This Row],[CUENTA]],CTAS[],2,0),"OTROS")</f>
        <v>OTROS</v>
      </c>
      <c r="AP2002" t="str">
        <f>+IFERROR(VLOOKUP(Tabla1[[#This Row],[EMPLEADO]],IS[],3,0),"OTROS")</f>
        <v>OTROS</v>
      </c>
      <c r="AQ2002" t="str">
        <f>+IFERROR(VLOOKUP(Tabla1[[#This Row],[EMPLEADO]],IS[[NÓMINA]:[INGENIERO]],2,0),"OTROS")</f>
        <v>OTROS</v>
      </c>
    </row>
    <row r="2003" spans="1:43" x14ac:dyDescent="0.25">
      <c r="A2003" t="s">
        <v>4444</v>
      </c>
      <c r="B2003">
        <v>1</v>
      </c>
      <c r="C2003" t="s">
        <v>5475</v>
      </c>
      <c r="D2003" t="s">
        <v>38</v>
      </c>
      <c r="E2003" t="s">
        <v>85</v>
      </c>
      <c r="F2003" t="s">
        <v>5476</v>
      </c>
      <c r="G2003" s="17" t="s">
        <v>5477</v>
      </c>
      <c r="H2003" t="s">
        <v>784</v>
      </c>
      <c r="I2003" t="s">
        <v>43</v>
      </c>
      <c r="J2003" t="s">
        <v>8</v>
      </c>
      <c r="K2003" t="s">
        <v>370</v>
      </c>
      <c r="L2003" t="s">
        <v>5478</v>
      </c>
      <c r="M2003" t="s">
        <v>787</v>
      </c>
      <c r="N2003">
        <v>0</v>
      </c>
      <c r="O2003" t="s">
        <v>47</v>
      </c>
      <c r="P2003">
        <v>66</v>
      </c>
      <c r="Q2003" t="s">
        <v>48</v>
      </c>
      <c r="R2003" t="s">
        <v>49</v>
      </c>
      <c r="S2003" t="s">
        <v>50</v>
      </c>
      <c r="T2003" t="s">
        <v>51</v>
      </c>
      <c r="U2003" t="s">
        <v>52</v>
      </c>
      <c r="V2003">
        <v>1.05</v>
      </c>
      <c r="W2003" s="1">
        <v>750.75000000000011</v>
      </c>
      <c r="X2003">
        <v>1</v>
      </c>
      <c r="Y2003">
        <v>2.23</v>
      </c>
      <c r="Z2003">
        <v>5</v>
      </c>
      <c r="AA2003">
        <v>0.44600000000000001</v>
      </c>
      <c r="AB2003" s="2">
        <v>0</v>
      </c>
      <c r="AC2003" s="1">
        <v>0</v>
      </c>
      <c r="AD2003" s="7">
        <v>43504</v>
      </c>
      <c r="AE2003" s="7">
        <v>43504</v>
      </c>
      <c r="AF2003">
        <v>0</v>
      </c>
      <c r="AG2003" t="s">
        <v>53</v>
      </c>
      <c r="AH2003" s="2">
        <v>0</v>
      </c>
      <c r="AI2003" s="1">
        <v>0</v>
      </c>
      <c r="AJ2003" s="1">
        <v>0</v>
      </c>
      <c r="AK2003" s="6" t="str">
        <f>+IF(Tabla1[[#This Row],[REQUEST_TY]]="SR MANTENIMIENTO CORRECTIVO", "EMERGENCIA", "OTROS")</f>
        <v>EMERGENCIA</v>
      </c>
      <c r="AL2003" s="6" t="str">
        <f>+_xlfn.IFS(Tabla1[[#This Row],[Veces obj]]&lt;=1,"0-1",Tabla1[[#This Row],[Veces obj]]&lt;=2,"1-2",Tabla1[[#This Row],[Veces obj]]&lt;=3,"2-3",TRUE,"&gt;3")</f>
        <v>0-1</v>
      </c>
      <c r="AM2003" s="6" t="str">
        <f>+_xlfn.IFS(MONTH(Tabla1[[#This Row],[MES]])&lt;=3,"Q1",MONTH(Tabla1[[#This Row],[MES]])&lt;=6,"Q2",MONTH(Tabla1[[#This Row],[MES]])&lt;=9,"Q3",TRUE,"Q4")</f>
        <v>Q1</v>
      </c>
      <c r="AN2003" t="str">
        <f>+IFERROR(VLOOKUP(Tabla1[[#This Row],[CUENTA]],CTAS[],2,0),"OTROS")</f>
        <v>OTROS</v>
      </c>
      <c r="AP2003" t="str">
        <f>+IFERROR(VLOOKUP(Tabla1[[#This Row],[EMPLEADO]],IS[],3,0),"OTROS")</f>
        <v>OTROS</v>
      </c>
      <c r="AQ2003" t="str">
        <f>+IFERROR(VLOOKUP(Tabla1[[#This Row],[EMPLEADO]],IS[[NÓMINA]:[INGENIERO]],2,0),"OTROS")</f>
        <v>OTROS</v>
      </c>
    </row>
    <row r="2004" spans="1:43" x14ac:dyDescent="0.25">
      <c r="A2004" t="s">
        <v>36</v>
      </c>
      <c r="B2004">
        <v>1</v>
      </c>
      <c r="C2004" t="s">
        <v>2627</v>
      </c>
      <c r="D2004" t="s">
        <v>38</v>
      </c>
      <c r="E2004" t="s">
        <v>133</v>
      </c>
      <c r="F2004" t="s">
        <v>2628</v>
      </c>
      <c r="G2004" s="17" t="s">
        <v>2629</v>
      </c>
      <c r="H2004" t="s">
        <v>784</v>
      </c>
      <c r="I2004" t="s">
        <v>43</v>
      </c>
      <c r="J2004" t="s">
        <v>8</v>
      </c>
      <c r="K2004" t="s">
        <v>59</v>
      </c>
      <c r="L2004" t="s">
        <v>1559</v>
      </c>
      <c r="M2004" t="s">
        <v>787</v>
      </c>
      <c r="N2004">
        <v>0</v>
      </c>
      <c r="O2004" t="s">
        <v>47</v>
      </c>
      <c r="P2004">
        <v>62</v>
      </c>
      <c r="Q2004" t="s">
        <v>48</v>
      </c>
      <c r="R2004" t="s">
        <v>138</v>
      </c>
      <c r="S2004" t="s">
        <v>139</v>
      </c>
      <c r="T2004" t="s">
        <v>51</v>
      </c>
      <c r="U2004" t="s">
        <v>353</v>
      </c>
      <c r="V2004">
        <v>1.1499999999999999</v>
      </c>
      <c r="W2004" s="1">
        <v>1808.95</v>
      </c>
      <c r="X2004">
        <v>1</v>
      </c>
      <c r="Y2004">
        <v>2.13</v>
      </c>
      <c r="Z2004">
        <v>4</v>
      </c>
      <c r="AA2004">
        <v>0.53249999999999997</v>
      </c>
      <c r="AB2004" s="2">
        <v>0</v>
      </c>
      <c r="AC2004" s="1">
        <v>0</v>
      </c>
      <c r="AD2004" s="7">
        <v>43495</v>
      </c>
      <c r="AE2004" s="7">
        <v>43496</v>
      </c>
      <c r="AF2004">
        <v>1</v>
      </c>
      <c r="AG2004" t="s">
        <v>53</v>
      </c>
      <c r="AH2004" s="2">
        <v>0</v>
      </c>
      <c r="AI2004" s="1">
        <v>0</v>
      </c>
      <c r="AJ2004" s="1">
        <v>0</v>
      </c>
      <c r="AK2004" s="6" t="str">
        <f>+IF(Tabla1[[#This Row],[REQUEST_TY]]="SR MANTENIMIENTO CORRECTIVO", "EMERGENCIA", "OTROS")</f>
        <v>EMERGENCIA</v>
      </c>
      <c r="AL2004" s="6" t="str">
        <f>+_xlfn.IFS(Tabla1[[#This Row],[Veces obj]]&lt;=1,"0-1",Tabla1[[#This Row],[Veces obj]]&lt;=2,"1-2",Tabla1[[#This Row],[Veces obj]]&lt;=3,"2-3",TRUE,"&gt;3")</f>
        <v>0-1</v>
      </c>
      <c r="AM2004" s="6" t="str">
        <f>+_xlfn.IFS(MONTH(Tabla1[[#This Row],[MES]])&lt;=3,"Q1",MONTH(Tabla1[[#This Row],[MES]])&lt;=6,"Q2",MONTH(Tabla1[[#This Row],[MES]])&lt;=9,"Q3",TRUE,"Q4")</f>
        <v>Q1</v>
      </c>
      <c r="AN2004" t="str">
        <f>+IFERROR(VLOOKUP(Tabla1[[#This Row],[CUENTA]],CTAS[],2,0),"OTROS")</f>
        <v>OTROS</v>
      </c>
      <c r="AP2004" t="str">
        <f>+IFERROR(VLOOKUP(Tabla1[[#This Row],[EMPLEADO]],IS[],3,0),"OTROS")</f>
        <v>OTROS</v>
      </c>
      <c r="AQ2004" t="str">
        <f>+IFERROR(VLOOKUP(Tabla1[[#This Row],[EMPLEADO]],IS[[NÓMINA]:[INGENIERO]],2,0),"OTROS")</f>
        <v>OTROS</v>
      </c>
    </row>
    <row r="2005" spans="1:43" x14ac:dyDescent="0.25">
      <c r="A2005" t="s">
        <v>4444</v>
      </c>
      <c r="B2005">
        <v>1</v>
      </c>
      <c r="C2005" t="s">
        <v>6289</v>
      </c>
      <c r="D2005" t="s">
        <v>38</v>
      </c>
      <c r="E2005" t="s">
        <v>3015</v>
      </c>
      <c r="F2005" t="s">
        <v>6290</v>
      </c>
      <c r="G2005" s="17" t="s">
        <v>3017</v>
      </c>
      <c r="H2005" t="s">
        <v>784</v>
      </c>
      <c r="I2005" t="s">
        <v>43</v>
      </c>
      <c r="J2005" t="s">
        <v>8</v>
      </c>
      <c r="K2005" t="s">
        <v>1541</v>
      </c>
      <c r="L2005" t="s">
        <v>2251</v>
      </c>
      <c r="M2005" t="s">
        <v>787</v>
      </c>
      <c r="N2005">
        <v>0</v>
      </c>
      <c r="O2005" t="s">
        <v>47</v>
      </c>
      <c r="P2005">
        <v>28</v>
      </c>
      <c r="Q2005" t="s">
        <v>62</v>
      </c>
      <c r="R2005" t="s">
        <v>138</v>
      </c>
      <c r="S2005" t="s">
        <v>139</v>
      </c>
      <c r="T2005" t="s">
        <v>51</v>
      </c>
      <c r="U2005" t="s">
        <v>262</v>
      </c>
      <c r="V2005">
        <v>1.05</v>
      </c>
      <c r="W2005" s="1">
        <v>1651.6500000000003</v>
      </c>
      <c r="X2005">
        <v>1</v>
      </c>
      <c r="Y2005">
        <v>2.2000000000000002</v>
      </c>
      <c r="Z2005">
        <v>4</v>
      </c>
      <c r="AA2005">
        <v>0.55000000000000004</v>
      </c>
      <c r="AB2005" s="2">
        <v>0</v>
      </c>
      <c r="AC2005" s="1">
        <v>0</v>
      </c>
      <c r="AD2005" s="7">
        <v>43516</v>
      </c>
      <c r="AE2005" s="7">
        <v>43516</v>
      </c>
      <c r="AF2005">
        <v>0</v>
      </c>
      <c r="AG2005" t="s">
        <v>53</v>
      </c>
      <c r="AH2005" s="2">
        <v>0</v>
      </c>
      <c r="AI2005" s="1">
        <v>0</v>
      </c>
      <c r="AJ2005" s="1">
        <v>0</v>
      </c>
      <c r="AK2005" s="6" t="str">
        <f>+IF(Tabla1[[#This Row],[REQUEST_TY]]="SR MANTENIMIENTO CORRECTIVO", "EMERGENCIA", "OTROS")</f>
        <v>EMERGENCIA</v>
      </c>
      <c r="AL2005" s="6" t="str">
        <f>+_xlfn.IFS(Tabla1[[#This Row],[Veces obj]]&lt;=1,"0-1",Tabla1[[#This Row],[Veces obj]]&lt;=2,"1-2",Tabla1[[#This Row],[Veces obj]]&lt;=3,"2-3",TRUE,"&gt;3")</f>
        <v>0-1</v>
      </c>
      <c r="AM2005" s="6" t="str">
        <f>+_xlfn.IFS(MONTH(Tabla1[[#This Row],[MES]])&lt;=3,"Q1",MONTH(Tabla1[[#This Row],[MES]])&lt;=6,"Q2",MONTH(Tabla1[[#This Row],[MES]])&lt;=9,"Q3",TRUE,"Q4")</f>
        <v>Q1</v>
      </c>
      <c r="AN2005" t="str">
        <f>+IFERROR(VLOOKUP(Tabla1[[#This Row],[CUENTA]],CTAS[],2,0),"OTROS")</f>
        <v>OTROS</v>
      </c>
      <c r="AP2005" t="str">
        <f>+IFERROR(VLOOKUP(Tabla1[[#This Row],[EMPLEADO]],IS[],3,0),"OTROS")</f>
        <v>OTROS</v>
      </c>
      <c r="AQ2005" t="str">
        <f>+IFERROR(VLOOKUP(Tabla1[[#This Row],[EMPLEADO]],IS[[NÓMINA]:[INGENIERO]],2,0),"OTROS")</f>
        <v>OTROS</v>
      </c>
    </row>
    <row r="2006" spans="1:43" x14ac:dyDescent="0.25">
      <c r="A2006" t="s">
        <v>36</v>
      </c>
      <c r="B2006">
        <v>1</v>
      </c>
      <c r="C2006" t="s">
        <v>2760</v>
      </c>
      <c r="D2006" t="s">
        <v>38</v>
      </c>
      <c r="E2006" t="s">
        <v>275</v>
      </c>
      <c r="F2006" t="s">
        <v>2761</v>
      </c>
      <c r="G2006" s="17" t="s">
        <v>2762</v>
      </c>
      <c r="H2006" t="s">
        <v>784</v>
      </c>
      <c r="I2006" t="s">
        <v>43</v>
      </c>
      <c r="J2006" t="s">
        <v>8</v>
      </c>
      <c r="K2006" t="s">
        <v>1541</v>
      </c>
      <c r="L2006" t="s">
        <v>1542</v>
      </c>
      <c r="M2006" t="s">
        <v>787</v>
      </c>
      <c r="N2006">
        <v>0</v>
      </c>
      <c r="O2006" t="s">
        <v>47</v>
      </c>
      <c r="P2006">
        <v>101</v>
      </c>
      <c r="Q2006" t="s">
        <v>48</v>
      </c>
      <c r="R2006" t="s">
        <v>95</v>
      </c>
      <c r="S2006" t="s">
        <v>64</v>
      </c>
      <c r="T2006" t="s">
        <v>51</v>
      </c>
      <c r="U2006" t="s">
        <v>96</v>
      </c>
      <c r="V2006">
        <v>1.1000000000000001</v>
      </c>
      <c r="W2006" s="1">
        <v>1501.5000000000002</v>
      </c>
      <c r="X2006">
        <v>1</v>
      </c>
      <c r="Y2006">
        <v>2.92</v>
      </c>
      <c r="Z2006">
        <v>5</v>
      </c>
      <c r="AA2006">
        <v>0.58399999999999996</v>
      </c>
      <c r="AB2006" s="2">
        <v>0</v>
      </c>
      <c r="AC2006" s="1">
        <v>0</v>
      </c>
      <c r="AD2006" s="7">
        <v>43490</v>
      </c>
      <c r="AE2006" s="7">
        <v>43490</v>
      </c>
      <c r="AF2006">
        <v>0</v>
      </c>
      <c r="AG2006" t="s">
        <v>53</v>
      </c>
      <c r="AH2006" s="2">
        <v>0</v>
      </c>
      <c r="AI2006" s="1">
        <v>0</v>
      </c>
      <c r="AJ2006" s="1">
        <v>0</v>
      </c>
      <c r="AK2006" s="6" t="str">
        <f>+IF(Tabla1[[#This Row],[REQUEST_TY]]="SR MANTENIMIENTO CORRECTIVO", "EMERGENCIA", "OTROS")</f>
        <v>EMERGENCIA</v>
      </c>
      <c r="AL2006" s="6" t="str">
        <f>+_xlfn.IFS(Tabla1[[#This Row],[Veces obj]]&lt;=1,"0-1",Tabla1[[#This Row],[Veces obj]]&lt;=2,"1-2",Tabla1[[#This Row],[Veces obj]]&lt;=3,"2-3",TRUE,"&gt;3")</f>
        <v>0-1</v>
      </c>
      <c r="AM2006" s="6" t="str">
        <f>+_xlfn.IFS(MONTH(Tabla1[[#This Row],[MES]])&lt;=3,"Q1",MONTH(Tabla1[[#This Row],[MES]])&lt;=6,"Q2",MONTH(Tabla1[[#This Row],[MES]])&lt;=9,"Q3",TRUE,"Q4")</f>
        <v>Q1</v>
      </c>
      <c r="AN2006" t="str">
        <f>+IFERROR(VLOOKUP(Tabla1[[#This Row],[CUENTA]],CTAS[],2,0),"OTROS")</f>
        <v>OTROS</v>
      </c>
      <c r="AP2006" t="str">
        <f>+IFERROR(VLOOKUP(Tabla1[[#This Row],[EMPLEADO]],IS[],3,0),"OTROS")</f>
        <v>OTROS</v>
      </c>
      <c r="AQ2006" t="str">
        <f>+IFERROR(VLOOKUP(Tabla1[[#This Row],[EMPLEADO]],IS[[NÓMINA]:[INGENIERO]],2,0),"OTROS")</f>
        <v>OTROS</v>
      </c>
    </row>
    <row r="2007" spans="1:43" x14ac:dyDescent="0.25">
      <c r="A2007" t="s">
        <v>4444</v>
      </c>
      <c r="B2007">
        <v>1</v>
      </c>
      <c r="C2007" t="s">
        <v>6687</v>
      </c>
      <c r="D2007" t="s">
        <v>3691</v>
      </c>
      <c r="E2007" t="s">
        <v>3742</v>
      </c>
      <c r="F2007" t="s">
        <v>6688</v>
      </c>
      <c r="G2007" s="17" t="s">
        <v>4490</v>
      </c>
      <c r="H2007" t="s">
        <v>691</v>
      </c>
      <c r="I2007" t="s">
        <v>43</v>
      </c>
      <c r="J2007" t="s">
        <v>8</v>
      </c>
      <c r="K2007" t="s">
        <v>3745</v>
      </c>
      <c r="L2007" t="s">
        <v>4491</v>
      </c>
      <c r="M2007" t="s">
        <v>1298</v>
      </c>
      <c r="N2007">
        <v>0</v>
      </c>
      <c r="O2007" t="s">
        <v>47</v>
      </c>
      <c r="P2007" t="s">
        <v>822</v>
      </c>
      <c r="Q2007" t="s">
        <v>48</v>
      </c>
      <c r="R2007" t="s">
        <v>49</v>
      </c>
      <c r="S2007" t="s">
        <v>50</v>
      </c>
      <c r="T2007" t="s">
        <v>51</v>
      </c>
      <c r="U2007" t="s">
        <v>52</v>
      </c>
      <c r="V2007">
        <v>1</v>
      </c>
      <c r="W2007" s="1">
        <v>715.00000000000011</v>
      </c>
      <c r="X2007">
        <v>0</v>
      </c>
      <c r="Y2007">
        <v>5</v>
      </c>
      <c r="Z2007">
        <v>5</v>
      </c>
      <c r="AA2007">
        <v>1</v>
      </c>
      <c r="AB2007" s="2">
        <v>0</v>
      </c>
      <c r="AC2007" s="1">
        <v>0</v>
      </c>
      <c r="AD2007" s="7">
        <v>43516</v>
      </c>
      <c r="AE2007" s="7">
        <v>43518</v>
      </c>
      <c r="AF2007">
        <v>2</v>
      </c>
      <c r="AG2007" t="s">
        <v>1680</v>
      </c>
      <c r="AH2007" s="2">
        <v>0</v>
      </c>
      <c r="AI2007" s="1">
        <v>0</v>
      </c>
      <c r="AJ2007" s="1">
        <v>0</v>
      </c>
      <c r="AK2007" s="6" t="str">
        <f>+IF(Tabla1[[#This Row],[REQUEST_TY]]="SR MANTENIMIENTO CORRECTIVO", "EMERGENCIA", "OTROS")</f>
        <v>OTROS</v>
      </c>
      <c r="AL2007" s="6" t="str">
        <f>+_xlfn.IFS(Tabla1[[#This Row],[Veces obj]]&lt;=1,"0-1",Tabla1[[#This Row],[Veces obj]]&lt;=2,"1-2",Tabla1[[#This Row],[Veces obj]]&lt;=3,"2-3",TRUE,"&gt;3")</f>
        <v>0-1</v>
      </c>
      <c r="AM2007" s="6" t="str">
        <f>+_xlfn.IFS(MONTH(Tabla1[[#This Row],[MES]])&lt;=3,"Q1",MONTH(Tabla1[[#This Row],[MES]])&lt;=6,"Q2",MONTH(Tabla1[[#This Row],[MES]])&lt;=9,"Q3",TRUE,"Q4")</f>
        <v>Q1</v>
      </c>
      <c r="AN2007" t="str">
        <f>+IFERROR(VLOOKUP(Tabla1[[#This Row],[CUENTA]],CTAS[],2,0),"OTROS")</f>
        <v>OTROS</v>
      </c>
      <c r="AP2007" t="str">
        <f>+IFERROR(VLOOKUP(Tabla1[[#This Row],[EMPLEADO]],IS[],3,0),"OTROS")</f>
        <v>OTROS</v>
      </c>
      <c r="AQ2007" t="str">
        <f>+IFERROR(VLOOKUP(Tabla1[[#This Row],[EMPLEADO]],IS[[NÓMINA]:[INGENIERO]],2,0),"OTROS")</f>
        <v>OTROS</v>
      </c>
    </row>
    <row r="2008" spans="1:43" x14ac:dyDescent="0.25">
      <c r="A2008" t="s">
        <v>4444</v>
      </c>
      <c r="B2008">
        <v>1</v>
      </c>
      <c r="C2008" t="s">
        <v>6762</v>
      </c>
      <c r="D2008" t="s">
        <v>3691</v>
      </c>
      <c r="E2008" t="s">
        <v>3742</v>
      </c>
      <c r="F2008" t="s">
        <v>6763</v>
      </c>
      <c r="G2008" s="17" t="s">
        <v>4510</v>
      </c>
      <c r="H2008" t="s">
        <v>1572</v>
      </c>
      <c r="I2008" t="s">
        <v>43</v>
      </c>
      <c r="J2008" t="s">
        <v>8</v>
      </c>
      <c r="K2008" t="s">
        <v>3745</v>
      </c>
      <c r="L2008" t="s">
        <v>4511</v>
      </c>
      <c r="M2008" t="s">
        <v>1957</v>
      </c>
      <c r="N2008">
        <v>0</v>
      </c>
      <c r="O2008" t="s">
        <v>47</v>
      </c>
      <c r="P2008" t="s">
        <v>822</v>
      </c>
      <c r="Q2008" t="s">
        <v>48</v>
      </c>
      <c r="R2008" t="s">
        <v>49</v>
      </c>
      <c r="S2008" t="s">
        <v>50</v>
      </c>
      <c r="T2008" t="s">
        <v>51</v>
      </c>
      <c r="U2008" t="s">
        <v>52</v>
      </c>
      <c r="V2008">
        <v>1</v>
      </c>
      <c r="W2008" s="1">
        <v>715.00000000000011</v>
      </c>
      <c r="X2008">
        <v>0</v>
      </c>
      <c r="Y2008">
        <v>5</v>
      </c>
      <c r="Z2008">
        <v>5</v>
      </c>
      <c r="AA2008">
        <v>1</v>
      </c>
      <c r="AB2008" s="2">
        <v>0</v>
      </c>
      <c r="AC2008" s="1">
        <v>0</v>
      </c>
      <c r="AD2008" s="7">
        <v>43516</v>
      </c>
      <c r="AE2008" s="7">
        <v>43517</v>
      </c>
      <c r="AF2008">
        <v>1</v>
      </c>
      <c r="AG2008" t="s">
        <v>53</v>
      </c>
      <c r="AH2008" s="2">
        <v>0</v>
      </c>
      <c r="AI2008" s="1">
        <v>0</v>
      </c>
      <c r="AJ2008" s="1">
        <v>0</v>
      </c>
      <c r="AK2008" s="6" t="str">
        <f>+IF(Tabla1[[#This Row],[REQUEST_TY]]="SR MANTENIMIENTO CORRECTIVO", "EMERGENCIA", "OTROS")</f>
        <v>OTROS</v>
      </c>
      <c r="AL2008" s="6" t="str">
        <f>+_xlfn.IFS(Tabla1[[#This Row],[Veces obj]]&lt;=1,"0-1",Tabla1[[#This Row],[Veces obj]]&lt;=2,"1-2",Tabla1[[#This Row],[Veces obj]]&lt;=3,"2-3",TRUE,"&gt;3")</f>
        <v>0-1</v>
      </c>
      <c r="AM2008" s="6" t="str">
        <f>+_xlfn.IFS(MONTH(Tabla1[[#This Row],[MES]])&lt;=3,"Q1",MONTH(Tabla1[[#This Row],[MES]])&lt;=6,"Q2",MONTH(Tabla1[[#This Row],[MES]])&lt;=9,"Q3",TRUE,"Q4")</f>
        <v>Q1</v>
      </c>
      <c r="AN2008" t="str">
        <f>+IFERROR(VLOOKUP(Tabla1[[#This Row],[CUENTA]],CTAS[],2,0),"OTROS")</f>
        <v>OTROS</v>
      </c>
      <c r="AP2008" t="str">
        <f>+IFERROR(VLOOKUP(Tabla1[[#This Row],[EMPLEADO]],IS[],3,0),"OTROS")</f>
        <v>OTROS</v>
      </c>
      <c r="AQ2008" t="str">
        <f>+IFERROR(VLOOKUP(Tabla1[[#This Row],[EMPLEADO]],IS[[NÓMINA]:[INGENIERO]],2,0),"OTROS")</f>
        <v>OTROS</v>
      </c>
    </row>
    <row r="2009" spans="1:43" x14ac:dyDescent="0.25">
      <c r="A2009" t="s">
        <v>4444</v>
      </c>
      <c r="B2009">
        <v>1</v>
      </c>
      <c r="C2009" t="s">
        <v>6770</v>
      </c>
      <c r="D2009" t="s">
        <v>3370</v>
      </c>
      <c r="E2009" t="s">
        <v>39</v>
      </c>
      <c r="F2009" t="s">
        <v>6771</v>
      </c>
      <c r="G2009" s="17" t="s">
        <v>6772</v>
      </c>
      <c r="H2009" t="s">
        <v>58</v>
      </c>
      <c r="I2009" t="s">
        <v>43</v>
      </c>
      <c r="J2009" t="s">
        <v>8</v>
      </c>
      <c r="K2009" t="s">
        <v>1889</v>
      </c>
      <c r="L2009" t="s">
        <v>6773</v>
      </c>
      <c r="M2009" t="s">
        <v>222</v>
      </c>
      <c r="N2009">
        <v>0</v>
      </c>
      <c r="O2009" t="s">
        <v>47</v>
      </c>
      <c r="P2009" t="s">
        <v>822</v>
      </c>
      <c r="Q2009" t="s">
        <v>48</v>
      </c>
      <c r="R2009" t="s">
        <v>49</v>
      </c>
      <c r="S2009" t="s">
        <v>50</v>
      </c>
      <c r="T2009" t="s">
        <v>51</v>
      </c>
      <c r="U2009" t="s">
        <v>52</v>
      </c>
      <c r="V2009">
        <v>1</v>
      </c>
      <c r="W2009" s="1">
        <v>1072.5000000000002</v>
      </c>
      <c r="X2009">
        <v>0</v>
      </c>
      <c r="Y2009">
        <v>5</v>
      </c>
      <c r="Z2009">
        <v>5</v>
      </c>
      <c r="AA2009">
        <v>1</v>
      </c>
      <c r="AB2009" s="2">
        <v>0</v>
      </c>
      <c r="AC2009" s="1">
        <v>0</v>
      </c>
      <c r="AD2009" s="7">
        <v>43524</v>
      </c>
      <c r="AE2009" s="7">
        <v>43524</v>
      </c>
      <c r="AF2009">
        <v>0</v>
      </c>
      <c r="AG2009" t="s">
        <v>53</v>
      </c>
      <c r="AH2009" s="2">
        <v>0</v>
      </c>
      <c r="AI2009" s="1">
        <v>0</v>
      </c>
      <c r="AJ2009" s="1">
        <v>0</v>
      </c>
      <c r="AK2009" s="6" t="str">
        <f>+IF(Tabla1[[#This Row],[REQUEST_TY]]="SR MANTENIMIENTO CORRECTIVO", "EMERGENCIA", "OTROS")</f>
        <v>OTROS</v>
      </c>
      <c r="AL2009" s="6" t="str">
        <f>+_xlfn.IFS(Tabla1[[#This Row],[Veces obj]]&lt;=1,"0-1",Tabla1[[#This Row],[Veces obj]]&lt;=2,"1-2",Tabla1[[#This Row],[Veces obj]]&lt;=3,"2-3",TRUE,"&gt;3")</f>
        <v>0-1</v>
      </c>
      <c r="AM2009" s="6" t="str">
        <f>+_xlfn.IFS(MONTH(Tabla1[[#This Row],[MES]])&lt;=3,"Q1",MONTH(Tabla1[[#This Row],[MES]])&lt;=6,"Q2",MONTH(Tabla1[[#This Row],[MES]])&lt;=9,"Q3",TRUE,"Q4")</f>
        <v>Q1</v>
      </c>
      <c r="AN2009" t="str">
        <f>+IFERROR(VLOOKUP(Tabla1[[#This Row],[CUENTA]],CTAS[],2,0),"OTROS")</f>
        <v>OTROS</v>
      </c>
      <c r="AP2009" t="str">
        <f>+IFERROR(VLOOKUP(Tabla1[[#This Row],[EMPLEADO]],IS[],3,0),"OTROS")</f>
        <v>OTROS</v>
      </c>
      <c r="AQ2009" t="str">
        <f>+IFERROR(VLOOKUP(Tabla1[[#This Row],[EMPLEADO]],IS[[NÓMINA]:[INGENIERO]],2,0),"OTROS")</f>
        <v>OTROS</v>
      </c>
    </row>
    <row r="2010" spans="1:43" x14ac:dyDescent="0.25">
      <c r="A2010" t="s">
        <v>4444</v>
      </c>
      <c r="B2010">
        <v>1</v>
      </c>
      <c r="C2010" t="s">
        <v>6791</v>
      </c>
      <c r="D2010" t="s">
        <v>3691</v>
      </c>
      <c r="E2010" t="s">
        <v>3742</v>
      </c>
      <c r="F2010" t="s">
        <v>6792</v>
      </c>
      <c r="G2010" s="17" t="s">
        <v>4451</v>
      </c>
      <c r="H2010" t="s">
        <v>691</v>
      </c>
      <c r="I2010" t="s">
        <v>43</v>
      </c>
      <c r="J2010" t="s">
        <v>8</v>
      </c>
      <c r="K2010" t="s">
        <v>3745</v>
      </c>
      <c r="L2010" t="s">
        <v>4452</v>
      </c>
      <c r="M2010" t="s">
        <v>640</v>
      </c>
      <c r="N2010">
        <v>0</v>
      </c>
      <c r="O2010" t="s">
        <v>47</v>
      </c>
      <c r="P2010" t="s">
        <v>822</v>
      </c>
      <c r="Q2010" t="s">
        <v>48</v>
      </c>
      <c r="R2010" t="s">
        <v>49</v>
      </c>
      <c r="S2010" t="s">
        <v>50</v>
      </c>
      <c r="T2010" t="s">
        <v>51</v>
      </c>
      <c r="U2010" t="s">
        <v>52</v>
      </c>
      <c r="V2010">
        <v>1</v>
      </c>
      <c r="W2010" s="1">
        <v>715.00000000000011</v>
      </c>
      <c r="X2010">
        <v>0</v>
      </c>
      <c r="Y2010">
        <v>5</v>
      </c>
      <c r="Z2010">
        <v>5</v>
      </c>
      <c r="AA2010">
        <v>1</v>
      </c>
      <c r="AB2010" s="2">
        <v>0</v>
      </c>
      <c r="AC2010" s="1">
        <v>0</v>
      </c>
      <c r="AD2010" s="7">
        <v>43517</v>
      </c>
      <c r="AE2010" s="7">
        <v>43518</v>
      </c>
      <c r="AF2010">
        <v>1</v>
      </c>
      <c r="AG2010" t="s">
        <v>53</v>
      </c>
      <c r="AH2010" s="2">
        <v>0</v>
      </c>
      <c r="AI2010" s="1">
        <v>0</v>
      </c>
      <c r="AJ2010" s="1">
        <v>0</v>
      </c>
      <c r="AK2010" s="6" t="str">
        <f>+IF(Tabla1[[#This Row],[REQUEST_TY]]="SR MANTENIMIENTO CORRECTIVO", "EMERGENCIA", "OTROS")</f>
        <v>OTROS</v>
      </c>
      <c r="AL2010" s="6" t="str">
        <f>+_xlfn.IFS(Tabla1[[#This Row],[Veces obj]]&lt;=1,"0-1",Tabla1[[#This Row],[Veces obj]]&lt;=2,"1-2",Tabla1[[#This Row],[Veces obj]]&lt;=3,"2-3",TRUE,"&gt;3")</f>
        <v>0-1</v>
      </c>
      <c r="AM2010" s="6" t="str">
        <f>+_xlfn.IFS(MONTH(Tabla1[[#This Row],[MES]])&lt;=3,"Q1",MONTH(Tabla1[[#This Row],[MES]])&lt;=6,"Q2",MONTH(Tabla1[[#This Row],[MES]])&lt;=9,"Q3",TRUE,"Q4")</f>
        <v>Q1</v>
      </c>
      <c r="AN2010" t="str">
        <f>+IFERROR(VLOOKUP(Tabla1[[#This Row],[CUENTA]],CTAS[],2,0),"OTROS")</f>
        <v>OTROS</v>
      </c>
      <c r="AP2010" t="str">
        <f>+IFERROR(VLOOKUP(Tabla1[[#This Row],[EMPLEADO]],IS[],3,0),"OTROS")</f>
        <v>OTROS</v>
      </c>
      <c r="AQ2010" t="str">
        <f>+IFERROR(VLOOKUP(Tabla1[[#This Row],[EMPLEADO]],IS[[NÓMINA]:[INGENIERO]],2,0),"OTROS")</f>
        <v>OTROS</v>
      </c>
    </row>
    <row r="2011" spans="1:43" x14ac:dyDescent="0.25">
      <c r="A2011" t="s">
        <v>4444</v>
      </c>
      <c r="B2011">
        <v>1</v>
      </c>
      <c r="C2011" t="s">
        <v>6804</v>
      </c>
      <c r="D2011" t="s">
        <v>3370</v>
      </c>
      <c r="E2011" t="s">
        <v>3742</v>
      </c>
      <c r="F2011" t="s">
        <v>6805</v>
      </c>
      <c r="G2011" s="17" t="s">
        <v>4506</v>
      </c>
      <c r="H2011" t="s">
        <v>101</v>
      </c>
      <c r="I2011" t="s">
        <v>43</v>
      </c>
      <c r="J2011" t="s">
        <v>8</v>
      </c>
      <c r="K2011" t="s">
        <v>3745</v>
      </c>
      <c r="L2011" t="s">
        <v>4507</v>
      </c>
      <c r="M2011" t="s">
        <v>1817</v>
      </c>
      <c r="N2011">
        <v>0</v>
      </c>
      <c r="O2011" t="s">
        <v>105</v>
      </c>
      <c r="P2011" t="s">
        <v>822</v>
      </c>
      <c r="Q2011" t="s">
        <v>48</v>
      </c>
      <c r="R2011" t="s">
        <v>49</v>
      </c>
      <c r="S2011" t="s">
        <v>50</v>
      </c>
      <c r="T2011" t="s">
        <v>51</v>
      </c>
      <c r="U2011" t="s">
        <v>52</v>
      </c>
      <c r="V2011">
        <v>1</v>
      </c>
      <c r="W2011" s="1">
        <v>702</v>
      </c>
      <c r="X2011">
        <v>0</v>
      </c>
      <c r="Y2011">
        <v>5</v>
      </c>
      <c r="Z2011">
        <v>5</v>
      </c>
      <c r="AA2011">
        <v>1</v>
      </c>
      <c r="AB2011" s="2">
        <v>0</v>
      </c>
      <c r="AC2011" s="1">
        <v>0</v>
      </c>
      <c r="AD2011" s="7">
        <v>43517</v>
      </c>
      <c r="AE2011" s="7">
        <v>43518</v>
      </c>
      <c r="AF2011">
        <v>1</v>
      </c>
      <c r="AG2011" t="s">
        <v>53</v>
      </c>
      <c r="AH2011" s="2">
        <v>0</v>
      </c>
      <c r="AI2011" s="1">
        <v>0</v>
      </c>
      <c r="AJ2011" s="1">
        <v>0</v>
      </c>
      <c r="AK2011" s="6" t="str">
        <f>+IF(Tabla1[[#This Row],[REQUEST_TY]]="SR MANTENIMIENTO CORRECTIVO", "EMERGENCIA", "OTROS")</f>
        <v>OTROS</v>
      </c>
      <c r="AL2011" s="6" t="str">
        <f>+_xlfn.IFS(Tabla1[[#This Row],[Veces obj]]&lt;=1,"0-1",Tabla1[[#This Row],[Veces obj]]&lt;=2,"1-2",Tabla1[[#This Row],[Veces obj]]&lt;=3,"2-3",TRUE,"&gt;3")</f>
        <v>0-1</v>
      </c>
      <c r="AM2011" s="6" t="str">
        <f>+_xlfn.IFS(MONTH(Tabla1[[#This Row],[MES]])&lt;=3,"Q1",MONTH(Tabla1[[#This Row],[MES]])&lt;=6,"Q2",MONTH(Tabla1[[#This Row],[MES]])&lt;=9,"Q3",TRUE,"Q4")</f>
        <v>Q1</v>
      </c>
      <c r="AN2011" t="str">
        <f>+IFERROR(VLOOKUP(Tabla1[[#This Row],[CUENTA]],CTAS[],2,0),"OTROS")</f>
        <v>OTROS</v>
      </c>
      <c r="AP2011" t="str">
        <f>+IFERROR(VLOOKUP(Tabla1[[#This Row],[EMPLEADO]],IS[],3,0),"OTROS")</f>
        <v>OTROS</v>
      </c>
      <c r="AQ2011" t="str">
        <f>+IFERROR(VLOOKUP(Tabla1[[#This Row],[EMPLEADO]],IS[[NÓMINA]:[INGENIERO]],2,0),"OTROS")</f>
        <v>OTROS</v>
      </c>
    </row>
    <row r="2012" spans="1:43" x14ac:dyDescent="0.25">
      <c r="A2012" t="s">
        <v>4444</v>
      </c>
      <c r="B2012">
        <v>1</v>
      </c>
      <c r="C2012" t="s">
        <v>6806</v>
      </c>
      <c r="D2012" t="s">
        <v>3370</v>
      </c>
      <c r="E2012" t="s">
        <v>3742</v>
      </c>
      <c r="F2012" t="s">
        <v>6807</v>
      </c>
      <c r="G2012" s="17" t="s">
        <v>4494</v>
      </c>
      <c r="H2012" t="s">
        <v>246</v>
      </c>
      <c r="I2012" t="s">
        <v>43</v>
      </c>
      <c r="J2012" t="s">
        <v>8</v>
      </c>
      <c r="K2012" t="s">
        <v>3745</v>
      </c>
      <c r="L2012" t="s">
        <v>4495</v>
      </c>
      <c r="M2012" t="s">
        <v>1817</v>
      </c>
      <c r="N2012">
        <v>0</v>
      </c>
      <c r="O2012" t="s">
        <v>105</v>
      </c>
      <c r="P2012" t="s">
        <v>822</v>
      </c>
      <c r="Q2012" t="s">
        <v>48</v>
      </c>
      <c r="R2012" t="s">
        <v>49</v>
      </c>
      <c r="S2012" t="s">
        <v>50</v>
      </c>
      <c r="T2012" t="s">
        <v>51</v>
      </c>
      <c r="U2012" t="s">
        <v>52</v>
      </c>
      <c r="V2012">
        <v>1</v>
      </c>
      <c r="W2012" s="1">
        <v>702</v>
      </c>
      <c r="X2012">
        <v>0</v>
      </c>
      <c r="Y2012">
        <v>5</v>
      </c>
      <c r="Z2012">
        <v>5</v>
      </c>
      <c r="AA2012">
        <v>1</v>
      </c>
      <c r="AB2012" s="2">
        <v>0</v>
      </c>
      <c r="AC2012" s="1">
        <v>0</v>
      </c>
      <c r="AD2012" s="7">
        <v>43517</v>
      </c>
      <c r="AE2012" s="7">
        <v>43517</v>
      </c>
      <c r="AF2012">
        <v>0</v>
      </c>
      <c r="AG2012" t="s">
        <v>53</v>
      </c>
      <c r="AH2012" s="2">
        <v>0</v>
      </c>
      <c r="AI2012" s="1">
        <v>0</v>
      </c>
      <c r="AJ2012" s="1">
        <v>0</v>
      </c>
      <c r="AK2012" s="6" t="str">
        <f>+IF(Tabla1[[#This Row],[REQUEST_TY]]="SR MANTENIMIENTO CORRECTIVO", "EMERGENCIA", "OTROS")</f>
        <v>OTROS</v>
      </c>
      <c r="AL2012" s="6" t="str">
        <f>+_xlfn.IFS(Tabla1[[#This Row],[Veces obj]]&lt;=1,"0-1",Tabla1[[#This Row],[Veces obj]]&lt;=2,"1-2",Tabla1[[#This Row],[Veces obj]]&lt;=3,"2-3",TRUE,"&gt;3")</f>
        <v>0-1</v>
      </c>
      <c r="AM2012" s="6" t="str">
        <f>+_xlfn.IFS(MONTH(Tabla1[[#This Row],[MES]])&lt;=3,"Q1",MONTH(Tabla1[[#This Row],[MES]])&lt;=6,"Q2",MONTH(Tabla1[[#This Row],[MES]])&lt;=9,"Q3",TRUE,"Q4")</f>
        <v>Q1</v>
      </c>
      <c r="AN2012" t="str">
        <f>+IFERROR(VLOOKUP(Tabla1[[#This Row],[CUENTA]],CTAS[],2,0),"OTROS")</f>
        <v>OTROS</v>
      </c>
      <c r="AP2012" t="str">
        <f>+IFERROR(VLOOKUP(Tabla1[[#This Row],[EMPLEADO]],IS[],3,0),"OTROS")</f>
        <v>OTROS</v>
      </c>
      <c r="AQ2012" t="str">
        <f>+IFERROR(VLOOKUP(Tabla1[[#This Row],[EMPLEADO]],IS[[NÓMINA]:[INGENIERO]],2,0),"OTROS")</f>
        <v>OTROS</v>
      </c>
    </row>
    <row r="2013" spans="1:43" x14ac:dyDescent="0.25">
      <c r="A2013" t="s">
        <v>4444</v>
      </c>
      <c r="B2013">
        <v>1</v>
      </c>
      <c r="C2013" t="s">
        <v>6808</v>
      </c>
      <c r="D2013" t="s">
        <v>3370</v>
      </c>
      <c r="E2013" t="s">
        <v>3742</v>
      </c>
      <c r="F2013" t="s">
        <v>6809</v>
      </c>
      <c r="G2013" s="17" t="s">
        <v>4497</v>
      </c>
      <c r="H2013" t="s">
        <v>246</v>
      </c>
      <c r="I2013" t="s">
        <v>43</v>
      </c>
      <c r="J2013" t="s">
        <v>8</v>
      </c>
      <c r="K2013" t="s">
        <v>3745</v>
      </c>
      <c r="L2013" t="s">
        <v>4498</v>
      </c>
      <c r="M2013" t="s">
        <v>1817</v>
      </c>
      <c r="N2013">
        <v>0</v>
      </c>
      <c r="O2013" t="s">
        <v>105</v>
      </c>
      <c r="P2013" t="s">
        <v>822</v>
      </c>
      <c r="Q2013" t="s">
        <v>48</v>
      </c>
      <c r="R2013" t="s">
        <v>49</v>
      </c>
      <c r="S2013" t="s">
        <v>50</v>
      </c>
      <c r="T2013" t="s">
        <v>51</v>
      </c>
      <c r="U2013" t="s">
        <v>52</v>
      </c>
      <c r="V2013">
        <v>1</v>
      </c>
      <c r="W2013" s="1">
        <v>702</v>
      </c>
      <c r="X2013">
        <v>0</v>
      </c>
      <c r="Y2013">
        <v>5</v>
      </c>
      <c r="Z2013">
        <v>5</v>
      </c>
      <c r="AA2013">
        <v>1</v>
      </c>
      <c r="AB2013" s="2">
        <v>0</v>
      </c>
      <c r="AC2013" s="1">
        <v>0</v>
      </c>
      <c r="AD2013" s="7">
        <v>43518</v>
      </c>
      <c r="AE2013" s="7">
        <v>43518</v>
      </c>
      <c r="AF2013">
        <v>0</v>
      </c>
      <c r="AG2013" t="s">
        <v>53</v>
      </c>
      <c r="AH2013" s="2">
        <v>0</v>
      </c>
      <c r="AI2013" s="1">
        <v>0</v>
      </c>
      <c r="AJ2013" s="1">
        <v>0</v>
      </c>
      <c r="AK2013" s="6" t="str">
        <f>+IF(Tabla1[[#This Row],[REQUEST_TY]]="SR MANTENIMIENTO CORRECTIVO", "EMERGENCIA", "OTROS")</f>
        <v>OTROS</v>
      </c>
      <c r="AL2013" s="6" t="str">
        <f>+_xlfn.IFS(Tabla1[[#This Row],[Veces obj]]&lt;=1,"0-1",Tabla1[[#This Row],[Veces obj]]&lt;=2,"1-2",Tabla1[[#This Row],[Veces obj]]&lt;=3,"2-3",TRUE,"&gt;3")</f>
        <v>0-1</v>
      </c>
      <c r="AM2013" s="6" t="str">
        <f>+_xlfn.IFS(MONTH(Tabla1[[#This Row],[MES]])&lt;=3,"Q1",MONTH(Tabla1[[#This Row],[MES]])&lt;=6,"Q2",MONTH(Tabla1[[#This Row],[MES]])&lt;=9,"Q3",TRUE,"Q4")</f>
        <v>Q1</v>
      </c>
      <c r="AN2013" t="str">
        <f>+IFERROR(VLOOKUP(Tabla1[[#This Row],[CUENTA]],CTAS[],2,0),"OTROS")</f>
        <v>OTROS</v>
      </c>
      <c r="AP2013" t="str">
        <f>+IFERROR(VLOOKUP(Tabla1[[#This Row],[EMPLEADO]],IS[],3,0),"OTROS")</f>
        <v>OTROS</v>
      </c>
      <c r="AQ2013" t="str">
        <f>+IFERROR(VLOOKUP(Tabla1[[#This Row],[EMPLEADO]],IS[[NÓMINA]:[INGENIERO]],2,0),"OTROS")</f>
        <v>OTROS</v>
      </c>
    </row>
    <row r="2014" spans="1:43" x14ac:dyDescent="0.25">
      <c r="A2014" t="s">
        <v>4444</v>
      </c>
      <c r="B2014">
        <v>1</v>
      </c>
      <c r="C2014" t="s">
        <v>6815</v>
      </c>
      <c r="D2014" t="s">
        <v>3370</v>
      </c>
      <c r="E2014" t="s">
        <v>3742</v>
      </c>
      <c r="F2014" t="s">
        <v>6816</v>
      </c>
      <c r="G2014" s="17" t="s">
        <v>4503</v>
      </c>
      <c r="H2014" t="s">
        <v>271</v>
      </c>
      <c r="I2014" t="s">
        <v>43</v>
      </c>
      <c r="J2014" t="s">
        <v>8</v>
      </c>
      <c r="K2014" t="s">
        <v>3745</v>
      </c>
      <c r="L2014" t="s">
        <v>6817</v>
      </c>
      <c r="M2014" t="s">
        <v>248</v>
      </c>
      <c r="N2014">
        <v>0</v>
      </c>
      <c r="O2014" t="s">
        <v>105</v>
      </c>
      <c r="P2014" t="s">
        <v>822</v>
      </c>
      <c r="Q2014" t="s">
        <v>48</v>
      </c>
      <c r="R2014" t="s">
        <v>49</v>
      </c>
      <c r="S2014" t="s">
        <v>50</v>
      </c>
      <c r="T2014" t="s">
        <v>51</v>
      </c>
      <c r="U2014" t="s">
        <v>52</v>
      </c>
      <c r="V2014">
        <v>1</v>
      </c>
      <c r="W2014" s="1">
        <v>702</v>
      </c>
      <c r="X2014">
        <v>0</v>
      </c>
      <c r="Y2014">
        <v>5</v>
      </c>
      <c r="Z2014">
        <v>5</v>
      </c>
      <c r="AA2014">
        <v>1</v>
      </c>
      <c r="AB2014" s="2">
        <v>0</v>
      </c>
      <c r="AC2014" s="1">
        <v>0</v>
      </c>
      <c r="AD2014" s="7">
        <v>43517</v>
      </c>
      <c r="AE2014" s="7">
        <v>43518</v>
      </c>
      <c r="AF2014">
        <v>1</v>
      </c>
      <c r="AG2014" t="s">
        <v>53</v>
      </c>
      <c r="AH2014" s="2">
        <v>0</v>
      </c>
      <c r="AI2014" s="1">
        <v>0</v>
      </c>
      <c r="AJ2014" s="1">
        <v>0</v>
      </c>
      <c r="AK2014" s="6" t="str">
        <f>+IF(Tabla1[[#This Row],[REQUEST_TY]]="SR MANTENIMIENTO CORRECTIVO", "EMERGENCIA", "OTROS")</f>
        <v>OTROS</v>
      </c>
      <c r="AL2014" s="6" t="str">
        <f>+_xlfn.IFS(Tabla1[[#This Row],[Veces obj]]&lt;=1,"0-1",Tabla1[[#This Row],[Veces obj]]&lt;=2,"1-2",Tabla1[[#This Row],[Veces obj]]&lt;=3,"2-3",TRUE,"&gt;3")</f>
        <v>0-1</v>
      </c>
      <c r="AM2014" s="6" t="str">
        <f>+_xlfn.IFS(MONTH(Tabla1[[#This Row],[MES]])&lt;=3,"Q1",MONTH(Tabla1[[#This Row],[MES]])&lt;=6,"Q2",MONTH(Tabla1[[#This Row],[MES]])&lt;=9,"Q3",TRUE,"Q4")</f>
        <v>Q1</v>
      </c>
      <c r="AN2014" t="str">
        <f>+IFERROR(VLOOKUP(Tabla1[[#This Row],[CUENTA]],CTAS[],2,0),"OTROS")</f>
        <v>OTROS</v>
      </c>
      <c r="AP2014" t="str">
        <f>+IFERROR(VLOOKUP(Tabla1[[#This Row],[EMPLEADO]],IS[],3,0),"OTROS")</f>
        <v>OTROS</v>
      </c>
      <c r="AQ2014" t="str">
        <f>+IFERROR(VLOOKUP(Tabla1[[#This Row],[EMPLEADO]],IS[[NÓMINA]:[INGENIERO]],2,0),"OTROS")</f>
        <v>OTROS</v>
      </c>
    </row>
    <row r="2015" spans="1:43" x14ac:dyDescent="0.25">
      <c r="A2015" t="s">
        <v>4444</v>
      </c>
      <c r="B2015">
        <v>1</v>
      </c>
      <c r="C2015" t="s">
        <v>6833</v>
      </c>
      <c r="D2015" t="s">
        <v>3691</v>
      </c>
      <c r="E2015" t="s">
        <v>3742</v>
      </c>
      <c r="F2015" t="s">
        <v>6834</v>
      </c>
      <c r="G2015" s="17" t="s">
        <v>4522</v>
      </c>
      <c r="H2015" t="s">
        <v>691</v>
      </c>
      <c r="I2015" t="s">
        <v>43</v>
      </c>
      <c r="J2015" t="s">
        <v>8</v>
      </c>
      <c r="K2015" t="s">
        <v>3745</v>
      </c>
      <c r="L2015" t="s">
        <v>4523</v>
      </c>
      <c r="M2015" t="s">
        <v>640</v>
      </c>
      <c r="N2015">
        <v>0</v>
      </c>
      <c r="O2015" t="s">
        <v>47</v>
      </c>
      <c r="P2015" t="s">
        <v>822</v>
      </c>
      <c r="Q2015" t="s">
        <v>48</v>
      </c>
      <c r="R2015" t="s">
        <v>49</v>
      </c>
      <c r="S2015" t="s">
        <v>50</v>
      </c>
      <c r="T2015" t="s">
        <v>51</v>
      </c>
      <c r="U2015" t="s">
        <v>52</v>
      </c>
      <c r="V2015">
        <v>1</v>
      </c>
      <c r="W2015" s="1">
        <v>715.00000000000011</v>
      </c>
      <c r="X2015">
        <v>0</v>
      </c>
      <c r="Y2015">
        <v>5</v>
      </c>
      <c r="Z2015">
        <v>5</v>
      </c>
      <c r="AA2015">
        <v>1</v>
      </c>
      <c r="AB2015" s="2">
        <v>0</v>
      </c>
      <c r="AC2015" s="1">
        <v>0</v>
      </c>
      <c r="AD2015" s="7">
        <v>43517</v>
      </c>
      <c r="AE2015" s="7">
        <v>43518</v>
      </c>
      <c r="AF2015">
        <v>1</v>
      </c>
      <c r="AG2015" t="s">
        <v>53</v>
      </c>
      <c r="AH2015" s="2">
        <v>0</v>
      </c>
      <c r="AI2015" s="1">
        <v>0</v>
      </c>
      <c r="AJ2015" s="1">
        <v>0</v>
      </c>
      <c r="AK2015" s="6" t="str">
        <f>+IF(Tabla1[[#This Row],[REQUEST_TY]]="SR MANTENIMIENTO CORRECTIVO", "EMERGENCIA", "OTROS")</f>
        <v>OTROS</v>
      </c>
      <c r="AL2015" s="6" t="str">
        <f>+_xlfn.IFS(Tabla1[[#This Row],[Veces obj]]&lt;=1,"0-1",Tabla1[[#This Row],[Veces obj]]&lt;=2,"1-2",Tabla1[[#This Row],[Veces obj]]&lt;=3,"2-3",TRUE,"&gt;3")</f>
        <v>0-1</v>
      </c>
      <c r="AM2015" s="6" t="str">
        <f>+_xlfn.IFS(MONTH(Tabla1[[#This Row],[MES]])&lt;=3,"Q1",MONTH(Tabla1[[#This Row],[MES]])&lt;=6,"Q2",MONTH(Tabla1[[#This Row],[MES]])&lt;=9,"Q3",TRUE,"Q4")</f>
        <v>Q1</v>
      </c>
      <c r="AN2015" t="str">
        <f>+IFERROR(VLOOKUP(Tabla1[[#This Row],[CUENTA]],CTAS[],2,0),"OTROS")</f>
        <v>OTROS</v>
      </c>
      <c r="AP2015" t="str">
        <f>+IFERROR(VLOOKUP(Tabla1[[#This Row],[EMPLEADO]],IS[],3,0),"OTROS")</f>
        <v>OTROS</v>
      </c>
      <c r="AQ2015" t="str">
        <f>+IFERROR(VLOOKUP(Tabla1[[#This Row],[EMPLEADO]],IS[[NÓMINA]:[INGENIERO]],2,0),"OTROS")</f>
        <v>OTROS</v>
      </c>
    </row>
    <row r="2016" spans="1:43" x14ac:dyDescent="0.25">
      <c r="A2016" t="s">
        <v>4444</v>
      </c>
      <c r="B2016">
        <v>1</v>
      </c>
      <c r="C2016" t="s">
        <v>6842</v>
      </c>
      <c r="D2016" t="s">
        <v>3370</v>
      </c>
      <c r="E2016" t="s">
        <v>39</v>
      </c>
      <c r="F2016" t="s">
        <v>6843</v>
      </c>
      <c r="G2016" s="17" t="s">
        <v>6844</v>
      </c>
      <c r="H2016" t="s">
        <v>253</v>
      </c>
      <c r="I2016" t="s">
        <v>43</v>
      </c>
      <c r="J2016" t="s">
        <v>8</v>
      </c>
      <c r="K2016" t="s">
        <v>1889</v>
      </c>
      <c r="L2016" t="s">
        <v>6845</v>
      </c>
      <c r="M2016" t="s">
        <v>358</v>
      </c>
      <c r="N2016">
        <v>0</v>
      </c>
      <c r="O2016" t="s">
        <v>47</v>
      </c>
      <c r="P2016" t="s">
        <v>822</v>
      </c>
      <c r="Q2016" t="s">
        <v>48</v>
      </c>
      <c r="R2016" t="s">
        <v>49</v>
      </c>
      <c r="S2016" t="s">
        <v>50</v>
      </c>
      <c r="T2016" t="s">
        <v>51</v>
      </c>
      <c r="U2016" t="s">
        <v>52</v>
      </c>
      <c r="V2016">
        <v>1</v>
      </c>
      <c r="W2016" s="1">
        <v>1072.5000000000002</v>
      </c>
      <c r="X2016">
        <v>0</v>
      </c>
      <c r="Y2016">
        <v>5</v>
      </c>
      <c r="Z2016">
        <v>5</v>
      </c>
      <c r="AA2016">
        <v>1</v>
      </c>
      <c r="AB2016" s="2">
        <v>0</v>
      </c>
      <c r="AC2016" s="1">
        <v>0</v>
      </c>
      <c r="AD2016" s="7">
        <v>43517</v>
      </c>
      <c r="AE2016" s="7">
        <v>43517</v>
      </c>
      <c r="AF2016">
        <v>0</v>
      </c>
      <c r="AG2016" t="s">
        <v>53</v>
      </c>
      <c r="AH2016" s="2">
        <v>0</v>
      </c>
      <c r="AI2016" s="1">
        <v>0</v>
      </c>
      <c r="AJ2016" s="1">
        <v>0</v>
      </c>
      <c r="AK2016" s="6" t="str">
        <f>+IF(Tabla1[[#This Row],[REQUEST_TY]]="SR MANTENIMIENTO CORRECTIVO", "EMERGENCIA", "OTROS")</f>
        <v>OTROS</v>
      </c>
      <c r="AL2016" s="6" t="str">
        <f>+_xlfn.IFS(Tabla1[[#This Row],[Veces obj]]&lt;=1,"0-1",Tabla1[[#This Row],[Veces obj]]&lt;=2,"1-2",Tabla1[[#This Row],[Veces obj]]&lt;=3,"2-3",TRUE,"&gt;3")</f>
        <v>0-1</v>
      </c>
      <c r="AM2016" s="6" t="str">
        <f>+_xlfn.IFS(MONTH(Tabla1[[#This Row],[MES]])&lt;=3,"Q1",MONTH(Tabla1[[#This Row],[MES]])&lt;=6,"Q2",MONTH(Tabla1[[#This Row],[MES]])&lt;=9,"Q3",TRUE,"Q4")</f>
        <v>Q1</v>
      </c>
      <c r="AN2016" t="str">
        <f>+IFERROR(VLOOKUP(Tabla1[[#This Row],[CUENTA]],CTAS[],2,0),"OTROS")</f>
        <v>OTROS</v>
      </c>
      <c r="AP2016" t="str">
        <f>+IFERROR(VLOOKUP(Tabla1[[#This Row],[EMPLEADO]],IS[],3,0),"OTROS")</f>
        <v>OTROS</v>
      </c>
      <c r="AQ2016" t="str">
        <f>+IFERROR(VLOOKUP(Tabla1[[#This Row],[EMPLEADO]],IS[[NÓMINA]:[INGENIERO]],2,0),"OTROS")</f>
        <v>OTROS</v>
      </c>
    </row>
    <row r="2017" spans="1:43" x14ac:dyDescent="0.25">
      <c r="A2017" t="s">
        <v>4444</v>
      </c>
      <c r="B2017">
        <v>1</v>
      </c>
      <c r="C2017" t="s">
        <v>6846</v>
      </c>
      <c r="D2017" t="s">
        <v>3370</v>
      </c>
      <c r="E2017" t="s">
        <v>789</v>
      </c>
      <c r="F2017" t="s">
        <v>6847</v>
      </c>
      <c r="G2017" s="17" t="s">
        <v>6848</v>
      </c>
      <c r="H2017" t="s">
        <v>471</v>
      </c>
      <c r="I2017" t="s">
        <v>43</v>
      </c>
      <c r="J2017" t="s">
        <v>8</v>
      </c>
      <c r="K2017" t="s">
        <v>1889</v>
      </c>
      <c r="L2017" t="s">
        <v>6849</v>
      </c>
      <c r="M2017" t="s">
        <v>131</v>
      </c>
      <c r="N2017">
        <v>0</v>
      </c>
      <c r="O2017" t="s">
        <v>47</v>
      </c>
      <c r="P2017" t="s">
        <v>822</v>
      </c>
      <c r="Q2017" t="s">
        <v>48</v>
      </c>
      <c r="R2017" t="s">
        <v>242</v>
      </c>
      <c r="S2017" t="s">
        <v>64</v>
      </c>
      <c r="T2017" t="s">
        <v>51</v>
      </c>
      <c r="U2017" t="s">
        <v>96</v>
      </c>
      <c r="V2017">
        <v>1</v>
      </c>
      <c r="W2017" s="1">
        <v>2047.5</v>
      </c>
      <c r="X2017">
        <v>0</v>
      </c>
      <c r="Y2017">
        <v>5</v>
      </c>
      <c r="Z2017">
        <v>5</v>
      </c>
      <c r="AA2017">
        <v>1</v>
      </c>
      <c r="AB2017" s="2">
        <v>0</v>
      </c>
      <c r="AC2017" s="1">
        <v>0</v>
      </c>
      <c r="AD2017" s="7">
        <v>43517</v>
      </c>
      <c r="AE2017" s="7">
        <v>43524</v>
      </c>
      <c r="AF2017">
        <v>5</v>
      </c>
      <c r="AG2017" t="s">
        <v>823</v>
      </c>
      <c r="AH2017" s="2">
        <v>0</v>
      </c>
      <c r="AI2017" s="1">
        <v>0</v>
      </c>
      <c r="AJ2017" s="1">
        <v>0</v>
      </c>
      <c r="AK2017" s="6" t="str">
        <f>+IF(Tabla1[[#This Row],[REQUEST_TY]]="SR MANTENIMIENTO CORRECTIVO", "EMERGENCIA", "OTROS")</f>
        <v>OTROS</v>
      </c>
      <c r="AL2017" s="6" t="str">
        <f>+_xlfn.IFS(Tabla1[[#This Row],[Veces obj]]&lt;=1,"0-1",Tabla1[[#This Row],[Veces obj]]&lt;=2,"1-2",Tabla1[[#This Row],[Veces obj]]&lt;=3,"2-3",TRUE,"&gt;3")</f>
        <v>0-1</v>
      </c>
      <c r="AM2017" s="6" t="str">
        <f>+_xlfn.IFS(MONTH(Tabla1[[#This Row],[MES]])&lt;=3,"Q1",MONTH(Tabla1[[#This Row],[MES]])&lt;=6,"Q2",MONTH(Tabla1[[#This Row],[MES]])&lt;=9,"Q3",TRUE,"Q4")</f>
        <v>Q1</v>
      </c>
      <c r="AN2017" t="str">
        <f>+IFERROR(VLOOKUP(Tabla1[[#This Row],[CUENTA]],CTAS[],2,0),"OTROS")</f>
        <v>OTROS</v>
      </c>
      <c r="AP2017" t="str">
        <f>+IFERROR(VLOOKUP(Tabla1[[#This Row],[EMPLEADO]],IS[],3,0),"OTROS")</f>
        <v>OTROS</v>
      </c>
      <c r="AQ2017" t="str">
        <f>+IFERROR(VLOOKUP(Tabla1[[#This Row],[EMPLEADO]],IS[[NÓMINA]:[INGENIERO]],2,0),"OTROS")</f>
        <v>OTROS</v>
      </c>
    </row>
    <row r="2018" spans="1:43" x14ac:dyDescent="0.25">
      <c r="A2018" t="s">
        <v>4444</v>
      </c>
      <c r="B2018">
        <v>1</v>
      </c>
      <c r="C2018" t="s">
        <v>6850</v>
      </c>
      <c r="D2018" t="s">
        <v>3370</v>
      </c>
      <c r="E2018" t="s">
        <v>3400</v>
      </c>
      <c r="F2018" t="s">
        <v>6851</v>
      </c>
      <c r="G2018" s="17" t="s">
        <v>6852</v>
      </c>
      <c r="H2018" t="s">
        <v>409</v>
      </c>
      <c r="I2018" t="s">
        <v>43</v>
      </c>
      <c r="J2018" t="s">
        <v>8</v>
      </c>
      <c r="K2018" t="s">
        <v>1889</v>
      </c>
      <c r="L2018" t="s">
        <v>6853</v>
      </c>
      <c r="M2018" t="s">
        <v>411</v>
      </c>
      <c r="N2018">
        <v>0</v>
      </c>
      <c r="O2018" t="s">
        <v>47</v>
      </c>
      <c r="P2018" t="s">
        <v>822</v>
      </c>
      <c r="Q2018" t="s">
        <v>48</v>
      </c>
      <c r="R2018" t="s">
        <v>74</v>
      </c>
      <c r="S2018" t="s">
        <v>50</v>
      </c>
      <c r="T2018" t="s">
        <v>51</v>
      </c>
      <c r="U2018" t="s">
        <v>52</v>
      </c>
      <c r="V2018">
        <v>1</v>
      </c>
      <c r="W2018" s="1">
        <v>1072.5000000000002</v>
      </c>
      <c r="X2018">
        <v>0</v>
      </c>
      <c r="Y2018">
        <v>5</v>
      </c>
      <c r="Z2018">
        <v>5</v>
      </c>
      <c r="AA2018">
        <v>1</v>
      </c>
      <c r="AB2018" s="2">
        <v>0</v>
      </c>
      <c r="AC2018" s="1">
        <v>0</v>
      </c>
      <c r="AD2018" s="7">
        <v>43517</v>
      </c>
      <c r="AE2018" s="7">
        <v>43520</v>
      </c>
      <c r="AF2018">
        <v>1</v>
      </c>
      <c r="AG2018" t="s">
        <v>53</v>
      </c>
      <c r="AH2018" s="2">
        <v>0</v>
      </c>
      <c r="AI2018" s="1">
        <v>0</v>
      </c>
      <c r="AJ2018" s="1">
        <v>0</v>
      </c>
      <c r="AK2018" s="6" t="str">
        <f>+IF(Tabla1[[#This Row],[REQUEST_TY]]="SR MANTENIMIENTO CORRECTIVO", "EMERGENCIA", "OTROS")</f>
        <v>OTROS</v>
      </c>
      <c r="AL2018" s="6" t="str">
        <f>+_xlfn.IFS(Tabla1[[#This Row],[Veces obj]]&lt;=1,"0-1",Tabla1[[#This Row],[Veces obj]]&lt;=2,"1-2",Tabla1[[#This Row],[Veces obj]]&lt;=3,"2-3",TRUE,"&gt;3")</f>
        <v>0-1</v>
      </c>
      <c r="AM2018" s="6" t="str">
        <f>+_xlfn.IFS(MONTH(Tabla1[[#This Row],[MES]])&lt;=3,"Q1",MONTH(Tabla1[[#This Row],[MES]])&lt;=6,"Q2",MONTH(Tabla1[[#This Row],[MES]])&lt;=9,"Q3",TRUE,"Q4")</f>
        <v>Q1</v>
      </c>
      <c r="AN2018" t="str">
        <f>+IFERROR(VLOOKUP(Tabla1[[#This Row],[CUENTA]],CTAS[],2,0),"OTROS")</f>
        <v>OTROS</v>
      </c>
      <c r="AP2018" t="str">
        <f>+IFERROR(VLOOKUP(Tabla1[[#This Row],[EMPLEADO]],IS[],3,0),"OTROS")</f>
        <v>OTROS</v>
      </c>
      <c r="AQ2018" t="str">
        <f>+IFERROR(VLOOKUP(Tabla1[[#This Row],[EMPLEADO]],IS[[NÓMINA]:[INGENIERO]],2,0),"OTROS")</f>
        <v>OTROS</v>
      </c>
    </row>
    <row r="2019" spans="1:43" x14ac:dyDescent="0.25">
      <c r="A2019" t="s">
        <v>4444</v>
      </c>
      <c r="B2019">
        <v>1</v>
      </c>
      <c r="C2019" t="s">
        <v>6894</v>
      </c>
      <c r="D2019" t="s">
        <v>3691</v>
      </c>
      <c r="E2019" t="s">
        <v>558</v>
      </c>
      <c r="F2019" t="s">
        <v>6895</v>
      </c>
      <c r="G2019" s="17" t="s">
        <v>5706</v>
      </c>
      <c r="H2019" t="s">
        <v>409</v>
      </c>
      <c r="I2019" t="s">
        <v>43</v>
      </c>
      <c r="J2019" t="s">
        <v>8</v>
      </c>
      <c r="K2019" t="s">
        <v>71</v>
      </c>
      <c r="L2019" t="s">
        <v>5707</v>
      </c>
      <c r="M2019" t="s">
        <v>411</v>
      </c>
      <c r="N2019">
        <v>0</v>
      </c>
      <c r="O2019" t="s">
        <v>47</v>
      </c>
      <c r="P2019" t="s">
        <v>822</v>
      </c>
      <c r="Q2019" t="s">
        <v>48</v>
      </c>
      <c r="R2019" t="s">
        <v>95</v>
      </c>
      <c r="S2019" t="s">
        <v>64</v>
      </c>
      <c r="T2019" t="s">
        <v>51</v>
      </c>
      <c r="U2019" t="s">
        <v>96</v>
      </c>
      <c r="V2019">
        <v>1</v>
      </c>
      <c r="W2019" s="1">
        <v>1365</v>
      </c>
      <c r="X2019">
        <v>0</v>
      </c>
      <c r="Y2019">
        <v>5</v>
      </c>
      <c r="Z2019">
        <v>5</v>
      </c>
      <c r="AA2019">
        <v>1</v>
      </c>
      <c r="AB2019" s="2">
        <v>0</v>
      </c>
      <c r="AC2019" s="1">
        <v>0</v>
      </c>
      <c r="AD2019" s="7">
        <v>43517</v>
      </c>
      <c r="AE2019" s="7">
        <v>43517</v>
      </c>
      <c r="AF2019">
        <v>0</v>
      </c>
      <c r="AG2019" t="s">
        <v>53</v>
      </c>
      <c r="AH2019" s="2">
        <v>0</v>
      </c>
      <c r="AI2019" s="1">
        <v>0</v>
      </c>
      <c r="AJ2019" s="1">
        <v>0</v>
      </c>
      <c r="AK2019" s="6" t="str">
        <f>+IF(Tabla1[[#This Row],[REQUEST_TY]]="SR MANTENIMIENTO CORRECTIVO", "EMERGENCIA", "OTROS")</f>
        <v>OTROS</v>
      </c>
      <c r="AL2019" s="6" t="str">
        <f>+_xlfn.IFS(Tabla1[[#This Row],[Veces obj]]&lt;=1,"0-1",Tabla1[[#This Row],[Veces obj]]&lt;=2,"1-2",Tabla1[[#This Row],[Veces obj]]&lt;=3,"2-3",TRUE,"&gt;3")</f>
        <v>0-1</v>
      </c>
      <c r="AM2019" s="6" t="str">
        <f>+_xlfn.IFS(MONTH(Tabla1[[#This Row],[MES]])&lt;=3,"Q1",MONTH(Tabla1[[#This Row],[MES]])&lt;=6,"Q2",MONTH(Tabla1[[#This Row],[MES]])&lt;=9,"Q3",TRUE,"Q4")</f>
        <v>Q1</v>
      </c>
      <c r="AN2019" t="str">
        <f>+IFERROR(VLOOKUP(Tabla1[[#This Row],[CUENTA]],CTAS[],2,0),"OTROS")</f>
        <v>OTROS</v>
      </c>
      <c r="AP2019" t="str">
        <f>+IFERROR(VLOOKUP(Tabla1[[#This Row],[EMPLEADO]],IS[],3,0),"OTROS")</f>
        <v>OTROS</v>
      </c>
      <c r="AQ2019" t="str">
        <f>+IFERROR(VLOOKUP(Tabla1[[#This Row],[EMPLEADO]],IS[[NÓMINA]:[INGENIERO]],2,0),"OTROS")</f>
        <v>OTROS</v>
      </c>
    </row>
    <row r="2020" spans="1:43" x14ac:dyDescent="0.25">
      <c r="A2020" t="s">
        <v>4444</v>
      </c>
      <c r="B2020">
        <v>1</v>
      </c>
      <c r="C2020" t="s">
        <v>6896</v>
      </c>
      <c r="D2020" t="s">
        <v>3370</v>
      </c>
      <c r="E2020" t="s">
        <v>3742</v>
      </c>
      <c r="F2020" t="s">
        <v>6897</v>
      </c>
      <c r="G2020" s="17" t="s">
        <v>6898</v>
      </c>
      <c r="H2020" t="s">
        <v>58</v>
      </c>
      <c r="I2020" t="s">
        <v>43</v>
      </c>
      <c r="J2020" t="s">
        <v>8</v>
      </c>
      <c r="K2020" t="s">
        <v>3745</v>
      </c>
      <c r="L2020" t="s">
        <v>6899</v>
      </c>
      <c r="M2020" t="s">
        <v>1501</v>
      </c>
      <c r="N2020">
        <v>0</v>
      </c>
      <c r="O2020" t="s">
        <v>47</v>
      </c>
      <c r="P2020" t="s">
        <v>822</v>
      </c>
      <c r="Q2020" t="s">
        <v>48</v>
      </c>
      <c r="R2020" t="s">
        <v>49</v>
      </c>
      <c r="S2020" t="s">
        <v>50</v>
      </c>
      <c r="T2020" t="s">
        <v>51</v>
      </c>
      <c r="U2020" t="s">
        <v>52</v>
      </c>
      <c r="V2020">
        <v>1</v>
      </c>
      <c r="W2020" s="1">
        <v>1072.5000000000002</v>
      </c>
      <c r="X2020">
        <v>0</v>
      </c>
      <c r="Y2020">
        <v>5</v>
      </c>
      <c r="Z2020">
        <v>5</v>
      </c>
      <c r="AA2020">
        <v>1</v>
      </c>
      <c r="AB2020" s="2">
        <v>0</v>
      </c>
      <c r="AC2020" s="1">
        <v>0</v>
      </c>
      <c r="AD2020" s="7">
        <v>43521</v>
      </c>
      <c r="AE2020" s="7">
        <v>43522</v>
      </c>
      <c r="AF2020">
        <v>1</v>
      </c>
      <c r="AG2020" t="s">
        <v>53</v>
      </c>
      <c r="AH2020" s="2">
        <v>0</v>
      </c>
      <c r="AI2020" s="1">
        <v>0</v>
      </c>
      <c r="AJ2020" s="1">
        <v>0</v>
      </c>
      <c r="AK2020" s="6" t="str">
        <f>+IF(Tabla1[[#This Row],[REQUEST_TY]]="SR MANTENIMIENTO CORRECTIVO", "EMERGENCIA", "OTROS")</f>
        <v>OTROS</v>
      </c>
      <c r="AL2020" s="6" t="str">
        <f>+_xlfn.IFS(Tabla1[[#This Row],[Veces obj]]&lt;=1,"0-1",Tabla1[[#This Row],[Veces obj]]&lt;=2,"1-2",Tabla1[[#This Row],[Veces obj]]&lt;=3,"2-3",TRUE,"&gt;3")</f>
        <v>0-1</v>
      </c>
      <c r="AM2020" s="6" t="str">
        <f>+_xlfn.IFS(MONTH(Tabla1[[#This Row],[MES]])&lt;=3,"Q1",MONTH(Tabla1[[#This Row],[MES]])&lt;=6,"Q2",MONTH(Tabla1[[#This Row],[MES]])&lt;=9,"Q3",TRUE,"Q4")</f>
        <v>Q1</v>
      </c>
      <c r="AN2020" t="str">
        <f>+IFERROR(VLOOKUP(Tabla1[[#This Row],[CUENTA]],CTAS[],2,0),"OTROS")</f>
        <v>OTROS</v>
      </c>
      <c r="AP2020" t="str">
        <f>+IFERROR(VLOOKUP(Tabla1[[#This Row],[EMPLEADO]],IS[],3,0),"OTROS")</f>
        <v>OTROS</v>
      </c>
      <c r="AQ2020" t="str">
        <f>+IFERROR(VLOOKUP(Tabla1[[#This Row],[EMPLEADO]],IS[[NÓMINA]:[INGENIERO]],2,0),"OTROS")</f>
        <v>OTROS</v>
      </c>
    </row>
    <row r="2021" spans="1:43" x14ac:dyDescent="0.25">
      <c r="A2021" t="s">
        <v>4444</v>
      </c>
      <c r="B2021">
        <v>1</v>
      </c>
      <c r="C2021" t="s">
        <v>6900</v>
      </c>
      <c r="D2021" t="s">
        <v>3370</v>
      </c>
      <c r="E2021" t="s">
        <v>3742</v>
      </c>
      <c r="F2021" t="s">
        <v>6901</v>
      </c>
      <c r="G2021" s="17" t="s">
        <v>4464</v>
      </c>
      <c r="H2021" t="s">
        <v>220</v>
      </c>
      <c r="I2021" t="s">
        <v>43</v>
      </c>
      <c r="J2021" t="s">
        <v>8</v>
      </c>
      <c r="K2021" t="s">
        <v>3745</v>
      </c>
      <c r="L2021" t="s">
        <v>4465</v>
      </c>
      <c r="M2021" t="s">
        <v>736</v>
      </c>
      <c r="N2021">
        <v>0</v>
      </c>
      <c r="O2021" t="s">
        <v>47</v>
      </c>
      <c r="P2021" t="s">
        <v>822</v>
      </c>
      <c r="Q2021" t="s">
        <v>48</v>
      </c>
      <c r="R2021" t="s">
        <v>49</v>
      </c>
      <c r="S2021" t="s">
        <v>50</v>
      </c>
      <c r="T2021" t="s">
        <v>51</v>
      </c>
      <c r="U2021" t="s">
        <v>52</v>
      </c>
      <c r="V2021">
        <v>1</v>
      </c>
      <c r="W2021" s="1">
        <v>1072.5000000000002</v>
      </c>
      <c r="X2021">
        <v>0</v>
      </c>
      <c r="Y2021">
        <v>5</v>
      </c>
      <c r="Z2021">
        <v>5</v>
      </c>
      <c r="AA2021">
        <v>1</v>
      </c>
      <c r="AB2021" s="2">
        <v>0</v>
      </c>
      <c r="AC2021" s="1">
        <v>0</v>
      </c>
      <c r="AD2021" s="7">
        <v>43518</v>
      </c>
      <c r="AE2021" s="7">
        <v>43523</v>
      </c>
      <c r="AF2021">
        <v>3</v>
      </c>
      <c r="AG2021" t="s">
        <v>1680</v>
      </c>
      <c r="AH2021" s="2">
        <v>0</v>
      </c>
      <c r="AI2021" s="1">
        <v>0</v>
      </c>
      <c r="AJ2021" s="1">
        <v>0</v>
      </c>
      <c r="AK2021" s="6" t="str">
        <f>+IF(Tabla1[[#This Row],[REQUEST_TY]]="SR MANTENIMIENTO CORRECTIVO", "EMERGENCIA", "OTROS")</f>
        <v>OTROS</v>
      </c>
      <c r="AL2021" s="6" t="str">
        <f>+_xlfn.IFS(Tabla1[[#This Row],[Veces obj]]&lt;=1,"0-1",Tabla1[[#This Row],[Veces obj]]&lt;=2,"1-2",Tabla1[[#This Row],[Veces obj]]&lt;=3,"2-3",TRUE,"&gt;3")</f>
        <v>0-1</v>
      </c>
      <c r="AM2021" s="6" t="str">
        <f>+_xlfn.IFS(MONTH(Tabla1[[#This Row],[MES]])&lt;=3,"Q1",MONTH(Tabla1[[#This Row],[MES]])&lt;=6,"Q2",MONTH(Tabla1[[#This Row],[MES]])&lt;=9,"Q3",TRUE,"Q4")</f>
        <v>Q1</v>
      </c>
      <c r="AN2021" t="str">
        <f>+IFERROR(VLOOKUP(Tabla1[[#This Row],[CUENTA]],CTAS[],2,0),"OTROS")</f>
        <v>OTROS</v>
      </c>
      <c r="AP2021" t="str">
        <f>+IFERROR(VLOOKUP(Tabla1[[#This Row],[EMPLEADO]],IS[],3,0),"OTROS")</f>
        <v>OTROS</v>
      </c>
      <c r="AQ2021" t="str">
        <f>+IFERROR(VLOOKUP(Tabla1[[#This Row],[EMPLEADO]],IS[[NÓMINA]:[INGENIERO]],2,0),"OTROS")</f>
        <v>OTROS</v>
      </c>
    </row>
    <row r="2022" spans="1:43" x14ac:dyDescent="0.25">
      <c r="A2022" t="s">
        <v>4444</v>
      </c>
      <c r="B2022">
        <v>1</v>
      </c>
      <c r="C2022" t="s">
        <v>7142</v>
      </c>
      <c r="D2022" t="s">
        <v>7143</v>
      </c>
      <c r="E2022" t="s">
        <v>558</v>
      </c>
      <c r="F2022" t="s">
        <v>7144</v>
      </c>
      <c r="G2022" s="17" t="s">
        <v>3067</v>
      </c>
      <c r="H2022" t="s">
        <v>409</v>
      </c>
      <c r="I2022" t="s">
        <v>43</v>
      </c>
      <c r="J2022" t="s">
        <v>8</v>
      </c>
      <c r="K2022" t="s">
        <v>1273</v>
      </c>
      <c r="L2022" t="s">
        <v>1274</v>
      </c>
      <c r="M2022" t="s">
        <v>968</v>
      </c>
      <c r="N2022">
        <v>0</v>
      </c>
      <c r="O2022" t="s">
        <v>47</v>
      </c>
      <c r="P2022" t="s">
        <v>822</v>
      </c>
      <c r="Q2022" t="s">
        <v>48</v>
      </c>
      <c r="R2022" t="s">
        <v>95</v>
      </c>
      <c r="S2022" t="s">
        <v>64</v>
      </c>
      <c r="T2022" t="s">
        <v>51</v>
      </c>
      <c r="U2022" t="s">
        <v>96</v>
      </c>
      <c r="V2022">
        <v>1</v>
      </c>
      <c r="W2022" s="1">
        <v>1365</v>
      </c>
      <c r="X2022">
        <v>0</v>
      </c>
      <c r="Y2022">
        <v>5</v>
      </c>
      <c r="Z2022">
        <v>5</v>
      </c>
      <c r="AA2022">
        <v>1</v>
      </c>
      <c r="AB2022" s="2">
        <v>0</v>
      </c>
      <c r="AC2022" s="1">
        <v>0</v>
      </c>
      <c r="AD2022" s="7">
        <v>43522</v>
      </c>
      <c r="AE2022" s="7">
        <v>43522</v>
      </c>
      <c r="AF2022">
        <v>0</v>
      </c>
      <c r="AG2022" t="s">
        <v>53</v>
      </c>
      <c r="AH2022" s="2">
        <v>0</v>
      </c>
      <c r="AI2022" s="1">
        <v>0</v>
      </c>
      <c r="AJ2022" s="1">
        <v>0</v>
      </c>
      <c r="AK2022" s="6" t="str">
        <f>+IF(Tabla1[[#This Row],[REQUEST_TY]]="SR MANTENIMIENTO CORRECTIVO", "EMERGENCIA", "OTROS")</f>
        <v>OTROS</v>
      </c>
      <c r="AL2022" s="6" t="str">
        <f>+_xlfn.IFS(Tabla1[[#This Row],[Veces obj]]&lt;=1,"0-1",Tabla1[[#This Row],[Veces obj]]&lt;=2,"1-2",Tabla1[[#This Row],[Veces obj]]&lt;=3,"2-3",TRUE,"&gt;3")</f>
        <v>0-1</v>
      </c>
      <c r="AM2022" s="6" t="str">
        <f>+_xlfn.IFS(MONTH(Tabla1[[#This Row],[MES]])&lt;=3,"Q1",MONTH(Tabla1[[#This Row],[MES]])&lt;=6,"Q2",MONTH(Tabla1[[#This Row],[MES]])&lt;=9,"Q3",TRUE,"Q4")</f>
        <v>Q1</v>
      </c>
      <c r="AN2022" t="str">
        <f>+IFERROR(VLOOKUP(Tabla1[[#This Row],[CUENTA]],CTAS[],2,0),"OTROS")</f>
        <v>OTROS</v>
      </c>
      <c r="AP2022" t="str">
        <f>+IFERROR(VLOOKUP(Tabla1[[#This Row],[EMPLEADO]],IS[],3,0),"OTROS")</f>
        <v>OTROS</v>
      </c>
      <c r="AQ2022" t="str">
        <f>+IFERROR(VLOOKUP(Tabla1[[#This Row],[EMPLEADO]],IS[[NÓMINA]:[INGENIERO]],2,0),"OTROS")</f>
        <v>OTROS</v>
      </c>
    </row>
    <row r="2023" spans="1:43" x14ac:dyDescent="0.25">
      <c r="A2023" t="s">
        <v>4444</v>
      </c>
      <c r="B2023">
        <v>1</v>
      </c>
      <c r="C2023" t="s">
        <v>7145</v>
      </c>
      <c r="D2023" t="s">
        <v>7143</v>
      </c>
      <c r="E2023" t="s">
        <v>558</v>
      </c>
      <c r="F2023" t="s">
        <v>7146</v>
      </c>
      <c r="G2023" s="17" t="s">
        <v>7147</v>
      </c>
      <c r="H2023" t="s">
        <v>70</v>
      </c>
      <c r="I2023" t="s">
        <v>43</v>
      </c>
      <c r="J2023" t="s">
        <v>8</v>
      </c>
      <c r="K2023" t="s">
        <v>7148</v>
      </c>
      <c r="L2023" t="s">
        <v>7149</v>
      </c>
      <c r="M2023" t="s">
        <v>968</v>
      </c>
      <c r="N2023">
        <v>0</v>
      </c>
      <c r="O2023" t="s">
        <v>47</v>
      </c>
      <c r="P2023" t="s">
        <v>822</v>
      </c>
      <c r="Q2023" t="s">
        <v>48</v>
      </c>
      <c r="R2023" t="s">
        <v>95</v>
      </c>
      <c r="S2023" t="s">
        <v>64</v>
      </c>
      <c r="T2023" t="s">
        <v>51</v>
      </c>
      <c r="U2023" t="s">
        <v>96</v>
      </c>
      <c r="V2023">
        <v>1</v>
      </c>
      <c r="W2023" s="1">
        <v>1365</v>
      </c>
      <c r="X2023">
        <v>0</v>
      </c>
      <c r="Y2023">
        <v>5</v>
      </c>
      <c r="Z2023">
        <v>5</v>
      </c>
      <c r="AA2023">
        <v>1</v>
      </c>
      <c r="AB2023" s="2">
        <v>0</v>
      </c>
      <c r="AC2023" s="1">
        <v>0</v>
      </c>
      <c r="AD2023" s="7">
        <v>43522</v>
      </c>
      <c r="AE2023" s="7">
        <v>43523</v>
      </c>
      <c r="AF2023">
        <v>1</v>
      </c>
      <c r="AG2023" t="s">
        <v>53</v>
      </c>
      <c r="AH2023" s="2">
        <v>0</v>
      </c>
      <c r="AI2023" s="1">
        <v>0</v>
      </c>
      <c r="AJ2023" s="1">
        <v>0</v>
      </c>
      <c r="AK2023" s="6" t="str">
        <f>+IF(Tabla1[[#This Row],[REQUEST_TY]]="SR MANTENIMIENTO CORRECTIVO", "EMERGENCIA", "OTROS")</f>
        <v>OTROS</v>
      </c>
      <c r="AL2023" s="6" t="str">
        <f>+_xlfn.IFS(Tabla1[[#This Row],[Veces obj]]&lt;=1,"0-1",Tabla1[[#This Row],[Veces obj]]&lt;=2,"1-2",Tabla1[[#This Row],[Veces obj]]&lt;=3,"2-3",TRUE,"&gt;3")</f>
        <v>0-1</v>
      </c>
      <c r="AM2023" s="6" t="str">
        <f>+_xlfn.IFS(MONTH(Tabla1[[#This Row],[MES]])&lt;=3,"Q1",MONTH(Tabla1[[#This Row],[MES]])&lt;=6,"Q2",MONTH(Tabla1[[#This Row],[MES]])&lt;=9,"Q3",TRUE,"Q4")</f>
        <v>Q1</v>
      </c>
      <c r="AN2023" t="str">
        <f>+IFERROR(VLOOKUP(Tabla1[[#This Row],[CUENTA]],CTAS[],2,0),"OTROS")</f>
        <v>OTROS</v>
      </c>
      <c r="AP2023" t="str">
        <f>+IFERROR(VLOOKUP(Tabla1[[#This Row],[EMPLEADO]],IS[],3,0),"OTROS")</f>
        <v>OTROS</v>
      </c>
      <c r="AQ2023" t="str">
        <f>+IFERROR(VLOOKUP(Tabla1[[#This Row],[EMPLEADO]],IS[[NÓMINA]:[INGENIERO]],2,0),"OTROS")</f>
        <v>OTROS</v>
      </c>
    </row>
    <row r="2024" spans="1:43" x14ac:dyDescent="0.25">
      <c r="A2024" t="s">
        <v>4444</v>
      </c>
      <c r="B2024">
        <v>1</v>
      </c>
      <c r="C2024" t="s">
        <v>7188</v>
      </c>
      <c r="D2024" t="s">
        <v>3346</v>
      </c>
      <c r="E2024" t="s">
        <v>4404</v>
      </c>
      <c r="F2024" t="s">
        <v>7189</v>
      </c>
      <c r="G2024" s="17" t="s">
        <v>4406</v>
      </c>
      <c r="H2024" t="s">
        <v>308</v>
      </c>
      <c r="I2024" t="s">
        <v>43</v>
      </c>
      <c r="J2024" t="s">
        <v>8</v>
      </c>
      <c r="K2024" t="s">
        <v>2443</v>
      </c>
      <c r="L2024" t="s">
        <v>4407</v>
      </c>
      <c r="M2024" t="s">
        <v>131</v>
      </c>
      <c r="N2024">
        <v>0</v>
      </c>
      <c r="O2024" t="s">
        <v>47</v>
      </c>
      <c r="P2024" t="s">
        <v>822</v>
      </c>
      <c r="Q2024" t="s">
        <v>48</v>
      </c>
      <c r="R2024" t="s">
        <v>74</v>
      </c>
      <c r="S2024" t="s">
        <v>50</v>
      </c>
      <c r="T2024" t="s">
        <v>51</v>
      </c>
      <c r="U2024" t="s">
        <v>52</v>
      </c>
      <c r="V2024">
        <v>1</v>
      </c>
      <c r="W2024" s="1">
        <v>715.00000000000011</v>
      </c>
      <c r="X2024">
        <v>0</v>
      </c>
      <c r="Y2024">
        <v>5</v>
      </c>
      <c r="Z2024">
        <v>5</v>
      </c>
      <c r="AA2024">
        <v>1</v>
      </c>
      <c r="AB2024" s="2">
        <v>0</v>
      </c>
      <c r="AC2024" s="1">
        <v>0</v>
      </c>
      <c r="AD2024" s="7">
        <v>43522</v>
      </c>
      <c r="AE2024" s="7">
        <v>43523</v>
      </c>
      <c r="AF2024">
        <v>1</v>
      </c>
      <c r="AG2024" t="s">
        <v>53</v>
      </c>
      <c r="AH2024" s="2">
        <v>0</v>
      </c>
      <c r="AI2024" s="1">
        <v>0</v>
      </c>
      <c r="AJ2024" s="1">
        <v>0</v>
      </c>
      <c r="AK2024" s="6" t="str">
        <f>+IF(Tabla1[[#This Row],[REQUEST_TY]]="SR MANTENIMIENTO CORRECTIVO", "EMERGENCIA", "OTROS")</f>
        <v>OTROS</v>
      </c>
      <c r="AL2024" s="6" t="str">
        <f>+_xlfn.IFS(Tabla1[[#This Row],[Veces obj]]&lt;=1,"0-1",Tabla1[[#This Row],[Veces obj]]&lt;=2,"1-2",Tabla1[[#This Row],[Veces obj]]&lt;=3,"2-3",TRUE,"&gt;3")</f>
        <v>0-1</v>
      </c>
      <c r="AM2024" s="6" t="str">
        <f>+_xlfn.IFS(MONTH(Tabla1[[#This Row],[MES]])&lt;=3,"Q1",MONTH(Tabla1[[#This Row],[MES]])&lt;=6,"Q2",MONTH(Tabla1[[#This Row],[MES]])&lt;=9,"Q3",TRUE,"Q4")</f>
        <v>Q1</v>
      </c>
      <c r="AN2024" t="str">
        <f>+IFERROR(VLOOKUP(Tabla1[[#This Row],[CUENTA]],CTAS[],2,0),"OTROS")</f>
        <v>OTROS</v>
      </c>
      <c r="AP2024" t="str">
        <f>+IFERROR(VLOOKUP(Tabla1[[#This Row],[EMPLEADO]],IS[],3,0),"OTROS")</f>
        <v>OTROS</v>
      </c>
      <c r="AQ2024" t="str">
        <f>+IFERROR(VLOOKUP(Tabla1[[#This Row],[EMPLEADO]],IS[[NÓMINA]:[INGENIERO]],2,0),"OTROS")</f>
        <v>OTROS</v>
      </c>
    </row>
    <row r="2025" spans="1:43" x14ac:dyDescent="0.25">
      <c r="A2025" t="s">
        <v>4444</v>
      </c>
      <c r="B2025">
        <v>1</v>
      </c>
      <c r="C2025" t="s">
        <v>7205</v>
      </c>
      <c r="D2025" t="s">
        <v>3370</v>
      </c>
      <c r="E2025" t="s">
        <v>4548</v>
      </c>
      <c r="F2025" t="s">
        <v>7206</v>
      </c>
      <c r="G2025" s="17" t="s">
        <v>4550</v>
      </c>
      <c r="H2025" t="s">
        <v>70</v>
      </c>
      <c r="I2025" t="s">
        <v>43</v>
      </c>
      <c r="J2025" t="s">
        <v>8</v>
      </c>
      <c r="K2025" t="s">
        <v>71</v>
      </c>
      <c r="L2025" t="s">
        <v>93</v>
      </c>
      <c r="M2025" t="s">
        <v>94</v>
      </c>
      <c r="N2025">
        <v>1</v>
      </c>
      <c r="O2025" t="s">
        <v>47</v>
      </c>
      <c r="P2025" t="s">
        <v>822</v>
      </c>
      <c r="Q2025" t="s">
        <v>48</v>
      </c>
      <c r="R2025" t="s">
        <v>49</v>
      </c>
      <c r="S2025" t="s">
        <v>50</v>
      </c>
      <c r="T2025" t="s">
        <v>51</v>
      </c>
      <c r="U2025" t="s">
        <v>52</v>
      </c>
      <c r="V2025">
        <v>1</v>
      </c>
      <c r="W2025" s="1">
        <v>0</v>
      </c>
      <c r="X2025">
        <v>0</v>
      </c>
      <c r="Y2025">
        <v>5</v>
      </c>
      <c r="Z2025">
        <v>5</v>
      </c>
      <c r="AA2025">
        <v>1</v>
      </c>
      <c r="AB2025" s="2">
        <v>0</v>
      </c>
      <c r="AC2025" s="1">
        <v>0</v>
      </c>
      <c r="AD2025" s="7">
        <v>43523</v>
      </c>
      <c r="AE2025" s="7">
        <v>43523</v>
      </c>
      <c r="AF2025">
        <v>0</v>
      </c>
      <c r="AG2025" t="s">
        <v>53</v>
      </c>
      <c r="AH2025" s="2">
        <v>0</v>
      </c>
      <c r="AI2025" s="1">
        <v>0</v>
      </c>
      <c r="AJ2025" s="1">
        <v>0</v>
      </c>
      <c r="AK2025" s="6" t="str">
        <f>+IF(Tabla1[[#This Row],[REQUEST_TY]]="SR MANTENIMIENTO CORRECTIVO", "EMERGENCIA", "OTROS")</f>
        <v>OTROS</v>
      </c>
      <c r="AL2025" s="6" t="str">
        <f>+_xlfn.IFS(Tabla1[[#This Row],[Veces obj]]&lt;=1,"0-1",Tabla1[[#This Row],[Veces obj]]&lt;=2,"1-2",Tabla1[[#This Row],[Veces obj]]&lt;=3,"2-3",TRUE,"&gt;3")</f>
        <v>0-1</v>
      </c>
      <c r="AM2025" s="6" t="str">
        <f>+_xlfn.IFS(MONTH(Tabla1[[#This Row],[MES]])&lt;=3,"Q1",MONTH(Tabla1[[#This Row],[MES]])&lt;=6,"Q2",MONTH(Tabla1[[#This Row],[MES]])&lt;=9,"Q3",TRUE,"Q4")</f>
        <v>Q1</v>
      </c>
      <c r="AN2025" t="str">
        <f>+IFERROR(VLOOKUP(Tabla1[[#This Row],[CUENTA]],CTAS[],2,0),"OTROS")</f>
        <v>OTROS</v>
      </c>
      <c r="AP2025" t="str">
        <f>+IFERROR(VLOOKUP(Tabla1[[#This Row],[EMPLEADO]],IS[],3,0),"OTROS")</f>
        <v>OTROS</v>
      </c>
      <c r="AQ2025" t="str">
        <f>+IFERROR(VLOOKUP(Tabla1[[#This Row],[EMPLEADO]],IS[[NÓMINA]:[INGENIERO]],2,0),"OTROS")</f>
        <v>OTROS</v>
      </c>
    </row>
    <row r="2026" spans="1:43" x14ac:dyDescent="0.25">
      <c r="A2026" t="s">
        <v>4444</v>
      </c>
      <c r="B2026">
        <v>1</v>
      </c>
      <c r="C2026" t="s">
        <v>7270</v>
      </c>
      <c r="D2026" t="s">
        <v>3691</v>
      </c>
      <c r="E2026" t="s">
        <v>4548</v>
      </c>
      <c r="F2026" t="s">
        <v>7271</v>
      </c>
      <c r="G2026" s="17" t="s">
        <v>4550</v>
      </c>
      <c r="H2026" t="s">
        <v>70</v>
      </c>
      <c r="I2026" t="s">
        <v>43</v>
      </c>
      <c r="J2026" t="s">
        <v>8</v>
      </c>
      <c r="K2026" t="s">
        <v>71</v>
      </c>
      <c r="L2026" t="s">
        <v>93</v>
      </c>
      <c r="M2026" t="s">
        <v>94</v>
      </c>
      <c r="N2026">
        <v>1</v>
      </c>
      <c r="O2026" t="s">
        <v>47</v>
      </c>
      <c r="P2026" t="s">
        <v>822</v>
      </c>
      <c r="Q2026" t="s">
        <v>48</v>
      </c>
      <c r="R2026" t="s">
        <v>49</v>
      </c>
      <c r="S2026" t="s">
        <v>50</v>
      </c>
      <c r="T2026" t="s">
        <v>51</v>
      </c>
      <c r="U2026" t="s">
        <v>52</v>
      </c>
      <c r="V2026">
        <v>1</v>
      </c>
      <c r="W2026" s="1">
        <v>0</v>
      </c>
      <c r="X2026">
        <v>0</v>
      </c>
      <c r="Y2026">
        <v>5</v>
      </c>
      <c r="Z2026">
        <v>5</v>
      </c>
      <c r="AA2026">
        <v>1</v>
      </c>
      <c r="AB2026" s="2">
        <v>0</v>
      </c>
      <c r="AC2026" s="1">
        <v>0</v>
      </c>
      <c r="AD2026" s="7">
        <v>43523</v>
      </c>
      <c r="AE2026" s="7">
        <v>43523</v>
      </c>
      <c r="AF2026">
        <v>0</v>
      </c>
      <c r="AG2026" t="s">
        <v>53</v>
      </c>
      <c r="AH2026" s="2">
        <v>0</v>
      </c>
      <c r="AI2026" s="1">
        <v>0</v>
      </c>
      <c r="AJ2026" s="1">
        <v>0</v>
      </c>
      <c r="AK2026" s="6" t="str">
        <f>+IF(Tabla1[[#This Row],[REQUEST_TY]]="SR MANTENIMIENTO CORRECTIVO", "EMERGENCIA", "OTROS")</f>
        <v>OTROS</v>
      </c>
      <c r="AL2026" s="6" t="str">
        <f>+_xlfn.IFS(Tabla1[[#This Row],[Veces obj]]&lt;=1,"0-1",Tabla1[[#This Row],[Veces obj]]&lt;=2,"1-2",Tabla1[[#This Row],[Veces obj]]&lt;=3,"2-3",TRUE,"&gt;3")</f>
        <v>0-1</v>
      </c>
      <c r="AM2026" s="6" t="str">
        <f>+_xlfn.IFS(MONTH(Tabla1[[#This Row],[MES]])&lt;=3,"Q1",MONTH(Tabla1[[#This Row],[MES]])&lt;=6,"Q2",MONTH(Tabla1[[#This Row],[MES]])&lt;=9,"Q3",TRUE,"Q4")</f>
        <v>Q1</v>
      </c>
      <c r="AN2026" t="str">
        <f>+IFERROR(VLOOKUP(Tabla1[[#This Row],[CUENTA]],CTAS[],2,0),"OTROS")</f>
        <v>OTROS</v>
      </c>
      <c r="AP2026" t="str">
        <f>+IFERROR(VLOOKUP(Tabla1[[#This Row],[EMPLEADO]],IS[],3,0),"OTROS")</f>
        <v>OTROS</v>
      </c>
      <c r="AQ2026" t="str">
        <f>+IFERROR(VLOOKUP(Tabla1[[#This Row],[EMPLEADO]],IS[[NÓMINA]:[INGENIERO]],2,0),"OTROS")</f>
        <v>OTROS</v>
      </c>
    </row>
    <row r="2027" spans="1:43" x14ac:dyDescent="0.25">
      <c r="A2027" t="s">
        <v>4444</v>
      </c>
      <c r="B2027">
        <v>1</v>
      </c>
      <c r="C2027" t="s">
        <v>7280</v>
      </c>
      <c r="D2027" t="s">
        <v>3370</v>
      </c>
      <c r="E2027" t="s">
        <v>98</v>
      </c>
      <c r="F2027" t="s">
        <v>7281</v>
      </c>
      <c r="G2027" s="17" t="s">
        <v>7282</v>
      </c>
      <c r="H2027" t="s">
        <v>79</v>
      </c>
      <c r="I2027" t="s">
        <v>43</v>
      </c>
      <c r="J2027" t="s">
        <v>8</v>
      </c>
      <c r="K2027" t="s">
        <v>7148</v>
      </c>
      <c r="L2027" t="s">
        <v>7149</v>
      </c>
      <c r="M2027" t="s">
        <v>968</v>
      </c>
      <c r="N2027">
        <v>0</v>
      </c>
      <c r="O2027" t="s">
        <v>47</v>
      </c>
      <c r="P2027" t="s">
        <v>822</v>
      </c>
      <c r="Q2027" t="s">
        <v>48</v>
      </c>
      <c r="R2027" t="s">
        <v>63</v>
      </c>
      <c r="S2027" t="s">
        <v>64</v>
      </c>
      <c r="T2027" t="s">
        <v>51</v>
      </c>
      <c r="U2027" t="s">
        <v>96</v>
      </c>
      <c r="V2027">
        <v>1</v>
      </c>
      <c r="W2027" s="1">
        <v>2047.5</v>
      </c>
      <c r="X2027">
        <v>0</v>
      </c>
      <c r="Y2027">
        <v>5</v>
      </c>
      <c r="Z2027">
        <v>5</v>
      </c>
      <c r="AA2027">
        <v>1</v>
      </c>
      <c r="AB2027" s="2">
        <v>0</v>
      </c>
      <c r="AC2027" s="1">
        <v>0</v>
      </c>
      <c r="AD2027" s="7">
        <v>43524</v>
      </c>
      <c r="AE2027" s="7">
        <v>43524</v>
      </c>
      <c r="AF2027">
        <v>0</v>
      </c>
      <c r="AG2027" t="s">
        <v>53</v>
      </c>
      <c r="AH2027" s="2">
        <v>0</v>
      </c>
      <c r="AI2027" s="1">
        <v>0</v>
      </c>
      <c r="AJ2027" s="1">
        <v>0</v>
      </c>
      <c r="AK2027" s="6" t="str">
        <f>+IF(Tabla1[[#This Row],[REQUEST_TY]]="SR MANTENIMIENTO CORRECTIVO", "EMERGENCIA", "OTROS")</f>
        <v>OTROS</v>
      </c>
      <c r="AL2027" s="6" t="str">
        <f>+_xlfn.IFS(Tabla1[[#This Row],[Veces obj]]&lt;=1,"0-1",Tabla1[[#This Row],[Veces obj]]&lt;=2,"1-2",Tabla1[[#This Row],[Veces obj]]&lt;=3,"2-3",TRUE,"&gt;3")</f>
        <v>0-1</v>
      </c>
      <c r="AM2027" s="6" t="str">
        <f>+_xlfn.IFS(MONTH(Tabla1[[#This Row],[MES]])&lt;=3,"Q1",MONTH(Tabla1[[#This Row],[MES]])&lt;=6,"Q2",MONTH(Tabla1[[#This Row],[MES]])&lt;=9,"Q3",TRUE,"Q4")</f>
        <v>Q1</v>
      </c>
      <c r="AN2027" t="str">
        <f>+IFERROR(VLOOKUP(Tabla1[[#This Row],[CUENTA]],CTAS[],2,0),"OTROS")</f>
        <v>OTROS</v>
      </c>
      <c r="AP2027" t="str">
        <f>+IFERROR(VLOOKUP(Tabla1[[#This Row],[EMPLEADO]],IS[],3,0),"OTROS")</f>
        <v>OTROS</v>
      </c>
      <c r="AQ2027" t="str">
        <f>+IFERROR(VLOOKUP(Tabla1[[#This Row],[EMPLEADO]],IS[[NÓMINA]:[INGENIERO]],2,0),"OTROS")</f>
        <v>OTROS</v>
      </c>
    </row>
    <row r="2028" spans="1:43" x14ac:dyDescent="0.25">
      <c r="A2028" t="s">
        <v>4444</v>
      </c>
      <c r="B2028">
        <v>1</v>
      </c>
      <c r="C2028" t="s">
        <v>7304</v>
      </c>
      <c r="D2028" t="s">
        <v>3370</v>
      </c>
      <c r="E2028" t="s">
        <v>3742</v>
      </c>
      <c r="F2028" t="s">
        <v>7305</v>
      </c>
      <c r="G2028" s="17" t="s">
        <v>4537</v>
      </c>
      <c r="H2028" t="s">
        <v>574</v>
      </c>
      <c r="I2028" t="s">
        <v>43</v>
      </c>
      <c r="J2028" t="s">
        <v>8</v>
      </c>
      <c r="K2028" t="s">
        <v>3745</v>
      </c>
      <c r="L2028" t="s">
        <v>4538</v>
      </c>
      <c r="M2028" t="s">
        <v>4539</v>
      </c>
      <c r="N2028">
        <v>0</v>
      </c>
      <c r="O2028" t="s">
        <v>47</v>
      </c>
      <c r="P2028" t="s">
        <v>822</v>
      </c>
      <c r="Q2028" t="s">
        <v>48</v>
      </c>
      <c r="R2028" t="s">
        <v>49</v>
      </c>
      <c r="S2028" t="s">
        <v>50</v>
      </c>
      <c r="T2028" t="s">
        <v>51</v>
      </c>
      <c r="U2028" t="s">
        <v>52</v>
      </c>
      <c r="V2028">
        <v>1</v>
      </c>
      <c r="W2028" s="1">
        <v>1072.5000000000002</v>
      </c>
      <c r="X2028">
        <v>0</v>
      </c>
      <c r="Y2028">
        <v>5</v>
      </c>
      <c r="Z2028">
        <v>5</v>
      </c>
      <c r="AA2028">
        <v>1</v>
      </c>
      <c r="AB2028" s="2">
        <v>0</v>
      </c>
      <c r="AC2028" s="1">
        <v>0</v>
      </c>
      <c r="AD2028" s="7">
        <v>43524</v>
      </c>
      <c r="AE2028" s="7">
        <v>43524</v>
      </c>
      <c r="AF2028">
        <v>0</v>
      </c>
      <c r="AG2028" t="s">
        <v>53</v>
      </c>
      <c r="AH2028" s="2">
        <v>0</v>
      </c>
      <c r="AI2028" s="1">
        <v>0</v>
      </c>
      <c r="AJ2028" s="1">
        <v>0</v>
      </c>
      <c r="AK2028" s="6" t="str">
        <f>+IF(Tabla1[[#This Row],[REQUEST_TY]]="SR MANTENIMIENTO CORRECTIVO", "EMERGENCIA", "OTROS")</f>
        <v>OTROS</v>
      </c>
      <c r="AL2028" s="6" t="str">
        <f>+_xlfn.IFS(Tabla1[[#This Row],[Veces obj]]&lt;=1,"0-1",Tabla1[[#This Row],[Veces obj]]&lt;=2,"1-2",Tabla1[[#This Row],[Veces obj]]&lt;=3,"2-3",TRUE,"&gt;3")</f>
        <v>0-1</v>
      </c>
      <c r="AM2028" s="6" t="str">
        <f>+_xlfn.IFS(MONTH(Tabla1[[#This Row],[MES]])&lt;=3,"Q1",MONTH(Tabla1[[#This Row],[MES]])&lt;=6,"Q2",MONTH(Tabla1[[#This Row],[MES]])&lt;=9,"Q3",TRUE,"Q4")</f>
        <v>Q1</v>
      </c>
      <c r="AN2028" t="str">
        <f>+IFERROR(VLOOKUP(Tabla1[[#This Row],[CUENTA]],CTAS[],2,0),"OTROS")</f>
        <v>OTROS</v>
      </c>
      <c r="AP2028" t="str">
        <f>+IFERROR(VLOOKUP(Tabla1[[#This Row],[EMPLEADO]],IS[],3,0),"OTROS")</f>
        <v>OTROS</v>
      </c>
      <c r="AQ2028" t="str">
        <f>+IFERROR(VLOOKUP(Tabla1[[#This Row],[EMPLEADO]],IS[[NÓMINA]:[INGENIERO]],2,0),"OTROS")</f>
        <v>OTROS</v>
      </c>
    </row>
    <row r="2029" spans="1:43" x14ac:dyDescent="0.25">
      <c r="A2029" t="s">
        <v>4444</v>
      </c>
      <c r="B2029">
        <v>1</v>
      </c>
      <c r="C2029" t="s">
        <v>7306</v>
      </c>
      <c r="D2029" t="s">
        <v>3370</v>
      </c>
      <c r="E2029" t="s">
        <v>3742</v>
      </c>
      <c r="F2029" t="s">
        <v>7307</v>
      </c>
      <c r="G2029" s="17" t="s">
        <v>4458</v>
      </c>
      <c r="H2029" t="s">
        <v>1052</v>
      </c>
      <c r="I2029" t="s">
        <v>43</v>
      </c>
      <c r="J2029" t="s">
        <v>8</v>
      </c>
      <c r="K2029" t="s">
        <v>71</v>
      </c>
      <c r="L2029" t="s">
        <v>4459</v>
      </c>
      <c r="M2029" t="s">
        <v>1692</v>
      </c>
      <c r="N2029">
        <v>0</v>
      </c>
      <c r="O2029" t="s">
        <v>47</v>
      </c>
      <c r="P2029" t="s">
        <v>822</v>
      </c>
      <c r="Q2029" t="s">
        <v>48</v>
      </c>
      <c r="R2029" t="s">
        <v>49</v>
      </c>
      <c r="S2029" t="s">
        <v>50</v>
      </c>
      <c r="T2029" t="s">
        <v>208</v>
      </c>
      <c r="U2029" t="s">
        <v>52</v>
      </c>
      <c r="V2029">
        <v>1</v>
      </c>
      <c r="W2029" s="1">
        <v>1072.5000000000002</v>
      </c>
      <c r="X2029">
        <v>0</v>
      </c>
      <c r="Y2029">
        <v>9</v>
      </c>
      <c r="Z2029">
        <v>9</v>
      </c>
      <c r="AA2029">
        <v>1</v>
      </c>
      <c r="AB2029" s="2">
        <v>0</v>
      </c>
      <c r="AC2029" s="1">
        <v>0</v>
      </c>
      <c r="AD2029" s="7">
        <v>43524</v>
      </c>
      <c r="AE2029" s="7">
        <v>43524</v>
      </c>
      <c r="AF2029">
        <v>0</v>
      </c>
      <c r="AG2029" t="s">
        <v>53</v>
      </c>
      <c r="AH2029" s="2">
        <v>0</v>
      </c>
      <c r="AI2029" s="1">
        <v>0</v>
      </c>
      <c r="AJ2029" s="1">
        <v>0</v>
      </c>
      <c r="AK2029" s="6" t="str">
        <f>+IF(Tabla1[[#This Row],[REQUEST_TY]]="SR MANTENIMIENTO CORRECTIVO", "EMERGENCIA", "OTROS")</f>
        <v>OTROS</v>
      </c>
      <c r="AL2029" s="6" t="str">
        <f>+_xlfn.IFS(Tabla1[[#This Row],[Veces obj]]&lt;=1,"0-1",Tabla1[[#This Row],[Veces obj]]&lt;=2,"1-2",Tabla1[[#This Row],[Veces obj]]&lt;=3,"2-3",TRUE,"&gt;3")</f>
        <v>0-1</v>
      </c>
      <c r="AM2029" s="6" t="str">
        <f>+_xlfn.IFS(MONTH(Tabla1[[#This Row],[MES]])&lt;=3,"Q1",MONTH(Tabla1[[#This Row],[MES]])&lt;=6,"Q2",MONTH(Tabla1[[#This Row],[MES]])&lt;=9,"Q3",TRUE,"Q4")</f>
        <v>Q1</v>
      </c>
      <c r="AN2029" t="str">
        <f>+IFERROR(VLOOKUP(Tabla1[[#This Row],[CUENTA]],CTAS[],2,0),"OTROS")</f>
        <v>OTROS</v>
      </c>
      <c r="AP2029" t="str">
        <f>+IFERROR(VLOOKUP(Tabla1[[#This Row],[EMPLEADO]],IS[],3,0),"OTROS")</f>
        <v>OTROS</v>
      </c>
      <c r="AQ2029" t="str">
        <f>+IFERROR(VLOOKUP(Tabla1[[#This Row],[EMPLEADO]],IS[[NÓMINA]:[INGENIERO]],2,0),"OTROS")</f>
        <v>OTROS</v>
      </c>
    </row>
    <row r="2030" spans="1:43" x14ac:dyDescent="0.25">
      <c r="A2030" t="s">
        <v>36</v>
      </c>
      <c r="B2030">
        <v>1</v>
      </c>
      <c r="C2030" t="s">
        <v>3896</v>
      </c>
      <c r="D2030" t="s">
        <v>38</v>
      </c>
      <c r="E2030" t="s">
        <v>3897</v>
      </c>
      <c r="F2030" t="s">
        <v>3898</v>
      </c>
      <c r="G2030" s="17" t="s">
        <v>3899</v>
      </c>
      <c r="H2030" t="s">
        <v>409</v>
      </c>
      <c r="I2030" t="s">
        <v>43</v>
      </c>
      <c r="J2030" t="s">
        <v>8</v>
      </c>
      <c r="K2030" t="s">
        <v>1521</v>
      </c>
      <c r="L2030" t="s">
        <v>2654</v>
      </c>
      <c r="M2030" t="s">
        <v>411</v>
      </c>
      <c r="N2030">
        <v>0</v>
      </c>
      <c r="O2030" t="s">
        <v>47</v>
      </c>
      <c r="P2030">
        <v>192</v>
      </c>
      <c r="Q2030" t="s">
        <v>48</v>
      </c>
      <c r="R2030" t="s">
        <v>153</v>
      </c>
      <c r="S2030" t="s">
        <v>50</v>
      </c>
      <c r="T2030" t="s">
        <v>51</v>
      </c>
      <c r="U2030" t="s">
        <v>52</v>
      </c>
      <c r="V2030">
        <v>1.05</v>
      </c>
      <c r="W2030" s="1">
        <v>750.75000000000011</v>
      </c>
      <c r="X2030">
        <v>1</v>
      </c>
      <c r="Y2030">
        <v>5.0199999999999996</v>
      </c>
      <c r="Z2030">
        <v>5</v>
      </c>
      <c r="AA2030">
        <v>1.004</v>
      </c>
      <c r="AB2030" s="2">
        <v>1.0000000000000009E-3</v>
      </c>
      <c r="AC2030" s="1">
        <v>-0.71500000000000075</v>
      </c>
      <c r="AD2030" s="7">
        <v>43482</v>
      </c>
      <c r="AE2030" s="7">
        <v>43482</v>
      </c>
      <c r="AF2030">
        <v>0</v>
      </c>
      <c r="AG2030" t="s">
        <v>53</v>
      </c>
      <c r="AH2030" s="2">
        <v>0</v>
      </c>
      <c r="AI2030" s="1">
        <v>0</v>
      </c>
      <c r="AJ2030" s="1">
        <v>0</v>
      </c>
      <c r="AK2030" s="6" t="str">
        <f>+IF(Tabla1[[#This Row],[REQUEST_TY]]="SR MANTENIMIENTO CORRECTIVO", "EMERGENCIA", "OTROS")</f>
        <v>EMERGENCIA</v>
      </c>
      <c r="AL2030" s="6" t="str">
        <f>+_xlfn.IFS(Tabla1[[#This Row],[Veces obj]]&lt;=1,"0-1",Tabla1[[#This Row],[Veces obj]]&lt;=2,"1-2",Tabla1[[#This Row],[Veces obj]]&lt;=3,"2-3",TRUE,"&gt;3")</f>
        <v>1-2</v>
      </c>
      <c r="AM2030" s="6" t="str">
        <f>+_xlfn.IFS(MONTH(Tabla1[[#This Row],[MES]])&lt;=3,"Q1",MONTH(Tabla1[[#This Row],[MES]])&lt;=6,"Q2",MONTH(Tabla1[[#This Row],[MES]])&lt;=9,"Q3",TRUE,"Q4")</f>
        <v>Q1</v>
      </c>
      <c r="AN2030" t="str">
        <f>+IFERROR(VLOOKUP(Tabla1[[#This Row],[CUENTA]],CTAS[],2,0),"OTROS")</f>
        <v>OTROS</v>
      </c>
      <c r="AP2030" t="str">
        <f>+IFERROR(VLOOKUP(Tabla1[[#This Row],[EMPLEADO]],IS[],3,0),"OTROS")</f>
        <v>OTROS</v>
      </c>
      <c r="AQ2030" t="str">
        <f>+IFERROR(VLOOKUP(Tabla1[[#This Row],[EMPLEADO]],IS[[NÓMINA]:[INGENIERO]],2,0),"OTROS")</f>
        <v>OTROS</v>
      </c>
    </row>
    <row r="2031" spans="1:43" x14ac:dyDescent="0.25">
      <c r="A2031" t="s">
        <v>36</v>
      </c>
      <c r="B2031">
        <v>1</v>
      </c>
      <c r="C2031" t="s">
        <v>3900</v>
      </c>
      <c r="D2031" t="s">
        <v>38</v>
      </c>
      <c r="E2031" t="s">
        <v>133</v>
      </c>
      <c r="F2031" t="s">
        <v>3901</v>
      </c>
      <c r="G2031" s="17" t="s">
        <v>245</v>
      </c>
      <c r="H2031" t="s">
        <v>271</v>
      </c>
      <c r="I2031" t="s">
        <v>43</v>
      </c>
      <c r="J2031" t="s">
        <v>8</v>
      </c>
      <c r="K2031" t="s">
        <v>102</v>
      </c>
      <c r="L2031" t="s">
        <v>247</v>
      </c>
      <c r="M2031" t="s">
        <v>248</v>
      </c>
      <c r="N2031">
        <v>0</v>
      </c>
      <c r="O2031" t="s">
        <v>105</v>
      </c>
      <c r="P2031">
        <v>15</v>
      </c>
      <c r="Q2031" t="s">
        <v>194</v>
      </c>
      <c r="R2031" t="s">
        <v>138</v>
      </c>
      <c r="S2031" t="s">
        <v>139</v>
      </c>
      <c r="T2031" t="s">
        <v>51</v>
      </c>
      <c r="U2031" t="s">
        <v>224</v>
      </c>
      <c r="V2031">
        <v>0.8</v>
      </c>
      <c r="W2031" s="1">
        <v>642.40000000000009</v>
      </c>
      <c r="X2031">
        <v>1</v>
      </c>
      <c r="Y2031">
        <v>4.04</v>
      </c>
      <c r="Z2031">
        <v>4</v>
      </c>
      <c r="AA2031">
        <v>1.01</v>
      </c>
      <c r="AB2031" s="2">
        <v>2.5000000000000022E-3</v>
      </c>
      <c r="AC2031" s="1">
        <v>-2.0075000000000016</v>
      </c>
      <c r="AD2031" s="7">
        <v>43495</v>
      </c>
      <c r="AE2031" s="7">
        <v>43495</v>
      </c>
      <c r="AF2031">
        <v>0</v>
      </c>
      <c r="AG2031" t="s">
        <v>53</v>
      </c>
      <c r="AH2031" s="2">
        <v>0</v>
      </c>
      <c r="AI2031" s="1">
        <v>0</v>
      </c>
      <c r="AJ2031" s="1">
        <v>0</v>
      </c>
      <c r="AK2031" s="6" t="str">
        <f>+IF(Tabla1[[#This Row],[REQUEST_TY]]="SR MANTENIMIENTO CORRECTIVO", "EMERGENCIA", "OTROS")</f>
        <v>EMERGENCIA</v>
      </c>
      <c r="AL2031" s="6" t="str">
        <f>+_xlfn.IFS(Tabla1[[#This Row],[Veces obj]]&lt;=1,"0-1",Tabla1[[#This Row],[Veces obj]]&lt;=2,"1-2",Tabla1[[#This Row],[Veces obj]]&lt;=3,"2-3",TRUE,"&gt;3")</f>
        <v>1-2</v>
      </c>
      <c r="AM2031" s="6" t="str">
        <f>+_xlfn.IFS(MONTH(Tabla1[[#This Row],[MES]])&lt;=3,"Q1",MONTH(Tabla1[[#This Row],[MES]])&lt;=6,"Q2",MONTH(Tabla1[[#This Row],[MES]])&lt;=9,"Q3",TRUE,"Q4")</f>
        <v>Q1</v>
      </c>
      <c r="AN2031" t="str">
        <f>+IFERROR(VLOOKUP(Tabla1[[#This Row],[CUENTA]],CTAS[],2,0),"OTROS")</f>
        <v>OTROS</v>
      </c>
      <c r="AP2031" t="str">
        <f>+IFERROR(VLOOKUP(Tabla1[[#This Row],[EMPLEADO]],IS[],3,0),"OTROS")</f>
        <v>OTROS</v>
      </c>
      <c r="AQ2031" t="str">
        <f>+IFERROR(VLOOKUP(Tabla1[[#This Row],[EMPLEADO]],IS[[NÓMINA]:[INGENIERO]],2,0),"OTROS")</f>
        <v>OTROS</v>
      </c>
    </row>
    <row r="2032" spans="1:43" x14ac:dyDescent="0.25">
      <c r="A2032" t="s">
        <v>4444</v>
      </c>
      <c r="B2032">
        <v>1</v>
      </c>
      <c r="C2032" t="s">
        <v>5005</v>
      </c>
      <c r="D2032" t="s">
        <v>38</v>
      </c>
      <c r="E2032" t="s">
        <v>1077</v>
      </c>
      <c r="F2032" t="s">
        <v>5006</v>
      </c>
      <c r="G2032" s="17" t="s">
        <v>2786</v>
      </c>
      <c r="H2032" t="s">
        <v>409</v>
      </c>
      <c r="I2032" t="s">
        <v>43</v>
      </c>
      <c r="J2032" t="s">
        <v>8</v>
      </c>
      <c r="K2032" t="s">
        <v>1273</v>
      </c>
      <c r="L2032" t="s">
        <v>1274</v>
      </c>
      <c r="M2032" t="s">
        <v>968</v>
      </c>
      <c r="N2032">
        <v>0</v>
      </c>
      <c r="O2032" t="s">
        <v>47</v>
      </c>
      <c r="P2032">
        <v>14</v>
      </c>
      <c r="Q2032" t="s">
        <v>194</v>
      </c>
      <c r="R2032" t="s">
        <v>63</v>
      </c>
      <c r="S2032" t="s">
        <v>64</v>
      </c>
      <c r="T2032" t="s">
        <v>51</v>
      </c>
      <c r="U2032" t="s">
        <v>195</v>
      </c>
      <c r="V2032">
        <v>0.6</v>
      </c>
      <c r="W2032" s="1">
        <v>819</v>
      </c>
      <c r="X2032">
        <v>1</v>
      </c>
      <c r="Y2032">
        <v>5.05</v>
      </c>
      <c r="Z2032">
        <v>5</v>
      </c>
      <c r="AA2032">
        <v>1.01</v>
      </c>
      <c r="AB2032" s="2">
        <v>2.5000000000000022E-3</v>
      </c>
      <c r="AC2032" s="1">
        <v>-3.4125000000000032</v>
      </c>
      <c r="AD2032" s="7">
        <v>43501</v>
      </c>
      <c r="AE2032" s="7">
        <v>43502</v>
      </c>
      <c r="AF2032">
        <v>1</v>
      </c>
      <c r="AG2032" t="s">
        <v>53</v>
      </c>
      <c r="AH2032" s="2">
        <v>0</v>
      </c>
      <c r="AI2032" s="1">
        <v>0</v>
      </c>
      <c r="AJ2032" s="1">
        <v>0</v>
      </c>
      <c r="AK2032" s="6" t="str">
        <f>+IF(Tabla1[[#This Row],[REQUEST_TY]]="SR MANTENIMIENTO CORRECTIVO", "EMERGENCIA", "OTROS")</f>
        <v>EMERGENCIA</v>
      </c>
      <c r="AL2032" s="6" t="str">
        <f>+_xlfn.IFS(Tabla1[[#This Row],[Veces obj]]&lt;=1,"0-1",Tabla1[[#This Row],[Veces obj]]&lt;=2,"1-2",Tabla1[[#This Row],[Veces obj]]&lt;=3,"2-3",TRUE,"&gt;3")</f>
        <v>1-2</v>
      </c>
      <c r="AM2032" s="6" t="str">
        <f>+_xlfn.IFS(MONTH(Tabla1[[#This Row],[MES]])&lt;=3,"Q1",MONTH(Tabla1[[#This Row],[MES]])&lt;=6,"Q2",MONTH(Tabla1[[#This Row],[MES]])&lt;=9,"Q3",TRUE,"Q4")</f>
        <v>Q1</v>
      </c>
      <c r="AN2032" t="str">
        <f>+IFERROR(VLOOKUP(Tabla1[[#This Row],[CUENTA]],CTAS[],2,0),"OTROS")</f>
        <v>OTROS</v>
      </c>
      <c r="AP2032" t="str">
        <f>+IFERROR(VLOOKUP(Tabla1[[#This Row],[EMPLEADO]],IS[],3,0),"OTROS")</f>
        <v>OTROS</v>
      </c>
      <c r="AQ2032" t="str">
        <f>+IFERROR(VLOOKUP(Tabla1[[#This Row],[EMPLEADO]],IS[[NÓMINA]:[INGENIERO]],2,0),"OTROS")</f>
        <v>OTROS</v>
      </c>
    </row>
    <row r="2033" spans="1:43" x14ac:dyDescent="0.25">
      <c r="A2033" t="s">
        <v>36</v>
      </c>
      <c r="B2033">
        <v>1</v>
      </c>
      <c r="C2033" t="s">
        <v>3902</v>
      </c>
      <c r="D2033" t="s">
        <v>38</v>
      </c>
      <c r="E2033" t="s">
        <v>348</v>
      </c>
      <c r="F2033" t="s">
        <v>3903</v>
      </c>
      <c r="G2033" s="17" t="s">
        <v>2455</v>
      </c>
      <c r="H2033" t="s">
        <v>101</v>
      </c>
      <c r="I2033" t="s">
        <v>43</v>
      </c>
      <c r="J2033" t="s">
        <v>8</v>
      </c>
      <c r="K2033" t="s">
        <v>102</v>
      </c>
      <c r="L2033" t="s">
        <v>2456</v>
      </c>
      <c r="M2033" t="s">
        <v>714</v>
      </c>
      <c r="N2033">
        <v>0</v>
      </c>
      <c r="O2033" t="s">
        <v>105</v>
      </c>
      <c r="P2033">
        <v>3</v>
      </c>
      <c r="Q2033" t="s">
        <v>388</v>
      </c>
      <c r="R2033" t="s">
        <v>223</v>
      </c>
      <c r="S2033" t="s">
        <v>139</v>
      </c>
      <c r="T2033" t="s">
        <v>51</v>
      </c>
      <c r="U2033" t="s">
        <v>872</v>
      </c>
      <c r="V2033">
        <v>0</v>
      </c>
      <c r="W2033" s="1">
        <v>0</v>
      </c>
      <c r="X2033">
        <v>1</v>
      </c>
      <c r="Y2033">
        <v>4.05</v>
      </c>
      <c r="Z2033">
        <v>4</v>
      </c>
      <c r="AA2033">
        <v>1.0125</v>
      </c>
      <c r="AB2033" s="2">
        <v>3.1249999999999889E-3</v>
      </c>
      <c r="AC2033" s="1">
        <v>-2.509374999999991</v>
      </c>
      <c r="AD2033" s="7">
        <v>43479</v>
      </c>
      <c r="AE2033" s="7">
        <v>43479</v>
      </c>
      <c r="AF2033">
        <v>0</v>
      </c>
      <c r="AG2033" t="s">
        <v>53</v>
      </c>
      <c r="AH2033" s="2">
        <v>0</v>
      </c>
      <c r="AI2033" s="1">
        <v>0</v>
      </c>
      <c r="AJ2033" s="1">
        <v>0</v>
      </c>
      <c r="AK2033" s="6" t="str">
        <f>+IF(Tabla1[[#This Row],[REQUEST_TY]]="SR MANTENIMIENTO CORRECTIVO", "EMERGENCIA", "OTROS")</f>
        <v>EMERGENCIA</v>
      </c>
      <c r="AL2033" s="6" t="str">
        <f>+_xlfn.IFS(Tabla1[[#This Row],[Veces obj]]&lt;=1,"0-1",Tabla1[[#This Row],[Veces obj]]&lt;=2,"1-2",Tabla1[[#This Row],[Veces obj]]&lt;=3,"2-3",TRUE,"&gt;3")</f>
        <v>1-2</v>
      </c>
      <c r="AM2033" s="6" t="str">
        <f>+_xlfn.IFS(MONTH(Tabla1[[#This Row],[MES]])&lt;=3,"Q1",MONTH(Tabla1[[#This Row],[MES]])&lt;=6,"Q2",MONTH(Tabla1[[#This Row],[MES]])&lt;=9,"Q3",TRUE,"Q4")</f>
        <v>Q1</v>
      </c>
      <c r="AN2033" t="str">
        <f>+IFERROR(VLOOKUP(Tabla1[[#This Row],[CUENTA]],CTAS[],2,0),"OTROS")</f>
        <v>OTROS</v>
      </c>
      <c r="AP2033" t="str">
        <f>+IFERROR(VLOOKUP(Tabla1[[#This Row],[EMPLEADO]],IS[],3,0),"OTROS")</f>
        <v>OTROS</v>
      </c>
      <c r="AQ2033" t="str">
        <f>+IFERROR(VLOOKUP(Tabla1[[#This Row],[EMPLEADO]],IS[[NÓMINA]:[INGENIERO]],2,0),"OTROS")</f>
        <v>OTROS</v>
      </c>
    </row>
    <row r="2034" spans="1:43" x14ac:dyDescent="0.25">
      <c r="A2034" t="s">
        <v>36</v>
      </c>
      <c r="B2034">
        <v>1</v>
      </c>
      <c r="C2034" t="s">
        <v>3904</v>
      </c>
      <c r="D2034" t="s">
        <v>38</v>
      </c>
      <c r="E2034" t="s">
        <v>85</v>
      </c>
      <c r="F2034" t="s">
        <v>3905</v>
      </c>
      <c r="G2034" s="17" t="s">
        <v>3906</v>
      </c>
      <c r="H2034" t="s">
        <v>740</v>
      </c>
      <c r="I2034" t="s">
        <v>43</v>
      </c>
      <c r="J2034" t="s">
        <v>8</v>
      </c>
      <c r="K2034" t="s">
        <v>741</v>
      </c>
      <c r="L2034" t="s">
        <v>1505</v>
      </c>
      <c r="M2034" t="s">
        <v>743</v>
      </c>
      <c r="N2034">
        <v>0</v>
      </c>
      <c r="O2034" t="s">
        <v>47</v>
      </c>
      <c r="P2034">
        <v>601</v>
      </c>
      <c r="Q2034" t="s">
        <v>48</v>
      </c>
      <c r="R2034" t="s">
        <v>49</v>
      </c>
      <c r="S2034" t="s">
        <v>50</v>
      </c>
      <c r="T2034" t="s">
        <v>51</v>
      </c>
      <c r="U2034" t="s">
        <v>52</v>
      </c>
      <c r="V2034">
        <v>1.05</v>
      </c>
      <c r="W2034" s="1">
        <v>750.75000000000011</v>
      </c>
      <c r="X2034">
        <v>1</v>
      </c>
      <c r="Y2034">
        <v>5.08</v>
      </c>
      <c r="Z2034">
        <v>5</v>
      </c>
      <c r="AA2034">
        <v>1.016</v>
      </c>
      <c r="AB2034" s="2">
        <v>4.0000000000000036E-3</v>
      </c>
      <c r="AC2034" s="1">
        <v>-2.860000000000003</v>
      </c>
      <c r="AD2034" s="7">
        <v>43476</v>
      </c>
      <c r="AE2034" s="7">
        <v>43476</v>
      </c>
      <c r="AF2034">
        <v>0</v>
      </c>
      <c r="AG2034" t="s">
        <v>53</v>
      </c>
      <c r="AH2034" s="2">
        <v>0</v>
      </c>
      <c r="AI2034" s="1">
        <v>0</v>
      </c>
      <c r="AJ2034" s="1">
        <v>0</v>
      </c>
      <c r="AK2034" s="6" t="str">
        <f>+IF(Tabla1[[#This Row],[REQUEST_TY]]="SR MANTENIMIENTO CORRECTIVO", "EMERGENCIA", "OTROS")</f>
        <v>EMERGENCIA</v>
      </c>
      <c r="AL2034" s="6" t="str">
        <f>+_xlfn.IFS(Tabla1[[#This Row],[Veces obj]]&lt;=1,"0-1",Tabla1[[#This Row],[Veces obj]]&lt;=2,"1-2",Tabla1[[#This Row],[Veces obj]]&lt;=3,"2-3",TRUE,"&gt;3")</f>
        <v>1-2</v>
      </c>
      <c r="AM2034" s="6" t="str">
        <f>+_xlfn.IFS(MONTH(Tabla1[[#This Row],[MES]])&lt;=3,"Q1",MONTH(Tabla1[[#This Row],[MES]])&lt;=6,"Q2",MONTH(Tabla1[[#This Row],[MES]])&lt;=9,"Q3",TRUE,"Q4")</f>
        <v>Q1</v>
      </c>
      <c r="AN2034" t="str">
        <f>+IFERROR(VLOOKUP(Tabla1[[#This Row],[CUENTA]],CTAS[],2,0),"OTROS")</f>
        <v>OTROS</v>
      </c>
      <c r="AP2034" t="str">
        <f>+IFERROR(VLOOKUP(Tabla1[[#This Row],[EMPLEADO]],IS[],3,0),"OTROS")</f>
        <v>OTROS</v>
      </c>
      <c r="AQ2034" t="str">
        <f>+IFERROR(VLOOKUP(Tabla1[[#This Row],[EMPLEADO]],IS[[NÓMINA]:[INGENIERO]],2,0),"OTROS")</f>
        <v>OTROS</v>
      </c>
    </row>
    <row r="2035" spans="1:43" x14ac:dyDescent="0.25">
      <c r="A2035" t="s">
        <v>36</v>
      </c>
      <c r="B2035">
        <v>1</v>
      </c>
      <c r="C2035" t="s">
        <v>3907</v>
      </c>
      <c r="D2035" t="s">
        <v>38</v>
      </c>
      <c r="E2035" t="s">
        <v>312</v>
      </c>
      <c r="F2035" t="s">
        <v>3908</v>
      </c>
      <c r="G2035" s="17" t="s">
        <v>2476</v>
      </c>
      <c r="H2035" t="s">
        <v>1572</v>
      </c>
      <c r="I2035" t="s">
        <v>43</v>
      </c>
      <c r="J2035" t="s">
        <v>8</v>
      </c>
      <c r="K2035" t="s">
        <v>59</v>
      </c>
      <c r="L2035" t="s">
        <v>2477</v>
      </c>
      <c r="M2035" t="s">
        <v>2478</v>
      </c>
      <c r="N2035">
        <v>0</v>
      </c>
      <c r="O2035" t="s">
        <v>47</v>
      </c>
      <c r="P2035">
        <v>2</v>
      </c>
      <c r="Q2035" t="s">
        <v>388</v>
      </c>
      <c r="R2035" t="s">
        <v>317</v>
      </c>
      <c r="S2035" t="s">
        <v>318</v>
      </c>
      <c r="T2035" t="s">
        <v>51</v>
      </c>
      <c r="U2035" t="s">
        <v>872</v>
      </c>
      <c r="V2035">
        <v>0</v>
      </c>
      <c r="W2035" s="1">
        <v>0</v>
      </c>
      <c r="X2035">
        <v>1</v>
      </c>
      <c r="Y2035">
        <v>4.07</v>
      </c>
      <c r="Z2035">
        <v>4</v>
      </c>
      <c r="AA2035">
        <v>1.0175000000000001</v>
      </c>
      <c r="AB2035" s="2">
        <v>4.3750000000000178E-3</v>
      </c>
      <c r="AC2035" s="1">
        <v>-6.8818750000000293</v>
      </c>
      <c r="AD2035" s="7">
        <v>43494</v>
      </c>
      <c r="AE2035" s="7">
        <v>43494</v>
      </c>
      <c r="AF2035">
        <v>0</v>
      </c>
      <c r="AG2035" t="s">
        <v>53</v>
      </c>
      <c r="AH2035" s="2">
        <v>0</v>
      </c>
      <c r="AI2035" s="1">
        <v>0</v>
      </c>
      <c r="AJ2035" s="1">
        <v>0</v>
      </c>
      <c r="AK2035" s="6" t="str">
        <f>+IF(Tabla1[[#This Row],[REQUEST_TY]]="SR MANTENIMIENTO CORRECTIVO", "EMERGENCIA", "OTROS")</f>
        <v>EMERGENCIA</v>
      </c>
      <c r="AL2035" s="6" t="str">
        <f>+_xlfn.IFS(Tabla1[[#This Row],[Veces obj]]&lt;=1,"0-1",Tabla1[[#This Row],[Veces obj]]&lt;=2,"1-2",Tabla1[[#This Row],[Veces obj]]&lt;=3,"2-3",TRUE,"&gt;3")</f>
        <v>1-2</v>
      </c>
      <c r="AM2035" s="6" t="str">
        <f>+_xlfn.IFS(MONTH(Tabla1[[#This Row],[MES]])&lt;=3,"Q1",MONTH(Tabla1[[#This Row],[MES]])&lt;=6,"Q2",MONTH(Tabla1[[#This Row],[MES]])&lt;=9,"Q3",TRUE,"Q4")</f>
        <v>Q1</v>
      </c>
      <c r="AN2035" t="str">
        <f>+IFERROR(VLOOKUP(Tabla1[[#This Row],[CUENTA]],CTAS[],2,0),"OTROS")</f>
        <v>OTROS</v>
      </c>
      <c r="AP2035" t="str">
        <f>+IFERROR(VLOOKUP(Tabla1[[#This Row],[EMPLEADO]],IS[],3,0),"OTROS")</f>
        <v>OTROS</v>
      </c>
      <c r="AQ2035" t="str">
        <f>+IFERROR(VLOOKUP(Tabla1[[#This Row],[EMPLEADO]],IS[[NÓMINA]:[INGENIERO]],2,0),"OTROS")</f>
        <v>OTROS</v>
      </c>
    </row>
    <row r="2036" spans="1:43" x14ac:dyDescent="0.25">
      <c r="A2036" t="s">
        <v>36</v>
      </c>
      <c r="B2036">
        <v>1</v>
      </c>
      <c r="C2036" t="s">
        <v>3909</v>
      </c>
      <c r="D2036" t="s">
        <v>38</v>
      </c>
      <c r="E2036" t="s">
        <v>332</v>
      </c>
      <c r="F2036" t="s">
        <v>3910</v>
      </c>
      <c r="G2036" s="17" t="s">
        <v>3911</v>
      </c>
      <c r="H2036" t="s">
        <v>220</v>
      </c>
      <c r="I2036" t="s">
        <v>43</v>
      </c>
      <c r="J2036" t="s">
        <v>8</v>
      </c>
      <c r="K2036" t="s">
        <v>59</v>
      </c>
      <c r="L2036" t="s">
        <v>1495</v>
      </c>
      <c r="M2036" t="s">
        <v>1496</v>
      </c>
      <c r="N2036">
        <v>0</v>
      </c>
      <c r="O2036" t="s">
        <v>47</v>
      </c>
      <c r="P2036">
        <v>63</v>
      </c>
      <c r="Q2036" t="s">
        <v>48</v>
      </c>
      <c r="R2036" t="s">
        <v>317</v>
      </c>
      <c r="S2036" t="s">
        <v>318</v>
      </c>
      <c r="T2036" t="s">
        <v>51</v>
      </c>
      <c r="U2036" t="s">
        <v>353</v>
      </c>
      <c r="V2036">
        <v>1.1499999999999999</v>
      </c>
      <c r="W2036" s="1">
        <v>1808.95</v>
      </c>
      <c r="X2036">
        <v>1</v>
      </c>
      <c r="Y2036">
        <v>4.08</v>
      </c>
      <c r="Z2036">
        <v>4</v>
      </c>
      <c r="AA2036">
        <v>1.02</v>
      </c>
      <c r="AB2036" s="2">
        <v>5.0000000000000044E-3</v>
      </c>
      <c r="AC2036" s="1">
        <v>-7.8650000000000082</v>
      </c>
      <c r="AD2036" s="7">
        <v>43481</v>
      </c>
      <c r="AE2036" s="7">
        <v>43481</v>
      </c>
      <c r="AF2036">
        <v>0</v>
      </c>
      <c r="AG2036" t="s">
        <v>53</v>
      </c>
      <c r="AH2036" s="2">
        <v>0</v>
      </c>
      <c r="AI2036" s="1">
        <v>0</v>
      </c>
      <c r="AJ2036" s="1">
        <v>0</v>
      </c>
      <c r="AK2036" s="6" t="str">
        <f>+IF(Tabla1[[#This Row],[REQUEST_TY]]="SR MANTENIMIENTO CORRECTIVO", "EMERGENCIA", "OTROS")</f>
        <v>EMERGENCIA</v>
      </c>
      <c r="AL2036" s="6" t="str">
        <f>+_xlfn.IFS(Tabla1[[#This Row],[Veces obj]]&lt;=1,"0-1",Tabla1[[#This Row],[Veces obj]]&lt;=2,"1-2",Tabla1[[#This Row],[Veces obj]]&lt;=3,"2-3",TRUE,"&gt;3")</f>
        <v>1-2</v>
      </c>
      <c r="AM2036" s="6" t="str">
        <f>+_xlfn.IFS(MONTH(Tabla1[[#This Row],[MES]])&lt;=3,"Q1",MONTH(Tabla1[[#This Row],[MES]])&lt;=6,"Q2",MONTH(Tabla1[[#This Row],[MES]])&lt;=9,"Q3",TRUE,"Q4")</f>
        <v>Q1</v>
      </c>
      <c r="AN2036" t="str">
        <f>+IFERROR(VLOOKUP(Tabla1[[#This Row],[CUENTA]],CTAS[],2,0),"OTROS")</f>
        <v>OTROS</v>
      </c>
      <c r="AP2036" t="str">
        <f>+IFERROR(VLOOKUP(Tabla1[[#This Row],[EMPLEADO]],IS[],3,0),"OTROS")</f>
        <v>OTROS</v>
      </c>
      <c r="AQ2036" t="str">
        <f>+IFERROR(VLOOKUP(Tabla1[[#This Row],[EMPLEADO]],IS[[NÓMINA]:[INGENIERO]],2,0),"OTROS")</f>
        <v>OTROS</v>
      </c>
    </row>
    <row r="2037" spans="1:43" x14ac:dyDescent="0.25">
      <c r="A2037" t="s">
        <v>36</v>
      </c>
      <c r="B2037">
        <v>1</v>
      </c>
      <c r="C2037" t="s">
        <v>3912</v>
      </c>
      <c r="D2037" t="s">
        <v>38</v>
      </c>
      <c r="E2037" t="s">
        <v>558</v>
      </c>
      <c r="F2037" t="s">
        <v>3913</v>
      </c>
      <c r="G2037" s="17" t="s">
        <v>3914</v>
      </c>
      <c r="H2037" t="s">
        <v>1063</v>
      </c>
      <c r="I2037" t="s">
        <v>43</v>
      </c>
      <c r="J2037" t="s">
        <v>8</v>
      </c>
      <c r="K2037" t="s">
        <v>3915</v>
      </c>
      <c r="L2037" t="s">
        <v>3916</v>
      </c>
      <c r="M2037" t="s">
        <v>387</v>
      </c>
      <c r="N2037">
        <v>0</v>
      </c>
      <c r="O2037" t="s">
        <v>47</v>
      </c>
      <c r="P2037">
        <v>36</v>
      </c>
      <c r="Q2037" t="s">
        <v>82</v>
      </c>
      <c r="R2037" t="s">
        <v>95</v>
      </c>
      <c r="S2037" t="s">
        <v>64</v>
      </c>
      <c r="T2037" t="s">
        <v>51</v>
      </c>
      <c r="U2037" t="s">
        <v>83</v>
      </c>
      <c r="V2037">
        <v>1.05</v>
      </c>
      <c r="W2037" s="1">
        <v>1433.25</v>
      </c>
      <c r="X2037">
        <v>1</v>
      </c>
      <c r="Y2037">
        <v>5.12</v>
      </c>
      <c r="Z2037">
        <v>5</v>
      </c>
      <c r="AA2037">
        <v>1.024</v>
      </c>
      <c r="AB2037" s="2">
        <v>6.0000000000000053E-3</v>
      </c>
      <c r="AC2037" s="1">
        <v>-8.1900000000000066</v>
      </c>
      <c r="AD2037" s="7">
        <v>43468</v>
      </c>
      <c r="AE2037" s="7">
        <v>43468</v>
      </c>
      <c r="AF2037">
        <v>0</v>
      </c>
      <c r="AG2037" t="s">
        <v>53</v>
      </c>
      <c r="AH2037" s="2">
        <v>0</v>
      </c>
      <c r="AI2037" s="1">
        <v>0</v>
      </c>
      <c r="AJ2037" s="1">
        <v>0</v>
      </c>
      <c r="AK2037" s="6" t="str">
        <f>+IF(Tabla1[[#This Row],[REQUEST_TY]]="SR MANTENIMIENTO CORRECTIVO", "EMERGENCIA", "OTROS")</f>
        <v>EMERGENCIA</v>
      </c>
      <c r="AL2037" s="6" t="str">
        <f>+_xlfn.IFS(Tabla1[[#This Row],[Veces obj]]&lt;=1,"0-1",Tabla1[[#This Row],[Veces obj]]&lt;=2,"1-2",Tabla1[[#This Row],[Veces obj]]&lt;=3,"2-3",TRUE,"&gt;3")</f>
        <v>1-2</v>
      </c>
      <c r="AM2037" s="6" t="str">
        <f>+_xlfn.IFS(MONTH(Tabla1[[#This Row],[MES]])&lt;=3,"Q1",MONTH(Tabla1[[#This Row],[MES]])&lt;=6,"Q2",MONTH(Tabla1[[#This Row],[MES]])&lt;=9,"Q3",TRUE,"Q4")</f>
        <v>Q1</v>
      </c>
      <c r="AN2037" t="str">
        <f>+IFERROR(VLOOKUP(Tabla1[[#This Row],[CUENTA]],CTAS[],2,0),"OTROS")</f>
        <v>OTROS</v>
      </c>
      <c r="AP2037" t="str">
        <f>+IFERROR(VLOOKUP(Tabla1[[#This Row],[EMPLEADO]],IS[],3,0),"OTROS")</f>
        <v>OTROS</v>
      </c>
      <c r="AQ2037" t="str">
        <f>+IFERROR(VLOOKUP(Tabla1[[#This Row],[EMPLEADO]],IS[[NÓMINA]:[INGENIERO]],2,0),"OTROS")</f>
        <v>OTROS</v>
      </c>
    </row>
    <row r="2038" spans="1:43" x14ac:dyDescent="0.25">
      <c r="A2038" t="s">
        <v>36</v>
      </c>
      <c r="B2038">
        <v>1</v>
      </c>
      <c r="C2038" t="s">
        <v>3917</v>
      </c>
      <c r="D2038" t="s">
        <v>38</v>
      </c>
      <c r="E2038" t="s">
        <v>348</v>
      </c>
      <c r="F2038" t="s">
        <v>3918</v>
      </c>
      <c r="G2038" s="17" t="s">
        <v>2455</v>
      </c>
      <c r="H2038" t="s">
        <v>246</v>
      </c>
      <c r="I2038" t="s">
        <v>43</v>
      </c>
      <c r="J2038" t="s">
        <v>8</v>
      </c>
      <c r="K2038" t="s">
        <v>102</v>
      </c>
      <c r="L2038" t="s">
        <v>2456</v>
      </c>
      <c r="M2038" t="s">
        <v>714</v>
      </c>
      <c r="N2038">
        <v>0</v>
      </c>
      <c r="O2038" t="s">
        <v>105</v>
      </c>
      <c r="P2038">
        <v>12</v>
      </c>
      <c r="Q2038" t="s">
        <v>194</v>
      </c>
      <c r="R2038" t="s">
        <v>223</v>
      </c>
      <c r="S2038" t="s">
        <v>139</v>
      </c>
      <c r="T2038" t="s">
        <v>51</v>
      </c>
      <c r="U2038" t="s">
        <v>224</v>
      </c>
      <c r="V2038">
        <v>0.8</v>
      </c>
      <c r="W2038" s="1">
        <v>642.40000000000009</v>
      </c>
      <c r="X2038">
        <v>1</v>
      </c>
      <c r="Y2038">
        <v>4.0999999999999996</v>
      </c>
      <c r="Z2038">
        <v>4</v>
      </c>
      <c r="AA2038">
        <v>1.0249999999999999</v>
      </c>
      <c r="AB2038" s="2">
        <v>6.2499999999999778E-3</v>
      </c>
      <c r="AC2038" s="1">
        <v>-5.0187499999999821</v>
      </c>
      <c r="AD2038" s="7">
        <v>43496</v>
      </c>
      <c r="AE2038" s="7">
        <v>43496</v>
      </c>
      <c r="AF2038">
        <v>0</v>
      </c>
      <c r="AG2038" t="s">
        <v>53</v>
      </c>
      <c r="AH2038" s="2">
        <v>0</v>
      </c>
      <c r="AI2038" s="1">
        <v>0</v>
      </c>
      <c r="AJ2038" s="1">
        <v>0</v>
      </c>
      <c r="AK2038" s="6" t="str">
        <f>+IF(Tabla1[[#This Row],[REQUEST_TY]]="SR MANTENIMIENTO CORRECTIVO", "EMERGENCIA", "OTROS")</f>
        <v>EMERGENCIA</v>
      </c>
      <c r="AL2038" s="6" t="str">
        <f>+_xlfn.IFS(Tabla1[[#This Row],[Veces obj]]&lt;=1,"0-1",Tabla1[[#This Row],[Veces obj]]&lt;=2,"1-2",Tabla1[[#This Row],[Veces obj]]&lt;=3,"2-3",TRUE,"&gt;3")</f>
        <v>1-2</v>
      </c>
      <c r="AM2038" s="6" t="str">
        <f>+_xlfn.IFS(MONTH(Tabla1[[#This Row],[MES]])&lt;=3,"Q1",MONTH(Tabla1[[#This Row],[MES]])&lt;=6,"Q2",MONTH(Tabla1[[#This Row],[MES]])&lt;=9,"Q3",TRUE,"Q4")</f>
        <v>Q1</v>
      </c>
      <c r="AN2038" t="str">
        <f>+IFERROR(VLOOKUP(Tabla1[[#This Row],[CUENTA]],CTAS[],2,0),"OTROS")</f>
        <v>OTROS</v>
      </c>
      <c r="AP2038" t="str">
        <f>+IFERROR(VLOOKUP(Tabla1[[#This Row],[EMPLEADO]],IS[],3,0),"OTROS")</f>
        <v>OTROS</v>
      </c>
      <c r="AQ2038" t="str">
        <f>+IFERROR(VLOOKUP(Tabla1[[#This Row],[EMPLEADO]],IS[[NÓMINA]:[INGENIERO]],2,0),"OTROS")</f>
        <v>OTROS</v>
      </c>
    </row>
    <row r="2039" spans="1:43" x14ac:dyDescent="0.25">
      <c r="A2039" t="s">
        <v>36</v>
      </c>
      <c r="B2039">
        <v>1</v>
      </c>
      <c r="C2039" t="s">
        <v>3919</v>
      </c>
      <c r="D2039" t="s">
        <v>38</v>
      </c>
      <c r="E2039" t="s">
        <v>328</v>
      </c>
      <c r="F2039" t="s">
        <v>3920</v>
      </c>
      <c r="G2039" s="17" t="s">
        <v>3921</v>
      </c>
      <c r="H2039" t="s">
        <v>220</v>
      </c>
      <c r="I2039" t="s">
        <v>43</v>
      </c>
      <c r="J2039" t="s">
        <v>8</v>
      </c>
      <c r="K2039" t="s">
        <v>2320</v>
      </c>
      <c r="L2039" t="s">
        <v>3922</v>
      </c>
      <c r="M2039" t="s">
        <v>556</v>
      </c>
      <c r="N2039">
        <v>0</v>
      </c>
      <c r="O2039" t="s">
        <v>47</v>
      </c>
      <c r="P2039">
        <v>61</v>
      </c>
      <c r="Q2039" t="s">
        <v>48</v>
      </c>
      <c r="R2039" t="s">
        <v>153</v>
      </c>
      <c r="S2039" t="s">
        <v>50</v>
      </c>
      <c r="T2039" t="s">
        <v>208</v>
      </c>
      <c r="U2039" t="s">
        <v>52</v>
      </c>
      <c r="V2039">
        <v>1.05</v>
      </c>
      <c r="W2039" s="1">
        <v>750.75000000000011</v>
      </c>
      <c r="X2039">
        <v>1</v>
      </c>
      <c r="Y2039">
        <v>9.27</v>
      </c>
      <c r="Z2039">
        <v>9</v>
      </c>
      <c r="AA2039">
        <v>1.03</v>
      </c>
      <c r="AB2039" s="2">
        <v>7.5000000000000067E-3</v>
      </c>
      <c r="AC2039" s="1">
        <v>-5.362500000000006</v>
      </c>
      <c r="AD2039" s="7">
        <v>43474</v>
      </c>
      <c r="AE2039" s="7">
        <v>43474</v>
      </c>
      <c r="AF2039">
        <v>0</v>
      </c>
      <c r="AG2039" t="s">
        <v>53</v>
      </c>
      <c r="AH2039" s="2">
        <v>0</v>
      </c>
      <c r="AI2039" s="1">
        <v>0</v>
      </c>
      <c r="AJ2039" s="1">
        <v>0</v>
      </c>
      <c r="AK2039" s="6" t="str">
        <f>+IF(Tabla1[[#This Row],[REQUEST_TY]]="SR MANTENIMIENTO CORRECTIVO", "EMERGENCIA", "OTROS")</f>
        <v>EMERGENCIA</v>
      </c>
      <c r="AL2039" s="6" t="str">
        <f>+_xlfn.IFS(Tabla1[[#This Row],[Veces obj]]&lt;=1,"0-1",Tabla1[[#This Row],[Veces obj]]&lt;=2,"1-2",Tabla1[[#This Row],[Veces obj]]&lt;=3,"2-3",TRUE,"&gt;3")</f>
        <v>1-2</v>
      </c>
      <c r="AM2039" s="6" t="str">
        <f>+_xlfn.IFS(MONTH(Tabla1[[#This Row],[MES]])&lt;=3,"Q1",MONTH(Tabla1[[#This Row],[MES]])&lt;=6,"Q2",MONTH(Tabla1[[#This Row],[MES]])&lt;=9,"Q3",TRUE,"Q4")</f>
        <v>Q1</v>
      </c>
      <c r="AN2039" t="str">
        <f>+IFERROR(VLOOKUP(Tabla1[[#This Row],[CUENTA]],CTAS[],2,0),"OTROS")</f>
        <v>OTROS</v>
      </c>
      <c r="AP2039" t="str">
        <f>+IFERROR(VLOOKUP(Tabla1[[#This Row],[EMPLEADO]],IS[],3,0),"OTROS")</f>
        <v>OTROS</v>
      </c>
      <c r="AQ2039" t="str">
        <f>+IFERROR(VLOOKUP(Tabla1[[#This Row],[EMPLEADO]],IS[[NÓMINA]:[INGENIERO]],2,0),"OTROS")</f>
        <v>OTROS</v>
      </c>
    </row>
    <row r="2040" spans="1:43" x14ac:dyDescent="0.25">
      <c r="A2040" t="s">
        <v>36</v>
      </c>
      <c r="B2040">
        <v>1</v>
      </c>
      <c r="C2040" t="s">
        <v>3923</v>
      </c>
      <c r="D2040" t="s">
        <v>38</v>
      </c>
      <c r="E2040" t="s">
        <v>3400</v>
      </c>
      <c r="F2040" t="s">
        <v>3924</v>
      </c>
      <c r="G2040" s="17" t="s">
        <v>3925</v>
      </c>
      <c r="H2040" t="s">
        <v>453</v>
      </c>
      <c r="I2040" t="s">
        <v>43</v>
      </c>
      <c r="J2040" t="s">
        <v>8</v>
      </c>
      <c r="K2040" t="s">
        <v>3926</v>
      </c>
      <c r="L2040" t="s">
        <v>3927</v>
      </c>
      <c r="M2040" t="s">
        <v>1198</v>
      </c>
      <c r="N2040">
        <v>0</v>
      </c>
      <c r="O2040" t="s">
        <v>47</v>
      </c>
      <c r="P2040">
        <v>39</v>
      </c>
      <c r="Q2040" t="s">
        <v>82</v>
      </c>
      <c r="R2040" t="s">
        <v>74</v>
      </c>
      <c r="S2040" t="s">
        <v>50</v>
      </c>
      <c r="T2040" t="s">
        <v>51</v>
      </c>
      <c r="U2040" t="s">
        <v>120</v>
      </c>
      <c r="V2040">
        <v>0.8</v>
      </c>
      <c r="W2040" s="1">
        <v>572.00000000000011</v>
      </c>
      <c r="X2040">
        <v>1</v>
      </c>
      <c r="Y2040">
        <v>5.15</v>
      </c>
      <c r="Z2040">
        <v>5</v>
      </c>
      <c r="AA2040">
        <v>1.03</v>
      </c>
      <c r="AB2040" s="2">
        <v>7.5000000000000067E-3</v>
      </c>
      <c r="AC2040" s="1">
        <v>-5.362500000000006</v>
      </c>
      <c r="AD2040" s="7">
        <v>43493</v>
      </c>
      <c r="AE2040" s="7">
        <v>43494</v>
      </c>
      <c r="AF2040">
        <v>1</v>
      </c>
      <c r="AG2040" t="s">
        <v>53</v>
      </c>
      <c r="AH2040" s="2">
        <v>0</v>
      </c>
      <c r="AI2040" s="1">
        <v>0</v>
      </c>
      <c r="AJ2040" s="1">
        <v>0</v>
      </c>
      <c r="AK2040" s="6" t="str">
        <f>+IF(Tabla1[[#This Row],[REQUEST_TY]]="SR MANTENIMIENTO CORRECTIVO", "EMERGENCIA", "OTROS")</f>
        <v>EMERGENCIA</v>
      </c>
      <c r="AL2040" s="6" t="str">
        <f>+_xlfn.IFS(Tabla1[[#This Row],[Veces obj]]&lt;=1,"0-1",Tabla1[[#This Row],[Veces obj]]&lt;=2,"1-2",Tabla1[[#This Row],[Veces obj]]&lt;=3,"2-3",TRUE,"&gt;3")</f>
        <v>1-2</v>
      </c>
      <c r="AM2040" s="6" t="str">
        <f>+_xlfn.IFS(MONTH(Tabla1[[#This Row],[MES]])&lt;=3,"Q1",MONTH(Tabla1[[#This Row],[MES]])&lt;=6,"Q2",MONTH(Tabla1[[#This Row],[MES]])&lt;=9,"Q3",TRUE,"Q4")</f>
        <v>Q1</v>
      </c>
      <c r="AN2040" t="str">
        <f>+IFERROR(VLOOKUP(Tabla1[[#This Row],[CUENTA]],CTAS[],2,0),"OTROS")</f>
        <v>OTROS</v>
      </c>
      <c r="AP2040" t="str">
        <f>+IFERROR(VLOOKUP(Tabla1[[#This Row],[EMPLEADO]],IS[],3,0),"OTROS")</f>
        <v>OTROS</v>
      </c>
      <c r="AQ2040" t="str">
        <f>+IFERROR(VLOOKUP(Tabla1[[#This Row],[EMPLEADO]],IS[[NÓMINA]:[INGENIERO]],2,0),"OTROS")</f>
        <v>OTROS</v>
      </c>
    </row>
    <row r="2041" spans="1:43" x14ac:dyDescent="0.25">
      <c r="A2041" t="s">
        <v>4444</v>
      </c>
      <c r="B2041">
        <v>1</v>
      </c>
      <c r="C2041" t="s">
        <v>6644</v>
      </c>
      <c r="D2041" t="s">
        <v>38</v>
      </c>
      <c r="E2041" t="s">
        <v>217</v>
      </c>
      <c r="F2041" t="s">
        <v>6645</v>
      </c>
      <c r="G2041" s="17" t="s">
        <v>1328</v>
      </c>
      <c r="H2041" t="s">
        <v>679</v>
      </c>
      <c r="I2041" t="s">
        <v>43</v>
      </c>
      <c r="J2041" t="s">
        <v>8</v>
      </c>
      <c r="K2041" t="s">
        <v>59</v>
      </c>
      <c r="L2041" t="s">
        <v>1329</v>
      </c>
      <c r="M2041" t="s">
        <v>473</v>
      </c>
      <c r="N2041">
        <v>0</v>
      </c>
      <c r="O2041" t="s">
        <v>47</v>
      </c>
      <c r="P2041">
        <v>21</v>
      </c>
      <c r="Q2041" t="s">
        <v>62</v>
      </c>
      <c r="R2041" t="s">
        <v>223</v>
      </c>
      <c r="S2041" t="s">
        <v>139</v>
      </c>
      <c r="T2041" t="s">
        <v>51</v>
      </c>
      <c r="U2041" t="s">
        <v>262</v>
      </c>
      <c r="V2041">
        <v>1.05</v>
      </c>
      <c r="W2041" s="1">
        <v>1651.6500000000003</v>
      </c>
      <c r="X2041">
        <v>1</v>
      </c>
      <c r="Y2041">
        <v>4.13</v>
      </c>
      <c r="Z2041">
        <v>4</v>
      </c>
      <c r="AA2041">
        <v>1.0325</v>
      </c>
      <c r="AB2041" s="2">
        <v>8.1249999999999933E-3</v>
      </c>
      <c r="AC2041" s="1">
        <v>-12.780624999999992</v>
      </c>
      <c r="AD2041" s="7">
        <v>43516</v>
      </c>
      <c r="AE2041" s="7">
        <v>43516</v>
      </c>
      <c r="AF2041">
        <v>0</v>
      </c>
      <c r="AG2041" t="s">
        <v>53</v>
      </c>
      <c r="AH2041" s="2">
        <v>0</v>
      </c>
      <c r="AI2041" s="1">
        <v>0</v>
      </c>
      <c r="AJ2041" s="1">
        <v>0</v>
      </c>
      <c r="AK2041" s="6" t="str">
        <f>+IF(Tabla1[[#This Row],[REQUEST_TY]]="SR MANTENIMIENTO CORRECTIVO", "EMERGENCIA", "OTROS")</f>
        <v>EMERGENCIA</v>
      </c>
      <c r="AL2041" s="6" t="str">
        <f>+_xlfn.IFS(Tabla1[[#This Row],[Veces obj]]&lt;=1,"0-1",Tabla1[[#This Row],[Veces obj]]&lt;=2,"1-2",Tabla1[[#This Row],[Veces obj]]&lt;=3,"2-3",TRUE,"&gt;3")</f>
        <v>1-2</v>
      </c>
      <c r="AM2041" s="6" t="str">
        <f>+_xlfn.IFS(MONTH(Tabla1[[#This Row],[MES]])&lt;=3,"Q1",MONTH(Tabla1[[#This Row],[MES]])&lt;=6,"Q2",MONTH(Tabla1[[#This Row],[MES]])&lt;=9,"Q3",TRUE,"Q4")</f>
        <v>Q1</v>
      </c>
      <c r="AN2041" t="str">
        <f>+IFERROR(VLOOKUP(Tabla1[[#This Row],[CUENTA]],CTAS[],2,0),"OTROS")</f>
        <v>OTROS</v>
      </c>
      <c r="AP2041" t="str">
        <f>+IFERROR(VLOOKUP(Tabla1[[#This Row],[EMPLEADO]],IS[],3,0),"OTROS")</f>
        <v>OTROS</v>
      </c>
      <c r="AQ2041" t="str">
        <f>+IFERROR(VLOOKUP(Tabla1[[#This Row],[EMPLEADO]],IS[[NÓMINA]:[INGENIERO]],2,0),"OTROS")</f>
        <v>OTROS</v>
      </c>
    </row>
    <row r="2042" spans="1:43" x14ac:dyDescent="0.25">
      <c r="A2042" t="s">
        <v>4444</v>
      </c>
      <c r="B2042">
        <v>1</v>
      </c>
      <c r="C2042" t="s">
        <v>5967</v>
      </c>
      <c r="D2042" t="s">
        <v>38</v>
      </c>
      <c r="E2042" t="s">
        <v>725</v>
      </c>
      <c r="F2042" t="s">
        <v>5968</v>
      </c>
      <c r="G2042" s="17" t="s">
        <v>3087</v>
      </c>
      <c r="H2042" t="s">
        <v>784</v>
      </c>
      <c r="I2042" t="s">
        <v>43</v>
      </c>
      <c r="J2042" t="s">
        <v>8</v>
      </c>
      <c r="K2042" t="s">
        <v>59</v>
      </c>
      <c r="L2042" t="s">
        <v>3088</v>
      </c>
      <c r="M2042" t="s">
        <v>787</v>
      </c>
      <c r="N2042">
        <v>0</v>
      </c>
      <c r="O2042" t="s">
        <v>47</v>
      </c>
      <c r="P2042">
        <v>30</v>
      </c>
      <c r="Q2042" t="s">
        <v>62</v>
      </c>
      <c r="R2042" t="s">
        <v>223</v>
      </c>
      <c r="S2042" t="s">
        <v>139</v>
      </c>
      <c r="T2042" t="s">
        <v>51</v>
      </c>
      <c r="U2042" t="s">
        <v>262</v>
      </c>
      <c r="V2042">
        <v>1.05</v>
      </c>
      <c r="W2042" s="1">
        <v>1651.6500000000003</v>
      </c>
      <c r="X2042">
        <v>1</v>
      </c>
      <c r="Y2042">
        <v>2.4300000000000002</v>
      </c>
      <c r="Z2042">
        <v>4</v>
      </c>
      <c r="AA2042">
        <v>0.60750000000000004</v>
      </c>
      <c r="AB2042" s="2">
        <v>0</v>
      </c>
      <c r="AC2042" s="1">
        <v>0</v>
      </c>
      <c r="AD2042" s="7">
        <v>43510</v>
      </c>
      <c r="AE2042" s="7">
        <v>43510</v>
      </c>
      <c r="AF2042">
        <v>0</v>
      </c>
      <c r="AG2042" t="s">
        <v>53</v>
      </c>
      <c r="AH2042" s="2">
        <v>0</v>
      </c>
      <c r="AI2042" s="1">
        <v>0</v>
      </c>
      <c r="AJ2042" s="1">
        <v>0</v>
      </c>
      <c r="AK2042" s="6" t="str">
        <f>+IF(Tabla1[[#This Row],[REQUEST_TY]]="SR MANTENIMIENTO CORRECTIVO", "EMERGENCIA", "OTROS")</f>
        <v>EMERGENCIA</v>
      </c>
      <c r="AL2042" s="6" t="str">
        <f>+_xlfn.IFS(Tabla1[[#This Row],[Veces obj]]&lt;=1,"0-1",Tabla1[[#This Row],[Veces obj]]&lt;=2,"1-2",Tabla1[[#This Row],[Veces obj]]&lt;=3,"2-3",TRUE,"&gt;3")</f>
        <v>0-1</v>
      </c>
      <c r="AM2042" s="6" t="str">
        <f>+_xlfn.IFS(MONTH(Tabla1[[#This Row],[MES]])&lt;=3,"Q1",MONTH(Tabla1[[#This Row],[MES]])&lt;=6,"Q2",MONTH(Tabla1[[#This Row],[MES]])&lt;=9,"Q3",TRUE,"Q4")</f>
        <v>Q1</v>
      </c>
      <c r="AN2042" t="str">
        <f>+IFERROR(VLOOKUP(Tabla1[[#This Row],[CUENTA]],CTAS[],2,0),"OTROS")</f>
        <v>OTROS</v>
      </c>
      <c r="AP2042" t="str">
        <f>+IFERROR(VLOOKUP(Tabla1[[#This Row],[EMPLEADO]],IS[],3,0),"OTROS")</f>
        <v>OTROS</v>
      </c>
      <c r="AQ2042" t="str">
        <f>+IFERROR(VLOOKUP(Tabla1[[#This Row],[EMPLEADO]],IS[[NÓMINA]:[INGENIERO]],2,0),"OTROS")</f>
        <v>OTROS</v>
      </c>
    </row>
    <row r="2043" spans="1:43" x14ac:dyDescent="0.25">
      <c r="A2043" t="s">
        <v>36</v>
      </c>
      <c r="B2043">
        <v>1</v>
      </c>
      <c r="C2043" t="s">
        <v>3931</v>
      </c>
      <c r="D2043" t="s">
        <v>38</v>
      </c>
      <c r="E2043" t="s">
        <v>76</v>
      </c>
      <c r="F2043" t="s">
        <v>3932</v>
      </c>
      <c r="G2043" s="17" t="s">
        <v>3933</v>
      </c>
      <c r="H2043" t="s">
        <v>271</v>
      </c>
      <c r="I2043" t="s">
        <v>43</v>
      </c>
      <c r="J2043" t="s">
        <v>8</v>
      </c>
      <c r="K2043" t="s">
        <v>102</v>
      </c>
      <c r="L2043" t="s">
        <v>272</v>
      </c>
      <c r="M2043" t="s">
        <v>273</v>
      </c>
      <c r="N2043">
        <v>0</v>
      </c>
      <c r="O2043" t="s">
        <v>105</v>
      </c>
      <c r="P2043">
        <v>36</v>
      </c>
      <c r="Q2043" t="s">
        <v>82</v>
      </c>
      <c r="R2043" t="s">
        <v>63</v>
      </c>
      <c r="S2043" t="s">
        <v>64</v>
      </c>
      <c r="T2043" t="s">
        <v>51</v>
      </c>
      <c r="U2043" t="s">
        <v>83</v>
      </c>
      <c r="V2043">
        <v>1.05</v>
      </c>
      <c r="W2043" s="1">
        <v>687.75</v>
      </c>
      <c r="X2043">
        <v>1</v>
      </c>
      <c r="Y2043">
        <v>5.19</v>
      </c>
      <c r="Z2043">
        <v>5</v>
      </c>
      <c r="AA2043">
        <v>1.038</v>
      </c>
      <c r="AB2043" s="2">
        <v>9.5000000000000084E-3</v>
      </c>
      <c r="AC2043" s="1">
        <v>-6.2225000000000055</v>
      </c>
      <c r="AD2043" s="7">
        <v>43473</v>
      </c>
      <c r="AE2043" s="7">
        <v>43474</v>
      </c>
      <c r="AF2043">
        <v>1</v>
      </c>
      <c r="AG2043" t="s">
        <v>53</v>
      </c>
      <c r="AH2043" s="2">
        <v>0</v>
      </c>
      <c r="AI2043" s="1">
        <v>0</v>
      </c>
      <c r="AJ2043" s="1">
        <v>0</v>
      </c>
      <c r="AK2043" s="6" t="str">
        <f>+IF(Tabla1[[#This Row],[REQUEST_TY]]="SR MANTENIMIENTO CORRECTIVO", "EMERGENCIA", "OTROS")</f>
        <v>EMERGENCIA</v>
      </c>
      <c r="AL2043" s="6" t="str">
        <f>+_xlfn.IFS(Tabla1[[#This Row],[Veces obj]]&lt;=1,"0-1",Tabla1[[#This Row],[Veces obj]]&lt;=2,"1-2",Tabla1[[#This Row],[Veces obj]]&lt;=3,"2-3",TRUE,"&gt;3")</f>
        <v>1-2</v>
      </c>
      <c r="AM2043" s="6" t="str">
        <f>+_xlfn.IFS(MONTH(Tabla1[[#This Row],[MES]])&lt;=3,"Q1",MONTH(Tabla1[[#This Row],[MES]])&lt;=6,"Q2",MONTH(Tabla1[[#This Row],[MES]])&lt;=9,"Q3",TRUE,"Q4")</f>
        <v>Q1</v>
      </c>
      <c r="AN2043" t="str">
        <f>+IFERROR(VLOOKUP(Tabla1[[#This Row],[CUENTA]],CTAS[],2,0),"OTROS")</f>
        <v>OTROS</v>
      </c>
      <c r="AP2043" t="str">
        <f>+IFERROR(VLOOKUP(Tabla1[[#This Row],[EMPLEADO]],IS[],3,0),"OTROS")</f>
        <v>OTROS</v>
      </c>
      <c r="AQ2043" t="str">
        <f>+IFERROR(VLOOKUP(Tabla1[[#This Row],[EMPLEADO]],IS[[NÓMINA]:[INGENIERO]],2,0),"OTROS")</f>
        <v>OTROS</v>
      </c>
    </row>
    <row r="2044" spans="1:43" x14ac:dyDescent="0.25">
      <c r="A2044" t="s">
        <v>36</v>
      </c>
      <c r="B2044">
        <v>1</v>
      </c>
      <c r="C2044" t="s">
        <v>3934</v>
      </c>
      <c r="D2044" t="s">
        <v>38</v>
      </c>
      <c r="E2044" t="s">
        <v>725</v>
      </c>
      <c r="F2044" t="s">
        <v>3935</v>
      </c>
      <c r="G2044" s="17" t="s">
        <v>3936</v>
      </c>
      <c r="H2044" t="s">
        <v>58</v>
      </c>
      <c r="I2044" t="s">
        <v>43</v>
      </c>
      <c r="J2044" t="s">
        <v>8</v>
      </c>
      <c r="K2044" t="s">
        <v>102</v>
      </c>
      <c r="L2044" t="s">
        <v>1621</v>
      </c>
      <c r="M2044" t="s">
        <v>736</v>
      </c>
      <c r="N2044">
        <v>0</v>
      </c>
      <c r="O2044" t="s">
        <v>47</v>
      </c>
      <c r="P2044">
        <v>44</v>
      </c>
      <c r="Q2044" t="s">
        <v>82</v>
      </c>
      <c r="R2044" t="s">
        <v>223</v>
      </c>
      <c r="S2044" t="s">
        <v>139</v>
      </c>
      <c r="T2044" t="s">
        <v>51</v>
      </c>
      <c r="U2044" t="s">
        <v>140</v>
      </c>
      <c r="V2044">
        <v>1.1000000000000001</v>
      </c>
      <c r="W2044" s="1">
        <v>1730.3000000000004</v>
      </c>
      <c r="X2044">
        <v>1</v>
      </c>
      <c r="Y2044">
        <v>4.17</v>
      </c>
      <c r="Z2044">
        <v>4</v>
      </c>
      <c r="AA2044">
        <v>1.0425</v>
      </c>
      <c r="AB2044" s="2">
        <v>1.0624999999999996E-2</v>
      </c>
      <c r="AC2044" s="1">
        <v>-16.713124999999994</v>
      </c>
      <c r="AD2044" s="7">
        <v>43475</v>
      </c>
      <c r="AE2044" s="7">
        <v>43475</v>
      </c>
      <c r="AF2044">
        <v>0</v>
      </c>
      <c r="AG2044" t="s">
        <v>53</v>
      </c>
      <c r="AH2044" s="2">
        <v>0</v>
      </c>
      <c r="AI2044" s="1">
        <v>0</v>
      </c>
      <c r="AJ2044" s="1">
        <v>0</v>
      </c>
      <c r="AK2044" s="6" t="str">
        <f>+IF(Tabla1[[#This Row],[REQUEST_TY]]="SR MANTENIMIENTO CORRECTIVO", "EMERGENCIA", "OTROS")</f>
        <v>EMERGENCIA</v>
      </c>
      <c r="AL2044" s="6" t="str">
        <f>+_xlfn.IFS(Tabla1[[#This Row],[Veces obj]]&lt;=1,"0-1",Tabla1[[#This Row],[Veces obj]]&lt;=2,"1-2",Tabla1[[#This Row],[Veces obj]]&lt;=3,"2-3",TRUE,"&gt;3")</f>
        <v>1-2</v>
      </c>
      <c r="AM2044" s="6" t="str">
        <f>+_xlfn.IFS(MONTH(Tabla1[[#This Row],[MES]])&lt;=3,"Q1",MONTH(Tabla1[[#This Row],[MES]])&lt;=6,"Q2",MONTH(Tabla1[[#This Row],[MES]])&lt;=9,"Q3",TRUE,"Q4")</f>
        <v>Q1</v>
      </c>
      <c r="AN2044" t="str">
        <f>+IFERROR(VLOOKUP(Tabla1[[#This Row],[CUENTA]],CTAS[],2,0),"OTROS")</f>
        <v>OTROS</v>
      </c>
      <c r="AP2044" t="str">
        <f>+IFERROR(VLOOKUP(Tabla1[[#This Row],[EMPLEADO]],IS[],3,0),"OTROS")</f>
        <v>OTROS</v>
      </c>
      <c r="AQ2044" t="str">
        <f>+IFERROR(VLOOKUP(Tabla1[[#This Row],[EMPLEADO]],IS[[NÓMINA]:[INGENIERO]],2,0),"OTROS")</f>
        <v>OTROS</v>
      </c>
    </row>
    <row r="2045" spans="1:43" x14ac:dyDescent="0.25">
      <c r="A2045" t="s">
        <v>36</v>
      </c>
      <c r="B2045">
        <v>1</v>
      </c>
      <c r="C2045" t="s">
        <v>3937</v>
      </c>
      <c r="D2045" t="s">
        <v>38</v>
      </c>
      <c r="E2045" t="s">
        <v>725</v>
      </c>
      <c r="F2045" t="s">
        <v>3938</v>
      </c>
      <c r="G2045" s="17" t="s">
        <v>3939</v>
      </c>
      <c r="H2045" t="s">
        <v>707</v>
      </c>
      <c r="I2045" t="s">
        <v>43</v>
      </c>
      <c r="J2045" t="s">
        <v>8</v>
      </c>
      <c r="K2045" t="s">
        <v>102</v>
      </c>
      <c r="L2045" t="s">
        <v>2584</v>
      </c>
      <c r="M2045" t="s">
        <v>104</v>
      </c>
      <c r="N2045">
        <v>0</v>
      </c>
      <c r="O2045" t="s">
        <v>105</v>
      </c>
      <c r="P2045">
        <v>71</v>
      </c>
      <c r="Q2045" t="s">
        <v>48</v>
      </c>
      <c r="R2045" t="s">
        <v>223</v>
      </c>
      <c r="S2045" t="s">
        <v>139</v>
      </c>
      <c r="T2045" t="s">
        <v>51</v>
      </c>
      <c r="U2045" t="s">
        <v>353</v>
      </c>
      <c r="V2045">
        <v>1.1499999999999999</v>
      </c>
      <c r="W2045" s="1">
        <v>923.44999999999993</v>
      </c>
      <c r="X2045">
        <v>1</v>
      </c>
      <c r="Y2045">
        <v>4.1900000000000004</v>
      </c>
      <c r="Z2045">
        <v>4</v>
      </c>
      <c r="AA2045">
        <v>1.0475000000000001</v>
      </c>
      <c r="AB2045" s="2">
        <v>1.1875000000000024E-2</v>
      </c>
      <c r="AC2045" s="1">
        <v>-9.5356250000000191</v>
      </c>
      <c r="AD2045" s="7">
        <v>43474</v>
      </c>
      <c r="AE2045" s="7">
        <v>43474</v>
      </c>
      <c r="AF2045">
        <v>0</v>
      </c>
      <c r="AG2045" t="s">
        <v>53</v>
      </c>
      <c r="AH2045" s="2">
        <v>0</v>
      </c>
      <c r="AI2045" s="1">
        <v>0</v>
      </c>
      <c r="AJ2045" s="1">
        <v>0</v>
      </c>
      <c r="AK2045" s="6" t="str">
        <f>+IF(Tabla1[[#This Row],[REQUEST_TY]]="SR MANTENIMIENTO CORRECTIVO", "EMERGENCIA", "OTROS")</f>
        <v>EMERGENCIA</v>
      </c>
      <c r="AL2045" s="6" t="str">
        <f>+_xlfn.IFS(Tabla1[[#This Row],[Veces obj]]&lt;=1,"0-1",Tabla1[[#This Row],[Veces obj]]&lt;=2,"1-2",Tabla1[[#This Row],[Veces obj]]&lt;=3,"2-3",TRUE,"&gt;3")</f>
        <v>1-2</v>
      </c>
      <c r="AM2045" s="6" t="str">
        <f>+_xlfn.IFS(MONTH(Tabla1[[#This Row],[MES]])&lt;=3,"Q1",MONTH(Tabla1[[#This Row],[MES]])&lt;=6,"Q2",MONTH(Tabla1[[#This Row],[MES]])&lt;=9,"Q3",TRUE,"Q4")</f>
        <v>Q1</v>
      </c>
      <c r="AN2045" t="str">
        <f>+IFERROR(VLOOKUP(Tabla1[[#This Row],[CUENTA]],CTAS[],2,0),"OTROS")</f>
        <v>OTROS</v>
      </c>
      <c r="AP2045" t="str">
        <f>+IFERROR(VLOOKUP(Tabla1[[#This Row],[EMPLEADO]],IS[],3,0),"OTROS")</f>
        <v>OTROS</v>
      </c>
      <c r="AQ2045" t="str">
        <f>+IFERROR(VLOOKUP(Tabla1[[#This Row],[EMPLEADO]],IS[[NÓMINA]:[INGENIERO]],2,0),"OTROS")</f>
        <v>OTROS</v>
      </c>
    </row>
    <row r="2046" spans="1:43" x14ac:dyDescent="0.25">
      <c r="A2046" t="s">
        <v>36</v>
      </c>
      <c r="B2046">
        <v>1</v>
      </c>
      <c r="C2046" t="s">
        <v>3940</v>
      </c>
      <c r="D2046" t="s">
        <v>38</v>
      </c>
      <c r="E2046" t="s">
        <v>76</v>
      </c>
      <c r="F2046" t="s">
        <v>3941</v>
      </c>
      <c r="G2046" s="17" t="s">
        <v>3942</v>
      </c>
      <c r="H2046" t="s">
        <v>58</v>
      </c>
      <c r="I2046" t="s">
        <v>43</v>
      </c>
      <c r="J2046" t="s">
        <v>8</v>
      </c>
      <c r="K2046" t="s">
        <v>102</v>
      </c>
      <c r="L2046" t="s">
        <v>3943</v>
      </c>
      <c r="M2046" t="s">
        <v>61</v>
      </c>
      <c r="N2046">
        <v>0</v>
      </c>
      <c r="O2046" t="s">
        <v>47</v>
      </c>
      <c r="P2046">
        <v>24</v>
      </c>
      <c r="Q2046" t="s">
        <v>62</v>
      </c>
      <c r="R2046" t="s">
        <v>63</v>
      </c>
      <c r="S2046" t="s">
        <v>64</v>
      </c>
      <c r="T2046" t="s">
        <v>51</v>
      </c>
      <c r="U2046" t="s">
        <v>65</v>
      </c>
      <c r="V2046">
        <v>0.8</v>
      </c>
      <c r="W2046" s="1">
        <v>1092</v>
      </c>
      <c r="X2046">
        <v>1</v>
      </c>
      <c r="Y2046">
        <v>5.25</v>
      </c>
      <c r="Z2046">
        <v>5</v>
      </c>
      <c r="AA2046">
        <v>1.05</v>
      </c>
      <c r="AB2046" s="2">
        <v>1.2500000000000011E-2</v>
      </c>
      <c r="AC2046" s="1">
        <v>-17.062500000000014</v>
      </c>
      <c r="AD2046" s="7">
        <v>43487</v>
      </c>
      <c r="AE2046" s="7">
        <v>43487</v>
      </c>
      <c r="AF2046">
        <v>0</v>
      </c>
      <c r="AG2046" t="s">
        <v>53</v>
      </c>
      <c r="AH2046" s="2">
        <v>0</v>
      </c>
      <c r="AI2046" s="1">
        <v>0</v>
      </c>
      <c r="AJ2046" s="1">
        <v>0</v>
      </c>
      <c r="AK2046" s="6" t="str">
        <f>+IF(Tabla1[[#This Row],[REQUEST_TY]]="SR MANTENIMIENTO CORRECTIVO", "EMERGENCIA", "OTROS")</f>
        <v>EMERGENCIA</v>
      </c>
      <c r="AL2046" s="6" t="str">
        <f>+_xlfn.IFS(Tabla1[[#This Row],[Veces obj]]&lt;=1,"0-1",Tabla1[[#This Row],[Veces obj]]&lt;=2,"1-2",Tabla1[[#This Row],[Veces obj]]&lt;=3,"2-3",TRUE,"&gt;3")</f>
        <v>1-2</v>
      </c>
      <c r="AM2046" s="6" t="str">
        <f>+_xlfn.IFS(MONTH(Tabla1[[#This Row],[MES]])&lt;=3,"Q1",MONTH(Tabla1[[#This Row],[MES]])&lt;=6,"Q2",MONTH(Tabla1[[#This Row],[MES]])&lt;=9,"Q3",TRUE,"Q4")</f>
        <v>Q1</v>
      </c>
      <c r="AN2046" t="str">
        <f>+IFERROR(VLOOKUP(Tabla1[[#This Row],[CUENTA]],CTAS[],2,0),"OTROS")</f>
        <v>OTROS</v>
      </c>
      <c r="AP2046" t="str">
        <f>+IFERROR(VLOOKUP(Tabla1[[#This Row],[EMPLEADO]],IS[],3,0),"OTROS")</f>
        <v>OTROS</v>
      </c>
      <c r="AQ2046" t="str">
        <f>+IFERROR(VLOOKUP(Tabla1[[#This Row],[EMPLEADO]],IS[[NÓMINA]:[INGENIERO]],2,0),"OTROS")</f>
        <v>OTROS</v>
      </c>
    </row>
    <row r="2047" spans="1:43" x14ac:dyDescent="0.25">
      <c r="A2047" t="s">
        <v>4444</v>
      </c>
      <c r="B2047">
        <v>1</v>
      </c>
      <c r="C2047" t="s">
        <v>6535</v>
      </c>
      <c r="D2047" t="s">
        <v>38</v>
      </c>
      <c r="E2047" t="s">
        <v>98</v>
      </c>
      <c r="F2047" t="s">
        <v>6526</v>
      </c>
      <c r="G2047" s="17" t="s">
        <v>3398</v>
      </c>
      <c r="H2047" t="s">
        <v>79</v>
      </c>
      <c r="I2047" t="s">
        <v>43</v>
      </c>
      <c r="J2047" t="s">
        <v>8</v>
      </c>
      <c r="K2047" t="s">
        <v>102</v>
      </c>
      <c r="L2047" t="s">
        <v>1471</v>
      </c>
      <c r="M2047" t="s">
        <v>1150</v>
      </c>
      <c r="N2047">
        <v>0</v>
      </c>
      <c r="O2047" t="s">
        <v>47</v>
      </c>
      <c r="P2047">
        <v>76</v>
      </c>
      <c r="Q2047" t="s">
        <v>48</v>
      </c>
      <c r="R2047" t="s">
        <v>63</v>
      </c>
      <c r="S2047" t="s">
        <v>64</v>
      </c>
      <c r="T2047" t="s">
        <v>51</v>
      </c>
      <c r="U2047" t="s">
        <v>96</v>
      </c>
      <c r="V2047">
        <v>1.1000000000000001</v>
      </c>
      <c r="W2047" s="1">
        <v>1501.5000000000002</v>
      </c>
      <c r="X2047">
        <v>1</v>
      </c>
      <c r="Y2047">
        <v>5.25</v>
      </c>
      <c r="Z2047">
        <v>5</v>
      </c>
      <c r="AA2047">
        <v>1.05</v>
      </c>
      <c r="AB2047" s="2">
        <v>1.2500000000000011E-2</v>
      </c>
      <c r="AC2047" s="1">
        <v>-17.062500000000014</v>
      </c>
      <c r="AD2047" s="7">
        <v>43517</v>
      </c>
      <c r="AE2047" s="7">
        <v>43517</v>
      </c>
      <c r="AF2047">
        <v>0</v>
      </c>
      <c r="AG2047" t="s">
        <v>53</v>
      </c>
      <c r="AH2047" s="2">
        <v>0</v>
      </c>
      <c r="AI2047" s="1">
        <v>0</v>
      </c>
      <c r="AJ2047" s="1">
        <v>0</v>
      </c>
      <c r="AK2047" s="6" t="str">
        <f>+IF(Tabla1[[#This Row],[REQUEST_TY]]="SR MANTENIMIENTO CORRECTIVO", "EMERGENCIA", "OTROS")</f>
        <v>EMERGENCIA</v>
      </c>
      <c r="AL2047" s="6" t="str">
        <f>+_xlfn.IFS(Tabla1[[#This Row],[Veces obj]]&lt;=1,"0-1",Tabla1[[#This Row],[Veces obj]]&lt;=2,"1-2",Tabla1[[#This Row],[Veces obj]]&lt;=3,"2-3",TRUE,"&gt;3")</f>
        <v>1-2</v>
      </c>
      <c r="AM2047" s="6" t="str">
        <f>+_xlfn.IFS(MONTH(Tabla1[[#This Row],[MES]])&lt;=3,"Q1",MONTH(Tabla1[[#This Row],[MES]])&lt;=6,"Q2",MONTH(Tabla1[[#This Row],[MES]])&lt;=9,"Q3",TRUE,"Q4")</f>
        <v>Q1</v>
      </c>
      <c r="AN2047" t="str">
        <f>+IFERROR(VLOOKUP(Tabla1[[#This Row],[CUENTA]],CTAS[],2,0),"OTROS")</f>
        <v>OTROS</v>
      </c>
      <c r="AP2047" t="str">
        <f>+IFERROR(VLOOKUP(Tabla1[[#This Row],[EMPLEADO]],IS[],3,0),"OTROS")</f>
        <v>OTROS</v>
      </c>
      <c r="AQ2047" t="str">
        <f>+IFERROR(VLOOKUP(Tabla1[[#This Row],[EMPLEADO]],IS[[NÓMINA]:[INGENIERO]],2,0),"OTROS")</f>
        <v>OTROS</v>
      </c>
    </row>
    <row r="2048" spans="1:43" x14ac:dyDescent="0.25">
      <c r="A2048" t="s">
        <v>4444</v>
      </c>
      <c r="B2048">
        <v>1</v>
      </c>
      <c r="C2048" t="s">
        <v>6222</v>
      </c>
      <c r="D2048" t="s">
        <v>38</v>
      </c>
      <c r="E2048" t="s">
        <v>176</v>
      </c>
      <c r="F2048" t="s">
        <v>6223</v>
      </c>
      <c r="G2048" s="17" t="s">
        <v>6224</v>
      </c>
      <c r="H2048" t="s">
        <v>384</v>
      </c>
      <c r="I2048" t="s">
        <v>43</v>
      </c>
      <c r="J2048" t="s">
        <v>8</v>
      </c>
      <c r="K2048" t="s">
        <v>179</v>
      </c>
      <c r="L2048" t="s">
        <v>6225</v>
      </c>
      <c r="M2048" t="s">
        <v>959</v>
      </c>
      <c r="N2048">
        <v>0</v>
      </c>
      <c r="O2048" t="s">
        <v>47</v>
      </c>
      <c r="P2048">
        <v>239</v>
      </c>
      <c r="Q2048" t="s">
        <v>48</v>
      </c>
      <c r="R2048" t="s">
        <v>49</v>
      </c>
      <c r="S2048" t="s">
        <v>50</v>
      </c>
      <c r="T2048" t="s">
        <v>51</v>
      </c>
      <c r="U2048" t="s">
        <v>52</v>
      </c>
      <c r="V2048">
        <v>1.05</v>
      </c>
      <c r="W2048" s="1">
        <v>750.75000000000011</v>
      </c>
      <c r="X2048">
        <v>1</v>
      </c>
      <c r="Y2048">
        <v>5.26</v>
      </c>
      <c r="Z2048">
        <v>5</v>
      </c>
      <c r="AA2048">
        <v>1.052</v>
      </c>
      <c r="AB2048" s="2">
        <v>1.3000000000000012E-2</v>
      </c>
      <c r="AC2048" s="1">
        <v>-9.2950000000000106</v>
      </c>
      <c r="AD2048" s="7">
        <v>43511</v>
      </c>
      <c r="AE2048" s="7">
        <v>43514</v>
      </c>
      <c r="AF2048">
        <v>1</v>
      </c>
      <c r="AG2048" t="s">
        <v>53</v>
      </c>
      <c r="AH2048" s="2">
        <v>0</v>
      </c>
      <c r="AI2048" s="1">
        <v>0</v>
      </c>
      <c r="AJ2048" s="1">
        <v>0</v>
      </c>
      <c r="AK2048" s="6" t="str">
        <f>+IF(Tabla1[[#This Row],[REQUEST_TY]]="SR MANTENIMIENTO CORRECTIVO", "EMERGENCIA", "OTROS")</f>
        <v>EMERGENCIA</v>
      </c>
      <c r="AL2048" s="6" t="str">
        <f>+_xlfn.IFS(Tabla1[[#This Row],[Veces obj]]&lt;=1,"0-1",Tabla1[[#This Row],[Veces obj]]&lt;=2,"1-2",Tabla1[[#This Row],[Veces obj]]&lt;=3,"2-3",TRUE,"&gt;3")</f>
        <v>1-2</v>
      </c>
      <c r="AM2048" s="6" t="str">
        <f>+_xlfn.IFS(MONTH(Tabla1[[#This Row],[MES]])&lt;=3,"Q1",MONTH(Tabla1[[#This Row],[MES]])&lt;=6,"Q2",MONTH(Tabla1[[#This Row],[MES]])&lt;=9,"Q3",TRUE,"Q4")</f>
        <v>Q1</v>
      </c>
      <c r="AN2048" t="str">
        <f>+IFERROR(VLOOKUP(Tabla1[[#This Row],[CUENTA]],CTAS[],2,0),"OTROS")</f>
        <v>OTROS</v>
      </c>
      <c r="AP2048" t="str">
        <f>+IFERROR(VLOOKUP(Tabla1[[#This Row],[EMPLEADO]],IS[],3,0),"OTROS")</f>
        <v>OTROS</v>
      </c>
      <c r="AQ2048" t="str">
        <f>+IFERROR(VLOOKUP(Tabla1[[#This Row],[EMPLEADO]],IS[[NÓMINA]:[INGENIERO]],2,0),"OTROS")</f>
        <v>OTROS</v>
      </c>
    </row>
    <row r="2049" spans="1:43" x14ac:dyDescent="0.25">
      <c r="A2049" t="s">
        <v>36</v>
      </c>
      <c r="B2049">
        <v>1</v>
      </c>
      <c r="C2049" t="s">
        <v>3944</v>
      </c>
      <c r="D2049" t="s">
        <v>38</v>
      </c>
      <c r="E2049" t="s">
        <v>133</v>
      </c>
      <c r="F2049" t="s">
        <v>3945</v>
      </c>
      <c r="G2049" s="17" t="s">
        <v>1047</v>
      </c>
      <c r="H2049" t="s">
        <v>915</v>
      </c>
      <c r="I2049" t="s">
        <v>43</v>
      </c>
      <c r="J2049" t="s">
        <v>8</v>
      </c>
      <c r="K2049" t="s">
        <v>59</v>
      </c>
      <c r="L2049" t="s">
        <v>780</v>
      </c>
      <c r="M2049" t="s">
        <v>310</v>
      </c>
      <c r="N2049">
        <v>0</v>
      </c>
      <c r="O2049" t="s">
        <v>47</v>
      </c>
      <c r="P2049">
        <v>22</v>
      </c>
      <c r="Q2049" t="s">
        <v>62</v>
      </c>
      <c r="R2049" t="s">
        <v>138</v>
      </c>
      <c r="S2049" t="s">
        <v>139</v>
      </c>
      <c r="T2049" t="s">
        <v>51</v>
      </c>
      <c r="U2049" t="s">
        <v>262</v>
      </c>
      <c r="V2049">
        <v>1.05</v>
      </c>
      <c r="W2049" s="1">
        <v>1651.6500000000003</v>
      </c>
      <c r="X2049">
        <v>1</v>
      </c>
      <c r="Y2049">
        <v>4.22</v>
      </c>
      <c r="Z2049">
        <v>4</v>
      </c>
      <c r="AA2049">
        <v>1.0549999999999999</v>
      </c>
      <c r="AB2049" s="2">
        <v>1.3749999999999984E-2</v>
      </c>
      <c r="AC2049" s="1">
        <v>-21.628749999999979</v>
      </c>
      <c r="AD2049" s="7">
        <v>43473</v>
      </c>
      <c r="AE2049" s="7">
        <v>43473</v>
      </c>
      <c r="AF2049">
        <v>0</v>
      </c>
      <c r="AG2049" t="s">
        <v>53</v>
      </c>
      <c r="AH2049" s="2">
        <v>0</v>
      </c>
      <c r="AI2049" s="1">
        <v>0</v>
      </c>
      <c r="AJ2049" s="1">
        <v>0</v>
      </c>
      <c r="AK2049" s="6" t="str">
        <f>+IF(Tabla1[[#This Row],[REQUEST_TY]]="SR MANTENIMIENTO CORRECTIVO", "EMERGENCIA", "OTROS")</f>
        <v>EMERGENCIA</v>
      </c>
      <c r="AL2049" s="6" t="str">
        <f>+_xlfn.IFS(Tabla1[[#This Row],[Veces obj]]&lt;=1,"0-1",Tabla1[[#This Row],[Veces obj]]&lt;=2,"1-2",Tabla1[[#This Row],[Veces obj]]&lt;=3,"2-3",TRUE,"&gt;3")</f>
        <v>1-2</v>
      </c>
      <c r="AM2049" s="6" t="str">
        <f>+_xlfn.IFS(MONTH(Tabla1[[#This Row],[MES]])&lt;=3,"Q1",MONTH(Tabla1[[#This Row],[MES]])&lt;=6,"Q2",MONTH(Tabla1[[#This Row],[MES]])&lt;=9,"Q3",TRUE,"Q4")</f>
        <v>Q1</v>
      </c>
      <c r="AN2049" t="str">
        <f>+IFERROR(VLOOKUP(Tabla1[[#This Row],[CUENTA]],CTAS[],2,0),"OTROS")</f>
        <v>OTROS</v>
      </c>
      <c r="AP2049" t="str">
        <f>+IFERROR(VLOOKUP(Tabla1[[#This Row],[EMPLEADO]],IS[],3,0),"OTROS")</f>
        <v>OTROS</v>
      </c>
      <c r="AQ2049" t="str">
        <f>+IFERROR(VLOOKUP(Tabla1[[#This Row],[EMPLEADO]],IS[[NÓMINA]:[INGENIERO]],2,0),"OTROS")</f>
        <v>OTROS</v>
      </c>
    </row>
    <row r="2050" spans="1:43" x14ac:dyDescent="0.25">
      <c r="A2050" t="s">
        <v>4444</v>
      </c>
      <c r="B2050">
        <v>1</v>
      </c>
      <c r="C2050" t="s">
        <v>4908</v>
      </c>
      <c r="D2050" t="s">
        <v>38</v>
      </c>
      <c r="E2050" t="s">
        <v>133</v>
      </c>
      <c r="F2050" t="s">
        <v>4909</v>
      </c>
      <c r="G2050" s="17" t="s">
        <v>4572</v>
      </c>
      <c r="H2050" t="s">
        <v>784</v>
      </c>
      <c r="I2050" t="s">
        <v>43</v>
      </c>
      <c r="J2050" t="s">
        <v>8</v>
      </c>
      <c r="K2050" t="s">
        <v>59</v>
      </c>
      <c r="L2050" t="s">
        <v>1559</v>
      </c>
      <c r="M2050" t="s">
        <v>787</v>
      </c>
      <c r="N2050">
        <v>0</v>
      </c>
      <c r="O2050" t="s">
        <v>47</v>
      </c>
      <c r="P2050">
        <v>10</v>
      </c>
      <c r="Q2050" t="s">
        <v>194</v>
      </c>
      <c r="R2050" t="s">
        <v>138</v>
      </c>
      <c r="S2050" t="s">
        <v>139</v>
      </c>
      <c r="T2050" t="s">
        <v>51</v>
      </c>
      <c r="U2050" t="s">
        <v>224</v>
      </c>
      <c r="V2050">
        <v>0.8</v>
      </c>
      <c r="W2050" s="1">
        <v>1258.4000000000003</v>
      </c>
      <c r="X2050">
        <v>1</v>
      </c>
      <c r="Y2050">
        <v>2.5</v>
      </c>
      <c r="Z2050">
        <v>4</v>
      </c>
      <c r="AA2050">
        <v>0.625</v>
      </c>
      <c r="AB2050" s="2">
        <v>0</v>
      </c>
      <c r="AC2050" s="1">
        <v>0</v>
      </c>
      <c r="AD2050" s="7">
        <v>43502</v>
      </c>
      <c r="AE2050" s="7">
        <v>43503</v>
      </c>
      <c r="AF2050">
        <v>1</v>
      </c>
      <c r="AG2050" t="s">
        <v>53</v>
      </c>
      <c r="AH2050" s="2">
        <v>0</v>
      </c>
      <c r="AI2050" s="1">
        <v>0</v>
      </c>
      <c r="AJ2050" s="1">
        <v>0</v>
      </c>
      <c r="AK2050" s="6" t="str">
        <f>+IF(Tabla1[[#This Row],[REQUEST_TY]]="SR MANTENIMIENTO CORRECTIVO", "EMERGENCIA", "OTROS")</f>
        <v>EMERGENCIA</v>
      </c>
      <c r="AL2050" s="6" t="str">
        <f>+_xlfn.IFS(Tabla1[[#This Row],[Veces obj]]&lt;=1,"0-1",Tabla1[[#This Row],[Veces obj]]&lt;=2,"1-2",Tabla1[[#This Row],[Veces obj]]&lt;=3,"2-3",TRUE,"&gt;3")</f>
        <v>0-1</v>
      </c>
      <c r="AM2050" s="6" t="str">
        <f>+_xlfn.IFS(MONTH(Tabla1[[#This Row],[MES]])&lt;=3,"Q1",MONTH(Tabla1[[#This Row],[MES]])&lt;=6,"Q2",MONTH(Tabla1[[#This Row],[MES]])&lt;=9,"Q3",TRUE,"Q4")</f>
        <v>Q1</v>
      </c>
      <c r="AN2050" t="str">
        <f>+IFERROR(VLOOKUP(Tabla1[[#This Row],[CUENTA]],CTAS[],2,0),"OTROS")</f>
        <v>OTROS</v>
      </c>
      <c r="AP2050" t="str">
        <f>+IFERROR(VLOOKUP(Tabla1[[#This Row],[EMPLEADO]],IS[],3,0),"OTROS")</f>
        <v>OTROS</v>
      </c>
      <c r="AQ2050" t="str">
        <f>+IFERROR(VLOOKUP(Tabla1[[#This Row],[EMPLEADO]],IS[[NÓMINA]:[INGENIERO]],2,0),"OTROS")</f>
        <v>OTROS</v>
      </c>
    </row>
    <row r="2051" spans="1:43" x14ac:dyDescent="0.25">
      <c r="A2051" t="s">
        <v>4444</v>
      </c>
      <c r="B2051">
        <v>1</v>
      </c>
      <c r="C2051" t="s">
        <v>5225</v>
      </c>
      <c r="D2051" t="s">
        <v>38</v>
      </c>
      <c r="E2051" t="s">
        <v>133</v>
      </c>
      <c r="F2051" t="s">
        <v>5226</v>
      </c>
      <c r="G2051" s="17" t="s">
        <v>4297</v>
      </c>
      <c r="H2051" t="s">
        <v>915</v>
      </c>
      <c r="I2051" t="s">
        <v>43</v>
      </c>
      <c r="J2051" t="s">
        <v>8</v>
      </c>
      <c r="K2051" t="s">
        <v>59</v>
      </c>
      <c r="L2051" t="s">
        <v>916</v>
      </c>
      <c r="M2051" t="s">
        <v>316</v>
      </c>
      <c r="N2051">
        <v>0</v>
      </c>
      <c r="O2051" t="s">
        <v>47</v>
      </c>
      <c r="P2051">
        <v>16</v>
      </c>
      <c r="Q2051" t="s">
        <v>62</v>
      </c>
      <c r="R2051" t="s">
        <v>138</v>
      </c>
      <c r="S2051" t="s">
        <v>139</v>
      </c>
      <c r="T2051" t="s">
        <v>51</v>
      </c>
      <c r="U2051" t="s">
        <v>262</v>
      </c>
      <c r="V2051">
        <v>1.05</v>
      </c>
      <c r="W2051" s="1">
        <v>1651.6500000000003</v>
      </c>
      <c r="X2051">
        <v>1</v>
      </c>
      <c r="Y2051">
        <v>4.2300000000000004</v>
      </c>
      <c r="Z2051">
        <v>4</v>
      </c>
      <c r="AA2051">
        <v>1.0575000000000001</v>
      </c>
      <c r="AB2051" s="2">
        <v>1.4375000000000027E-2</v>
      </c>
      <c r="AC2051" s="1">
        <v>-22.611875000000044</v>
      </c>
      <c r="AD2051" s="7">
        <v>43504</v>
      </c>
      <c r="AE2051" s="7">
        <v>43504</v>
      </c>
      <c r="AF2051">
        <v>0</v>
      </c>
      <c r="AG2051" t="s">
        <v>53</v>
      </c>
      <c r="AH2051" s="2">
        <v>0</v>
      </c>
      <c r="AI2051" s="1">
        <v>0</v>
      </c>
      <c r="AJ2051" s="1">
        <v>0</v>
      </c>
      <c r="AK2051" s="6" t="str">
        <f>+IF(Tabla1[[#This Row],[REQUEST_TY]]="SR MANTENIMIENTO CORRECTIVO", "EMERGENCIA", "OTROS")</f>
        <v>EMERGENCIA</v>
      </c>
      <c r="AL2051" s="6" t="str">
        <f>+_xlfn.IFS(Tabla1[[#This Row],[Veces obj]]&lt;=1,"0-1",Tabla1[[#This Row],[Veces obj]]&lt;=2,"1-2",Tabla1[[#This Row],[Veces obj]]&lt;=3,"2-3",TRUE,"&gt;3")</f>
        <v>1-2</v>
      </c>
      <c r="AM2051" s="6" t="str">
        <f>+_xlfn.IFS(MONTH(Tabla1[[#This Row],[MES]])&lt;=3,"Q1",MONTH(Tabla1[[#This Row],[MES]])&lt;=6,"Q2",MONTH(Tabla1[[#This Row],[MES]])&lt;=9,"Q3",TRUE,"Q4")</f>
        <v>Q1</v>
      </c>
      <c r="AN2051" t="str">
        <f>+IFERROR(VLOOKUP(Tabla1[[#This Row],[CUENTA]],CTAS[],2,0),"OTROS")</f>
        <v>OTROS</v>
      </c>
      <c r="AP2051" t="str">
        <f>+IFERROR(VLOOKUP(Tabla1[[#This Row],[EMPLEADO]],IS[],3,0),"OTROS")</f>
        <v>OTROS</v>
      </c>
      <c r="AQ2051" t="str">
        <f>+IFERROR(VLOOKUP(Tabla1[[#This Row],[EMPLEADO]],IS[[NÓMINA]:[INGENIERO]],2,0),"OTROS")</f>
        <v>OTROS</v>
      </c>
    </row>
    <row r="2052" spans="1:43" x14ac:dyDescent="0.25">
      <c r="A2052" t="s">
        <v>36</v>
      </c>
      <c r="B2052">
        <v>1</v>
      </c>
      <c r="C2052" t="s">
        <v>3950</v>
      </c>
      <c r="D2052" t="s">
        <v>38</v>
      </c>
      <c r="E2052" t="s">
        <v>258</v>
      </c>
      <c r="F2052" t="s">
        <v>3951</v>
      </c>
      <c r="G2052" s="17" t="s">
        <v>1736</v>
      </c>
      <c r="H2052" t="s">
        <v>1052</v>
      </c>
      <c r="I2052" t="s">
        <v>43</v>
      </c>
      <c r="J2052" t="s">
        <v>8</v>
      </c>
      <c r="K2052" t="s">
        <v>1737</v>
      </c>
      <c r="L2052" t="s">
        <v>1738</v>
      </c>
      <c r="M2052" t="s">
        <v>736</v>
      </c>
      <c r="N2052">
        <v>0</v>
      </c>
      <c r="O2052" t="s">
        <v>47</v>
      </c>
      <c r="P2052">
        <v>8</v>
      </c>
      <c r="Q2052" t="s">
        <v>194</v>
      </c>
      <c r="R2052" t="s">
        <v>138</v>
      </c>
      <c r="S2052" t="s">
        <v>139</v>
      </c>
      <c r="T2052" t="s">
        <v>51</v>
      </c>
      <c r="U2052" t="s">
        <v>224</v>
      </c>
      <c r="V2052">
        <v>0.8</v>
      </c>
      <c r="W2052" s="1">
        <v>1258.4000000000003</v>
      </c>
      <c r="X2052">
        <v>1</v>
      </c>
      <c r="Y2052">
        <v>4.25</v>
      </c>
      <c r="Z2052">
        <v>4</v>
      </c>
      <c r="AA2052">
        <v>1.0625</v>
      </c>
      <c r="AB2052" s="2">
        <v>1.5625E-2</v>
      </c>
      <c r="AC2052" s="1">
        <v>-24.578125000000004</v>
      </c>
      <c r="AD2052" s="7">
        <v>43479</v>
      </c>
      <c r="AE2052" s="7">
        <v>43479</v>
      </c>
      <c r="AF2052">
        <v>0</v>
      </c>
      <c r="AG2052" t="s">
        <v>53</v>
      </c>
      <c r="AH2052" s="2">
        <v>0</v>
      </c>
      <c r="AI2052" s="1">
        <v>0</v>
      </c>
      <c r="AJ2052" s="1">
        <v>0</v>
      </c>
      <c r="AK2052" s="6" t="str">
        <f>+IF(Tabla1[[#This Row],[REQUEST_TY]]="SR MANTENIMIENTO CORRECTIVO", "EMERGENCIA", "OTROS")</f>
        <v>EMERGENCIA</v>
      </c>
      <c r="AL2052" s="6" t="str">
        <f>+_xlfn.IFS(Tabla1[[#This Row],[Veces obj]]&lt;=1,"0-1",Tabla1[[#This Row],[Veces obj]]&lt;=2,"1-2",Tabla1[[#This Row],[Veces obj]]&lt;=3,"2-3",TRUE,"&gt;3")</f>
        <v>1-2</v>
      </c>
      <c r="AM2052" s="6" t="str">
        <f>+_xlfn.IFS(MONTH(Tabla1[[#This Row],[MES]])&lt;=3,"Q1",MONTH(Tabla1[[#This Row],[MES]])&lt;=6,"Q2",MONTH(Tabla1[[#This Row],[MES]])&lt;=9,"Q3",TRUE,"Q4")</f>
        <v>Q1</v>
      </c>
      <c r="AN2052" t="str">
        <f>+IFERROR(VLOOKUP(Tabla1[[#This Row],[CUENTA]],CTAS[],2,0),"OTROS")</f>
        <v>OTROS</v>
      </c>
      <c r="AP2052" t="str">
        <f>+IFERROR(VLOOKUP(Tabla1[[#This Row],[EMPLEADO]],IS[],3,0),"OTROS")</f>
        <v>OTROS</v>
      </c>
      <c r="AQ2052" t="str">
        <f>+IFERROR(VLOOKUP(Tabla1[[#This Row],[EMPLEADO]],IS[[NÓMINA]:[INGENIERO]],2,0),"OTROS")</f>
        <v>OTROS</v>
      </c>
    </row>
    <row r="2053" spans="1:43" x14ac:dyDescent="0.25">
      <c r="A2053" t="s">
        <v>4444</v>
      </c>
      <c r="B2053">
        <v>1</v>
      </c>
      <c r="C2053" t="s">
        <v>6317</v>
      </c>
      <c r="D2053" t="s">
        <v>38</v>
      </c>
      <c r="E2053" t="s">
        <v>348</v>
      </c>
      <c r="F2053" t="s">
        <v>6318</v>
      </c>
      <c r="G2053" s="17" t="s">
        <v>5327</v>
      </c>
      <c r="H2053" t="s">
        <v>106</v>
      </c>
      <c r="I2053" t="s">
        <v>43</v>
      </c>
      <c r="J2053" t="s">
        <v>8</v>
      </c>
      <c r="K2053" t="s">
        <v>102</v>
      </c>
      <c r="L2053" t="s">
        <v>5328</v>
      </c>
      <c r="M2053" t="s">
        <v>131</v>
      </c>
      <c r="N2053">
        <v>0</v>
      </c>
      <c r="O2053" t="s">
        <v>47</v>
      </c>
      <c r="P2053">
        <v>8</v>
      </c>
      <c r="Q2053" t="s">
        <v>194</v>
      </c>
      <c r="R2053" t="s">
        <v>223</v>
      </c>
      <c r="S2053" t="s">
        <v>139</v>
      </c>
      <c r="T2053" t="s">
        <v>51</v>
      </c>
      <c r="U2053" t="s">
        <v>224</v>
      </c>
      <c r="V2053">
        <v>0.8</v>
      </c>
      <c r="W2053" s="1">
        <v>1258.4000000000003</v>
      </c>
      <c r="X2053">
        <v>1</v>
      </c>
      <c r="Y2053">
        <v>4.25</v>
      </c>
      <c r="Z2053">
        <v>4</v>
      </c>
      <c r="AA2053">
        <v>1.0625</v>
      </c>
      <c r="AB2053" s="2">
        <v>1.5625E-2</v>
      </c>
      <c r="AC2053" s="1">
        <v>-24.578125000000004</v>
      </c>
      <c r="AD2053" s="7">
        <v>43514</v>
      </c>
      <c r="AE2053" s="7">
        <v>43514</v>
      </c>
      <c r="AF2053">
        <v>0</v>
      </c>
      <c r="AG2053" t="s">
        <v>53</v>
      </c>
      <c r="AH2053" s="2">
        <v>0</v>
      </c>
      <c r="AI2053" s="1">
        <v>0</v>
      </c>
      <c r="AJ2053" s="1">
        <v>0</v>
      </c>
      <c r="AK2053" s="6" t="str">
        <f>+IF(Tabla1[[#This Row],[REQUEST_TY]]="SR MANTENIMIENTO CORRECTIVO", "EMERGENCIA", "OTROS")</f>
        <v>EMERGENCIA</v>
      </c>
      <c r="AL2053" s="6" t="str">
        <f>+_xlfn.IFS(Tabla1[[#This Row],[Veces obj]]&lt;=1,"0-1",Tabla1[[#This Row],[Veces obj]]&lt;=2,"1-2",Tabla1[[#This Row],[Veces obj]]&lt;=3,"2-3",TRUE,"&gt;3")</f>
        <v>1-2</v>
      </c>
      <c r="AM2053" s="6" t="str">
        <f>+_xlfn.IFS(MONTH(Tabla1[[#This Row],[MES]])&lt;=3,"Q1",MONTH(Tabla1[[#This Row],[MES]])&lt;=6,"Q2",MONTH(Tabla1[[#This Row],[MES]])&lt;=9,"Q3",TRUE,"Q4")</f>
        <v>Q1</v>
      </c>
      <c r="AN2053" t="str">
        <f>+IFERROR(VLOOKUP(Tabla1[[#This Row],[CUENTA]],CTAS[],2,0),"OTROS")</f>
        <v>OTROS</v>
      </c>
      <c r="AP2053" t="str">
        <f>+IFERROR(VLOOKUP(Tabla1[[#This Row],[EMPLEADO]],IS[],3,0),"OTROS")</f>
        <v>OTROS</v>
      </c>
      <c r="AQ2053" t="str">
        <f>+IFERROR(VLOOKUP(Tabla1[[#This Row],[EMPLEADO]],IS[[NÓMINA]:[INGENIERO]],2,0),"OTROS")</f>
        <v>OTROS</v>
      </c>
    </row>
    <row r="2054" spans="1:43" x14ac:dyDescent="0.25">
      <c r="A2054" t="s">
        <v>36</v>
      </c>
      <c r="B2054">
        <v>1</v>
      </c>
      <c r="C2054" t="s">
        <v>3952</v>
      </c>
      <c r="D2054" t="s">
        <v>38</v>
      </c>
      <c r="E2054" t="s">
        <v>89</v>
      </c>
      <c r="F2054" t="s">
        <v>3953</v>
      </c>
      <c r="G2054" s="17" t="s">
        <v>3954</v>
      </c>
      <c r="H2054" t="s">
        <v>484</v>
      </c>
      <c r="I2054" t="s">
        <v>43</v>
      </c>
      <c r="J2054" t="s">
        <v>8</v>
      </c>
      <c r="K2054" t="s">
        <v>169</v>
      </c>
      <c r="L2054" t="s">
        <v>170</v>
      </c>
      <c r="M2054" t="s">
        <v>73</v>
      </c>
      <c r="N2054">
        <v>0</v>
      </c>
      <c r="O2054" t="s">
        <v>47</v>
      </c>
      <c r="P2054">
        <v>12</v>
      </c>
      <c r="Q2054" t="s">
        <v>194</v>
      </c>
      <c r="R2054" t="s">
        <v>95</v>
      </c>
      <c r="S2054" t="s">
        <v>64</v>
      </c>
      <c r="T2054" t="s">
        <v>51</v>
      </c>
      <c r="U2054" t="s">
        <v>195</v>
      </c>
      <c r="V2054">
        <v>0.6</v>
      </c>
      <c r="W2054" s="1">
        <v>819</v>
      </c>
      <c r="X2054">
        <v>1</v>
      </c>
      <c r="Y2054">
        <v>5.33</v>
      </c>
      <c r="Z2054">
        <v>5</v>
      </c>
      <c r="AA2054">
        <v>1.0660000000000001</v>
      </c>
      <c r="AB2054" s="2">
        <v>1.6500000000000015E-2</v>
      </c>
      <c r="AC2054" s="1">
        <v>-22.522500000000019</v>
      </c>
      <c r="AD2054" s="7">
        <v>43469</v>
      </c>
      <c r="AE2054" s="7">
        <v>43472</v>
      </c>
      <c r="AF2054">
        <v>1</v>
      </c>
      <c r="AG2054" t="s">
        <v>53</v>
      </c>
      <c r="AH2054" s="2">
        <v>0</v>
      </c>
      <c r="AI2054" s="1">
        <v>0</v>
      </c>
      <c r="AJ2054" s="1">
        <v>0</v>
      </c>
      <c r="AK2054" s="6" t="str">
        <f>+IF(Tabla1[[#This Row],[REQUEST_TY]]="SR MANTENIMIENTO CORRECTIVO", "EMERGENCIA", "OTROS")</f>
        <v>EMERGENCIA</v>
      </c>
      <c r="AL2054" s="6" t="str">
        <f>+_xlfn.IFS(Tabla1[[#This Row],[Veces obj]]&lt;=1,"0-1",Tabla1[[#This Row],[Veces obj]]&lt;=2,"1-2",Tabla1[[#This Row],[Veces obj]]&lt;=3,"2-3",TRUE,"&gt;3")</f>
        <v>1-2</v>
      </c>
      <c r="AM2054" s="6" t="str">
        <f>+_xlfn.IFS(MONTH(Tabla1[[#This Row],[MES]])&lt;=3,"Q1",MONTH(Tabla1[[#This Row],[MES]])&lt;=6,"Q2",MONTH(Tabla1[[#This Row],[MES]])&lt;=9,"Q3",TRUE,"Q4")</f>
        <v>Q1</v>
      </c>
      <c r="AN2054" t="str">
        <f>+IFERROR(VLOOKUP(Tabla1[[#This Row],[CUENTA]],CTAS[],2,0),"OTROS")</f>
        <v>OTROS</v>
      </c>
      <c r="AP2054" t="str">
        <f>+IFERROR(VLOOKUP(Tabla1[[#This Row],[EMPLEADO]],IS[],3,0),"OTROS")</f>
        <v>OTROS</v>
      </c>
      <c r="AQ2054" t="str">
        <f>+IFERROR(VLOOKUP(Tabla1[[#This Row],[EMPLEADO]],IS[[NÓMINA]:[INGENIERO]],2,0),"OTROS")</f>
        <v>OTROS</v>
      </c>
    </row>
    <row r="2055" spans="1:43" x14ac:dyDescent="0.25">
      <c r="A2055" t="s">
        <v>36</v>
      </c>
      <c r="B2055">
        <v>1</v>
      </c>
      <c r="C2055" t="s">
        <v>3955</v>
      </c>
      <c r="D2055" t="s">
        <v>38</v>
      </c>
      <c r="E2055" t="s">
        <v>2312</v>
      </c>
      <c r="F2055" t="s">
        <v>3956</v>
      </c>
      <c r="G2055" s="17" t="s">
        <v>3957</v>
      </c>
      <c r="H2055" t="s">
        <v>409</v>
      </c>
      <c r="I2055" t="s">
        <v>43</v>
      </c>
      <c r="J2055" t="s">
        <v>8</v>
      </c>
      <c r="K2055" t="s">
        <v>117</v>
      </c>
      <c r="L2055" t="s">
        <v>3958</v>
      </c>
      <c r="M2055" t="s">
        <v>2809</v>
      </c>
      <c r="N2055">
        <v>0</v>
      </c>
      <c r="O2055" t="s">
        <v>47</v>
      </c>
      <c r="P2055">
        <v>40</v>
      </c>
      <c r="Q2055" t="s">
        <v>82</v>
      </c>
      <c r="R2055" t="s">
        <v>49</v>
      </c>
      <c r="S2055" t="s">
        <v>50</v>
      </c>
      <c r="T2055" t="s">
        <v>51</v>
      </c>
      <c r="U2055" t="s">
        <v>120</v>
      </c>
      <c r="V2055">
        <v>0.8</v>
      </c>
      <c r="W2055" s="1">
        <v>572.00000000000011</v>
      </c>
      <c r="X2055">
        <v>1</v>
      </c>
      <c r="Y2055">
        <v>5.33</v>
      </c>
      <c r="Z2055">
        <v>5</v>
      </c>
      <c r="AA2055">
        <v>1.0660000000000001</v>
      </c>
      <c r="AB2055" s="2">
        <v>1.6500000000000015E-2</v>
      </c>
      <c r="AC2055" s="1">
        <v>-11.797500000000012</v>
      </c>
      <c r="AD2055" s="7">
        <v>43481</v>
      </c>
      <c r="AE2055" s="7">
        <v>43481</v>
      </c>
      <c r="AF2055">
        <v>0</v>
      </c>
      <c r="AG2055" t="s">
        <v>53</v>
      </c>
      <c r="AH2055" s="2">
        <v>0</v>
      </c>
      <c r="AI2055" s="1">
        <v>0</v>
      </c>
      <c r="AJ2055" s="1">
        <v>0</v>
      </c>
      <c r="AK2055" s="6" t="str">
        <f>+IF(Tabla1[[#This Row],[REQUEST_TY]]="SR MANTENIMIENTO CORRECTIVO", "EMERGENCIA", "OTROS")</f>
        <v>EMERGENCIA</v>
      </c>
      <c r="AL2055" s="6" t="str">
        <f>+_xlfn.IFS(Tabla1[[#This Row],[Veces obj]]&lt;=1,"0-1",Tabla1[[#This Row],[Veces obj]]&lt;=2,"1-2",Tabla1[[#This Row],[Veces obj]]&lt;=3,"2-3",TRUE,"&gt;3")</f>
        <v>1-2</v>
      </c>
      <c r="AM2055" s="6" t="str">
        <f>+_xlfn.IFS(MONTH(Tabla1[[#This Row],[MES]])&lt;=3,"Q1",MONTH(Tabla1[[#This Row],[MES]])&lt;=6,"Q2",MONTH(Tabla1[[#This Row],[MES]])&lt;=9,"Q3",TRUE,"Q4")</f>
        <v>Q1</v>
      </c>
      <c r="AN2055" t="str">
        <f>+IFERROR(VLOOKUP(Tabla1[[#This Row],[CUENTA]],CTAS[],2,0),"OTROS")</f>
        <v>OTROS</v>
      </c>
      <c r="AP2055" t="str">
        <f>+IFERROR(VLOOKUP(Tabla1[[#This Row],[EMPLEADO]],IS[],3,0),"OTROS")</f>
        <v>OTROS</v>
      </c>
      <c r="AQ2055" t="str">
        <f>+IFERROR(VLOOKUP(Tabla1[[#This Row],[EMPLEADO]],IS[[NÓMINA]:[INGENIERO]],2,0),"OTROS")</f>
        <v>OTROS</v>
      </c>
    </row>
    <row r="2056" spans="1:43" x14ac:dyDescent="0.25">
      <c r="A2056" t="s">
        <v>36</v>
      </c>
      <c r="B2056">
        <v>1</v>
      </c>
      <c r="C2056" t="s">
        <v>3959</v>
      </c>
      <c r="D2056" t="s">
        <v>38</v>
      </c>
      <c r="E2056" t="s">
        <v>275</v>
      </c>
      <c r="F2056" t="s">
        <v>3960</v>
      </c>
      <c r="G2056" s="17" t="s">
        <v>383</v>
      </c>
      <c r="H2056" t="s">
        <v>58</v>
      </c>
      <c r="I2056" t="s">
        <v>43</v>
      </c>
      <c r="J2056" t="s">
        <v>8</v>
      </c>
      <c r="K2056" t="s">
        <v>385</v>
      </c>
      <c r="L2056" t="s">
        <v>386</v>
      </c>
      <c r="M2056" t="s">
        <v>387</v>
      </c>
      <c r="N2056">
        <v>0</v>
      </c>
      <c r="O2056" t="s">
        <v>47</v>
      </c>
      <c r="P2056">
        <v>34</v>
      </c>
      <c r="Q2056" t="s">
        <v>82</v>
      </c>
      <c r="R2056" t="s">
        <v>95</v>
      </c>
      <c r="S2056" t="s">
        <v>64</v>
      </c>
      <c r="T2056" t="s">
        <v>51</v>
      </c>
      <c r="U2056" t="s">
        <v>83</v>
      </c>
      <c r="V2056">
        <v>1.05</v>
      </c>
      <c r="W2056" s="1">
        <v>1433.25</v>
      </c>
      <c r="X2056">
        <v>1</v>
      </c>
      <c r="Y2056">
        <v>5.33</v>
      </c>
      <c r="Z2056">
        <v>5</v>
      </c>
      <c r="AA2056">
        <v>1.0660000000000001</v>
      </c>
      <c r="AB2056" s="2">
        <v>1.6500000000000015E-2</v>
      </c>
      <c r="AC2056" s="1">
        <v>-22.522500000000019</v>
      </c>
      <c r="AD2056" s="7">
        <v>43481</v>
      </c>
      <c r="AE2056" s="7">
        <v>43481</v>
      </c>
      <c r="AF2056">
        <v>0</v>
      </c>
      <c r="AG2056" t="s">
        <v>53</v>
      </c>
      <c r="AH2056" s="2">
        <v>0</v>
      </c>
      <c r="AI2056" s="1">
        <v>0</v>
      </c>
      <c r="AJ2056" s="1">
        <v>0</v>
      </c>
      <c r="AK2056" s="6" t="str">
        <f>+IF(Tabla1[[#This Row],[REQUEST_TY]]="SR MANTENIMIENTO CORRECTIVO", "EMERGENCIA", "OTROS")</f>
        <v>EMERGENCIA</v>
      </c>
      <c r="AL2056" s="6" t="str">
        <f>+_xlfn.IFS(Tabla1[[#This Row],[Veces obj]]&lt;=1,"0-1",Tabla1[[#This Row],[Veces obj]]&lt;=2,"1-2",Tabla1[[#This Row],[Veces obj]]&lt;=3,"2-3",TRUE,"&gt;3")</f>
        <v>1-2</v>
      </c>
      <c r="AM2056" s="6" t="str">
        <f>+_xlfn.IFS(MONTH(Tabla1[[#This Row],[MES]])&lt;=3,"Q1",MONTH(Tabla1[[#This Row],[MES]])&lt;=6,"Q2",MONTH(Tabla1[[#This Row],[MES]])&lt;=9,"Q3",TRUE,"Q4")</f>
        <v>Q1</v>
      </c>
      <c r="AN2056" t="str">
        <f>+IFERROR(VLOOKUP(Tabla1[[#This Row],[CUENTA]],CTAS[],2,0),"OTROS")</f>
        <v>OTROS</v>
      </c>
      <c r="AP2056" t="str">
        <f>+IFERROR(VLOOKUP(Tabla1[[#This Row],[EMPLEADO]],IS[],3,0),"OTROS")</f>
        <v>OTROS</v>
      </c>
      <c r="AQ2056" t="str">
        <f>+IFERROR(VLOOKUP(Tabla1[[#This Row],[EMPLEADO]],IS[[NÓMINA]:[INGENIERO]],2,0),"OTROS")</f>
        <v>OTROS</v>
      </c>
    </row>
    <row r="2057" spans="1:43" x14ac:dyDescent="0.25">
      <c r="A2057" t="s">
        <v>36</v>
      </c>
      <c r="B2057">
        <v>1</v>
      </c>
      <c r="C2057" t="s">
        <v>3961</v>
      </c>
      <c r="D2057" t="s">
        <v>38</v>
      </c>
      <c r="E2057" t="s">
        <v>76</v>
      </c>
      <c r="F2057" t="s">
        <v>3962</v>
      </c>
      <c r="G2057" s="17" t="s">
        <v>3963</v>
      </c>
      <c r="H2057" t="s">
        <v>679</v>
      </c>
      <c r="I2057" t="s">
        <v>43</v>
      </c>
      <c r="J2057" t="s">
        <v>8</v>
      </c>
      <c r="K2057" t="s">
        <v>102</v>
      </c>
      <c r="L2057" t="s">
        <v>3734</v>
      </c>
      <c r="M2057" t="s">
        <v>794</v>
      </c>
      <c r="N2057">
        <v>0</v>
      </c>
      <c r="O2057" t="s">
        <v>47</v>
      </c>
      <c r="P2057">
        <v>108</v>
      </c>
      <c r="Q2057" t="s">
        <v>48</v>
      </c>
      <c r="R2057" t="s">
        <v>63</v>
      </c>
      <c r="S2057" t="s">
        <v>64</v>
      </c>
      <c r="T2057" t="s">
        <v>51</v>
      </c>
      <c r="U2057" t="s">
        <v>96</v>
      </c>
      <c r="V2057">
        <v>1.1000000000000001</v>
      </c>
      <c r="W2057" s="1">
        <v>1501.5000000000002</v>
      </c>
      <c r="X2057">
        <v>1</v>
      </c>
      <c r="Y2057">
        <v>5.33</v>
      </c>
      <c r="Z2057">
        <v>5</v>
      </c>
      <c r="AA2057">
        <v>1.0660000000000001</v>
      </c>
      <c r="AB2057" s="2">
        <v>1.6500000000000015E-2</v>
      </c>
      <c r="AC2057" s="1">
        <v>-22.522500000000019</v>
      </c>
      <c r="AD2057" s="7">
        <v>43486</v>
      </c>
      <c r="AE2057" s="7">
        <v>43486</v>
      </c>
      <c r="AF2057">
        <v>0</v>
      </c>
      <c r="AG2057" t="s">
        <v>53</v>
      </c>
      <c r="AH2057" s="2">
        <v>0</v>
      </c>
      <c r="AI2057" s="1">
        <v>0</v>
      </c>
      <c r="AJ2057" s="1">
        <v>0</v>
      </c>
      <c r="AK2057" s="6" t="str">
        <f>+IF(Tabla1[[#This Row],[REQUEST_TY]]="SR MANTENIMIENTO CORRECTIVO", "EMERGENCIA", "OTROS")</f>
        <v>EMERGENCIA</v>
      </c>
      <c r="AL2057" s="6" t="str">
        <f>+_xlfn.IFS(Tabla1[[#This Row],[Veces obj]]&lt;=1,"0-1",Tabla1[[#This Row],[Veces obj]]&lt;=2,"1-2",Tabla1[[#This Row],[Veces obj]]&lt;=3,"2-3",TRUE,"&gt;3")</f>
        <v>1-2</v>
      </c>
      <c r="AM2057" s="6" t="str">
        <f>+_xlfn.IFS(MONTH(Tabla1[[#This Row],[MES]])&lt;=3,"Q1",MONTH(Tabla1[[#This Row],[MES]])&lt;=6,"Q2",MONTH(Tabla1[[#This Row],[MES]])&lt;=9,"Q3",TRUE,"Q4")</f>
        <v>Q1</v>
      </c>
      <c r="AN2057" t="str">
        <f>+IFERROR(VLOOKUP(Tabla1[[#This Row],[CUENTA]],CTAS[],2,0),"OTROS")</f>
        <v>OTROS</v>
      </c>
      <c r="AP2057" t="str">
        <f>+IFERROR(VLOOKUP(Tabla1[[#This Row],[EMPLEADO]],IS[],3,0),"OTROS")</f>
        <v>OTROS</v>
      </c>
      <c r="AQ2057" t="str">
        <f>+IFERROR(VLOOKUP(Tabla1[[#This Row],[EMPLEADO]],IS[[NÓMINA]:[INGENIERO]],2,0),"OTROS")</f>
        <v>OTROS</v>
      </c>
    </row>
    <row r="2058" spans="1:43" x14ac:dyDescent="0.25">
      <c r="A2058" t="s">
        <v>36</v>
      </c>
      <c r="B2058">
        <v>1</v>
      </c>
      <c r="C2058" t="s">
        <v>3964</v>
      </c>
      <c r="D2058" t="s">
        <v>38</v>
      </c>
      <c r="E2058" t="s">
        <v>258</v>
      </c>
      <c r="F2058" t="s">
        <v>3965</v>
      </c>
      <c r="G2058" s="17" t="s">
        <v>3078</v>
      </c>
      <c r="H2058" t="s">
        <v>101</v>
      </c>
      <c r="I2058" t="s">
        <v>43</v>
      </c>
      <c r="J2058" t="s">
        <v>8</v>
      </c>
      <c r="K2058" t="s">
        <v>102</v>
      </c>
      <c r="L2058" t="s">
        <v>1304</v>
      </c>
      <c r="M2058" t="s">
        <v>714</v>
      </c>
      <c r="N2058">
        <v>0</v>
      </c>
      <c r="O2058" t="s">
        <v>105</v>
      </c>
      <c r="P2058">
        <v>35</v>
      </c>
      <c r="Q2058" t="s">
        <v>82</v>
      </c>
      <c r="R2058" t="s">
        <v>138</v>
      </c>
      <c r="S2058" t="s">
        <v>139</v>
      </c>
      <c r="T2058" t="s">
        <v>51</v>
      </c>
      <c r="U2058" t="s">
        <v>140</v>
      </c>
      <c r="V2058">
        <v>1.1000000000000001</v>
      </c>
      <c r="W2058" s="1">
        <v>883.30000000000007</v>
      </c>
      <c r="X2058">
        <v>1</v>
      </c>
      <c r="Y2058">
        <v>4.2699999999999996</v>
      </c>
      <c r="Z2058">
        <v>4</v>
      </c>
      <c r="AA2058">
        <v>1.0674999999999999</v>
      </c>
      <c r="AB2058" s="2">
        <v>1.6874999999999973E-2</v>
      </c>
      <c r="AC2058" s="1">
        <v>-13.550624999999979</v>
      </c>
      <c r="AD2058" s="7">
        <v>43475</v>
      </c>
      <c r="AE2058" s="7">
        <v>43475</v>
      </c>
      <c r="AF2058">
        <v>0</v>
      </c>
      <c r="AG2058" t="s">
        <v>53</v>
      </c>
      <c r="AH2058" s="2">
        <v>0</v>
      </c>
      <c r="AI2058" s="1">
        <v>0</v>
      </c>
      <c r="AJ2058" s="1">
        <v>0</v>
      </c>
      <c r="AK2058" s="6" t="str">
        <f>+IF(Tabla1[[#This Row],[REQUEST_TY]]="SR MANTENIMIENTO CORRECTIVO", "EMERGENCIA", "OTROS")</f>
        <v>EMERGENCIA</v>
      </c>
      <c r="AL2058" s="6" t="str">
        <f>+_xlfn.IFS(Tabla1[[#This Row],[Veces obj]]&lt;=1,"0-1",Tabla1[[#This Row],[Veces obj]]&lt;=2,"1-2",Tabla1[[#This Row],[Veces obj]]&lt;=3,"2-3",TRUE,"&gt;3")</f>
        <v>1-2</v>
      </c>
      <c r="AM2058" s="6" t="str">
        <f>+_xlfn.IFS(MONTH(Tabla1[[#This Row],[MES]])&lt;=3,"Q1",MONTH(Tabla1[[#This Row],[MES]])&lt;=6,"Q2",MONTH(Tabla1[[#This Row],[MES]])&lt;=9,"Q3",TRUE,"Q4")</f>
        <v>Q1</v>
      </c>
      <c r="AN2058" t="str">
        <f>+IFERROR(VLOOKUP(Tabla1[[#This Row],[CUENTA]],CTAS[],2,0),"OTROS")</f>
        <v>OTROS</v>
      </c>
      <c r="AP2058" t="str">
        <f>+IFERROR(VLOOKUP(Tabla1[[#This Row],[EMPLEADO]],IS[],3,0),"OTROS")</f>
        <v>OTROS</v>
      </c>
      <c r="AQ2058" t="str">
        <f>+IFERROR(VLOOKUP(Tabla1[[#This Row],[EMPLEADO]],IS[[NÓMINA]:[INGENIERO]],2,0),"OTROS")</f>
        <v>OTROS</v>
      </c>
    </row>
    <row r="2059" spans="1:43" x14ac:dyDescent="0.25">
      <c r="A2059" t="s">
        <v>36</v>
      </c>
      <c r="B2059">
        <v>1</v>
      </c>
      <c r="C2059" t="s">
        <v>3966</v>
      </c>
      <c r="D2059" t="s">
        <v>38</v>
      </c>
      <c r="E2059" t="s">
        <v>98</v>
      </c>
      <c r="F2059" t="s">
        <v>3967</v>
      </c>
      <c r="G2059" s="17" t="s">
        <v>2941</v>
      </c>
      <c r="H2059" t="s">
        <v>246</v>
      </c>
      <c r="I2059" t="s">
        <v>43</v>
      </c>
      <c r="J2059" t="s">
        <v>8</v>
      </c>
      <c r="K2059" t="s">
        <v>102</v>
      </c>
      <c r="L2059" t="s">
        <v>1994</v>
      </c>
      <c r="M2059" t="s">
        <v>1659</v>
      </c>
      <c r="N2059">
        <v>0</v>
      </c>
      <c r="O2059" t="s">
        <v>105</v>
      </c>
      <c r="P2059">
        <v>38</v>
      </c>
      <c r="Q2059" t="s">
        <v>82</v>
      </c>
      <c r="R2059" t="s">
        <v>63</v>
      </c>
      <c r="S2059" t="s">
        <v>64</v>
      </c>
      <c r="T2059" t="s">
        <v>51</v>
      </c>
      <c r="U2059" t="s">
        <v>83</v>
      </c>
      <c r="V2059">
        <v>1.05</v>
      </c>
      <c r="W2059" s="1">
        <v>687.75</v>
      </c>
      <c r="X2059">
        <v>1</v>
      </c>
      <c r="Y2059">
        <v>5.35</v>
      </c>
      <c r="Z2059">
        <v>5</v>
      </c>
      <c r="AA2059">
        <v>1.0699999999999998</v>
      </c>
      <c r="AB2059" s="2">
        <v>1.749999999999996E-2</v>
      </c>
      <c r="AC2059" s="1">
        <v>-11.462499999999974</v>
      </c>
      <c r="AD2059" s="7">
        <v>43486</v>
      </c>
      <c r="AE2059" s="7">
        <v>43486</v>
      </c>
      <c r="AF2059">
        <v>0</v>
      </c>
      <c r="AG2059" t="s">
        <v>53</v>
      </c>
      <c r="AH2059" s="2">
        <v>0</v>
      </c>
      <c r="AI2059" s="1">
        <v>0</v>
      </c>
      <c r="AJ2059" s="1">
        <v>0</v>
      </c>
      <c r="AK2059" s="6" t="str">
        <f>+IF(Tabla1[[#This Row],[REQUEST_TY]]="SR MANTENIMIENTO CORRECTIVO", "EMERGENCIA", "OTROS")</f>
        <v>EMERGENCIA</v>
      </c>
      <c r="AL2059" s="6" t="str">
        <f>+_xlfn.IFS(Tabla1[[#This Row],[Veces obj]]&lt;=1,"0-1",Tabla1[[#This Row],[Veces obj]]&lt;=2,"1-2",Tabla1[[#This Row],[Veces obj]]&lt;=3,"2-3",TRUE,"&gt;3")</f>
        <v>1-2</v>
      </c>
      <c r="AM2059" s="6" t="str">
        <f>+_xlfn.IFS(MONTH(Tabla1[[#This Row],[MES]])&lt;=3,"Q1",MONTH(Tabla1[[#This Row],[MES]])&lt;=6,"Q2",MONTH(Tabla1[[#This Row],[MES]])&lt;=9,"Q3",TRUE,"Q4")</f>
        <v>Q1</v>
      </c>
      <c r="AN2059" t="str">
        <f>+IFERROR(VLOOKUP(Tabla1[[#This Row],[CUENTA]],CTAS[],2,0),"OTROS")</f>
        <v>OTROS</v>
      </c>
      <c r="AP2059" t="str">
        <f>+IFERROR(VLOOKUP(Tabla1[[#This Row],[EMPLEADO]],IS[],3,0),"OTROS")</f>
        <v>OTROS</v>
      </c>
      <c r="AQ2059" t="str">
        <f>+IFERROR(VLOOKUP(Tabla1[[#This Row],[EMPLEADO]],IS[[NÓMINA]:[INGENIERO]],2,0),"OTROS")</f>
        <v>OTROS</v>
      </c>
    </row>
    <row r="2060" spans="1:43" x14ac:dyDescent="0.25">
      <c r="A2060" t="s">
        <v>36</v>
      </c>
      <c r="B2060">
        <v>1</v>
      </c>
      <c r="C2060" t="s">
        <v>2927</v>
      </c>
      <c r="D2060" t="s">
        <v>38</v>
      </c>
      <c r="E2060" t="s">
        <v>250</v>
      </c>
      <c r="F2060" t="s">
        <v>1094</v>
      </c>
      <c r="G2060" s="17" t="s">
        <v>2928</v>
      </c>
      <c r="H2060" t="s">
        <v>784</v>
      </c>
      <c r="I2060" t="s">
        <v>43</v>
      </c>
      <c r="J2060" t="s">
        <v>8</v>
      </c>
      <c r="K2060" t="s">
        <v>254</v>
      </c>
      <c r="L2060" t="s">
        <v>2929</v>
      </c>
      <c r="M2060" t="s">
        <v>787</v>
      </c>
      <c r="N2060">
        <v>0</v>
      </c>
      <c r="O2060" t="s">
        <v>47</v>
      </c>
      <c r="P2060">
        <v>2596</v>
      </c>
      <c r="Q2060" t="s">
        <v>48</v>
      </c>
      <c r="R2060" t="s">
        <v>49</v>
      </c>
      <c r="S2060" t="s">
        <v>50</v>
      </c>
      <c r="T2060" t="s">
        <v>51</v>
      </c>
      <c r="U2060" t="s">
        <v>52</v>
      </c>
      <c r="V2060">
        <v>1.05</v>
      </c>
      <c r="W2060" s="1">
        <v>750.75000000000011</v>
      </c>
      <c r="X2060">
        <v>1</v>
      </c>
      <c r="Y2060">
        <v>3.41</v>
      </c>
      <c r="Z2060">
        <v>5</v>
      </c>
      <c r="AA2060">
        <v>0.68200000000000005</v>
      </c>
      <c r="AB2060" s="2">
        <v>0</v>
      </c>
      <c r="AC2060" s="1">
        <v>0</v>
      </c>
      <c r="AD2060" s="7">
        <v>43474</v>
      </c>
      <c r="AE2060" s="7">
        <v>43475</v>
      </c>
      <c r="AF2060">
        <v>1</v>
      </c>
      <c r="AG2060" t="s">
        <v>53</v>
      </c>
      <c r="AH2060" s="2">
        <v>0</v>
      </c>
      <c r="AI2060" s="1">
        <v>0</v>
      </c>
      <c r="AJ2060" s="1">
        <v>0</v>
      </c>
      <c r="AK2060" s="6" t="str">
        <f>+IF(Tabla1[[#This Row],[REQUEST_TY]]="SR MANTENIMIENTO CORRECTIVO", "EMERGENCIA", "OTROS")</f>
        <v>EMERGENCIA</v>
      </c>
      <c r="AL2060" s="6" t="str">
        <f>+_xlfn.IFS(Tabla1[[#This Row],[Veces obj]]&lt;=1,"0-1",Tabla1[[#This Row],[Veces obj]]&lt;=2,"1-2",Tabla1[[#This Row],[Veces obj]]&lt;=3,"2-3",TRUE,"&gt;3")</f>
        <v>0-1</v>
      </c>
      <c r="AM2060" s="6" t="str">
        <f>+_xlfn.IFS(MONTH(Tabla1[[#This Row],[MES]])&lt;=3,"Q1",MONTH(Tabla1[[#This Row],[MES]])&lt;=6,"Q2",MONTH(Tabla1[[#This Row],[MES]])&lt;=9,"Q3",TRUE,"Q4")</f>
        <v>Q1</v>
      </c>
      <c r="AN2060" t="str">
        <f>+IFERROR(VLOOKUP(Tabla1[[#This Row],[CUENTA]],CTAS[],2,0),"OTROS")</f>
        <v>OTROS</v>
      </c>
      <c r="AP2060" t="str">
        <f>+IFERROR(VLOOKUP(Tabla1[[#This Row],[EMPLEADO]],IS[],3,0),"OTROS")</f>
        <v>OTROS</v>
      </c>
      <c r="AQ2060" t="str">
        <f>+IFERROR(VLOOKUP(Tabla1[[#This Row],[EMPLEADO]],IS[[NÓMINA]:[INGENIERO]],2,0),"OTROS")</f>
        <v>OTROS</v>
      </c>
    </row>
    <row r="2061" spans="1:43" x14ac:dyDescent="0.25">
      <c r="A2061" t="s">
        <v>36</v>
      </c>
      <c r="B2061">
        <v>1</v>
      </c>
      <c r="C2061" t="s">
        <v>3971</v>
      </c>
      <c r="D2061" t="s">
        <v>38</v>
      </c>
      <c r="E2061" t="s">
        <v>76</v>
      </c>
      <c r="F2061" t="s">
        <v>3972</v>
      </c>
      <c r="G2061" s="17" t="s">
        <v>3973</v>
      </c>
      <c r="H2061" t="s">
        <v>220</v>
      </c>
      <c r="I2061" t="s">
        <v>43</v>
      </c>
      <c r="J2061" t="s">
        <v>8</v>
      </c>
      <c r="K2061" t="s">
        <v>1541</v>
      </c>
      <c r="L2061" t="s">
        <v>3006</v>
      </c>
      <c r="M2061" t="s">
        <v>3007</v>
      </c>
      <c r="N2061">
        <v>0</v>
      </c>
      <c r="O2061" t="s">
        <v>47</v>
      </c>
      <c r="P2061">
        <v>119</v>
      </c>
      <c r="Q2061" t="s">
        <v>48</v>
      </c>
      <c r="R2061" t="s">
        <v>63</v>
      </c>
      <c r="S2061" t="s">
        <v>64</v>
      </c>
      <c r="T2061" t="s">
        <v>208</v>
      </c>
      <c r="U2061" t="s">
        <v>96</v>
      </c>
      <c r="V2061">
        <v>1.1000000000000001</v>
      </c>
      <c r="W2061" s="1">
        <v>1501.5000000000002</v>
      </c>
      <c r="X2061">
        <v>1</v>
      </c>
      <c r="Y2061">
        <v>9.65</v>
      </c>
      <c r="Z2061">
        <v>9</v>
      </c>
      <c r="AA2061">
        <v>1.0722222222222222</v>
      </c>
      <c r="AB2061" s="2">
        <v>1.8055555555555547E-2</v>
      </c>
      <c r="AC2061" s="1">
        <v>-24.645833333333321</v>
      </c>
      <c r="AD2061" s="7">
        <v>43482</v>
      </c>
      <c r="AE2061" s="7">
        <v>43482</v>
      </c>
      <c r="AF2061">
        <v>0</v>
      </c>
      <c r="AG2061" t="s">
        <v>53</v>
      </c>
      <c r="AH2061" s="2">
        <v>0</v>
      </c>
      <c r="AI2061" s="1">
        <v>0</v>
      </c>
      <c r="AJ2061" s="1">
        <v>0</v>
      </c>
      <c r="AK2061" s="6" t="str">
        <f>+IF(Tabla1[[#This Row],[REQUEST_TY]]="SR MANTENIMIENTO CORRECTIVO", "EMERGENCIA", "OTROS")</f>
        <v>EMERGENCIA</v>
      </c>
      <c r="AL2061" s="6" t="str">
        <f>+_xlfn.IFS(Tabla1[[#This Row],[Veces obj]]&lt;=1,"0-1",Tabla1[[#This Row],[Veces obj]]&lt;=2,"1-2",Tabla1[[#This Row],[Veces obj]]&lt;=3,"2-3",TRUE,"&gt;3")</f>
        <v>1-2</v>
      </c>
      <c r="AM2061" s="6" t="str">
        <f>+_xlfn.IFS(MONTH(Tabla1[[#This Row],[MES]])&lt;=3,"Q1",MONTH(Tabla1[[#This Row],[MES]])&lt;=6,"Q2",MONTH(Tabla1[[#This Row],[MES]])&lt;=9,"Q3",TRUE,"Q4")</f>
        <v>Q1</v>
      </c>
      <c r="AN2061" t="str">
        <f>+IFERROR(VLOOKUP(Tabla1[[#This Row],[CUENTA]],CTAS[],2,0),"OTROS")</f>
        <v>OTROS</v>
      </c>
      <c r="AP2061" t="str">
        <f>+IFERROR(VLOOKUP(Tabla1[[#This Row],[EMPLEADO]],IS[],3,0),"OTROS")</f>
        <v>OTROS</v>
      </c>
      <c r="AQ2061" t="str">
        <f>+IFERROR(VLOOKUP(Tabla1[[#This Row],[EMPLEADO]],IS[[NÓMINA]:[INGENIERO]],2,0),"OTROS")</f>
        <v>OTROS</v>
      </c>
    </row>
    <row r="2062" spans="1:43" x14ac:dyDescent="0.25">
      <c r="A2062" t="s">
        <v>4444</v>
      </c>
      <c r="B2062">
        <v>1</v>
      </c>
      <c r="C2062" t="s">
        <v>5002</v>
      </c>
      <c r="D2062" t="s">
        <v>38</v>
      </c>
      <c r="E2062" t="s">
        <v>76</v>
      </c>
      <c r="F2062" t="s">
        <v>5003</v>
      </c>
      <c r="G2062" s="17" t="s">
        <v>5004</v>
      </c>
      <c r="H2062" t="s">
        <v>58</v>
      </c>
      <c r="I2062" t="s">
        <v>43</v>
      </c>
      <c r="J2062" t="s">
        <v>8</v>
      </c>
      <c r="K2062" t="s">
        <v>1541</v>
      </c>
      <c r="L2062" t="s">
        <v>3006</v>
      </c>
      <c r="M2062" t="s">
        <v>3007</v>
      </c>
      <c r="N2062">
        <v>0</v>
      </c>
      <c r="O2062" t="s">
        <v>47</v>
      </c>
      <c r="P2062">
        <v>69</v>
      </c>
      <c r="Q2062" t="s">
        <v>48</v>
      </c>
      <c r="R2062" t="s">
        <v>63</v>
      </c>
      <c r="S2062" t="s">
        <v>64</v>
      </c>
      <c r="T2062" t="s">
        <v>208</v>
      </c>
      <c r="U2062" t="s">
        <v>96</v>
      </c>
      <c r="V2062">
        <v>1.1000000000000001</v>
      </c>
      <c r="W2062" s="1">
        <v>1501.5000000000002</v>
      </c>
      <c r="X2062">
        <v>1</v>
      </c>
      <c r="Y2062">
        <v>9.65</v>
      </c>
      <c r="Z2062">
        <v>9</v>
      </c>
      <c r="AA2062">
        <v>1.0722222222222222</v>
      </c>
      <c r="AB2062" s="2">
        <v>1.8055555555555547E-2</v>
      </c>
      <c r="AC2062" s="1">
        <v>-24.645833333333321</v>
      </c>
      <c r="AD2062" s="7">
        <v>43504</v>
      </c>
      <c r="AE2062" s="7">
        <v>43504</v>
      </c>
      <c r="AF2062">
        <v>0</v>
      </c>
      <c r="AG2062" t="s">
        <v>53</v>
      </c>
      <c r="AH2062" s="2">
        <v>0</v>
      </c>
      <c r="AI2062" s="1">
        <v>0</v>
      </c>
      <c r="AJ2062" s="1">
        <v>0</v>
      </c>
      <c r="AK2062" s="6" t="str">
        <f>+IF(Tabla1[[#This Row],[REQUEST_TY]]="SR MANTENIMIENTO CORRECTIVO", "EMERGENCIA", "OTROS")</f>
        <v>EMERGENCIA</v>
      </c>
      <c r="AL2062" s="6" t="str">
        <f>+_xlfn.IFS(Tabla1[[#This Row],[Veces obj]]&lt;=1,"0-1",Tabla1[[#This Row],[Veces obj]]&lt;=2,"1-2",Tabla1[[#This Row],[Veces obj]]&lt;=3,"2-3",TRUE,"&gt;3")</f>
        <v>1-2</v>
      </c>
      <c r="AM2062" s="6" t="str">
        <f>+_xlfn.IFS(MONTH(Tabla1[[#This Row],[MES]])&lt;=3,"Q1",MONTH(Tabla1[[#This Row],[MES]])&lt;=6,"Q2",MONTH(Tabla1[[#This Row],[MES]])&lt;=9,"Q3",TRUE,"Q4")</f>
        <v>Q1</v>
      </c>
      <c r="AN2062" t="str">
        <f>+IFERROR(VLOOKUP(Tabla1[[#This Row],[CUENTA]],CTAS[],2,0),"OTROS")</f>
        <v>OTROS</v>
      </c>
      <c r="AP2062" t="str">
        <f>+IFERROR(VLOOKUP(Tabla1[[#This Row],[EMPLEADO]],IS[],3,0),"OTROS")</f>
        <v>OTROS</v>
      </c>
      <c r="AQ2062" t="str">
        <f>+IFERROR(VLOOKUP(Tabla1[[#This Row],[EMPLEADO]],IS[[NÓMINA]:[INGENIERO]],2,0),"OTROS")</f>
        <v>OTROS</v>
      </c>
    </row>
    <row r="2063" spans="1:43" x14ac:dyDescent="0.25">
      <c r="A2063" t="s">
        <v>36</v>
      </c>
      <c r="B2063">
        <v>1</v>
      </c>
      <c r="C2063" t="s">
        <v>3974</v>
      </c>
      <c r="D2063" t="s">
        <v>38</v>
      </c>
      <c r="E2063" t="s">
        <v>133</v>
      </c>
      <c r="F2063" t="s">
        <v>997</v>
      </c>
      <c r="G2063" s="17" t="s">
        <v>3212</v>
      </c>
      <c r="H2063" t="s">
        <v>740</v>
      </c>
      <c r="I2063" t="s">
        <v>43</v>
      </c>
      <c r="J2063" t="s">
        <v>8</v>
      </c>
      <c r="K2063" t="s">
        <v>59</v>
      </c>
      <c r="L2063" t="s">
        <v>1430</v>
      </c>
      <c r="M2063" t="s">
        <v>530</v>
      </c>
      <c r="N2063">
        <v>0</v>
      </c>
      <c r="O2063" t="s">
        <v>47</v>
      </c>
      <c r="P2063">
        <v>21</v>
      </c>
      <c r="Q2063" t="s">
        <v>62</v>
      </c>
      <c r="R2063" t="s">
        <v>138</v>
      </c>
      <c r="S2063" t="s">
        <v>139</v>
      </c>
      <c r="T2063" t="s">
        <v>51</v>
      </c>
      <c r="U2063" t="s">
        <v>262</v>
      </c>
      <c r="V2063">
        <v>1.05</v>
      </c>
      <c r="W2063" s="1">
        <v>1651.6500000000003</v>
      </c>
      <c r="X2063">
        <v>1</v>
      </c>
      <c r="Y2063">
        <v>4.3</v>
      </c>
      <c r="Z2063">
        <v>4</v>
      </c>
      <c r="AA2063">
        <v>1.075</v>
      </c>
      <c r="AB2063" s="2">
        <v>1.8749999999999989E-2</v>
      </c>
      <c r="AC2063" s="1">
        <v>-29.493749999999988</v>
      </c>
      <c r="AD2063" s="7">
        <v>43482</v>
      </c>
      <c r="AE2063" s="7">
        <v>43483</v>
      </c>
      <c r="AF2063">
        <v>1</v>
      </c>
      <c r="AG2063" t="s">
        <v>53</v>
      </c>
      <c r="AH2063" s="2">
        <v>0</v>
      </c>
      <c r="AI2063" s="1">
        <v>0</v>
      </c>
      <c r="AJ2063" s="1">
        <v>0</v>
      </c>
      <c r="AK2063" s="6" t="str">
        <f>+IF(Tabla1[[#This Row],[REQUEST_TY]]="SR MANTENIMIENTO CORRECTIVO", "EMERGENCIA", "OTROS")</f>
        <v>EMERGENCIA</v>
      </c>
      <c r="AL2063" s="6" t="str">
        <f>+_xlfn.IFS(Tabla1[[#This Row],[Veces obj]]&lt;=1,"0-1",Tabla1[[#This Row],[Veces obj]]&lt;=2,"1-2",Tabla1[[#This Row],[Veces obj]]&lt;=3,"2-3",TRUE,"&gt;3")</f>
        <v>1-2</v>
      </c>
      <c r="AM2063" s="6" t="str">
        <f>+_xlfn.IFS(MONTH(Tabla1[[#This Row],[MES]])&lt;=3,"Q1",MONTH(Tabla1[[#This Row],[MES]])&lt;=6,"Q2",MONTH(Tabla1[[#This Row],[MES]])&lt;=9,"Q3",TRUE,"Q4")</f>
        <v>Q1</v>
      </c>
      <c r="AN2063" t="str">
        <f>+IFERROR(VLOOKUP(Tabla1[[#This Row],[CUENTA]],CTAS[],2,0),"OTROS")</f>
        <v>OTROS</v>
      </c>
      <c r="AP2063" t="str">
        <f>+IFERROR(VLOOKUP(Tabla1[[#This Row],[EMPLEADO]],IS[],3,0),"OTROS")</f>
        <v>OTROS</v>
      </c>
      <c r="AQ2063" t="str">
        <f>+IFERROR(VLOOKUP(Tabla1[[#This Row],[EMPLEADO]],IS[[NÓMINA]:[INGENIERO]],2,0),"OTROS")</f>
        <v>OTROS</v>
      </c>
    </row>
    <row r="2064" spans="1:43" x14ac:dyDescent="0.25">
      <c r="A2064" t="s">
        <v>4444</v>
      </c>
      <c r="B2064">
        <v>1</v>
      </c>
      <c r="C2064" t="s">
        <v>6143</v>
      </c>
      <c r="D2064" t="s">
        <v>38</v>
      </c>
      <c r="E2064" t="s">
        <v>67</v>
      </c>
      <c r="F2064" t="s">
        <v>6144</v>
      </c>
      <c r="G2064" s="17" t="s">
        <v>6145</v>
      </c>
      <c r="H2064" t="s">
        <v>79</v>
      </c>
      <c r="I2064" t="s">
        <v>43</v>
      </c>
      <c r="J2064" t="s">
        <v>8</v>
      </c>
      <c r="K2064" t="s">
        <v>6146</v>
      </c>
      <c r="L2064" t="s">
        <v>6147</v>
      </c>
      <c r="M2064" t="s">
        <v>1238</v>
      </c>
      <c r="N2064">
        <v>0</v>
      </c>
      <c r="O2064" t="s">
        <v>47</v>
      </c>
      <c r="P2064">
        <v>2632</v>
      </c>
      <c r="Q2064" t="s">
        <v>48</v>
      </c>
      <c r="R2064" t="s">
        <v>74</v>
      </c>
      <c r="S2064" t="s">
        <v>50</v>
      </c>
      <c r="T2064" t="s">
        <v>51</v>
      </c>
      <c r="U2064" t="s">
        <v>52</v>
      </c>
      <c r="V2064">
        <v>1.05</v>
      </c>
      <c r="W2064" s="1">
        <v>750.75000000000011</v>
      </c>
      <c r="X2064">
        <v>1</v>
      </c>
      <c r="Y2064">
        <v>5.38</v>
      </c>
      <c r="Z2064">
        <v>5</v>
      </c>
      <c r="AA2064">
        <v>1.0760000000000001</v>
      </c>
      <c r="AB2064" s="2">
        <v>1.9000000000000017E-2</v>
      </c>
      <c r="AC2064" s="1">
        <v>-13.585000000000015</v>
      </c>
      <c r="AD2064" s="7">
        <v>43511</v>
      </c>
      <c r="AE2064" s="7">
        <v>43511</v>
      </c>
      <c r="AF2064">
        <v>0</v>
      </c>
      <c r="AG2064" t="s">
        <v>53</v>
      </c>
      <c r="AH2064" s="2">
        <v>0</v>
      </c>
      <c r="AI2064" s="1">
        <v>0</v>
      </c>
      <c r="AJ2064" s="1">
        <v>0</v>
      </c>
      <c r="AK2064" s="6" t="str">
        <f>+IF(Tabla1[[#This Row],[REQUEST_TY]]="SR MANTENIMIENTO CORRECTIVO", "EMERGENCIA", "OTROS")</f>
        <v>EMERGENCIA</v>
      </c>
      <c r="AL2064" s="6" t="str">
        <f>+_xlfn.IFS(Tabla1[[#This Row],[Veces obj]]&lt;=1,"0-1",Tabla1[[#This Row],[Veces obj]]&lt;=2,"1-2",Tabla1[[#This Row],[Veces obj]]&lt;=3,"2-3",TRUE,"&gt;3")</f>
        <v>1-2</v>
      </c>
      <c r="AM2064" s="6" t="str">
        <f>+_xlfn.IFS(MONTH(Tabla1[[#This Row],[MES]])&lt;=3,"Q1",MONTH(Tabla1[[#This Row],[MES]])&lt;=6,"Q2",MONTH(Tabla1[[#This Row],[MES]])&lt;=9,"Q3",TRUE,"Q4")</f>
        <v>Q1</v>
      </c>
      <c r="AN2064" t="str">
        <f>+IFERROR(VLOOKUP(Tabla1[[#This Row],[CUENTA]],CTAS[],2,0),"OTROS")</f>
        <v>OTROS</v>
      </c>
      <c r="AP2064" t="str">
        <f>+IFERROR(VLOOKUP(Tabla1[[#This Row],[EMPLEADO]],IS[],3,0),"OTROS")</f>
        <v>OTROS</v>
      </c>
      <c r="AQ2064" t="str">
        <f>+IFERROR(VLOOKUP(Tabla1[[#This Row],[EMPLEADO]],IS[[NÓMINA]:[INGENIERO]],2,0),"OTROS")</f>
        <v>OTROS</v>
      </c>
    </row>
    <row r="2065" spans="1:43" x14ac:dyDescent="0.25">
      <c r="A2065" t="s">
        <v>36</v>
      </c>
      <c r="B2065">
        <v>1</v>
      </c>
      <c r="C2065" t="s">
        <v>2962</v>
      </c>
      <c r="D2065" t="s">
        <v>38</v>
      </c>
      <c r="E2065" t="s">
        <v>147</v>
      </c>
      <c r="F2065" t="s">
        <v>2963</v>
      </c>
      <c r="G2065" s="17" t="s">
        <v>2964</v>
      </c>
      <c r="H2065" t="s">
        <v>784</v>
      </c>
      <c r="I2065" t="s">
        <v>43</v>
      </c>
      <c r="J2065" t="s">
        <v>8</v>
      </c>
      <c r="K2065" t="s">
        <v>1541</v>
      </c>
      <c r="L2065" t="s">
        <v>1542</v>
      </c>
      <c r="M2065" t="s">
        <v>787</v>
      </c>
      <c r="N2065">
        <v>0</v>
      </c>
      <c r="O2065" t="s">
        <v>47</v>
      </c>
      <c r="P2065">
        <v>224</v>
      </c>
      <c r="Q2065" t="s">
        <v>48</v>
      </c>
      <c r="R2065" t="s">
        <v>153</v>
      </c>
      <c r="S2065" t="s">
        <v>50</v>
      </c>
      <c r="T2065" t="s">
        <v>51</v>
      </c>
      <c r="U2065" t="s">
        <v>52</v>
      </c>
      <c r="V2065">
        <v>1.05</v>
      </c>
      <c r="W2065" s="1">
        <v>750.75000000000011</v>
      </c>
      <c r="X2065">
        <v>1</v>
      </c>
      <c r="Y2065">
        <v>3.52</v>
      </c>
      <c r="Z2065">
        <v>5</v>
      </c>
      <c r="AA2065">
        <v>0.70399999999999996</v>
      </c>
      <c r="AB2065" s="2">
        <v>0</v>
      </c>
      <c r="AC2065" s="1">
        <v>0</v>
      </c>
      <c r="AD2065" s="7">
        <v>43479</v>
      </c>
      <c r="AE2065" s="7">
        <v>43479</v>
      </c>
      <c r="AF2065">
        <v>0</v>
      </c>
      <c r="AG2065" t="s">
        <v>53</v>
      </c>
      <c r="AH2065" s="2">
        <v>0</v>
      </c>
      <c r="AI2065" s="1">
        <v>0</v>
      </c>
      <c r="AJ2065" s="1">
        <v>0</v>
      </c>
      <c r="AK2065" s="6" t="str">
        <f>+IF(Tabla1[[#This Row],[REQUEST_TY]]="SR MANTENIMIENTO CORRECTIVO", "EMERGENCIA", "OTROS")</f>
        <v>EMERGENCIA</v>
      </c>
      <c r="AL2065" s="6" t="str">
        <f>+_xlfn.IFS(Tabla1[[#This Row],[Veces obj]]&lt;=1,"0-1",Tabla1[[#This Row],[Veces obj]]&lt;=2,"1-2",Tabla1[[#This Row],[Veces obj]]&lt;=3,"2-3",TRUE,"&gt;3")</f>
        <v>0-1</v>
      </c>
      <c r="AM2065" s="6" t="str">
        <f>+_xlfn.IFS(MONTH(Tabla1[[#This Row],[MES]])&lt;=3,"Q1",MONTH(Tabla1[[#This Row],[MES]])&lt;=6,"Q2",MONTH(Tabla1[[#This Row],[MES]])&lt;=9,"Q3",TRUE,"Q4")</f>
        <v>Q1</v>
      </c>
      <c r="AN2065" t="str">
        <f>+IFERROR(VLOOKUP(Tabla1[[#This Row],[CUENTA]],CTAS[],2,0),"OTROS")</f>
        <v>OTROS</v>
      </c>
      <c r="AP2065" t="str">
        <f>+IFERROR(VLOOKUP(Tabla1[[#This Row],[EMPLEADO]],IS[],3,0),"OTROS")</f>
        <v>OTROS</v>
      </c>
      <c r="AQ2065" t="str">
        <f>+IFERROR(VLOOKUP(Tabla1[[#This Row],[EMPLEADO]],IS[[NÓMINA]:[INGENIERO]],2,0),"OTROS")</f>
        <v>OTROS</v>
      </c>
    </row>
    <row r="2066" spans="1:43" x14ac:dyDescent="0.25">
      <c r="A2066" t="s">
        <v>36</v>
      </c>
      <c r="B2066">
        <v>1</v>
      </c>
      <c r="C2066" t="s">
        <v>3979</v>
      </c>
      <c r="D2066" t="s">
        <v>38</v>
      </c>
      <c r="E2066" t="s">
        <v>604</v>
      </c>
      <c r="F2066" t="s">
        <v>3980</v>
      </c>
      <c r="G2066" s="17" t="s">
        <v>3981</v>
      </c>
      <c r="H2066" t="s">
        <v>1572</v>
      </c>
      <c r="I2066" t="s">
        <v>43</v>
      </c>
      <c r="J2066" t="s">
        <v>8</v>
      </c>
      <c r="K2066" t="s">
        <v>607</v>
      </c>
      <c r="L2066" t="s">
        <v>3982</v>
      </c>
      <c r="M2066" t="s">
        <v>1574</v>
      </c>
      <c r="N2066">
        <v>0</v>
      </c>
      <c r="O2066" t="s">
        <v>47</v>
      </c>
      <c r="P2066">
        <v>21</v>
      </c>
      <c r="Q2066" t="s">
        <v>62</v>
      </c>
      <c r="R2066" t="s">
        <v>63</v>
      </c>
      <c r="S2066" t="s">
        <v>64</v>
      </c>
      <c r="T2066" t="s">
        <v>51</v>
      </c>
      <c r="U2066" t="s">
        <v>65</v>
      </c>
      <c r="V2066">
        <v>0.8</v>
      </c>
      <c r="W2066" s="1">
        <v>1092</v>
      </c>
      <c r="X2066">
        <v>1</v>
      </c>
      <c r="Y2066">
        <v>5.4</v>
      </c>
      <c r="Z2066">
        <v>5</v>
      </c>
      <c r="AA2066">
        <v>1.08</v>
      </c>
      <c r="AB2066" s="2">
        <v>2.0000000000000018E-2</v>
      </c>
      <c r="AC2066" s="1">
        <v>-27.300000000000026</v>
      </c>
      <c r="AD2066" s="7">
        <v>43469</v>
      </c>
      <c r="AE2066" s="7">
        <v>43469</v>
      </c>
      <c r="AF2066">
        <v>0</v>
      </c>
      <c r="AG2066" t="s">
        <v>53</v>
      </c>
      <c r="AH2066" s="2">
        <v>0</v>
      </c>
      <c r="AI2066" s="1">
        <v>0</v>
      </c>
      <c r="AJ2066" s="1">
        <v>0</v>
      </c>
      <c r="AK2066" s="6" t="str">
        <f>+IF(Tabla1[[#This Row],[REQUEST_TY]]="SR MANTENIMIENTO CORRECTIVO", "EMERGENCIA", "OTROS")</f>
        <v>EMERGENCIA</v>
      </c>
      <c r="AL2066" s="6" t="str">
        <f>+_xlfn.IFS(Tabla1[[#This Row],[Veces obj]]&lt;=1,"0-1",Tabla1[[#This Row],[Veces obj]]&lt;=2,"1-2",Tabla1[[#This Row],[Veces obj]]&lt;=3,"2-3",TRUE,"&gt;3")</f>
        <v>1-2</v>
      </c>
      <c r="AM2066" s="6" t="str">
        <f>+_xlfn.IFS(MONTH(Tabla1[[#This Row],[MES]])&lt;=3,"Q1",MONTH(Tabla1[[#This Row],[MES]])&lt;=6,"Q2",MONTH(Tabla1[[#This Row],[MES]])&lt;=9,"Q3",TRUE,"Q4")</f>
        <v>Q1</v>
      </c>
      <c r="AN2066" t="str">
        <f>+IFERROR(VLOOKUP(Tabla1[[#This Row],[CUENTA]],CTAS[],2,0),"OTROS")</f>
        <v>OTROS</v>
      </c>
      <c r="AP2066" t="str">
        <f>+IFERROR(VLOOKUP(Tabla1[[#This Row],[EMPLEADO]],IS[],3,0),"OTROS")</f>
        <v>OTROS</v>
      </c>
      <c r="AQ2066" t="str">
        <f>+IFERROR(VLOOKUP(Tabla1[[#This Row],[EMPLEADO]],IS[[NÓMINA]:[INGENIERO]],2,0),"OTROS")</f>
        <v>OTROS</v>
      </c>
    </row>
    <row r="2067" spans="1:43" x14ac:dyDescent="0.25">
      <c r="A2067" t="s">
        <v>36</v>
      </c>
      <c r="B2067">
        <v>1</v>
      </c>
      <c r="C2067" t="s">
        <v>3983</v>
      </c>
      <c r="D2067" t="s">
        <v>38</v>
      </c>
      <c r="E2067" t="s">
        <v>98</v>
      </c>
      <c r="F2067" t="s">
        <v>3984</v>
      </c>
      <c r="G2067" s="17" t="s">
        <v>3985</v>
      </c>
      <c r="H2067" t="s">
        <v>271</v>
      </c>
      <c r="I2067" t="s">
        <v>43</v>
      </c>
      <c r="J2067" t="s">
        <v>8</v>
      </c>
      <c r="K2067" t="s">
        <v>102</v>
      </c>
      <c r="L2067" t="s">
        <v>3099</v>
      </c>
      <c r="M2067" t="s">
        <v>3100</v>
      </c>
      <c r="N2067">
        <v>0</v>
      </c>
      <c r="O2067" t="s">
        <v>105</v>
      </c>
      <c r="P2067">
        <v>54</v>
      </c>
      <c r="Q2067" t="s">
        <v>82</v>
      </c>
      <c r="R2067" t="s">
        <v>63</v>
      </c>
      <c r="S2067" t="s">
        <v>64</v>
      </c>
      <c r="T2067" t="s">
        <v>51</v>
      </c>
      <c r="U2067" t="s">
        <v>83</v>
      </c>
      <c r="V2067">
        <v>1.05</v>
      </c>
      <c r="W2067" s="1">
        <v>687.75</v>
      </c>
      <c r="X2067">
        <v>1</v>
      </c>
      <c r="Y2067">
        <v>5.42</v>
      </c>
      <c r="Z2067">
        <v>5</v>
      </c>
      <c r="AA2067">
        <v>1.0840000000000001</v>
      </c>
      <c r="AB2067" s="2">
        <v>2.1000000000000019E-2</v>
      </c>
      <c r="AC2067" s="1">
        <v>-13.755000000000011</v>
      </c>
      <c r="AD2067" s="7">
        <v>43465</v>
      </c>
      <c r="AE2067" s="7">
        <v>43467</v>
      </c>
      <c r="AF2067">
        <v>1</v>
      </c>
      <c r="AG2067" t="s">
        <v>53</v>
      </c>
      <c r="AH2067" s="2">
        <v>0</v>
      </c>
      <c r="AI2067" s="1">
        <v>0</v>
      </c>
      <c r="AJ2067" s="1">
        <v>0</v>
      </c>
      <c r="AK2067" s="6" t="str">
        <f>+IF(Tabla1[[#This Row],[REQUEST_TY]]="SR MANTENIMIENTO CORRECTIVO", "EMERGENCIA", "OTROS")</f>
        <v>EMERGENCIA</v>
      </c>
      <c r="AL2067" s="6" t="str">
        <f>+_xlfn.IFS(Tabla1[[#This Row],[Veces obj]]&lt;=1,"0-1",Tabla1[[#This Row],[Veces obj]]&lt;=2,"1-2",Tabla1[[#This Row],[Veces obj]]&lt;=3,"2-3",TRUE,"&gt;3")</f>
        <v>1-2</v>
      </c>
      <c r="AM2067" s="6" t="str">
        <f>+_xlfn.IFS(MONTH(Tabla1[[#This Row],[MES]])&lt;=3,"Q1",MONTH(Tabla1[[#This Row],[MES]])&lt;=6,"Q2",MONTH(Tabla1[[#This Row],[MES]])&lt;=9,"Q3",TRUE,"Q4")</f>
        <v>Q1</v>
      </c>
      <c r="AN2067" t="str">
        <f>+IFERROR(VLOOKUP(Tabla1[[#This Row],[CUENTA]],CTAS[],2,0),"OTROS")</f>
        <v>OTROS</v>
      </c>
      <c r="AP2067" t="str">
        <f>+IFERROR(VLOOKUP(Tabla1[[#This Row],[EMPLEADO]],IS[],3,0),"OTROS")</f>
        <v>OTROS</v>
      </c>
      <c r="AQ2067" t="str">
        <f>+IFERROR(VLOOKUP(Tabla1[[#This Row],[EMPLEADO]],IS[[NÓMINA]:[INGENIERO]],2,0),"OTROS")</f>
        <v>OTROS</v>
      </c>
    </row>
    <row r="2068" spans="1:43" x14ac:dyDescent="0.25">
      <c r="A2068" t="s">
        <v>36</v>
      </c>
      <c r="B2068">
        <v>1</v>
      </c>
      <c r="C2068" t="s">
        <v>3986</v>
      </c>
      <c r="D2068" t="s">
        <v>38</v>
      </c>
      <c r="E2068" t="s">
        <v>113</v>
      </c>
      <c r="F2068" t="s">
        <v>3987</v>
      </c>
      <c r="G2068" s="17" t="s">
        <v>3988</v>
      </c>
      <c r="H2068" t="s">
        <v>253</v>
      </c>
      <c r="I2068" t="s">
        <v>43</v>
      </c>
      <c r="J2068" t="s">
        <v>8</v>
      </c>
      <c r="K2068" t="s">
        <v>125</v>
      </c>
      <c r="L2068" t="s">
        <v>3989</v>
      </c>
      <c r="M2068" t="s">
        <v>473</v>
      </c>
      <c r="N2068">
        <v>0</v>
      </c>
      <c r="O2068" t="s">
        <v>47</v>
      </c>
      <c r="P2068">
        <v>63</v>
      </c>
      <c r="Q2068" t="s">
        <v>48</v>
      </c>
      <c r="R2068" t="s">
        <v>49</v>
      </c>
      <c r="S2068" t="s">
        <v>50</v>
      </c>
      <c r="T2068" t="s">
        <v>51</v>
      </c>
      <c r="U2068" t="s">
        <v>52</v>
      </c>
      <c r="V2068">
        <v>1.05</v>
      </c>
      <c r="W2068" s="1">
        <v>750.75000000000011</v>
      </c>
      <c r="X2068">
        <v>1</v>
      </c>
      <c r="Y2068">
        <v>5.43</v>
      </c>
      <c r="Z2068">
        <v>5</v>
      </c>
      <c r="AA2068">
        <v>1.0859999999999999</v>
      </c>
      <c r="AB2068" s="2">
        <v>2.1499999999999964E-2</v>
      </c>
      <c r="AC2068" s="1">
        <v>-15.372499999999976</v>
      </c>
      <c r="AD2068" s="7">
        <v>43486</v>
      </c>
      <c r="AE2068" s="7">
        <v>43486</v>
      </c>
      <c r="AF2068">
        <v>0</v>
      </c>
      <c r="AG2068" t="s">
        <v>53</v>
      </c>
      <c r="AH2068" s="2">
        <v>0</v>
      </c>
      <c r="AI2068" s="1">
        <v>0</v>
      </c>
      <c r="AJ2068" s="1">
        <v>0</v>
      </c>
      <c r="AK2068" s="6" t="str">
        <f>+IF(Tabla1[[#This Row],[REQUEST_TY]]="SR MANTENIMIENTO CORRECTIVO", "EMERGENCIA", "OTROS")</f>
        <v>EMERGENCIA</v>
      </c>
      <c r="AL2068" s="6" t="str">
        <f>+_xlfn.IFS(Tabla1[[#This Row],[Veces obj]]&lt;=1,"0-1",Tabla1[[#This Row],[Veces obj]]&lt;=2,"1-2",Tabla1[[#This Row],[Veces obj]]&lt;=3,"2-3",TRUE,"&gt;3")</f>
        <v>1-2</v>
      </c>
      <c r="AM2068" s="6" t="str">
        <f>+_xlfn.IFS(MONTH(Tabla1[[#This Row],[MES]])&lt;=3,"Q1",MONTH(Tabla1[[#This Row],[MES]])&lt;=6,"Q2",MONTH(Tabla1[[#This Row],[MES]])&lt;=9,"Q3",TRUE,"Q4")</f>
        <v>Q1</v>
      </c>
      <c r="AN2068" t="str">
        <f>+IFERROR(VLOOKUP(Tabla1[[#This Row],[CUENTA]],CTAS[],2,0),"OTROS")</f>
        <v>OTROS</v>
      </c>
      <c r="AP2068" t="str">
        <f>+IFERROR(VLOOKUP(Tabla1[[#This Row],[EMPLEADO]],IS[],3,0),"OTROS")</f>
        <v>OTROS</v>
      </c>
      <c r="AQ2068" t="str">
        <f>+IFERROR(VLOOKUP(Tabla1[[#This Row],[EMPLEADO]],IS[[NÓMINA]:[INGENIERO]],2,0),"OTROS")</f>
        <v>OTROS</v>
      </c>
    </row>
    <row r="2069" spans="1:43" x14ac:dyDescent="0.25">
      <c r="A2069" t="s">
        <v>4444</v>
      </c>
      <c r="B2069">
        <v>1</v>
      </c>
      <c r="C2069" t="s">
        <v>5657</v>
      </c>
      <c r="D2069" t="s">
        <v>38</v>
      </c>
      <c r="E2069" t="s">
        <v>133</v>
      </c>
      <c r="F2069" t="s">
        <v>5652</v>
      </c>
      <c r="G2069" s="17" t="s">
        <v>4771</v>
      </c>
      <c r="H2069" t="s">
        <v>136</v>
      </c>
      <c r="I2069" t="s">
        <v>43</v>
      </c>
      <c r="J2069" t="s">
        <v>8</v>
      </c>
      <c r="K2069" t="s">
        <v>59</v>
      </c>
      <c r="L2069" t="s">
        <v>60</v>
      </c>
      <c r="M2069" t="s">
        <v>61</v>
      </c>
      <c r="N2069">
        <v>0</v>
      </c>
      <c r="O2069" t="s">
        <v>47</v>
      </c>
      <c r="P2069">
        <v>7</v>
      </c>
      <c r="Q2069" t="s">
        <v>194</v>
      </c>
      <c r="R2069" t="s">
        <v>138</v>
      </c>
      <c r="S2069" t="s">
        <v>139</v>
      </c>
      <c r="T2069" t="s">
        <v>51</v>
      </c>
      <c r="U2069" t="s">
        <v>224</v>
      </c>
      <c r="V2069">
        <v>0.8</v>
      </c>
      <c r="W2069" s="1">
        <v>1258.4000000000003</v>
      </c>
      <c r="X2069">
        <v>1</v>
      </c>
      <c r="Y2069">
        <v>4.3499999999999996</v>
      </c>
      <c r="Z2069">
        <v>4</v>
      </c>
      <c r="AA2069">
        <v>1.0874999999999999</v>
      </c>
      <c r="AB2069" s="2">
        <v>2.1874999999999978E-2</v>
      </c>
      <c r="AC2069" s="1">
        <v>-34.409374999999969</v>
      </c>
      <c r="AD2069" s="7">
        <v>43509</v>
      </c>
      <c r="AE2069" s="7">
        <v>43510</v>
      </c>
      <c r="AF2069">
        <v>1</v>
      </c>
      <c r="AG2069" t="s">
        <v>53</v>
      </c>
      <c r="AH2069" s="2">
        <v>0</v>
      </c>
      <c r="AI2069" s="1">
        <v>0</v>
      </c>
      <c r="AJ2069" s="1">
        <v>0</v>
      </c>
      <c r="AK2069" s="6" t="str">
        <f>+IF(Tabla1[[#This Row],[REQUEST_TY]]="SR MANTENIMIENTO CORRECTIVO", "EMERGENCIA", "OTROS")</f>
        <v>EMERGENCIA</v>
      </c>
      <c r="AL2069" s="6" t="str">
        <f>+_xlfn.IFS(Tabla1[[#This Row],[Veces obj]]&lt;=1,"0-1",Tabla1[[#This Row],[Veces obj]]&lt;=2,"1-2",Tabla1[[#This Row],[Veces obj]]&lt;=3,"2-3",TRUE,"&gt;3")</f>
        <v>1-2</v>
      </c>
      <c r="AM2069" s="6" t="str">
        <f>+_xlfn.IFS(MONTH(Tabla1[[#This Row],[MES]])&lt;=3,"Q1",MONTH(Tabla1[[#This Row],[MES]])&lt;=6,"Q2",MONTH(Tabla1[[#This Row],[MES]])&lt;=9,"Q3",TRUE,"Q4")</f>
        <v>Q1</v>
      </c>
      <c r="AN2069" t="str">
        <f>+IFERROR(VLOOKUP(Tabla1[[#This Row],[CUENTA]],CTAS[],2,0),"OTROS")</f>
        <v>OTROS</v>
      </c>
      <c r="AP2069" t="str">
        <f>+IFERROR(VLOOKUP(Tabla1[[#This Row],[EMPLEADO]],IS[],3,0),"OTROS")</f>
        <v>OTROS</v>
      </c>
      <c r="AQ2069" t="str">
        <f>+IFERROR(VLOOKUP(Tabla1[[#This Row],[EMPLEADO]],IS[[NÓMINA]:[INGENIERO]],2,0),"OTROS")</f>
        <v>OTROS</v>
      </c>
    </row>
    <row r="2070" spans="1:43" x14ac:dyDescent="0.25">
      <c r="A2070" t="s">
        <v>36</v>
      </c>
      <c r="B2070">
        <v>1</v>
      </c>
      <c r="C2070" t="s">
        <v>3990</v>
      </c>
      <c r="D2070" t="s">
        <v>38</v>
      </c>
      <c r="E2070" t="s">
        <v>558</v>
      </c>
      <c r="F2070" t="s">
        <v>3991</v>
      </c>
      <c r="G2070" s="17" t="s">
        <v>989</v>
      </c>
      <c r="H2070" t="s">
        <v>691</v>
      </c>
      <c r="I2070" t="s">
        <v>43</v>
      </c>
      <c r="J2070" t="s">
        <v>8</v>
      </c>
      <c r="K2070" t="s">
        <v>990</v>
      </c>
      <c r="L2070" t="s">
        <v>991</v>
      </c>
      <c r="M2070" t="s">
        <v>640</v>
      </c>
      <c r="N2070">
        <v>0</v>
      </c>
      <c r="O2070" t="s">
        <v>47</v>
      </c>
      <c r="P2070">
        <v>4</v>
      </c>
      <c r="Q2070" t="s">
        <v>207</v>
      </c>
      <c r="R2070" t="s">
        <v>95</v>
      </c>
      <c r="S2070" t="s">
        <v>64</v>
      </c>
      <c r="T2070" t="s">
        <v>51</v>
      </c>
      <c r="U2070" t="s">
        <v>209</v>
      </c>
      <c r="V2070">
        <v>0</v>
      </c>
      <c r="W2070" s="1">
        <v>0</v>
      </c>
      <c r="X2070">
        <v>1</v>
      </c>
      <c r="Y2070">
        <v>5.45</v>
      </c>
      <c r="Z2070">
        <v>5</v>
      </c>
      <c r="AA2070">
        <v>1.0900000000000001</v>
      </c>
      <c r="AB2070" s="2">
        <v>2.250000000000002E-2</v>
      </c>
      <c r="AC2070" s="1">
        <v>-30.712500000000027</v>
      </c>
      <c r="AD2070" s="7">
        <v>43473</v>
      </c>
      <c r="AE2070" s="7">
        <v>43473</v>
      </c>
      <c r="AF2070">
        <v>0</v>
      </c>
      <c r="AG2070" t="s">
        <v>53</v>
      </c>
      <c r="AH2070" s="2">
        <v>0</v>
      </c>
      <c r="AI2070" s="1">
        <v>0</v>
      </c>
      <c r="AJ2070" s="1">
        <v>0</v>
      </c>
      <c r="AK2070" s="6" t="str">
        <f>+IF(Tabla1[[#This Row],[REQUEST_TY]]="SR MANTENIMIENTO CORRECTIVO", "EMERGENCIA", "OTROS")</f>
        <v>EMERGENCIA</v>
      </c>
      <c r="AL2070" s="6" t="str">
        <f>+_xlfn.IFS(Tabla1[[#This Row],[Veces obj]]&lt;=1,"0-1",Tabla1[[#This Row],[Veces obj]]&lt;=2,"1-2",Tabla1[[#This Row],[Veces obj]]&lt;=3,"2-3",TRUE,"&gt;3")</f>
        <v>1-2</v>
      </c>
      <c r="AM2070" s="6" t="str">
        <f>+_xlfn.IFS(MONTH(Tabla1[[#This Row],[MES]])&lt;=3,"Q1",MONTH(Tabla1[[#This Row],[MES]])&lt;=6,"Q2",MONTH(Tabla1[[#This Row],[MES]])&lt;=9,"Q3",TRUE,"Q4")</f>
        <v>Q1</v>
      </c>
      <c r="AN2070" t="str">
        <f>+IFERROR(VLOOKUP(Tabla1[[#This Row],[CUENTA]],CTAS[],2,0),"OTROS")</f>
        <v>OTROS</v>
      </c>
      <c r="AP2070" t="str">
        <f>+IFERROR(VLOOKUP(Tabla1[[#This Row],[EMPLEADO]],IS[],3,0),"OTROS")</f>
        <v>OTROS</v>
      </c>
      <c r="AQ2070" t="str">
        <f>+IFERROR(VLOOKUP(Tabla1[[#This Row],[EMPLEADO]],IS[[NÓMINA]:[INGENIERO]],2,0),"OTROS")</f>
        <v>OTROS</v>
      </c>
    </row>
    <row r="2071" spans="1:43" x14ac:dyDescent="0.25">
      <c r="A2071" t="s">
        <v>4444</v>
      </c>
      <c r="B2071">
        <v>1</v>
      </c>
      <c r="C2071" t="s">
        <v>6409</v>
      </c>
      <c r="D2071" t="s">
        <v>38</v>
      </c>
      <c r="E2071" t="s">
        <v>312</v>
      </c>
      <c r="F2071" t="s">
        <v>6410</v>
      </c>
      <c r="G2071" s="17" t="s">
        <v>6411</v>
      </c>
      <c r="H2071" t="s">
        <v>220</v>
      </c>
      <c r="I2071" t="s">
        <v>43</v>
      </c>
      <c r="J2071" t="s">
        <v>8</v>
      </c>
      <c r="K2071" t="s">
        <v>117</v>
      </c>
      <c r="L2071" t="s">
        <v>6412</v>
      </c>
      <c r="M2071" t="s">
        <v>540</v>
      </c>
      <c r="N2071">
        <v>0</v>
      </c>
      <c r="O2071" t="s">
        <v>47</v>
      </c>
      <c r="P2071">
        <v>405</v>
      </c>
      <c r="Q2071" t="s">
        <v>48</v>
      </c>
      <c r="R2071" t="s">
        <v>317</v>
      </c>
      <c r="S2071" t="s">
        <v>318</v>
      </c>
      <c r="T2071" t="s">
        <v>51</v>
      </c>
      <c r="U2071" t="s">
        <v>353</v>
      </c>
      <c r="V2071">
        <v>1.1499999999999999</v>
      </c>
      <c r="W2071" s="1">
        <v>1808.95</v>
      </c>
      <c r="X2071">
        <v>1</v>
      </c>
      <c r="Y2071">
        <v>4.3600000000000003</v>
      </c>
      <c r="Z2071">
        <v>4</v>
      </c>
      <c r="AA2071">
        <v>1.0900000000000001</v>
      </c>
      <c r="AB2071" s="2">
        <v>2.250000000000002E-2</v>
      </c>
      <c r="AC2071" s="1">
        <v>-35.392500000000034</v>
      </c>
      <c r="AD2071" s="7">
        <v>43514</v>
      </c>
      <c r="AE2071" s="7">
        <v>43515</v>
      </c>
      <c r="AF2071">
        <v>1</v>
      </c>
      <c r="AG2071" t="s">
        <v>53</v>
      </c>
      <c r="AH2071" s="2">
        <v>0</v>
      </c>
      <c r="AI2071" s="1">
        <v>0</v>
      </c>
      <c r="AJ2071" s="1">
        <v>0</v>
      </c>
      <c r="AK2071" s="6" t="str">
        <f>+IF(Tabla1[[#This Row],[REQUEST_TY]]="SR MANTENIMIENTO CORRECTIVO", "EMERGENCIA", "OTROS")</f>
        <v>EMERGENCIA</v>
      </c>
      <c r="AL2071" s="6" t="str">
        <f>+_xlfn.IFS(Tabla1[[#This Row],[Veces obj]]&lt;=1,"0-1",Tabla1[[#This Row],[Veces obj]]&lt;=2,"1-2",Tabla1[[#This Row],[Veces obj]]&lt;=3,"2-3",TRUE,"&gt;3")</f>
        <v>1-2</v>
      </c>
      <c r="AM2071" s="6" t="str">
        <f>+_xlfn.IFS(MONTH(Tabla1[[#This Row],[MES]])&lt;=3,"Q1",MONTH(Tabla1[[#This Row],[MES]])&lt;=6,"Q2",MONTH(Tabla1[[#This Row],[MES]])&lt;=9,"Q3",TRUE,"Q4")</f>
        <v>Q1</v>
      </c>
      <c r="AN2071" t="str">
        <f>+IFERROR(VLOOKUP(Tabla1[[#This Row],[CUENTA]],CTAS[],2,0),"OTROS")</f>
        <v>OTROS</v>
      </c>
      <c r="AP2071" t="str">
        <f>+IFERROR(VLOOKUP(Tabla1[[#This Row],[EMPLEADO]],IS[],3,0),"OTROS")</f>
        <v>OTROS</v>
      </c>
      <c r="AQ2071" t="str">
        <f>+IFERROR(VLOOKUP(Tabla1[[#This Row],[EMPLEADO]],IS[[NÓMINA]:[INGENIERO]],2,0),"OTROS")</f>
        <v>OTROS</v>
      </c>
    </row>
    <row r="2072" spans="1:43" x14ac:dyDescent="0.25">
      <c r="A2072" t="s">
        <v>36</v>
      </c>
      <c r="B2072">
        <v>1</v>
      </c>
      <c r="C2072" t="s">
        <v>3992</v>
      </c>
      <c r="D2072" t="s">
        <v>38</v>
      </c>
      <c r="E2072" t="s">
        <v>747</v>
      </c>
      <c r="F2072" t="s">
        <v>3993</v>
      </c>
      <c r="G2072" s="17" t="s">
        <v>749</v>
      </c>
      <c r="H2072" t="s">
        <v>106</v>
      </c>
      <c r="I2072" t="s">
        <v>43</v>
      </c>
      <c r="J2072" t="s">
        <v>8</v>
      </c>
      <c r="K2072" t="s">
        <v>495</v>
      </c>
      <c r="L2072" t="s">
        <v>496</v>
      </c>
      <c r="M2072" t="s">
        <v>46</v>
      </c>
      <c r="N2072">
        <v>0</v>
      </c>
      <c r="O2072" t="s">
        <v>47</v>
      </c>
      <c r="P2072">
        <v>53</v>
      </c>
      <c r="Q2072" t="s">
        <v>82</v>
      </c>
      <c r="R2072" t="s">
        <v>95</v>
      </c>
      <c r="S2072" t="s">
        <v>64</v>
      </c>
      <c r="T2072" t="s">
        <v>51</v>
      </c>
      <c r="U2072" t="s">
        <v>83</v>
      </c>
      <c r="V2072">
        <v>1.05</v>
      </c>
      <c r="W2072" s="1">
        <v>1433.25</v>
      </c>
      <c r="X2072">
        <v>1</v>
      </c>
      <c r="Y2072">
        <v>5.47</v>
      </c>
      <c r="Z2072">
        <v>5</v>
      </c>
      <c r="AA2072">
        <v>1.0939999999999999</v>
      </c>
      <c r="AB2072" s="2">
        <v>2.3499999999999965E-2</v>
      </c>
      <c r="AC2072" s="1">
        <v>-32.077499999999951</v>
      </c>
      <c r="AD2072" s="7">
        <v>43465</v>
      </c>
      <c r="AE2072" s="7">
        <v>43467</v>
      </c>
      <c r="AF2072">
        <v>1</v>
      </c>
      <c r="AG2072" t="s">
        <v>53</v>
      </c>
      <c r="AH2072" s="2">
        <v>0</v>
      </c>
      <c r="AI2072" s="1">
        <v>0</v>
      </c>
      <c r="AJ2072" s="1">
        <v>0</v>
      </c>
      <c r="AK2072" s="6" t="str">
        <f>+IF(Tabla1[[#This Row],[REQUEST_TY]]="SR MANTENIMIENTO CORRECTIVO", "EMERGENCIA", "OTROS")</f>
        <v>EMERGENCIA</v>
      </c>
      <c r="AL2072" s="6" t="str">
        <f>+_xlfn.IFS(Tabla1[[#This Row],[Veces obj]]&lt;=1,"0-1",Tabla1[[#This Row],[Veces obj]]&lt;=2,"1-2",Tabla1[[#This Row],[Veces obj]]&lt;=3,"2-3",TRUE,"&gt;3")</f>
        <v>1-2</v>
      </c>
      <c r="AM2072" s="6" t="str">
        <f>+_xlfn.IFS(MONTH(Tabla1[[#This Row],[MES]])&lt;=3,"Q1",MONTH(Tabla1[[#This Row],[MES]])&lt;=6,"Q2",MONTH(Tabla1[[#This Row],[MES]])&lt;=9,"Q3",TRUE,"Q4")</f>
        <v>Q1</v>
      </c>
      <c r="AN2072" t="str">
        <f>+IFERROR(VLOOKUP(Tabla1[[#This Row],[CUENTA]],CTAS[],2,0),"OTROS")</f>
        <v>OTROS</v>
      </c>
      <c r="AP2072" t="str">
        <f>+IFERROR(VLOOKUP(Tabla1[[#This Row],[EMPLEADO]],IS[],3,0),"OTROS")</f>
        <v>OTROS</v>
      </c>
      <c r="AQ2072" t="str">
        <f>+IFERROR(VLOOKUP(Tabla1[[#This Row],[EMPLEADO]],IS[[NÓMINA]:[INGENIERO]],2,0),"OTROS")</f>
        <v>OTROS</v>
      </c>
    </row>
    <row r="2073" spans="1:43" x14ac:dyDescent="0.25">
      <c r="A2073" t="s">
        <v>4444</v>
      </c>
      <c r="B2073">
        <v>1</v>
      </c>
      <c r="C2073" t="s">
        <v>6372</v>
      </c>
      <c r="D2073" t="s">
        <v>38</v>
      </c>
      <c r="E2073" t="s">
        <v>5920</v>
      </c>
      <c r="F2073" t="s">
        <v>6373</v>
      </c>
      <c r="G2073" s="17" t="s">
        <v>6374</v>
      </c>
      <c r="H2073" t="s">
        <v>527</v>
      </c>
      <c r="I2073" t="s">
        <v>43</v>
      </c>
      <c r="J2073" t="s">
        <v>8</v>
      </c>
      <c r="K2073" t="s">
        <v>528</v>
      </c>
      <c r="L2073" t="s">
        <v>529</v>
      </c>
      <c r="M2073" t="s">
        <v>530</v>
      </c>
      <c r="N2073">
        <v>1</v>
      </c>
      <c r="O2073" t="s">
        <v>47</v>
      </c>
      <c r="P2073">
        <v>189</v>
      </c>
      <c r="Q2073" t="s">
        <v>48</v>
      </c>
      <c r="R2073" t="s">
        <v>153</v>
      </c>
      <c r="S2073" t="s">
        <v>50</v>
      </c>
      <c r="T2073" t="s">
        <v>51</v>
      </c>
      <c r="U2073" t="s">
        <v>52</v>
      </c>
      <c r="V2073">
        <v>1.05</v>
      </c>
      <c r="W2073" s="1">
        <v>0</v>
      </c>
      <c r="X2073">
        <v>1</v>
      </c>
      <c r="Y2073">
        <v>5.47</v>
      </c>
      <c r="Z2073">
        <v>5</v>
      </c>
      <c r="AA2073">
        <v>1.0939999999999999</v>
      </c>
      <c r="AB2073" s="2">
        <v>2.3499999999999965E-2</v>
      </c>
      <c r="AC2073" s="1">
        <v>-16.802499999999977</v>
      </c>
      <c r="AD2073" s="7">
        <v>43515</v>
      </c>
      <c r="AE2073" s="7">
        <v>43515</v>
      </c>
      <c r="AF2073">
        <v>0</v>
      </c>
      <c r="AG2073" t="s">
        <v>53</v>
      </c>
      <c r="AH2073" s="2">
        <v>0</v>
      </c>
      <c r="AI2073" s="1">
        <v>0</v>
      </c>
      <c r="AJ2073" s="1">
        <v>0</v>
      </c>
      <c r="AK2073" s="6" t="str">
        <f>+IF(Tabla1[[#This Row],[REQUEST_TY]]="SR MANTENIMIENTO CORRECTIVO", "EMERGENCIA", "OTROS")</f>
        <v>EMERGENCIA</v>
      </c>
      <c r="AL2073" s="6" t="str">
        <f>+_xlfn.IFS(Tabla1[[#This Row],[Veces obj]]&lt;=1,"0-1",Tabla1[[#This Row],[Veces obj]]&lt;=2,"1-2",Tabla1[[#This Row],[Veces obj]]&lt;=3,"2-3",TRUE,"&gt;3")</f>
        <v>1-2</v>
      </c>
      <c r="AM2073" s="6" t="str">
        <f>+_xlfn.IFS(MONTH(Tabla1[[#This Row],[MES]])&lt;=3,"Q1",MONTH(Tabla1[[#This Row],[MES]])&lt;=6,"Q2",MONTH(Tabla1[[#This Row],[MES]])&lt;=9,"Q3",TRUE,"Q4")</f>
        <v>Q1</v>
      </c>
      <c r="AN2073" t="str">
        <f>+IFERROR(VLOOKUP(Tabla1[[#This Row],[CUENTA]],CTAS[],2,0),"OTROS")</f>
        <v>OTROS</v>
      </c>
      <c r="AP2073" t="str">
        <f>+IFERROR(VLOOKUP(Tabla1[[#This Row],[EMPLEADO]],IS[],3,0),"OTROS")</f>
        <v>OTROS</v>
      </c>
      <c r="AQ2073" t="str">
        <f>+IFERROR(VLOOKUP(Tabla1[[#This Row],[EMPLEADO]],IS[[NÓMINA]:[INGENIERO]],2,0),"OTROS")</f>
        <v>OTROS</v>
      </c>
    </row>
    <row r="2074" spans="1:43" x14ac:dyDescent="0.25">
      <c r="A2074" t="s">
        <v>36</v>
      </c>
      <c r="B2074">
        <v>1</v>
      </c>
      <c r="C2074" t="s">
        <v>3994</v>
      </c>
      <c r="D2074" t="s">
        <v>38</v>
      </c>
      <c r="E2074" t="s">
        <v>430</v>
      </c>
      <c r="F2074" t="s">
        <v>3995</v>
      </c>
      <c r="G2074" s="17" t="s">
        <v>3996</v>
      </c>
      <c r="H2074" t="s">
        <v>568</v>
      </c>
      <c r="I2074" t="s">
        <v>43</v>
      </c>
      <c r="J2074" t="s">
        <v>8</v>
      </c>
      <c r="K2074" t="s">
        <v>59</v>
      </c>
      <c r="L2074" t="s">
        <v>1168</v>
      </c>
      <c r="M2074" t="s">
        <v>1169</v>
      </c>
      <c r="N2074">
        <v>0</v>
      </c>
      <c r="O2074" t="s">
        <v>47</v>
      </c>
      <c r="P2074">
        <v>59</v>
      </c>
      <c r="Q2074" t="s">
        <v>82</v>
      </c>
      <c r="R2074" t="s">
        <v>63</v>
      </c>
      <c r="S2074" t="s">
        <v>64</v>
      </c>
      <c r="T2074" t="s">
        <v>208</v>
      </c>
      <c r="U2074" t="s">
        <v>83</v>
      </c>
      <c r="V2074">
        <v>1.05</v>
      </c>
      <c r="W2074" s="1">
        <v>1433.25</v>
      </c>
      <c r="X2074">
        <v>1</v>
      </c>
      <c r="Y2074">
        <v>9.89</v>
      </c>
      <c r="Z2074">
        <v>9</v>
      </c>
      <c r="AA2074">
        <v>1.098888888888889</v>
      </c>
      <c r="AB2074" s="2">
        <v>2.4722222222222257E-2</v>
      </c>
      <c r="AC2074" s="1">
        <v>-33.74583333333338</v>
      </c>
      <c r="AD2074" s="7">
        <v>43469</v>
      </c>
      <c r="AE2074" s="7">
        <v>43469</v>
      </c>
      <c r="AF2074">
        <v>0</v>
      </c>
      <c r="AG2074" t="s">
        <v>53</v>
      </c>
      <c r="AH2074" s="2">
        <v>0</v>
      </c>
      <c r="AI2074" s="1">
        <v>0</v>
      </c>
      <c r="AJ2074" s="1">
        <v>0</v>
      </c>
      <c r="AK2074" s="6" t="str">
        <f>+IF(Tabla1[[#This Row],[REQUEST_TY]]="SR MANTENIMIENTO CORRECTIVO", "EMERGENCIA", "OTROS")</f>
        <v>EMERGENCIA</v>
      </c>
      <c r="AL2074" s="6" t="str">
        <f>+_xlfn.IFS(Tabla1[[#This Row],[Veces obj]]&lt;=1,"0-1",Tabla1[[#This Row],[Veces obj]]&lt;=2,"1-2",Tabla1[[#This Row],[Veces obj]]&lt;=3,"2-3",TRUE,"&gt;3")</f>
        <v>1-2</v>
      </c>
      <c r="AM2074" s="6" t="str">
        <f>+_xlfn.IFS(MONTH(Tabla1[[#This Row],[MES]])&lt;=3,"Q1",MONTH(Tabla1[[#This Row],[MES]])&lt;=6,"Q2",MONTH(Tabla1[[#This Row],[MES]])&lt;=9,"Q3",TRUE,"Q4")</f>
        <v>Q1</v>
      </c>
      <c r="AN2074" t="str">
        <f>+IFERROR(VLOOKUP(Tabla1[[#This Row],[CUENTA]],CTAS[],2,0),"OTROS")</f>
        <v>OTROS</v>
      </c>
      <c r="AP2074" t="str">
        <f>+IFERROR(VLOOKUP(Tabla1[[#This Row],[EMPLEADO]],IS[],3,0),"OTROS")</f>
        <v>OTROS</v>
      </c>
      <c r="AQ2074" t="str">
        <f>+IFERROR(VLOOKUP(Tabla1[[#This Row],[EMPLEADO]],IS[[NÓMINA]:[INGENIERO]],2,0),"OTROS")</f>
        <v>OTROS</v>
      </c>
    </row>
    <row r="2075" spans="1:43" x14ac:dyDescent="0.25">
      <c r="A2075" t="s">
        <v>36</v>
      </c>
      <c r="B2075">
        <v>1</v>
      </c>
      <c r="C2075" t="s">
        <v>3997</v>
      </c>
      <c r="D2075" t="s">
        <v>38</v>
      </c>
      <c r="E2075" t="s">
        <v>373</v>
      </c>
      <c r="F2075" t="s">
        <v>3998</v>
      </c>
      <c r="G2075" s="17" t="s">
        <v>3999</v>
      </c>
      <c r="H2075" t="s">
        <v>471</v>
      </c>
      <c r="I2075" t="s">
        <v>43</v>
      </c>
      <c r="J2075" t="s">
        <v>8</v>
      </c>
      <c r="K2075" t="s">
        <v>102</v>
      </c>
      <c r="L2075" t="s">
        <v>500</v>
      </c>
      <c r="M2075" t="s">
        <v>310</v>
      </c>
      <c r="N2075">
        <v>0</v>
      </c>
      <c r="O2075" t="s">
        <v>47</v>
      </c>
      <c r="P2075">
        <v>824</v>
      </c>
      <c r="Q2075" t="s">
        <v>48</v>
      </c>
      <c r="R2075" t="s">
        <v>153</v>
      </c>
      <c r="S2075" t="s">
        <v>50</v>
      </c>
      <c r="T2075" t="s">
        <v>51</v>
      </c>
      <c r="U2075" t="s">
        <v>52</v>
      </c>
      <c r="V2075">
        <v>1.05</v>
      </c>
      <c r="W2075" s="1">
        <v>750.75000000000011</v>
      </c>
      <c r="X2075">
        <v>1</v>
      </c>
      <c r="Y2075">
        <v>5.5</v>
      </c>
      <c r="Z2075">
        <v>5</v>
      </c>
      <c r="AA2075">
        <v>1.1000000000000001</v>
      </c>
      <c r="AB2075" s="2">
        <v>2.5000000000000022E-2</v>
      </c>
      <c r="AC2075" s="1">
        <v>-17.875000000000018</v>
      </c>
      <c r="AD2075" s="7">
        <v>43472</v>
      </c>
      <c r="AE2075" s="7">
        <v>43472</v>
      </c>
      <c r="AF2075">
        <v>0</v>
      </c>
      <c r="AG2075" t="s">
        <v>53</v>
      </c>
      <c r="AH2075" s="2">
        <v>0</v>
      </c>
      <c r="AI2075" s="1">
        <v>0</v>
      </c>
      <c r="AJ2075" s="1">
        <v>0</v>
      </c>
      <c r="AK2075" s="6" t="str">
        <f>+IF(Tabla1[[#This Row],[REQUEST_TY]]="SR MANTENIMIENTO CORRECTIVO", "EMERGENCIA", "OTROS")</f>
        <v>EMERGENCIA</v>
      </c>
      <c r="AL2075" s="6" t="str">
        <f>+_xlfn.IFS(Tabla1[[#This Row],[Veces obj]]&lt;=1,"0-1",Tabla1[[#This Row],[Veces obj]]&lt;=2,"1-2",Tabla1[[#This Row],[Veces obj]]&lt;=3,"2-3",TRUE,"&gt;3")</f>
        <v>1-2</v>
      </c>
      <c r="AM2075" s="6" t="str">
        <f>+_xlfn.IFS(MONTH(Tabla1[[#This Row],[MES]])&lt;=3,"Q1",MONTH(Tabla1[[#This Row],[MES]])&lt;=6,"Q2",MONTH(Tabla1[[#This Row],[MES]])&lt;=9,"Q3",TRUE,"Q4")</f>
        <v>Q1</v>
      </c>
      <c r="AN2075" t="str">
        <f>+IFERROR(VLOOKUP(Tabla1[[#This Row],[CUENTA]],CTAS[],2,0),"OTROS")</f>
        <v>OTROS</v>
      </c>
      <c r="AP2075" t="str">
        <f>+IFERROR(VLOOKUP(Tabla1[[#This Row],[EMPLEADO]],IS[],3,0),"OTROS")</f>
        <v>OTROS</v>
      </c>
      <c r="AQ2075" t="str">
        <f>+IFERROR(VLOOKUP(Tabla1[[#This Row],[EMPLEADO]],IS[[NÓMINA]:[INGENIERO]],2,0),"OTROS")</f>
        <v>OTROS</v>
      </c>
    </row>
    <row r="2076" spans="1:43" x14ac:dyDescent="0.25">
      <c r="A2076" t="s">
        <v>36</v>
      </c>
      <c r="B2076">
        <v>1</v>
      </c>
      <c r="C2076" t="s">
        <v>4000</v>
      </c>
      <c r="D2076" t="s">
        <v>38</v>
      </c>
      <c r="E2076" t="s">
        <v>98</v>
      </c>
      <c r="F2076" t="s">
        <v>4001</v>
      </c>
      <c r="G2076" s="17" t="s">
        <v>516</v>
      </c>
      <c r="H2076" t="s">
        <v>271</v>
      </c>
      <c r="I2076" t="s">
        <v>43</v>
      </c>
      <c r="J2076" t="s">
        <v>8</v>
      </c>
      <c r="K2076" t="s">
        <v>102</v>
      </c>
      <c r="L2076" t="s">
        <v>517</v>
      </c>
      <c r="M2076" t="s">
        <v>518</v>
      </c>
      <c r="N2076">
        <v>0</v>
      </c>
      <c r="O2076" t="s">
        <v>105</v>
      </c>
      <c r="P2076">
        <v>14</v>
      </c>
      <c r="Q2076" t="s">
        <v>194</v>
      </c>
      <c r="R2076" t="s">
        <v>63</v>
      </c>
      <c r="S2076" t="s">
        <v>64</v>
      </c>
      <c r="T2076" t="s">
        <v>51</v>
      </c>
      <c r="U2076" t="s">
        <v>195</v>
      </c>
      <c r="V2076">
        <v>0.6</v>
      </c>
      <c r="W2076" s="1">
        <v>393</v>
      </c>
      <c r="X2076">
        <v>1</v>
      </c>
      <c r="Y2076">
        <v>5.5</v>
      </c>
      <c r="Z2076">
        <v>5</v>
      </c>
      <c r="AA2076">
        <v>1.1000000000000001</v>
      </c>
      <c r="AB2076" s="2">
        <v>2.5000000000000022E-2</v>
      </c>
      <c r="AC2076" s="1">
        <v>-16.375000000000014</v>
      </c>
      <c r="AD2076" s="7">
        <v>43494</v>
      </c>
      <c r="AE2076" s="7">
        <v>43494</v>
      </c>
      <c r="AF2076">
        <v>0</v>
      </c>
      <c r="AG2076" t="s">
        <v>53</v>
      </c>
      <c r="AH2076" s="2">
        <v>0</v>
      </c>
      <c r="AI2076" s="1">
        <v>0</v>
      </c>
      <c r="AJ2076" s="1">
        <v>0</v>
      </c>
      <c r="AK2076" s="6" t="str">
        <f>+IF(Tabla1[[#This Row],[REQUEST_TY]]="SR MANTENIMIENTO CORRECTIVO", "EMERGENCIA", "OTROS")</f>
        <v>EMERGENCIA</v>
      </c>
      <c r="AL2076" s="6" t="str">
        <f>+_xlfn.IFS(Tabla1[[#This Row],[Veces obj]]&lt;=1,"0-1",Tabla1[[#This Row],[Veces obj]]&lt;=2,"1-2",Tabla1[[#This Row],[Veces obj]]&lt;=3,"2-3",TRUE,"&gt;3")</f>
        <v>1-2</v>
      </c>
      <c r="AM2076" s="6" t="str">
        <f>+_xlfn.IFS(MONTH(Tabla1[[#This Row],[MES]])&lt;=3,"Q1",MONTH(Tabla1[[#This Row],[MES]])&lt;=6,"Q2",MONTH(Tabla1[[#This Row],[MES]])&lt;=9,"Q3",TRUE,"Q4")</f>
        <v>Q1</v>
      </c>
      <c r="AN2076" t="str">
        <f>+IFERROR(VLOOKUP(Tabla1[[#This Row],[CUENTA]],CTAS[],2,0),"OTROS")</f>
        <v>OTROS</v>
      </c>
      <c r="AP2076" t="str">
        <f>+IFERROR(VLOOKUP(Tabla1[[#This Row],[EMPLEADO]],IS[],3,0),"OTROS")</f>
        <v>OTROS</v>
      </c>
      <c r="AQ2076" t="str">
        <f>+IFERROR(VLOOKUP(Tabla1[[#This Row],[EMPLEADO]],IS[[NÓMINA]:[INGENIERO]],2,0),"OTROS")</f>
        <v>OTROS</v>
      </c>
    </row>
    <row r="2077" spans="1:43" x14ac:dyDescent="0.25">
      <c r="A2077" t="s">
        <v>4444</v>
      </c>
      <c r="B2077">
        <v>1</v>
      </c>
      <c r="C2077" t="s">
        <v>4686</v>
      </c>
      <c r="D2077" t="s">
        <v>38</v>
      </c>
      <c r="E2077" t="s">
        <v>133</v>
      </c>
      <c r="F2077" t="s">
        <v>4687</v>
      </c>
      <c r="G2077" s="17" t="s">
        <v>2629</v>
      </c>
      <c r="H2077" t="s">
        <v>784</v>
      </c>
      <c r="I2077" t="s">
        <v>43</v>
      </c>
      <c r="J2077" t="s">
        <v>8</v>
      </c>
      <c r="K2077" t="s">
        <v>59</v>
      </c>
      <c r="L2077" t="s">
        <v>1559</v>
      </c>
      <c r="M2077" t="s">
        <v>787</v>
      </c>
      <c r="N2077">
        <v>0</v>
      </c>
      <c r="O2077" t="s">
        <v>47</v>
      </c>
      <c r="P2077">
        <v>1</v>
      </c>
      <c r="Q2077" t="s">
        <v>388</v>
      </c>
      <c r="R2077" t="s">
        <v>138</v>
      </c>
      <c r="S2077" t="s">
        <v>139</v>
      </c>
      <c r="T2077" t="s">
        <v>51</v>
      </c>
      <c r="U2077" t="s">
        <v>872</v>
      </c>
      <c r="V2077">
        <v>0</v>
      </c>
      <c r="W2077" s="1">
        <v>0</v>
      </c>
      <c r="X2077">
        <v>1</v>
      </c>
      <c r="Y2077">
        <v>2.85</v>
      </c>
      <c r="Z2077">
        <v>4</v>
      </c>
      <c r="AA2077">
        <v>0.71250000000000002</v>
      </c>
      <c r="AB2077" s="2">
        <v>0</v>
      </c>
      <c r="AC2077" s="1">
        <v>0</v>
      </c>
      <c r="AD2077" s="7">
        <v>43501</v>
      </c>
      <c r="AE2077" s="7">
        <v>43502</v>
      </c>
      <c r="AF2077">
        <v>1</v>
      </c>
      <c r="AG2077" t="s">
        <v>53</v>
      </c>
      <c r="AH2077" s="2">
        <v>0</v>
      </c>
      <c r="AI2077" s="1">
        <v>0</v>
      </c>
      <c r="AJ2077" s="1">
        <v>0</v>
      </c>
      <c r="AK2077" s="6" t="str">
        <f>+IF(Tabla1[[#This Row],[REQUEST_TY]]="SR MANTENIMIENTO CORRECTIVO", "EMERGENCIA", "OTROS")</f>
        <v>EMERGENCIA</v>
      </c>
      <c r="AL2077" s="6" t="str">
        <f>+_xlfn.IFS(Tabla1[[#This Row],[Veces obj]]&lt;=1,"0-1",Tabla1[[#This Row],[Veces obj]]&lt;=2,"1-2",Tabla1[[#This Row],[Veces obj]]&lt;=3,"2-3",TRUE,"&gt;3")</f>
        <v>0-1</v>
      </c>
      <c r="AM2077" s="6" t="str">
        <f>+_xlfn.IFS(MONTH(Tabla1[[#This Row],[MES]])&lt;=3,"Q1",MONTH(Tabla1[[#This Row],[MES]])&lt;=6,"Q2",MONTH(Tabla1[[#This Row],[MES]])&lt;=9,"Q3",TRUE,"Q4")</f>
        <v>Q1</v>
      </c>
      <c r="AN2077" t="str">
        <f>+IFERROR(VLOOKUP(Tabla1[[#This Row],[CUENTA]],CTAS[],2,0),"OTROS")</f>
        <v>OTROS</v>
      </c>
      <c r="AP2077" t="str">
        <f>+IFERROR(VLOOKUP(Tabla1[[#This Row],[EMPLEADO]],IS[],3,0),"OTROS")</f>
        <v>OTROS</v>
      </c>
      <c r="AQ2077" t="str">
        <f>+IFERROR(VLOOKUP(Tabla1[[#This Row],[EMPLEADO]],IS[[NÓMINA]:[INGENIERO]],2,0),"OTROS")</f>
        <v>OTROS</v>
      </c>
    </row>
    <row r="2078" spans="1:43" x14ac:dyDescent="0.25">
      <c r="A2078" t="s">
        <v>36</v>
      </c>
      <c r="B2078">
        <v>1</v>
      </c>
      <c r="C2078" t="s">
        <v>4002</v>
      </c>
      <c r="D2078" t="s">
        <v>38</v>
      </c>
      <c r="E2078" t="s">
        <v>464</v>
      </c>
      <c r="F2078" t="s">
        <v>4003</v>
      </c>
      <c r="G2078" s="17" t="s">
        <v>4004</v>
      </c>
      <c r="H2078" t="s">
        <v>253</v>
      </c>
      <c r="I2078" t="s">
        <v>43</v>
      </c>
      <c r="J2078" t="s">
        <v>8</v>
      </c>
      <c r="K2078" t="s">
        <v>151</v>
      </c>
      <c r="L2078" t="s">
        <v>4005</v>
      </c>
      <c r="M2078" t="s">
        <v>256</v>
      </c>
      <c r="N2078">
        <v>0</v>
      </c>
      <c r="O2078" t="s">
        <v>47</v>
      </c>
      <c r="P2078">
        <v>16</v>
      </c>
      <c r="Q2078" t="s">
        <v>62</v>
      </c>
      <c r="R2078" t="s">
        <v>242</v>
      </c>
      <c r="S2078" t="s">
        <v>64</v>
      </c>
      <c r="T2078" t="s">
        <v>51</v>
      </c>
      <c r="U2078" t="s">
        <v>65</v>
      </c>
      <c r="V2078">
        <v>0.8</v>
      </c>
      <c r="W2078" s="1">
        <v>1092</v>
      </c>
      <c r="X2078">
        <v>1</v>
      </c>
      <c r="Y2078">
        <v>5.53</v>
      </c>
      <c r="Z2078">
        <v>5</v>
      </c>
      <c r="AA2078">
        <v>1.1060000000000001</v>
      </c>
      <c r="AB2078" s="2">
        <v>2.6500000000000024E-2</v>
      </c>
      <c r="AC2078" s="1">
        <v>-36.172500000000035</v>
      </c>
      <c r="AD2078" s="7">
        <v>43482</v>
      </c>
      <c r="AE2078" s="7">
        <v>43482</v>
      </c>
      <c r="AF2078">
        <v>0</v>
      </c>
      <c r="AG2078" t="s">
        <v>53</v>
      </c>
      <c r="AH2078" s="2">
        <v>0</v>
      </c>
      <c r="AI2078" s="1">
        <v>0</v>
      </c>
      <c r="AJ2078" s="1">
        <v>0</v>
      </c>
      <c r="AK2078" s="6" t="str">
        <f>+IF(Tabla1[[#This Row],[REQUEST_TY]]="SR MANTENIMIENTO CORRECTIVO", "EMERGENCIA", "OTROS")</f>
        <v>EMERGENCIA</v>
      </c>
      <c r="AL2078" s="6" t="str">
        <f>+_xlfn.IFS(Tabla1[[#This Row],[Veces obj]]&lt;=1,"0-1",Tabla1[[#This Row],[Veces obj]]&lt;=2,"1-2",Tabla1[[#This Row],[Veces obj]]&lt;=3,"2-3",TRUE,"&gt;3")</f>
        <v>1-2</v>
      </c>
      <c r="AM2078" s="6" t="str">
        <f>+_xlfn.IFS(MONTH(Tabla1[[#This Row],[MES]])&lt;=3,"Q1",MONTH(Tabla1[[#This Row],[MES]])&lt;=6,"Q2",MONTH(Tabla1[[#This Row],[MES]])&lt;=9,"Q3",TRUE,"Q4")</f>
        <v>Q1</v>
      </c>
      <c r="AN2078" t="str">
        <f>+IFERROR(VLOOKUP(Tabla1[[#This Row],[CUENTA]],CTAS[],2,0),"OTROS")</f>
        <v>HONEYWELL</v>
      </c>
      <c r="AP2078" t="str">
        <f>+IFERROR(VLOOKUP(Tabla1[[#This Row],[EMPLEADO]],IS[],3,0),"OTROS")</f>
        <v>OTROS</v>
      </c>
      <c r="AQ2078" t="str">
        <f>+IFERROR(VLOOKUP(Tabla1[[#This Row],[EMPLEADO]],IS[[NÓMINA]:[INGENIERO]],2,0),"OTROS")</f>
        <v>OTROS</v>
      </c>
    </row>
    <row r="2079" spans="1:43" x14ac:dyDescent="0.25">
      <c r="A2079" t="s">
        <v>36</v>
      </c>
      <c r="B2079">
        <v>1</v>
      </c>
      <c r="C2079" t="s">
        <v>4006</v>
      </c>
      <c r="D2079" t="s">
        <v>38</v>
      </c>
      <c r="E2079" t="s">
        <v>694</v>
      </c>
      <c r="F2079" t="s">
        <v>4007</v>
      </c>
      <c r="G2079" s="17" t="s">
        <v>1920</v>
      </c>
      <c r="H2079" t="s">
        <v>1572</v>
      </c>
      <c r="I2079" t="s">
        <v>43</v>
      </c>
      <c r="J2079" t="s">
        <v>8</v>
      </c>
      <c r="K2079" t="s">
        <v>59</v>
      </c>
      <c r="L2079" t="s">
        <v>1706</v>
      </c>
      <c r="M2079" t="s">
        <v>1707</v>
      </c>
      <c r="N2079">
        <v>0</v>
      </c>
      <c r="O2079" t="s">
        <v>47</v>
      </c>
      <c r="P2079">
        <v>15</v>
      </c>
      <c r="Q2079" t="s">
        <v>194</v>
      </c>
      <c r="R2079" t="s">
        <v>138</v>
      </c>
      <c r="S2079" t="s">
        <v>139</v>
      </c>
      <c r="T2079" t="s">
        <v>51</v>
      </c>
      <c r="U2079" t="s">
        <v>224</v>
      </c>
      <c r="V2079">
        <v>0.8</v>
      </c>
      <c r="W2079" s="1">
        <v>1258.4000000000003</v>
      </c>
      <c r="X2079">
        <v>1</v>
      </c>
      <c r="Y2079">
        <v>4.43</v>
      </c>
      <c r="Z2079">
        <v>4</v>
      </c>
      <c r="AA2079">
        <v>1.1074999999999999</v>
      </c>
      <c r="AB2079" s="2">
        <v>2.6874999999999982E-2</v>
      </c>
      <c r="AC2079" s="1">
        <v>-42.274374999999978</v>
      </c>
      <c r="AD2079" s="7">
        <v>43488</v>
      </c>
      <c r="AE2079" s="7">
        <v>43488</v>
      </c>
      <c r="AF2079">
        <v>0</v>
      </c>
      <c r="AG2079" t="s">
        <v>53</v>
      </c>
      <c r="AH2079" s="2">
        <v>0</v>
      </c>
      <c r="AI2079" s="1">
        <v>0</v>
      </c>
      <c r="AJ2079" s="1">
        <v>0</v>
      </c>
      <c r="AK2079" s="6" t="str">
        <f>+IF(Tabla1[[#This Row],[REQUEST_TY]]="SR MANTENIMIENTO CORRECTIVO", "EMERGENCIA", "OTROS")</f>
        <v>EMERGENCIA</v>
      </c>
      <c r="AL2079" s="6" t="str">
        <f>+_xlfn.IFS(Tabla1[[#This Row],[Veces obj]]&lt;=1,"0-1",Tabla1[[#This Row],[Veces obj]]&lt;=2,"1-2",Tabla1[[#This Row],[Veces obj]]&lt;=3,"2-3",TRUE,"&gt;3")</f>
        <v>1-2</v>
      </c>
      <c r="AM2079" s="6" t="str">
        <f>+_xlfn.IFS(MONTH(Tabla1[[#This Row],[MES]])&lt;=3,"Q1",MONTH(Tabla1[[#This Row],[MES]])&lt;=6,"Q2",MONTH(Tabla1[[#This Row],[MES]])&lt;=9,"Q3",TRUE,"Q4")</f>
        <v>Q1</v>
      </c>
      <c r="AN2079" t="str">
        <f>+IFERROR(VLOOKUP(Tabla1[[#This Row],[CUENTA]],CTAS[],2,0),"OTROS")</f>
        <v>OTROS</v>
      </c>
      <c r="AP2079" t="str">
        <f>+IFERROR(VLOOKUP(Tabla1[[#This Row],[EMPLEADO]],IS[],3,0),"OTROS")</f>
        <v>OTROS</v>
      </c>
      <c r="AQ2079" t="str">
        <f>+IFERROR(VLOOKUP(Tabla1[[#This Row],[EMPLEADO]],IS[[NÓMINA]:[INGENIERO]],2,0),"OTROS")</f>
        <v>OTROS</v>
      </c>
    </row>
    <row r="2080" spans="1:43" x14ac:dyDescent="0.25">
      <c r="A2080" t="s">
        <v>36</v>
      </c>
      <c r="B2080">
        <v>1</v>
      </c>
      <c r="C2080" t="s">
        <v>4008</v>
      </c>
      <c r="D2080" t="s">
        <v>38</v>
      </c>
      <c r="E2080" t="s">
        <v>113</v>
      </c>
      <c r="F2080" t="s">
        <v>4009</v>
      </c>
      <c r="G2080" s="17" t="s">
        <v>4010</v>
      </c>
      <c r="H2080" t="s">
        <v>679</v>
      </c>
      <c r="I2080" t="s">
        <v>43</v>
      </c>
      <c r="J2080" t="s">
        <v>8</v>
      </c>
      <c r="K2080" t="s">
        <v>1382</v>
      </c>
      <c r="L2080" t="s">
        <v>4011</v>
      </c>
      <c r="M2080" t="s">
        <v>131</v>
      </c>
      <c r="N2080">
        <v>0</v>
      </c>
      <c r="O2080" t="s">
        <v>47</v>
      </c>
      <c r="P2080">
        <v>2</v>
      </c>
      <c r="Q2080" t="s">
        <v>388</v>
      </c>
      <c r="R2080" t="s">
        <v>49</v>
      </c>
      <c r="S2080" t="s">
        <v>50</v>
      </c>
      <c r="T2080" t="s">
        <v>51</v>
      </c>
      <c r="U2080" t="s">
        <v>641</v>
      </c>
      <c r="V2080">
        <v>0</v>
      </c>
      <c r="W2080" s="1">
        <v>0</v>
      </c>
      <c r="X2080">
        <v>1</v>
      </c>
      <c r="Y2080">
        <v>5.55</v>
      </c>
      <c r="Z2080">
        <v>5</v>
      </c>
      <c r="AA2080">
        <v>1.1099999999999999</v>
      </c>
      <c r="AB2080" s="2">
        <v>2.7499999999999969E-2</v>
      </c>
      <c r="AC2080" s="1">
        <v>-19.66249999999998</v>
      </c>
      <c r="AD2080" s="7">
        <v>43486</v>
      </c>
      <c r="AE2080" s="7">
        <v>43486</v>
      </c>
      <c r="AF2080">
        <v>0</v>
      </c>
      <c r="AG2080" t="s">
        <v>53</v>
      </c>
      <c r="AH2080" s="2">
        <v>0</v>
      </c>
      <c r="AI2080" s="1">
        <v>0</v>
      </c>
      <c r="AJ2080" s="1">
        <v>0</v>
      </c>
      <c r="AK2080" s="6" t="str">
        <f>+IF(Tabla1[[#This Row],[REQUEST_TY]]="SR MANTENIMIENTO CORRECTIVO", "EMERGENCIA", "OTROS")</f>
        <v>EMERGENCIA</v>
      </c>
      <c r="AL2080" s="6" t="str">
        <f>+_xlfn.IFS(Tabla1[[#This Row],[Veces obj]]&lt;=1,"0-1",Tabla1[[#This Row],[Veces obj]]&lt;=2,"1-2",Tabla1[[#This Row],[Veces obj]]&lt;=3,"2-3",TRUE,"&gt;3")</f>
        <v>1-2</v>
      </c>
      <c r="AM2080" s="6" t="str">
        <f>+_xlfn.IFS(MONTH(Tabla1[[#This Row],[MES]])&lt;=3,"Q1",MONTH(Tabla1[[#This Row],[MES]])&lt;=6,"Q2",MONTH(Tabla1[[#This Row],[MES]])&lt;=9,"Q3",TRUE,"Q4")</f>
        <v>Q1</v>
      </c>
      <c r="AN2080" t="str">
        <f>+IFERROR(VLOOKUP(Tabla1[[#This Row],[CUENTA]],CTAS[],2,0),"OTROS")</f>
        <v>OTROS</v>
      </c>
      <c r="AP2080" t="str">
        <f>+IFERROR(VLOOKUP(Tabla1[[#This Row],[EMPLEADO]],IS[],3,0),"OTROS")</f>
        <v>OTROS</v>
      </c>
      <c r="AQ2080" t="str">
        <f>+IFERROR(VLOOKUP(Tabla1[[#This Row],[EMPLEADO]],IS[[NÓMINA]:[INGENIERO]],2,0),"OTROS")</f>
        <v>OTROS</v>
      </c>
    </row>
    <row r="2081" spans="1:43" x14ac:dyDescent="0.25">
      <c r="A2081" t="s">
        <v>36</v>
      </c>
      <c r="B2081">
        <v>1</v>
      </c>
      <c r="C2081" t="s">
        <v>3014</v>
      </c>
      <c r="D2081" t="s">
        <v>38</v>
      </c>
      <c r="E2081" t="s">
        <v>3015</v>
      </c>
      <c r="F2081" t="s">
        <v>3016</v>
      </c>
      <c r="G2081" s="17" t="s">
        <v>3017</v>
      </c>
      <c r="H2081" t="s">
        <v>784</v>
      </c>
      <c r="I2081" t="s">
        <v>43</v>
      </c>
      <c r="J2081" t="s">
        <v>8</v>
      </c>
      <c r="K2081" t="s">
        <v>1541</v>
      </c>
      <c r="L2081" t="s">
        <v>2251</v>
      </c>
      <c r="M2081" t="s">
        <v>787</v>
      </c>
      <c r="N2081">
        <v>0</v>
      </c>
      <c r="O2081" t="s">
        <v>47</v>
      </c>
      <c r="P2081">
        <v>42</v>
      </c>
      <c r="Q2081" t="s">
        <v>82</v>
      </c>
      <c r="R2081" t="s">
        <v>138</v>
      </c>
      <c r="S2081" t="s">
        <v>139</v>
      </c>
      <c r="T2081" t="s">
        <v>51</v>
      </c>
      <c r="U2081" t="s">
        <v>140</v>
      </c>
      <c r="V2081">
        <v>1.1000000000000001</v>
      </c>
      <c r="W2081" s="1">
        <v>1730.3000000000004</v>
      </c>
      <c r="X2081">
        <v>1</v>
      </c>
      <c r="Y2081">
        <v>2.92</v>
      </c>
      <c r="Z2081">
        <v>4</v>
      </c>
      <c r="AA2081">
        <v>0.73</v>
      </c>
      <c r="AB2081" s="2">
        <v>0</v>
      </c>
      <c r="AC2081" s="1">
        <v>0</v>
      </c>
      <c r="AD2081" s="7">
        <v>43488</v>
      </c>
      <c r="AE2081" s="7">
        <v>43488</v>
      </c>
      <c r="AF2081">
        <v>0</v>
      </c>
      <c r="AG2081" t="s">
        <v>53</v>
      </c>
      <c r="AH2081" s="2">
        <v>0</v>
      </c>
      <c r="AI2081" s="1">
        <v>0</v>
      </c>
      <c r="AJ2081" s="1">
        <v>0</v>
      </c>
      <c r="AK2081" s="6" t="str">
        <f>+IF(Tabla1[[#This Row],[REQUEST_TY]]="SR MANTENIMIENTO CORRECTIVO", "EMERGENCIA", "OTROS")</f>
        <v>EMERGENCIA</v>
      </c>
      <c r="AL2081" s="6" t="str">
        <f>+_xlfn.IFS(Tabla1[[#This Row],[Veces obj]]&lt;=1,"0-1",Tabla1[[#This Row],[Veces obj]]&lt;=2,"1-2",Tabla1[[#This Row],[Veces obj]]&lt;=3,"2-3",TRUE,"&gt;3")</f>
        <v>0-1</v>
      </c>
      <c r="AM2081" s="6" t="str">
        <f>+_xlfn.IFS(MONTH(Tabla1[[#This Row],[MES]])&lt;=3,"Q1",MONTH(Tabla1[[#This Row],[MES]])&lt;=6,"Q2",MONTH(Tabla1[[#This Row],[MES]])&lt;=9,"Q3",TRUE,"Q4")</f>
        <v>Q1</v>
      </c>
      <c r="AN2081" t="str">
        <f>+IFERROR(VLOOKUP(Tabla1[[#This Row],[CUENTA]],CTAS[],2,0),"OTROS")</f>
        <v>OTROS</v>
      </c>
      <c r="AP2081" t="str">
        <f>+IFERROR(VLOOKUP(Tabla1[[#This Row],[EMPLEADO]],IS[],3,0),"OTROS")</f>
        <v>OTROS</v>
      </c>
      <c r="AQ2081" t="str">
        <f>+IFERROR(VLOOKUP(Tabla1[[#This Row],[EMPLEADO]],IS[[NÓMINA]:[INGENIERO]],2,0),"OTROS")</f>
        <v>OTROS</v>
      </c>
    </row>
    <row r="2082" spans="1:43" x14ac:dyDescent="0.25">
      <c r="A2082" t="s">
        <v>36</v>
      </c>
      <c r="B2082">
        <v>1</v>
      </c>
      <c r="C2082" t="s">
        <v>4012</v>
      </c>
      <c r="D2082" t="s">
        <v>38</v>
      </c>
      <c r="E2082" t="s">
        <v>1784</v>
      </c>
      <c r="F2082" t="s">
        <v>4013</v>
      </c>
      <c r="G2082" s="17" t="s">
        <v>4014</v>
      </c>
      <c r="H2082" t="s">
        <v>106</v>
      </c>
      <c r="I2082" t="s">
        <v>43</v>
      </c>
      <c r="J2082" t="s">
        <v>8</v>
      </c>
      <c r="K2082" t="s">
        <v>4015</v>
      </c>
      <c r="L2082" t="s">
        <v>4016</v>
      </c>
      <c r="M2082" t="s">
        <v>46</v>
      </c>
      <c r="N2082">
        <v>0</v>
      </c>
      <c r="O2082" t="s">
        <v>47</v>
      </c>
      <c r="P2082">
        <v>26</v>
      </c>
      <c r="Q2082" t="s">
        <v>62</v>
      </c>
      <c r="R2082" t="s">
        <v>1789</v>
      </c>
      <c r="S2082" t="s">
        <v>110</v>
      </c>
      <c r="T2082" t="s">
        <v>51</v>
      </c>
      <c r="U2082" t="s">
        <v>363</v>
      </c>
      <c r="V2082">
        <v>1.1000000000000001</v>
      </c>
      <c r="W2082" s="1">
        <v>2359.5</v>
      </c>
      <c r="X2082">
        <v>1</v>
      </c>
      <c r="Y2082">
        <v>3.33</v>
      </c>
      <c r="Z2082">
        <v>3</v>
      </c>
      <c r="AA2082">
        <v>1.1100000000000001</v>
      </c>
      <c r="AB2082" s="2">
        <v>2.7500000000000024E-2</v>
      </c>
      <c r="AC2082" s="1">
        <v>-58.987500000000054</v>
      </c>
      <c r="AD2082" s="7">
        <v>43476</v>
      </c>
      <c r="AE2082" s="7">
        <v>43476</v>
      </c>
      <c r="AF2082">
        <v>0</v>
      </c>
      <c r="AG2082" t="s">
        <v>53</v>
      </c>
      <c r="AH2082" s="2">
        <v>0</v>
      </c>
      <c r="AI2082" s="1">
        <v>0</v>
      </c>
      <c r="AJ2082" s="1">
        <v>0</v>
      </c>
      <c r="AK2082" s="6" t="str">
        <f>+IF(Tabla1[[#This Row],[REQUEST_TY]]="SR MANTENIMIENTO CORRECTIVO", "EMERGENCIA", "OTROS")</f>
        <v>EMERGENCIA</v>
      </c>
      <c r="AL2082" s="6" t="str">
        <f>+_xlfn.IFS(Tabla1[[#This Row],[Veces obj]]&lt;=1,"0-1",Tabla1[[#This Row],[Veces obj]]&lt;=2,"1-2",Tabla1[[#This Row],[Veces obj]]&lt;=3,"2-3",TRUE,"&gt;3")</f>
        <v>1-2</v>
      </c>
      <c r="AM2082" s="6" t="str">
        <f>+_xlfn.IFS(MONTH(Tabla1[[#This Row],[MES]])&lt;=3,"Q1",MONTH(Tabla1[[#This Row],[MES]])&lt;=6,"Q2",MONTH(Tabla1[[#This Row],[MES]])&lt;=9,"Q3",TRUE,"Q4")</f>
        <v>Q1</v>
      </c>
      <c r="AN2082" t="str">
        <f>+IFERROR(VLOOKUP(Tabla1[[#This Row],[CUENTA]],CTAS[],2,0),"OTROS")</f>
        <v>OTROS</v>
      </c>
      <c r="AP2082" t="str">
        <f>+IFERROR(VLOOKUP(Tabla1[[#This Row],[EMPLEADO]],IS[],3,0),"OTROS")</f>
        <v>OTROS</v>
      </c>
      <c r="AQ2082" t="str">
        <f>+IFERROR(VLOOKUP(Tabla1[[#This Row],[EMPLEADO]],IS[[NÓMINA]:[INGENIERO]],2,0),"OTROS")</f>
        <v>OTROS</v>
      </c>
    </row>
    <row r="2083" spans="1:43" x14ac:dyDescent="0.25">
      <c r="A2083" t="s">
        <v>36</v>
      </c>
      <c r="B2083">
        <v>1</v>
      </c>
      <c r="C2083" t="s">
        <v>4017</v>
      </c>
      <c r="D2083" t="s">
        <v>38</v>
      </c>
      <c r="E2083" t="s">
        <v>4018</v>
      </c>
      <c r="F2083" t="s">
        <v>4019</v>
      </c>
      <c r="G2083" s="17" t="s">
        <v>4020</v>
      </c>
      <c r="H2083" t="s">
        <v>915</v>
      </c>
      <c r="I2083" t="s">
        <v>43</v>
      </c>
      <c r="J2083" t="s">
        <v>8</v>
      </c>
      <c r="K2083" t="s">
        <v>102</v>
      </c>
      <c r="L2083" t="s">
        <v>376</v>
      </c>
      <c r="M2083" t="s">
        <v>310</v>
      </c>
      <c r="N2083">
        <v>0</v>
      </c>
      <c r="O2083" t="s">
        <v>47</v>
      </c>
      <c r="P2083">
        <v>11</v>
      </c>
      <c r="Q2083" t="s">
        <v>194</v>
      </c>
      <c r="R2083" t="s">
        <v>138</v>
      </c>
      <c r="S2083" t="s">
        <v>139</v>
      </c>
      <c r="T2083" t="s">
        <v>51</v>
      </c>
      <c r="U2083" t="s">
        <v>224</v>
      </c>
      <c r="V2083">
        <v>0.8</v>
      </c>
      <c r="W2083" s="1">
        <v>1258.4000000000003</v>
      </c>
      <c r="X2083">
        <v>1</v>
      </c>
      <c r="Y2083">
        <v>4.47</v>
      </c>
      <c r="Z2083">
        <v>4</v>
      </c>
      <c r="AA2083">
        <v>1.1174999999999999</v>
      </c>
      <c r="AB2083" s="2">
        <v>2.9374999999999984E-2</v>
      </c>
      <c r="AC2083" s="1">
        <v>-46.206874999999982</v>
      </c>
      <c r="AD2083" s="7">
        <v>43472</v>
      </c>
      <c r="AE2083" s="7">
        <v>43472</v>
      </c>
      <c r="AF2083">
        <v>0</v>
      </c>
      <c r="AG2083" t="s">
        <v>53</v>
      </c>
      <c r="AH2083" s="2">
        <v>0</v>
      </c>
      <c r="AI2083" s="1">
        <v>0</v>
      </c>
      <c r="AJ2083" s="1">
        <v>0</v>
      </c>
      <c r="AK2083" s="6" t="str">
        <f>+IF(Tabla1[[#This Row],[REQUEST_TY]]="SR MANTENIMIENTO CORRECTIVO", "EMERGENCIA", "OTROS")</f>
        <v>EMERGENCIA</v>
      </c>
      <c r="AL2083" s="6" t="str">
        <f>+_xlfn.IFS(Tabla1[[#This Row],[Veces obj]]&lt;=1,"0-1",Tabla1[[#This Row],[Veces obj]]&lt;=2,"1-2",Tabla1[[#This Row],[Veces obj]]&lt;=3,"2-3",TRUE,"&gt;3")</f>
        <v>1-2</v>
      </c>
      <c r="AM2083" s="6" t="str">
        <f>+_xlfn.IFS(MONTH(Tabla1[[#This Row],[MES]])&lt;=3,"Q1",MONTH(Tabla1[[#This Row],[MES]])&lt;=6,"Q2",MONTH(Tabla1[[#This Row],[MES]])&lt;=9,"Q3",TRUE,"Q4")</f>
        <v>Q1</v>
      </c>
      <c r="AN2083" t="str">
        <f>+IFERROR(VLOOKUP(Tabla1[[#This Row],[CUENTA]],CTAS[],2,0),"OTROS")</f>
        <v>OTROS</v>
      </c>
      <c r="AP2083" t="str">
        <f>+IFERROR(VLOOKUP(Tabla1[[#This Row],[EMPLEADO]],IS[],3,0),"OTROS")</f>
        <v>OTROS</v>
      </c>
      <c r="AQ2083" t="str">
        <f>+IFERROR(VLOOKUP(Tabla1[[#This Row],[EMPLEADO]],IS[[NÓMINA]:[INGENIERO]],2,0),"OTROS")</f>
        <v>OTROS</v>
      </c>
    </row>
    <row r="2084" spans="1:43" x14ac:dyDescent="0.25">
      <c r="A2084" t="s">
        <v>4444</v>
      </c>
      <c r="B2084">
        <v>1</v>
      </c>
      <c r="C2084" t="s">
        <v>5229</v>
      </c>
      <c r="D2084" t="s">
        <v>38</v>
      </c>
      <c r="E2084" t="s">
        <v>535</v>
      </c>
      <c r="F2084" t="s">
        <v>5230</v>
      </c>
      <c r="G2084" s="17" t="s">
        <v>5231</v>
      </c>
      <c r="H2084" t="s">
        <v>784</v>
      </c>
      <c r="I2084" t="s">
        <v>43</v>
      </c>
      <c r="J2084" t="s">
        <v>8</v>
      </c>
      <c r="K2084" t="s">
        <v>117</v>
      </c>
      <c r="L2084" t="s">
        <v>5232</v>
      </c>
      <c r="M2084" t="s">
        <v>1560</v>
      </c>
      <c r="N2084">
        <v>0</v>
      </c>
      <c r="O2084" t="s">
        <v>47</v>
      </c>
      <c r="P2084">
        <v>2624</v>
      </c>
      <c r="Q2084" t="s">
        <v>48</v>
      </c>
      <c r="R2084" t="s">
        <v>49</v>
      </c>
      <c r="S2084" t="s">
        <v>50</v>
      </c>
      <c r="T2084" t="s">
        <v>51</v>
      </c>
      <c r="U2084" t="s">
        <v>52</v>
      </c>
      <c r="V2084">
        <v>1.05</v>
      </c>
      <c r="W2084" s="1">
        <v>750.75000000000011</v>
      </c>
      <c r="X2084">
        <v>1</v>
      </c>
      <c r="Y2084">
        <v>3.78</v>
      </c>
      <c r="Z2084">
        <v>5</v>
      </c>
      <c r="AA2084">
        <v>0.75600000000000001</v>
      </c>
      <c r="AB2084" s="2">
        <v>0</v>
      </c>
      <c r="AC2084" s="1">
        <v>0</v>
      </c>
      <c r="AD2084" s="7">
        <v>43502</v>
      </c>
      <c r="AE2084" s="7">
        <v>43503</v>
      </c>
      <c r="AF2084">
        <v>1</v>
      </c>
      <c r="AG2084" t="s">
        <v>53</v>
      </c>
      <c r="AH2084" s="2">
        <v>0</v>
      </c>
      <c r="AI2084" s="1">
        <v>0</v>
      </c>
      <c r="AJ2084" s="1">
        <v>0</v>
      </c>
      <c r="AK2084" s="6" t="str">
        <f>+IF(Tabla1[[#This Row],[REQUEST_TY]]="SR MANTENIMIENTO CORRECTIVO", "EMERGENCIA", "OTROS")</f>
        <v>EMERGENCIA</v>
      </c>
      <c r="AL2084" s="6" t="str">
        <f>+_xlfn.IFS(Tabla1[[#This Row],[Veces obj]]&lt;=1,"0-1",Tabla1[[#This Row],[Veces obj]]&lt;=2,"1-2",Tabla1[[#This Row],[Veces obj]]&lt;=3,"2-3",TRUE,"&gt;3")</f>
        <v>0-1</v>
      </c>
      <c r="AM2084" s="6" t="str">
        <f>+_xlfn.IFS(MONTH(Tabla1[[#This Row],[MES]])&lt;=3,"Q1",MONTH(Tabla1[[#This Row],[MES]])&lt;=6,"Q2",MONTH(Tabla1[[#This Row],[MES]])&lt;=9,"Q3",TRUE,"Q4")</f>
        <v>Q1</v>
      </c>
      <c r="AN2084" t="str">
        <f>+IFERROR(VLOOKUP(Tabla1[[#This Row],[CUENTA]],CTAS[],2,0),"OTROS")</f>
        <v>OTROS</v>
      </c>
      <c r="AP2084" t="str">
        <f>+IFERROR(VLOOKUP(Tabla1[[#This Row],[EMPLEADO]],IS[],3,0),"OTROS")</f>
        <v>OTROS</v>
      </c>
      <c r="AQ2084" t="str">
        <f>+IFERROR(VLOOKUP(Tabla1[[#This Row],[EMPLEADO]],IS[[NÓMINA]:[INGENIERO]],2,0),"OTROS")</f>
        <v>OTROS</v>
      </c>
    </row>
    <row r="2085" spans="1:43" x14ac:dyDescent="0.25">
      <c r="A2085" t="s">
        <v>36</v>
      </c>
      <c r="B2085">
        <v>1</v>
      </c>
      <c r="C2085" t="s">
        <v>4024</v>
      </c>
      <c r="D2085" t="s">
        <v>38</v>
      </c>
      <c r="E2085" t="s">
        <v>98</v>
      </c>
      <c r="F2085" t="s">
        <v>4025</v>
      </c>
      <c r="G2085" s="17" t="s">
        <v>100</v>
      </c>
      <c r="H2085" t="s">
        <v>271</v>
      </c>
      <c r="I2085" t="s">
        <v>43</v>
      </c>
      <c r="J2085" t="s">
        <v>8</v>
      </c>
      <c r="K2085" t="s">
        <v>102</v>
      </c>
      <c r="L2085" t="s">
        <v>103</v>
      </c>
      <c r="M2085" t="s">
        <v>104</v>
      </c>
      <c r="N2085">
        <v>0</v>
      </c>
      <c r="O2085" t="s">
        <v>105</v>
      </c>
      <c r="P2085">
        <v>15</v>
      </c>
      <c r="Q2085" t="s">
        <v>194</v>
      </c>
      <c r="R2085" t="s">
        <v>63</v>
      </c>
      <c r="S2085" t="s">
        <v>64</v>
      </c>
      <c r="T2085" t="s">
        <v>51</v>
      </c>
      <c r="U2085" t="s">
        <v>195</v>
      </c>
      <c r="V2085">
        <v>0.6</v>
      </c>
      <c r="W2085" s="1">
        <v>393</v>
      </c>
      <c r="X2085">
        <v>1</v>
      </c>
      <c r="Y2085">
        <v>5.62</v>
      </c>
      <c r="Z2085">
        <v>5</v>
      </c>
      <c r="AA2085">
        <v>1.1240000000000001</v>
      </c>
      <c r="AB2085" s="2">
        <v>3.1000000000000028E-2</v>
      </c>
      <c r="AC2085" s="1">
        <v>-20.305000000000017</v>
      </c>
      <c r="AD2085" s="7">
        <v>43486</v>
      </c>
      <c r="AE2085" s="7">
        <v>43486</v>
      </c>
      <c r="AF2085">
        <v>0</v>
      </c>
      <c r="AG2085" t="s">
        <v>53</v>
      </c>
      <c r="AH2085" s="2">
        <v>0</v>
      </c>
      <c r="AI2085" s="1">
        <v>0</v>
      </c>
      <c r="AJ2085" s="1">
        <v>0</v>
      </c>
      <c r="AK2085" s="6" t="str">
        <f>+IF(Tabla1[[#This Row],[REQUEST_TY]]="SR MANTENIMIENTO CORRECTIVO", "EMERGENCIA", "OTROS")</f>
        <v>EMERGENCIA</v>
      </c>
      <c r="AL2085" s="6" t="str">
        <f>+_xlfn.IFS(Tabla1[[#This Row],[Veces obj]]&lt;=1,"0-1",Tabla1[[#This Row],[Veces obj]]&lt;=2,"1-2",Tabla1[[#This Row],[Veces obj]]&lt;=3,"2-3",TRUE,"&gt;3")</f>
        <v>1-2</v>
      </c>
      <c r="AM2085" s="6" t="str">
        <f>+_xlfn.IFS(MONTH(Tabla1[[#This Row],[MES]])&lt;=3,"Q1",MONTH(Tabla1[[#This Row],[MES]])&lt;=6,"Q2",MONTH(Tabla1[[#This Row],[MES]])&lt;=9,"Q3",TRUE,"Q4")</f>
        <v>Q1</v>
      </c>
      <c r="AN2085" t="str">
        <f>+IFERROR(VLOOKUP(Tabla1[[#This Row],[CUENTA]],CTAS[],2,0),"OTROS")</f>
        <v>OTROS</v>
      </c>
      <c r="AP2085" t="str">
        <f>+IFERROR(VLOOKUP(Tabla1[[#This Row],[EMPLEADO]],IS[],3,0),"OTROS")</f>
        <v>OTROS</v>
      </c>
      <c r="AQ2085" t="str">
        <f>+IFERROR(VLOOKUP(Tabla1[[#This Row],[EMPLEADO]],IS[[NÓMINA]:[INGENIERO]],2,0),"OTROS")</f>
        <v>OTROS</v>
      </c>
    </row>
    <row r="2086" spans="1:43" x14ac:dyDescent="0.25">
      <c r="A2086" t="s">
        <v>36</v>
      </c>
      <c r="B2086">
        <v>1</v>
      </c>
      <c r="C2086" t="s">
        <v>4026</v>
      </c>
      <c r="D2086" t="s">
        <v>38</v>
      </c>
      <c r="E2086" t="s">
        <v>725</v>
      </c>
      <c r="F2086" t="s">
        <v>3757</v>
      </c>
      <c r="G2086" s="17" t="s">
        <v>1571</v>
      </c>
      <c r="H2086" t="s">
        <v>1572</v>
      </c>
      <c r="I2086" t="s">
        <v>43</v>
      </c>
      <c r="J2086" t="s">
        <v>8</v>
      </c>
      <c r="K2086" t="s">
        <v>102</v>
      </c>
      <c r="L2086" t="s">
        <v>1573</v>
      </c>
      <c r="M2086" t="s">
        <v>1574</v>
      </c>
      <c r="N2086">
        <v>0</v>
      </c>
      <c r="O2086" t="s">
        <v>47</v>
      </c>
      <c r="P2086">
        <v>13</v>
      </c>
      <c r="Q2086" t="s">
        <v>194</v>
      </c>
      <c r="R2086" t="s">
        <v>223</v>
      </c>
      <c r="S2086" t="s">
        <v>139</v>
      </c>
      <c r="T2086" t="s">
        <v>51</v>
      </c>
      <c r="U2086" t="s">
        <v>224</v>
      </c>
      <c r="V2086">
        <v>0.8</v>
      </c>
      <c r="W2086" s="1">
        <v>1258.4000000000003</v>
      </c>
      <c r="X2086">
        <v>1</v>
      </c>
      <c r="Y2086">
        <v>4.5</v>
      </c>
      <c r="Z2086">
        <v>4</v>
      </c>
      <c r="AA2086">
        <v>1.125</v>
      </c>
      <c r="AB2086" s="2">
        <v>3.125E-2</v>
      </c>
      <c r="AC2086" s="1">
        <v>-49.156250000000007</v>
      </c>
      <c r="AD2086" s="7">
        <v>43487</v>
      </c>
      <c r="AE2086" s="7">
        <v>43487</v>
      </c>
      <c r="AF2086">
        <v>0</v>
      </c>
      <c r="AG2086" t="s">
        <v>53</v>
      </c>
      <c r="AH2086" s="2">
        <v>0</v>
      </c>
      <c r="AI2086" s="1">
        <v>0</v>
      </c>
      <c r="AJ2086" s="1">
        <v>0</v>
      </c>
      <c r="AK2086" s="6" t="str">
        <f>+IF(Tabla1[[#This Row],[REQUEST_TY]]="SR MANTENIMIENTO CORRECTIVO", "EMERGENCIA", "OTROS")</f>
        <v>EMERGENCIA</v>
      </c>
      <c r="AL2086" s="6" t="str">
        <f>+_xlfn.IFS(Tabla1[[#This Row],[Veces obj]]&lt;=1,"0-1",Tabla1[[#This Row],[Veces obj]]&lt;=2,"1-2",Tabla1[[#This Row],[Veces obj]]&lt;=3,"2-3",TRUE,"&gt;3")</f>
        <v>1-2</v>
      </c>
      <c r="AM2086" s="6" t="str">
        <f>+_xlfn.IFS(MONTH(Tabla1[[#This Row],[MES]])&lt;=3,"Q1",MONTH(Tabla1[[#This Row],[MES]])&lt;=6,"Q2",MONTH(Tabla1[[#This Row],[MES]])&lt;=9,"Q3",TRUE,"Q4")</f>
        <v>Q1</v>
      </c>
      <c r="AN2086" t="str">
        <f>+IFERROR(VLOOKUP(Tabla1[[#This Row],[CUENTA]],CTAS[],2,0),"OTROS")</f>
        <v>OTROS</v>
      </c>
      <c r="AP2086" t="str">
        <f>+IFERROR(VLOOKUP(Tabla1[[#This Row],[EMPLEADO]],IS[],3,0),"OTROS")</f>
        <v>OTROS</v>
      </c>
      <c r="AQ2086" t="str">
        <f>+IFERROR(VLOOKUP(Tabla1[[#This Row],[EMPLEADO]],IS[[NÓMINA]:[INGENIERO]],2,0),"OTROS")</f>
        <v>OTROS</v>
      </c>
    </row>
    <row r="2087" spans="1:43" x14ac:dyDescent="0.25">
      <c r="A2087" t="s">
        <v>36</v>
      </c>
      <c r="B2087">
        <v>1</v>
      </c>
      <c r="C2087" t="s">
        <v>4027</v>
      </c>
      <c r="D2087" t="s">
        <v>38</v>
      </c>
      <c r="E2087" t="s">
        <v>39</v>
      </c>
      <c r="F2087" t="s">
        <v>4028</v>
      </c>
      <c r="G2087" s="17" t="s">
        <v>2717</v>
      </c>
      <c r="H2087" t="s">
        <v>915</v>
      </c>
      <c r="I2087" t="s">
        <v>43</v>
      </c>
      <c r="J2087" t="s">
        <v>8</v>
      </c>
      <c r="K2087" t="s">
        <v>2718</v>
      </c>
      <c r="L2087" t="s">
        <v>2719</v>
      </c>
      <c r="M2087" t="s">
        <v>46</v>
      </c>
      <c r="N2087">
        <v>0</v>
      </c>
      <c r="O2087" t="s">
        <v>47</v>
      </c>
      <c r="P2087">
        <v>2</v>
      </c>
      <c r="Q2087" t="s">
        <v>388</v>
      </c>
      <c r="R2087" t="s">
        <v>49</v>
      </c>
      <c r="S2087" t="s">
        <v>50</v>
      </c>
      <c r="T2087" t="s">
        <v>51</v>
      </c>
      <c r="U2087" t="s">
        <v>641</v>
      </c>
      <c r="V2087">
        <v>0</v>
      </c>
      <c r="W2087" s="1">
        <v>0</v>
      </c>
      <c r="X2087">
        <v>1</v>
      </c>
      <c r="Y2087">
        <v>5.63</v>
      </c>
      <c r="Z2087">
        <v>5</v>
      </c>
      <c r="AA2087">
        <v>1.1259999999999999</v>
      </c>
      <c r="AB2087" s="2">
        <v>3.1499999999999972E-2</v>
      </c>
      <c r="AC2087" s="1">
        <v>-22.522499999999983</v>
      </c>
      <c r="AD2087" s="7">
        <v>43476</v>
      </c>
      <c r="AE2087" s="7">
        <v>43476</v>
      </c>
      <c r="AF2087">
        <v>0</v>
      </c>
      <c r="AG2087" t="s">
        <v>53</v>
      </c>
      <c r="AH2087" s="2">
        <v>0</v>
      </c>
      <c r="AI2087" s="1">
        <v>0</v>
      </c>
      <c r="AJ2087" s="1">
        <v>0</v>
      </c>
      <c r="AK2087" s="6" t="str">
        <f>+IF(Tabla1[[#This Row],[REQUEST_TY]]="SR MANTENIMIENTO CORRECTIVO", "EMERGENCIA", "OTROS")</f>
        <v>EMERGENCIA</v>
      </c>
      <c r="AL2087" s="6" t="str">
        <f>+_xlfn.IFS(Tabla1[[#This Row],[Veces obj]]&lt;=1,"0-1",Tabla1[[#This Row],[Veces obj]]&lt;=2,"1-2",Tabla1[[#This Row],[Veces obj]]&lt;=3,"2-3",TRUE,"&gt;3")</f>
        <v>1-2</v>
      </c>
      <c r="AM2087" s="6" t="str">
        <f>+_xlfn.IFS(MONTH(Tabla1[[#This Row],[MES]])&lt;=3,"Q1",MONTH(Tabla1[[#This Row],[MES]])&lt;=6,"Q2",MONTH(Tabla1[[#This Row],[MES]])&lt;=9,"Q3",TRUE,"Q4")</f>
        <v>Q1</v>
      </c>
      <c r="AN2087" t="str">
        <f>+IFERROR(VLOOKUP(Tabla1[[#This Row],[CUENTA]],CTAS[],2,0),"OTROS")</f>
        <v>OTROS</v>
      </c>
      <c r="AP2087" t="str">
        <f>+IFERROR(VLOOKUP(Tabla1[[#This Row],[EMPLEADO]],IS[],3,0),"OTROS")</f>
        <v>OTROS</v>
      </c>
      <c r="AQ2087" t="str">
        <f>+IFERROR(VLOOKUP(Tabla1[[#This Row],[EMPLEADO]],IS[[NÓMINA]:[INGENIERO]],2,0),"OTROS")</f>
        <v>OTROS</v>
      </c>
    </row>
    <row r="2088" spans="1:43" x14ac:dyDescent="0.25">
      <c r="A2088" t="s">
        <v>36</v>
      </c>
      <c r="B2088">
        <v>1</v>
      </c>
      <c r="C2088" t="s">
        <v>4029</v>
      </c>
      <c r="D2088" t="s">
        <v>38</v>
      </c>
      <c r="E2088" t="s">
        <v>604</v>
      </c>
      <c r="F2088" t="s">
        <v>4030</v>
      </c>
      <c r="G2088" s="17" t="s">
        <v>2376</v>
      </c>
      <c r="H2088" t="s">
        <v>58</v>
      </c>
      <c r="I2088" t="s">
        <v>43</v>
      </c>
      <c r="J2088" t="s">
        <v>8</v>
      </c>
      <c r="K2088" t="s">
        <v>2377</v>
      </c>
      <c r="L2088" t="s">
        <v>2378</v>
      </c>
      <c r="M2088" t="s">
        <v>1501</v>
      </c>
      <c r="N2088">
        <v>0</v>
      </c>
      <c r="O2088" t="s">
        <v>47</v>
      </c>
      <c r="P2088">
        <v>13</v>
      </c>
      <c r="Q2088" t="s">
        <v>194</v>
      </c>
      <c r="R2088" t="s">
        <v>63</v>
      </c>
      <c r="S2088" t="s">
        <v>64</v>
      </c>
      <c r="T2088" t="s">
        <v>51</v>
      </c>
      <c r="U2088" t="s">
        <v>195</v>
      </c>
      <c r="V2088">
        <v>0.6</v>
      </c>
      <c r="W2088" s="1">
        <v>819</v>
      </c>
      <c r="X2088">
        <v>1</v>
      </c>
      <c r="Y2088">
        <v>5.63</v>
      </c>
      <c r="Z2088">
        <v>5</v>
      </c>
      <c r="AA2088">
        <v>1.1259999999999999</v>
      </c>
      <c r="AB2088" s="2">
        <v>3.1499999999999972E-2</v>
      </c>
      <c r="AC2088" s="1">
        <v>-42.99749999999996</v>
      </c>
      <c r="AD2088" s="7">
        <v>43494</v>
      </c>
      <c r="AE2088" s="7">
        <v>43494</v>
      </c>
      <c r="AF2088">
        <v>0</v>
      </c>
      <c r="AG2088" t="s">
        <v>53</v>
      </c>
      <c r="AH2088" s="2">
        <v>0</v>
      </c>
      <c r="AI2088" s="1">
        <v>0</v>
      </c>
      <c r="AJ2088" s="1">
        <v>0</v>
      </c>
      <c r="AK2088" s="6" t="str">
        <f>+IF(Tabla1[[#This Row],[REQUEST_TY]]="SR MANTENIMIENTO CORRECTIVO", "EMERGENCIA", "OTROS")</f>
        <v>EMERGENCIA</v>
      </c>
      <c r="AL2088" s="6" t="str">
        <f>+_xlfn.IFS(Tabla1[[#This Row],[Veces obj]]&lt;=1,"0-1",Tabla1[[#This Row],[Veces obj]]&lt;=2,"1-2",Tabla1[[#This Row],[Veces obj]]&lt;=3,"2-3",TRUE,"&gt;3")</f>
        <v>1-2</v>
      </c>
      <c r="AM2088" s="6" t="str">
        <f>+_xlfn.IFS(MONTH(Tabla1[[#This Row],[MES]])&lt;=3,"Q1",MONTH(Tabla1[[#This Row],[MES]])&lt;=6,"Q2",MONTH(Tabla1[[#This Row],[MES]])&lt;=9,"Q3",TRUE,"Q4")</f>
        <v>Q1</v>
      </c>
      <c r="AN2088" t="str">
        <f>+IFERROR(VLOOKUP(Tabla1[[#This Row],[CUENTA]],CTAS[],2,0),"OTROS")</f>
        <v>OTROS</v>
      </c>
      <c r="AP2088" t="str">
        <f>+IFERROR(VLOOKUP(Tabla1[[#This Row],[EMPLEADO]],IS[],3,0),"OTROS")</f>
        <v>OTROS</v>
      </c>
      <c r="AQ2088" t="str">
        <f>+IFERROR(VLOOKUP(Tabla1[[#This Row],[EMPLEADO]],IS[[NÓMINA]:[INGENIERO]],2,0),"OTROS")</f>
        <v>OTROS</v>
      </c>
    </row>
    <row r="2089" spans="1:43" x14ac:dyDescent="0.25">
      <c r="A2089" t="s">
        <v>36</v>
      </c>
      <c r="B2089">
        <v>1</v>
      </c>
      <c r="C2089" t="s">
        <v>3085</v>
      </c>
      <c r="D2089" t="s">
        <v>38</v>
      </c>
      <c r="E2089" t="s">
        <v>725</v>
      </c>
      <c r="F2089" t="s">
        <v>3086</v>
      </c>
      <c r="G2089" s="17" t="s">
        <v>3087</v>
      </c>
      <c r="H2089" t="s">
        <v>784</v>
      </c>
      <c r="I2089" t="s">
        <v>43</v>
      </c>
      <c r="J2089" t="s">
        <v>8</v>
      </c>
      <c r="K2089" t="s">
        <v>59</v>
      </c>
      <c r="L2089" t="s">
        <v>3088</v>
      </c>
      <c r="M2089" t="s">
        <v>787</v>
      </c>
      <c r="N2089">
        <v>0</v>
      </c>
      <c r="O2089" t="s">
        <v>47</v>
      </c>
      <c r="P2089">
        <v>144</v>
      </c>
      <c r="Q2089" t="s">
        <v>48</v>
      </c>
      <c r="R2089" t="s">
        <v>223</v>
      </c>
      <c r="S2089" t="s">
        <v>139</v>
      </c>
      <c r="T2089" t="s">
        <v>51</v>
      </c>
      <c r="U2089" t="s">
        <v>353</v>
      </c>
      <c r="V2089">
        <v>1.1499999999999999</v>
      </c>
      <c r="W2089" s="1">
        <v>1808.95</v>
      </c>
      <c r="X2089">
        <v>1</v>
      </c>
      <c r="Y2089">
        <v>3.08</v>
      </c>
      <c r="Z2089">
        <v>4</v>
      </c>
      <c r="AA2089">
        <v>0.77</v>
      </c>
      <c r="AB2089" s="2">
        <v>0</v>
      </c>
      <c r="AC2089" s="1">
        <v>0</v>
      </c>
      <c r="AD2089" s="7">
        <v>43480</v>
      </c>
      <c r="AE2089" s="7">
        <v>43480</v>
      </c>
      <c r="AF2089">
        <v>0</v>
      </c>
      <c r="AG2089" t="s">
        <v>53</v>
      </c>
      <c r="AH2089" s="2">
        <v>0</v>
      </c>
      <c r="AI2089" s="1">
        <v>0</v>
      </c>
      <c r="AJ2089" s="1">
        <v>0</v>
      </c>
      <c r="AK2089" s="6" t="str">
        <f>+IF(Tabla1[[#This Row],[REQUEST_TY]]="SR MANTENIMIENTO CORRECTIVO", "EMERGENCIA", "OTROS")</f>
        <v>EMERGENCIA</v>
      </c>
      <c r="AL2089" s="6" t="str">
        <f>+_xlfn.IFS(Tabla1[[#This Row],[Veces obj]]&lt;=1,"0-1",Tabla1[[#This Row],[Veces obj]]&lt;=2,"1-2",Tabla1[[#This Row],[Veces obj]]&lt;=3,"2-3",TRUE,"&gt;3")</f>
        <v>0-1</v>
      </c>
      <c r="AM2089" s="6" t="str">
        <f>+_xlfn.IFS(MONTH(Tabla1[[#This Row],[MES]])&lt;=3,"Q1",MONTH(Tabla1[[#This Row],[MES]])&lt;=6,"Q2",MONTH(Tabla1[[#This Row],[MES]])&lt;=9,"Q3",TRUE,"Q4")</f>
        <v>Q1</v>
      </c>
      <c r="AN2089" t="str">
        <f>+IFERROR(VLOOKUP(Tabla1[[#This Row],[CUENTA]],CTAS[],2,0),"OTROS")</f>
        <v>OTROS</v>
      </c>
      <c r="AP2089" t="str">
        <f>+IFERROR(VLOOKUP(Tabla1[[#This Row],[EMPLEADO]],IS[],3,0),"OTROS")</f>
        <v>OTROS</v>
      </c>
      <c r="AQ2089" t="str">
        <f>+IFERROR(VLOOKUP(Tabla1[[#This Row],[EMPLEADO]],IS[[NÓMINA]:[INGENIERO]],2,0),"OTROS")</f>
        <v>OTROS</v>
      </c>
    </row>
    <row r="2090" spans="1:43" x14ac:dyDescent="0.25">
      <c r="A2090" t="s">
        <v>36</v>
      </c>
      <c r="B2090">
        <v>1</v>
      </c>
      <c r="C2090" t="s">
        <v>4031</v>
      </c>
      <c r="D2090" t="s">
        <v>38</v>
      </c>
      <c r="E2090" t="s">
        <v>133</v>
      </c>
      <c r="F2090" t="s">
        <v>4032</v>
      </c>
      <c r="G2090" s="17" t="s">
        <v>2792</v>
      </c>
      <c r="H2090" t="s">
        <v>471</v>
      </c>
      <c r="I2090" t="s">
        <v>43</v>
      </c>
      <c r="J2090" t="s">
        <v>8</v>
      </c>
      <c r="K2090" t="s">
        <v>59</v>
      </c>
      <c r="L2090" t="s">
        <v>1768</v>
      </c>
      <c r="M2090" t="s">
        <v>310</v>
      </c>
      <c r="N2090">
        <v>0</v>
      </c>
      <c r="O2090" t="s">
        <v>47</v>
      </c>
      <c r="P2090">
        <v>51</v>
      </c>
      <c r="Q2090" t="s">
        <v>82</v>
      </c>
      <c r="R2090" t="s">
        <v>138</v>
      </c>
      <c r="S2090" t="s">
        <v>139</v>
      </c>
      <c r="T2090" t="s">
        <v>51</v>
      </c>
      <c r="U2090" t="s">
        <v>140</v>
      </c>
      <c r="V2090">
        <v>1.1000000000000001</v>
      </c>
      <c r="W2090" s="1">
        <v>1730.3000000000004</v>
      </c>
      <c r="X2090">
        <v>1</v>
      </c>
      <c r="Y2090">
        <v>4.57</v>
      </c>
      <c r="Z2090">
        <v>4</v>
      </c>
      <c r="AA2090">
        <v>1.1425000000000001</v>
      </c>
      <c r="AB2090" s="2">
        <v>3.5625000000000018E-2</v>
      </c>
      <c r="AC2090" s="1">
        <v>-56.038125000000036</v>
      </c>
      <c r="AD2090" s="7">
        <v>43481</v>
      </c>
      <c r="AE2090" s="7">
        <v>43481</v>
      </c>
      <c r="AF2090">
        <v>0</v>
      </c>
      <c r="AG2090" t="s">
        <v>53</v>
      </c>
      <c r="AH2090" s="2">
        <v>0</v>
      </c>
      <c r="AI2090" s="1">
        <v>0</v>
      </c>
      <c r="AJ2090" s="1">
        <v>0</v>
      </c>
      <c r="AK2090" s="6" t="str">
        <f>+IF(Tabla1[[#This Row],[REQUEST_TY]]="SR MANTENIMIENTO CORRECTIVO", "EMERGENCIA", "OTROS")</f>
        <v>EMERGENCIA</v>
      </c>
      <c r="AL2090" s="6" t="str">
        <f>+_xlfn.IFS(Tabla1[[#This Row],[Veces obj]]&lt;=1,"0-1",Tabla1[[#This Row],[Veces obj]]&lt;=2,"1-2",Tabla1[[#This Row],[Veces obj]]&lt;=3,"2-3",TRUE,"&gt;3")</f>
        <v>1-2</v>
      </c>
      <c r="AM2090" s="6" t="str">
        <f>+_xlfn.IFS(MONTH(Tabla1[[#This Row],[MES]])&lt;=3,"Q1",MONTH(Tabla1[[#This Row],[MES]])&lt;=6,"Q2",MONTH(Tabla1[[#This Row],[MES]])&lt;=9,"Q3",TRUE,"Q4")</f>
        <v>Q1</v>
      </c>
      <c r="AN2090" t="str">
        <f>+IFERROR(VLOOKUP(Tabla1[[#This Row],[CUENTA]],CTAS[],2,0),"OTROS")</f>
        <v>OTROS</v>
      </c>
      <c r="AP2090" t="str">
        <f>+IFERROR(VLOOKUP(Tabla1[[#This Row],[EMPLEADO]],IS[],3,0),"OTROS")</f>
        <v>OTROS</v>
      </c>
      <c r="AQ2090" t="str">
        <f>+IFERROR(VLOOKUP(Tabla1[[#This Row],[EMPLEADO]],IS[[NÓMINA]:[INGENIERO]],2,0),"OTROS")</f>
        <v>OTROS</v>
      </c>
    </row>
    <row r="2091" spans="1:43" x14ac:dyDescent="0.25">
      <c r="A2091" t="s">
        <v>36</v>
      </c>
      <c r="B2091">
        <v>1</v>
      </c>
      <c r="C2091" t="s">
        <v>4033</v>
      </c>
      <c r="D2091" t="s">
        <v>38</v>
      </c>
      <c r="E2091" t="s">
        <v>258</v>
      </c>
      <c r="F2091" t="s">
        <v>4034</v>
      </c>
      <c r="G2091" s="17" t="s">
        <v>4035</v>
      </c>
      <c r="H2091" t="s">
        <v>271</v>
      </c>
      <c r="I2091" t="s">
        <v>43</v>
      </c>
      <c r="J2091" t="s">
        <v>8</v>
      </c>
      <c r="K2091" t="s">
        <v>102</v>
      </c>
      <c r="L2091" t="s">
        <v>1414</v>
      </c>
      <c r="M2091" t="s">
        <v>1028</v>
      </c>
      <c r="N2091">
        <v>0</v>
      </c>
      <c r="O2091" t="s">
        <v>105</v>
      </c>
      <c r="P2091">
        <v>65</v>
      </c>
      <c r="Q2091" t="s">
        <v>48</v>
      </c>
      <c r="R2091" t="s">
        <v>138</v>
      </c>
      <c r="S2091" t="s">
        <v>139</v>
      </c>
      <c r="T2091" t="s">
        <v>51</v>
      </c>
      <c r="U2091" t="s">
        <v>353</v>
      </c>
      <c r="V2091">
        <v>1.1499999999999999</v>
      </c>
      <c r="W2091" s="1">
        <v>923.44999999999993</v>
      </c>
      <c r="X2091">
        <v>1</v>
      </c>
      <c r="Y2091">
        <v>4.57</v>
      </c>
      <c r="Z2091">
        <v>4</v>
      </c>
      <c r="AA2091">
        <v>1.1425000000000001</v>
      </c>
      <c r="AB2091" s="2">
        <v>3.5625000000000018E-2</v>
      </c>
      <c r="AC2091" s="1">
        <v>-28.606875000000013</v>
      </c>
      <c r="AD2091" s="7">
        <v>43489</v>
      </c>
      <c r="AE2091" s="7">
        <v>43489</v>
      </c>
      <c r="AF2091">
        <v>0</v>
      </c>
      <c r="AG2091" t="s">
        <v>53</v>
      </c>
      <c r="AH2091" s="2">
        <v>0</v>
      </c>
      <c r="AI2091" s="1">
        <v>0</v>
      </c>
      <c r="AJ2091" s="1">
        <v>0</v>
      </c>
      <c r="AK2091" s="6" t="str">
        <f>+IF(Tabla1[[#This Row],[REQUEST_TY]]="SR MANTENIMIENTO CORRECTIVO", "EMERGENCIA", "OTROS")</f>
        <v>EMERGENCIA</v>
      </c>
      <c r="AL2091" s="6" t="str">
        <f>+_xlfn.IFS(Tabla1[[#This Row],[Veces obj]]&lt;=1,"0-1",Tabla1[[#This Row],[Veces obj]]&lt;=2,"1-2",Tabla1[[#This Row],[Veces obj]]&lt;=3,"2-3",TRUE,"&gt;3")</f>
        <v>1-2</v>
      </c>
      <c r="AM2091" s="6" t="str">
        <f>+_xlfn.IFS(MONTH(Tabla1[[#This Row],[MES]])&lt;=3,"Q1",MONTH(Tabla1[[#This Row],[MES]])&lt;=6,"Q2",MONTH(Tabla1[[#This Row],[MES]])&lt;=9,"Q3",TRUE,"Q4")</f>
        <v>Q1</v>
      </c>
      <c r="AN2091" t="str">
        <f>+IFERROR(VLOOKUP(Tabla1[[#This Row],[CUENTA]],CTAS[],2,0),"OTROS")</f>
        <v>OTROS</v>
      </c>
      <c r="AP2091" t="str">
        <f>+IFERROR(VLOOKUP(Tabla1[[#This Row],[EMPLEADO]],IS[],3,0),"OTROS")</f>
        <v>OTROS</v>
      </c>
      <c r="AQ2091" t="str">
        <f>+IFERROR(VLOOKUP(Tabla1[[#This Row],[EMPLEADO]],IS[[NÓMINA]:[INGENIERO]],2,0),"OTROS")</f>
        <v>OTROS</v>
      </c>
    </row>
    <row r="2092" spans="1:43" x14ac:dyDescent="0.25">
      <c r="A2092" t="s">
        <v>36</v>
      </c>
      <c r="B2092">
        <v>1</v>
      </c>
      <c r="C2092" t="s">
        <v>4036</v>
      </c>
      <c r="D2092" t="s">
        <v>38</v>
      </c>
      <c r="E2092" t="s">
        <v>76</v>
      </c>
      <c r="F2092" t="s">
        <v>4037</v>
      </c>
      <c r="G2092" s="17" t="s">
        <v>2898</v>
      </c>
      <c r="H2092" t="s">
        <v>707</v>
      </c>
      <c r="I2092" t="s">
        <v>43</v>
      </c>
      <c r="J2092" t="s">
        <v>8</v>
      </c>
      <c r="K2092" t="s">
        <v>102</v>
      </c>
      <c r="L2092" t="s">
        <v>1027</v>
      </c>
      <c r="M2092" t="s">
        <v>1028</v>
      </c>
      <c r="N2092">
        <v>0</v>
      </c>
      <c r="O2092" t="s">
        <v>105</v>
      </c>
      <c r="P2092">
        <v>6</v>
      </c>
      <c r="Q2092" t="s">
        <v>207</v>
      </c>
      <c r="R2092" t="s">
        <v>63</v>
      </c>
      <c r="S2092" t="s">
        <v>64</v>
      </c>
      <c r="T2092" t="s">
        <v>51</v>
      </c>
      <c r="U2092" t="s">
        <v>209</v>
      </c>
      <c r="V2092">
        <v>0</v>
      </c>
      <c r="W2092" s="1">
        <v>0</v>
      </c>
      <c r="X2092">
        <v>1</v>
      </c>
      <c r="Y2092">
        <v>5.72</v>
      </c>
      <c r="Z2092">
        <v>5</v>
      </c>
      <c r="AA2092">
        <v>1.1439999999999999</v>
      </c>
      <c r="AB2092" s="2">
        <v>3.5999999999999976E-2</v>
      </c>
      <c r="AC2092" s="1">
        <v>-23.579999999999984</v>
      </c>
      <c r="AD2092" s="7">
        <v>43488</v>
      </c>
      <c r="AE2092" s="7">
        <v>43488</v>
      </c>
      <c r="AF2092">
        <v>0</v>
      </c>
      <c r="AG2092" t="s">
        <v>53</v>
      </c>
      <c r="AH2092" s="2">
        <v>0</v>
      </c>
      <c r="AI2092" s="1">
        <v>0</v>
      </c>
      <c r="AJ2092" s="1">
        <v>0</v>
      </c>
      <c r="AK2092" s="6" t="str">
        <f>+IF(Tabla1[[#This Row],[REQUEST_TY]]="SR MANTENIMIENTO CORRECTIVO", "EMERGENCIA", "OTROS")</f>
        <v>EMERGENCIA</v>
      </c>
      <c r="AL2092" s="6" t="str">
        <f>+_xlfn.IFS(Tabla1[[#This Row],[Veces obj]]&lt;=1,"0-1",Tabla1[[#This Row],[Veces obj]]&lt;=2,"1-2",Tabla1[[#This Row],[Veces obj]]&lt;=3,"2-3",TRUE,"&gt;3")</f>
        <v>1-2</v>
      </c>
      <c r="AM2092" s="6" t="str">
        <f>+_xlfn.IFS(MONTH(Tabla1[[#This Row],[MES]])&lt;=3,"Q1",MONTH(Tabla1[[#This Row],[MES]])&lt;=6,"Q2",MONTH(Tabla1[[#This Row],[MES]])&lt;=9,"Q3",TRUE,"Q4")</f>
        <v>Q1</v>
      </c>
      <c r="AN2092" t="str">
        <f>+IFERROR(VLOOKUP(Tabla1[[#This Row],[CUENTA]],CTAS[],2,0),"OTROS")</f>
        <v>OTROS</v>
      </c>
      <c r="AP2092" t="str">
        <f>+IFERROR(VLOOKUP(Tabla1[[#This Row],[EMPLEADO]],IS[],3,0),"OTROS")</f>
        <v>OTROS</v>
      </c>
      <c r="AQ2092" t="str">
        <f>+IFERROR(VLOOKUP(Tabla1[[#This Row],[EMPLEADO]],IS[[NÓMINA]:[INGENIERO]],2,0),"OTROS")</f>
        <v>OTROS</v>
      </c>
    </row>
    <row r="2093" spans="1:43" x14ac:dyDescent="0.25">
      <c r="A2093" t="s">
        <v>36</v>
      </c>
      <c r="B2093">
        <v>1</v>
      </c>
      <c r="C2093" t="s">
        <v>4038</v>
      </c>
      <c r="D2093" t="s">
        <v>38</v>
      </c>
      <c r="E2093" t="s">
        <v>312</v>
      </c>
      <c r="F2093" t="s">
        <v>4039</v>
      </c>
      <c r="G2093" s="17" t="s">
        <v>2425</v>
      </c>
      <c r="H2093" t="s">
        <v>471</v>
      </c>
      <c r="I2093" t="s">
        <v>43</v>
      </c>
      <c r="J2093" t="s">
        <v>8</v>
      </c>
      <c r="K2093" t="s">
        <v>59</v>
      </c>
      <c r="L2093" t="s">
        <v>780</v>
      </c>
      <c r="M2093" t="s">
        <v>310</v>
      </c>
      <c r="N2093">
        <v>0</v>
      </c>
      <c r="O2093" t="s">
        <v>47</v>
      </c>
      <c r="P2093">
        <v>14</v>
      </c>
      <c r="Q2093" t="s">
        <v>194</v>
      </c>
      <c r="R2093" t="s">
        <v>317</v>
      </c>
      <c r="S2093" t="s">
        <v>318</v>
      </c>
      <c r="T2093" t="s">
        <v>51</v>
      </c>
      <c r="U2093" t="s">
        <v>224</v>
      </c>
      <c r="V2093">
        <v>0.8</v>
      </c>
      <c r="W2093" s="1">
        <v>1258.4000000000003</v>
      </c>
      <c r="X2093">
        <v>1</v>
      </c>
      <c r="Y2093">
        <v>4.58</v>
      </c>
      <c r="Z2093">
        <v>4</v>
      </c>
      <c r="AA2093">
        <v>1.145</v>
      </c>
      <c r="AB2093" s="2">
        <v>3.6250000000000004E-2</v>
      </c>
      <c r="AC2093" s="1">
        <v>-57.021250000000016</v>
      </c>
      <c r="AD2093" s="7">
        <v>43479</v>
      </c>
      <c r="AE2093" s="7">
        <v>43479</v>
      </c>
      <c r="AF2093">
        <v>0</v>
      </c>
      <c r="AG2093" t="s">
        <v>53</v>
      </c>
      <c r="AH2093" s="2">
        <v>0</v>
      </c>
      <c r="AI2093" s="1">
        <v>0</v>
      </c>
      <c r="AJ2093" s="1">
        <v>0</v>
      </c>
      <c r="AK2093" s="6" t="str">
        <f>+IF(Tabla1[[#This Row],[REQUEST_TY]]="SR MANTENIMIENTO CORRECTIVO", "EMERGENCIA", "OTROS")</f>
        <v>EMERGENCIA</v>
      </c>
      <c r="AL2093" s="6" t="str">
        <f>+_xlfn.IFS(Tabla1[[#This Row],[Veces obj]]&lt;=1,"0-1",Tabla1[[#This Row],[Veces obj]]&lt;=2,"1-2",Tabla1[[#This Row],[Veces obj]]&lt;=3,"2-3",TRUE,"&gt;3")</f>
        <v>1-2</v>
      </c>
      <c r="AM2093" s="6" t="str">
        <f>+_xlfn.IFS(MONTH(Tabla1[[#This Row],[MES]])&lt;=3,"Q1",MONTH(Tabla1[[#This Row],[MES]])&lt;=6,"Q2",MONTH(Tabla1[[#This Row],[MES]])&lt;=9,"Q3",TRUE,"Q4")</f>
        <v>Q1</v>
      </c>
      <c r="AN2093" t="str">
        <f>+IFERROR(VLOOKUP(Tabla1[[#This Row],[CUENTA]],CTAS[],2,0),"OTROS")</f>
        <v>OTROS</v>
      </c>
      <c r="AP2093" t="str">
        <f>+IFERROR(VLOOKUP(Tabla1[[#This Row],[EMPLEADO]],IS[],3,0),"OTROS")</f>
        <v>OTROS</v>
      </c>
      <c r="AQ2093" t="str">
        <f>+IFERROR(VLOOKUP(Tabla1[[#This Row],[EMPLEADO]],IS[[NÓMINA]:[INGENIERO]],2,0),"OTROS")</f>
        <v>OTROS</v>
      </c>
    </row>
    <row r="2094" spans="1:43" x14ac:dyDescent="0.25">
      <c r="A2094" t="s">
        <v>36</v>
      </c>
      <c r="B2094">
        <v>1</v>
      </c>
      <c r="C2094" t="s">
        <v>4040</v>
      </c>
      <c r="D2094" t="s">
        <v>38</v>
      </c>
      <c r="E2094" t="s">
        <v>113</v>
      </c>
      <c r="F2094" t="s">
        <v>4041</v>
      </c>
      <c r="G2094" s="17" t="s">
        <v>4042</v>
      </c>
      <c r="H2094" t="s">
        <v>409</v>
      </c>
      <c r="I2094" t="s">
        <v>43</v>
      </c>
      <c r="J2094" t="s">
        <v>8</v>
      </c>
      <c r="K2094" t="s">
        <v>117</v>
      </c>
      <c r="L2094" t="s">
        <v>4043</v>
      </c>
      <c r="M2094" t="s">
        <v>2809</v>
      </c>
      <c r="N2094">
        <v>0</v>
      </c>
      <c r="O2094" t="s">
        <v>47</v>
      </c>
      <c r="P2094">
        <v>42</v>
      </c>
      <c r="Q2094" t="s">
        <v>82</v>
      </c>
      <c r="R2094" t="s">
        <v>49</v>
      </c>
      <c r="S2094" t="s">
        <v>50</v>
      </c>
      <c r="T2094" t="s">
        <v>51</v>
      </c>
      <c r="U2094" t="s">
        <v>120</v>
      </c>
      <c r="V2094">
        <v>0.8</v>
      </c>
      <c r="W2094" s="1">
        <v>572.00000000000011</v>
      </c>
      <c r="X2094">
        <v>1</v>
      </c>
      <c r="Y2094">
        <v>5.77</v>
      </c>
      <c r="Z2094">
        <v>5</v>
      </c>
      <c r="AA2094">
        <v>1.1539999999999999</v>
      </c>
      <c r="AB2094" s="2">
        <v>3.8499999999999979E-2</v>
      </c>
      <c r="AC2094" s="1">
        <v>-27.527499999999989</v>
      </c>
      <c r="AD2094" s="7">
        <v>43480</v>
      </c>
      <c r="AE2094" s="7">
        <v>43480</v>
      </c>
      <c r="AF2094">
        <v>0</v>
      </c>
      <c r="AG2094" t="s">
        <v>53</v>
      </c>
      <c r="AH2094" s="2">
        <v>0</v>
      </c>
      <c r="AI2094" s="1">
        <v>0</v>
      </c>
      <c r="AJ2094" s="1">
        <v>0</v>
      </c>
      <c r="AK2094" s="6" t="str">
        <f>+IF(Tabla1[[#This Row],[REQUEST_TY]]="SR MANTENIMIENTO CORRECTIVO", "EMERGENCIA", "OTROS")</f>
        <v>EMERGENCIA</v>
      </c>
      <c r="AL2094" s="6" t="str">
        <f>+_xlfn.IFS(Tabla1[[#This Row],[Veces obj]]&lt;=1,"0-1",Tabla1[[#This Row],[Veces obj]]&lt;=2,"1-2",Tabla1[[#This Row],[Veces obj]]&lt;=3,"2-3",TRUE,"&gt;3")</f>
        <v>1-2</v>
      </c>
      <c r="AM2094" s="6" t="str">
        <f>+_xlfn.IFS(MONTH(Tabla1[[#This Row],[MES]])&lt;=3,"Q1",MONTH(Tabla1[[#This Row],[MES]])&lt;=6,"Q2",MONTH(Tabla1[[#This Row],[MES]])&lt;=9,"Q3",TRUE,"Q4")</f>
        <v>Q1</v>
      </c>
      <c r="AN2094" t="str">
        <f>+IFERROR(VLOOKUP(Tabla1[[#This Row],[CUENTA]],CTAS[],2,0),"OTROS")</f>
        <v>OTROS</v>
      </c>
      <c r="AP2094" t="str">
        <f>+IFERROR(VLOOKUP(Tabla1[[#This Row],[EMPLEADO]],IS[],3,0),"OTROS")</f>
        <v>OTROS</v>
      </c>
      <c r="AQ2094" t="str">
        <f>+IFERROR(VLOOKUP(Tabla1[[#This Row],[EMPLEADO]],IS[[NÓMINA]:[INGENIERO]],2,0),"OTROS")</f>
        <v>OTROS</v>
      </c>
    </row>
    <row r="2095" spans="1:43" x14ac:dyDescent="0.25">
      <c r="A2095" t="s">
        <v>4444</v>
      </c>
      <c r="B2095">
        <v>1</v>
      </c>
      <c r="C2095" t="s">
        <v>6010</v>
      </c>
      <c r="D2095" t="s">
        <v>38</v>
      </c>
      <c r="E2095" t="s">
        <v>535</v>
      </c>
      <c r="F2095" t="s">
        <v>6011</v>
      </c>
      <c r="G2095" s="17" t="s">
        <v>6012</v>
      </c>
      <c r="H2095" t="s">
        <v>1130</v>
      </c>
      <c r="I2095" t="s">
        <v>43</v>
      </c>
      <c r="J2095" t="s">
        <v>8</v>
      </c>
      <c r="K2095" t="s">
        <v>1320</v>
      </c>
      <c r="L2095" t="s">
        <v>6013</v>
      </c>
      <c r="M2095" t="s">
        <v>2181</v>
      </c>
      <c r="N2095">
        <v>0</v>
      </c>
      <c r="O2095" t="s">
        <v>47</v>
      </c>
      <c r="P2095">
        <v>106</v>
      </c>
      <c r="Q2095" t="s">
        <v>48</v>
      </c>
      <c r="R2095" t="s">
        <v>49</v>
      </c>
      <c r="S2095" t="s">
        <v>50</v>
      </c>
      <c r="T2095" t="s">
        <v>51</v>
      </c>
      <c r="U2095" t="s">
        <v>52</v>
      </c>
      <c r="V2095">
        <v>1.05</v>
      </c>
      <c r="W2095" s="1">
        <v>750.75000000000011</v>
      </c>
      <c r="X2095">
        <v>1</v>
      </c>
      <c r="Y2095">
        <v>5.77</v>
      </c>
      <c r="Z2095">
        <v>5</v>
      </c>
      <c r="AA2095">
        <v>1.1539999999999999</v>
      </c>
      <c r="AB2095" s="2">
        <v>3.8499999999999979E-2</v>
      </c>
      <c r="AC2095" s="1">
        <v>-27.527499999999989</v>
      </c>
      <c r="AD2095" s="7">
        <v>43510</v>
      </c>
      <c r="AE2095" s="7">
        <v>43511</v>
      </c>
      <c r="AF2095">
        <v>1</v>
      </c>
      <c r="AG2095" t="s">
        <v>53</v>
      </c>
      <c r="AH2095" s="2">
        <v>0</v>
      </c>
      <c r="AI2095" s="1">
        <v>0</v>
      </c>
      <c r="AJ2095" s="1">
        <v>0</v>
      </c>
      <c r="AK2095" s="6" t="str">
        <f>+IF(Tabla1[[#This Row],[REQUEST_TY]]="SR MANTENIMIENTO CORRECTIVO", "EMERGENCIA", "OTROS")</f>
        <v>EMERGENCIA</v>
      </c>
      <c r="AL2095" s="6" t="str">
        <f>+_xlfn.IFS(Tabla1[[#This Row],[Veces obj]]&lt;=1,"0-1",Tabla1[[#This Row],[Veces obj]]&lt;=2,"1-2",Tabla1[[#This Row],[Veces obj]]&lt;=3,"2-3",TRUE,"&gt;3")</f>
        <v>1-2</v>
      </c>
      <c r="AM2095" s="6" t="str">
        <f>+_xlfn.IFS(MONTH(Tabla1[[#This Row],[MES]])&lt;=3,"Q1",MONTH(Tabla1[[#This Row],[MES]])&lt;=6,"Q2",MONTH(Tabla1[[#This Row],[MES]])&lt;=9,"Q3",TRUE,"Q4")</f>
        <v>Q1</v>
      </c>
      <c r="AN2095" t="str">
        <f>+IFERROR(VLOOKUP(Tabla1[[#This Row],[CUENTA]],CTAS[],2,0),"OTROS")</f>
        <v>OTROS</v>
      </c>
      <c r="AP2095" t="str">
        <f>+IFERROR(VLOOKUP(Tabla1[[#This Row],[EMPLEADO]],IS[],3,0),"OTROS")</f>
        <v>OTROS</v>
      </c>
      <c r="AQ2095" t="str">
        <f>+IFERROR(VLOOKUP(Tabla1[[#This Row],[EMPLEADO]],IS[[NÓMINA]:[INGENIERO]],2,0),"OTROS")</f>
        <v>OTROS</v>
      </c>
    </row>
    <row r="2096" spans="1:43" x14ac:dyDescent="0.25">
      <c r="A2096" t="s">
        <v>4444</v>
      </c>
      <c r="B2096">
        <v>1</v>
      </c>
      <c r="C2096" t="s">
        <v>4796</v>
      </c>
      <c r="D2096" t="s">
        <v>38</v>
      </c>
      <c r="E2096" t="s">
        <v>4797</v>
      </c>
      <c r="F2096" t="s">
        <v>4798</v>
      </c>
      <c r="G2096" s="17" t="s">
        <v>4799</v>
      </c>
      <c r="H2096" t="s">
        <v>136</v>
      </c>
      <c r="I2096" t="s">
        <v>43</v>
      </c>
      <c r="J2096" t="s">
        <v>8</v>
      </c>
      <c r="K2096" t="s">
        <v>4800</v>
      </c>
      <c r="L2096" t="s">
        <v>4801</v>
      </c>
      <c r="M2096" t="s">
        <v>222</v>
      </c>
      <c r="N2096">
        <v>0</v>
      </c>
      <c r="O2096" t="s">
        <v>47</v>
      </c>
      <c r="P2096">
        <v>52</v>
      </c>
      <c r="Q2096" t="s">
        <v>82</v>
      </c>
      <c r="R2096" t="s">
        <v>223</v>
      </c>
      <c r="S2096" t="s">
        <v>139</v>
      </c>
      <c r="T2096" t="s">
        <v>51</v>
      </c>
      <c r="U2096" t="s">
        <v>140</v>
      </c>
      <c r="V2096">
        <v>1.1000000000000001</v>
      </c>
      <c r="W2096" s="1">
        <v>1730.3000000000004</v>
      </c>
      <c r="X2096">
        <v>1</v>
      </c>
      <c r="Y2096">
        <v>4.63</v>
      </c>
      <c r="Z2096">
        <v>4</v>
      </c>
      <c r="AA2096">
        <v>1.1575</v>
      </c>
      <c r="AB2096" s="2">
        <v>3.9374999999999993E-2</v>
      </c>
      <c r="AC2096" s="1">
        <v>-61.936875000000001</v>
      </c>
      <c r="AD2096" s="7">
        <v>43515</v>
      </c>
      <c r="AE2096" s="7">
        <v>43515</v>
      </c>
      <c r="AF2096">
        <v>0</v>
      </c>
      <c r="AG2096" t="s">
        <v>53</v>
      </c>
      <c r="AH2096" s="2">
        <v>0</v>
      </c>
      <c r="AI2096" s="1">
        <v>0</v>
      </c>
      <c r="AJ2096" s="1">
        <v>0</v>
      </c>
      <c r="AK2096" s="6" t="str">
        <f>+IF(Tabla1[[#This Row],[REQUEST_TY]]="SR MANTENIMIENTO CORRECTIVO", "EMERGENCIA", "OTROS")</f>
        <v>EMERGENCIA</v>
      </c>
      <c r="AL2096" s="6" t="str">
        <f>+_xlfn.IFS(Tabla1[[#This Row],[Veces obj]]&lt;=1,"0-1",Tabla1[[#This Row],[Veces obj]]&lt;=2,"1-2",Tabla1[[#This Row],[Veces obj]]&lt;=3,"2-3",TRUE,"&gt;3")</f>
        <v>1-2</v>
      </c>
      <c r="AM2096" s="6" t="str">
        <f>+_xlfn.IFS(MONTH(Tabla1[[#This Row],[MES]])&lt;=3,"Q1",MONTH(Tabla1[[#This Row],[MES]])&lt;=6,"Q2",MONTH(Tabla1[[#This Row],[MES]])&lt;=9,"Q3",TRUE,"Q4")</f>
        <v>Q1</v>
      </c>
      <c r="AN2096" t="str">
        <f>+IFERROR(VLOOKUP(Tabla1[[#This Row],[CUENTA]],CTAS[],2,0),"OTROS")</f>
        <v>OTROS</v>
      </c>
      <c r="AP2096" t="str">
        <f>+IFERROR(VLOOKUP(Tabla1[[#This Row],[EMPLEADO]],IS[],3,0),"OTROS")</f>
        <v>OTROS</v>
      </c>
      <c r="AQ2096" t="str">
        <f>+IFERROR(VLOOKUP(Tabla1[[#This Row],[EMPLEADO]],IS[[NÓMINA]:[INGENIERO]],2,0),"OTROS")</f>
        <v>OTROS</v>
      </c>
    </row>
    <row r="2097" spans="1:43" x14ac:dyDescent="0.25">
      <c r="A2097" t="s">
        <v>4444</v>
      </c>
      <c r="B2097">
        <v>1</v>
      </c>
      <c r="C2097" t="s">
        <v>4637</v>
      </c>
      <c r="D2097" t="s">
        <v>38</v>
      </c>
      <c r="E2097" t="s">
        <v>725</v>
      </c>
      <c r="F2097" t="s">
        <v>4638</v>
      </c>
      <c r="G2097" s="17" t="s">
        <v>4639</v>
      </c>
      <c r="H2097" t="s">
        <v>246</v>
      </c>
      <c r="I2097" t="s">
        <v>43</v>
      </c>
      <c r="J2097" t="s">
        <v>8</v>
      </c>
      <c r="K2097" t="s">
        <v>102</v>
      </c>
      <c r="L2097" t="s">
        <v>1793</v>
      </c>
      <c r="M2097" t="s">
        <v>1794</v>
      </c>
      <c r="N2097">
        <v>0</v>
      </c>
      <c r="O2097" t="s">
        <v>105</v>
      </c>
      <c r="P2097">
        <v>113</v>
      </c>
      <c r="Q2097" t="s">
        <v>48</v>
      </c>
      <c r="R2097" t="s">
        <v>223</v>
      </c>
      <c r="S2097" t="s">
        <v>139</v>
      </c>
      <c r="T2097" t="s">
        <v>51</v>
      </c>
      <c r="U2097" t="s">
        <v>353</v>
      </c>
      <c r="V2097">
        <v>1.1499999999999999</v>
      </c>
      <c r="W2097" s="1">
        <v>923.44999999999993</v>
      </c>
      <c r="X2097">
        <v>1</v>
      </c>
      <c r="Y2097">
        <v>4.6500000000000004</v>
      </c>
      <c r="Z2097">
        <v>4</v>
      </c>
      <c r="AA2097">
        <v>1.1625000000000001</v>
      </c>
      <c r="AB2097" s="2">
        <v>4.0625000000000022E-2</v>
      </c>
      <c r="AC2097" s="1">
        <v>-32.621875000000017</v>
      </c>
      <c r="AD2097" s="7">
        <v>43497</v>
      </c>
      <c r="AE2097" s="7">
        <v>43497</v>
      </c>
      <c r="AF2097">
        <v>0</v>
      </c>
      <c r="AG2097" t="s">
        <v>53</v>
      </c>
      <c r="AH2097" s="2">
        <v>0</v>
      </c>
      <c r="AI2097" s="1">
        <v>0</v>
      </c>
      <c r="AJ2097" s="1">
        <v>0</v>
      </c>
      <c r="AK2097" s="6" t="str">
        <f>+IF(Tabla1[[#This Row],[REQUEST_TY]]="SR MANTENIMIENTO CORRECTIVO", "EMERGENCIA", "OTROS")</f>
        <v>EMERGENCIA</v>
      </c>
      <c r="AL2097" s="6" t="str">
        <f>+_xlfn.IFS(Tabla1[[#This Row],[Veces obj]]&lt;=1,"0-1",Tabla1[[#This Row],[Veces obj]]&lt;=2,"1-2",Tabla1[[#This Row],[Veces obj]]&lt;=3,"2-3",TRUE,"&gt;3")</f>
        <v>1-2</v>
      </c>
      <c r="AM2097" s="6" t="str">
        <f>+_xlfn.IFS(MONTH(Tabla1[[#This Row],[MES]])&lt;=3,"Q1",MONTH(Tabla1[[#This Row],[MES]])&lt;=6,"Q2",MONTH(Tabla1[[#This Row],[MES]])&lt;=9,"Q3",TRUE,"Q4")</f>
        <v>Q1</v>
      </c>
      <c r="AN2097" t="str">
        <f>+IFERROR(VLOOKUP(Tabla1[[#This Row],[CUENTA]],CTAS[],2,0),"OTROS")</f>
        <v>OTROS</v>
      </c>
      <c r="AP2097" t="str">
        <f>+IFERROR(VLOOKUP(Tabla1[[#This Row],[EMPLEADO]],IS[],3,0),"OTROS")</f>
        <v>OTROS</v>
      </c>
      <c r="AQ2097" t="str">
        <f>+IFERROR(VLOOKUP(Tabla1[[#This Row],[EMPLEADO]],IS[[NÓMINA]:[INGENIERO]],2,0),"OTROS")</f>
        <v>OTROS</v>
      </c>
    </row>
    <row r="2098" spans="1:43" x14ac:dyDescent="0.25">
      <c r="A2098" t="s">
        <v>36</v>
      </c>
      <c r="B2098">
        <v>1</v>
      </c>
      <c r="C2098" t="s">
        <v>4044</v>
      </c>
      <c r="D2098" t="s">
        <v>38</v>
      </c>
      <c r="E2098" t="s">
        <v>373</v>
      </c>
      <c r="F2098" t="s">
        <v>4045</v>
      </c>
      <c r="G2098" s="17" t="s">
        <v>4046</v>
      </c>
      <c r="H2098" t="s">
        <v>679</v>
      </c>
      <c r="I2098" t="s">
        <v>43</v>
      </c>
      <c r="J2098" t="s">
        <v>8</v>
      </c>
      <c r="K2098" t="s">
        <v>102</v>
      </c>
      <c r="L2098" t="s">
        <v>1039</v>
      </c>
      <c r="M2098" t="s">
        <v>310</v>
      </c>
      <c r="N2098">
        <v>0</v>
      </c>
      <c r="O2098" t="s">
        <v>47</v>
      </c>
      <c r="P2098">
        <v>126</v>
      </c>
      <c r="Q2098" t="s">
        <v>48</v>
      </c>
      <c r="R2098" t="s">
        <v>153</v>
      </c>
      <c r="S2098" t="s">
        <v>50</v>
      </c>
      <c r="T2098" t="s">
        <v>51</v>
      </c>
      <c r="U2098" t="s">
        <v>52</v>
      </c>
      <c r="V2098">
        <v>1.05</v>
      </c>
      <c r="W2098" s="1">
        <v>750.75000000000011</v>
      </c>
      <c r="X2098">
        <v>1</v>
      </c>
      <c r="Y2098">
        <v>5.82</v>
      </c>
      <c r="Z2098">
        <v>5</v>
      </c>
      <c r="AA2098">
        <v>1.1640000000000001</v>
      </c>
      <c r="AB2098" s="2">
        <v>4.1000000000000036E-2</v>
      </c>
      <c r="AC2098" s="1">
        <v>-29.31500000000003</v>
      </c>
      <c r="AD2098" s="7">
        <v>43469</v>
      </c>
      <c r="AE2098" s="7">
        <v>43469</v>
      </c>
      <c r="AF2098">
        <v>0</v>
      </c>
      <c r="AG2098" t="s">
        <v>53</v>
      </c>
      <c r="AH2098" s="2">
        <v>0</v>
      </c>
      <c r="AI2098" s="1">
        <v>0</v>
      </c>
      <c r="AJ2098" s="1">
        <v>0</v>
      </c>
      <c r="AK2098" s="6" t="str">
        <f>+IF(Tabla1[[#This Row],[REQUEST_TY]]="SR MANTENIMIENTO CORRECTIVO", "EMERGENCIA", "OTROS")</f>
        <v>EMERGENCIA</v>
      </c>
      <c r="AL2098" s="6" t="str">
        <f>+_xlfn.IFS(Tabla1[[#This Row],[Veces obj]]&lt;=1,"0-1",Tabla1[[#This Row],[Veces obj]]&lt;=2,"1-2",Tabla1[[#This Row],[Veces obj]]&lt;=3,"2-3",TRUE,"&gt;3")</f>
        <v>1-2</v>
      </c>
      <c r="AM2098" s="6" t="str">
        <f>+_xlfn.IFS(MONTH(Tabla1[[#This Row],[MES]])&lt;=3,"Q1",MONTH(Tabla1[[#This Row],[MES]])&lt;=6,"Q2",MONTH(Tabla1[[#This Row],[MES]])&lt;=9,"Q3",TRUE,"Q4")</f>
        <v>Q1</v>
      </c>
      <c r="AN2098" t="str">
        <f>+IFERROR(VLOOKUP(Tabla1[[#This Row],[CUENTA]],CTAS[],2,0),"OTROS")</f>
        <v>OTROS</v>
      </c>
      <c r="AP2098" t="str">
        <f>+IFERROR(VLOOKUP(Tabla1[[#This Row],[EMPLEADO]],IS[],3,0),"OTROS")</f>
        <v>OTROS</v>
      </c>
      <c r="AQ2098" t="str">
        <f>+IFERROR(VLOOKUP(Tabla1[[#This Row],[EMPLEADO]],IS[[NÓMINA]:[INGENIERO]],2,0),"OTROS")</f>
        <v>OTROS</v>
      </c>
    </row>
    <row r="2099" spans="1:43" x14ac:dyDescent="0.25">
      <c r="A2099" t="s">
        <v>36</v>
      </c>
      <c r="B2099">
        <v>1</v>
      </c>
      <c r="C2099" t="s">
        <v>4047</v>
      </c>
      <c r="D2099" t="s">
        <v>38</v>
      </c>
      <c r="E2099" t="s">
        <v>725</v>
      </c>
      <c r="F2099" t="s">
        <v>2158</v>
      </c>
      <c r="G2099" s="17" t="s">
        <v>4048</v>
      </c>
      <c r="H2099" t="s">
        <v>409</v>
      </c>
      <c r="I2099" t="s">
        <v>43</v>
      </c>
      <c r="J2099" t="s">
        <v>8</v>
      </c>
      <c r="K2099" t="s">
        <v>102</v>
      </c>
      <c r="L2099" t="s">
        <v>2808</v>
      </c>
      <c r="M2099" t="s">
        <v>2809</v>
      </c>
      <c r="N2099">
        <v>0</v>
      </c>
      <c r="O2099" t="s">
        <v>47</v>
      </c>
      <c r="P2099">
        <v>109</v>
      </c>
      <c r="Q2099" t="s">
        <v>48</v>
      </c>
      <c r="R2099" t="s">
        <v>223</v>
      </c>
      <c r="S2099" t="s">
        <v>139</v>
      </c>
      <c r="T2099" t="s">
        <v>51</v>
      </c>
      <c r="U2099" t="s">
        <v>353</v>
      </c>
      <c r="V2099">
        <v>1.1499999999999999</v>
      </c>
      <c r="W2099" s="1">
        <v>1808.95</v>
      </c>
      <c r="X2099">
        <v>1</v>
      </c>
      <c r="Y2099">
        <v>4.66</v>
      </c>
      <c r="Z2099">
        <v>4</v>
      </c>
      <c r="AA2099">
        <v>1.165</v>
      </c>
      <c r="AB2099" s="2">
        <v>4.1250000000000009E-2</v>
      </c>
      <c r="AC2099" s="1">
        <v>-64.886250000000018</v>
      </c>
      <c r="AD2099" s="7">
        <v>43476</v>
      </c>
      <c r="AE2099" s="7">
        <v>43476</v>
      </c>
      <c r="AF2099">
        <v>0</v>
      </c>
      <c r="AG2099" t="s">
        <v>53</v>
      </c>
      <c r="AH2099" s="2">
        <v>0</v>
      </c>
      <c r="AI2099" s="1">
        <v>0</v>
      </c>
      <c r="AJ2099" s="1">
        <v>0</v>
      </c>
      <c r="AK2099" s="6" t="str">
        <f>+IF(Tabla1[[#This Row],[REQUEST_TY]]="SR MANTENIMIENTO CORRECTIVO", "EMERGENCIA", "OTROS")</f>
        <v>EMERGENCIA</v>
      </c>
      <c r="AL2099" s="6" t="str">
        <f>+_xlfn.IFS(Tabla1[[#This Row],[Veces obj]]&lt;=1,"0-1",Tabla1[[#This Row],[Veces obj]]&lt;=2,"1-2",Tabla1[[#This Row],[Veces obj]]&lt;=3,"2-3",TRUE,"&gt;3")</f>
        <v>1-2</v>
      </c>
      <c r="AM2099" s="6" t="str">
        <f>+_xlfn.IFS(MONTH(Tabla1[[#This Row],[MES]])&lt;=3,"Q1",MONTH(Tabla1[[#This Row],[MES]])&lt;=6,"Q2",MONTH(Tabla1[[#This Row],[MES]])&lt;=9,"Q3",TRUE,"Q4")</f>
        <v>Q1</v>
      </c>
      <c r="AN2099" t="str">
        <f>+IFERROR(VLOOKUP(Tabla1[[#This Row],[CUENTA]],CTAS[],2,0),"OTROS")</f>
        <v>OTROS</v>
      </c>
      <c r="AP2099" t="str">
        <f>+IFERROR(VLOOKUP(Tabla1[[#This Row],[EMPLEADO]],IS[],3,0),"OTROS")</f>
        <v>OTROS</v>
      </c>
      <c r="AQ2099" t="str">
        <f>+IFERROR(VLOOKUP(Tabla1[[#This Row],[EMPLEADO]],IS[[NÓMINA]:[INGENIERO]],2,0),"OTROS")</f>
        <v>OTROS</v>
      </c>
    </row>
    <row r="2100" spans="1:43" x14ac:dyDescent="0.25">
      <c r="A2100" t="s">
        <v>4444</v>
      </c>
      <c r="B2100">
        <v>1</v>
      </c>
      <c r="C2100" t="s">
        <v>4602</v>
      </c>
      <c r="D2100" t="s">
        <v>38</v>
      </c>
      <c r="E2100" t="s">
        <v>55</v>
      </c>
      <c r="F2100" t="s">
        <v>4603</v>
      </c>
      <c r="G2100" s="17" t="s">
        <v>573</v>
      </c>
      <c r="H2100" t="s">
        <v>574</v>
      </c>
      <c r="I2100" t="s">
        <v>43</v>
      </c>
      <c r="J2100" t="s">
        <v>8</v>
      </c>
      <c r="K2100" t="s">
        <v>59</v>
      </c>
      <c r="L2100" t="s">
        <v>575</v>
      </c>
      <c r="M2100" t="s">
        <v>576</v>
      </c>
      <c r="N2100">
        <v>0</v>
      </c>
      <c r="O2100" t="s">
        <v>47</v>
      </c>
      <c r="P2100">
        <v>1</v>
      </c>
      <c r="Q2100" t="s">
        <v>388</v>
      </c>
      <c r="R2100" t="s">
        <v>63</v>
      </c>
      <c r="S2100" t="s">
        <v>64</v>
      </c>
      <c r="T2100" t="s">
        <v>208</v>
      </c>
      <c r="U2100" t="s">
        <v>389</v>
      </c>
      <c r="V2100">
        <v>0</v>
      </c>
      <c r="W2100" s="1">
        <v>0</v>
      </c>
      <c r="X2100">
        <v>1</v>
      </c>
      <c r="Y2100">
        <v>10.55</v>
      </c>
      <c r="Z2100">
        <v>9</v>
      </c>
      <c r="AA2100">
        <v>1.1722222222222223</v>
      </c>
      <c r="AB2100" s="2">
        <v>4.3055555555555569E-2</v>
      </c>
      <c r="AC2100" s="1">
        <v>-58.77083333333335</v>
      </c>
      <c r="AD2100" s="7">
        <v>43501</v>
      </c>
      <c r="AE2100" s="7">
        <v>43502</v>
      </c>
      <c r="AF2100">
        <v>1</v>
      </c>
      <c r="AG2100" t="s">
        <v>53</v>
      </c>
      <c r="AH2100" s="2">
        <v>0</v>
      </c>
      <c r="AI2100" s="1">
        <v>0</v>
      </c>
      <c r="AJ2100" s="1">
        <v>0</v>
      </c>
      <c r="AK2100" s="6" t="str">
        <f>+IF(Tabla1[[#This Row],[REQUEST_TY]]="SR MANTENIMIENTO CORRECTIVO", "EMERGENCIA", "OTROS")</f>
        <v>EMERGENCIA</v>
      </c>
      <c r="AL2100" s="6" t="str">
        <f>+_xlfn.IFS(Tabla1[[#This Row],[Veces obj]]&lt;=1,"0-1",Tabla1[[#This Row],[Veces obj]]&lt;=2,"1-2",Tabla1[[#This Row],[Veces obj]]&lt;=3,"2-3",TRUE,"&gt;3")</f>
        <v>1-2</v>
      </c>
      <c r="AM2100" s="6" t="str">
        <f>+_xlfn.IFS(MONTH(Tabla1[[#This Row],[MES]])&lt;=3,"Q1",MONTH(Tabla1[[#This Row],[MES]])&lt;=6,"Q2",MONTH(Tabla1[[#This Row],[MES]])&lt;=9,"Q3",TRUE,"Q4")</f>
        <v>Q1</v>
      </c>
      <c r="AN2100" t="str">
        <f>+IFERROR(VLOOKUP(Tabla1[[#This Row],[CUENTA]],CTAS[],2,0),"OTROS")</f>
        <v>OTROS</v>
      </c>
      <c r="AP2100" t="str">
        <f>+IFERROR(VLOOKUP(Tabla1[[#This Row],[EMPLEADO]],IS[],3,0),"OTROS")</f>
        <v>OTROS</v>
      </c>
      <c r="AQ2100" t="str">
        <f>+IFERROR(VLOOKUP(Tabla1[[#This Row],[EMPLEADO]],IS[[NÓMINA]:[INGENIERO]],2,0),"OTROS")</f>
        <v>OTROS</v>
      </c>
    </row>
    <row r="2101" spans="1:43" x14ac:dyDescent="0.25">
      <c r="A2101" t="s">
        <v>36</v>
      </c>
      <c r="B2101">
        <v>1</v>
      </c>
      <c r="C2101" t="s">
        <v>4049</v>
      </c>
      <c r="D2101" t="s">
        <v>38</v>
      </c>
      <c r="E2101" t="s">
        <v>373</v>
      </c>
      <c r="F2101" t="s">
        <v>4050</v>
      </c>
      <c r="G2101" s="17" t="s">
        <v>4051</v>
      </c>
      <c r="H2101" t="s">
        <v>106</v>
      </c>
      <c r="I2101" t="s">
        <v>43</v>
      </c>
      <c r="J2101" t="s">
        <v>8</v>
      </c>
      <c r="K2101" t="s">
        <v>495</v>
      </c>
      <c r="L2101" t="s">
        <v>496</v>
      </c>
      <c r="M2101" t="s">
        <v>46</v>
      </c>
      <c r="N2101">
        <v>0</v>
      </c>
      <c r="O2101" t="s">
        <v>47</v>
      </c>
      <c r="P2101">
        <v>54</v>
      </c>
      <c r="Q2101" t="s">
        <v>82</v>
      </c>
      <c r="R2101" t="s">
        <v>153</v>
      </c>
      <c r="S2101" t="s">
        <v>50</v>
      </c>
      <c r="T2101" t="s">
        <v>51</v>
      </c>
      <c r="U2101" t="s">
        <v>120</v>
      </c>
      <c r="V2101">
        <v>0.8</v>
      </c>
      <c r="W2101" s="1">
        <v>572.00000000000011</v>
      </c>
      <c r="X2101">
        <v>1</v>
      </c>
      <c r="Y2101">
        <v>5.87</v>
      </c>
      <c r="Z2101">
        <v>5</v>
      </c>
      <c r="AA2101">
        <v>1.1739999999999999</v>
      </c>
      <c r="AB2101" s="2">
        <v>4.3499999999999983E-2</v>
      </c>
      <c r="AC2101" s="1">
        <v>-31.102499999999992</v>
      </c>
      <c r="AD2101" s="7">
        <v>43465</v>
      </c>
      <c r="AE2101" s="7">
        <v>43467</v>
      </c>
      <c r="AF2101">
        <v>1</v>
      </c>
      <c r="AG2101" t="s">
        <v>53</v>
      </c>
      <c r="AH2101" s="2">
        <v>0</v>
      </c>
      <c r="AI2101" s="1">
        <v>0</v>
      </c>
      <c r="AJ2101" s="1">
        <v>0</v>
      </c>
      <c r="AK2101" s="6" t="str">
        <f>+IF(Tabla1[[#This Row],[REQUEST_TY]]="SR MANTENIMIENTO CORRECTIVO", "EMERGENCIA", "OTROS")</f>
        <v>EMERGENCIA</v>
      </c>
      <c r="AL2101" s="6" t="str">
        <f>+_xlfn.IFS(Tabla1[[#This Row],[Veces obj]]&lt;=1,"0-1",Tabla1[[#This Row],[Veces obj]]&lt;=2,"1-2",Tabla1[[#This Row],[Veces obj]]&lt;=3,"2-3",TRUE,"&gt;3")</f>
        <v>1-2</v>
      </c>
      <c r="AM2101" s="6" t="str">
        <f>+_xlfn.IFS(MONTH(Tabla1[[#This Row],[MES]])&lt;=3,"Q1",MONTH(Tabla1[[#This Row],[MES]])&lt;=6,"Q2",MONTH(Tabla1[[#This Row],[MES]])&lt;=9,"Q3",TRUE,"Q4")</f>
        <v>Q1</v>
      </c>
      <c r="AN2101" t="str">
        <f>+IFERROR(VLOOKUP(Tabla1[[#This Row],[CUENTA]],CTAS[],2,0),"OTROS")</f>
        <v>OTROS</v>
      </c>
      <c r="AP2101" t="str">
        <f>+IFERROR(VLOOKUP(Tabla1[[#This Row],[EMPLEADO]],IS[],3,0),"OTROS")</f>
        <v>OTROS</v>
      </c>
      <c r="AQ2101" t="str">
        <f>+IFERROR(VLOOKUP(Tabla1[[#This Row],[EMPLEADO]],IS[[NÓMINA]:[INGENIERO]],2,0),"OTROS")</f>
        <v>OTROS</v>
      </c>
    </row>
    <row r="2102" spans="1:43" x14ac:dyDescent="0.25">
      <c r="A2102" t="s">
        <v>4444</v>
      </c>
      <c r="B2102">
        <v>1</v>
      </c>
      <c r="C2102" t="s">
        <v>4587</v>
      </c>
      <c r="D2102" t="s">
        <v>38</v>
      </c>
      <c r="E2102" t="s">
        <v>133</v>
      </c>
      <c r="F2102" t="s">
        <v>4588</v>
      </c>
      <c r="G2102" s="17" t="s">
        <v>307</v>
      </c>
      <c r="H2102" t="s">
        <v>106</v>
      </c>
      <c r="I2102" t="s">
        <v>43</v>
      </c>
      <c r="J2102" t="s">
        <v>8</v>
      </c>
      <c r="K2102" t="s">
        <v>59</v>
      </c>
      <c r="L2102" t="s">
        <v>309</v>
      </c>
      <c r="M2102" t="s">
        <v>310</v>
      </c>
      <c r="N2102">
        <v>0</v>
      </c>
      <c r="O2102" t="s">
        <v>47</v>
      </c>
      <c r="P2102">
        <v>10</v>
      </c>
      <c r="Q2102" t="s">
        <v>194</v>
      </c>
      <c r="R2102" t="s">
        <v>138</v>
      </c>
      <c r="S2102" t="s">
        <v>139</v>
      </c>
      <c r="T2102" t="s">
        <v>51</v>
      </c>
      <c r="U2102" t="s">
        <v>224</v>
      </c>
      <c r="V2102">
        <v>0.8</v>
      </c>
      <c r="W2102" s="1">
        <v>1258.4000000000003</v>
      </c>
      <c r="X2102">
        <v>1</v>
      </c>
      <c r="Y2102">
        <v>4.7</v>
      </c>
      <c r="Z2102">
        <v>4</v>
      </c>
      <c r="AA2102">
        <v>1.175</v>
      </c>
      <c r="AB2102" s="2">
        <v>4.3750000000000011E-2</v>
      </c>
      <c r="AC2102" s="1">
        <v>-68.818750000000023</v>
      </c>
      <c r="AD2102" s="7">
        <v>43496</v>
      </c>
      <c r="AE2102" s="7">
        <v>43497</v>
      </c>
      <c r="AF2102">
        <v>1</v>
      </c>
      <c r="AG2102" t="s">
        <v>53</v>
      </c>
      <c r="AH2102" s="2">
        <v>0</v>
      </c>
      <c r="AI2102" s="1">
        <v>0</v>
      </c>
      <c r="AJ2102" s="1">
        <v>0</v>
      </c>
      <c r="AK2102" s="6" t="str">
        <f>+IF(Tabla1[[#This Row],[REQUEST_TY]]="SR MANTENIMIENTO CORRECTIVO", "EMERGENCIA", "OTROS")</f>
        <v>EMERGENCIA</v>
      </c>
      <c r="AL2102" s="6" t="str">
        <f>+_xlfn.IFS(Tabla1[[#This Row],[Veces obj]]&lt;=1,"0-1",Tabla1[[#This Row],[Veces obj]]&lt;=2,"1-2",Tabla1[[#This Row],[Veces obj]]&lt;=3,"2-3",TRUE,"&gt;3")</f>
        <v>1-2</v>
      </c>
      <c r="AM2102" s="6" t="str">
        <f>+_xlfn.IFS(MONTH(Tabla1[[#This Row],[MES]])&lt;=3,"Q1",MONTH(Tabla1[[#This Row],[MES]])&lt;=6,"Q2",MONTH(Tabla1[[#This Row],[MES]])&lt;=9,"Q3",TRUE,"Q4")</f>
        <v>Q1</v>
      </c>
      <c r="AN2102" t="str">
        <f>+IFERROR(VLOOKUP(Tabla1[[#This Row],[CUENTA]],CTAS[],2,0),"OTROS")</f>
        <v>OTROS</v>
      </c>
      <c r="AP2102" t="str">
        <f>+IFERROR(VLOOKUP(Tabla1[[#This Row],[EMPLEADO]],IS[],3,0),"OTROS")</f>
        <v>OTROS</v>
      </c>
      <c r="AQ2102" t="str">
        <f>+IFERROR(VLOOKUP(Tabla1[[#This Row],[EMPLEADO]],IS[[NÓMINA]:[INGENIERO]],2,0),"OTROS")</f>
        <v>OTROS</v>
      </c>
    </row>
    <row r="2103" spans="1:43" x14ac:dyDescent="0.25">
      <c r="A2103" t="s">
        <v>36</v>
      </c>
      <c r="B2103">
        <v>1</v>
      </c>
      <c r="C2103" t="s">
        <v>4052</v>
      </c>
      <c r="D2103" t="s">
        <v>38</v>
      </c>
      <c r="E2103" t="s">
        <v>55</v>
      </c>
      <c r="F2103" t="s">
        <v>4053</v>
      </c>
      <c r="G2103" s="17" t="s">
        <v>4054</v>
      </c>
      <c r="H2103" t="s">
        <v>574</v>
      </c>
      <c r="I2103" t="s">
        <v>43</v>
      </c>
      <c r="J2103" t="s">
        <v>8</v>
      </c>
      <c r="K2103" t="s">
        <v>59</v>
      </c>
      <c r="L2103" t="s">
        <v>4055</v>
      </c>
      <c r="M2103" t="s">
        <v>4056</v>
      </c>
      <c r="N2103">
        <v>0</v>
      </c>
      <c r="O2103" t="s">
        <v>47</v>
      </c>
      <c r="P2103">
        <v>162</v>
      </c>
      <c r="Q2103" t="s">
        <v>48</v>
      </c>
      <c r="R2103" t="s">
        <v>63</v>
      </c>
      <c r="S2103" t="s">
        <v>64</v>
      </c>
      <c r="T2103" t="s">
        <v>51</v>
      </c>
      <c r="U2103" t="s">
        <v>96</v>
      </c>
      <c r="V2103">
        <v>1.1000000000000001</v>
      </c>
      <c r="W2103" s="1">
        <v>1501.5000000000002</v>
      </c>
      <c r="X2103">
        <v>1</v>
      </c>
      <c r="Y2103">
        <v>5.92</v>
      </c>
      <c r="Z2103">
        <v>5</v>
      </c>
      <c r="AA2103">
        <v>1.1839999999999999</v>
      </c>
      <c r="AB2103" s="2">
        <v>4.5999999999999985E-2</v>
      </c>
      <c r="AC2103" s="1">
        <v>-62.789999999999978</v>
      </c>
      <c r="AD2103" s="7">
        <v>43486</v>
      </c>
      <c r="AE2103" s="7">
        <v>43486</v>
      </c>
      <c r="AF2103">
        <v>0</v>
      </c>
      <c r="AG2103" t="s">
        <v>53</v>
      </c>
      <c r="AH2103" s="2">
        <v>0</v>
      </c>
      <c r="AI2103" s="1">
        <v>0</v>
      </c>
      <c r="AJ2103" s="1">
        <v>0</v>
      </c>
      <c r="AK2103" s="6" t="str">
        <f>+IF(Tabla1[[#This Row],[REQUEST_TY]]="SR MANTENIMIENTO CORRECTIVO", "EMERGENCIA", "OTROS")</f>
        <v>EMERGENCIA</v>
      </c>
      <c r="AL2103" s="6" t="str">
        <f>+_xlfn.IFS(Tabla1[[#This Row],[Veces obj]]&lt;=1,"0-1",Tabla1[[#This Row],[Veces obj]]&lt;=2,"1-2",Tabla1[[#This Row],[Veces obj]]&lt;=3,"2-3",TRUE,"&gt;3")</f>
        <v>1-2</v>
      </c>
      <c r="AM2103" s="6" t="str">
        <f>+_xlfn.IFS(MONTH(Tabla1[[#This Row],[MES]])&lt;=3,"Q1",MONTH(Tabla1[[#This Row],[MES]])&lt;=6,"Q2",MONTH(Tabla1[[#This Row],[MES]])&lt;=9,"Q3",TRUE,"Q4")</f>
        <v>Q1</v>
      </c>
      <c r="AN2103" t="str">
        <f>+IFERROR(VLOOKUP(Tabla1[[#This Row],[CUENTA]],CTAS[],2,0),"OTROS")</f>
        <v>OTROS</v>
      </c>
      <c r="AP2103" t="str">
        <f>+IFERROR(VLOOKUP(Tabla1[[#This Row],[EMPLEADO]],IS[],3,0),"OTROS")</f>
        <v>OTROS</v>
      </c>
      <c r="AQ2103" t="str">
        <f>+IFERROR(VLOOKUP(Tabla1[[#This Row],[EMPLEADO]],IS[[NÓMINA]:[INGENIERO]],2,0),"OTROS")</f>
        <v>OTROS</v>
      </c>
    </row>
    <row r="2104" spans="1:43" x14ac:dyDescent="0.25">
      <c r="A2104" t="s">
        <v>36</v>
      </c>
      <c r="B2104">
        <v>1</v>
      </c>
      <c r="C2104" t="s">
        <v>3198</v>
      </c>
      <c r="D2104" t="s">
        <v>38</v>
      </c>
      <c r="E2104" t="s">
        <v>147</v>
      </c>
      <c r="F2104" t="s">
        <v>3199</v>
      </c>
      <c r="G2104" s="17" t="s">
        <v>3200</v>
      </c>
      <c r="H2104" t="s">
        <v>784</v>
      </c>
      <c r="I2104" t="s">
        <v>43</v>
      </c>
      <c r="J2104" t="s">
        <v>8</v>
      </c>
      <c r="K2104" t="s">
        <v>1541</v>
      </c>
      <c r="L2104" t="s">
        <v>1542</v>
      </c>
      <c r="M2104" t="s">
        <v>787</v>
      </c>
      <c r="N2104">
        <v>0</v>
      </c>
      <c r="O2104" t="s">
        <v>47</v>
      </c>
      <c r="P2104">
        <v>31</v>
      </c>
      <c r="Q2104" t="s">
        <v>82</v>
      </c>
      <c r="R2104" t="s">
        <v>153</v>
      </c>
      <c r="S2104" t="s">
        <v>50</v>
      </c>
      <c r="T2104" t="s">
        <v>51</v>
      </c>
      <c r="U2104" t="s">
        <v>120</v>
      </c>
      <c r="V2104">
        <v>0.8</v>
      </c>
      <c r="W2104" s="1">
        <v>572.00000000000011</v>
      </c>
      <c r="X2104">
        <v>1</v>
      </c>
      <c r="Y2104">
        <v>4.1399999999999997</v>
      </c>
      <c r="Z2104">
        <v>5</v>
      </c>
      <c r="AA2104">
        <v>0.82799999999999996</v>
      </c>
      <c r="AB2104" s="2">
        <v>0</v>
      </c>
      <c r="AC2104" s="1">
        <v>0</v>
      </c>
      <c r="AD2104" s="7">
        <v>43479</v>
      </c>
      <c r="AE2104" s="7">
        <v>43479</v>
      </c>
      <c r="AF2104">
        <v>0</v>
      </c>
      <c r="AG2104" t="s">
        <v>53</v>
      </c>
      <c r="AH2104" s="2">
        <v>0</v>
      </c>
      <c r="AI2104" s="1">
        <v>0</v>
      </c>
      <c r="AJ2104" s="1">
        <v>0</v>
      </c>
      <c r="AK2104" s="6" t="str">
        <f>+IF(Tabla1[[#This Row],[REQUEST_TY]]="SR MANTENIMIENTO CORRECTIVO", "EMERGENCIA", "OTROS")</f>
        <v>EMERGENCIA</v>
      </c>
      <c r="AL2104" s="6" t="str">
        <f>+_xlfn.IFS(Tabla1[[#This Row],[Veces obj]]&lt;=1,"0-1",Tabla1[[#This Row],[Veces obj]]&lt;=2,"1-2",Tabla1[[#This Row],[Veces obj]]&lt;=3,"2-3",TRUE,"&gt;3")</f>
        <v>0-1</v>
      </c>
      <c r="AM2104" s="6" t="str">
        <f>+_xlfn.IFS(MONTH(Tabla1[[#This Row],[MES]])&lt;=3,"Q1",MONTH(Tabla1[[#This Row],[MES]])&lt;=6,"Q2",MONTH(Tabla1[[#This Row],[MES]])&lt;=9,"Q3",TRUE,"Q4")</f>
        <v>Q1</v>
      </c>
      <c r="AN2104" t="str">
        <f>+IFERROR(VLOOKUP(Tabla1[[#This Row],[CUENTA]],CTAS[],2,0),"OTROS")</f>
        <v>OTROS</v>
      </c>
      <c r="AP2104" t="str">
        <f>+IFERROR(VLOOKUP(Tabla1[[#This Row],[EMPLEADO]],IS[],3,0),"OTROS")</f>
        <v>OTROS</v>
      </c>
      <c r="AQ2104" t="str">
        <f>+IFERROR(VLOOKUP(Tabla1[[#This Row],[EMPLEADO]],IS[[NÓMINA]:[INGENIERO]],2,0),"OTROS")</f>
        <v>OTROS</v>
      </c>
    </row>
    <row r="2105" spans="1:43" x14ac:dyDescent="0.25">
      <c r="A2105" t="s">
        <v>36</v>
      </c>
      <c r="B2105">
        <v>1</v>
      </c>
      <c r="C2105" t="s">
        <v>4059</v>
      </c>
      <c r="D2105" t="s">
        <v>38</v>
      </c>
      <c r="E2105" t="s">
        <v>725</v>
      </c>
      <c r="F2105" t="s">
        <v>4060</v>
      </c>
      <c r="G2105" s="17" t="s">
        <v>4061</v>
      </c>
      <c r="H2105" t="s">
        <v>101</v>
      </c>
      <c r="I2105" t="s">
        <v>43</v>
      </c>
      <c r="J2105" t="s">
        <v>8</v>
      </c>
      <c r="K2105" t="s">
        <v>102</v>
      </c>
      <c r="L2105" t="s">
        <v>517</v>
      </c>
      <c r="M2105" t="s">
        <v>518</v>
      </c>
      <c r="N2105">
        <v>0</v>
      </c>
      <c r="O2105" t="s">
        <v>105</v>
      </c>
      <c r="P2105">
        <v>82</v>
      </c>
      <c r="Q2105" t="s">
        <v>48</v>
      </c>
      <c r="R2105" t="s">
        <v>223</v>
      </c>
      <c r="S2105" t="s">
        <v>139</v>
      </c>
      <c r="T2105" t="s">
        <v>51</v>
      </c>
      <c r="U2105" t="s">
        <v>353</v>
      </c>
      <c r="V2105">
        <v>1.1499999999999999</v>
      </c>
      <c r="W2105" s="1">
        <v>923.44999999999993</v>
      </c>
      <c r="X2105">
        <v>1</v>
      </c>
      <c r="Y2105">
        <v>4.75</v>
      </c>
      <c r="Z2105">
        <v>4</v>
      </c>
      <c r="AA2105">
        <v>1.1875</v>
      </c>
      <c r="AB2105" s="2">
        <v>4.6875E-2</v>
      </c>
      <c r="AC2105" s="1">
        <v>-37.640625</v>
      </c>
      <c r="AD2105" s="7">
        <v>43494</v>
      </c>
      <c r="AE2105" s="7">
        <v>43494</v>
      </c>
      <c r="AF2105">
        <v>0</v>
      </c>
      <c r="AG2105" t="s">
        <v>53</v>
      </c>
      <c r="AH2105" s="2">
        <v>0</v>
      </c>
      <c r="AI2105" s="1">
        <v>0</v>
      </c>
      <c r="AJ2105" s="1">
        <v>0</v>
      </c>
      <c r="AK2105" s="6" t="str">
        <f>+IF(Tabla1[[#This Row],[REQUEST_TY]]="SR MANTENIMIENTO CORRECTIVO", "EMERGENCIA", "OTROS")</f>
        <v>EMERGENCIA</v>
      </c>
      <c r="AL2105" s="6" t="str">
        <f>+_xlfn.IFS(Tabla1[[#This Row],[Veces obj]]&lt;=1,"0-1",Tabla1[[#This Row],[Veces obj]]&lt;=2,"1-2",Tabla1[[#This Row],[Veces obj]]&lt;=3,"2-3",TRUE,"&gt;3")</f>
        <v>1-2</v>
      </c>
      <c r="AM2105" s="6" t="str">
        <f>+_xlfn.IFS(MONTH(Tabla1[[#This Row],[MES]])&lt;=3,"Q1",MONTH(Tabla1[[#This Row],[MES]])&lt;=6,"Q2",MONTH(Tabla1[[#This Row],[MES]])&lt;=9,"Q3",TRUE,"Q4")</f>
        <v>Q1</v>
      </c>
      <c r="AN2105" t="str">
        <f>+IFERROR(VLOOKUP(Tabla1[[#This Row],[CUENTA]],CTAS[],2,0),"OTROS")</f>
        <v>OTROS</v>
      </c>
      <c r="AP2105" t="str">
        <f>+IFERROR(VLOOKUP(Tabla1[[#This Row],[EMPLEADO]],IS[],3,0),"OTROS")</f>
        <v>OTROS</v>
      </c>
      <c r="AQ2105" t="str">
        <f>+IFERROR(VLOOKUP(Tabla1[[#This Row],[EMPLEADO]],IS[[NÓMINA]:[INGENIERO]],2,0),"OTROS")</f>
        <v>OTROS</v>
      </c>
    </row>
    <row r="2106" spans="1:43" x14ac:dyDescent="0.25">
      <c r="A2106" t="s">
        <v>4444</v>
      </c>
      <c r="B2106">
        <v>1</v>
      </c>
      <c r="C2106" t="s">
        <v>6610</v>
      </c>
      <c r="D2106" t="s">
        <v>3370</v>
      </c>
      <c r="E2106" t="s">
        <v>67</v>
      </c>
      <c r="F2106" t="s">
        <v>6611</v>
      </c>
      <c r="G2106" s="17" t="s">
        <v>6612</v>
      </c>
      <c r="H2106" t="s">
        <v>784</v>
      </c>
      <c r="I2106" t="s">
        <v>43</v>
      </c>
      <c r="J2106" t="s">
        <v>8</v>
      </c>
      <c r="K2106" t="s">
        <v>71</v>
      </c>
      <c r="L2106" t="s">
        <v>6613</v>
      </c>
      <c r="M2106" t="s">
        <v>387</v>
      </c>
      <c r="N2106">
        <v>0</v>
      </c>
      <c r="O2106" t="s">
        <v>47</v>
      </c>
      <c r="P2106" t="s">
        <v>822</v>
      </c>
      <c r="Q2106" t="s">
        <v>48</v>
      </c>
      <c r="R2106" t="s">
        <v>74</v>
      </c>
      <c r="S2106" t="s">
        <v>50</v>
      </c>
      <c r="T2106" t="s">
        <v>51</v>
      </c>
      <c r="U2106" t="s">
        <v>52</v>
      </c>
      <c r="V2106">
        <v>1</v>
      </c>
      <c r="W2106" s="1">
        <v>1072.5000000000002</v>
      </c>
      <c r="X2106">
        <v>0</v>
      </c>
      <c r="Y2106">
        <v>5</v>
      </c>
      <c r="Z2106">
        <v>5</v>
      </c>
      <c r="AA2106">
        <v>1</v>
      </c>
      <c r="AB2106" s="2">
        <v>0</v>
      </c>
      <c r="AC2106" s="1">
        <v>0</v>
      </c>
      <c r="AD2106" s="7">
        <v>43515</v>
      </c>
      <c r="AE2106" s="7">
        <v>43516</v>
      </c>
      <c r="AF2106">
        <v>1</v>
      </c>
      <c r="AG2106" t="s">
        <v>53</v>
      </c>
      <c r="AH2106" s="2">
        <v>0</v>
      </c>
      <c r="AI2106" s="1">
        <v>0</v>
      </c>
      <c r="AJ2106" s="1">
        <v>0</v>
      </c>
      <c r="AK2106" s="6" t="str">
        <f>+IF(Tabla1[[#This Row],[REQUEST_TY]]="SR MANTENIMIENTO CORRECTIVO", "EMERGENCIA", "OTROS")</f>
        <v>OTROS</v>
      </c>
      <c r="AL2106" s="6" t="str">
        <f>+_xlfn.IFS(Tabla1[[#This Row],[Veces obj]]&lt;=1,"0-1",Tabla1[[#This Row],[Veces obj]]&lt;=2,"1-2",Tabla1[[#This Row],[Veces obj]]&lt;=3,"2-3",TRUE,"&gt;3")</f>
        <v>0-1</v>
      </c>
      <c r="AM2106" s="6" t="str">
        <f>+_xlfn.IFS(MONTH(Tabla1[[#This Row],[MES]])&lt;=3,"Q1",MONTH(Tabla1[[#This Row],[MES]])&lt;=6,"Q2",MONTH(Tabla1[[#This Row],[MES]])&lt;=9,"Q3",TRUE,"Q4")</f>
        <v>Q1</v>
      </c>
      <c r="AN2106" t="str">
        <f>+IFERROR(VLOOKUP(Tabla1[[#This Row],[CUENTA]],CTAS[],2,0),"OTROS")</f>
        <v>OTROS</v>
      </c>
      <c r="AP2106" t="str">
        <f>+IFERROR(VLOOKUP(Tabla1[[#This Row],[EMPLEADO]],IS[],3,0),"OTROS")</f>
        <v>OTROS</v>
      </c>
      <c r="AQ2106" t="str">
        <f>+IFERROR(VLOOKUP(Tabla1[[#This Row],[EMPLEADO]],IS[[NÓMINA]:[INGENIERO]],2,0),"OTROS")</f>
        <v>OTROS</v>
      </c>
    </row>
    <row r="2107" spans="1:43" x14ac:dyDescent="0.25">
      <c r="A2107" t="s">
        <v>4444</v>
      </c>
      <c r="B2107">
        <v>1</v>
      </c>
      <c r="C2107" t="s">
        <v>5032</v>
      </c>
      <c r="D2107" t="s">
        <v>38</v>
      </c>
      <c r="E2107" t="s">
        <v>814</v>
      </c>
      <c r="F2107" t="s">
        <v>5033</v>
      </c>
      <c r="G2107" s="17" t="s">
        <v>5034</v>
      </c>
      <c r="H2107" t="s">
        <v>1572</v>
      </c>
      <c r="I2107" t="s">
        <v>43</v>
      </c>
      <c r="J2107" t="s">
        <v>8</v>
      </c>
      <c r="K2107" t="s">
        <v>5035</v>
      </c>
      <c r="L2107" t="s">
        <v>5036</v>
      </c>
      <c r="M2107" t="s">
        <v>1574</v>
      </c>
      <c r="N2107">
        <v>0</v>
      </c>
      <c r="O2107" t="s">
        <v>47</v>
      </c>
      <c r="P2107">
        <v>146</v>
      </c>
      <c r="Q2107" t="s">
        <v>48</v>
      </c>
      <c r="R2107" t="s">
        <v>95</v>
      </c>
      <c r="S2107" t="s">
        <v>64</v>
      </c>
      <c r="T2107" t="s">
        <v>51</v>
      </c>
      <c r="U2107" t="s">
        <v>96</v>
      </c>
      <c r="V2107">
        <v>1.1000000000000001</v>
      </c>
      <c r="W2107" s="1">
        <v>1501.5000000000002</v>
      </c>
      <c r="X2107">
        <v>1</v>
      </c>
      <c r="Y2107">
        <v>5.97</v>
      </c>
      <c r="Z2107">
        <v>5</v>
      </c>
      <c r="AA2107">
        <v>1.194</v>
      </c>
      <c r="AB2107" s="2">
        <v>4.8499999999999988E-2</v>
      </c>
      <c r="AC2107" s="1">
        <v>-66.202499999999986</v>
      </c>
      <c r="AD2107" s="7">
        <v>43502</v>
      </c>
      <c r="AE2107" s="7">
        <v>43502</v>
      </c>
      <c r="AF2107">
        <v>0</v>
      </c>
      <c r="AG2107" t="s">
        <v>53</v>
      </c>
      <c r="AH2107" s="2">
        <v>0</v>
      </c>
      <c r="AI2107" s="1">
        <v>0</v>
      </c>
      <c r="AJ2107" s="1">
        <v>0</v>
      </c>
      <c r="AK2107" s="6" t="str">
        <f>+IF(Tabla1[[#This Row],[REQUEST_TY]]="SR MANTENIMIENTO CORRECTIVO", "EMERGENCIA", "OTROS")</f>
        <v>EMERGENCIA</v>
      </c>
      <c r="AL2107" s="6" t="str">
        <f>+_xlfn.IFS(Tabla1[[#This Row],[Veces obj]]&lt;=1,"0-1",Tabla1[[#This Row],[Veces obj]]&lt;=2,"1-2",Tabla1[[#This Row],[Veces obj]]&lt;=3,"2-3",TRUE,"&gt;3")</f>
        <v>1-2</v>
      </c>
      <c r="AM2107" s="6" t="str">
        <f>+_xlfn.IFS(MONTH(Tabla1[[#This Row],[MES]])&lt;=3,"Q1",MONTH(Tabla1[[#This Row],[MES]])&lt;=6,"Q2",MONTH(Tabla1[[#This Row],[MES]])&lt;=9,"Q3",TRUE,"Q4")</f>
        <v>Q1</v>
      </c>
      <c r="AN2107" t="str">
        <f>+IFERROR(VLOOKUP(Tabla1[[#This Row],[CUENTA]],CTAS[],2,0),"OTROS")</f>
        <v>OTROS</v>
      </c>
      <c r="AP2107" t="str">
        <f>+IFERROR(VLOOKUP(Tabla1[[#This Row],[EMPLEADO]],IS[],3,0),"OTROS")</f>
        <v>OTROS</v>
      </c>
      <c r="AQ2107" t="str">
        <f>+IFERROR(VLOOKUP(Tabla1[[#This Row],[EMPLEADO]],IS[[NÓMINA]:[INGENIERO]],2,0),"OTROS")</f>
        <v>OTROS</v>
      </c>
    </row>
    <row r="2108" spans="1:43" x14ac:dyDescent="0.25">
      <c r="A2108" t="s">
        <v>36</v>
      </c>
      <c r="B2108">
        <v>1</v>
      </c>
      <c r="C2108" t="s">
        <v>4066</v>
      </c>
      <c r="D2108" t="s">
        <v>38</v>
      </c>
      <c r="E2108" t="s">
        <v>4018</v>
      </c>
      <c r="F2108" t="s">
        <v>4067</v>
      </c>
      <c r="G2108" s="17" t="s">
        <v>4020</v>
      </c>
      <c r="H2108" t="s">
        <v>915</v>
      </c>
      <c r="I2108" t="s">
        <v>43</v>
      </c>
      <c r="J2108" t="s">
        <v>8</v>
      </c>
      <c r="K2108" t="s">
        <v>102</v>
      </c>
      <c r="L2108" t="s">
        <v>376</v>
      </c>
      <c r="M2108" t="s">
        <v>310</v>
      </c>
      <c r="N2108">
        <v>0</v>
      </c>
      <c r="O2108" t="s">
        <v>47</v>
      </c>
      <c r="P2108">
        <v>25</v>
      </c>
      <c r="Q2108" t="s">
        <v>62</v>
      </c>
      <c r="R2108" t="s">
        <v>138</v>
      </c>
      <c r="S2108" t="s">
        <v>139</v>
      </c>
      <c r="T2108" t="s">
        <v>51</v>
      </c>
      <c r="U2108" t="s">
        <v>262</v>
      </c>
      <c r="V2108">
        <v>1.05</v>
      </c>
      <c r="W2108" s="1">
        <v>1651.6500000000003</v>
      </c>
      <c r="X2108">
        <v>1</v>
      </c>
      <c r="Y2108">
        <v>4.78</v>
      </c>
      <c r="Z2108">
        <v>4</v>
      </c>
      <c r="AA2108">
        <v>1.1950000000000001</v>
      </c>
      <c r="AB2108" s="2">
        <v>4.8750000000000016E-2</v>
      </c>
      <c r="AC2108" s="1">
        <v>-76.683750000000032</v>
      </c>
      <c r="AD2108" s="7">
        <v>43487</v>
      </c>
      <c r="AE2108" s="7">
        <v>43487</v>
      </c>
      <c r="AF2108">
        <v>0</v>
      </c>
      <c r="AG2108" t="s">
        <v>53</v>
      </c>
      <c r="AH2108" s="2">
        <v>0</v>
      </c>
      <c r="AI2108" s="1">
        <v>0</v>
      </c>
      <c r="AJ2108" s="1">
        <v>0</v>
      </c>
      <c r="AK2108" s="6" t="str">
        <f>+IF(Tabla1[[#This Row],[REQUEST_TY]]="SR MANTENIMIENTO CORRECTIVO", "EMERGENCIA", "OTROS")</f>
        <v>EMERGENCIA</v>
      </c>
      <c r="AL2108" s="6" t="str">
        <f>+_xlfn.IFS(Tabla1[[#This Row],[Veces obj]]&lt;=1,"0-1",Tabla1[[#This Row],[Veces obj]]&lt;=2,"1-2",Tabla1[[#This Row],[Veces obj]]&lt;=3,"2-3",TRUE,"&gt;3")</f>
        <v>1-2</v>
      </c>
      <c r="AM2108" s="6" t="str">
        <f>+_xlfn.IFS(MONTH(Tabla1[[#This Row],[MES]])&lt;=3,"Q1",MONTH(Tabla1[[#This Row],[MES]])&lt;=6,"Q2",MONTH(Tabla1[[#This Row],[MES]])&lt;=9,"Q3",TRUE,"Q4")</f>
        <v>Q1</v>
      </c>
      <c r="AN2108" t="str">
        <f>+IFERROR(VLOOKUP(Tabla1[[#This Row],[CUENTA]],CTAS[],2,0),"OTROS")</f>
        <v>OTROS</v>
      </c>
      <c r="AP2108" t="str">
        <f>+IFERROR(VLOOKUP(Tabla1[[#This Row],[EMPLEADO]],IS[],3,0),"OTROS")</f>
        <v>OTROS</v>
      </c>
      <c r="AQ2108" t="str">
        <f>+IFERROR(VLOOKUP(Tabla1[[#This Row],[EMPLEADO]],IS[[NÓMINA]:[INGENIERO]],2,0),"OTROS")</f>
        <v>OTROS</v>
      </c>
    </row>
    <row r="2109" spans="1:43" x14ac:dyDescent="0.25">
      <c r="A2109" t="s">
        <v>36</v>
      </c>
      <c r="B2109">
        <v>1</v>
      </c>
      <c r="C2109" t="s">
        <v>4068</v>
      </c>
      <c r="D2109" t="s">
        <v>38</v>
      </c>
      <c r="E2109" t="s">
        <v>258</v>
      </c>
      <c r="F2109" t="s">
        <v>2658</v>
      </c>
      <c r="G2109" s="17" t="s">
        <v>1736</v>
      </c>
      <c r="H2109" t="s">
        <v>136</v>
      </c>
      <c r="I2109" t="s">
        <v>43</v>
      </c>
      <c r="J2109" t="s">
        <v>8</v>
      </c>
      <c r="K2109" t="s">
        <v>1737</v>
      </c>
      <c r="L2109" t="s">
        <v>1738</v>
      </c>
      <c r="M2109" t="s">
        <v>736</v>
      </c>
      <c r="N2109">
        <v>0</v>
      </c>
      <c r="O2109" t="s">
        <v>47</v>
      </c>
      <c r="P2109">
        <v>7</v>
      </c>
      <c r="Q2109" t="s">
        <v>194</v>
      </c>
      <c r="R2109" t="s">
        <v>138</v>
      </c>
      <c r="S2109" t="s">
        <v>139</v>
      </c>
      <c r="T2109" t="s">
        <v>51</v>
      </c>
      <c r="U2109" t="s">
        <v>224</v>
      </c>
      <c r="V2109">
        <v>0.8</v>
      </c>
      <c r="W2109" s="1">
        <v>1258.4000000000003</v>
      </c>
      <c r="X2109">
        <v>1</v>
      </c>
      <c r="Y2109">
        <v>4.87</v>
      </c>
      <c r="Z2109">
        <v>4</v>
      </c>
      <c r="AA2109">
        <v>1.2175</v>
      </c>
      <c r="AB2109" s="2">
        <v>5.4375000000000007E-2</v>
      </c>
      <c r="AC2109" s="1">
        <v>-85.531875000000028</v>
      </c>
      <c r="AD2109" s="7">
        <v>43473</v>
      </c>
      <c r="AE2109" s="7">
        <v>43473</v>
      </c>
      <c r="AF2109">
        <v>0</v>
      </c>
      <c r="AG2109" t="s">
        <v>53</v>
      </c>
      <c r="AH2109" s="2">
        <v>0</v>
      </c>
      <c r="AI2109" s="1">
        <v>0</v>
      </c>
      <c r="AJ2109" s="1">
        <v>0</v>
      </c>
      <c r="AK2109" s="6" t="str">
        <f>+IF(Tabla1[[#This Row],[REQUEST_TY]]="SR MANTENIMIENTO CORRECTIVO", "EMERGENCIA", "OTROS")</f>
        <v>EMERGENCIA</v>
      </c>
      <c r="AL2109" s="6" t="str">
        <f>+_xlfn.IFS(Tabla1[[#This Row],[Veces obj]]&lt;=1,"0-1",Tabla1[[#This Row],[Veces obj]]&lt;=2,"1-2",Tabla1[[#This Row],[Veces obj]]&lt;=3,"2-3",TRUE,"&gt;3")</f>
        <v>1-2</v>
      </c>
      <c r="AM2109" s="6" t="str">
        <f>+_xlfn.IFS(MONTH(Tabla1[[#This Row],[MES]])&lt;=3,"Q1",MONTH(Tabla1[[#This Row],[MES]])&lt;=6,"Q2",MONTH(Tabla1[[#This Row],[MES]])&lt;=9,"Q3",TRUE,"Q4")</f>
        <v>Q1</v>
      </c>
      <c r="AN2109" t="str">
        <f>+IFERROR(VLOOKUP(Tabla1[[#This Row],[CUENTA]],CTAS[],2,0),"OTROS")</f>
        <v>OTROS</v>
      </c>
      <c r="AP2109" t="str">
        <f>+IFERROR(VLOOKUP(Tabla1[[#This Row],[EMPLEADO]],IS[],3,0),"OTROS")</f>
        <v>OTROS</v>
      </c>
      <c r="AQ2109" t="str">
        <f>+IFERROR(VLOOKUP(Tabla1[[#This Row],[EMPLEADO]],IS[[NÓMINA]:[INGENIERO]],2,0),"OTROS")</f>
        <v>OTROS</v>
      </c>
    </row>
    <row r="2110" spans="1:43" x14ac:dyDescent="0.25">
      <c r="A2110" t="s">
        <v>36</v>
      </c>
      <c r="B2110">
        <v>1</v>
      </c>
      <c r="C2110" t="s">
        <v>4069</v>
      </c>
      <c r="D2110" t="s">
        <v>38</v>
      </c>
      <c r="E2110" t="s">
        <v>258</v>
      </c>
      <c r="F2110" t="s">
        <v>4070</v>
      </c>
      <c r="G2110" s="17" t="s">
        <v>2818</v>
      </c>
      <c r="H2110" t="s">
        <v>1572</v>
      </c>
      <c r="I2110" t="s">
        <v>43</v>
      </c>
      <c r="J2110" t="s">
        <v>8</v>
      </c>
      <c r="K2110" t="s">
        <v>59</v>
      </c>
      <c r="L2110" t="s">
        <v>2819</v>
      </c>
      <c r="M2110" t="s">
        <v>2820</v>
      </c>
      <c r="N2110">
        <v>0</v>
      </c>
      <c r="O2110" t="s">
        <v>47</v>
      </c>
      <c r="P2110">
        <v>10</v>
      </c>
      <c r="Q2110" t="s">
        <v>194</v>
      </c>
      <c r="R2110" t="s">
        <v>138</v>
      </c>
      <c r="S2110" t="s">
        <v>139</v>
      </c>
      <c r="T2110" t="s">
        <v>51</v>
      </c>
      <c r="U2110" t="s">
        <v>224</v>
      </c>
      <c r="V2110">
        <v>0.8</v>
      </c>
      <c r="W2110" s="1">
        <v>1258.4000000000003</v>
      </c>
      <c r="X2110">
        <v>1</v>
      </c>
      <c r="Y2110">
        <v>4.87</v>
      </c>
      <c r="Z2110">
        <v>4</v>
      </c>
      <c r="AA2110">
        <v>1.2175</v>
      </c>
      <c r="AB2110" s="2">
        <v>5.4375000000000007E-2</v>
      </c>
      <c r="AC2110" s="1">
        <v>-85.531875000000028</v>
      </c>
      <c r="AD2110" s="7">
        <v>43483</v>
      </c>
      <c r="AE2110" s="7">
        <v>43483</v>
      </c>
      <c r="AF2110">
        <v>0</v>
      </c>
      <c r="AG2110" t="s">
        <v>53</v>
      </c>
      <c r="AH2110" s="2">
        <v>0</v>
      </c>
      <c r="AI2110" s="1">
        <v>0</v>
      </c>
      <c r="AJ2110" s="1">
        <v>0</v>
      </c>
      <c r="AK2110" s="6" t="str">
        <f>+IF(Tabla1[[#This Row],[REQUEST_TY]]="SR MANTENIMIENTO CORRECTIVO", "EMERGENCIA", "OTROS")</f>
        <v>EMERGENCIA</v>
      </c>
      <c r="AL2110" s="6" t="str">
        <f>+_xlfn.IFS(Tabla1[[#This Row],[Veces obj]]&lt;=1,"0-1",Tabla1[[#This Row],[Veces obj]]&lt;=2,"1-2",Tabla1[[#This Row],[Veces obj]]&lt;=3,"2-3",TRUE,"&gt;3")</f>
        <v>1-2</v>
      </c>
      <c r="AM2110" s="6" t="str">
        <f>+_xlfn.IFS(MONTH(Tabla1[[#This Row],[MES]])&lt;=3,"Q1",MONTH(Tabla1[[#This Row],[MES]])&lt;=6,"Q2",MONTH(Tabla1[[#This Row],[MES]])&lt;=9,"Q3",TRUE,"Q4")</f>
        <v>Q1</v>
      </c>
      <c r="AN2110" t="str">
        <f>+IFERROR(VLOOKUP(Tabla1[[#This Row],[CUENTA]],CTAS[],2,0),"OTROS")</f>
        <v>OTROS</v>
      </c>
      <c r="AP2110" t="str">
        <f>+IFERROR(VLOOKUP(Tabla1[[#This Row],[EMPLEADO]],IS[],3,0),"OTROS")</f>
        <v>OTROS</v>
      </c>
      <c r="AQ2110" t="str">
        <f>+IFERROR(VLOOKUP(Tabla1[[#This Row],[EMPLEADO]],IS[[NÓMINA]:[INGENIERO]],2,0),"OTROS")</f>
        <v>OTROS</v>
      </c>
    </row>
    <row r="2111" spans="1:43" x14ac:dyDescent="0.25">
      <c r="A2111" t="s">
        <v>36</v>
      </c>
      <c r="B2111">
        <v>1</v>
      </c>
      <c r="C2111" t="s">
        <v>4071</v>
      </c>
      <c r="D2111" t="s">
        <v>38</v>
      </c>
      <c r="E2111" t="s">
        <v>133</v>
      </c>
      <c r="F2111" t="s">
        <v>4072</v>
      </c>
      <c r="G2111" s="17" t="s">
        <v>408</v>
      </c>
      <c r="H2111" t="s">
        <v>1211</v>
      </c>
      <c r="I2111" t="s">
        <v>43</v>
      </c>
      <c r="J2111" t="s">
        <v>8</v>
      </c>
      <c r="K2111" t="s">
        <v>59</v>
      </c>
      <c r="L2111" t="s">
        <v>410</v>
      </c>
      <c r="M2111" t="s">
        <v>411</v>
      </c>
      <c r="N2111">
        <v>0</v>
      </c>
      <c r="O2111" t="s">
        <v>47</v>
      </c>
      <c r="P2111">
        <v>44</v>
      </c>
      <c r="Q2111" t="s">
        <v>82</v>
      </c>
      <c r="R2111" t="s">
        <v>138</v>
      </c>
      <c r="S2111" t="s">
        <v>139</v>
      </c>
      <c r="T2111" t="s">
        <v>51</v>
      </c>
      <c r="U2111" t="s">
        <v>140</v>
      </c>
      <c r="V2111">
        <v>1.1000000000000001</v>
      </c>
      <c r="W2111" s="1">
        <v>1730.3000000000004</v>
      </c>
      <c r="X2111">
        <v>1</v>
      </c>
      <c r="Y2111">
        <v>4.8899999999999997</v>
      </c>
      <c r="Z2111">
        <v>4</v>
      </c>
      <c r="AA2111">
        <v>1.2224999999999999</v>
      </c>
      <c r="AB2111" s="2">
        <v>5.562499999999998E-2</v>
      </c>
      <c r="AC2111" s="1">
        <v>-87.498124999999987</v>
      </c>
      <c r="AD2111" s="7">
        <v>43479</v>
      </c>
      <c r="AE2111" s="7">
        <v>43480</v>
      </c>
      <c r="AF2111">
        <v>1</v>
      </c>
      <c r="AG2111" t="s">
        <v>53</v>
      </c>
      <c r="AH2111" s="2">
        <v>0</v>
      </c>
      <c r="AI2111" s="1">
        <v>0</v>
      </c>
      <c r="AJ2111" s="1">
        <v>0</v>
      </c>
      <c r="AK2111" s="6" t="str">
        <f>+IF(Tabla1[[#This Row],[REQUEST_TY]]="SR MANTENIMIENTO CORRECTIVO", "EMERGENCIA", "OTROS")</f>
        <v>EMERGENCIA</v>
      </c>
      <c r="AL2111" s="6" t="str">
        <f>+_xlfn.IFS(Tabla1[[#This Row],[Veces obj]]&lt;=1,"0-1",Tabla1[[#This Row],[Veces obj]]&lt;=2,"1-2",Tabla1[[#This Row],[Veces obj]]&lt;=3,"2-3",TRUE,"&gt;3")</f>
        <v>1-2</v>
      </c>
      <c r="AM2111" s="6" t="str">
        <f>+_xlfn.IFS(MONTH(Tabla1[[#This Row],[MES]])&lt;=3,"Q1",MONTH(Tabla1[[#This Row],[MES]])&lt;=6,"Q2",MONTH(Tabla1[[#This Row],[MES]])&lt;=9,"Q3",TRUE,"Q4")</f>
        <v>Q1</v>
      </c>
      <c r="AN2111" t="str">
        <f>+IFERROR(VLOOKUP(Tabla1[[#This Row],[CUENTA]],CTAS[],2,0),"OTROS")</f>
        <v>OTROS</v>
      </c>
      <c r="AP2111" t="str">
        <f>+IFERROR(VLOOKUP(Tabla1[[#This Row],[EMPLEADO]],IS[],3,0),"OTROS")</f>
        <v>OTROS</v>
      </c>
      <c r="AQ2111" t="str">
        <f>+IFERROR(VLOOKUP(Tabla1[[#This Row],[EMPLEADO]],IS[[NÓMINA]:[INGENIERO]],2,0),"OTROS")</f>
        <v>OTROS</v>
      </c>
    </row>
    <row r="2112" spans="1:43" x14ac:dyDescent="0.25">
      <c r="A2112" t="s">
        <v>36</v>
      </c>
      <c r="B2112">
        <v>1</v>
      </c>
      <c r="C2112" t="s">
        <v>4073</v>
      </c>
      <c r="D2112" t="s">
        <v>38</v>
      </c>
      <c r="E2112" t="s">
        <v>98</v>
      </c>
      <c r="F2112" t="s">
        <v>4074</v>
      </c>
      <c r="G2112" s="17" t="s">
        <v>1105</v>
      </c>
      <c r="H2112" t="s">
        <v>246</v>
      </c>
      <c r="I2112" t="s">
        <v>43</v>
      </c>
      <c r="J2112" t="s">
        <v>8</v>
      </c>
      <c r="K2112" t="s">
        <v>102</v>
      </c>
      <c r="L2112" t="s">
        <v>1106</v>
      </c>
      <c r="M2112" t="s">
        <v>714</v>
      </c>
      <c r="N2112">
        <v>0</v>
      </c>
      <c r="O2112" t="s">
        <v>105</v>
      </c>
      <c r="P2112">
        <v>20</v>
      </c>
      <c r="Q2112" t="s">
        <v>62</v>
      </c>
      <c r="R2112" t="s">
        <v>63</v>
      </c>
      <c r="S2112" t="s">
        <v>64</v>
      </c>
      <c r="T2112" t="s">
        <v>51</v>
      </c>
      <c r="U2112" t="s">
        <v>65</v>
      </c>
      <c r="V2112">
        <v>0.8</v>
      </c>
      <c r="W2112" s="1">
        <v>524</v>
      </c>
      <c r="X2112">
        <v>1</v>
      </c>
      <c r="Y2112">
        <v>6.17</v>
      </c>
      <c r="Z2112">
        <v>5</v>
      </c>
      <c r="AA2112">
        <v>1.234</v>
      </c>
      <c r="AB2112" s="2">
        <v>5.8499999999999996E-2</v>
      </c>
      <c r="AC2112" s="1">
        <v>-38.317499999999995</v>
      </c>
      <c r="AD2112" s="7">
        <v>43489</v>
      </c>
      <c r="AE2112" s="7">
        <v>43489</v>
      </c>
      <c r="AF2112">
        <v>0</v>
      </c>
      <c r="AG2112" t="s">
        <v>53</v>
      </c>
      <c r="AH2112" s="2">
        <v>0</v>
      </c>
      <c r="AI2112" s="1">
        <v>0</v>
      </c>
      <c r="AJ2112" s="1">
        <v>0</v>
      </c>
      <c r="AK2112" s="6" t="str">
        <f>+IF(Tabla1[[#This Row],[REQUEST_TY]]="SR MANTENIMIENTO CORRECTIVO", "EMERGENCIA", "OTROS")</f>
        <v>EMERGENCIA</v>
      </c>
      <c r="AL2112" s="6" t="str">
        <f>+_xlfn.IFS(Tabla1[[#This Row],[Veces obj]]&lt;=1,"0-1",Tabla1[[#This Row],[Veces obj]]&lt;=2,"1-2",Tabla1[[#This Row],[Veces obj]]&lt;=3,"2-3",TRUE,"&gt;3")</f>
        <v>1-2</v>
      </c>
      <c r="AM2112" s="6" t="str">
        <f>+_xlfn.IFS(MONTH(Tabla1[[#This Row],[MES]])&lt;=3,"Q1",MONTH(Tabla1[[#This Row],[MES]])&lt;=6,"Q2",MONTH(Tabla1[[#This Row],[MES]])&lt;=9,"Q3",TRUE,"Q4")</f>
        <v>Q1</v>
      </c>
      <c r="AN2112" t="str">
        <f>+IFERROR(VLOOKUP(Tabla1[[#This Row],[CUENTA]],CTAS[],2,0),"OTROS")</f>
        <v>OTROS</v>
      </c>
      <c r="AP2112" t="str">
        <f>+IFERROR(VLOOKUP(Tabla1[[#This Row],[EMPLEADO]],IS[],3,0),"OTROS")</f>
        <v>OTROS</v>
      </c>
      <c r="AQ2112" t="str">
        <f>+IFERROR(VLOOKUP(Tabla1[[#This Row],[EMPLEADO]],IS[[NÓMINA]:[INGENIERO]],2,0),"OTROS")</f>
        <v>OTROS</v>
      </c>
    </row>
    <row r="2113" spans="1:43" x14ac:dyDescent="0.25">
      <c r="A2113" t="s">
        <v>4444</v>
      </c>
      <c r="B2113">
        <v>1</v>
      </c>
      <c r="C2113" t="s">
        <v>4807</v>
      </c>
      <c r="D2113" t="s">
        <v>38</v>
      </c>
      <c r="E2113" t="s">
        <v>373</v>
      </c>
      <c r="F2113" t="s">
        <v>4808</v>
      </c>
      <c r="G2113" s="17" t="s">
        <v>4809</v>
      </c>
      <c r="H2113" t="s">
        <v>271</v>
      </c>
      <c r="I2113" t="s">
        <v>43</v>
      </c>
      <c r="J2113" t="s">
        <v>8</v>
      </c>
      <c r="K2113" t="s">
        <v>102</v>
      </c>
      <c r="L2113" t="s">
        <v>3099</v>
      </c>
      <c r="M2113" t="s">
        <v>3100</v>
      </c>
      <c r="N2113">
        <v>0</v>
      </c>
      <c r="O2113" t="s">
        <v>105</v>
      </c>
      <c r="P2113">
        <v>210</v>
      </c>
      <c r="Q2113" t="s">
        <v>48</v>
      </c>
      <c r="R2113" t="s">
        <v>153</v>
      </c>
      <c r="S2113" t="s">
        <v>50</v>
      </c>
      <c r="T2113" t="s">
        <v>51</v>
      </c>
      <c r="U2113" t="s">
        <v>52</v>
      </c>
      <c r="V2113">
        <v>1.05</v>
      </c>
      <c r="W2113" s="1">
        <v>491.40000000000003</v>
      </c>
      <c r="X2113">
        <v>1</v>
      </c>
      <c r="Y2113">
        <v>6.18</v>
      </c>
      <c r="Z2113">
        <v>5</v>
      </c>
      <c r="AA2113">
        <v>1.236</v>
      </c>
      <c r="AB2113" s="2">
        <v>5.8999999999999997E-2</v>
      </c>
      <c r="AC2113" s="1">
        <v>-27.611999999999998</v>
      </c>
      <c r="AD2113" s="7">
        <v>43509</v>
      </c>
      <c r="AE2113" s="7">
        <v>43510</v>
      </c>
      <c r="AF2113">
        <v>1</v>
      </c>
      <c r="AG2113" t="s">
        <v>53</v>
      </c>
      <c r="AH2113" s="2">
        <v>0</v>
      </c>
      <c r="AI2113" s="1">
        <v>0</v>
      </c>
      <c r="AJ2113" s="1">
        <v>0</v>
      </c>
      <c r="AK2113" s="6" t="str">
        <f>+IF(Tabla1[[#This Row],[REQUEST_TY]]="SR MANTENIMIENTO CORRECTIVO", "EMERGENCIA", "OTROS")</f>
        <v>EMERGENCIA</v>
      </c>
      <c r="AL2113" s="6" t="str">
        <f>+_xlfn.IFS(Tabla1[[#This Row],[Veces obj]]&lt;=1,"0-1",Tabla1[[#This Row],[Veces obj]]&lt;=2,"1-2",Tabla1[[#This Row],[Veces obj]]&lt;=3,"2-3",TRUE,"&gt;3")</f>
        <v>1-2</v>
      </c>
      <c r="AM2113" s="6" t="str">
        <f>+_xlfn.IFS(MONTH(Tabla1[[#This Row],[MES]])&lt;=3,"Q1",MONTH(Tabla1[[#This Row],[MES]])&lt;=6,"Q2",MONTH(Tabla1[[#This Row],[MES]])&lt;=9,"Q3",TRUE,"Q4")</f>
        <v>Q1</v>
      </c>
      <c r="AN2113" t="str">
        <f>+IFERROR(VLOOKUP(Tabla1[[#This Row],[CUENTA]],CTAS[],2,0),"OTROS")</f>
        <v>OTROS</v>
      </c>
      <c r="AP2113" t="str">
        <f>+IFERROR(VLOOKUP(Tabla1[[#This Row],[EMPLEADO]],IS[],3,0),"OTROS")</f>
        <v>OTROS</v>
      </c>
      <c r="AQ2113" t="str">
        <f>+IFERROR(VLOOKUP(Tabla1[[#This Row],[EMPLEADO]],IS[[NÓMINA]:[INGENIERO]],2,0),"OTROS")</f>
        <v>OTROS</v>
      </c>
    </row>
    <row r="2114" spans="1:43" x14ac:dyDescent="0.25">
      <c r="A2114" t="s">
        <v>36</v>
      </c>
      <c r="B2114">
        <v>1</v>
      </c>
      <c r="C2114" t="s">
        <v>4075</v>
      </c>
      <c r="D2114" t="s">
        <v>38</v>
      </c>
      <c r="E2114" t="s">
        <v>332</v>
      </c>
      <c r="F2114" t="s">
        <v>4076</v>
      </c>
      <c r="G2114" s="17" t="s">
        <v>2402</v>
      </c>
      <c r="H2114" t="s">
        <v>253</v>
      </c>
      <c r="I2114" t="s">
        <v>43</v>
      </c>
      <c r="J2114" t="s">
        <v>8</v>
      </c>
      <c r="K2114" t="s">
        <v>59</v>
      </c>
      <c r="L2114" t="s">
        <v>863</v>
      </c>
      <c r="M2114" t="s">
        <v>358</v>
      </c>
      <c r="N2114">
        <v>0</v>
      </c>
      <c r="O2114" t="s">
        <v>47</v>
      </c>
      <c r="P2114">
        <v>4</v>
      </c>
      <c r="Q2114" t="s">
        <v>207</v>
      </c>
      <c r="R2114" t="s">
        <v>317</v>
      </c>
      <c r="S2114" t="s">
        <v>318</v>
      </c>
      <c r="T2114" t="s">
        <v>51</v>
      </c>
      <c r="U2114" t="s">
        <v>879</v>
      </c>
      <c r="V2114">
        <v>0.6</v>
      </c>
      <c r="W2114" s="1">
        <v>943.80000000000007</v>
      </c>
      <c r="X2114">
        <v>1</v>
      </c>
      <c r="Y2114">
        <v>4.97</v>
      </c>
      <c r="Z2114">
        <v>4</v>
      </c>
      <c r="AA2114">
        <v>1.2424999999999999</v>
      </c>
      <c r="AB2114" s="2">
        <v>6.0624999999999984E-2</v>
      </c>
      <c r="AC2114" s="1">
        <v>-95.363124999999982</v>
      </c>
      <c r="AD2114" s="7">
        <v>43474</v>
      </c>
      <c r="AE2114" s="7">
        <v>43475</v>
      </c>
      <c r="AF2114">
        <v>1</v>
      </c>
      <c r="AG2114" t="s">
        <v>53</v>
      </c>
      <c r="AH2114" s="2">
        <v>0</v>
      </c>
      <c r="AI2114" s="1">
        <v>0</v>
      </c>
      <c r="AJ2114" s="1">
        <v>0</v>
      </c>
      <c r="AK2114" s="6" t="str">
        <f>+IF(Tabla1[[#This Row],[REQUEST_TY]]="SR MANTENIMIENTO CORRECTIVO", "EMERGENCIA", "OTROS")</f>
        <v>EMERGENCIA</v>
      </c>
      <c r="AL2114" s="6" t="str">
        <f>+_xlfn.IFS(Tabla1[[#This Row],[Veces obj]]&lt;=1,"0-1",Tabla1[[#This Row],[Veces obj]]&lt;=2,"1-2",Tabla1[[#This Row],[Veces obj]]&lt;=3,"2-3",TRUE,"&gt;3")</f>
        <v>1-2</v>
      </c>
      <c r="AM2114" s="6" t="str">
        <f>+_xlfn.IFS(MONTH(Tabla1[[#This Row],[MES]])&lt;=3,"Q1",MONTH(Tabla1[[#This Row],[MES]])&lt;=6,"Q2",MONTH(Tabla1[[#This Row],[MES]])&lt;=9,"Q3",TRUE,"Q4")</f>
        <v>Q1</v>
      </c>
      <c r="AN2114" t="str">
        <f>+IFERROR(VLOOKUP(Tabla1[[#This Row],[CUENTA]],CTAS[],2,0),"OTROS")</f>
        <v>OTROS</v>
      </c>
      <c r="AP2114" t="str">
        <f>+IFERROR(VLOOKUP(Tabla1[[#This Row],[EMPLEADO]],IS[],3,0),"OTROS")</f>
        <v>OTROS</v>
      </c>
      <c r="AQ2114" t="str">
        <f>+IFERROR(VLOOKUP(Tabla1[[#This Row],[EMPLEADO]],IS[[NÓMINA]:[INGENIERO]],2,0),"OTROS")</f>
        <v>OTROS</v>
      </c>
    </row>
    <row r="2115" spans="1:43" x14ac:dyDescent="0.25">
      <c r="A2115" t="s">
        <v>36</v>
      </c>
      <c r="B2115">
        <v>1</v>
      </c>
      <c r="C2115" t="s">
        <v>4077</v>
      </c>
      <c r="D2115" t="s">
        <v>38</v>
      </c>
      <c r="E2115" t="s">
        <v>694</v>
      </c>
      <c r="F2115" t="s">
        <v>4078</v>
      </c>
      <c r="G2115" s="17" t="s">
        <v>4079</v>
      </c>
      <c r="H2115" t="s">
        <v>574</v>
      </c>
      <c r="I2115" t="s">
        <v>43</v>
      </c>
      <c r="J2115" t="s">
        <v>8</v>
      </c>
      <c r="K2115" t="s">
        <v>59</v>
      </c>
      <c r="L2115" t="s">
        <v>4055</v>
      </c>
      <c r="M2115" t="s">
        <v>4056</v>
      </c>
      <c r="N2115">
        <v>0</v>
      </c>
      <c r="O2115" t="s">
        <v>47</v>
      </c>
      <c r="P2115">
        <v>12</v>
      </c>
      <c r="Q2115" t="s">
        <v>194</v>
      </c>
      <c r="R2115" t="s">
        <v>138</v>
      </c>
      <c r="S2115" t="s">
        <v>139</v>
      </c>
      <c r="T2115" t="s">
        <v>51</v>
      </c>
      <c r="U2115" t="s">
        <v>224</v>
      </c>
      <c r="V2115">
        <v>0.8</v>
      </c>
      <c r="W2115" s="1">
        <v>1258.4000000000003</v>
      </c>
      <c r="X2115">
        <v>1</v>
      </c>
      <c r="Y2115">
        <v>5</v>
      </c>
      <c r="Z2115">
        <v>4</v>
      </c>
      <c r="AA2115">
        <v>1.25</v>
      </c>
      <c r="AB2115" s="2">
        <v>6.25E-2</v>
      </c>
      <c r="AC2115" s="1">
        <v>-98.312500000000014</v>
      </c>
      <c r="AD2115" s="7">
        <v>43486</v>
      </c>
      <c r="AE2115" s="7">
        <v>43486</v>
      </c>
      <c r="AF2115">
        <v>0</v>
      </c>
      <c r="AG2115" t="s">
        <v>53</v>
      </c>
      <c r="AH2115" s="2">
        <v>0</v>
      </c>
      <c r="AI2115" s="1">
        <v>0</v>
      </c>
      <c r="AJ2115" s="1">
        <v>0</v>
      </c>
      <c r="AK2115" s="6" t="str">
        <f>+IF(Tabla1[[#This Row],[REQUEST_TY]]="SR MANTENIMIENTO CORRECTIVO", "EMERGENCIA", "OTROS")</f>
        <v>EMERGENCIA</v>
      </c>
      <c r="AL2115" s="6" t="str">
        <f>+_xlfn.IFS(Tabla1[[#This Row],[Veces obj]]&lt;=1,"0-1",Tabla1[[#This Row],[Veces obj]]&lt;=2,"1-2",Tabla1[[#This Row],[Veces obj]]&lt;=3,"2-3",TRUE,"&gt;3")</f>
        <v>1-2</v>
      </c>
      <c r="AM2115" s="6" t="str">
        <f>+_xlfn.IFS(MONTH(Tabla1[[#This Row],[MES]])&lt;=3,"Q1",MONTH(Tabla1[[#This Row],[MES]])&lt;=6,"Q2",MONTH(Tabla1[[#This Row],[MES]])&lt;=9,"Q3",TRUE,"Q4")</f>
        <v>Q1</v>
      </c>
      <c r="AN2115" t="str">
        <f>+IFERROR(VLOOKUP(Tabla1[[#This Row],[CUENTA]],CTAS[],2,0),"OTROS")</f>
        <v>OTROS</v>
      </c>
      <c r="AP2115" t="str">
        <f>+IFERROR(VLOOKUP(Tabla1[[#This Row],[EMPLEADO]],IS[],3,0),"OTROS")</f>
        <v>OTROS</v>
      </c>
      <c r="AQ2115" t="str">
        <f>+IFERROR(VLOOKUP(Tabla1[[#This Row],[EMPLEADO]],IS[[NÓMINA]:[INGENIERO]],2,0),"OTROS")</f>
        <v>OTROS</v>
      </c>
    </row>
    <row r="2116" spans="1:43" x14ac:dyDescent="0.25">
      <c r="A2116" t="s">
        <v>4444</v>
      </c>
      <c r="B2116">
        <v>1</v>
      </c>
      <c r="C2116" t="s">
        <v>4728</v>
      </c>
      <c r="D2116" t="s">
        <v>38</v>
      </c>
      <c r="E2116" t="s">
        <v>2723</v>
      </c>
      <c r="F2116" t="s">
        <v>4729</v>
      </c>
      <c r="G2116" s="17" t="s">
        <v>4730</v>
      </c>
      <c r="H2116" t="s">
        <v>101</v>
      </c>
      <c r="I2116" t="s">
        <v>43</v>
      </c>
      <c r="J2116" t="s">
        <v>8</v>
      </c>
      <c r="K2116" t="s">
        <v>798</v>
      </c>
      <c r="L2116" t="s">
        <v>2274</v>
      </c>
      <c r="M2116" t="s">
        <v>1269</v>
      </c>
      <c r="N2116">
        <v>1</v>
      </c>
      <c r="O2116" t="s">
        <v>105</v>
      </c>
      <c r="P2116">
        <v>79</v>
      </c>
      <c r="Q2116" t="s">
        <v>48</v>
      </c>
      <c r="R2116" t="s">
        <v>242</v>
      </c>
      <c r="S2116" t="s">
        <v>64</v>
      </c>
      <c r="T2116" t="s">
        <v>51</v>
      </c>
      <c r="U2116" t="s">
        <v>96</v>
      </c>
      <c r="V2116">
        <v>1.1000000000000001</v>
      </c>
      <c r="W2116" s="1">
        <v>0</v>
      </c>
      <c r="X2116">
        <v>1</v>
      </c>
      <c r="Y2116">
        <v>6.25</v>
      </c>
      <c r="Z2116">
        <v>5</v>
      </c>
      <c r="AA2116">
        <v>1.25</v>
      </c>
      <c r="AB2116" s="2">
        <v>6.25E-2</v>
      </c>
      <c r="AC2116" s="1">
        <v>0</v>
      </c>
      <c r="AD2116" s="7">
        <v>43497</v>
      </c>
      <c r="AE2116" s="7">
        <v>43497</v>
      </c>
      <c r="AF2116">
        <v>0</v>
      </c>
      <c r="AG2116" t="s">
        <v>53</v>
      </c>
      <c r="AH2116" s="2">
        <v>0</v>
      </c>
      <c r="AI2116" s="1">
        <v>0</v>
      </c>
      <c r="AJ2116" s="1">
        <v>0</v>
      </c>
      <c r="AK2116" s="6" t="str">
        <f>+IF(Tabla1[[#This Row],[REQUEST_TY]]="SR MANTENIMIENTO CORRECTIVO", "EMERGENCIA", "OTROS")</f>
        <v>EMERGENCIA</v>
      </c>
      <c r="AL2116" s="6" t="str">
        <f>+_xlfn.IFS(Tabla1[[#This Row],[Veces obj]]&lt;=1,"0-1",Tabla1[[#This Row],[Veces obj]]&lt;=2,"1-2",Tabla1[[#This Row],[Veces obj]]&lt;=3,"2-3",TRUE,"&gt;3")</f>
        <v>1-2</v>
      </c>
      <c r="AM2116" s="6" t="str">
        <f>+_xlfn.IFS(MONTH(Tabla1[[#This Row],[MES]])&lt;=3,"Q1",MONTH(Tabla1[[#This Row],[MES]])&lt;=6,"Q2",MONTH(Tabla1[[#This Row],[MES]])&lt;=9,"Q3",TRUE,"Q4")</f>
        <v>Q1</v>
      </c>
      <c r="AN2116" t="str">
        <f>+IFERROR(VLOOKUP(Tabla1[[#This Row],[CUENTA]],CTAS[],2,0),"OTROS")</f>
        <v>OTROS</v>
      </c>
      <c r="AP2116" t="str">
        <f>+IFERROR(VLOOKUP(Tabla1[[#This Row],[EMPLEADO]],IS[],3,0),"OTROS")</f>
        <v>OTROS</v>
      </c>
      <c r="AQ2116" t="str">
        <f>+IFERROR(VLOOKUP(Tabla1[[#This Row],[EMPLEADO]],IS[[NÓMINA]:[INGENIERO]],2,0),"OTROS")</f>
        <v>OTROS</v>
      </c>
    </row>
    <row r="2117" spans="1:43" x14ac:dyDescent="0.25">
      <c r="A2117" t="s">
        <v>4444</v>
      </c>
      <c r="B2117">
        <v>1</v>
      </c>
      <c r="C2117" t="s">
        <v>4804</v>
      </c>
      <c r="D2117" t="s">
        <v>38</v>
      </c>
      <c r="E2117" t="s">
        <v>373</v>
      </c>
      <c r="F2117" t="s">
        <v>4805</v>
      </c>
      <c r="G2117" s="17" t="s">
        <v>4806</v>
      </c>
      <c r="H2117" t="s">
        <v>271</v>
      </c>
      <c r="I2117" t="s">
        <v>43</v>
      </c>
      <c r="J2117" t="s">
        <v>8</v>
      </c>
      <c r="K2117" t="s">
        <v>102</v>
      </c>
      <c r="L2117" t="s">
        <v>3099</v>
      </c>
      <c r="M2117" t="s">
        <v>3100</v>
      </c>
      <c r="N2117">
        <v>0</v>
      </c>
      <c r="O2117" t="s">
        <v>105</v>
      </c>
      <c r="P2117">
        <v>106</v>
      </c>
      <c r="Q2117" t="s">
        <v>48</v>
      </c>
      <c r="R2117" t="s">
        <v>153</v>
      </c>
      <c r="S2117" t="s">
        <v>50</v>
      </c>
      <c r="T2117" t="s">
        <v>51</v>
      </c>
      <c r="U2117" t="s">
        <v>52</v>
      </c>
      <c r="V2117">
        <v>1.05</v>
      </c>
      <c r="W2117" s="1">
        <v>491.40000000000003</v>
      </c>
      <c r="X2117">
        <v>1</v>
      </c>
      <c r="Y2117">
        <v>6.25</v>
      </c>
      <c r="Z2117">
        <v>5</v>
      </c>
      <c r="AA2117">
        <v>1.25</v>
      </c>
      <c r="AB2117" s="2">
        <v>6.25E-2</v>
      </c>
      <c r="AC2117" s="1">
        <v>-29.25</v>
      </c>
      <c r="AD2117" s="7">
        <v>43503</v>
      </c>
      <c r="AE2117" s="7">
        <v>43503</v>
      </c>
      <c r="AF2117">
        <v>0</v>
      </c>
      <c r="AG2117" t="s">
        <v>53</v>
      </c>
      <c r="AH2117" s="2">
        <v>0</v>
      </c>
      <c r="AI2117" s="1">
        <v>0</v>
      </c>
      <c r="AJ2117" s="1">
        <v>0</v>
      </c>
      <c r="AK2117" s="6" t="str">
        <f>+IF(Tabla1[[#This Row],[REQUEST_TY]]="SR MANTENIMIENTO CORRECTIVO", "EMERGENCIA", "OTROS")</f>
        <v>EMERGENCIA</v>
      </c>
      <c r="AL2117" s="6" t="str">
        <f>+_xlfn.IFS(Tabla1[[#This Row],[Veces obj]]&lt;=1,"0-1",Tabla1[[#This Row],[Veces obj]]&lt;=2,"1-2",Tabla1[[#This Row],[Veces obj]]&lt;=3,"2-3",TRUE,"&gt;3")</f>
        <v>1-2</v>
      </c>
      <c r="AM2117" s="6" t="str">
        <f>+_xlfn.IFS(MONTH(Tabla1[[#This Row],[MES]])&lt;=3,"Q1",MONTH(Tabla1[[#This Row],[MES]])&lt;=6,"Q2",MONTH(Tabla1[[#This Row],[MES]])&lt;=9,"Q3",TRUE,"Q4")</f>
        <v>Q1</v>
      </c>
      <c r="AN2117" t="str">
        <f>+IFERROR(VLOOKUP(Tabla1[[#This Row],[CUENTA]],CTAS[],2,0),"OTROS")</f>
        <v>OTROS</v>
      </c>
      <c r="AP2117" t="str">
        <f>+IFERROR(VLOOKUP(Tabla1[[#This Row],[EMPLEADO]],IS[],3,0),"OTROS")</f>
        <v>OTROS</v>
      </c>
      <c r="AQ2117" t="str">
        <f>+IFERROR(VLOOKUP(Tabla1[[#This Row],[EMPLEADO]],IS[[NÓMINA]:[INGENIERO]],2,0),"OTROS")</f>
        <v>OTROS</v>
      </c>
    </row>
    <row r="2118" spans="1:43" x14ac:dyDescent="0.25">
      <c r="A2118" t="s">
        <v>4444</v>
      </c>
      <c r="B2118">
        <v>1</v>
      </c>
      <c r="C2118" t="s">
        <v>7009</v>
      </c>
      <c r="D2118" t="s">
        <v>38</v>
      </c>
      <c r="E2118" t="s">
        <v>133</v>
      </c>
      <c r="F2118" t="s">
        <v>7010</v>
      </c>
      <c r="G2118" s="17" t="s">
        <v>4436</v>
      </c>
      <c r="H2118" t="s">
        <v>915</v>
      </c>
      <c r="I2118" t="s">
        <v>43</v>
      </c>
      <c r="J2118" t="s">
        <v>8</v>
      </c>
      <c r="K2118" t="s">
        <v>59</v>
      </c>
      <c r="L2118" t="s">
        <v>946</v>
      </c>
      <c r="M2118" t="s">
        <v>316</v>
      </c>
      <c r="N2118">
        <v>0</v>
      </c>
      <c r="O2118" t="s">
        <v>47</v>
      </c>
      <c r="P2118">
        <v>28</v>
      </c>
      <c r="Q2118" t="s">
        <v>62</v>
      </c>
      <c r="R2118" t="s">
        <v>138</v>
      </c>
      <c r="S2118" t="s">
        <v>139</v>
      </c>
      <c r="T2118" t="s">
        <v>51</v>
      </c>
      <c r="U2118" t="s">
        <v>262</v>
      </c>
      <c r="V2118">
        <v>1.05</v>
      </c>
      <c r="W2118" s="1">
        <v>1651.6500000000003</v>
      </c>
      <c r="X2118">
        <v>1</v>
      </c>
      <c r="Y2118">
        <v>5</v>
      </c>
      <c r="Z2118">
        <v>4</v>
      </c>
      <c r="AA2118">
        <v>1.25</v>
      </c>
      <c r="AB2118" s="2">
        <v>6.25E-2</v>
      </c>
      <c r="AC2118" s="1">
        <v>-98.312500000000014</v>
      </c>
      <c r="AD2118" s="7">
        <v>43521</v>
      </c>
      <c r="AE2118" s="7">
        <v>43521</v>
      </c>
      <c r="AF2118">
        <v>0</v>
      </c>
      <c r="AG2118" t="s">
        <v>53</v>
      </c>
      <c r="AH2118" s="2">
        <v>0</v>
      </c>
      <c r="AI2118" s="1">
        <v>0</v>
      </c>
      <c r="AJ2118" s="1">
        <v>0</v>
      </c>
      <c r="AK2118" s="6" t="str">
        <f>+IF(Tabla1[[#This Row],[REQUEST_TY]]="SR MANTENIMIENTO CORRECTIVO", "EMERGENCIA", "OTROS")</f>
        <v>EMERGENCIA</v>
      </c>
      <c r="AL2118" s="6" t="str">
        <f>+_xlfn.IFS(Tabla1[[#This Row],[Veces obj]]&lt;=1,"0-1",Tabla1[[#This Row],[Veces obj]]&lt;=2,"1-2",Tabla1[[#This Row],[Veces obj]]&lt;=3,"2-3",TRUE,"&gt;3")</f>
        <v>1-2</v>
      </c>
      <c r="AM2118" s="6" t="str">
        <f>+_xlfn.IFS(MONTH(Tabla1[[#This Row],[MES]])&lt;=3,"Q1",MONTH(Tabla1[[#This Row],[MES]])&lt;=6,"Q2",MONTH(Tabla1[[#This Row],[MES]])&lt;=9,"Q3",TRUE,"Q4")</f>
        <v>Q1</v>
      </c>
      <c r="AN2118" t="str">
        <f>+IFERROR(VLOOKUP(Tabla1[[#This Row],[CUENTA]],CTAS[],2,0),"OTROS")</f>
        <v>OTROS</v>
      </c>
      <c r="AP2118" t="str">
        <f>+IFERROR(VLOOKUP(Tabla1[[#This Row],[EMPLEADO]],IS[],3,0),"OTROS")</f>
        <v>OTROS</v>
      </c>
      <c r="AQ2118" t="str">
        <f>+IFERROR(VLOOKUP(Tabla1[[#This Row],[EMPLEADO]],IS[[NÓMINA]:[INGENIERO]],2,0),"OTROS")</f>
        <v>OTROS</v>
      </c>
    </row>
    <row r="2119" spans="1:43" x14ac:dyDescent="0.25">
      <c r="A2119" t="s">
        <v>36</v>
      </c>
      <c r="B2119">
        <v>1</v>
      </c>
      <c r="C2119" t="s">
        <v>4080</v>
      </c>
      <c r="D2119" t="s">
        <v>38</v>
      </c>
      <c r="E2119" t="s">
        <v>176</v>
      </c>
      <c r="F2119" t="s">
        <v>4081</v>
      </c>
      <c r="G2119" s="17" t="s">
        <v>4082</v>
      </c>
      <c r="H2119" t="s">
        <v>915</v>
      </c>
      <c r="I2119" t="s">
        <v>43</v>
      </c>
      <c r="J2119" t="s">
        <v>8</v>
      </c>
      <c r="K2119" t="s">
        <v>607</v>
      </c>
      <c r="L2119" t="s">
        <v>2670</v>
      </c>
      <c r="M2119" t="s">
        <v>131</v>
      </c>
      <c r="N2119">
        <v>0</v>
      </c>
      <c r="O2119" t="s">
        <v>47</v>
      </c>
      <c r="P2119">
        <v>21</v>
      </c>
      <c r="Q2119" t="s">
        <v>62</v>
      </c>
      <c r="R2119" t="s">
        <v>49</v>
      </c>
      <c r="S2119" t="s">
        <v>50</v>
      </c>
      <c r="T2119" t="s">
        <v>51</v>
      </c>
      <c r="U2119" t="s">
        <v>154</v>
      </c>
      <c r="V2119">
        <v>0.6</v>
      </c>
      <c r="W2119" s="1">
        <v>429.00000000000006</v>
      </c>
      <c r="X2119">
        <v>1</v>
      </c>
      <c r="Y2119">
        <v>6.28</v>
      </c>
      <c r="Z2119">
        <v>5</v>
      </c>
      <c r="AA2119">
        <v>1.256</v>
      </c>
      <c r="AB2119" s="2">
        <v>6.4000000000000001E-2</v>
      </c>
      <c r="AC2119" s="1">
        <v>-45.760000000000005</v>
      </c>
      <c r="AD2119" s="7">
        <v>43473</v>
      </c>
      <c r="AE2119" s="7">
        <v>43473</v>
      </c>
      <c r="AF2119">
        <v>0</v>
      </c>
      <c r="AG2119" t="s">
        <v>53</v>
      </c>
      <c r="AH2119" s="2">
        <v>0</v>
      </c>
      <c r="AI2119" s="1">
        <v>0</v>
      </c>
      <c r="AJ2119" s="1">
        <v>0</v>
      </c>
      <c r="AK2119" s="6" t="str">
        <f>+IF(Tabla1[[#This Row],[REQUEST_TY]]="SR MANTENIMIENTO CORRECTIVO", "EMERGENCIA", "OTROS")</f>
        <v>EMERGENCIA</v>
      </c>
      <c r="AL2119" s="6" t="str">
        <f>+_xlfn.IFS(Tabla1[[#This Row],[Veces obj]]&lt;=1,"0-1",Tabla1[[#This Row],[Veces obj]]&lt;=2,"1-2",Tabla1[[#This Row],[Veces obj]]&lt;=3,"2-3",TRUE,"&gt;3")</f>
        <v>1-2</v>
      </c>
      <c r="AM2119" s="6" t="str">
        <f>+_xlfn.IFS(MONTH(Tabla1[[#This Row],[MES]])&lt;=3,"Q1",MONTH(Tabla1[[#This Row],[MES]])&lt;=6,"Q2",MONTH(Tabla1[[#This Row],[MES]])&lt;=9,"Q3",TRUE,"Q4")</f>
        <v>Q1</v>
      </c>
      <c r="AN2119" t="str">
        <f>+IFERROR(VLOOKUP(Tabla1[[#This Row],[CUENTA]],CTAS[],2,0),"OTROS")</f>
        <v>OTROS</v>
      </c>
      <c r="AP2119" t="str">
        <f>+IFERROR(VLOOKUP(Tabla1[[#This Row],[EMPLEADO]],IS[],3,0),"OTROS")</f>
        <v>OTROS</v>
      </c>
      <c r="AQ2119" t="str">
        <f>+IFERROR(VLOOKUP(Tabla1[[#This Row],[EMPLEADO]],IS[[NÓMINA]:[INGENIERO]],2,0),"OTROS")</f>
        <v>OTROS</v>
      </c>
    </row>
    <row r="2120" spans="1:43" x14ac:dyDescent="0.25">
      <c r="A2120" t="s">
        <v>4444</v>
      </c>
      <c r="B2120">
        <v>1</v>
      </c>
      <c r="C2120" t="s">
        <v>4559</v>
      </c>
      <c r="D2120" t="s">
        <v>38</v>
      </c>
      <c r="E2120" t="s">
        <v>1538</v>
      </c>
      <c r="F2120" t="s">
        <v>4560</v>
      </c>
      <c r="G2120" s="17" t="s">
        <v>4561</v>
      </c>
      <c r="H2120" t="s">
        <v>784</v>
      </c>
      <c r="I2120" t="s">
        <v>43</v>
      </c>
      <c r="J2120" t="s">
        <v>8</v>
      </c>
      <c r="K2120" t="s">
        <v>1541</v>
      </c>
      <c r="L2120" t="s">
        <v>1542</v>
      </c>
      <c r="M2120" t="s">
        <v>787</v>
      </c>
      <c r="N2120">
        <v>0</v>
      </c>
      <c r="O2120" t="s">
        <v>47</v>
      </c>
      <c r="P2120">
        <v>84</v>
      </c>
      <c r="Q2120" t="s">
        <v>48</v>
      </c>
      <c r="R2120" t="s">
        <v>1543</v>
      </c>
      <c r="S2120" t="s">
        <v>50</v>
      </c>
      <c r="T2120" t="s">
        <v>51</v>
      </c>
      <c r="U2120" t="s">
        <v>52</v>
      </c>
      <c r="V2120">
        <v>1.05</v>
      </c>
      <c r="W2120" s="1">
        <v>750.75000000000011</v>
      </c>
      <c r="X2120">
        <v>1</v>
      </c>
      <c r="Y2120">
        <v>5.5</v>
      </c>
      <c r="Z2120">
        <v>5</v>
      </c>
      <c r="AA2120">
        <v>1.1000000000000001</v>
      </c>
      <c r="AB2120" s="2">
        <v>2.5000000000000022E-2</v>
      </c>
      <c r="AC2120" s="1">
        <v>-17.875000000000018</v>
      </c>
      <c r="AD2120" s="7">
        <v>43507</v>
      </c>
      <c r="AE2120" s="7">
        <v>43507</v>
      </c>
      <c r="AF2120">
        <v>0</v>
      </c>
      <c r="AG2120" t="s">
        <v>53</v>
      </c>
      <c r="AH2120" s="2">
        <v>0</v>
      </c>
      <c r="AI2120" s="1">
        <v>0</v>
      </c>
      <c r="AJ2120" s="1">
        <v>0</v>
      </c>
      <c r="AK2120" s="6" t="str">
        <f>+IF(Tabla1[[#This Row],[REQUEST_TY]]="SR MANTENIMIENTO CORRECTIVO", "EMERGENCIA", "OTROS")</f>
        <v>EMERGENCIA</v>
      </c>
      <c r="AL2120" s="6" t="str">
        <f>+_xlfn.IFS(Tabla1[[#This Row],[Veces obj]]&lt;=1,"0-1",Tabla1[[#This Row],[Veces obj]]&lt;=2,"1-2",Tabla1[[#This Row],[Veces obj]]&lt;=3,"2-3",TRUE,"&gt;3")</f>
        <v>1-2</v>
      </c>
      <c r="AM2120" s="6" t="str">
        <f>+_xlfn.IFS(MONTH(Tabla1[[#This Row],[MES]])&lt;=3,"Q1",MONTH(Tabla1[[#This Row],[MES]])&lt;=6,"Q2",MONTH(Tabla1[[#This Row],[MES]])&lt;=9,"Q3",TRUE,"Q4")</f>
        <v>Q1</v>
      </c>
      <c r="AN2120" t="str">
        <f>+IFERROR(VLOOKUP(Tabla1[[#This Row],[CUENTA]],CTAS[],2,0),"OTROS")</f>
        <v>OTROS</v>
      </c>
      <c r="AP2120" t="str">
        <f>+IFERROR(VLOOKUP(Tabla1[[#This Row],[EMPLEADO]],IS[],3,0),"OTROS")</f>
        <v>OTROS</v>
      </c>
      <c r="AQ2120" t="str">
        <f>+IFERROR(VLOOKUP(Tabla1[[#This Row],[EMPLEADO]],IS[[NÓMINA]:[INGENIERO]],2,0),"OTROS")</f>
        <v>OTROS</v>
      </c>
    </row>
    <row r="2121" spans="1:43" x14ac:dyDescent="0.25">
      <c r="A2121" t="s">
        <v>4444</v>
      </c>
      <c r="B2121">
        <v>1</v>
      </c>
      <c r="C2121" t="s">
        <v>5042</v>
      </c>
      <c r="D2121" t="s">
        <v>38</v>
      </c>
      <c r="E2121" t="s">
        <v>725</v>
      </c>
      <c r="F2121" t="s">
        <v>5043</v>
      </c>
      <c r="G2121" s="17" t="s">
        <v>3167</v>
      </c>
      <c r="H2121" t="s">
        <v>271</v>
      </c>
      <c r="I2121" t="s">
        <v>43</v>
      </c>
      <c r="J2121" t="s">
        <v>8</v>
      </c>
      <c r="K2121" t="s">
        <v>102</v>
      </c>
      <c r="L2121" t="s">
        <v>272</v>
      </c>
      <c r="M2121" t="s">
        <v>273</v>
      </c>
      <c r="N2121">
        <v>0</v>
      </c>
      <c r="O2121" t="s">
        <v>105</v>
      </c>
      <c r="P2121">
        <v>12</v>
      </c>
      <c r="Q2121" t="s">
        <v>194</v>
      </c>
      <c r="R2121" t="s">
        <v>223</v>
      </c>
      <c r="S2121" t="s">
        <v>139</v>
      </c>
      <c r="T2121" t="s">
        <v>51</v>
      </c>
      <c r="U2121" t="s">
        <v>224</v>
      </c>
      <c r="V2121">
        <v>0.8</v>
      </c>
      <c r="W2121" s="1">
        <v>642.40000000000009</v>
      </c>
      <c r="X2121">
        <v>1</v>
      </c>
      <c r="Y2121">
        <v>5.05</v>
      </c>
      <c r="Z2121">
        <v>4</v>
      </c>
      <c r="AA2121">
        <v>1.2625</v>
      </c>
      <c r="AB2121" s="2">
        <v>6.5624999999999989E-2</v>
      </c>
      <c r="AC2121" s="1">
        <v>-52.696874999999991</v>
      </c>
      <c r="AD2121" s="7">
        <v>43502</v>
      </c>
      <c r="AE2121" s="7">
        <v>43502</v>
      </c>
      <c r="AF2121">
        <v>0</v>
      </c>
      <c r="AG2121" t="s">
        <v>53</v>
      </c>
      <c r="AH2121" s="2">
        <v>0</v>
      </c>
      <c r="AI2121" s="1">
        <v>0</v>
      </c>
      <c r="AJ2121" s="1">
        <v>0</v>
      </c>
      <c r="AK2121" s="6" t="str">
        <f>+IF(Tabla1[[#This Row],[REQUEST_TY]]="SR MANTENIMIENTO CORRECTIVO", "EMERGENCIA", "OTROS")</f>
        <v>EMERGENCIA</v>
      </c>
      <c r="AL2121" s="6" t="str">
        <f>+_xlfn.IFS(Tabla1[[#This Row],[Veces obj]]&lt;=1,"0-1",Tabla1[[#This Row],[Veces obj]]&lt;=2,"1-2",Tabla1[[#This Row],[Veces obj]]&lt;=3,"2-3",TRUE,"&gt;3")</f>
        <v>1-2</v>
      </c>
      <c r="AM2121" s="6" t="str">
        <f>+_xlfn.IFS(MONTH(Tabla1[[#This Row],[MES]])&lt;=3,"Q1",MONTH(Tabla1[[#This Row],[MES]])&lt;=6,"Q2",MONTH(Tabla1[[#This Row],[MES]])&lt;=9,"Q3",TRUE,"Q4")</f>
        <v>Q1</v>
      </c>
      <c r="AN2121" t="str">
        <f>+IFERROR(VLOOKUP(Tabla1[[#This Row],[CUENTA]],CTAS[],2,0),"OTROS")</f>
        <v>OTROS</v>
      </c>
      <c r="AP2121" t="str">
        <f>+IFERROR(VLOOKUP(Tabla1[[#This Row],[EMPLEADO]],IS[],3,0),"OTROS")</f>
        <v>OTROS</v>
      </c>
      <c r="AQ2121" t="str">
        <f>+IFERROR(VLOOKUP(Tabla1[[#This Row],[EMPLEADO]],IS[[NÓMINA]:[INGENIERO]],2,0),"OTROS")</f>
        <v>OTROS</v>
      </c>
    </row>
    <row r="2122" spans="1:43" x14ac:dyDescent="0.25">
      <c r="A2122" t="s">
        <v>36</v>
      </c>
      <c r="B2122">
        <v>1</v>
      </c>
      <c r="C2122" t="s">
        <v>4099</v>
      </c>
      <c r="D2122" t="s">
        <v>38</v>
      </c>
      <c r="E2122" t="s">
        <v>4100</v>
      </c>
      <c r="F2122" t="s">
        <v>4101</v>
      </c>
      <c r="G2122" s="17" t="s">
        <v>4102</v>
      </c>
      <c r="H2122" t="s">
        <v>784</v>
      </c>
      <c r="I2122" t="s">
        <v>43</v>
      </c>
      <c r="J2122" t="s">
        <v>8</v>
      </c>
      <c r="K2122" t="s">
        <v>1541</v>
      </c>
      <c r="L2122" t="s">
        <v>1542</v>
      </c>
      <c r="M2122" t="s">
        <v>787</v>
      </c>
      <c r="N2122">
        <v>0</v>
      </c>
      <c r="O2122" t="s">
        <v>47</v>
      </c>
      <c r="P2122">
        <v>587</v>
      </c>
      <c r="Q2122" t="s">
        <v>48</v>
      </c>
      <c r="R2122" t="s">
        <v>1543</v>
      </c>
      <c r="S2122" t="s">
        <v>50</v>
      </c>
      <c r="T2122" t="s">
        <v>51</v>
      </c>
      <c r="U2122" t="s">
        <v>52</v>
      </c>
      <c r="V2122">
        <v>1.05</v>
      </c>
      <c r="W2122" s="1">
        <v>750.75000000000011</v>
      </c>
      <c r="X2122">
        <v>1</v>
      </c>
      <c r="Y2122">
        <v>6.4</v>
      </c>
      <c r="Z2122">
        <v>5</v>
      </c>
      <c r="AA2122">
        <v>1.28</v>
      </c>
      <c r="AB2122" s="2">
        <v>7.0000000000000007E-2</v>
      </c>
      <c r="AC2122" s="1">
        <v>-50.050000000000011</v>
      </c>
      <c r="AD2122" s="7">
        <v>43487</v>
      </c>
      <c r="AE2122" s="7">
        <v>43487</v>
      </c>
      <c r="AF2122">
        <v>0</v>
      </c>
      <c r="AG2122" t="s">
        <v>53</v>
      </c>
      <c r="AH2122" s="2">
        <v>0</v>
      </c>
      <c r="AI2122" s="1">
        <v>0</v>
      </c>
      <c r="AJ2122" s="1">
        <v>0</v>
      </c>
      <c r="AK2122" s="6" t="str">
        <f>+IF(Tabla1[[#This Row],[REQUEST_TY]]="SR MANTENIMIENTO CORRECTIVO", "EMERGENCIA", "OTROS")</f>
        <v>EMERGENCIA</v>
      </c>
      <c r="AL2122" s="6" t="str">
        <f>+_xlfn.IFS(Tabla1[[#This Row],[Veces obj]]&lt;=1,"0-1",Tabla1[[#This Row],[Veces obj]]&lt;=2,"1-2",Tabla1[[#This Row],[Veces obj]]&lt;=3,"2-3",TRUE,"&gt;3")</f>
        <v>1-2</v>
      </c>
      <c r="AM2122" s="6" t="str">
        <f>+_xlfn.IFS(MONTH(Tabla1[[#This Row],[MES]])&lt;=3,"Q1",MONTH(Tabla1[[#This Row],[MES]])&lt;=6,"Q2",MONTH(Tabla1[[#This Row],[MES]])&lt;=9,"Q3",TRUE,"Q4")</f>
        <v>Q1</v>
      </c>
      <c r="AN2122" t="str">
        <f>+IFERROR(VLOOKUP(Tabla1[[#This Row],[CUENTA]],CTAS[],2,0),"OTROS")</f>
        <v>OTROS</v>
      </c>
      <c r="AP2122" t="str">
        <f>+IFERROR(VLOOKUP(Tabla1[[#This Row],[EMPLEADO]],IS[],3,0),"OTROS")</f>
        <v>OTROS</v>
      </c>
      <c r="AQ2122" t="str">
        <f>+IFERROR(VLOOKUP(Tabla1[[#This Row],[EMPLEADO]],IS[[NÓMINA]:[INGENIERO]],2,0),"OTROS")</f>
        <v>OTROS</v>
      </c>
    </row>
    <row r="2123" spans="1:43" x14ac:dyDescent="0.25">
      <c r="A2123" t="s">
        <v>36</v>
      </c>
      <c r="B2123">
        <v>1</v>
      </c>
      <c r="C2123" t="s">
        <v>4089</v>
      </c>
      <c r="D2123" t="s">
        <v>38</v>
      </c>
      <c r="E2123" t="s">
        <v>694</v>
      </c>
      <c r="F2123" t="s">
        <v>4090</v>
      </c>
      <c r="G2123" s="17" t="s">
        <v>4091</v>
      </c>
      <c r="H2123" t="s">
        <v>136</v>
      </c>
      <c r="I2123" t="s">
        <v>43</v>
      </c>
      <c r="J2123" t="s">
        <v>8</v>
      </c>
      <c r="K2123" t="s">
        <v>59</v>
      </c>
      <c r="L2123" t="s">
        <v>1641</v>
      </c>
      <c r="M2123" t="s">
        <v>1642</v>
      </c>
      <c r="N2123">
        <v>0</v>
      </c>
      <c r="O2123" t="s">
        <v>47</v>
      </c>
      <c r="P2123">
        <v>84</v>
      </c>
      <c r="Q2123" t="s">
        <v>48</v>
      </c>
      <c r="R2123" t="s">
        <v>138</v>
      </c>
      <c r="S2123" t="s">
        <v>139</v>
      </c>
      <c r="T2123" t="s">
        <v>51</v>
      </c>
      <c r="U2123" t="s">
        <v>353</v>
      </c>
      <c r="V2123">
        <v>1.1499999999999999</v>
      </c>
      <c r="W2123" s="1">
        <v>1808.95</v>
      </c>
      <c r="X2123">
        <v>1</v>
      </c>
      <c r="Y2123">
        <v>5.08</v>
      </c>
      <c r="Z2123">
        <v>4</v>
      </c>
      <c r="AA2123">
        <v>1.27</v>
      </c>
      <c r="AB2123" s="2">
        <v>6.7500000000000004E-2</v>
      </c>
      <c r="AC2123" s="1">
        <v>-106.17750000000002</v>
      </c>
      <c r="AD2123" s="7">
        <v>43487</v>
      </c>
      <c r="AE2123" s="7">
        <v>43487</v>
      </c>
      <c r="AF2123">
        <v>0</v>
      </c>
      <c r="AG2123" t="s">
        <v>53</v>
      </c>
      <c r="AH2123" s="2">
        <v>0</v>
      </c>
      <c r="AI2123" s="1">
        <v>0</v>
      </c>
      <c r="AJ2123" s="1">
        <v>0</v>
      </c>
      <c r="AK2123" s="6" t="str">
        <f>+IF(Tabla1[[#This Row],[REQUEST_TY]]="SR MANTENIMIENTO CORRECTIVO", "EMERGENCIA", "OTROS")</f>
        <v>EMERGENCIA</v>
      </c>
      <c r="AL2123" s="6" t="str">
        <f>+_xlfn.IFS(Tabla1[[#This Row],[Veces obj]]&lt;=1,"0-1",Tabla1[[#This Row],[Veces obj]]&lt;=2,"1-2",Tabla1[[#This Row],[Veces obj]]&lt;=3,"2-3",TRUE,"&gt;3")</f>
        <v>1-2</v>
      </c>
      <c r="AM2123" s="6" t="str">
        <f>+_xlfn.IFS(MONTH(Tabla1[[#This Row],[MES]])&lt;=3,"Q1",MONTH(Tabla1[[#This Row],[MES]])&lt;=6,"Q2",MONTH(Tabla1[[#This Row],[MES]])&lt;=9,"Q3",TRUE,"Q4")</f>
        <v>Q1</v>
      </c>
      <c r="AN2123" t="str">
        <f>+IFERROR(VLOOKUP(Tabla1[[#This Row],[CUENTA]],CTAS[],2,0),"OTROS")</f>
        <v>OTROS</v>
      </c>
      <c r="AP2123" t="str">
        <f>+IFERROR(VLOOKUP(Tabla1[[#This Row],[EMPLEADO]],IS[],3,0),"OTROS")</f>
        <v>OTROS</v>
      </c>
      <c r="AQ2123" t="str">
        <f>+IFERROR(VLOOKUP(Tabla1[[#This Row],[EMPLEADO]],IS[[NÓMINA]:[INGENIERO]],2,0),"OTROS")</f>
        <v>OTROS</v>
      </c>
    </row>
    <row r="2124" spans="1:43" x14ac:dyDescent="0.25">
      <c r="A2124" t="s">
        <v>36</v>
      </c>
      <c r="B2124">
        <v>1</v>
      </c>
      <c r="C2124" t="s">
        <v>4092</v>
      </c>
      <c r="D2124" t="s">
        <v>38</v>
      </c>
      <c r="E2124" t="s">
        <v>176</v>
      </c>
      <c r="F2124" t="s">
        <v>4093</v>
      </c>
      <c r="G2124" s="17" t="s">
        <v>4094</v>
      </c>
      <c r="H2124" t="s">
        <v>574</v>
      </c>
      <c r="I2124" t="s">
        <v>43</v>
      </c>
      <c r="J2124" t="s">
        <v>8</v>
      </c>
      <c r="K2124" t="s">
        <v>338</v>
      </c>
      <c r="L2124" t="s">
        <v>4095</v>
      </c>
      <c r="M2124" t="s">
        <v>3274</v>
      </c>
      <c r="N2124">
        <v>0</v>
      </c>
      <c r="O2124" t="s">
        <v>47</v>
      </c>
      <c r="P2124">
        <v>947</v>
      </c>
      <c r="Q2124" t="s">
        <v>48</v>
      </c>
      <c r="R2124" t="s">
        <v>49</v>
      </c>
      <c r="S2124" t="s">
        <v>50</v>
      </c>
      <c r="T2124" t="s">
        <v>208</v>
      </c>
      <c r="U2124" t="s">
        <v>52</v>
      </c>
      <c r="V2124">
        <v>1.05</v>
      </c>
      <c r="W2124" s="1">
        <v>750.75000000000011</v>
      </c>
      <c r="X2124">
        <v>1</v>
      </c>
      <c r="Y2124">
        <v>11.48</v>
      </c>
      <c r="Z2124">
        <v>9</v>
      </c>
      <c r="AA2124">
        <v>1.2755555555555556</v>
      </c>
      <c r="AB2124" s="2">
        <v>6.8888888888888888E-2</v>
      </c>
      <c r="AC2124" s="1">
        <v>-49.25555555555556</v>
      </c>
      <c r="AD2124" s="7">
        <v>43496</v>
      </c>
      <c r="AE2124" s="7">
        <v>43496</v>
      </c>
      <c r="AF2124">
        <v>0</v>
      </c>
      <c r="AG2124" t="s">
        <v>53</v>
      </c>
      <c r="AH2124" s="2">
        <v>0</v>
      </c>
      <c r="AI2124" s="1">
        <v>0</v>
      </c>
      <c r="AJ2124" s="1">
        <v>0</v>
      </c>
      <c r="AK2124" s="6" t="str">
        <f>+IF(Tabla1[[#This Row],[REQUEST_TY]]="SR MANTENIMIENTO CORRECTIVO", "EMERGENCIA", "OTROS")</f>
        <v>EMERGENCIA</v>
      </c>
      <c r="AL2124" s="6" t="str">
        <f>+_xlfn.IFS(Tabla1[[#This Row],[Veces obj]]&lt;=1,"0-1",Tabla1[[#This Row],[Veces obj]]&lt;=2,"1-2",Tabla1[[#This Row],[Veces obj]]&lt;=3,"2-3",TRUE,"&gt;3")</f>
        <v>1-2</v>
      </c>
      <c r="AM2124" s="6" t="str">
        <f>+_xlfn.IFS(MONTH(Tabla1[[#This Row],[MES]])&lt;=3,"Q1",MONTH(Tabla1[[#This Row],[MES]])&lt;=6,"Q2",MONTH(Tabla1[[#This Row],[MES]])&lt;=9,"Q3",TRUE,"Q4")</f>
        <v>Q1</v>
      </c>
      <c r="AN2124" t="str">
        <f>+IFERROR(VLOOKUP(Tabla1[[#This Row],[CUENTA]],CTAS[],2,0),"OTROS")</f>
        <v>OTROS</v>
      </c>
      <c r="AP2124" t="str">
        <f>+IFERROR(VLOOKUP(Tabla1[[#This Row],[EMPLEADO]],IS[],3,0),"OTROS")</f>
        <v>OTROS</v>
      </c>
      <c r="AQ2124" t="str">
        <f>+IFERROR(VLOOKUP(Tabla1[[#This Row],[EMPLEADO]],IS[[NÓMINA]:[INGENIERO]],2,0),"OTROS")</f>
        <v>OTROS</v>
      </c>
    </row>
    <row r="2125" spans="1:43" x14ac:dyDescent="0.25">
      <c r="A2125" t="s">
        <v>36</v>
      </c>
      <c r="B2125">
        <v>1</v>
      </c>
      <c r="C2125" t="s">
        <v>4096</v>
      </c>
      <c r="D2125" t="s">
        <v>38</v>
      </c>
      <c r="E2125" t="s">
        <v>725</v>
      </c>
      <c r="F2125" t="s">
        <v>4097</v>
      </c>
      <c r="G2125" s="17" t="s">
        <v>4098</v>
      </c>
      <c r="H2125" t="s">
        <v>271</v>
      </c>
      <c r="I2125" t="s">
        <v>43</v>
      </c>
      <c r="J2125" t="s">
        <v>8</v>
      </c>
      <c r="K2125" t="s">
        <v>102</v>
      </c>
      <c r="L2125" t="s">
        <v>3099</v>
      </c>
      <c r="M2125" t="s">
        <v>3100</v>
      </c>
      <c r="N2125">
        <v>0</v>
      </c>
      <c r="O2125" t="s">
        <v>105</v>
      </c>
      <c r="P2125">
        <v>42</v>
      </c>
      <c r="Q2125" t="s">
        <v>82</v>
      </c>
      <c r="R2125" t="s">
        <v>223</v>
      </c>
      <c r="S2125" t="s">
        <v>139</v>
      </c>
      <c r="T2125" t="s">
        <v>51</v>
      </c>
      <c r="U2125" t="s">
        <v>140</v>
      </c>
      <c r="V2125">
        <v>1.1000000000000001</v>
      </c>
      <c r="W2125" s="1">
        <v>883.30000000000007</v>
      </c>
      <c r="X2125">
        <v>1</v>
      </c>
      <c r="Y2125">
        <v>5.12</v>
      </c>
      <c r="Z2125">
        <v>4</v>
      </c>
      <c r="AA2125">
        <v>1.28</v>
      </c>
      <c r="AB2125" s="2">
        <v>7.0000000000000007E-2</v>
      </c>
      <c r="AC2125" s="1">
        <v>-56.210000000000008</v>
      </c>
      <c r="AD2125" s="7">
        <v>43465</v>
      </c>
      <c r="AE2125" s="7">
        <v>43467</v>
      </c>
      <c r="AF2125">
        <v>1</v>
      </c>
      <c r="AG2125" t="s">
        <v>53</v>
      </c>
      <c r="AH2125" s="2">
        <v>0</v>
      </c>
      <c r="AI2125" s="1">
        <v>0</v>
      </c>
      <c r="AJ2125" s="1">
        <v>0</v>
      </c>
      <c r="AK2125" s="6" t="str">
        <f>+IF(Tabla1[[#This Row],[REQUEST_TY]]="SR MANTENIMIENTO CORRECTIVO", "EMERGENCIA", "OTROS")</f>
        <v>EMERGENCIA</v>
      </c>
      <c r="AL2125" s="6" t="str">
        <f>+_xlfn.IFS(Tabla1[[#This Row],[Veces obj]]&lt;=1,"0-1",Tabla1[[#This Row],[Veces obj]]&lt;=2,"1-2",Tabla1[[#This Row],[Veces obj]]&lt;=3,"2-3",TRUE,"&gt;3")</f>
        <v>1-2</v>
      </c>
      <c r="AM2125" s="6" t="str">
        <f>+_xlfn.IFS(MONTH(Tabla1[[#This Row],[MES]])&lt;=3,"Q1",MONTH(Tabla1[[#This Row],[MES]])&lt;=6,"Q2",MONTH(Tabla1[[#This Row],[MES]])&lt;=9,"Q3",TRUE,"Q4")</f>
        <v>Q1</v>
      </c>
      <c r="AN2125" t="str">
        <f>+IFERROR(VLOOKUP(Tabla1[[#This Row],[CUENTA]],CTAS[],2,0),"OTROS")</f>
        <v>OTROS</v>
      </c>
      <c r="AP2125" t="str">
        <f>+IFERROR(VLOOKUP(Tabla1[[#This Row],[EMPLEADO]],IS[],3,0),"OTROS")</f>
        <v>OTROS</v>
      </c>
      <c r="AQ2125" t="str">
        <f>+IFERROR(VLOOKUP(Tabla1[[#This Row],[EMPLEADO]],IS[[NÓMINA]:[INGENIERO]],2,0),"OTROS")</f>
        <v>OTROS</v>
      </c>
    </row>
    <row r="2126" spans="1:43" x14ac:dyDescent="0.25">
      <c r="A2126" t="s">
        <v>36</v>
      </c>
      <c r="B2126">
        <v>1</v>
      </c>
      <c r="C2126" t="s">
        <v>4107</v>
      </c>
      <c r="D2126" t="s">
        <v>38</v>
      </c>
      <c r="E2126" t="s">
        <v>1538</v>
      </c>
      <c r="F2126" t="s">
        <v>4108</v>
      </c>
      <c r="G2126" s="17" t="s">
        <v>1540</v>
      </c>
      <c r="H2126" t="s">
        <v>784</v>
      </c>
      <c r="I2126" t="s">
        <v>43</v>
      </c>
      <c r="J2126" t="s">
        <v>8</v>
      </c>
      <c r="K2126" t="s">
        <v>1541</v>
      </c>
      <c r="L2126" t="s">
        <v>1542</v>
      </c>
      <c r="M2126" t="s">
        <v>787</v>
      </c>
      <c r="N2126">
        <v>0</v>
      </c>
      <c r="O2126" t="s">
        <v>47</v>
      </c>
      <c r="P2126">
        <v>8</v>
      </c>
      <c r="Q2126" t="s">
        <v>194</v>
      </c>
      <c r="R2126" t="s">
        <v>1543</v>
      </c>
      <c r="S2126" t="s">
        <v>50</v>
      </c>
      <c r="T2126" t="s">
        <v>51</v>
      </c>
      <c r="U2126" t="s">
        <v>444</v>
      </c>
      <c r="V2126">
        <v>0</v>
      </c>
      <c r="W2126" s="1">
        <v>0</v>
      </c>
      <c r="X2126">
        <v>1</v>
      </c>
      <c r="Y2126">
        <v>6.45</v>
      </c>
      <c r="Z2126">
        <v>5</v>
      </c>
      <c r="AA2126">
        <v>1.29</v>
      </c>
      <c r="AB2126" s="2">
        <v>7.2500000000000009E-2</v>
      </c>
      <c r="AC2126" s="1">
        <v>-51.837500000000013</v>
      </c>
      <c r="AD2126" s="7">
        <v>43490</v>
      </c>
      <c r="AE2126" s="7">
        <v>43490</v>
      </c>
      <c r="AF2126">
        <v>0</v>
      </c>
      <c r="AG2126" t="s">
        <v>53</v>
      </c>
      <c r="AH2126" s="2">
        <v>0</v>
      </c>
      <c r="AI2126" s="1">
        <v>0</v>
      </c>
      <c r="AJ2126" s="1">
        <v>0</v>
      </c>
      <c r="AK2126" s="6" t="str">
        <f>+IF(Tabla1[[#This Row],[REQUEST_TY]]="SR MANTENIMIENTO CORRECTIVO", "EMERGENCIA", "OTROS")</f>
        <v>EMERGENCIA</v>
      </c>
      <c r="AL2126" s="6" t="str">
        <f>+_xlfn.IFS(Tabla1[[#This Row],[Veces obj]]&lt;=1,"0-1",Tabla1[[#This Row],[Veces obj]]&lt;=2,"1-2",Tabla1[[#This Row],[Veces obj]]&lt;=3,"2-3",TRUE,"&gt;3")</f>
        <v>1-2</v>
      </c>
      <c r="AM2126" s="6" t="str">
        <f>+_xlfn.IFS(MONTH(Tabla1[[#This Row],[MES]])&lt;=3,"Q1",MONTH(Tabla1[[#This Row],[MES]])&lt;=6,"Q2",MONTH(Tabla1[[#This Row],[MES]])&lt;=9,"Q3",TRUE,"Q4")</f>
        <v>Q1</v>
      </c>
      <c r="AN2126" t="str">
        <f>+IFERROR(VLOOKUP(Tabla1[[#This Row],[CUENTA]],CTAS[],2,0),"OTROS")</f>
        <v>OTROS</v>
      </c>
      <c r="AP2126" t="str">
        <f>+IFERROR(VLOOKUP(Tabla1[[#This Row],[EMPLEADO]],IS[],3,0),"OTROS")</f>
        <v>OTROS</v>
      </c>
      <c r="AQ2126" t="str">
        <f>+IFERROR(VLOOKUP(Tabla1[[#This Row],[EMPLEADO]],IS[[NÓMINA]:[INGENIERO]],2,0),"OTROS")</f>
        <v>OTROS</v>
      </c>
    </row>
    <row r="2127" spans="1:43" x14ac:dyDescent="0.25">
      <c r="A2127" t="s">
        <v>36</v>
      </c>
      <c r="B2127">
        <v>1</v>
      </c>
      <c r="C2127" t="s">
        <v>4103</v>
      </c>
      <c r="D2127" t="s">
        <v>38</v>
      </c>
      <c r="E2127" t="s">
        <v>98</v>
      </c>
      <c r="F2127" t="s">
        <v>4104</v>
      </c>
      <c r="G2127" s="17" t="s">
        <v>2583</v>
      </c>
      <c r="H2127" t="s">
        <v>707</v>
      </c>
      <c r="I2127" t="s">
        <v>43</v>
      </c>
      <c r="J2127" t="s">
        <v>8</v>
      </c>
      <c r="K2127" t="s">
        <v>102</v>
      </c>
      <c r="L2127" t="s">
        <v>2584</v>
      </c>
      <c r="M2127" t="s">
        <v>104</v>
      </c>
      <c r="N2127">
        <v>0</v>
      </c>
      <c r="O2127" t="s">
        <v>105</v>
      </c>
      <c r="P2127">
        <v>13</v>
      </c>
      <c r="Q2127" t="s">
        <v>194</v>
      </c>
      <c r="R2127" t="s">
        <v>63</v>
      </c>
      <c r="S2127" t="s">
        <v>64</v>
      </c>
      <c r="T2127" t="s">
        <v>51</v>
      </c>
      <c r="U2127" t="s">
        <v>195</v>
      </c>
      <c r="V2127">
        <v>0.6</v>
      </c>
      <c r="W2127" s="1">
        <v>393</v>
      </c>
      <c r="X2127">
        <v>1</v>
      </c>
      <c r="Y2127">
        <v>6.42</v>
      </c>
      <c r="Z2127">
        <v>5</v>
      </c>
      <c r="AA2127">
        <v>1.284</v>
      </c>
      <c r="AB2127" s="2">
        <v>7.1000000000000008E-2</v>
      </c>
      <c r="AC2127" s="1">
        <v>-46.505000000000003</v>
      </c>
      <c r="AD2127" s="7">
        <v>43487</v>
      </c>
      <c r="AE2127" s="7">
        <v>43487</v>
      </c>
      <c r="AF2127">
        <v>0</v>
      </c>
      <c r="AG2127" t="s">
        <v>53</v>
      </c>
      <c r="AH2127" s="2">
        <v>0</v>
      </c>
      <c r="AI2127" s="1">
        <v>0</v>
      </c>
      <c r="AJ2127" s="1">
        <v>0</v>
      </c>
      <c r="AK2127" s="6" t="str">
        <f>+IF(Tabla1[[#This Row],[REQUEST_TY]]="SR MANTENIMIENTO CORRECTIVO", "EMERGENCIA", "OTROS")</f>
        <v>EMERGENCIA</v>
      </c>
      <c r="AL2127" s="6" t="str">
        <f>+_xlfn.IFS(Tabla1[[#This Row],[Veces obj]]&lt;=1,"0-1",Tabla1[[#This Row],[Veces obj]]&lt;=2,"1-2",Tabla1[[#This Row],[Veces obj]]&lt;=3,"2-3",TRUE,"&gt;3")</f>
        <v>1-2</v>
      </c>
      <c r="AM2127" s="6" t="str">
        <f>+_xlfn.IFS(MONTH(Tabla1[[#This Row],[MES]])&lt;=3,"Q1",MONTH(Tabla1[[#This Row],[MES]])&lt;=6,"Q2",MONTH(Tabla1[[#This Row],[MES]])&lt;=9,"Q3",TRUE,"Q4")</f>
        <v>Q1</v>
      </c>
      <c r="AN2127" t="str">
        <f>+IFERROR(VLOOKUP(Tabla1[[#This Row],[CUENTA]],CTAS[],2,0),"OTROS")</f>
        <v>OTROS</v>
      </c>
      <c r="AP2127" t="str">
        <f>+IFERROR(VLOOKUP(Tabla1[[#This Row],[EMPLEADO]],IS[],3,0),"OTROS")</f>
        <v>OTROS</v>
      </c>
      <c r="AQ2127" t="str">
        <f>+IFERROR(VLOOKUP(Tabla1[[#This Row],[EMPLEADO]],IS[[NÓMINA]:[INGENIERO]],2,0),"OTROS")</f>
        <v>OTROS</v>
      </c>
    </row>
    <row r="2128" spans="1:43" x14ac:dyDescent="0.25">
      <c r="A2128" t="s">
        <v>36</v>
      </c>
      <c r="B2128">
        <v>1</v>
      </c>
      <c r="C2128" t="s">
        <v>4105</v>
      </c>
      <c r="D2128" t="s">
        <v>38</v>
      </c>
      <c r="E2128" t="s">
        <v>76</v>
      </c>
      <c r="F2128" t="s">
        <v>3686</v>
      </c>
      <c r="G2128" s="17" t="s">
        <v>4106</v>
      </c>
      <c r="H2128" t="s">
        <v>1572</v>
      </c>
      <c r="I2128" t="s">
        <v>43</v>
      </c>
      <c r="J2128" t="s">
        <v>8</v>
      </c>
      <c r="K2128" t="s">
        <v>102</v>
      </c>
      <c r="L2128" t="s">
        <v>3190</v>
      </c>
      <c r="M2128" t="s">
        <v>1868</v>
      </c>
      <c r="N2128">
        <v>0</v>
      </c>
      <c r="O2128" t="s">
        <v>47</v>
      </c>
      <c r="P2128">
        <v>97</v>
      </c>
      <c r="Q2128" t="s">
        <v>48</v>
      </c>
      <c r="R2128" t="s">
        <v>63</v>
      </c>
      <c r="S2128" t="s">
        <v>64</v>
      </c>
      <c r="T2128" t="s">
        <v>51</v>
      </c>
      <c r="U2128" t="s">
        <v>96</v>
      </c>
      <c r="V2128">
        <v>1.1000000000000001</v>
      </c>
      <c r="W2128" s="1">
        <v>1501.5000000000002</v>
      </c>
      <c r="X2128">
        <v>1</v>
      </c>
      <c r="Y2128">
        <v>6.45</v>
      </c>
      <c r="Z2128">
        <v>5</v>
      </c>
      <c r="AA2128">
        <v>1.29</v>
      </c>
      <c r="AB2128" s="2">
        <v>7.2500000000000009E-2</v>
      </c>
      <c r="AC2128" s="1">
        <v>-98.962500000000006</v>
      </c>
      <c r="AD2128" s="7">
        <v>43489</v>
      </c>
      <c r="AE2128" s="7">
        <v>43489</v>
      </c>
      <c r="AF2128">
        <v>0</v>
      </c>
      <c r="AG2128" t="s">
        <v>53</v>
      </c>
      <c r="AH2128" s="2">
        <v>0</v>
      </c>
      <c r="AI2128" s="1">
        <v>0</v>
      </c>
      <c r="AJ2128" s="1">
        <v>0</v>
      </c>
      <c r="AK2128" s="6" t="str">
        <f>+IF(Tabla1[[#This Row],[REQUEST_TY]]="SR MANTENIMIENTO CORRECTIVO", "EMERGENCIA", "OTROS")</f>
        <v>EMERGENCIA</v>
      </c>
      <c r="AL2128" s="6" t="str">
        <f>+_xlfn.IFS(Tabla1[[#This Row],[Veces obj]]&lt;=1,"0-1",Tabla1[[#This Row],[Veces obj]]&lt;=2,"1-2",Tabla1[[#This Row],[Veces obj]]&lt;=3,"2-3",TRUE,"&gt;3")</f>
        <v>1-2</v>
      </c>
      <c r="AM2128" s="6" t="str">
        <f>+_xlfn.IFS(MONTH(Tabla1[[#This Row],[MES]])&lt;=3,"Q1",MONTH(Tabla1[[#This Row],[MES]])&lt;=6,"Q2",MONTH(Tabla1[[#This Row],[MES]])&lt;=9,"Q3",TRUE,"Q4")</f>
        <v>Q1</v>
      </c>
      <c r="AN2128" t="str">
        <f>+IFERROR(VLOOKUP(Tabla1[[#This Row],[CUENTA]],CTAS[],2,0),"OTROS")</f>
        <v>OTROS</v>
      </c>
      <c r="AP2128" t="str">
        <f>+IFERROR(VLOOKUP(Tabla1[[#This Row],[EMPLEADO]],IS[],3,0),"OTROS")</f>
        <v>OTROS</v>
      </c>
      <c r="AQ2128" t="str">
        <f>+IFERROR(VLOOKUP(Tabla1[[#This Row],[EMPLEADO]],IS[[NÓMINA]:[INGENIERO]],2,0),"OTROS")</f>
        <v>OTROS</v>
      </c>
    </row>
    <row r="2129" spans="1:43" x14ac:dyDescent="0.25">
      <c r="A2129" t="s">
        <v>4444</v>
      </c>
      <c r="B2129">
        <v>1</v>
      </c>
      <c r="C2129" t="s">
        <v>5025</v>
      </c>
      <c r="D2129" t="s">
        <v>38</v>
      </c>
      <c r="E2129" t="s">
        <v>85</v>
      </c>
      <c r="F2129" t="s">
        <v>5026</v>
      </c>
      <c r="G2129" s="17" t="s">
        <v>5027</v>
      </c>
      <c r="H2129" t="s">
        <v>821</v>
      </c>
      <c r="I2129" t="s">
        <v>43</v>
      </c>
      <c r="J2129" t="s">
        <v>8</v>
      </c>
      <c r="K2129" t="s">
        <v>71</v>
      </c>
      <c r="L2129" t="s">
        <v>836</v>
      </c>
      <c r="M2129" t="s">
        <v>73</v>
      </c>
      <c r="N2129">
        <v>0</v>
      </c>
      <c r="O2129" t="s">
        <v>47</v>
      </c>
      <c r="P2129">
        <v>89</v>
      </c>
      <c r="Q2129" t="s">
        <v>48</v>
      </c>
      <c r="R2129" t="s">
        <v>49</v>
      </c>
      <c r="S2129" t="s">
        <v>50</v>
      </c>
      <c r="T2129" t="s">
        <v>51</v>
      </c>
      <c r="U2129" t="s">
        <v>52</v>
      </c>
      <c r="V2129">
        <v>1.05</v>
      </c>
      <c r="W2129" s="1">
        <v>750.75000000000011</v>
      </c>
      <c r="X2129">
        <v>1</v>
      </c>
      <c r="Y2129">
        <v>0.35</v>
      </c>
      <c r="Z2129">
        <v>5</v>
      </c>
      <c r="AA2129">
        <v>6.9999999999999993E-2</v>
      </c>
      <c r="AB2129" s="2">
        <v>0</v>
      </c>
      <c r="AC2129" s="1">
        <v>0</v>
      </c>
      <c r="AD2129" s="7">
        <v>43502</v>
      </c>
      <c r="AE2129" s="7">
        <v>43502</v>
      </c>
      <c r="AF2129">
        <v>0</v>
      </c>
      <c r="AG2129" t="s">
        <v>53</v>
      </c>
      <c r="AH2129" s="2">
        <v>0</v>
      </c>
      <c r="AI2129" s="1">
        <v>0</v>
      </c>
      <c r="AJ2129" s="1">
        <v>0</v>
      </c>
      <c r="AK2129" s="6" t="str">
        <f>+IF(Tabla1[[#This Row],[REQUEST_TY]]="SR MANTENIMIENTO CORRECTIVO", "EMERGENCIA", "OTROS")</f>
        <v>EMERGENCIA</v>
      </c>
      <c r="AL2129" s="6" t="str">
        <f>+_xlfn.IFS(Tabla1[[#This Row],[Veces obj]]&lt;=1,"0-1",Tabla1[[#This Row],[Veces obj]]&lt;=2,"1-2",Tabla1[[#This Row],[Veces obj]]&lt;=3,"2-3",TRUE,"&gt;3")</f>
        <v>0-1</v>
      </c>
      <c r="AM2129" s="6" t="str">
        <f>+_xlfn.IFS(MONTH(Tabla1[[#This Row],[MES]])&lt;=3,"Q1",MONTH(Tabla1[[#This Row],[MES]])&lt;=6,"Q2",MONTH(Tabla1[[#This Row],[MES]])&lt;=9,"Q3",TRUE,"Q4")</f>
        <v>Q1</v>
      </c>
      <c r="AN2129" t="str">
        <f>+IFERROR(VLOOKUP(Tabla1[[#This Row],[CUENTA]],CTAS[],2,0),"OTROS")</f>
        <v>OTROS</v>
      </c>
      <c r="AO2129">
        <v>1</v>
      </c>
      <c r="AP2129" t="str">
        <f>+IFERROR(VLOOKUP(Tabla1[[#This Row],[EMPLEADO]],IS[],3,0),"OTROS")</f>
        <v>JUAREZ</v>
      </c>
      <c r="AQ2129" t="str">
        <f>+IFERROR(VLOOKUP(Tabla1[[#This Row],[EMPLEADO]],IS[[NÓMINA]:[INGENIERO]],2,0),"OTROS")</f>
        <v>ERASMO ALEJANDRO</v>
      </c>
    </row>
    <row r="2130" spans="1:43" x14ac:dyDescent="0.25">
      <c r="A2130" t="s">
        <v>36</v>
      </c>
      <c r="B2130">
        <v>1</v>
      </c>
      <c r="C2130" t="s">
        <v>4109</v>
      </c>
      <c r="D2130" t="s">
        <v>38</v>
      </c>
      <c r="E2130" t="s">
        <v>725</v>
      </c>
      <c r="F2130" t="s">
        <v>4110</v>
      </c>
      <c r="G2130" s="17" t="s">
        <v>4111</v>
      </c>
      <c r="H2130" t="s">
        <v>707</v>
      </c>
      <c r="I2130" t="s">
        <v>43</v>
      </c>
      <c r="J2130" t="s">
        <v>8</v>
      </c>
      <c r="K2130" t="s">
        <v>102</v>
      </c>
      <c r="L2130" t="s">
        <v>3543</v>
      </c>
      <c r="M2130" t="s">
        <v>248</v>
      </c>
      <c r="N2130">
        <v>0</v>
      </c>
      <c r="O2130" t="s">
        <v>105</v>
      </c>
      <c r="P2130">
        <v>154</v>
      </c>
      <c r="Q2130" t="s">
        <v>48</v>
      </c>
      <c r="R2130" t="s">
        <v>223</v>
      </c>
      <c r="S2130" t="s">
        <v>139</v>
      </c>
      <c r="T2130" t="s">
        <v>51</v>
      </c>
      <c r="U2130" t="s">
        <v>353</v>
      </c>
      <c r="V2130">
        <v>1.1499999999999999</v>
      </c>
      <c r="W2130" s="1">
        <v>923.44999999999993</v>
      </c>
      <c r="X2130">
        <v>1</v>
      </c>
      <c r="Y2130">
        <v>5.18</v>
      </c>
      <c r="Z2130">
        <v>4</v>
      </c>
      <c r="AA2130">
        <v>1.2949999999999999</v>
      </c>
      <c r="AB2130" s="2">
        <v>7.3749999999999982E-2</v>
      </c>
      <c r="AC2130" s="1">
        <v>-59.221249999999984</v>
      </c>
      <c r="AD2130" s="7">
        <v>43473</v>
      </c>
      <c r="AE2130" s="7">
        <v>43473</v>
      </c>
      <c r="AF2130">
        <v>0</v>
      </c>
      <c r="AG2130" t="s">
        <v>53</v>
      </c>
      <c r="AH2130" s="2">
        <v>0</v>
      </c>
      <c r="AI2130" s="1">
        <v>0</v>
      </c>
      <c r="AJ2130" s="1">
        <v>0</v>
      </c>
      <c r="AK2130" s="6" t="str">
        <f>+IF(Tabla1[[#This Row],[REQUEST_TY]]="SR MANTENIMIENTO CORRECTIVO", "EMERGENCIA", "OTROS")</f>
        <v>EMERGENCIA</v>
      </c>
      <c r="AL2130" s="6" t="str">
        <f>+_xlfn.IFS(Tabla1[[#This Row],[Veces obj]]&lt;=1,"0-1",Tabla1[[#This Row],[Veces obj]]&lt;=2,"1-2",Tabla1[[#This Row],[Veces obj]]&lt;=3,"2-3",TRUE,"&gt;3")</f>
        <v>1-2</v>
      </c>
      <c r="AM2130" s="6" t="str">
        <f>+_xlfn.IFS(MONTH(Tabla1[[#This Row],[MES]])&lt;=3,"Q1",MONTH(Tabla1[[#This Row],[MES]])&lt;=6,"Q2",MONTH(Tabla1[[#This Row],[MES]])&lt;=9,"Q3",TRUE,"Q4")</f>
        <v>Q1</v>
      </c>
      <c r="AN2130" t="str">
        <f>+IFERROR(VLOOKUP(Tabla1[[#This Row],[CUENTA]],CTAS[],2,0),"OTROS")</f>
        <v>OTROS</v>
      </c>
      <c r="AP2130" t="str">
        <f>+IFERROR(VLOOKUP(Tabla1[[#This Row],[EMPLEADO]],IS[],3,0),"OTROS")</f>
        <v>OTROS</v>
      </c>
      <c r="AQ2130" t="str">
        <f>+IFERROR(VLOOKUP(Tabla1[[#This Row],[EMPLEADO]],IS[[NÓMINA]:[INGENIERO]],2,0),"OTROS")</f>
        <v>OTROS</v>
      </c>
    </row>
    <row r="2131" spans="1:43" x14ac:dyDescent="0.25">
      <c r="A2131" t="s">
        <v>36</v>
      </c>
      <c r="B2131">
        <v>1</v>
      </c>
      <c r="C2131" t="s">
        <v>817</v>
      </c>
      <c r="D2131" t="s">
        <v>818</v>
      </c>
      <c r="E2131" t="s">
        <v>558</v>
      </c>
      <c r="F2131" t="s">
        <v>819</v>
      </c>
      <c r="G2131" s="17" t="s">
        <v>820</v>
      </c>
      <c r="H2131" t="s">
        <v>821</v>
      </c>
      <c r="I2131" t="s">
        <v>43</v>
      </c>
      <c r="J2131" t="s">
        <v>8</v>
      </c>
      <c r="K2131" t="s">
        <v>71</v>
      </c>
      <c r="L2131" t="s">
        <v>424</v>
      </c>
      <c r="M2131" t="s">
        <v>94</v>
      </c>
      <c r="N2131">
        <v>1</v>
      </c>
      <c r="O2131" t="s">
        <v>47</v>
      </c>
      <c r="P2131" t="s">
        <v>822</v>
      </c>
      <c r="Q2131" t="s">
        <v>48</v>
      </c>
      <c r="R2131" t="s">
        <v>95</v>
      </c>
      <c r="S2131" t="s">
        <v>64</v>
      </c>
      <c r="T2131" t="s">
        <v>51</v>
      </c>
      <c r="U2131" t="s">
        <v>96</v>
      </c>
      <c r="V2131">
        <v>1</v>
      </c>
      <c r="W2131" s="1">
        <v>0</v>
      </c>
      <c r="X2131">
        <v>1</v>
      </c>
      <c r="Y2131">
        <v>0.53</v>
      </c>
      <c r="Z2131">
        <v>5</v>
      </c>
      <c r="AA2131">
        <v>0.10600000000000001</v>
      </c>
      <c r="AB2131" s="2">
        <v>0</v>
      </c>
      <c r="AC2131" s="1">
        <v>0</v>
      </c>
      <c r="AD2131" s="7">
        <v>43488</v>
      </c>
      <c r="AE2131" s="7">
        <v>43494</v>
      </c>
      <c r="AF2131">
        <v>4</v>
      </c>
      <c r="AG2131" t="s">
        <v>823</v>
      </c>
      <c r="AH2131" s="2">
        <v>0.5</v>
      </c>
      <c r="AI2131" s="1">
        <v>-682.5</v>
      </c>
      <c r="AJ2131" s="1">
        <v>0</v>
      </c>
      <c r="AK2131" s="6" t="str">
        <f>+IF(Tabla1[[#This Row],[REQUEST_TY]]="SR MANTENIMIENTO CORRECTIVO", "EMERGENCIA", "OTROS")</f>
        <v>OTROS</v>
      </c>
      <c r="AL2131" s="6" t="str">
        <f>+_xlfn.IFS(Tabla1[[#This Row],[Veces obj]]&lt;=1,"0-1",Tabla1[[#This Row],[Veces obj]]&lt;=2,"1-2",Tabla1[[#This Row],[Veces obj]]&lt;=3,"2-3",TRUE,"&gt;3")</f>
        <v>0-1</v>
      </c>
      <c r="AM2131" s="6" t="str">
        <f>+_xlfn.IFS(MONTH(Tabla1[[#This Row],[MES]])&lt;=3,"Q1",MONTH(Tabla1[[#This Row],[MES]])&lt;=6,"Q2",MONTH(Tabla1[[#This Row],[MES]])&lt;=9,"Q3",TRUE,"Q4")</f>
        <v>Q1</v>
      </c>
      <c r="AN2131" t="str">
        <f>+IFERROR(VLOOKUP(Tabla1[[#This Row],[CUENTA]],CTAS[],2,0),"OTROS")</f>
        <v>OTROS</v>
      </c>
      <c r="AO2131">
        <v>1</v>
      </c>
      <c r="AP2131" t="str">
        <f>+IFERROR(VLOOKUP(Tabla1[[#This Row],[EMPLEADO]],IS[],3,0),"OTROS")</f>
        <v>JUAREZ</v>
      </c>
      <c r="AQ2131" t="str">
        <f>+IFERROR(VLOOKUP(Tabla1[[#This Row],[EMPLEADO]],IS[[NÓMINA]:[INGENIERO]],2,0),"OTROS")</f>
        <v>ERASMO ALEJANDRO</v>
      </c>
    </row>
    <row r="2132" spans="1:43" x14ac:dyDescent="0.25">
      <c r="A2132" t="s">
        <v>36</v>
      </c>
      <c r="B2132">
        <v>1</v>
      </c>
      <c r="C2132" t="s">
        <v>4115</v>
      </c>
      <c r="D2132" t="s">
        <v>38</v>
      </c>
      <c r="E2132" t="s">
        <v>312</v>
      </c>
      <c r="F2132" t="s">
        <v>4116</v>
      </c>
      <c r="G2132" s="17" t="s">
        <v>2476</v>
      </c>
      <c r="H2132" t="s">
        <v>253</v>
      </c>
      <c r="I2132" t="s">
        <v>43</v>
      </c>
      <c r="J2132" t="s">
        <v>8</v>
      </c>
      <c r="K2132" t="s">
        <v>59</v>
      </c>
      <c r="L2132" t="s">
        <v>2477</v>
      </c>
      <c r="M2132" t="s">
        <v>2478</v>
      </c>
      <c r="N2132">
        <v>0</v>
      </c>
      <c r="O2132" t="s">
        <v>47</v>
      </c>
      <c r="P2132">
        <v>2</v>
      </c>
      <c r="Q2132" t="s">
        <v>388</v>
      </c>
      <c r="R2132" t="s">
        <v>317</v>
      </c>
      <c r="S2132" t="s">
        <v>318</v>
      </c>
      <c r="T2132" t="s">
        <v>51</v>
      </c>
      <c r="U2132" t="s">
        <v>872</v>
      </c>
      <c r="V2132">
        <v>0</v>
      </c>
      <c r="W2132" s="1">
        <v>0</v>
      </c>
      <c r="X2132">
        <v>1</v>
      </c>
      <c r="Y2132">
        <v>5.22</v>
      </c>
      <c r="Z2132">
        <v>4</v>
      </c>
      <c r="AA2132">
        <v>1.3049999999999999</v>
      </c>
      <c r="AB2132" s="2">
        <v>7.6249999999999984E-2</v>
      </c>
      <c r="AC2132" s="1">
        <v>-119.94125</v>
      </c>
      <c r="AD2132" s="7">
        <v>43488</v>
      </c>
      <c r="AE2132" s="7">
        <v>43488</v>
      </c>
      <c r="AF2132">
        <v>0</v>
      </c>
      <c r="AG2132" t="s">
        <v>53</v>
      </c>
      <c r="AH2132" s="2">
        <v>0</v>
      </c>
      <c r="AI2132" s="1">
        <v>0</v>
      </c>
      <c r="AJ2132" s="1">
        <v>0</v>
      </c>
      <c r="AK2132" s="6" t="str">
        <f>+IF(Tabla1[[#This Row],[REQUEST_TY]]="SR MANTENIMIENTO CORRECTIVO", "EMERGENCIA", "OTROS")</f>
        <v>EMERGENCIA</v>
      </c>
      <c r="AL2132" s="6" t="str">
        <f>+_xlfn.IFS(Tabla1[[#This Row],[Veces obj]]&lt;=1,"0-1",Tabla1[[#This Row],[Veces obj]]&lt;=2,"1-2",Tabla1[[#This Row],[Veces obj]]&lt;=3,"2-3",TRUE,"&gt;3")</f>
        <v>1-2</v>
      </c>
      <c r="AM2132" s="6" t="str">
        <f>+_xlfn.IFS(MONTH(Tabla1[[#This Row],[MES]])&lt;=3,"Q1",MONTH(Tabla1[[#This Row],[MES]])&lt;=6,"Q2",MONTH(Tabla1[[#This Row],[MES]])&lt;=9,"Q3",TRUE,"Q4")</f>
        <v>Q1</v>
      </c>
      <c r="AN2132" t="str">
        <f>+IFERROR(VLOOKUP(Tabla1[[#This Row],[CUENTA]],CTAS[],2,0),"OTROS")</f>
        <v>OTROS</v>
      </c>
      <c r="AP2132" t="str">
        <f>+IFERROR(VLOOKUP(Tabla1[[#This Row],[EMPLEADO]],IS[],3,0),"OTROS")</f>
        <v>OTROS</v>
      </c>
      <c r="AQ2132" t="str">
        <f>+IFERROR(VLOOKUP(Tabla1[[#This Row],[EMPLEADO]],IS[[NÓMINA]:[INGENIERO]],2,0),"OTROS")</f>
        <v>OTROS</v>
      </c>
    </row>
    <row r="2133" spans="1:43" x14ac:dyDescent="0.25">
      <c r="A2133" t="s">
        <v>36</v>
      </c>
      <c r="B2133">
        <v>1</v>
      </c>
      <c r="C2133" t="s">
        <v>4117</v>
      </c>
      <c r="D2133" t="s">
        <v>38</v>
      </c>
      <c r="E2133" t="s">
        <v>2827</v>
      </c>
      <c r="F2133" t="s">
        <v>4118</v>
      </c>
      <c r="G2133" s="17" t="s">
        <v>4119</v>
      </c>
      <c r="H2133" t="s">
        <v>271</v>
      </c>
      <c r="I2133" t="s">
        <v>43</v>
      </c>
      <c r="J2133" t="s">
        <v>8</v>
      </c>
      <c r="K2133" t="s">
        <v>102</v>
      </c>
      <c r="L2133" t="s">
        <v>4120</v>
      </c>
      <c r="M2133" t="s">
        <v>709</v>
      </c>
      <c r="N2133">
        <v>0</v>
      </c>
      <c r="O2133" t="s">
        <v>105</v>
      </c>
      <c r="P2133">
        <v>86</v>
      </c>
      <c r="Q2133" t="s">
        <v>48</v>
      </c>
      <c r="R2133" t="s">
        <v>138</v>
      </c>
      <c r="S2133" t="s">
        <v>139</v>
      </c>
      <c r="T2133" t="s">
        <v>51</v>
      </c>
      <c r="U2133" t="s">
        <v>353</v>
      </c>
      <c r="V2133">
        <v>1.1499999999999999</v>
      </c>
      <c r="W2133" s="1">
        <v>923.44999999999993</v>
      </c>
      <c r="X2133">
        <v>1</v>
      </c>
      <c r="Y2133">
        <v>5.25</v>
      </c>
      <c r="Z2133">
        <v>4</v>
      </c>
      <c r="AA2133">
        <v>1.3125</v>
      </c>
      <c r="AB2133" s="2">
        <v>7.8125E-2</v>
      </c>
      <c r="AC2133" s="1">
        <v>-62.734375</v>
      </c>
      <c r="AD2133" s="7">
        <v>43469</v>
      </c>
      <c r="AE2133" s="7">
        <v>43469</v>
      </c>
      <c r="AF2133">
        <v>0</v>
      </c>
      <c r="AG2133" t="s">
        <v>53</v>
      </c>
      <c r="AH2133" s="2">
        <v>0</v>
      </c>
      <c r="AI2133" s="1">
        <v>0</v>
      </c>
      <c r="AJ2133" s="1">
        <v>0</v>
      </c>
      <c r="AK2133" s="6" t="str">
        <f>+IF(Tabla1[[#This Row],[REQUEST_TY]]="SR MANTENIMIENTO CORRECTIVO", "EMERGENCIA", "OTROS")</f>
        <v>EMERGENCIA</v>
      </c>
      <c r="AL2133" s="6" t="str">
        <f>+_xlfn.IFS(Tabla1[[#This Row],[Veces obj]]&lt;=1,"0-1",Tabla1[[#This Row],[Veces obj]]&lt;=2,"1-2",Tabla1[[#This Row],[Veces obj]]&lt;=3,"2-3",TRUE,"&gt;3")</f>
        <v>1-2</v>
      </c>
      <c r="AM2133" s="6" t="str">
        <f>+_xlfn.IFS(MONTH(Tabla1[[#This Row],[MES]])&lt;=3,"Q1",MONTH(Tabla1[[#This Row],[MES]])&lt;=6,"Q2",MONTH(Tabla1[[#This Row],[MES]])&lt;=9,"Q3",TRUE,"Q4")</f>
        <v>Q1</v>
      </c>
      <c r="AN2133" t="str">
        <f>+IFERROR(VLOOKUP(Tabla1[[#This Row],[CUENTA]],CTAS[],2,0),"OTROS")</f>
        <v>OTROS</v>
      </c>
      <c r="AP2133" t="str">
        <f>+IFERROR(VLOOKUP(Tabla1[[#This Row],[EMPLEADO]],IS[],3,0),"OTROS")</f>
        <v>OTROS</v>
      </c>
      <c r="AQ2133" t="str">
        <f>+IFERROR(VLOOKUP(Tabla1[[#This Row],[EMPLEADO]],IS[[NÓMINA]:[INGENIERO]],2,0),"OTROS")</f>
        <v>OTROS</v>
      </c>
    </row>
    <row r="2134" spans="1:43" x14ac:dyDescent="0.25">
      <c r="A2134" t="s">
        <v>36</v>
      </c>
      <c r="B2134">
        <v>1</v>
      </c>
      <c r="C2134" t="s">
        <v>4121</v>
      </c>
      <c r="D2134" t="s">
        <v>38</v>
      </c>
      <c r="E2134" t="s">
        <v>98</v>
      </c>
      <c r="F2134" t="s">
        <v>4122</v>
      </c>
      <c r="G2134" s="17" t="s">
        <v>3806</v>
      </c>
      <c r="H2134" t="s">
        <v>271</v>
      </c>
      <c r="I2134" t="s">
        <v>43</v>
      </c>
      <c r="J2134" t="s">
        <v>8</v>
      </c>
      <c r="K2134" t="s">
        <v>102</v>
      </c>
      <c r="L2134" t="s">
        <v>3807</v>
      </c>
      <c r="M2134" t="s">
        <v>3808</v>
      </c>
      <c r="N2134">
        <v>0</v>
      </c>
      <c r="O2134" t="s">
        <v>105</v>
      </c>
      <c r="P2134">
        <v>43</v>
      </c>
      <c r="Q2134" t="s">
        <v>82</v>
      </c>
      <c r="R2134" t="s">
        <v>63</v>
      </c>
      <c r="S2134" t="s">
        <v>64</v>
      </c>
      <c r="T2134" t="s">
        <v>51</v>
      </c>
      <c r="U2134" t="s">
        <v>83</v>
      </c>
      <c r="V2134">
        <v>1.05</v>
      </c>
      <c r="W2134" s="1">
        <v>687.75</v>
      </c>
      <c r="X2134">
        <v>1</v>
      </c>
      <c r="Y2134">
        <v>6.57</v>
      </c>
      <c r="Z2134">
        <v>5</v>
      </c>
      <c r="AA2134">
        <v>1.3140000000000001</v>
      </c>
      <c r="AB2134" s="2">
        <v>7.8500000000000014E-2</v>
      </c>
      <c r="AC2134" s="1">
        <v>-51.417500000000011</v>
      </c>
      <c r="AD2134" s="7">
        <v>43487</v>
      </c>
      <c r="AE2134" s="7">
        <v>43488</v>
      </c>
      <c r="AF2134">
        <v>1</v>
      </c>
      <c r="AG2134" t="s">
        <v>53</v>
      </c>
      <c r="AH2134" s="2">
        <v>0</v>
      </c>
      <c r="AI2134" s="1">
        <v>0</v>
      </c>
      <c r="AJ2134" s="1">
        <v>0</v>
      </c>
      <c r="AK2134" s="6" t="str">
        <f>+IF(Tabla1[[#This Row],[REQUEST_TY]]="SR MANTENIMIENTO CORRECTIVO", "EMERGENCIA", "OTROS")</f>
        <v>EMERGENCIA</v>
      </c>
      <c r="AL2134" s="6" t="str">
        <f>+_xlfn.IFS(Tabla1[[#This Row],[Veces obj]]&lt;=1,"0-1",Tabla1[[#This Row],[Veces obj]]&lt;=2,"1-2",Tabla1[[#This Row],[Veces obj]]&lt;=3,"2-3",TRUE,"&gt;3")</f>
        <v>1-2</v>
      </c>
      <c r="AM2134" s="6" t="str">
        <f>+_xlfn.IFS(MONTH(Tabla1[[#This Row],[MES]])&lt;=3,"Q1",MONTH(Tabla1[[#This Row],[MES]])&lt;=6,"Q2",MONTH(Tabla1[[#This Row],[MES]])&lt;=9,"Q3",TRUE,"Q4")</f>
        <v>Q1</v>
      </c>
      <c r="AN2134" t="str">
        <f>+IFERROR(VLOOKUP(Tabla1[[#This Row],[CUENTA]],CTAS[],2,0),"OTROS")</f>
        <v>OTROS</v>
      </c>
      <c r="AP2134" t="str">
        <f>+IFERROR(VLOOKUP(Tabla1[[#This Row],[EMPLEADO]],IS[],3,0),"OTROS")</f>
        <v>OTROS</v>
      </c>
      <c r="AQ2134" t="str">
        <f>+IFERROR(VLOOKUP(Tabla1[[#This Row],[EMPLEADO]],IS[[NÓMINA]:[INGENIERO]],2,0),"OTROS")</f>
        <v>OTROS</v>
      </c>
    </row>
    <row r="2135" spans="1:43" x14ac:dyDescent="0.25">
      <c r="A2135" t="s">
        <v>4444</v>
      </c>
      <c r="B2135">
        <v>1</v>
      </c>
      <c r="C2135" t="s">
        <v>5181</v>
      </c>
      <c r="D2135" t="s">
        <v>38</v>
      </c>
      <c r="E2135" t="s">
        <v>39</v>
      </c>
      <c r="F2135" t="s">
        <v>5182</v>
      </c>
      <c r="G2135" s="17" t="s">
        <v>5183</v>
      </c>
      <c r="H2135" t="s">
        <v>384</v>
      </c>
      <c r="I2135" t="s">
        <v>43</v>
      </c>
      <c r="J2135" t="s">
        <v>8</v>
      </c>
      <c r="K2135" t="s">
        <v>117</v>
      </c>
      <c r="L2135" t="s">
        <v>5184</v>
      </c>
      <c r="M2135" t="s">
        <v>1226</v>
      </c>
      <c r="N2135">
        <v>0</v>
      </c>
      <c r="O2135" t="s">
        <v>47</v>
      </c>
      <c r="P2135">
        <v>65</v>
      </c>
      <c r="Q2135" t="s">
        <v>48</v>
      </c>
      <c r="R2135" t="s">
        <v>49</v>
      </c>
      <c r="S2135" t="s">
        <v>50</v>
      </c>
      <c r="T2135" t="s">
        <v>51</v>
      </c>
      <c r="U2135" t="s">
        <v>52</v>
      </c>
      <c r="V2135">
        <v>1.05</v>
      </c>
      <c r="W2135" s="1">
        <v>750.75000000000011</v>
      </c>
      <c r="X2135">
        <v>1</v>
      </c>
      <c r="Y2135">
        <v>6.57</v>
      </c>
      <c r="Z2135">
        <v>5</v>
      </c>
      <c r="AA2135">
        <v>1.3140000000000001</v>
      </c>
      <c r="AB2135" s="2">
        <v>7.8500000000000014E-2</v>
      </c>
      <c r="AC2135" s="1">
        <v>-56.127500000000019</v>
      </c>
      <c r="AD2135" s="7">
        <v>43507</v>
      </c>
      <c r="AE2135" s="7">
        <v>43508</v>
      </c>
      <c r="AF2135">
        <v>1</v>
      </c>
      <c r="AG2135" t="s">
        <v>53</v>
      </c>
      <c r="AH2135" s="2">
        <v>0</v>
      </c>
      <c r="AI2135" s="1">
        <v>0</v>
      </c>
      <c r="AJ2135" s="1">
        <v>0</v>
      </c>
      <c r="AK2135" s="6" t="str">
        <f>+IF(Tabla1[[#This Row],[REQUEST_TY]]="SR MANTENIMIENTO CORRECTIVO", "EMERGENCIA", "OTROS")</f>
        <v>EMERGENCIA</v>
      </c>
      <c r="AL2135" s="6" t="str">
        <f>+_xlfn.IFS(Tabla1[[#This Row],[Veces obj]]&lt;=1,"0-1",Tabla1[[#This Row],[Veces obj]]&lt;=2,"1-2",Tabla1[[#This Row],[Veces obj]]&lt;=3,"2-3",TRUE,"&gt;3")</f>
        <v>1-2</v>
      </c>
      <c r="AM2135" s="6" t="str">
        <f>+_xlfn.IFS(MONTH(Tabla1[[#This Row],[MES]])&lt;=3,"Q1",MONTH(Tabla1[[#This Row],[MES]])&lt;=6,"Q2",MONTH(Tabla1[[#This Row],[MES]])&lt;=9,"Q3",TRUE,"Q4")</f>
        <v>Q1</v>
      </c>
      <c r="AN2135" t="str">
        <f>+IFERROR(VLOOKUP(Tabla1[[#This Row],[CUENTA]],CTAS[],2,0),"OTROS")</f>
        <v>OTROS</v>
      </c>
      <c r="AP2135" t="str">
        <f>+IFERROR(VLOOKUP(Tabla1[[#This Row],[EMPLEADO]],IS[],3,0),"OTROS")</f>
        <v>OTROS</v>
      </c>
      <c r="AQ2135" t="str">
        <f>+IFERROR(VLOOKUP(Tabla1[[#This Row],[EMPLEADO]],IS[[NÓMINA]:[INGENIERO]],2,0),"OTROS")</f>
        <v>OTROS</v>
      </c>
    </row>
    <row r="2136" spans="1:43" x14ac:dyDescent="0.25">
      <c r="A2136" t="s">
        <v>36</v>
      </c>
      <c r="B2136">
        <v>1</v>
      </c>
      <c r="C2136" t="s">
        <v>4123</v>
      </c>
      <c r="D2136" t="s">
        <v>38</v>
      </c>
      <c r="E2136" t="s">
        <v>4124</v>
      </c>
      <c r="F2136" t="s">
        <v>4125</v>
      </c>
      <c r="G2136" s="17" t="s">
        <v>4126</v>
      </c>
      <c r="H2136" t="s">
        <v>271</v>
      </c>
      <c r="I2136" t="s">
        <v>43</v>
      </c>
      <c r="J2136" t="s">
        <v>8</v>
      </c>
      <c r="K2136" t="s">
        <v>102</v>
      </c>
      <c r="L2136" t="s">
        <v>272</v>
      </c>
      <c r="M2136" t="s">
        <v>273</v>
      </c>
      <c r="N2136">
        <v>0</v>
      </c>
      <c r="O2136" t="s">
        <v>105</v>
      </c>
      <c r="P2136">
        <v>181</v>
      </c>
      <c r="Q2136" t="s">
        <v>48</v>
      </c>
      <c r="R2136" t="s">
        <v>317</v>
      </c>
      <c r="S2136" t="s">
        <v>318</v>
      </c>
      <c r="T2136" t="s">
        <v>51</v>
      </c>
      <c r="U2136" t="s">
        <v>353</v>
      </c>
      <c r="V2136">
        <v>1.1499999999999999</v>
      </c>
      <c r="W2136" s="1">
        <v>923.44999999999993</v>
      </c>
      <c r="X2136">
        <v>1</v>
      </c>
      <c r="Y2136">
        <v>5.28</v>
      </c>
      <c r="Z2136">
        <v>4</v>
      </c>
      <c r="AA2136">
        <v>1.32</v>
      </c>
      <c r="AB2136" s="2">
        <v>8.0000000000000016E-2</v>
      </c>
      <c r="AC2136" s="1">
        <v>-64.240000000000009</v>
      </c>
      <c r="AD2136" s="7">
        <v>43479</v>
      </c>
      <c r="AE2136" s="7">
        <v>43480</v>
      </c>
      <c r="AF2136">
        <v>1</v>
      </c>
      <c r="AG2136" t="s">
        <v>53</v>
      </c>
      <c r="AH2136" s="2">
        <v>0</v>
      </c>
      <c r="AI2136" s="1">
        <v>0</v>
      </c>
      <c r="AJ2136" s="1">
        <v>0</v>
      </c>
      <c r="AK2136" s="6" t="str">
        <f>+IF(Tabla1[[#This Row],[REQUEST_TY]]="SR MANTENIMIENTO CORRECTIVO", "EMERGENCIA", "OTROS")</f>
        <v>EMERGENCIA</v>
      </c>
      <c r="AL2136" s="6" t="str">
        <f>+_xlfn.IFS(Tabla1[[#This Row],[Veces obj]]&lt;=1,"0-1",Tabla1[[#This Row],[Veces obj]]&lt;=2,"1-2",Tabla1[[#This Row],[Veces obj]]&lt;=3,"2-3",TRUE,"&gt;3")</f>
        <v>1-2</v>
      </c>
      <c r="AM2136" s="6" t="str">
        <f>+_xlfn.IFS(MONTH(Tabla1[[#This Row],[MES]])&lt;=3,"Q1",MONTH(Tabla1[[#This Row],[MES]])&lt;=6,"Q2",MONTH(Tabla1[[#This Row],[MES]])&lt;=9,"Q3",TRUE,"Q4")</f>
        <v>Q1</v>
      </c>
      <c r="AN2136" t="str">
        <f>+IFERROR(VLOOKUP(Tabla1[[#This Row],[CUENTA]],CTAS[],2,0),"OTROS")</f>
        <v>OTROS</v>
      </c>
      <c r="AP2136" t="str">
        <f>+IFERROR(VLOOKUP(Tabla1[[#This Row],[EMPLEADO]],IS[],3,0),"OTROS")</f>
        <v>OTROS</v>
      </c>
      <c r="AQ2136" t="str">
        <f>+IFERROR(VLOOKUP(Tabla1[[#This Row],[EMPLEADO]],IS[[NÓMINA]:[INGENIERO]],2,0),"OTROS")</f>
        <v>OTROS</v>
      </c>
    </row>
    <row r="2137" spans="1:43" x14ac:dyDescent="0.25">
      <c r="A2137" t="s">
        <v>4444</v>
      </c>
      <c r="B2137">
        <v>1</v>
      </c>
      <c r="C2137" t="s">
        <v>6164</v>
      </c>
      <c r="D2137" t="s">
        <v>3346</v>
      </c>
      <c r="E2137" t="s">
        <v>39</v>
      </c>
      <c r="F2137" t="s">
        <v>6165</v>
      </c>
      <c r="G2137" s="17" t="s">
        <v>6166</v>
      </c>
      <c r="H2137" t="s">
        <v>42</v>
      </c>
      <c r="I2137" t="s">
        <v>43</v>
      </c>
      <c r="J2137" t="s">
        <v>8</v>
      </c>
      <c r="K2137" t="s">
        <v>2237</v>
      </c>
      <c r="L2137" t="s">
        <v>3429</v>
      </c>
      <c r="M2137" t="s">
        <v>794</v>
      </c>
      <c r="N2137">
        <v>1</v>
      </c>
      <c r="O2137" t="s">
        <v>47</v>
      </c>
      <c r="P2137" t="s">
        <v>822</v>
      </c>
      <c r="Q2137" t="s">
        <v>48</v>
      </c>
      <c r="R2137" t="s">
        <v>49</v>
      </c>
      <c r="S2137" t="s">
        <v>50</v>
      </c>
      <c r="T2137" t="s">
        <v>51</v>
      </c>
      <c r="U2137" t="s">
        <v>52</v>
      </c>
      <c r="V2137">
        <v>1</v>
      </c>
      <c r="W2137" s="1">
        <v>0</v>
      </c>
      <c r="X2137">
        <v>0</v>
      </c>
      <c r="Y2137">
        <v>5</v>
      </c>
      <c r="Z2137">
        <v>5</v>
      </c>
      <c r="AA2137">
        <v>1</v>
      </c>
      <c r="AB2137" s="2">
        <v>0</v>
      </c>
      <c r="AC2137" s="1">
        <v>0</v>
      </c>
      <c r="AD2137" s="7">
        <v>43510</v>
      </c>
      <c r="AE2137" s="7">
        <v>43515</v>
      </c>
      <c r="AF2137">
        <v>3</v>
      </c>
      <c r="AG2137" t="s">
        <v>1680</v>
      </c>
      <c r="AH2137" s="2">
        <v>0</v>
      </c>
      <c r="AI2137" s="1">
        <v>0</v>
      </c>
      <c r="AJ2137" s="1">
        <v>0</v>
      </c>
      <c r="AK2137" s="6" t="str">
        <f>+IF(Tabla1[[#This Row],[REQUEST_TY]]="SR MANTENIMIENTO CORRECTIVO", "EMERGENCIA", "OTROS")</f>
        <v>OTROS</v>
      </c>
      <c r="AL2137" s="6" t="str">
        <f>+_xlfn.IFS(Tabla1[[#This Row],[Veces obj]]&lt;=1,"0-1",Tabla1[[#This Row],[Veces obj]]&lt;=2,"1-2",Tabla1[[#This Row],[Veces obj]]&lt;=3,"2-3",TRUE,"&gt;3")</f>
        <v>0-1</v>
      </c>
      <c r="AM2137" s="6" t="str">
        <f>+_xlfn.IFS(MONTH(Tabla1[[#This Row],[MES]])&lt;=3,"Q1",MONTH(Tabla1[[#This Row],[MES]])&lt;=6,"Q2",MONTH(Tabla1[[#This Row],[MES]])&lt;=9,"Q3",TRUE,"Q4")</f>
        <v>Q1</v>
      </c>
      <c r="AN2137" t="str">
        <f>+IFERROR(VLOOKUP(Tabla1[[#This Row],[CUENTA]],CTAS[],2,0),"OTROS")</f>
        <v>OTROS</v>
      </c>
      <c r="AP2137" t="str">
        <f>+IFERROR(VLOOKUP(Tabla1[[#This Row],[EMPLEADO]],IS[],3,0),"OTROS")</f>
        <v>OTROS</v>
      </c>
      <c r="AQ2137" t="str">
        <f>+IFERROR(VLOOKUP(Tabla1[[#This Row],[EMPLEADO]],IS[[NÓMINA]:[INGENIERO]],2,0),"OTROS")</f>
        <v>OTROS</v>
      </c>
    </row>
    <row r="2138" spans="1:43" x14ac:dyDescent="0.25">
      <c r="A2138" t="s">
        <v>36</v>
      </c>
      <c r="B2138">
        <v>1</v>
      </c>
      <c r="C2138" t="s">
        <v>4131</v>
      </c>
      <c r="D2138" t="s">
        <v>38</v>
      </c>
      <c r="E2138" t="s">
        <v>373</v>
      </c>
      <c r="F2138" t="s">
        <v>4132</v>
      </c>
      <c r="G2138" s="17" t="s">
        <v>4133</v>
      </c>
      <c r="H2138" t="s">
        <v>246</v>
      </c>
      <c r="I2138" t="s">
        <v>43</v>
      </c>
      <c r="J2138" t="s">
        <v>8</v>
      </c>
      <c r="K2138" t="s">
        <v>102</v>
      </c>
      <c r="L2138" t="s">
        <v>1917</v>
      </c>
      <c r="M2138" t="s">
        <v>352</v>
      </c>
      <c r="N2138">
        <v>0</v>
      </c>
      <c r="O2138" t="s">
        <v>105</v>
      </c>
      <c r="P2138">
        <v>252</v>
      </c>
      <c r="Q2138" t="s">
        <v>48</v>
      </c>
      <c r="R2138" t="s">
        <v>153</v>
      </c>
      <c r="S2138" t="s">
        <v>50</v>
      </c>
      <c r="T2138" t="s">
        <v>51</v>
      </c>
      <c r="U2138" t="s">
        <v>52</v>
      </c>
      <c r="V2138">
        <v>1.05</v>
      </c>
      <c r="W2138" s="1">
        <v>491.40000000000003</v>
      </c>
      <c r="X2138">
        <v>1</v>
      </c>
      <c r="Y2138">
        <v>6.68</v>
      </c>
      <c r="Z2138">
        <v>5</v>
      </c>
      <c r="AA2138">
        <v>1.3359999999999999</v>
      </c>
      <c r="AB2138" s="2">
        <v>8.3999999999999964E-2</v>
      </c>
      <c r="AC2138" s="1">
        <v>-39.311999999999983</v>
      </c>
      <c r="AD2138" s="7">
        <v>43494</v>
      </c>
      <c r="AE2138" s="7">
        <v>43494</v>
      </c>
      <c r="AF2138">
        <v>0</v>
      </c>
      <c r="AG2138" t="s">
        <v>53</v>
      </c>
      <c r="AH2138" s="2">
        <v>0</v>
      </c>
      <c r="AI2138" s="1">
        <v>0</v>
      </c>
      <c r="AJ2138" s="1">
        <v>0</v>
      </c>
      <c r="AK2138" s="6" t="str">
        <f>+IF(Tabla1[[#This Row],[REQUEST_TY]]="SR MANTENIMIENTO CORRECTIVO", "EMERGENCIA", "OTROS")</f>
        <v>EMERGENCIA</v>
      </c>
      <c r="AL2138" s="6" t="str">
        <f>+_xlfn.IFS(Tabla1[[#This Row],[Veces obj]]&lt;=1,"0-1",Tabla1[[#This Row],[Veces obj]]&lt;=2,"1-2",Tabla1[[#This Row],[Veces obj]]&lt;=3,"2-3",TRUE,"&gt;3")</f>
        <v>1-2</v>
      </c>
      <c r="AM2138" s="6" t="str">
        <f>+_xlfn.IFS(MONTH(Tabla1[[#This Row],[MES]])&lt;=3,"Q1",MONTH(Tabla1[[#This Row],[MES]])&lt;=6,"Q2",MONTH(Tabla1[[#This Row],[MES]])&lt;=9,"Q3",TRUE,"Q4")</f>
        <v>Q1</v>
      </c>
      <c r="AN2138" t="str">
        <f>+IFERROR(VLOOKUP(Tabla1[[#This Row],[CUENTA]],CTAS[],2,0),"OTROS")</f>
        <v>OTROS</v>
      </c>
      <c r="AP2138" t="str">
        <f>+IFERROR(VLOOKUP(Tabla1[[#This Row],[EMPLEADO]],IS[],3,0),"OTROS")</f>
        <v>OTROS</v>
      </c>
      <c r="AQ2138" t="str">
        <f>+IFERROR(VLOOKUP(Tabla1[[#This Row],[EMPLEADO]],IS[[NÓMINA]:[INGENIERO]],2,0),"OTROS")</f>
        <v>OTROS</v>
      </c>
    </row>
    <row r="2139" spans="1:43" x14ac:dyDescent="0.25">
      <c r="A2139" t="s">
        <v>4444</v>
      </c>
      <c r="B2139">
        <v>1</v>
      </c>
      <c r="C2139" t="s">
        <v>4595</v>
      </c>
      <c r="D2139" t="s">
        <v>38</v>
      </c>
      <c r="E2139" t="s">
        <v>1049</v>
      </c>
      <c r="F2139" t="s">
        <v>4596</v>
      </c>
      <c r="G2139" s="17" t="s">
        <v>4203</v>
      </c>
      <c r="H2139" t="s">
        <v>106</v>
      </c>
      <c r="I2139" t="s">
        <v>43</v>
      </c>
      <c r="J2139" t="s">
        <v>8</v>
      </c>
      <c r="K2139" t="s">
        <v>102</v>
      </c>
      <c r="L2139" t="s">
        <v>1039</v>
      </c>
      <c r="M2139" t="s">
        <v>310</v>
      </c>
      <c r="N2139">
        <v>0</v>
      </c>
      <c r="O2139" t="s">
        <v>47</v>
      </c>
      <c r="P2139">
        <v>13</v>
      </c>
      <c r="Q2139" t="s">
        <v>194</v>
      </c>
      <c r="R2139" t="s">
        <v>223</v>
      </c>
      <c r="S2139" t="s">
        <v>139</v>
      </c>
      <c r="T2139" t="s">
        <v>51</v>
      </c>
      <c r="U2139" t="s">
        <v>224</v>
      </c>
      <c r="V2139">
        <v>0.8</v>
      </c>
      <c r="W2139" s="1">
        <v>1258.4000000000003</v>
      </c>
      <c r="X2139">
        <v>1</v>
      </c>
      <c r="Y2139">
        <v>5.35</v>
      </c>
      <c r="Z2139">
        <v>4</v>
      </c>
      <c r="AA2139">
        <v>1.3374999999999999</v>
      </c>
      <c r="AB2139" s="2">
        <v>8.4374999999999978E-2</v>
      </c>
      <c r="AC2139" s="1">
        <v>-132.72187499999998</v>
      </c>
      <c r="AD2139" s="7">
        <v>43501</v>
      </c>
      <c r="AE2139" s="7">
        <v>43502</v>
      </c>
      <c r="AF2139">
        <v>1</v>
      </c>
      <c r="AG2139" t="s">
        <v>53</v>
      </c>
      <c r="AH2139" s="2">
        <v>0</v>
      </c>
      <c r="AI2139" s="1">
        <v>0</v>
      </c>
      <c r="AJ2139" s="1">
        <v>0</v>
      </c>
      <c r="AK2139" s="6" t="str">
        <f>+IF(Tabla1[[#This Row],[REQUEST_TY]]="SR MANTENIMIENTO CORRECTIVO", "EMERGENCIA", "OTROS")</f>
        <v>EMERGENCIA</v>
      </c>
      <c r="AL2139" s="6" t="str">
        <f>+_xlfn.IFS(Tabla1[[#This Row],[Veces obj]]&lt;=1,"0-1",Tabla1[[#This Row],[Veces obj]]&lt;=2,"1-2",Tabla1[[#This Row],[Veces obj]]&lt;=3,"2-3",TRUE,"&gt;3")</f>
        <v>1-2</v>
      </c>
      <c r="AM2139" s="6" t="str">
        <f>+_xlfn.IFS(MONTH(Tabla1[[#This Row],[MES]])&lt;=3,"Q1",MONTH(Tabla1[[#This Row],[MES]])&lt;=6,"Q2",MONTH(Tabla1[[#This Row],[MES]])&lt;=9,"Q3",TRUE,"Q4")</f>
        <v>Q1</v>
      </c>
      <c r="AN2139" t="str">
        <f>+IFERROR(VLOOKUP(Tabla1[[#This Row],[CUENTA]],CTAS[],2,0),"OTROS")</f>
        <v>OTROS</v>
      </c>
      <c r="AP2139" t="str">
        <f>+IFERROR(VLOOKUP(Tabla1[[#This Row],[EMPLEADO]],IS[],3,0),"OTROS")</f>
        <v>OTROS</v>
      </c>
      <c r="AQ2139" t="str">
        <f>+IFERROR(VLOOKUP(Tabla1[[#This Row],[EMPLEADO]],IS[[NÓMINA]:[INGENIERO]],2,0),"OTROS")</f>
        <v>OTROS</v>
      </c>
    </row>
    <row r="2140" spans="1:43" x14ac:dyDescent="0.25">
      <c r="A2140" t="s">
        <v>36</v>
      </c>
      <c r="B2140">
        <v>1</v>
      </c>
      <c r="C2140" t="s">
        <v>4134</v>
      </c>
      <c r="D2140" t="s">
        <v>38</v>
      </c>
      <c r="E2140" t="s">
        <v>113</v>
      </c>
      <c r="F2140" t="s">
        <v>4135</v>
      </c>
      <c r="G2140" s="17" t="s">
        <v>4136</v>
      </c>
      <c r="H2140" t="s">
        <v>691</v>
      </c>
      <c r="I2140" t="s">
        <v>43</v>
      </c>
      <c r="J2140" t="s">
        <v>8</v>
      </c>
      <c r="K2140" t="s">
        <v>125</v>
      </c>
      <c r="L2140" t="s">
        <v>4137</v>
      </c>
      <c r="M2140" t="s">
        <v>215</v>
      </c>
      <c r="N2140">
        <v>0</v>
      </c>
      <c r="O2140" t="s">
        <v>47</v>
      </c>
      <c r="P2140">
        <v>209</v>
      </c>
      <c r="Q2140" t="s">
        <v>48</v>
      </c>
      <c r="R2140" t="s">
        <v>49</v>
      </c>
      <c r="S2140" t="s">
        <v>50</v>
      </c>
      <c r="T2140" t="s">
        <v>51</v>
      </c>
      <c r="U2140" t="s">
        <v>52</v>
      </c>
      <c r="V2140">
        <v>1.05</v>
      </c>
      <c r="W2140" s="1">
        <v>750.75000000000011</v>
      </c>
      <c r="X2140">
        <v>1</v>
      </c>
      <c r="Y2140">
        <v>6.73</v>
      </c>
      <c r="Z2140">
        <v>5</v>
      </c>
      <c r="AA2140">
        <v>1.3460000000000001</v>
      </c>
      <c r="AB2140" s="2">
        <v>8.6500000000000021E-2</v>
      </c>
      <c r="AC2140" s="1">
        <v>-61.847500000000025</v>
      </c>
      <c r="AD2140" s="7">
        <v>43476</v>
      </c>
      <c r="AE2140" s="7">
        <v>43476</v>
      </c>
      <c r="AF2140">
        <v>0</v>
      </c>
      <c r="AG2140" t="s">
        <v>53</v>
      </c>
      <c r="AH2140" s="2">
        <v>0</v>
      </c>
      <c r="AI2140" s="1">
        <v>0</v>
      </c>
      <c r="AJ2140" s="1">
        <v>0</v>
      </c>
      <c r="AK2140" s="6" t="str">
        <f>+IF(Tabla1[[#This Row],[REQUEST_TY]]="SR MANTENIMIENTO CORRECTIVO", "EMERGENCIA", "OTROS")</f>
        <v>EMERGENCIA</v>
      </c>
      <c r="AL2140" s="6" t="str">
        <f>+_xlfn.IFS(Tabla1[[#This Row],[Veces obj]]&lt;=1,"0-1",Tabla1[[#This Row],[Veces obj]]&lt;=2,"1-2",Tabla1[[#This Row],[Veces obj]]&lt;=3,"2-3",TRUE,"&gt;3")</f>
        <v>1-2</v>
      </c>
      <c r="AM2140" s="6" t="str">
        <f>+_xlfn.IFS(MONTH(Tabla1[[#This Row],[MES]])&lt;=3,"Q1",MONTH(Tabla1[[#This Row],[MES]])&lt;=6,"Q2",MONTH(Tabla1[[#This Row],[MES]])&lt;=9,"Q3",TRUE,"Q4")</f>
        <v>Q1</v>
      </c>
      <c r="AN2140" t="str">
        <f>+IFERROR(VLOOKUP(Tabla1[[#This Row],[CUENTA]],CTAS[],2,0),"OTROS")</f>
        <v>OTROS</v>
      </c>
      <c r="AP2140" t="str">
        <f>+IFERROR(VLOOKUP(Tabla1[[#This Row],[EMPLEADO]],IS[],3,0),"OTROS")</f>
        <v>OTROS</v>
      </c>
      <c r="AQ2140" t="str">
        <f>+IFERROR(VLOOKUP(Tabla1[[#This Row],[EMPLEADO]],IS[[NÓMINA]:[INGENIERO]],2,0),"OTROS")</f>
        <v>OTROS</v>
      </c>
    </row>
    <row r="2141" spans="1:43" x14ac:dyDescent="0.25">
      <c r="A2141" t="s">
        <v>36</v>
      </c>
      <c r="B2141">
        <v>1</v>
      </c>
      <c r="C2141" t="s">
        <v>4138</v>
      </c>
      <c r="D2141" t="s">
        <v>38</v>
      </c>
      <c r="E2141" t="s">
        <v>258</v>
      </c>
      <c r="F2141" t="s">
        <v>4139</v>
      </c>
      <c r="G2141" s="17" t="s">
        <v>4140</v>
      </c>
      <c r="H2141" t="s">
        <v>101</v>
      </c>
      <c r="I2141" t="s">
        <v>43</v>
      </c>
      <c r="J2141" t="s">
        <v>8</v>
      </c>
      <c r="K2141" t="s">
        <v>102</v>
      </c>
      <c r="L2141" t="s">
        <v>2584</v>
      </c>
      <c r="M2141" t="s">
        <v>104</v>
      </c>
      <c r="N2141">
        <v>0</v>
      </c>
      <c r="O2141" t="s">
        <v>105</v>
      </c>
      <c r="P2141">
        <v>99</v>
      </c>
      <c r="Q2141" t="s">
        <v>48</v>
      </c>
      <c r="R2141" t="s">
        <v>138</v>
      </c>
      <c r="S2141" t="s">
        <v>139</v>
      </c>
      <c r="T2141" t="s">
        <v>51</v>
      </c>
      <c r="U2141" t="s">
        <v>353</v>
      </c>
      <c r="V2141">
        <v>1.1499999999999999</v>
      </c>
      <c r="W2141" s="1">
        <v>923.44999999999993</v>
      </c>
      <c r="X2141">
        <v>1</v>
      </c>
      <c r="Y2141">
        <v>5.4</v>
      </c>
      <c r="Z2141">
        <v>4</v>
      </c>
      <c r="AA2141">
        <v>1.35</v>
      </c>
      <c r="AB2141" s="2">
        <v>8.7500000000000022E-2</v>
      </c>
      <c r="AC2141" s="1">
        <v>-70.262500000000017</v>
      </c>
      <c r="AD2141" s="7">
        <v>43474</v>
      </c>
      <c r="AE2141" s="7">
        <v>43474</v>
      </c>
      <c r="AF2141">
        <v>0</v>
      </c>
      <c r="AG2141" t="s">
        <v>53</v>
      </c>
      <c r="AH2141" s="2">
        <v>0</v>
      </c>
      <c r="AI2141" s="1">
        <v>0</v>
      </c>
      <c r="AJ2141" s="1">
        <v>0</v>
      </c>
      <c r="AK2141" s="6" t="str">
        <f>+IF(Tabla1[[#This Row],[REQUEST_TY]]="SR MANTENIMIENTO CORRECTIVO", "EMERGENCIA", "OTROS")</f>
        <v>EMERGENCIA</v>
      </c>
      <c r="AL2141" s="6" t="str">
        <f>+_xlfn.IFS(Tabla1[[#This Row],[Veces obj]]&lt;=1,"0-1",Tabla1[[#This Row],[Veces obj]]&lt;=2,"1-2",Tabla1[[#This Row],[Veces obj]]&lt;=3,"2-3",TRUE,"&gt;3")</f>
        <v>1-2</v>
      </c>
      <c r="AM2141" s="6" t="str">
        <f>+_xlfn.IFS(MONTH(Tabla1[[#This Row],[MES]])&lt;=3,"Q1",MONTH(Tabla1[[#This Row],[MES]])&lt;=6,"Q2",MONTH(Tabla1[[#This Row],[MES]])&lt;=9,"Q3",TRUE,"Q4")</f>
        <v>Q1</v>
      </c>
      <c r="AN2141" t="str">
        <f>+IFERROR(VLOOKUP(Tabla1[[#This Row],[CUENTA]],CTAS[],2,0),"OTROS")</f>
        <v>OTROS</v>
      </c>
      <c r="AP2141" t="str">
        <f>+IFERROR(VLOOKUP(Tabla1[[#This Row],[EMPLEADO]],IS[],3,0),"OTROS")</f>
        <v>OTROS</v>
      </c>
      <c r="AQ2141" t="str">
        <f>+IFERROR(VLOOKUP(Tabla1[[#This Row],[EMPLEADO]],IS[[NÓMINA]:[INGENIERO]],2,0),"OTROS")</f>
        <v>OTROS</v>
      </c>
    </row>
    <row r="2142" spans="1:43" x14ac:dyDescent="0.25">
      <c r="A2142" t="s">
        <v>4444</v>
      </c>
      <c r="B2142">
        <v>1</v>
      </c>
      <c r="C2142" t="s">
        <v>6822</v>
      </c>
      <c r="D2142" t="s">
        <v>38</v>
      </c>
      <c r="E2142" t="s">
        <v>332</v>
      </c>
      <c r="F2142" t="s">
        <v>6823</v>
      </c>
      <c r="G2142" s="17" t="s">
        <v>5698</v>
      </c>
      <c r="H2142" t="s">
        <v>1130</v>
      </c>
      <c r="I2142" t="s">
        <v>43</v>
      </c>
      <c r="J2142" t="s">
        <v>8</v>
      </c>
      <c r="K2142" t="s">
        <v>59</v>
      </c>
      <c r="L2142" t="s">
        <v>2024</v>
      </c>
      <c r="M2142" t="s">
        <v>1778</v>
      </c>
      <c r="N2142">
        <v>0</v>
      </c>
      <c r="O2142" t="s">
        <v>47</v>
      </c>
      <c r="P2142">
        <v>10</v>
      </c>
      <c r="Q2142" t="s">
        <v>194</v>
      </c>
      <c r="R2142" t="s">
        <v>317</v>
      </c>
      <c r="S2142" t="s">
        <v>318</v>
      </c>
      <c r="T2142" t="s">
        <v>51</v>
      </c>
      <c r="U2142" t="s">
        <v>224</v>
      </c>
      <c r="V2142">
        <v>0.8</v>
      </c>
      <c r="W2142" s="1">
        <v>1258.4000000000003</v>
      </c>
      <c r="X2142">
        <v>1</v>
      </c>
      <c r="Y2142">
        <v>5.4</v>
      </c>
      <c r="Z2142">
        <v>4</v>
      </c>
      <c r="AA2142">
        <v>1.35</v>
      </c>
      <c r="AB2142" s="2">
        <v>8.7500000000000022E-2</v>
      </c>
      <c r="AC2142" s="1">
        <v>-137.63750000000005</v>
      </c>
      <c r="AD2142" s="7">
        <v>43517</v>
      </c>
      <c r="AE2142" s="7">
        <v>43518</v>
      </c>
      <c r="AF2142">
        <v>1</v>
      </c>
      <c r="AG2142" t="s">
        <v>53</v>
      </c>
      <c r="AH2142" s="2">
        <v>0</v>
      </c>
      <c r="AI2142" s="1">
        <v>0</v>
      </c>
      <c r="AJ2142" s="1">
        <v>0</v>
      </c>
      <c r="AK2142" s="6" t="str">
        <f>+IF(Tabla1[[#This Row],[REQUEST_TY]]="SR MANTENIMIENTO CORRECTIVO", "EMERGENCIA", "OTROS")</f>
        <v>EMERGENCIA</v>
      </c>
      <c r="AL2142" s="6" t="str">
        <f>+_xlfn.IFS(Tabla1[[#This Row],[Veces obj]]&lt;=1,"0-1",Tabla1[[#This Row],[Veces obj]]&lt;=2,"1-2",Tabla1[[#This Row],[Veces obj]]&lt;=3,"2-3",TRUE,"&gt;3")</f>
        <v>1-2</v>
      </c>
      <c r="AM2142" s="6" t="str">
        <f>+_xlfn.IFS(MONTH(Tabla1[[#This Row],[MES]])&lt;=3,"Q1",MONTH(Tabla1[[#This Row],[MES]])&lt;=6,"Q2",MONTH(Tabla1[[#This Row],[MES]])&lt;=9,"Q3",TRUE,"Q4")</f>
        <v>Q1</v>
      </c>
      <c r="AN2142" t="str">
        <f>+IFERROR(VLOOKUP(Tabla1[[#This Row],[CUENTA]],CTAS[],2,0),"OTROS")</f>
        <v>OTROS</v>
      </c>
      <c r="AP2142" t="str">
        <f>+IFERROR(VLOOKUP(Tabla1[[#This Row],[EMPLEADO]],IS[],3,0),"OTROS")</f>
        <v>OTROS</v>
      </c>
      <c r="AQ2142" t="str">
        <f>+IFERROR(VLOOKUP(Tabla1[[#This Row],[EMPLEADO]],IS[[NÓMINA]:[INGENIERO]],2,0),"OTROS")</f>
        <v>OTROS</v>
      </c>
    </row>
    <row r="2143" spans="1:43" x14ac:dyDescent="0.25">
      <c r="A2143" t="s">
        <v>36</v>
      </c>
      <c r="B2143">
        <v>1</v>
      </c>
      <c r="C2143" t="s">
        <v>4141</v>
      </c>
      <c r="D2143" t="s">
        <v>38</v>
      </c>
      <c r="E2143" t="s">
        <v>76</v>
      </c>
      <c r="F2143" t="s">
        <v>4142</v>
      </c>
      <c r="G2143" s="17" t="s">
        <v>2690</v>
      </c>
      <c r="H2143" t="s">
        <v>915</v>
      </c>
      <c r="I2143" t="s">
        <v>43</v>
      </c>
      <c r="J2143" t="s">
        <v>8</v>
      </c>
      <c r="K2143" t="s">
        <v>59</v>
      </c>
      <c r="L2143" t="s">
        <v>2692</v>
      </c>
      <c r="M2143" t="s">
        <v>46</v>
      </c>
      <c r="N2143">
        <v>0</v>
      </c>
      <c r="O2143" t="s">
        <v>47</v>
      </c>
      <c r="P2143">
        <v>57</v>
      </c>
      <c r="Q2143" t="s">
        <v>82</v>
      </c>
      <c r="R2143" t="s">
        <v>63</v>
      </c>
      <c r="S2143" t="s">
        <v>64</v>
      </c>
      <c r="T2143" t="s">
        <v>51</v>
      </c>
      <c r="U2143" t="s">
        <v>83</v>
      </c>
      <c r="V2143">
        <v>1.05</v>
      </c>
      <c r="W2143" s="1">
        <v>1433.25</v>
      </c>
      <c r="X2143">
        <v>1</v>
      </c>
      <c r="Y2143">
        <v>6.77</v>
      </c>
      <c r="Z2143">
        <v>5</v>
      </c>
      <c r="AA2143">
        <v>1.3539999999999999</v>
      </c>
      <c r="AB2143" s="2">
        <v>8.8499999999999968E-2</v>
      </c>
      <c r="AC2143" s="1">
        <v>-120.80249999999995</v>
      </c>
      <c r="AD2143" s="7">
        <v>43473</v>
      </c>
      <c r="AE2143" s="7">
        <v>43473</v>
      </c>
      <c r="AF2143">
        <v>0</v>
      </c>
      <c r="AG2143" t="s">
        <v>53</v>
      </c>
      <c r="AH2143" s="2">
        <v>0</v>
      </c>
      <c r="AI2143" s="1">
        <v>0</v>
      </c>
      <c r="AJ2143" s="1">
        <v>0</v>
      </c>
      <c r="AK2143" s="6" t="str">
        <f>+IF(Tabla1[[#This Row],[REQUEST_TY]]="SR MANTENIMIENTO CORRECTIVO", "EMERGENCIA", "OTROS")</f>
        <v>EMERGENCIA</v>
      </c>
      <c r="AL2143" s="6" t="str">
        <f>+_xlfn.IFS(Tabla1[[#This Row],[Veces obj]]&lt;=1,"0-1",Tabla1[[#This Row],[Veces obj]]&lt;=2,"1-2",Tabla1[[#This Row],[Veces obj]]&lt;=3,"2-3",TRUE,"&gt;3")</f>
        <v>1-2</v>
      </c>
      <c r="AM2143" s="6" t="str">
        <f>+_xlfn.IFS(MONTH(Tabla1[[#This Row],[MES]])&lt;=3,"Q1",MONTH(Tabla1[[#This Row],[MES]])&lt;=6,"Q2",MONTH(Tabla1[[#This Row],[MES]])&lt;=9,"Q3",TRUE,"Q4")</f>
        <v>Q1</v>
      </c>
      <c r="AN2143" t="str">
        <f>+IFERROR(VLOOKUP(Tabla1[[#This Row],[CUENTA]],CTAS[],2,0),"OTROS")</f>
        <v>OTROS</v>
      </c>
      <c r="AP2143" t="str">
        <f>+IFERROR(VLOOKUP(Tabla1[[#This Row],[EMPLEADO]],IS[],3,0),"OTROS")</f>
        <v>OTROS</v>
      </c>
      <c r="AQ2143" t="str">
        <f>+IFERROR(VLOOKUP(Tabla1[[#This Row],[EMPLEADO]],IS[[NÓMINA]:[INGENIERO]],2,0),"OTROS")</f>
        <v>OTROS</v>
      </c>
    </row>
    <row r="2144" spans="1:43" x14ac:dyDescent="0.25">
      <c r="A2144" t="s">
        <v>36</v>
      </c>
      <c r="B2144">
        <v>1</v>
      </c>
      <c r="C2144" t="s">
        <v>4143</v>
      </c>
      <c r="D2144" t="s">
        <v>38</v>
      </c>
      <c r="E2144" t="s">
        <v>332</v>
      </c>
      <c r="F2144" t="s">
        <v>4144</v>
      </c>
      <c r="G2144" s="17" t="s">
        <v>1408</v>
      </c>
      <c r="H2144" t="s">
        <v>868</v>
      </c>
      <c r="I2144" t="s">
        <v>43</v>
      </c>
      <c r="J2144" t="s">
        <v>8</v>
      </c>
      <c r="K2144" t="s">
        <v>59</v>
      </c>
      <c r="L2144" t="s">
        <v>1409</v>
      </c>
      <c r="M2144" t="s">
        <v>1410</v>
      </c>
      <c r="N2144">
        <v>1</v>
      </c>
      <c r="O2144" t="s">
        <v>47</v>
      </c>
      <c r="P2144">
        <v>15</v>
      </c>
      <c r="Q2144" t="s">
        <v>194</v>
      </c>
      <c r="R2144" t="s">
        <v>317</v>
      </c>
      <c r="S2144" t="s">
        <v>318</v>
      </c>
      <c r="T2144" t="s">
        <v>51</v>
      </c>
      <c r="U2144" t="s">
        <v>224</v>
      </c>
      <c r="V2144">
        <v>0.8</v>
      </c>
      <c r="W2144" s="1">
        <v>0</v>
      </c>
      <c r="X2144">
        <v>1</v>
      </c>
      <c r="Y2144">
        <v>5.42</v>
      </c>
      <c r="Z2144">
        <v>4</v>
      </c>
      <c r="AA2144">
        <v>1.355</v>
      </c>
      <c r="AB2144" s="2">
        <v>8.8749999999999996E-2</v>
      </c>
      <c r="AC2144" s="1">
        <v>-139.60375000000002</v>
      </c>
      <c r="AD2144" s="7">
        <v>43493</v>
      </c>
      <c r="AE2144" s="7">
        <v>43493</v>
      </c>
      <c r="AF2144">
        <v>0</v>
      </c>
      <c r="AG2144" t="s">
        <v>53</v>
      </c>
      <c r="AH2144" s="2">
        <v>0</v>
      </c>
      <c r="AI2144" s="1">
        <v>0</v>
      </c>
      <c r="AJ2144" s="1">
        <v>0</v>
      </c>
      <c r="AK2144" s="6" t="str">
        <f>+IF(Tabla1[[#This Row],[REQUEST_TY]]="SR MANTENIMIENTO CORRECTIVO", "EMERGENCIA", "OTROS")</f>
        <v>EMERGENCIA</v>
      </c>
      <c r="AL2144" s="6" t="str">
        <f>+_xlfn.IFS(Tabla1[[#This Row],[Veces obj]]&lt;=1,"0-1",Tabla1[[#This Row],[Veces obj]]&lt;=2,"1-2",Tabla1[[#This Row],[Veces obj]]&lt;=3,"2-3",TRUE,"&gt;3")</f>
        <v>1-2</v>
      </c>
      <c r="AM2144" s="6" t="str">
        <f>+_xlfn.IFS(MONTH(Tabla1[[#This Row],[MES]])&lt;=3,"Q1",MONTH(Tabla1[[#This Row],[MES]])&lt;=6,"Q2",MONTH(Tabla1[[#This Row],[MES]])&lt;=9,"Q3",TRUE,"Q4")</f>
        <v>Q1</v>
      </c>
      <c r="AN2144" t="str">
        <f>+IFERROR(VLOOKUP(Tabla1[[#This Row],[CUENTA]],CTAS[],2,0),"OTROS")</f>
        <v>OTROS</v>
      </c>
      <c r="AP2144" t="str">
        <f>+IFERROR(VLOOKUP(Tabla1[[#This Row],[EMPLEADO]],IS[],3,0),"OTROS")</f>
        <v>OTROS</v>
      </c>
      <c r="AQ2144" t="str">
        <f>+IFERROR(VLOOKUP(Tabla1[[#This Row],[EMPLEADO]],IS[[NÓMINA]:[INGENIERO]],2,0),"OTROS")</f>
        <v>OTROS</v>
      </c>
    </row>
    <row r="2145" spans="1:43" x14ac:dyDescent="0.25">
      <c r="A2145" t="s">
        <v>36</v>
      </c>
      <c r="B2145">
        <v>1</v>
      </c>
      <c r="C2145" t="s">
        <v>4145</v>
      </c>
      <c r="D2145" t="s">
        <v>38</v>
      </c>
      <c r="E2145" t="s">
        <v>133</v>
      </c>
      <c r="F2145" t="s">
        <v>4146</v>
      </c>
      <c r="G2145" s="17" t="s">
        <v>4147</v>
      </c>
      <c r="H2145" t="s">
        <v>915</v>
      </c>
      <c r="I2145" t="s">
        <v>43</v>
      </c>
      <c r="J2145" t="s">
        <v>8</v>
      </c>
      <c r="K2145" t="s">
        <v>59</v>
      </c>
      <c r="L2145" t="s">
        <v>780</v>
      </c>
      <c r="M2145" t="s">
        <v>310</v>
      </c>
      <c r="N2145">
        <v>0</v>
      </c>
      <c r="O2145" t="s">
        <v>47</v>
      </c>
      <c r="P2145">
        <v>31</v>
      </c>
      <c r="Q2145" t="s">
        <v>82</v>
      </c>
      <c r="R2145" t="s">
        <v>138</v>
      </c>
      <c r="S2145" t="s">
        <v>139</v>
      </c>
      <c r="T2145" t="s">
        <v>51</v>
      </c>
      <c r="U2145" t="s">
        <v>140</v>
      </c>
      <c r="V2145">
        <v>1.1000000000000001</v>
      </c>
      <c r="W2145" s="1">
        <v>1730.3000000000004</v>
      </c>
      <c r="X2145">
        <v>1</v>
      </c>
      <c r="Y2145">
        <v>5.43</v>
      </c>
      <c r="Z2145">
        <v>4</v>
      </c>
      <c r="AA2145">
        <v>1.3574999999999999</v>
      </c>
      <c r="AB2145" s="2">
        <v>8.9374999999999982E-2</v>
      </c>
      <c r="AC2145" s="1">
        <v>-140.58687499999999</v>
      </c>
      <c r="AD2145" s="7">
        <v>43483</v>
      </c>
      <c r="AE2145" s="7">
        <v>43486</v>
      </c>
      <c r="AF2145">
        <v>1</v>
      </c>
      <c r="AG2145" t="s">
        <v>53</v>
      </c>
      <c r="AH2145" s="2">
        <v>0</v>
      </c>
      <c r="AI2145" s="1">
        <v>0</v>
      </c>
      <c r="AJ2145" s="1">
        <v>0</v>
      </c>
      <c r="AK2145" s="6" t="str">
        <f>+IF(Tabla1[[#This Row],[REQUEST_TY]]="SR MANTENIMIENTO CORRECTIVO", "EMERGENCIA", "OTROS")</f>
        <v>EMERGENCIA</v>
      </c>
      <c r="AL2145" s="6" t="str">
        <f>+_xlfn.IFS(Tabla1[[#This Row],[Veces obj]]&lt;=1,"0-1",Tabla1[[#This Row],[Veces obj]]&lt;=2,"1-2",Tabla1[[#This Row],[Veces obj]]&lt;=3,"2-3",TRUE,"&gt;3")</f>
        <v>1-2</v>
      </c>
      <c r="AM2145" s="6" t="str">
        <f>+_xlfn.IFS(MONTH(Tabla1[[#This Row],[MES]])&lt;=3,"Q1",MONTH(Tabla1[[#This Row],[MES]])&lt;=6,"Q2",MONTH(Tabla1[[#This Row],[MES]])&lt;=9,"Q3",TRUE,"Q4")</f>
        <v>Q1</v>
      </c>
      <c r="AN2145" t="str">
        <f>+IFERROR(VLOOKUP(Tabla1[[#This Row],[CUENTA]],CTAS[],2,0),"OTROS")</f>
        <v>OTROS</v>
      </c>
      <c r="AP2145" t="str">
        <f>+IFERROR(VLOOKUP(Tabla1[[#This Row],[EMPLEADO]],IS[],3,0),"OTROS")</f>
        <v>OTROS</v>
      </c>
      <c r="AQ2145" t="str">
        <f>+IFERROR(VLOOKUP(Tabla1[[#This Row],[EMPLEADO]],IS[[NÓMINA]:[INGENIERO]],2,0),"OTROS")</f>
        <v>OTROS</v>
      </c>
    </row>
    <row r="2146" spans="1:43" x14ac:dyDescent="0.25">
      <c r="A2146" t="s">
        <v>36</v>
      </c>
      <c r="B2146">
        <v>1</v>
      </c>
      <c r="C2146" t="s">
        <v>4148</v>
      </c>
      <c r="D2146" t="s">
        <v>38</v>
      </c>
      <c r="E2146" t="s">
        <v>558</v>
      </c>
      <c r="F2146" t="s">
        <v>4149</v>
      </c>
      <c r="G2146" s="17" t="s">
        <v>4150</v>
      </c>
      <c r="H2146" t="s">
        <v>484</v>
      </c>
      <c r="I2146" t="s">
        <v>43</v>
      </c>
      <c r="J2146" t="s">
        <v>8</v>
      </c>
      <c r="K2146" t="s">
        <v>2300</v>
      </c>
      <c r="L2146" t="s">
        <v>4065</v>
      </c>
      <c r="M2146" t="s">
        <v>94</v>
      </c>
      <c r="N2146">
        <v>1</v>
      </c>
      <c r="O2146" t="s">
        <v>47</v>
      </c>
      <c r="P2146">
        <v>139</v>
      </c>
      <c r="Q2146" t="s">
        <v>48</v>
      </c>
      <c r="R2146" t="s">
        <v>95</v>
      </c>
      <c r="S2146" t="s">
        <v>64</v>
      </c>
      <c r="T2146" t="s">
        <v>51</v>
      </c>
      <c r="U2146" t="s">
        <v>96</v>
      </c>
      <c r="V2146">
        <v>1.1000000000000001</v>
      </c>
      <c r="W2146" s="1">
        <v>0</v>
      </c>
      <c r="X2146">
        <v>1</v>
      </c>
      <c r="Y2146">
        <v>6.8</v>
      </c>
      <c r="Z2146">
        <v>5</v>
      </c>
      <c r="AA2146">
        <v>1.3599999999999999</v>
      </c>
      <c r="AB2146" s="2">
        <v>8.9999999999999969E-2</v>
      </c>
      <c r="AC2146" s="1">
        <v>-122.84999999999995</v>
      </c>
      <c r="AD2146" s="7">
        <v>43474</v>
      </c>
      <c r="AE2146" s="7">
        <v>43475</v>
      </c>
      <c r="AF2146">
        <v>1</v>
      </c>
      <c r="AG2146" t="s">
        <v>53</v>
      </c>
      <c r="AH2146" s="2">
        <v>0</v>
      </c>
      <c r="AI2146" s="1">
        <v>0</v>
      </c>
      <c r="AJ2146" s="1">
        <v>0</v>
      </c>
      <c r="AK2146" s="6" t="str">
        <f>+IF(Tabla1[[#This Row],[REQUEST_TY]]="SR MANTENIMIENTO CORRECTIVO", "EMERGENCIA", "OTROS")</f>
        <v>EMERGENCIA</v>
      </c>
      <c r="AL2146" s="6" t="str">
        <f>+_xlfn.IFS(Tabla1[[#This Row],[Veces obj]]&lt;=1,"0-1",Tabla1[[#This Row],[Veces obj]]&lt;=2,"1-2",Tabla1[[#This Row],[Veces obj]]&lt;=3,"2-3",TRUE,"&gt;3")</f>
        <v>1-2</v>
      </c>
      <c r="AM2146" s="6" t="str">
        <f>+_xlfn.IFS(MONTH(Tabla1[[#This Row],[MES]])&lt;=3,"Q1",MONTH(Tabla1[[#This Row],[MES]])&lt;=6,"Q2",MONTH(Tabla1[[#This Row],[MES]])&lt;=9,"Q3",TRUE,"Q4")</f>
        <v>Q1</v>
      </c>
      <c r="AN2146" t="str">
        <f>+IFERROR(VLOOKUP(Tabla1[[#This Row],[CUENTA]],CTAS[],2,0),"OTROS")</f>
        <v>OTROS</v>
      </c>
      <c r="AP2146" t="str">
        <f>+IFERROR(VLOOKUP(Tabla1[[#This Row],[EMPLEADO]],IS[],3,0),"OTROS")</f>
        <v>OTROS</v>
      </c>
      <c r="AQ2146" t="str">
        <f>+IFERROR(VLOOKUP(Tabla1[[#This Row],[EMPLEADO]],IS[[NÓMINA]:[INGENIERO]],2,0),"OTROS")</f>
        <v>OTROS</v>
      </c>
    </row>
    <row r="2147" spans="1:43" x14ac:dyDescent="0.25">
      <c r="A2147" t="s">
        <v>36</v>
      </c>
      <c r="B2147">
        <v>1</v>
      </c>
      <c r="C2147" t="s">
        <v>4151</v>
      </c>
      <c r="D2147" t="s">
        <v>38</v>
      </c>
      <c r="E2147" t="s">
        <v>113</v>
      </c>
      <c r="F2147" t="s">
        <v>4152</v>
      </c>
      <c r="G2147" s="17" t="s">
        <v>4153</v>
      </c>
      <c r="H2147" t="s">
        <v>574</v>
      </c>
      <c r="I2147" t="s">
        <v>43</v>
      </c>
      <c r="J2147" t="s">
        <v>8</v>
      </c>
      <c r="K2147" t="s">
        <v>125</v>
      </c>
      <c r="L2147" t="s">
        <v>4154</v>
      </c>
      <c r="M2147" t="s">
        <v>4155</v>
      </c>
      <c r="N2147">
        <v>0</v>
      </c>
      <c r="O2147" t="s">
        <v>47</v>
      </c>
      <c r="P2147">
        <v>203</v>
      </c>
      <c r="Q2147" t="s">
        <v>48</v>
      </c>
      <c r="R2147" t="s">
        <v>49</v>
      </c>
      <c r="S2147" t="s">
        <v>50</v>
      </c>
      <c r="T2147" t="s">
        <v>51</v>
      </c>
      <c r="U2147" t="s">
        <v>52</v>
      </c>
      <c r="V2147">
        <v>1.05</v>
      </c>
      <c r="W2147" s="1">
        <v>750.75000000000011</v>
      </c>
      <c r="X2147">
        <v>1</v>
      </c>
      <c r="Y2147">
        <v>6.82</v>
      </c>
      <c r="Z2147">
        <v>5</v>
      </c>
      <c r="AA2147">
        <v>1.3640000000000001</v>
      </c>
      <c r="AB2147" s="2">
        <v>9.1000000000000025E-2</v>
      </c>
      <c r="AC2147" s="1">
        <v>-65.065000000000026</v>
      </c>
      <c r="AD2147" s="7">
        <v>43479</v>
      </c>
      <c r="AE2147" s="7">
        <v>43479</v>
      </c>
      <c r="AF2147">
        <v>0</v>
      </c>
      <c r="AG2147" t="s">
        <v>53</v>
      </c>
      <c r="AH2147" s="2">
        <v>0</v>
      </c>
      <c r="AI2147" s="1">
        <v>0</v>
      </c>
      <c r="AJ2147" s="1">
        <v>0</v>
      </c>
      <c r="AK2147" s="6" t="str">
        <f>+IF(Tabla1[[#This Row],[REQUEST_TY]]="SR MANTENIMIENTO CORRECTIVO", "EMERGENCIA", "OTROS")</f>
        <v>EMERGENCIA</v>
      </c>
      <c r="AL2147" s="6" t="str">
        <f>+_xlfn.IFS(Tabla1[[#This Row],[Veces obj]]&lt;=1,"0-1",Tabla1[[#This Row],[Veces obj]]&lt;=2,"1-2",Tabla1[[#This Row],[Veces obj]]&lt;=3,"2-3",TRUE,"&gt;3")</f>
        <v>1-2</v>
      </c>
      <c r="AM2147" s="6" t="str">
        <f>+_xlfn.IFS(MONTH(Tabla1[[#This Row],[MES]])&lt;=3,"Q1",MONTH(Tabla1[[#This Row],[MES]])&lt;=6,"Q2",MONTH(Tabla1[[#This Row],[MES]])&lt;=9,"Q3",TRUE,"Q4")</f>
        <v>Q1</v>
      </c>
      <c r="AN2147" t="str">
        <f>+IFERROR(VLOOKUP(Tabla1[[#This Row],[CUENTA]],CTAS[],2,0),"OTROS")</f>
        <v>OTROS</v>
      </c>
      <c r="AP2147" t="str">
        <f>+IFERROR(VLOOKUP(Tabla1[[#This Row],[EMPLEADO]],IS[],3,0),"OTROS")</f>
        <v>OTROS</v>
      </c>
      <c r="AQ2147" t="str">
        <f>+IFERROR(VLOOKUP(Tabla1[[#This Row],[EMPLEADO]],IS[[NÓMINA]:[INGENIERO]],2,0),"OTROS")</f>
        <v>OTROS</v>
      </c>
    </row>
    <row r="2148" spans="1:43" x14ac:dyDescent="0.25">
      <c r="A2148" t="s">
        <v>36</v>
      </c>
      <c r="B2148">
        <v>1</v>
      </c>
      <c r="C2148" t="s">
        <v>4156</v>
      </c>
      <c r="D2148" t="s">
        <v>38</v>
      </c>
      <c r="E2148" t="s">
        <v>694</v>
      </c>
      <c r="F2148" t="s">
        <v>4157</v>
      </c>
      <c r="G2148" s="17" t="s">
        <v>4158</v>
      </c>
      <c r="H2148" t="s">
        <v>1572</v>
      </c>
      <c r="I2148" t="s">
        <v>43</v>
      </c>
      <c r="J2148" t="s">
        <v>8</v>
      </c>
      <c r="K2148" t="s">
        <v>59</v>
      </c>
      <c r="L2148" t="s">
        <v>2800</v>
      </c>
      <c r="M2148" t="s">
        <v>1707</v>
      </c>
      <c r="N2148">
        <v>0</v>
      </c>
      <c r="O2148" t="s">
        <v>47</v>
      </c>
      <c r="P2148">
        <v>28</v>
      </c>
      <c r="Q2148" t="s">
        <v>62</v>
      </c>
      <c r="R2148" t="s">
        <v>138</v>
      </c>
      <c r="S2148" t="s">
        <v>139</v>
      </c>
      <c r="T2148" t="s">
        <v>51</v>
      </c>
      <c r="U2148" t="s">
        <v>262</v>
      </c>
      <c r="V2148">
        <v>1.05</v>
      </c>
      <c r="W2148" s="1">
        <v>1651.6500000000003</v>
      </c>
      <c r="X2148">
        <v>1</v>
      </c>
      <c r="Y2148">
        <v>5.47</v>
      </c>
      <c r="Z2148">
        <v>4</v>
      </c>
      <c r="AA2148">
        <v>1.3674999999999999</v>
      </c>
      <c r="AB2148" s="2">
        <v>9.1874999999999984E-2</v>
      </c>
      <c r="AC2148" s="1">
        <v>-144.519375</v>
      </c>
      <c r="AD2148" s="7">
        <v>43488</v>
      </c>
      <c r="AE2148" s="7">
        <v>43488</v>
      </c>
      <c r="AF2148">
        <v>0</v>
      </c>
      <c r="AG2148" t="s">
        <v>53</v>
      </c>
      <c r="AH2148" s="2">
        <v>0</v>
      </c>
      <c r="AI2148" s="1">
        <v>0</v>
      </c>
      <c r="AJ2148" s="1">
        <v>0</v>
      </c>
      <c r="AK2148" s="6" t="str">
        <f>+IF(Tabla1[[#This Row],[REQUEST_TY]]="SR MANTENIMIENTO CORRECTIVO", "EMERGENCIA", "OTROS")</f>
        <v>EMERGENCIA</v>
      </c>
      <c r="AL2148" s="6" t="str">
        <f>+_xlfn.IFS(Tabla1[[#This Row],[Veces obj]]&lt;=1,"0-1",Tabla1[[#This Row],[Veces obj]]&lt;=2,"1-2",Tabla1[[#This Row],[Veces obj]]&lt;=3,"2-3",TRUE,"&gt;3")</f>
        <v>1-2</v>
      </c>
      <c r="AM2148" s="6" t="str">
        <f>+_xlfn.IFS(MONTH(Tabla1[[#This Row],[MES]])&lt;=3,"Q1",MONTH(Tabla1[[#This Row],[MES]])&lt;=6,"Q2",MONTH(Tabla1[[#This Row],[MES]])&lt;=9,"Q3",TRUE,"Q4")</f>
        <v>Q1</v>
      </c>
      <c r="AN2148" t="str">
        <f>+IFERROR(VLOOKUP(Tabla1[[#This Row],[CUENTA]],CTAS[],2,0),"OTROS")</f>
        <v>OTROS</v>
      </c>
      <c r="AP2148" t="str">
        <f>+IFERROR(VLOOKUP(Tabla1[[#This Row],[EMPLEADO]],IS[],3,0),"OTROS")</f>
        <v>OTROS</v>
      </c>
      <c r="AQ2148" t="str">
        <f>+IFERROR(VLOOKUP(Tabla1[[#This Row],[EMPLEADO]],IS[[NÓMINA]:[INGENIERO]],2,0),"OTROS")</f>
        <v>OTROS</v>
      </c>
    </row>
    <row r="2149" spans="1:43" x14ac:dyDescent="0.25">
      <c r="A2149" t="s">
        <v>4444</v>
      </c>
      <c r="B2149">
        <v>1</v>
      </c>
      <c r="C2149" t="s">
        <v>5310</v>
      </c>
      <c r="D2149" t="s">
        <v>38</v>
      </c>
      <c r="E2149" t="s">
        <v>2745</v>
      </c>
      <c r="F2149" t="s">
        <v>5311</v>
      </c>
      <c r="G2149" s="17" t="s">
        <v>2747</v>
      </c>
      <c r="H2149" t="s">
        <v>136</v>
      </c>
      <c r="I2149" t="s">
        <v>43</v>
      </c>
      <c r="J2149" t="s">
        <v>8</v>
      </c>
      <c r="K2149" t="s">
        <v>2748</v>
      </c>
      <c r="L2149" t="s">
        <v>2749</v>
      </c>
      <c r="M2149" t="s">
        <v>736</v>
      </c>
      <c r="N2149">
        <v>0</v>
      </c>
      <c r="O2149" t="s">
        <v>47</v>
      </c>
      <c r="P2149">
        <v>35</v>
      </c>
      <c r="Q2149" t="s">
        <v>82</v>
      </c>
      <c r="R2149" t="s">
        <v>223</v>
      </c>
      <c r="S2149" t="s">
        <v>139</v>
      </c>
      <c r="T2149" t="s">
        <v>51</v>
      </c>
      <c r="U2149" t="s">
        <v>140</v>
      </c>
      <c r="V2149">
        <v>1.1000000000000001</v>
      </c>
      <c r="W2149" s="1">
        <v>1730.3000000000004</v>
      </c>
      <c r="X2149">
        <v>1</v>
      </c>
      <c r="Y2149">
        <v>5.48</v>
      </c>
      <c r="Z2149">
        <v>4</v>
      </c>
      <c r="AA2149">
        <v>1.37</v>
      </c>
      <c r="AB2149" s="2">
        <v>9.2500000000000027E-2</v>
      </c>
      <c r="AC2149" s="1">
        <v>-145.50250000000005</v>
      </c>
      <c r="AD2149" s="7">
        <v>43503</v>
      </c>
      <c r="AE2149" s="7">
        <v>43503</v>
      </c>
      <c r="AF2149">
        <v>0</v>
      </c>
      <c r="AG2149" t="s">
        <v>53</v>
      </c>
      <c r="AH2149" s="2">
        <v>0</v>
      </c>
      <c r="AI2149" s="1">
        <v>0</v>
      </c>
      <c r="AJ2149" s="1">
        <v>0</v>
      </c>
      <c r="AK2149" s="6" t="str">
        <f>+IF(Tabla1[[#This Row],[REQUEST_TY]]="SR MANTENIMIENTO CORRECTIVO", "EMERGENCIA", "OTROS")</f>
        <v>EMERGENCIA</v>
      </c>
      <c r="AL2149" s="6" t="str">
        <f>+_xlfn.IFS(Tabla1[[#This Row],[Veces obj]]&lt;=1,"0-1",Tabla1[[#This Row],[Veces obj]]&lt;=2,"1-2",Tabla1[[#This Row],[Veces obj]]&lt;=3,"2-3",TRUE,"&gt;3")</f>
        <v>1-2</v>
      </c>
      <c r="AM2149" s="6" t="str">
        <f>+_xlfn.IFS(MONTH(Tabla1[[#This Row],[MES]])&lt;=3,"Q1",MONTH(Tabla1[[#This Row],[MES]])&lt;=6,"Q2",MONTH(Tabla1[[#This Row],[MES]])&lt;=9,"Q3",TRUE,"Q4")</f>
        <v>Q1</v>
      </c>
      <c r="AN2149" t="str">
        <f>+IFERROR(VLOOKUP(Tabla1[[#This Row],[CUENTA]],CTAS[],2,0),"OTROS")</f>
        <v>OTROS</v>
      </c>
      <c r="AP2149" t="str">
        <f>+IFERROR(VLOOKUP(Tabla1[[#This Row],[EMPLEADO]],IS[],3,0),"OTROS")</f>
        <v>OTROS</v>
      </c>
      <c r="AQ2149" t="str">
        <f>+IFERROR(VLOOKUP(Tabla1[[#This Row],[EMPLEADO]],IS[[NÓMINA]:[INGENIERO]],2,0),"OTROS")</f>
        <v>OTROS</v>
      </c>
    </row>
    <row r="2150" spans="1:43" x14ac:dyDescent="0.25">
      <c r="A2150" t="s">
        <v>36</v>
      </c>
      <c r="B2150">
        <v>1</v>
      </c>
      <c r="C2150" t="s">
        <v>4159</v>
      </c>
      <c r="D2150" t="s">
        <v>38</v>
      </c>
      <c r="E2150" t="s">
        <v>133</v>
      </c>
      <c r="F2150" t="s">
        <v>4160</v>
      </c>
      <c r="G2150" s="17" t="s">
        <v>4161</v>
      </c>
      <c r="H2150" t="s">
        <v>740</v>
      </c>
      <c r="I2150" t="s">
        <v>43</v>
      </c>
      <c r="J2150" t="s">
        <v>8</v>
      </c>
      <c r="K2150" t="s">
        <v>59</v>
      </c>
      <c r="L2150" t="s">
        <v>1941</v>
      </c>
      <c r="M2150" t="s">
        <v>530</v>
      </c>
      <c r="N2150">
        <v>0</v>
      </c>
      <c r="O2150" t="s">
        <v>47</v>
      </c>
      <c r="P2150">
        <v>24</v>
      </c>
      <c r="Q2150" t="s">
        <v>62</v>
      </c>
      <c r="R2150" t="s">
        <v>138</v>
      </c>
      <c r="S2150" t="s">
        <v>139</v>
      </c>
      <c r="T2150" t="s">
        <v>51</v>
      </c>
      <c r="U2150" t="s">
        <v>262</v>
      </c>
      <c r="V2150">
        <v>1.05</v>
      </c>
      <c r="W2150" s="1">
        <v>1651.6500000000003</v>
      </c>
      <c r="X2150">
        <v>1</v>
      </c>
      <c r="Y2150">
        <v>5.5</v>
      </c>
      <c r="Z2150">
        <v>4</v>
      </c>
      <c r="AA2150">
        <v>1.375</v>
      </c>
      <c r="AB2150" s="2">
        <v>9.375E-2</v>
      </c>
      <c r="AC2150" s="1">
        <v>-147.46875000000003</v>
      </c>
      <c r="AD2150" s="7">
        <v>43475</v>
      </c>
      <c r="AE2150" s="7">
        <v>43475</v>
      </c>
      <c r="AF2150">
        <v>0</v>
      </c>
      <c r="AG2150" t="s">
        <v>53</v>
      </c>
      <c r="AH2150" s="2">
        <v>0</v>
      </c>
      <c r="AI2150" s="1">
        <v>0</v>
      </c>
      <c r="AJ2150" s="1">
        <v>0</v>
      </c>
      <c r="AK2150" s="6" t="str">
        <f>+IF(Tabla1[[#This Row],[REQUEST_TY]]="SR MANTENIMIENTO CORRECTIVO", "EMERGENCIA", "OTROS")</f>
        <v>EMERGENCIA</v>
      </c>
      <c r="AL2150" s="6" t="str">
        <f>+_xlfn.IFS(Tabla1[[#This Row],[Veces obj]]&lt;=1,"0-1",Tabla1[[#This Row],[Veces obj]]&lt;=2,"1-2",Tabla1[[#This Row],[Veces obj]]&lt;=3,"2-3",TRUE,"&gt;3")</f>
        <v>1-2</v>
      </c>
      <c r="AM2150" s="6" t="str">
        <f>+_xlfn.IFS(MONTH(Tabla1[[#This Row],[MES]])&lt;=3,"Q1",MONTH(Tabla1[[#This Row],[MES]])&lt;=6,"Q2",MONTH(Tabla1[[#This Row],[MES]])&lt;=9,"Q3",TRUE,"Q4")</f>
        <v>Q1</v>
      </c>
      <c r="AN2150" t="str">
        <f>+IFERROR(VLOOKUP(Tabla1[[#This Row],[CUENTA]],CTAS[],2,0),"OTROS")</f>
        <v>OTROS</v>
      </c>
      <c r="AP2150" t="str">
        <f>+IFERROR(VLOOKUP(Tabla1[[#This Row],[EMPLEADO]],IS[],3,0),"OTROS")</f>
        <v>OTROS</v>
      </c>
      <c r="AQ2150" t="str">
        <f>+IFERROR(VLOOKUP(Tabla1[[#This Row],[EMPLEADO]],IS[[NÓMINA]:[INGENIERO]],2,0),"OTROS")</f>
        <v>OTROS</v>
      </c>
    </row>
    <row r="2151" spans="1:43" x14ac:dyDescent="0.25">
      <c r="A2151" t="s">
        <v>4444</v>
      </c>
      <c r="B2151">
        <v>1</v>
      </c>
      <c r="C2151" t="s">
        <v>4967</v>
      </c>
      <c r="D2151" t="s">
        <v>38</v>
      </c>
      <c r="E2151" t="s">
        <v>133</v>
      </c>
      <c r="F2151" t="s">
        <v>4968</v>
      </c>
      <c r="G2151" s="17" t="s">
        <v>2932</v>
      </c>
      <c r="H2151" t="s">
        <v>136</v>
      </c>
      <c r="I2151" t="s">
        <v>43</v>
      </c>
      <c r="J2151" t="s">
        <v>8</v>
      </c>
      <c r="K2151" t="s">
        <v>59</v>
      </c>
      <c r="L2151" t="s">
        <v>2516</v>
      </c>
      <c r="M2151" t="s">
        <v>1496</v>
      </c>
      <c r="N2151">
        <v>0</v>
      </c>
      <c r="O2151" t="s">
        <v>47</v>
      </c>
      <c r="P2151">
        <v>11</v>
      </c>
      <c r="Q2151" t="s">
        <v>194</v>
      </c>
      <c r="R2151" t="s">
        <v>138</v>
      </c>
      <c r="S2151" t="s">
        <v>139</v>
      </c>
      <c r="T2151" t="s">
        <v>51</v>
      </c>
      <c r="U2151" t="s">
        <v>224</v>
      </c>
      <c r="V2151">
        <v>0.8</v>
      </c>
      <c r="W2151" s="1">
        <v>1258.4000000000003</v>
      </c>
      <c r="X2151">
        <v>1</v>
      </c>
      <c r="Y2151">
        <v>5.5</v>
      </c>
      <c r="Z2151">
        <v>4</v>
      </c>
      <c r="AA2151">
        <v>1.375</v>
      </c>
      <c r="AB2151" s="2">
        <v>9.375E-2</v>
      </c>
      <c r="AC2151" s="1">
        <v>-147.46875000000003</v>
      </c>
      <c r="AD2151" s="7">
        <v>43504</v>
      </c>
      <c r="AE2151" s="7">
        <v>43504</v>
      </c>
      <c r="AF2151">
        <v>0</v>
      </c>
      <c r="AG2151" t="s">
        <v>53</v>
      </c>
      <c r="AH2151" s="2">
        <v>0</v>
      </c>
      <c r="AI2151" s="1">
        <v>0</v>
      </c>
      <c r="AJ2151" s="1">
        <v>0</v>
      </c>
      <c r="AK2151" s="6" t="str">
        <f>+IF(Tabla1[[#This Row],[REQUEST_TY]]="SR MANTENIMIENTO CORRECTIVO", "EMERGENCIA", "OTROS")</f>
        <v>EMERGENCIA</v>
      </c>
      <c r="AL2151" s="6" t="str">
        <f>+_xlfn.IFS(Tabla1[[#This Row],[Veces obj]]&lt;=1,"0-1",Tabla1[[#This Row],[Veces obj]]&lt;=2,"1-2",Tabla1[[#This Row],[Veces obj]]&lt;=3,"2-3",TRUE,"&gt;3")</f>
        <v>1-2</v>
      </c>
      <c r="AM2151" s="6" t="str">
        <f>+_xlfn.IFS(MONTH(Tabla1[[#This Row],[MES]])&lt;=3,"Q1",MONTH(Tabla1[[#This Row],[MES]])&lt;=6,"Q2",MONTH(Tabla1[[#This Row],[MES]])&lt;=9,"Q3",TRUE,"Q4")</f>
        <v>Q1</v>
      </c>
      <c r="AN2151" t="str">
        <f>+IFERROR(VLOOKUP(Tabla1[[#This Row],[CUENTA]],CTAS[],2,0),"OTROS")</f>
        <v>OTROS</v>
      </c>
      <c r="AP2151" t="str">
        <f>+IFERROR(VLOOKUP(Tabla1[[#This Row],[EMPLEADO]],IS[],3,0),"OTROS")</f>
        <v>OTROS</v>
      </c>
      <c r="AQ2151" t="str">
        <f>+IFERROR(VLOOKUP(Tabla1[[#This Row],[EMPLEADO]],IS[[NÓMINA]:[INGENIERO]],2,0),"OTROS")</f>
        <v>OTROS</v>
      </c>
    </row>
    <row r="2152" spans="1:43" x14ac:dyDescent="0.25">
      <c r="A2152" t="s">
        <v>36</v>
      </c>
      <c r="B2152">
        <v>1</v>
      </c>
      <c r="C2152" t="s">
        <v>4162</v>
      </c>
      <c r="D2152" t="s">
        <v>38</v>
      </c>
      <c r="E2152" t="s">
        <v>133</v>
      </c>
      <c r="F2152" t="s">
        <v>4163</v>
      </c>
      <c r="G2152" s="17" t="s">
        <v>2589</v>
      </c>
      <c r="H2152" t="s">
        <v>213</v>
      </c>
      <c r="I2152" t="s">
        <v>43</v>
      </c>
      <c r="J2152" t="s">
        <v>8</v>
      </c>
      <c r="K2152" t="s">
        <v>59</v>
      </c>
      <c r="L2152" t="s">
        <v>1807</v>
      </c>
      <c r="M2152" t="s">
        <v>1808</v>
      </c>
      <c r="N2152">
        <v>0</v>
      </c>
      <c r="O2152" t="s">
        <v>47</v>
      </c>
      <c r="P2152">
        <v>46</v>
      </c>
      <c r="Q2152" t="s">
        <v>82</v>
      </c>
      <c r="R2152" t="s">
        <v>138</v>
      </c>
      <c r="S2152" t="s">
        <v>139</v>
      </c>
      <c r="T2152" t="s">
        <v>51</v>
      </c>
      <c r="U2152" t="s">
        <v>140</v>
      </c>
      <c r="V2152">
        <v>1.1000000000000001</v>
      </c>
      <c r="W2152" s="1">
        <v>1730.3000000000004</v>
      </c>
      <c r="X2152">
        <v>1</v>
      </c>
      <c r="Y2152">
        <v>5.52</v>
      </c>
      <c r="Z2152">
        <v>4</v>
      </c>
      <c r="AA2152">
        <v>1.38</v>
      </c>
      <c r="AB2152" s="2">
        <v>9.4999999999999973E-2</v>
      </c>
      <c r="AC2152" s="1">
        <v>-149.43499999999997</v>
      </c>
      <c r="AD2152" s="7">
        <v>43483</v>
      </c>
      <c r="AE2152" s="7">
        <v>43483</v>
      </c>
      <c r="AF2152">
        <v>0</v>
      </c>
      <c r="AG2152" t="s">
        <v>53</v>
      </c>
      <c r="AH2152" s="2">
        <v>0</v>
      </c>
      <c r="AI2152" s="1">
        <v>0</v>
      </c>
      <c r="AJ2152" s="1">
        <v>0</v>
      </c>
      <c r="AK2152" s="6" t="str">
        <f>+IF(Tabla1[[#This Row],[REQUEST_TY]]="SR MANTENIMIENTO CORRECTIVO", "EMERGENCIA", "OTROS")</f>
        <v>EMERGENCIA</v>
      </c>
      <c r="AL2152" s="6" t="str">
        <f>+_xlfn.IFS(Tabla1[[#This Row],[Veces obj]]&lt;=1,"0-1",Tabla1[[#This Row],[Veces obj]]&lt;=2,"1-2",Tabla1[[#This Row],[Veces obj]]&lt;=3,"2-3",TRUE,"&gt;3")</f>
        <v>1-2</v>
      </c>
      <c r="AM2152" s="6" t="str">
        <f>+_xlfn.IFS(MONTH(Tabla1[[#This Row],[MES]])&lt;=3,"Q1",MONTH(Tabla1[[#This Row],[MES]])&lt;=6,"Q2",MONTH(Tabla1[[#This Row],[MES]])&lt;=9,"Q3",TRUE,"Q4")</f>
        <v>Q1</v>
      </c>
      <c r="AN2152" t="str">
        <f>+IFERROR(VLOOKUP(Tabla1[[#This Row],[CUENTA]],CTAS[],2,0),"OTROS")</f>
        <v>OTROS</v>
      </c>
      <c r="AP2152" t="str">
        <f>+IFERROR(VLOOKUP(Tabla1[[#This Row],[EMPLEADO]],IS[],3,0),"OTROS")</f>
        <v>OTROS</v>
      </c>
      <c r="AQ2152" t="str">
        <f>+IFERROR(VLOOKUP(Tabla1[[#This Row],[EMPLEADO]],IS[[NÓMINA]:[INGENIERO]],2,0),"OTROS")</f>
        <v>OTROS</v>
      </c>
    </row>
    <row r="2153" spans="1:43" x14ac:dyDescent="0.25">
      <c r="A2153" t="s">
        <v>4444</v>
      </c>
      <c r="B2153">
        <v>1</v>
      </c>
      <c r="C2153" t="s">
        <v>6195</v>
      </c>
      <c r="D2153" t="s">
        <v>38</v>
      </c>
      <c r="E2153" t="s">
        <v>217</v>
      </c>
      <c r="F2153" t="s">
        <v>6196</v>
      </c>
      <c r="G2153" s="17" t="s">
        <v>5884</v>
      </c>
      <c r="H2153" t="s">
        <v>821</v>
      </c>
      <c r="I2153" t="s">
        <v>43</v>
      </c>
      <c r="J2153" t="s">
        <v>8</v>
      </c>
      <c r="K2153" t="s">
        <v>59</v>
      </c>
      <c r="L2153" t="s">
        <v>1102</v>
      </c>
      <c r="M2153" t="s">
        <v>73</v>
      </c>
      <c r="N2153">
        <v>0</v>
      </c>
      <c r="O2153" t="s">
        <v>47</v>
      </c>
      <c r="P2153">
        <v>1</v>
      </c>
      <c r="Q2153" t="s">
        <v>388</v>
      </c>
      <c r="R2153" t="s">
        <v>223</v>
      </c>
      <c r="S2153" t="s">
        <v>139</v>
      </c>
      <c r="T2153" t="s">
        <v>51</v>
      </c>
      <c r="U2153" t="s">
        <v>872</v>
      </c>
      <c r="V2153">
        <v>0</v>
      </c>
      <c r="W2153" s="1">
        <v>0</v>
      </c>
      <c r="X2153">
        <v>1</v>
      </c>
      <c r="Y2153">
        <v>0.56999999999999995</v>
      </c>
      <c r="Z2153">
        <v>4</v>
      </c>
      <c r="AA2153">
        <v>0.14249999999999999</v>
      </c>
      <c r="AB2153" s="2">
        <v>0</v>
      </c>
      <c r="AC2153" s="1">
        <v>0</v>
      </c>
      <c r="AD2153" s="7">
        <v>43514</v>
      </c>
      <c r="AE2153" s="7">
        <v>43515</v>
      </c>
      <c r="AF2153">
        <v>1</v>
      </c>
      <c r="AG2153" t="s">
        <v>53</v>
      </c>
      <c r="AH2153" s="2">
        <v>0</v>
      </c>
      <c r="AI2153" s="1">
        <v>0</v>
      </c>
      <c r="AJ2153" s="1">
        <v>0</v>
      </c>
      <c r="AK2153" s="6" t="str">
        <f>+IF(Tabla1[[#This Row],[REQUEST_TY]]="SR MANTENIMIENTO CORRECTIVO", "EMERGENCIA", "OTROS")</f>
        <v>EMERGENCIA</v>
      </c>
      <c r="AL2153" s="6" t="str">
        <f>+_xlfn.IFS(Tabla1[[#This Row],[Veces obj]]&lt;=1,"0-1",Tabla1[[#This Row],[Veces obj]]&lt;=2,"1-2",Tabla1[[#This Row],[Veces obj]]&lt;=3,"2-3",TRUE,"&gt;3")</f>
        <v>0-1</v>
      </c>
      <c r="AM2153" s="6" t="str">
        <f>+_xlfn.IFS(MONTH(Tabla1[[#This Row],[MES]])&lt;=3,"Q1",MONTH(Tabla1[[#This Row],[MES]])&lt;=6,"Q2",MONTH(Tabla1[[#This Row],[MES]])&lt;=9,"Q3",TRUE,"Q4")</f>
        <v>Q1</v>
      </c>
      <c r="AN2153" t="str">
        <f>+IFERROR(VLOOKUP(Tabla1[[#This Row],[CUENTA]],CTAS[],2,0),"OTROS")</f>
        <v>OTROS</v>
      </c>
      <c r="AO2153">
        <v>1</v>
      </c>
      <c r="AP2153" t="str">
        <f>+IFERROR(VLOOKUP(Tabla1[[#This Row],[EMPLEADO]],IS[],3,0),"OTROS")</f>
        <v>JUAREZ</v>
      </c>
      <c r="AQ2153" t="str">
        <f>+IFERROR(VLOOKUP(Tabla1[[#This Row],[EMPLEADO]],IS[[NÓMINA]:[INGENIERO]],2,0),"OTROS")</f>
        <v>ERASMO ALEJANDRO</v>
      </c>
    </row>
    <row r="2154" spans="1:43" x14ac:dyDescent="0.25">
      <c r="A2154" t="s">
        <v>4444</v>
      </c>
      <c r="B2154">
        <v>1</v>
      </c>
      <c r="C2154" t="s">
        <v>4950</v>
      </c>
      <c r="D2154" t="s">
        <v>38</v>
      </c>
      <c r="E2154" t="s">
        <v>76</v>
      </c>
      <c r="F2154" t="s">
        <v>4951</v>
      </c>
      <c r="G2154" s="17" t="s">
        <v>4952</v>
      </c>
      <c r="H2154" t="s">
        <v>101</v>
      </c>
      <c r="I2154" t="s">
        <v>43</v>
      </c>
      <c r="J2154" t="s">
        <v>8</v>
      </c>
      <c r="K2154" t="s">
        <v>102</v>
      </c>
      <c r="L2154" t="s">
        <v>2429</v>
      </c>
      <c r="M2154" t="s">
        <v>714</v>
      </c>
      <c r="N2154">
        <v>0</v>
      </c>
      <c r="O2154" t="s">
        <v>105</v>
      </c>
      <c r="P2154">
        <v>56</v>
      </c>
      <c r="Q2154" t="s">
        <v>82</v>
      </c>
      <c r="R2154" t="s">
        <v>63</v>
      </c>
      <c r="S2154" t="s">
        <v>64</v>
      </c>
      <c r="T2154" t="s">
        <v>51</v>
      </c>
      <c r="U2154" t="s">
        <v>83</v>
      </c>
      <c r="V2154">
        <v>1.05</v>
      </c>
      <c r="W2154" s="1">
        <v>687.75</v>
      </c>
      <c r="X2154">
        <v>1</v>
      </c>
      <c r="Y2154">
        <v>6.97</v>
      </c>
      <c r="Z2154">
        <v>5</v>
      </c>
      <c r="AA2154">
        <v>1.3939999999999999</v>
      </c>
      <c r="AB2154" s="2">
        <v>9.8499999999999976E-2</v>
      </c>
      <c r="AC2154" s="1">
        <v>-64.517499999999984</v>
      </c>
      <c r="AD2154" s="7">
        <v>43501</v>
      </c>
      <c r="AE2154" s="7">
        <v>43502</v>
      </c>
      <c r="AF2154">
        <v>1</v>
      </c>
      <c r="AG2154" t="s">
        <v>53</v>
      </c>
      <c r="AH2154" s="2">
        <v>0</v>
      </c>
      <c r="AI2154" s="1">
        <v>0</v>
      </c>
      <c r="AJ2154" s="1">
        <v>0</v>
      </c>
      <c r="AK2154" s="6" t="str">
        <f>+IF(Tabla1[[#This Row],[REQUEST_TY]]="SR MANTENIMIENTO CORRECTIVO", "EMERGENCIA", "OTROS")</f>
        <v>EMERGENCIA</v>
      </c>
      <c r="AL2154" s="6" t="str">
        <f>+_xlfn.IFS(Tabla1[[#This Row],[Veces obj]]&lt;=1,"0-1",Tabla1[[#This Row],[Veces obj]]&lt;=2,"1-2",Tabla1[[#This Row],[Veces obj]]&lt;=3,"2-3",TRUE,"&gt;3")</f>
        <v>1-2</v>
      </c>
      <c r="AM2154" s="6" t="str">
        <f>+_xlfn.IFS(MONTH(Tabla1[[#This Row],[MES]])&lt;=3,"Q1",MONTH(Tabla1[[#This Row],[MES]])&lt;=6,"Q2",MONTH(Tabla1[[#This Row],[MES]])&lt;=9,"Q3",TRUE,"Q4")</f>
        <v>Q1</v>
      </c>
      <c r="AN2154" t="str">
        <f>+IFERROR(VLOOKUP(Tabla1[[#This Row],[CUENTA]],CTAS[],2,0),"OTROS")</f>
        <v>OTROS</v>
      </c>
      <c r="AP2154" t="str">
        <f>+IFERROR(VLOOKUP(Tabla1[[#This Row],[EMPLEADO]],IS[],3,0),"OTROS")</f>
        <v>OTROS</v>
      </c>
      <c r="AQ2154" t="str">
        <f>+IFERROR(VLOOKUP(Tabla1[[#This Row],[EMPLEADO]],IS[[NÓMINA]:[INGENIERO]],2,0),"OTROS")</f>
        <v>OTROS</v>
      </c>
    </row>
    <row r="2155" spans="1:43" x14ac:dyDescent="0.25">
      <c r="A2155" t="s">
        <v>36</v>
      </c>
      <c r="B2155">
        <v>1</v>
      </c>
      <c r="C2155" t="s">
        <v>4166</v>
      </c>
      <c r="D2155" t="s">
        <v>38</v>
      </c>
      <c r="E2155" t="s">
        <v>76</v>
      </c>
      <c r="F2155" t="s">
        <v>4167</v>
      </c>
      <c r="G2155" s="17" t="s">
        <v>499</v>
      </c>
      <c r="H2155" t="s">
        <v>915</v>
      </c>
      <c r="I2155" t="s">
        <v>43</v>
      </c>
      <c r="J2155" t="s">
        <v>8</v>
      </c>
      <c r="K2155" t="s">
        <v>102</v>
      </c>
      <c r="L2155" t="s">
        <v>500</v>
      </c>
      <c r="M2155" t="s">
        <v>310</v>
      </c>
      <c r="N2155">
        <v>0</v>
      </c>
      <c r="O2155" t="s">
        <v>47</v>
      </c>
      <c r="P2155">
        <v>2</v>
      </c>
      <c r="Q2155" t="s">
        <v>388</v>
      </c>
      <c r="R2155" t="s">
        <v>63</v>
      </c>
      <c r="S2155" t="s">
        <v>64</v>
      </c>
      <c r="T2155" t="s">
        <v>51</v>
      </c>
      <c r="U2155" t="s">
        <v>389</v>
      </c>
      <c r="V2155">
        <v>0</v>
      </c>
      <c r="W2155" s="1">
        <v>0</v>
      </c>
      <c r="X2155">
        <v>1</v>
      </c>
      <c r="Y2155">
        <v>7</v>
      </c>
      <c r="Z2155">
        <v>5</v>
      </c>
      <c r="AA2155">
        <v>1.4</v>
      </c>
      <c r="AB2155" s="2">
        <v>9.9999999999999978E-2</v>
      </c>
      <c r="AC2155" s="1">
        <v>-136.49999999999997</v>
      </c>
      <c r="AD2155" s="7">
        <v>43486</v>
      </c>
      <c r="AE2155" s="7">
        <v>43486</v>
      </c>
      <c r="AF2155">
        <v>0</v>
      </c>
      <c r="AG2155" t="s">
        <v>53</v>
      </c>
      <c r="AH2155" s="2">
        <v>0</v>
      </c>
      <c r="AI2155" s="1">
        <v>0</v>
      </c>
      <c r="AJ2155" s="1">
        <v>0</v>
      </c>
      <c r="AK2155" s="6" t="str">
        <f>+IF(Tabla1[[#This Row],[REQUEST_TY]]="SR MANTENIMIENTO CORRECTIVO", "EMERGENCIA", "OTROS")</f>
        <v>EMERGENCIA</v>
      </c>
      <c r="AL2155" s="6" t="str">
        <f>+_xlfn.IFS(Tabla1[[#This Row],[Veces obj]]&lt;=1,"0-1",Tabla1[[#This Row],[Veces obj]]&lt;=2,"1-2",Tabla1[[#This Row],[Veces obj]]&lt;=3,"2-3",TRUE,"&gt;3")</f>
        <v>1-2</v>
      </c>
      <c r="AM2155" s="6" t="str">
        <f>+_xlfn.IFS(MONTH(Tabla1[[#This Row],[MES]])&lt;=3,"Q1",MONTH(Tabla1[[#This Row],[MES]])&lt;=6,"Q2",MONTH(Tabla1[[#This Row],[MES]])&lt;=9,"Q3",TRUE,"Q4")</f>
        <v>Q1</v>
      </c>
      <c r="AN2155" t="str">
        <f>+IFERROR(VLOOKUP(Tabla1[[#This Row],[CUENTA]],CTAS[],2,0),"OTROS")</f>
        <v>OTROS</v>
      </c>
      <c r="AP2155" t="str">
        <f>+IFERROR(VLOOKUP(Tabla1[[#This Row],[EMPLEADO]],IS[],3,0),"OTROS")</f>
        <v>OTROS</v>
      </c>
      <c r="AQ2155" t="str">
        <f>+IFERROR(VLOOKUP(Tabla1[[#This Row],[EMPLEADO]],IS[[NÓMINA]:[INGENIERO]],2,0),"OTROS")</f>
        <v>OTROS</v>
      </c>
    </row>
    <row r="2156" spans="1:43" x14ac:dyDescent="0.25">
      <c r="A2156" t="s">
        <v>4444</v>
      </c>
      <c r="B2156">
        <v>1</v>
      </c>
      <c r="C2156" t="s">
        <v>5620</v>
      </c>
      <c r="D2156" t="s">
        <v>38</v>
      </c>
      <c r="E2156" t="s">
        <v>133</v>
      </c>
      <c r="F2156" t="s">
        <v>5621</v>
      </c>
      <c r="G2156" s="17" t="s">
        <v>4397</v>
      </c>
      <c r="H2156" t="s">
        <v>679</v>
      </c>
      <c r="I2156" t="s">
        <v>43</v>
      </c>
      <c r="J2156" t="s">
        <v>8</v>
      </c>
      <c r="K2156" t="s">
        <v>59</v>
      </c>
      <c r="L2156" t="s">
        <v>1070</v>
      </c>
      <c r="M2156" t="s">
        <v>1071</v>
      </c>
      <c r="N2156">
        <v>0</v>
      </c>
      <c r="O2156" t="s">
        <v>47</v>
      </c>
      <c r="P2156">
        <v>21</v>
      </c>
      <c r="Q2156" t="s">
        <v>62</v>
      </c>
      <c r="R2156" t="s">
        <v>138</v>
      </c>
      <c r="S2156" t="s">
        <v>139</v>
      </c>
      <c r="T2156" t="s">
        <v>51</v>
      </c>
      <c r="U2156" t="s">
        <v>262</v>
      </c>
      <c r="V2156">
        <v>1.05</v>
      </c>
      <c r="W2156" s="1">
        <v>1651.6500000000003</v>
      </c>
      <c r="X2156">
        <v>1</v>
      </c>
      <c r="Y2156">
        <v>5.6</v>
      </c>
      <c r="Z2156">
        <v>4</v>
      </c>
      <c r="AA2156">
        <v>1.4</v>
      </c>
      <c r="AB2156" s="2">
        <v>9.9999999999999978E-2</v>
      </c>
      <c r="AC2156" s="1">
        <v>-157.29999999999998</v>
      </c>
      <c r="AD2156" s="7">
        <v>43507</v>
      </c>
      <c r="AE2156" s="7">
        <v>43507</v>
      </c>
      <c r="AF2156">
        <v>0</v>
      </c>
      <c r="AG2156" t="s">
        <v>53</v>
      </c>
      <c r="AH2156" s="2">
        <v>0</v>
      </c>
      <c r="AI2156" s="1">
        <v>0</v>
      </c>
      <c r="AJ2156" s="1">
        <v>0</v>
      </c>
      <c r="AK2156" s="6" t="str">
        <f>+IF(Tabla1[[#This Row],[REQUEST_TY]]="SR MANTENIMIENTO CORRECTIVO", "EMERGENCIA", "OTROS")</f>
        <v>EMERGENCIA</v>
      </c>
      <c r="AL2156" s="6" t="str">
        <f>+_xlfn.IFS(Tabla1[[#This Row],[Veces obj]]&lt;=1,"0-1",Tabla1[[#This Row],[Veces obj]]&lt;=2,"1-2",Tabla1[[#This Row],[Veces obj]]&lt;=3,"2-3",TRUE,"&gt;3")</f>
        <v>1-2</v>
      </c>
      <c r="AM2156" s="6" t="str">
        <f>+_xlfn.IFS(MONTH(Tabla1[[#This Row],[MES]])&lt;=3,"Q1",MONTH(Tabla1[[#This Row],[MES]])&lt;=6,"Q2",MONTH(Tabla1[[#This Row],[MES]])&lt;=9,"Q3",TRUE,"Q4")</f>
        <v>Q1</v>
      </c>
      <c r="AN2156" t="str">
        <f>+IFERROR(VLOOKUP(Tabla1[[#This Row],[CUENTA]],CTAS[],2,0),"OTROS")</f>
        <v>OTROS</v>
      </c>
      <c r="AP2156" t="str">
        <f>+IFERROR(VLOOKUP(Tabla1[[#This Row],[EMPLEADO]],IS[],3,0),"OTROS")</f>
        <v>OTROS</v>
      </c>
      <c r="AQ2156" t="str">
        <f>+IFERROR(VLOOKUP(Tabla1[[#This Row],[EMPLEADO]],IS[[NÓMINA]:[INGENIERO]],2,0),"OTROS")</f>
        <v>OTROS</v>
      </c>
    </row>
    <row r="2157" spans="1:43" x14ac:dyDescent="0.25">
      <c r="A2157" t="s">
        <v>4444</v>
      </c>
      <c r="B2157">
        <v>1</v>
      </c>
      <c r="C2157" t="s">
        <v>5201</v>
      </c>
      <c r="D2157" t="s">
        <v>38</v>
      </c>
      <c r="E2157" t="s">
        <v>562</v>
      </c>
      <c r="F2157" t="s">
        <v>5202</v>
      </c>
      <c r="G2157" s="17" t="s">
        <v>5203</v>
      </c>
      <c r="H2157" t="s">
        <v>821</v>
      </c>
      <c r="I2157" t="s">
        <v>43</v>
      </c>
      <c r="J2157" t="s">
        <v>8</v>
      </c>
      <c r="K2157" t="s">
        <v>5204</v>
      </c>
      <c r="L2157" t="s">
        <v>2321</v>
      </c>
      <c r="M2157" t="s">
        <v>73</v>
      </c>
      <c r="N2157">
        <v>0</v>
      </c>
      <c r="O2157" t="s">
        <v>47</v>
      </c>
      <c r="P2157">
        <v>133</v>
      </c>
      <c r="Q2157" t="s">
        <v>48</v>
      </c>
      <c r="R2157" t="s">
        <v>63</v>
      </c>
      <c r="S2157" t="s">
        <v>64</v>
      </c>
      <c r="T2157" t="s">
        <v>51</v>
      </c>
      <c r="U2157" t="s">
        <v>96</v>
      </c>
      <c r="V2157">
        <v>1.1000000000000001</v>
      </c>
      <c r="W2157" s="1">
        <v>1501.5000000000002</v>
      </c>
      <c r="X2157">
        <v>1</v>
      </c>
      <c r="Y2157">
        <v>0.96</v>
      </c>
      <c r="Z2157">
        <v>5</v>
      </c>
      <c r="AA2157">
        <v>0.192</v>
      </c>
      <c r="AB2157" s="2">
        <v>0</v>
      </c>
      <c r="AC2157" s="1">
        <v>0</v>
      </c>
      <c r="AD2157" s="7">
        <v>43502</v>
      </c>
      <c r="AE2157" s="7">
        <v>43503</v>
      </c>
      <c r="AF2157">
        <v>1</v>
      </c>
      <c r="AG2157" t="s">
        <v>53</v>
      </c>
      <c r="AH2157" s="2">
        <v>0</v>
      </c>
      <c r="AI2157" s="1">
        <v>0</v>
      </c>
      <c r="AJ2157" s="1">
        <v>0</v>
      </c>
      <c r="AK2157" s="6" t="str">
        <f>+IF(Tabla1[[#This Row],[REQUEST_TY]]="SR MANTENIMIENTO CORRECTIVO", "EMERGENCIA", "OTROS")</f>
        <v>EMERGENCIA</v>
      </c>
      <c r="AL2157" s="6" t="str">
        <f>+_xlfn.IFS(Tabla1[[#This Row],[Veces obj]]&lt;=1,"0-1",Tabla1[[#This Row],[Veces obj]]&lt;=2,"1-2",Tabla1[[#This Row],[Veces obj]]&lt;=3,"2-3",TRUE,"&gt;3")</f>
        <v>0-1</v>
      </c>
      <c r="AM2157" s="6" t="str">
        <f>+_xlfn.IFS(MONTH(Tabla1[[#This Row],[MES]])&lt;=3,"Q1",MONTH(Tabla1[[#This Row],[MES]])&lt;=6,"Q2",MONTH(Tabla1[[#This Row],[MES]])&lt;=9,"Q3",TRUE,"Q4")</f>
        <v>Q1</v>
      </c>
      <c r="AN2157" t="str">
        <f>+IFERROR(VLOOKUP(Tabla1[[#This Row],[CUENTA]],CTAS[],2,0),"OTROS")</f>
        <v>OTROS</v>
      </c>
      <c r="AO2157">
        <v>1</v>
      </c>
      <c r="AP2157" t="str">
        <f>+IFERROR(VLOOKUP(Tabla1[[#This Row],[EMPLEADO]],IS[],3,0),"OTROS")</f>
        <v>JUAREZ</v>
      </c>
      <c r="AQ2157" t="str">
        <f>+IFERROR(VLOOKUP(Tabla1[[#This Row],[EMPLEADO]],IS[[NÓMINA]:[INGENIERO]],2,0),"OTROS")</f>
        <v>ERASMO ALEJANDRO</v>
      </c>
    </row>
    <row r="2158" spans="1:43" x14ac:dyDescent="0.25">
      <c r="A2158" t="s">
        <v>36</v>
      </c>
      <c r="B2158">
        <v>1</v>
      </c>
      <c r="C2158" t="s">
        <v>4171</v>
      </c>
      <c r="D2158" t="s">
        <v>38</v>
      </c>
      <c r="E2158" t="s">
        <v>113</v>
      </c>
      <c r="F2158" t="s">
        <v>4172</v>
      </c>
      <c r="G2158" s="17" t="s">
        <v>4173</v>
      </c>
      <c r="H2158" t="s">
        <v>740</v>
      </c>
      <c r="I2158" t="s">
        <v>43</v>
      </c>
      <c r="J2158" t="s">
        <v>8</v>
      </c>
      <c r="K2158" t="s">
        <v>199</v>
      </c>
      <c r="L2158" t="s">
        <v>4174</v>
      </c>
      <c r="M2158" t="s">
        <v>654</v>
      </c>
      <c r="N2158">
        <v>0</v>
      </c>
      <c r="O2158" t="s">
        <v>47</v>
      </c>
      <c r="P2158">
        <v>2608</v>
      </c>
      <c r="Q2158" t="s">
        <v>48</v>
      </c>
      <c r="R2158" t="s">
        <v>49</v>
      </c>
      <c r="S2158" t="s">
        <v>50</v>
      </c>
      <c r="T2158" t="s">
        <v>51</v>
      </c>
      <c r="U2158" t="s">
        <v>52</v>
      </c>
      <c r="V2158">
        <v>1.05</v>
      </c>
      <c r="W2158" s="1">
        <v>750.75000000000011</v>
      </c>
      <c r="X2158">
        <v>1</v>
      </c>
      <c r="Y2158">
        <v>7.03</v>
      </c>
      <c r="Z2158">
        <v>5</v>
      </c>
      <c r="AA2158">
        <v>1.4060000000000001</v>
      </c>
      <c r="AB2158" s="2">
        <v>0.10150000000000003</v>
      </c>
      <c r="AC2158" s="1">
        <v>-72.572500000000034</v>
      </c>
      <c r="AD2158" s="7">
        <v>43487</v>
      </c>
      <c r="AE2158" s="7">
        <v>43487</v>
      </c>
      <c r="AF2158">
        <v>0</v>
      </c>
      <c r="AG2158" t="s">
        <v>53</v>
      </c>
      <c r="AH2158" s="2">
        <v>0</v>
      </c>
      <c r="AI2158" s="1">
        <v>0</v>
      </c>
      <c r="AJ2158" s="1">
        <v>0</v>
      </c>
      <c r="AK2158" s="6" t="str">
        <f>+IF(Tabla1[[#This Row],[REQUEST_TY]]="SR MANTENIMIENTO CORRECTIVO", "EMERGENCIA", "OTROS")</f>
        <v>EMERGENCIA</v>
      </c>
      <c r="AL2158" s="6" t="str">
        <f>+_xlfn.IFS(Tabla1[[#This Row],[Veces obj]]&lt;=1,"0-1",Tabla1[[#This Row],[Veces obj]]&lt;=2,"1-2",Tabla1[[#This Row],[Veces obj]]&lt;=3,"2-3",TRUE,"&gt;3")</f>
        <v>1-2</v>
      </c>
      <c r="AM2158" s="6" t="str">
        <f>+_xlfn.IFS(MONTH(Tabla1[[#This Row],[MES]])&lt;=3,"Q1",MONTH(Tabla1[[#This Row],[MES]])&lt;=6,"Q2",MONTH(Tabla1[[#This Row],[MES]])&lt;=9,"Q3",TRUE,"Q4")</f>
        <v>Q1</v>
      </c>
      <c r="AN2158" t="str">
        <f>+IFERROR(VLOOKUP(Tabla1[[#This Row],[CUENTA]],CTAS[],2,0),"OTROS")</f>
        <v>OTROS</v>
      </c>
      <c r="AP2158" t="str">
        <f>+IFERROR(VLOOKUP(Tabla1[[#This Row],[EMPLEADO]],IS[],3,0),"OTROS")</f>
        <v>OTROS</v>
      </c>
      <c r="AQ2158" t="str">
        <f>+IFERROR(VLOOKUP(Tabla1[[#This Row],[EMPLEADO]],IS[[NÓMINA]:[INGENIERO]],2,0),"OTROS")</f>
        <v>OTROS</v>
      </c>
    </row>
    <row r="2159" spans="1:43" x14ac:dyDescent="0.25">
      <c r="A2159" t="s">
        <v>36</v>
      </c>
      <c r="B2159">
        <v>1</v>
      </c>
      <c r="C2159" t="s">
        <v>4175</v>
      </c>
      <c r="D2159" t="s">
        <v>38</v>
      </c>
      <c r="E2159" t="s">
        <v>1208</v>
      </c>
      <c r="F2159" t="s">
        <v>4176</v>
      </c>
      <c r="G2159" s="17" t="s">
        <v>4177</v>
      </c>
      <c r="H2159" t="s">
        <v>79</v>
      </c>
      <c r="I2159" t="s">
        <v>43</v>
      </c>
      <c r="J2159" t="s">
        <v>8</v>
      </c>
      <c r="K2159" t="s">
        <v>254</v>
      </c>
      <c r="L2159" t="s">
        <v>4178</v>
      </c>
      <c r="M2159" t="s">
        <v>1150</v>
      </c>
      <c r="N2159">
        <v>0</v>
      </c>
      <c r="O2159" t="s">
        <v>47</v>
      </c>
      <c r="P2159">
        <v>284</v>
      </c>
      <c r="Q2159" t="s">
        <v>48</v>
      </c>
      <c r="R2159" t="s">
        <v>153</v>
      </c>
      <c r="S2159" t="s">
        <v>50</v>
      </c>
      <c r="T2159" t="s">
        <v>51</v>
      </c>
      <c r="U2159" t="s">
        <v>52</v>
      </c>
      <c r="V2159">
        <v>1.05</v>
      </c>
      <c r="W2159" s="1">
        <v>750.75000000000011</v>
      </c>
      <c r="X2159">
        <v>1</v>
      </c>
      <c r="Y2159">
        <v>7.08</v>
      </c>
      <c r="Z2159">
        <v>5</v>
      </c>
      <c r="AA2159">
        <v>1.4159999999999999</v>
      </c>
      <c r="AB2159" s="2">
        <v>0.10399999999999998</v>
      </c>
      <c r="AC2159" s="1">
        <v>-74.36</v>
      </c>
      <c r="AD2159" s="7">
        <v>43473</v>
      </c>
      <c r="AE2159" s="7">
        <v>43473</v>
      </c>
      <c r="AF2159">
        <v>0</v>
      </c>
      <c r="AG2159" t="s">
        <v>53</v>
      </c>
      <c r="AH2159" s="2">
        <v>0</v>
      </c>
      <c r="AI2159" s="1">
        <v>0</v>
      </c>
      <c r="AJ2159" s="1">
        <v>0</v>
      </c>
      <c r="AK2159" s="6" t="str">
        <f>+IF(Tabla1[[#This Row],[REQUEST_TY]]="SR MANTENIMIENTO CORRECTIVO", "EMERGENCIA", "OTROS")</f>
        <v>EMERGENCIA</v>
      </c>
      <c r="AL2159" s="6" t="str">
        <f>+_xlfn.IFS(Tabla1[[#This Row],[Veces obj]]&lt;=1,"0-1",Tabla1[[#This Row],[Veces obj]]&lt;=2,"1-2",Tabla1[[#This Row],[Veces obj]]&lt;=3,"2-3",TRUE,"&gt;3")</f>
        <v>1-2</v>
      </c>
      <c r="AM2159" s="6" t="str">
        <f>+_xlfn.IFS(MONTH(Tabla1[[#This Row],[MES]])&lt;=3,"Q1",MONTH(Tabla1[[#This Row],[MES]])&lt;=6,"Q2",MONTH(Tabla1[[#This Row],[MES]])&lt;=9,"Q3",TRUE,"Q4")</f>
        <v>Q1</v>
      </c>
      <c r="AN2159" t="str">
        <f>+IFERROR(VLOOKUP(Tabla1[[#This Row],[CUENTA]],CTAS[],2,0),"OTROS")</f>
        <v>OTROS</v>
      </c>
      <c r="AP2159" t="str">
        <f>+IFERROR(VLOOKUP(Tabla1[[#This Row],[EMPLEADO]],IS[],3,0),"OTROS")</f>
        <v>OTROS</v>
      </c>
      <c r="AQ2159" t="str">
        <f>+IFERROR(VLOOKUP(Tabla1[[#This Row],[EMPLEADO]],IS[[NÓMINA]:[INGENIERO]],2,0),"OTROS")</f>
        <v>OTROS</v>
      </c>
    </row>
    <row r="2160" spans="1:43" x14ac:dyDescent="0.25">
      <c r="A2160" t="s">
        <v>36</v>
      </c>
      <c r="B2160">
        <v>1</v>
      </c>
      <c r="C2160" t="s">
        <v>4179</v>
      </c>
      <c r="D2160" t="s">
        <v>818</v>
      </c>
      <c r="E2160" t="s">
        <v>2827</v>
      </c>
      <c r="F2160" t="s">
        <v>4180</v>
      </c>
      <c r="G2160" s="17" t="s">
        <v>4119</v>
      </c>
      <c r="H2160" t="s">
        <v>101</v>
      </c>
      <c r="I2160" t="s">
        <v>43</v>
      </c>
      <c r="J2160" t="s">
        <v>8</v>
      </c>
      <c r="K2160" t="s">
        <v>102</v>
      </c>
      <c r="L2160" t="s">
        <v>4120</v>
      </c>
      <c r="M2160" t="s">
        <v>709</v>
      </c>
      <c r="N2160">
        <v>0</v>
      </c>
      <c r="O2160" t="s">
        <v>105</v>
      </c>
      <c r="P2160" t="s">
        <v>822</v>
      </c>
      <c r="Q2160" t="s">
        <v>48</v>
      </c>
      <c r="R2160" t="s">
        <v>138</v>
      </c>
      <c r="S2160" t="s">
        <v>139</v>
      </c>
      <c r="T2160" t="s">
        <v>51</v>
      </c>
      <c r="U2160" t="s">
        <v>353</v>
      </c>
      <c r="V2160">
        <v>1</v>
      </c>
      <c r="W2160" s="1">
        <v>803</v>
      </c>
      <c r="X2160">
        <v>1</v>
      </c>
      <c r="Y2160">
        <v>5.67</v>
      </c>
      <c r="Z2160">
        <v>4</v>
      </c>
      <c r="AA2160">
        <v>1.4175</v>
      </c>
      <c r="AB2160" s="2">
        <v>0.104375</v>
      </c>
      <c r="AC2160" s="1">
        <v>-83.813124999999999</v>
      </c>
      <c r="AD2160" s="7">
        <v>43487</v>
      </c>
      <c r="AE2160" s="7">
        <v>43487</v>
      </c>
      <c r="AF2160">
        <v>0</v>
      </c>
      <c r="AG2160" t="s">
        <v>53</v>
      </c>
      <c r="AH2160" s="2">
        <v>0</v>
      </c>
      <c r="AI2160" s="1">
        <v>0</v>
      </c>
      <c r="AJ2160" s="1">
        <v>0</v>
      </c>
      <c r="AK2160" s="6" t="str">
        <f>+IF(Tabla1[[#This Row],[REQUEST_TY]]="SR MANTENIMIENTO CORRECTIVO", "EMERGENCIA", "OTROS")</f>
        <v>OTROS</v>
      </c>
      <c r="AL2160" s="6" t="str">
        <f>+_xlfn.IFS(Tabla1[[#This Row],[Veces obj]]&lt;=1,"0-1",Tabla1[[#This Row],[Veces obj]]&lt;=2,"1-2",Tabla1[[#This Row],[Veces obj]]&lt;=3,"2-3",TRUE,"&gt;3")</f>
        <v>1-2</v>
      </c>
      <c r="AM2160" s="6" t="str">
        <f>+_xlfn.IFS(MONTH(Tabla1[[#This Row],[MES]])&lt;=3,"Q1",MONTH(Tabla1[[#This Row],[MES]])&lt;=6,"Q2",MONTH(Tabla1[[#This Row],[MES]])&lt;=9,"Q3",TRUE,"Q4")</f>
        <v>Q1</v>
      </c>
      <c r="AN2160" t="str">
        <f>+IFERROR(VLOOKUP(Tabla1[[#This Row],[CUENTA]],CTAS[],2,0),"OTROS")</f>
        <v>OTROS</v>
      </c>
      <c r="AP2160" t="str">
        <f>+IFERROR(VLOOKUP(Tabla1[[#This Row],[EMPLEADO]],IS[],3,0),"OTROS")</f>
        <v>OTROS</v>
      </c>
      <c r="AQ2160" t="str">
        <f>+IFERROR(VLOOKUP(Tabla1[[#This Row],[EMPLEADO]],IS[[NÓMINA]:[INGENIERO]],2,0),"OTROS")</f>
        <v>OTROS</v>
      </c>
    </row>
    <row r="2161" spans="1:43" x14ac:dyDescent="0.25">
      <c r="A2161" t="s">
        <v>4444</v>
      </c>
      <c r="B2161">
        <v>1</v>
      </c>
      <c r="C2161" t="s">
        <v>5990</v>
      </c>
      <c r="D2161" t="s">
        <v>38</v>
      </c>
      <c r="E2161" t="s">
        <v>294</v>
      </c>
      <c r="F2161" t="s">
        <v>5991</v>
      </c>
      <c r="G2161" s="17" t="s">
        <v>5992</v>
      </c>
      <c r="H2161" t="s">
        <v>106</v>
      </c>
      <c r="I2161" t="s">
        <v>43</v>
      </c>
      <c r="J2161" t="s">
        <v>8</v>
      </c>
      <c r="K2161" t="s">
        <v>2660</v>
      </c>
      <c r="L2161" t="s">
        <v>5993</v>
      </c>
      <c r="M2161" t="s">
        <v>109</v>
      </c>
      <c r="N2161">
        <v>0</v>
      </c>
      <c r="O2161" t="s">
        <v>47</v>
      </c>
      <c r="P2161">
        <v>303</v>
      </c>
      <c r="Q2161" t="s">
        <v>48</v>
      </c>
      <c r="R2161" t="s">
        <v>95</v>
      </c>
      <c r="S2161" t="s">
        <v>64</v>
      </c>
      <c r="T2161" t="s">
        <v>51</v>
      </c>
      <c r="U2161" t="s">
        <v>96</v>
      </c>
      <c r="V2161">
        <v>1.1000000000000001</v>
      </c>
      <c r="W2161" s="1">
        <v>1501.5000000000002</v>
      </c>
      <c r="X2161">
        <v>1</v>
      </c>
      <c r="Y2161">
        <v>7.1</v>
      </c>
      <c r="Z2161">
        <v>5</v>
      </c>
      <c r="AA2161">
        <v>1.42</v>
      </c>
      <c r="AB2161" s="2">
        <v>0.10499999999999998</v>
      </c>
      <c r="AC2161" s="1">
        <v>-143.32499999999999</v>
      </c>
      <c r="AD2161" s="7">
        <v>43511</v>
      </c>
      <c r="AE2161" s="7">
        <v>43511</v>
      </c>
      <c r="AF2161">
        <v>0</v>
      </c>
      <c r="AG2161" t="s">
        <v>53</v>
      </c>
      <c r="AH2161" s="2">
        <v>0</v>
      </c>
      <c r="AI2161" s="1">
        <v>0</v>
      </c>
      <c r="AJ2161" s="1">
        <v>0</v>
      </c>
      <c r="AK2161" s="6" t="str">
        <f>+IF(Tabla1[[#This Row],[REQUEST_TY]]="SR MANTENIMIENTO CORRECTIVO", "EMERGENCIA", "OTROS")</f>
        <v>EMERGENCIA</v>
      </c>
      <c r="AL2161" s="6" t="str">
        <f>+_xlfn.IFS(Tabla1[[#This Row],[Veces obj]]&lt;=1,"0-1",Tabla1[[#This Row],[Veces obj]]&lt;=2,"1-2",Tabla1[[#This Row],[Veces obj]]&lt;=3,"2-3",TRUE,"&gt;3")</f>
        <v>1-2</v>
      </c>
      <c r="AM2161" s="6" t="str">
        <f>+_xlfn.IFS(MONTH(Tabla1[[#This Row],[MES]])&lt;=3,"Q1",MONTH(Tabla1[[#This Row],[MES]])&lt;=6,"Q2",MONTH(Tabla1[[#This Row],[MES]])&lt;=9,"Q3",TRUE,"Q4")</f>
        <v>Q1</v>
      </c>
      <c r="AN2161" t="str">
        <f>+IFERROR(VLOOKUP(Tabla1[[#This Row],[CUENTA]],CTAS[],2,0),"OTROS")</f>
        <v>OTROS</v>
      </c>
      <c r="AP2161" t="str">
        <f>+IFERROR(VLOOKUP(Tabla1[[#This Row],[EMPLEADO]],IS[],3,0),"OTROS")</f>
        <v>OTROS</v>
      </c>
      <c r="AQ2161" t="str">
        <f>+IFERROR(VLOOKUP(Tabla1[[#This Row],[EMPLEADO]],IS[[NÓMINA]:[INGENIERO]],2,0),"OTROS")</f>
        <v>OTROS</v>
      </c>
    </row>
    <row r="2162" spans="1:43" x14ac:dyDescent="0.25">
      <c r="A2162" t="s">
        <v>36</v>
      </c>
      <c r="B2162">
        <v>1</v>
      </c>
      <c r="C2162" t="s">
        <v>4181</v>
      </c>
      <c r="D2162" t="s">
        <v>38</v>
      </c>
      <c r="E2162" t="s">
        <v>113</v>
      </c>
      <c r="F2162" t="s">
        <v>4182</v>
      </c>
      <c r="G2162" s="17" t="s">
        <v>1866</v>
      </c>
      <c r="H2162" t="s">
        <v>1572</v>
      </c>
      <c r="I2162" t="s">
        <v>43</v>
      </c>
      <c r="J2162" t="s">
        <v>8</v>
      </c>
      <c r="K2162" t="s">
        <v>125</v>
      </c>
      <c r="L2162" t="s">
        <v>1867</v>
      </c>
      <c r="M2162" t="s">
        <v>1868</v>
      </c>
      <c r="N2162">
        <v>0</v>
      </c>
      <c r="O2162" t="s">
        <v>47</v>
      </c>
      <c r="P2162">
        <v>352</v>
      </c>
      <c r="Q2162" t="s">
        <v>48</v>
      </c>
      <c r="R2162" t="s">
        <v>49</v>
      </c>
      <c r="S2162" t="s">
        <v>50</v>
      </c>
      <c r="T2162" t="s">
        <v>51</v>
      </c>
      <c r="U2162" t="s">
        <v>52</v>
      </c>
      <c r="V2162">
        <v>1.05</v>
      </c>
      <c r="W2162" s="1">
        <v>750.75000000000011</v>
      </c>
      <c r="X2162">
        <v>1</v>
      </c>
      <c r="Y2162">
        <v>7.13</v>
      </c>
      <c r="Z2162">
        <v>5</v>
      </c>
      <c r="AA2162">
        <v>1.4259999999999999</v>
      </c>
      <c r="AB2162" s="2">
        <v>0.10649999999999998</v>
      </c>
      <c r="AC2162" s="1">
        <v>-76.147499999999994</v>
      </c>
      <c r="AD2162" s="7">
        <v>43468</v>
      </c>
      <c r="AE2162" s="7">
        <v>43468</v>
      </c>
      <c r="AF2162">
        <v>0</v>
      </c>
      <c r="AG2162" t="s">
        <v>53</v>
      </c>
      <c r="AH2162" s="2">
        <v>0</v>
      </c>
      <c r="AI2162" s="1">
        <v>0</v>
      </c>
      <c r="AJ2162" s="1">
        <v>0</v>
      </c>
      <c r="AK2162" s="6" t="str">
        <f>+IF(Tabla1[[#This Row],[REQUEST_TY]]="SR MANTENIMIENTO CORRECTIVO", "EMERGENCIA", "OTROS")</f>
        <v>EMERGENCIA</v>
      </c>
      <c r="AL2162" s="6" t="str">
        <f>+_xlfn.IFS(Tabla1[[#This Row],[Veces obj]]&lt;=1,"0-1",Tabla1[[#This Row],[Veces obj]]&lt;=2,"1-2",Tabla1[[#This Row],[Veces obj]]&lt;=3,"2-3",TRUE,"&gt;3")</f>
        <v>1-2</v>
      </c>
      <c r="AM2162" s="6" t="str">
        <f>+_xlfn.IFS(MONTH(Tabla1[[#This Row],[MES]])&lt;=3,"Q1",MONTH(Tabla1[[#This Row],[MES]])&lt;=6,"Q2",MONTH(Tabla1[[#This Row],[MES]])&lt;=9,"Q3",TRUE,"Q4")</f>
        <v>Q1</v>
      </c>
      <c r="AN2162" t="str">
        <f>+IFERROR(VLOOKUP(Tabla1[[#This Row],[CUENTA]],CTAS[],2,0),"OTROS")</f>
        <v>OTROS</v>
      </c>
      <c r="AP2162" t="str">
        <f>+IFERROR(VLOOKUP(Tabla1[[#This Row],[EMPLEADO]],IS[],3,0),"OTROS")</f>
        <v>OTROS</v>
      </c>
      <c r="AQ2162" t="str">
        <f>+IFERROR(VLOOKUP(Tabla1[[#This Row],[EMPLEADO]],IS[[NÓMINA]:[INGENIERO]],2,0),"OTROS")</f>
        <v>OTROS</v>
      </c>
    </row>
    <row r="2163" spans="1:43" x14ac:dyDescent="0.25">
      <c r="A2163" t="s">
        <v>36</v>
      </c>
      <c r="B2163">
        <v>1</v>
      </c>
      <c r="C2163" t="s">
        <v>4183</v>
      </c>
      <c r="D2163" t="s">
        <v>38</v>
      </c>
      <c r="E2163" t="s">
        <v>133</v>
      </c>
      <c r="F2163" t="s">
        <v>4184</v>
      </c>
      <c r="G2163" s="17" t="s">
        <v>2946</v>
      </c>
      <c r="H2163" t="s">
        <v>868</v>
      </c>
      <c r="I2163" t="s">
        <v>43</v>
      </c>
      <c r="J2163" t="s">
        <v>8</v>
      </c>
      <c r="K2163" t="s">
        <v>59</v>
      </c>
      <c r="L2163" t="s">
        <v>1676</v>
      </c>
      <c r="M2163" t="s">
        <v>1410</v>
      </c>
      <c r="N2163">
        <v>1</v>
      </c>
      <c r="O2163" t="s">
        <v>47</v>
      </c>
      <c r="P2163">
        <v>20</v>
      </c>
      <c r="Q2163" t="s">
        <v>62</v>
      </c>
      <c r="R2163" t="s">
        <v>138</v>
      </c>
      <c r="S2163" t="s">
        <v>139</v>
      </c>
      <c r="T2163" t="s">
        <v>51</v>
      </c>
      <c r="U2163" t="s">
        <v>262</v>
      </c>
      <c r="V2163">
        <v>1.05</v>
      </c>
      <c r="W2163" s="1">
        <v>0</v>
      </c>
      <c r="X2163">
        <v>1</v>
      </c>
      <c r="Y2163">
        <v>5.73</v>
      </c>
      <c r="Z2163">
        <v>4</v>
      </c>
      <c r="AA2163">
        <v>1.4325000000000001</v>
      </c>
      <c r="AB2163" s="2">
        <v>0.10812500000000003</v>
      </c>
      <c r="AC2163" s="1">
        <v>-170.08062500000005</v>
      </c>
      <c r="AD2163" s="7">
        <v>43467</v>
      </c>
      <c r="AE2163" s="7">
        <v>43467</v>
      </c>
      <c r="AF2163">
        <v>0</v>
      </c>
      <c r="AG2163" t="s">
        <v>53</v>
      </c>
      <c r="AH2163" s="2">
        <v>0</v>
      </c>
      <c r="AI2163" s="1">
        <v>0</v>
      </c>
      <c r="AJ2163" s="1">
        <v>0</v>
      </c>
      <c r="AK2163" s="6" t="str">
        <f>+IF(Tabla1[[#This Row],[REQUEST_TY]]="SR MANTENIMIENTO CORRECTIVO", "EMERGENCIA", "OTROS")</f>
        <v>EMERGENCIA</v>
      </c>
      <c r="AL2163" s="6" t="str">
        <f>+_xlfn.IFS(Tabla1[[#This Row],[Veces obj]]&lt;=1,"0-1",Tabla1[[#This Row],[Veces obj]]&lt;=2,"1-2",Tabla1[[#This Row],[Veces obj]]&lt;=3,"2-3",TRUE,"&gt;3")</f>
        <v>1-2</v>
      </c>
      <c r="AM2163" s="6" t="str">
        <f>+_xlfn.IFS(MONTH(Tabla1[[#This Row],[MES]])&lt;=3,"Q1",MONTH(Tabla1[[#This Row],[MES]])&lt;=6,"Q2",MONTH(Tabla1[[#This Row],[MES]])&lt;=9,"Q3",TRUE,"Q4")</f>
        <v>Q1</v>
      </c>
      <c r="AN2163" t="str">
        <f>+IFERROR(VLOOKUP(Tabla1[[#This Row],[CUENTA]],CTAS[],2,0),"OTROS")</f>
        <v>OTROS</v>
      </c>
      <c r="AP2163" t="str">
        <f>+IFERROR(VLOOKUP(Tabla1[[#This Row],[EMPLEADO]],IS[],3,0),"OTROS")</f>
        <v>OTROS</v>
      </c>
      <c r="AQ2163" t="str">
        <f>+IFERROR(VLOOKUP(Tabla1[[#This Row],[EMPLEADO]],IS[[NÓMINA]:[INGENIERO]],2,0),"OTROS")</f>
        <v>OTROS</v>
      </c>
    </row>
    <row r="2164" spans="1:43" x14ac:dyDescent="0.25">
      <c r="A2164" t="s">
        <v>36</v>
      </c>
      <c r="B2164">
        <v>1</v>
      </c>
      <c r="C2164" t="s">
        <v>4185</v>
      </c>
      <c r="D2164" t="s">
        <v>38</v>
      </c>
      <c r="E2164" t="s">
        <v>258</v>
      </c>
      <c r="F2164" t="s">
        <v>4186</v>
      </c>
      <c r="G2164" s="17" t="s">
        <v>2650</v>
      </c>
      <c r="H2164" t="s">
        <v>246</v>
      </c>
      <c r="I2164" t="s">
        <v>43</v>
      </c>
      <c r="J2164" t="s">
        <v>8</v>
      </c>
      <c r="K2164" t="s">
        <v>102</v>
      </c>
      <c r="L2164" t="s">
        <v>1793</v>
      </c>
      <c r="M2164" t="s">
        <v>1794</v>
      </c>
      <c r="N2164">
        <v>0</v>
      </c>
      <c r="O2164" t="s">
        <v>105</v>
      </c>
      <c r="P2164">
        <v>18</v>
      </c>
      <c r="Q2164" t="s">
        <v>62</v>
      </c>
      <c r="R2164" t="s">
        <v>138</v>
      </c>
      <c r="S2164" t="s">
        <v>139</v>
      </c>
      <c r="T2164" t="s">
        <v>51</v>
      </c>
      <c r="U2164" t="s">
        <v>262</v>
      </c>
      <c r="V2164">
        <v>1.05</v>
      </c>
      <c r="W2164" s="1">
        <v>843.15000000000009</v>
      </c>
      <c r="X2164">
        <v>1</v>
      </c>
      <c r="Y2164">
        <v>5.75</v>
      </c>
      <c r="Z2164">
        <v>4</v>
      </c>
      <c r="AA2164">
        <v>1.4375</v>
      </c>
      <c r="AB2164" s="2">
        <v>0.109375</v>
      </c>
      <c r="AC2164" s="1">
        <v>-87.828125</v>
      </c>
      <c r="AD2164" s="7">
        <v>43489</v>
      </c>
      <c r="AE2164" s="7">
        <v>43489</v>
      </c>
      <c r="AF2164">
        <v>0</v>
      </c>
      <c r="AG2164" t="s">
        <v>53</v>
      </c>
      <c r="AH2164" s="2">
        <v>0</v>
      </c>
      <c r="AI2164" s="1">
        <v>0</v>
      </c>
      <c r="AJ2164" s="1">
        <v>0</v>
      </c>
      <c r="AK2164" s="6" t="str">
        <f>+IF(Tabla1[[#This Row],[REQUEST_TY]]="SR MANTENIMIENTO CORRECTIVO", "EMERGENCIA", "OTROS")</f>
        <v>EMERGENCIA</v>
      </c>
      <c r="AL2164" s="6" t="str">
        <f>+_xlfn.IFS(Tabla1[[#This Row],[Veces obj]]&lt;=1,"0-1",Tabla1[[#This Row],[Veces obj]]&lt;=2,"1-2",Tabla1[[#This Row],[Veces obj]]&lt;=3,"2-3",TRUE,"&gt;3")</f>
        <v>1-2</v>
      </c>
      <c r="AM2164" s="6" t="str">
        <f>+_xlfn.IFS(MONTH(Tabla1[[#This Row],[MES]])&lt;=3,"Q1",MONTH(Tabla1[[#This Row],[MES]])&lt;=6,"Q2",MONTH(Tabla1[[#This Row],[MES]])&lt;=9,"Q3",TRUE,"Q4")</f>
        <v>Q1</v>
      </c>
      <c r="AN2164" t="str">
        <f>+IFERROR(VLOOKUP(Tabla1[[#This Row],[CUENTA]],CTAS[],2,0),"OTROS")</f>
        <v>OTROS</v>
      </c>
      <c r="AP2164" t="str">
        <f>+IFERROR(VLOOKUP(Tabla1[[#This Row],[EMPLEADO]],IS[],3,0),"OTROS")</f>
        <v>OTROS</v>
      </c>
      <c r="AQ2164" t="str">
        <f>+IFERROR(VLOOKUP(Tabla1[[#This Row],[EMPLEADO]],IS[[NÓMINA]:[INGENIERO]],2,0),"OTROS")</f>
        <v>OTROS</v>
      </c>
    </row>
    <row r="2165" spans="1:43" x14ac:dyDescent="0.25">
      <c r="A2165" t="s">
        <v>4444</v>
      </c>
      <c r="B2165">
        <v>1</v>
      </c>
      <c r="C2165" t="s">
        <v>5329</v>
      </c>
      <c r="D2165" t="s">
        <v>38</v>
      </c>
      <c r="E2165" t="s">
        <v>725</v>
      </c>
      <c r="F2165" t="s">
        <v>5330</v>
      </c>
      <c r="G2165" s="17" t="s">
        <v>5331</v>
      </c>
      <c r="H2165" t="s">
        <v>915</v>
      </c>
      <c r="I2165" t="s">
        <v>43</v>
      </c>
      <c r="J2165" t="s">
        <v>8</v>
      </c>
      <c r="K2165" t="s">
        <v>102</v>
      </c>
      <c r="L2165" t="s">
        <v>1123</v>
      </c>
      <c r="M2165" t="s">
        <v>310</v>
      </c>
      <c r="N2165">
        <v>0</v>
      </c>
      <c r="O2165" t="s">
        <v>47</v>
      </c>
      <c r="P2165">
        <v>47</v>
      </c>
      <c r="Q2165" t="s">
        <v>82</v>
      </c>
      <c r="R2165" t="s">
        <v>223</v>
      </c>
      <c r="S2165" t="s">
        <v>139</v>
      </c>
      <c r="T2165" t="s">
        <v>51</v>
      </c>
      <c r="U2165" t="s">
        <v>140</v>
      </c>
      <c r="V2165">
        <v>1.1000000000000001</v>
      </c>
      <c r="W2165" s="1">
        <v>1730.3000000000004</v>
      </c>
      <c r="X2165">
        <v>1</v>
      </c>
      <c r="Y2165">
        <v>5.75</v>
      </c>
      <c r="Z2165">
        <v>4</v>
      </c>
      <c r="AA2165">
        <v>1.4375</v>
      </c>
      <c r="AB2165" s="2">
        <v>0.109375</v>
      </c>
      <c r="AC2165" s="1">
        <v>-172.04687500000003</v>
      </c>
      <c r="AD2165" s="7">
        <v>43504</v>
      </c>
      <c r="AE2165" s="7">
        <v>43504</v>
      </c>
      <c r="AF2165">
        <v>0</v>
      </c>
      <c r="AG2165" t="s">
        <v>53</v>
      </c>
      <c r="AH2165" s="2">
        <v>0</v>
      </c>
      <c r="AI2165" s="1">
        <v>0</v>
      </c>
      <c r="AJ2165" s="1">
        <v>0</v>
      </c>
      <c r="AK2165" s="6" t="str">
        <f>+IF(Tabla1[[#This Row],[REQUEST_TY]]="SR MANTENIMIENTO CORRECTIVO", "EMERGENCIA", "OTROS")</f>
        <v>EMERGENCIA</v>
      </c>
      <c r="AL2165" s="6" t="str">
        <f>+_xlfn.IFS(Tabla1[[#This Row],[Veces obj]]&lt;=1,"0-1",Tabla1[[#This Row],[Veces obj]]&lt;=2,"1-2",Tabla1[[#This Row],[Veces obj]]&lt;=3,"2-3",TRUE,"&gt;3")</f>
        <v>1-2</v>
      </c>
      <c r="AM2165" s="6" t="str">
        <f>+_xlfn.IFS(MONTH(Tabla1[[#This Row],[MES]])&lt;=3,"Q1",MONTH(Tabla1[[#This Row],[MES]])&lt;=6,"Q2",MONTH(Tabla1[[#This Row],[MES]])&lt;=9,"Q3",TRUE,"Q4")</f>
        <v>Q1</v>
      </c>
      <c r="AN2165" t="str">
        <f>+IFERROR(VLOOKUP(Tabla1[[#This Row],[CUENTA]],CTAS[],2,0),"OTROS")</f>
        <v>OTROS</v>
      </c>
      <c r="AP2165" t="str">
        <f>+IFERROR(VLOOKUP(Tabla1[[#This Row],[EMPLEADO]],IS[],3,0),"OTROS")</f>
        <v>OTROS</v>
      </c>
      <c r="AQ2165" t="str">
        <f>+IFERROR(VLOOKUP(Tabla1[[#This Row],[EMPLEADO]],IS[[NÓMINA]:[INGENIERO]],2,0),"OTROS")</f>
        <v>OTROS</v>
      </c>
    </row>
    <row r="2166" spans="1:43" x14ac:dyDescent="0.25">
      <c r="A2166" t="s">
        <v>36</v>
      </c>
      <c r="B2166">
        <v>1</v>
      </c>
      <c r="C2166" t="s">
        <v>4187</v>
      </c>
      <c r="D2166" t="s">
        <v>38</v>
      </c>
      <c r="E2166" t="s">
        <v>332</v>
      </c>
      <c r="F2166" t="s">
        <v>4188</v>
      </c>
      <c r="G2166" s="17" t="s">
        <v>470</v>
      </c>
      <c r="H2166" t="s">
        <v>646</v>
      </c>
      <c r="I2166" t="s">
        <v>43</v>
      </c>
      <c r="J2166" t="s">
        <v>8</v>
      </c>
      <c r="K2166" t="s">
        <v>59</v>
      </c>
      <c r="L2166" t="s">
        <v>472</v>
      </c>
      <c r="M2166" t="s">
        <v>473</v>
      </c>
      <c r="N2166">
        <v>0</v>
      </c>
      <c r="O2166" t="s">
        <v>47</v>
      </c>
      <c r="P2166">
        <v>22</v>
      </c>
      <c r="Q2166" t="s">
        <v>62</v>
      </c>
      <c r="R2166" t="s">
        <v>317</v>
      </c>
      <c r="S2166" t="s">
        <v>318</v>
      </c>
      <c r="T2166" t="s">
        <v>51</v>
      </c>
      <c r="U2166" t="s">
        <v>262</v>
      </c>
      <c r="V2166">
        <v>1.05</v>
      </c>
      <c r="W2166" s="1">
        <v>1651.6500000000003</v>
      </c>
      <c r="X2166">
        <v>1</v>
      </c>
      <c r="Y2166">
        <v>5.76</v>
      </c>
      <c r="Z2166">
        <v>4</v>
      </c>
      <c r="AA2166">
        <v>1.44</v>
      </c>
      <c r="AB2166" s="2">
        <v>0.10999999999999999</v>
      </c>
      <c r="AC2166" s="1">
        <v>-173.03</v>
      </c>
      <c r="AD2166" s="7">
        <v>43467</v>
      </c>
      <c r="AE2166" s="7">
        <v>43467</v>
      </c>
      <c r="AF2166">
        <v>0</v>
      </c>
      <c r="AG2166" t="s">
        <v>53</v>
      </c>
      <c r="AH2166" s="2">
        <v>0</v>
      </c>
      <c r="AI2166" s="1">
        <v>0</v>
      </c>
      <c r="AJ2166" s="1">
        <v>0</v>
      </c>
      <c r="AK2166" s="6" t="str">
        <f>+IF(Tabla1[[#This Row],[REQUEST_TY]]="SR MANTENIMIENTO CORRECTIVO", "EMERGENCIA", "OTROS")</f>
        <v>EMERGENCIA</v>
      </c>
      <c r="AL2166" s="6" t="str">
        <f>+_xlfn.IFS(Tabla1[[#This Row],[Veces obj]]&lt;=1,"0-1",Tabla1[[#This Row],[Veces obj]]&lt;=2,"1-2",Tabla1[[#This Row],[Veces obj]]&lt;=3,"2-3",TRUE,"&gt;3")</f>
        <v>1-2</v>
      </c>
      <c r="AM2166" s="6" t="str">
        <f>+_xlfn.IFS(MONTH(Tabla1[[#This Row],[MES]])&lt;=3,"Q1",MONTH(Tabla1[[#This Row],[MES]])&lt;=6,"Q2",MONTH(Tabla1[[#This Row],[MES]])&lt;=9,"Q3",TRUE,"Q4")</f>
        <v>Q1</v>
      </c>
      <c r="AN2166" t="str">
        <f>+IFERROR(VLOOKUP(Tabla1[[#This Row],[CUENTA]],CTAS[],2,0),"OTROS")</f>
        <v>OTROS</v>
      </c>
      <c r="AP2166" t="str">
        <f>+IFERROR(VLOOKUP(Tabla1[[#This Row],[EMPLEADO]],IS[],3,0),"OTROS")</f>
        <v>OTROS</v>
      </c>
      <c r="AQ2166" t="str">
        <f>+IFERROR(VLOOKUP(Tabla1[[#This Row],[EMPLEADO]],IS[[NÓMINA]:[INGENIERO]],2,0),"OTROS")</f>
        <v>OTROS</v>
      </c>
    </row>
    <row r="2167" spans="1:43" x14ac:dyDescent="0.25">
      <c r="A2167" t="s">
        <v>4444</v>
      </c>
      <c r="B2167">
        <v>1</v>
      </c>
      <c r="C2167" t="s">
        <v>6319</v>
      </c>
      <c r="D2167" t="s">
        <v>38</v>
      </c>
      <c r="E2167" t="s">
        <v>258</v>
      </c>
      <c r="F2167" t="s">
        <v>6320</v>
      </c>
      <c r="G2167" s="17" t="s">
        <v>4415</v>
      </c>
      <c r="H2167" t="s">
        <v>106</v>
      </c>
      <c r="I2167" t="s">
        <v>43</v>
      </c>
      <c r="J2167" t="s">
        <v>8</v>
      </c>
      <c r="K2167" t="s">
        <v>102</v>
      </c>
      <c r="L2167" t="s">
        <v>4416</v>
      </c>
      <c r="M2167" t="s">
        <v>131</v>
      </c>
      <c r="N2167">
        <v>0</v>
      </c>
      <c r="O2167" t="s">
        <v>47</v>
      </c>
      <c r="P2167">
        <v>43</v>
      </c>
      <c r="Q2167" t="s">
        <v>82</v>
      </c>
      <c r="R2167" t="s">
        <v>138</v>
      </c>
      <c r="S2167" t="s">
        <v>139</v>
      </c>
      <c r="T2167" t="s">
        <v>51</v>
      </c>
      <c r="U2167" t="s">
        <v>140</v>
      </c>
      <c r="V2167">
        <v>1.1000000000000001</v>
      </c>
      <c r="W2167" s="1">
        <v>1730.3000000000004</v>
      </c>
      <c r="X2167">
        <v>1</v>
      </c>
      <c r="Y2167">
        <v>5.78</v>
      </c>
      <c r="Z2167">
        <v>4</v>
      </c>
      <c r="AA2167">
        <v>1.4450000000000001</v>
      </c>
      <c r="AB2167" s="2">
        <v>0.11125000000000002</v>
      </c>
      <c r="AC2167" s="1">
        <v>-174.99625000000006</v>
      </c>
      <c r="AD2167" s="7">
        <v>43515</v>
      </c>
      <c r="AE2167" s="7">
        <v>43515</v>
      </c>
      <c r="AF2167">
        <v>0</v>
      </c>
      <c r="AG2167" t="s">
        <v>53</v>
      </c>
      <c r="AH2167" s="2">
        <v>0</v>
      </c>
      <c r="AI2167" s="1">
        <v>0</v>
      </c>
      <c r="AJ2167" s="1">
        <v>0</v>
      </c>
      <c r="AK2167" s="6" t="str">
        <f>+IF(Tabla1[[#This Row],[REQUEST_TY]]="SR MANTENIMIENTO CORRECTIVO", "EMERGENCIA", "OTROS")</f>
        <v>EMERGENCIA</v>
      </c>
      <c r="AL2167" s="6" t="str">
        <f>+_xlfn.IFS(Tabla1[[#This Row],[Veces obj]]&lt;=1,"0-1",Tabla1[[#This Row],[Veces obj]]&lt;=2,"1-2",Tabla1[[#This Row],[Veces obj]]&lt;=3,"2-3",TRUE,"&gt;3")</f>
        <v>1-2</v>
      </c>
      <c r="AM2167" s="6" t="str">
        <f>+_xlfn.IFS(MONTH(Tabla1[[#This Row],[MES]])&lt;=3,"Q1",MONTH(Tabla1[[#This Row],[MES]])&lt;=6,"Q2",MONTH(Tabla1[[#This Row],[MES]])&lt;=9,"Q3",TRUE,"Q4")</f>
        <v>Q1</v>
      </c>
      <c r="AN2167" t="str">
        <f>+IFERROR(VLOOKUP(Tabla1[[#This Row],[CUENTA]],CTAS[],2,0),"OTROS")</f>
        <v>OTROS</v>
      </c>
      <c r="AP2167" t="str">
        <f>+IFERROR(VLOOKUP(Tabla1[[#This Row],[EMPLEADO]],IS[],3,0),"OTROS")</f>
        <v>OTROS</v>
      </c>
      <c r="AQ2167" t="str">
        <f>+IFERROR(VLOOKUP(Tabla1[[#This Row],[EMPLEADO]],IS[[NÓMINA]:[INGENIERO]],2,0),"OTROS")</f>
        <v>OTROS</v>
      </c>
    </row>
    <row r="2168" spans="1:43" x14ac:dyDescent="0.25">
      <c r="A2168" t="s">
        <v>36</v>
      </c>
      <c r="B2168">
        <v>1</v>
      </c>
      <c r="C2168" t="s">
        <v>4189</v>
      </c>
      <c r="D2168" t="s">
        <v>38</v>
      </c>
      <c r="E2168" t="s">
        <v>98</v>
      </c>
      <c r="F2168" t="s">
        <v>4190</v>
      </c>
      <c r="G2168" s="17" t="s">
        <v>4191</v>
      </c>
      <c r="H2168" t="s">
        <v>271</v>
      </c>
      <c r="I2168" t="s">
        <v>43</v>
      </c>
      <c r="J2168" t="s">
        <v>8</v>
      </c>
      <c r="K2168" t="s">
        <v>102</v>
      </c>
      <c r="L2168" t="s">
        <v>3001</v>
      </c>
      <c r="M2168" t="s">
        <v>3002</v>
      </c>
      <c r="N2168">
        <v>0</v>
      </c>
      <c r="O2168" t="s">
        <v>105</v>
      </c>
      <c r="P2168">
        <v>147</v>
      </c>
      <c r="Q2168" t="s">
        <v>48</v>
      </c>
      <c r="R2168" t="s">
        <v>63</v>
      </c>
      <c r="S2168" t="s">
        <v>64</v>
      </c>
      <c r="T2168" t="s">
        <v>51</v>
      </c>
      <c r="U2168" t="s">
        <v>96</v>
      </c>
      <c r="V2168">
        <v>1.1000000000000001</v>
      </c>
      <c r="W2168" s="1">
        <v>720.50000000000011</v>
      </c>
      <c r="X2168">
        <v>1</v>
      </c>
      <c r="Y2168">
        <v>7.25</v>
      </c>
      <c r="Z2168">
        <v>5</v>
      </c>
      <c r="AA2168">
        <v>1.45</v>
      </c>
      <c r="AB2168" s="2">
        <v>0.11249999999999999</v>
      </c>
      <c r="AC2168" s="1">
        <v>-73.687499999999986</v>
      </c>
      <c r="AD2168" s="7">
        <v>43488</v>
      </c>
      <c r="AE2168" s="7">
        <v>43489</v>
      </c>
      <c r="AF2168">
        <v>1</v>
      </c>
      <c r="AG2168" t="s">
        <v>53</v>
      </c>
      <c r="AH2168" s="2">
        <v>0</v>
      </c>
      <c r="AI2168" s="1">
        <v>0</v>
      </c>
      <c r="AJ2168" s="1">
        <v>0</v>
      </c>
      <c r="AK2168" s="6" t="str">
        <f>+IF(Tabla1[[#This Row],[REQUEST_TY]]="SR MANTENIMIENTO CORRECTIVO", "EMERGENCIA", "OTROS")</f>
        <v>EMERGENCIA</v>
      </c>
      <c r="AL2168" s="6" t="str">
        <f>+_xlfn.IFS(Tabla1[[#This Row],[Veces obj]]&lt;=1,"0-1",Tabla1[[#This Row],[Veces obj]]&lt;=2,"1-2",Tabla1[[#This Row],[Veces obj]]&lt;=3,"2-3",TRUE,"&gt;3")</f>
        <v>1-2</v>
      </c>
      <c r="AM2168" s="6" t="str">
        <f>+_xlfn.IFS(MONTH(Tabla1[[#This Row],[MES]])&lt;=3,"Q1",MONTH(Tabla1[[#This Row],[MES]])&lt;=6,"Q2",MONTH(Tabla1[[#This Row],[MES]])&lt;=9,"Q3",TRUE,"Q4")</f>
        <v>Q1</v>
      </c>
      <c r="AN2168" t="str">
        <f>+IFERROR(VLOOKUP(Tabla1[[#This Row],[CUENTA]],CTAS[],2,0),"OTROS")</f>
        <v>OTROS</v>
      </c>
      <c r="AP2168" t="str">
        <f>+IFERROR(VLOOKUP(Tabla1[[#This Row],[EMPLEADO]],IS[],3,0),"OTROS")</f>
        <v>OTROS</v>
      </c>
      <c r="AQ2168" t="str">
        <f>+IFERROR(VLOOKUP(Tabla1[[#This Row],[EMPLEADO]],IS[[NÓMINA]:[INGENIERO]],2,0),"OTROS")</f>
        <v>OTROS</v>
      </c>
    </row>
    <row r="2169" spans="1:43" x14ac:dyDescent="0.25">
      <c r="A2169" t="s">
        <v>36</v>
      </c>
      <c r="B2169">
        <v>1</v>
      </c>
      <c r="C2169" t="s">
        <v>4192</v>
      </c>
      <c r="D2169" t="s">
        <v>38</v>
      </c>
      <c r="E2169" t="s">
        <v>814</v>
      </c>
      <c r="F2169" t="s">
        <v>4193</v>
      </c>
      <c r="G2169" s="17" t="s">
        <v>4194</v>
      </c>
      <c r="H2169" t="s">
        <v>471</v>
      </c>
      <c r="I2169" t="s">
        <v>43</v>
      </c>
      <c r="J2169" t="s">
        <v>8</v>
      </c>
      <c r="K2169" t="s">
        <v>151</v>
      </c>
      <c r="L2169" t="s">
        <v>4005</v>
      </c>
      <c r="M2169" t="s">
        <v>256</v>
      </c>
      <c r="N2169">
        <v>0</v>
      </c>
      <c r="O2169" t="s">
        <v>47</v>
      </c>
      <c r="P2169">
        <v>98</v>
      </c>
      <c r="Q2169" t="s">
        <v>48</v>
      </c>
      <c r="R2169" t="s">
        <v>95</v>
      </c>
      <c r="S2169" t="s">
        <v>64</v>
      </c>
      <c r="T2169" t="s">
        <v>51</v>
      </c>
      <c r="U2169" t="s">
        <v>96</v>
      </c>
      <c r="V2169">
        <v>1.1000000000000001</v>
      </c>
      <c r="W2169" s="1">
        <v>1501.5000000000002</v>
      </c>
      <c r="X2169">
        <v>1</v>
      </c>
      <c r="Y2169">
        <v>7.25</v>
      </c>
      <c r="Z2169">
        <v>5</v>
      </c>
      <c r="AA2169">
        <v>1.45</v>
      </c>
      <c r="AB2169" s="2">
        <v>0.11249999999999999</v>
      </c>
      <c r="AC2169" s="1">
        <v>-153.56249999999997</v>
      </c>
      <c r="AD2169" s="7">
        <v>43493</v>
      </c>
      <c r="AE2169" s="7">
        <v>43493</v>
      </c>
      <c r="AF2169">
        <v>0</v>
      </c>
      <c r="AG2169" t="s">
        <v>53</v>
      </c>
      <c r="AH2169" s="2">
        <v>0</v>
      </c>
      <c r="AI2169" s="1">
        <v>0</v>
      </c>
      <c r="AJ2169" s="1">
        <v>0</v>
      </c>
      <c r="AK2169" s="6" t="str">
        <f>+IF(Tabla1[[#This Row],[REQUEST_TY]]="SR MANTENIMIENTO CORRECTIVO", "EMERGENCIA", "OTROS")</f>
        <v>EMERGENCIA</v>
      </c>
      <c r="AL2169" s="6" t="str">
        <f>+_xlfn.IFS(Tabla1[[#This Row],[Veces obj]]&lt;=1,"0-1",Tabla1[[#This Row],[Veces obj]]&lt;=2,"1-2",Tabla1[[#This Row],[Veces obj]]&lt;=3,"2-3",TRUE,"&gt;3")</f>
        <v>1-2</v>
      </c>
      <c r="AM2169" s="6" t="str">
        <f>+_xlfn.IFS(MONTH(Tabla1[[#This Row],[MES]])&lt;=3,"Q1",MONTH(Tabla1[[#This Row],[MES]])&lt;=6,"Q2",MONTH(Tabla1[[#This Row],[MES]])&lt;=9,"Q3",TRUE,"Q4")</f>
        <v>Q1</v>
      </c>
      <c r="AN2169" t="str">
        <f>+IFERROR(VLOOKUP(Tabla1[[#This Row],[CUENTA]],CTAS[],2,0),"OTROS")</f>
        <v>HONEYWELL</v>
      </c>
      <c r="AP2169" t="str">
        <f>+IFERROR(VLOOKUP(Tabla1[[#This Row],[EMPLEADO]],IS[],3,0),"OTROS")</f>
        <v>OTROS</v>
      </c>
      <c r="AQ2169" t="str">
        <f>+IFERROR(VLOOKUP(Tabla1[[#This Row],[EMPLEADO]],IS[[NÓMINA]:[INGENIERO]],2,0),"OTROS")</f>
        <v>OTROS</v>
      </c>
    </row>
    <row r="2170" spans="1:43" x14ac:dyDescent="0.25">
      <c r="A2170" t="s">
        <v>4444</v>
      </c>
      <c r="B2170">
        <v>1</v>
      </c>
      <c r="C2170" t="s">
        <v>6276</v>
      </c>
      <c r="D2170" t="s">
        <v>38</v>
      </c>
      <c r="E2170" t="s">
        <v>176</v>
      </c>
      <c r="F2170" t="s">
        <v>6277</v>
      </c>
      <c r="G2170" s="17" t="s">
        <v>6278</v>
      </c>
      <c r="H2170" t="s">
        <v>220</v>
      </c>
      <c r="I2170" t="s">
        <v>43</v>
      </c>
      <c r="J2170" t="s">
        <v>8</v>
      </c>
      <c r="K2170" t="s">
        <v>338</v>
      </c>
      <c r="L2170" t="s">
        <v>6279</v>
      </c>
      <c r="M2170" t="s">
        <v>1055</v>
      </c>
      <c r="N2170">
        <v>0</v>
      </c>
      <c r="O2170" t="s">
        <v>47</v>
      </c>
      <c r="P2170">
        <v>2633</v>
      </c>
      <c r="Q2170" t="s">
        <v>48</v>
      </c>
      <c r="R2170" t="s">
        <v>49</v>
      </c>
      <c r="S2170" t="s">
        <v>50</v>
      </c>
      <c r="T2170" t="s">
        <v>208</v>
      </c>
      <c r="U2170" t="s">
        <v>52</v>
      </c>
      <c r="V2170">
        <v>1.05</v>
      </c>
      <c r="W2170" s="1">
        <v>750.75000000000011</v>
      </c>
      <c r="X2170">
        <v>1</v>
      </c>
      <c r="Y2170">
        <v>13.08</v>
      </c>
      <c r="Z2170">
        <v>9</v>
      </c>
      <c r="AA2170">
        <v>1.4533333333333334</v>
      </c>
      <c r="AB2170" s="2">
        <v>0.11333333333333334</v>
      </c>
      <c r="AC2170" s="1">
        <v>-81.033333333333346</v>
      </c>
      <c r="AD2170" s="7">
        <v>43514</v>
      </c>
      <c r="AE2170" s="7">
        <v>43515</v>
      </c>
      <c r="AF2170">
        <v>1</v>
      </c>
      <c r="AG2170" t="s">
        <v>53</v>
      </c>
      <c r="AH2170" s="2">
        <v>0</v>
      </c>
      <c r="AI2170" s="1">
        <v>0</v>
      </c>
      <c r="AJ2170" s="1">
        <v>0</v>
      </c>
      <c r="AK2170" s="6" t="str">
        <f>+IF(Tabla1[[#This Row],[REQUEST_TY]]="SR MANTENIMIENTO CORRECTIVO", "EMERGENCIA", "OTROS")</f>
        <v>EMERGENCIA</v>
      </c>
      <c r="AL2170" s="6" t="str">
        <f>+_xlfn.IFS(Tabla1[[#This Row],[Veces obj]]&lt;=1,"0-1",Tabla1[[#This Row],[Veces obj]]&lt;=2,"1-2",Tabla1[[#This Row],[Veces obj]]&lt;=3,"2-3",TRUE,"&gt;3")</f>
        <v>1-2</v>
      </c>
      <c r="AM2170" s="6" t="str">
        <f>+_xlfn.IFS(MONTH(Tabla1[[#This Row],[MES]])&lt;=3,"Q1",MONTH(Tabla1[[#This Row],[MES]])&lt;=6,"Q2",MONTH(Tabla1[[#This Row],[MES]])&lt;=9,"Q3",TRUE,"Q4")</f>
        <v>Q1</v>
      </c>
      <c r="AN2170" t="str">
        <f>+IFERROR(VLOOKUP(Tabla1[[#This Row],[CUENTA]],CTAS[],2,0),"OTROS")</f>
        <v>OTROS</v>
      </c>
      <c r="AP2170" t="str">
        <f>+IFERROR(VLOOKUP(Tabla1[[#This Row],[EMPLEADO]],IS[],3,0),"OTROS")</f>
        <v>OTROS</v>
      </c>
      <c r="AQ2170" t="str">
        <f>+IFERROR(VLOOKUP(Tabla1[[#This Row],[EMPLEADO]],IS[[NÓMINA]:[INGENIERO]],2,0),"OTROS")</f>
        <v>OTROS</v>
      </c>
    </row>
    <row r="2171" spans="1:43" x14ac:dyDescent="0.25">
      <c r="A2171" t="s">
        <v>4444</v>
      </c>
      <c r="B2171">
        <v>1</v>
      </c>
      <c r="C2171" t="s">
        <v>6926</v>
      </c>
      <c r="D2171" t="s">
        <v>38</v>
      </c>
      <c r="E2171" t="s">
        <v>332</v>
      </c>
      <c r="F2171" t="s">
        <v>6927</v>
      </c>
      <c r="G2171" s="17" t="s">
        <v>1408</v>
      </c>
      <c r="H2171" t="s">
        <v>868</v>
      </c>
      <c r="I2171" t="s">
        <v>43</v>
      </c>
      <c r="J2171" t="s">
        <v>8</v>
      </c>
      <c r="K2171" t="s">
        <v>59</v>
      </c>
      <c r="L2171" t="s">
        <v>1409</v>
      </c>
      <c r="M2171" t="s">
        <v>1410</v>
      </c>
      <c r="N2171">
        <v>1</v>
      </c>
      <c r="O2171" t="s">
        <v>47</v>
      </c>
      <c r="P2171">
        <v>9</v>
      </c>
      <c r="Q2171" t="s">
        <v>194</v>
      </c>
      <c r="R2171" t="s">
        <v>317</v>
      </c>
      <c r="S2171" t="s">
        <v>318</v>
      </c>
      <c r="T2171" t="s">
        <v>51</v>
      </c>
      <c r="U2171" t="s">
        <v>224</v>
      </c>
      <c r="V2171">
        <v>0.8</v>
      </c>
      <c r="W2171" s="1">
        <v>0</v>
      </c>
      <c r="X2171">
        <v>1</v>
      </c>
      <c r="Y2171">
        <v>5.87</v>
      </c>
      <c r="Z2171">
        <v>4</v>
      </c>
      <c r="AA2171">
        <v>1.4675</v>
      </c>
      <c r="AB2171" s="2">
        <v>0.11687500000000001</v>
      </c>
      <c r="AC2171" s="1">
        <v>-183.84437500000004</v>
      </c>
      <c r="AD2171" s="7">
        <v>43522</v>
      </c>
      <c r="AE2171" s="7">
        <v>43522</v>
      </c>
      <c r="AF2171">
        <v>0</v>
      </c>
      <c r="AG2171" t="s">
        <v>53</v>
      </c>
      <c r="AH2171" s="2">
        <v>0</v>
      </c>
      <c r="AI2171" s="1">
        <v>0</v>
      </c>
      <c r="AJ2171" s="1">
        <v>0</v>
      </c>
      <c r="AK2171" s="6" t="str">
        <f>+IF(Tabla1[[#This Row],[REQUEST_TY]]="SR MANTENIMIENTO CORRECTIVO", "EMERGENCIA", "OTROS")</f>
        <v>EMERGENCIA</v>
      </c>
      <c r="AL2171" s="6" t="str">
        <f>+_xlfn.IFS(Tabla1[[#This Row],[Veces obj]]&lt;=1,"0-1",Tabla1[[#This Row],[Veces obj]]&lt;=2,"1-2",Tabla1[[#This Row],[Veces obj]]&lt;=3,"2-3",TRUE,"&gt;3")</f>
        <v>1-2</v>
      </c>
      <c r="AM2171" s="6" t="str">
        <f>+_xlfn.IFS(MONTH(Tabla1[[#This Row],[MES]])&lt;=3,"Q1",MONTH(Tabla1[[#This Row],[MES]])&lt;=6,"Q2",MONTH(Tabla1[[#This Row],[MES]])&lt;=9,"Q3",TRUE,"Q4")</f>
        <v>Q1</v>
      </c>
      <c r="AN2171" t="str">
        <f>+IFERROR(VLOOKUP(Tabla1[[#This Row],[CUENTA]],CTAS[],2,0),"OTROS")</f>
        <v>OTROS</v>
      </c>
      <c r="AP2171" t="str">
        <f>+IFERROR(VLOOKUP(Tabla1[[#This Row],[EMPLEADO]],IS[],3,0),"OTROS")</f>
        <v>OTROS</v>
      </c>
      <c r="AQ2171" t="str">
        <f>+IFERROR(VLOOKUP(Tabla1[[#This Row],[EMPLEADO]],IS[[NÓMINA]:[INGENIERO]],2,0),"OTROS")</f>
        <v>OTROS</v>
      </c>
    </row>
    <row r="2172" spans="1:43" x14ac:dyDescent="0.25">
      <c r="A2172" t="s">
        <v>4444</v>
      </c>
      <c r="B2172">
        <v>1</v>
      </c>
      <c r="C2172" t="s">
        <v>4785</v>
      </c>
      <c r="D2172" t="s">
        <v>38</v>
      </c>
      <c r="E2172" t="s">
        <v>133</v>
      </c>
      <c r="F2172" t="s">
        <v>4786</v>
      </c>
      <c r="G2172" s="17" t="s">
        <v>4261</v>
      </c>
      <c r="H2172" t="s">
        <v>868</v>
      </c>
      <c r="I2172" t="s">
        <v>43</v>
      </c>
      <c r="J2172" t="s">
        <v>8</v>
      </c>
      <c r="K2172" t="s">
        <v>59</v>
      </c>
      <c r="L2172" t="s">
        <v>2577</v>
      </c>
      <c r="M2172" t="s">
        <v>2578</v>
      </c>
      <c r="N2172">
        <v>1</v>
      </c>
      <c r="O2172" t="s">
        <v>47</v>
      </c>
      <c r="P2172">
        <v>10</v>
      </c>
      <c r="Q2172" t="s">
        <v>194</v>
      </c>
      <c r="R2172" t="s">
        <v>138</v>
      </c>
      <c r="S2172" t="s">
        <v>139</v>
      </c>
      <c r="T2172" t="s">
        <v>51</v>
      </c>
      <c r="U2172" t="s">
        <v>224</v>
      </c>
      <c r="V2172">
        <v>0.8</v>
      </c>
      <c r="W2172" s="1">
        <v>0</v>
      </c>
      <c r="X2172">
        <v>1</v>
      </c>
      <c r="Y2172">
        <v>5.95</v>
      </c>
      <c r="Z2172">
        <v>4</v>
      </c>
      <c r="AA2172">
        <v>1.4875</v>
      </c>
      <c r="AB2172" s="2">
        <v>0.12187500000000001</v>
      </c>
      <c r="AC2172" s="1">
        <v>-191.70937500000005</v>
      </c>
      <c r="AD2172" s="7">
        <v>43502</v>
      </c>
      <c r="AE2172" s="7">
        <v>43502</v>
      </c>
      <c r="AF2172">
        <v>0</v>
      </c>
      <c r="AG2172" t="s">
        <v>53</v>
      </c>
      <c r="AH2172" s="2">
        <v>0</v>
      </c>
      <c r="AI2172" s="1">
        <v>0</v>
      </c>
      <c r="AJ2172" s="1">
        <v>0</v>
      </c>
      <c r="AK2172" s="6" t="str">
        <f>+IF(Tabla1[[#This Row],[REQUEST_TY]]="SR MANTENIMIENTO CORRECTIVO", "EMERGENCIA", "OTROS")</f>
        <v>EMERGENCIA</v>
      </c>
      <c r="AL2172" s="6" t="str">
        <f>+_xlfn.IFS(Tabla1[[#This Row],[Veces obj]]&lt;=1,"0-1",Tabla1[[#This Row],[Veces obj]]&lt;=2,"1-2",Tabla1[[#This Row],[Veces obj]]&lt;=3,"2-3",TRUE,"&gt;3")</f>
        <v>1-2</v>
      </c>
      <c r="AM2172" s="6" t="str">
        <f>+_xlfn.IFS(MONTH(Tabla1[[#This Row],[MES]])&lt;=3,"Q1",MONTH(Tabla1[[#This Row],[MES]])&lt;=6,"Q2",MONTH(Tabla1[[#This Row],[MES]])&lt;=9,"Q3",TRUE,"Q4")</f>
        <v>Q1</v>
      </c>
      <c r="AN2172" t="str">
        <f>+IFERROR(VLOOKUP(Tabla1[[#This Row],[CUENTA]],CTAS[],2,0),"OTROS")</f>
        <v>OTROS</v>
      </c>
      <c r="AP2172" t="str">
        <f>+IFERROR(VLOOKUP(Tabla1[[#This Row],[EMPLEADO]],IS[],3,0),"OTROS")</f>
        <v>OTROS</v>
      </c>
      <c r="AQ2172" t="str">
        <f>+IFERROR(VLOOKUP(Tabla1[[#This Row],[EMPLEADO]],IS[[NÓMINA]:[INGENIERO]],2,0),"OTROS")</f>
        <v>OTROS</v>
      </c>
    </row>
    <row r="2173" spans="1:43" x14ac:dyDescent="0.25">
      <c r="A2173" t="s">
        <v>4444</v>
      </c>
      <c r="B2173">
        <v>1</v>
      </c>
      <c r="C2173" t="s">
        <v>4995</v>
      </c>
      <c r="D2173" t="s">
        <v>38</v>
      </c>
      <c r="E2173" t="s">
        <v>133</v>
      </c>
      <c r="F2173" t="s">
        <v>4996</v>
      </c>
      <c r="G2173" s="17" t="s">
        <v>4997</v>
      </c>
      <c r="H2173" t="s">
        <v>136</v>
      </c>
      <c r="I2173" t="s">
        <v>43</v>
      </c>
      <c r="J2173" t="s">
        <v>8</v>
      </c>
      <c r="K2173" t="s">
        <v>59</v>
      </c>
      <c r="L2173" t="s">
        <v>1495</v>
      </c>
      <c r="M2173" t="s">
        <v>1496</v>
      </c>
      <c r="N2173">
        <v>0</v>
      </c>
      <c r="O2173" t="s">
        <v>47</v>
      </c>
      <c r="P2173">
        <v>74</v>
      </c>
      <c r="Q2173" t="s">
        <v>48</v>
      </c>
      <c r="R2173" t="s">
        <v>138</v>
      </c>
      <c r="S2173" t="s">
        <v>139</v>
      </c>
      <c r="T2173" t="s">
        <v>51</v>
      </c>
      <c r="U2173" t="s">
        <v>353</v>
      </c>
      <c r="V2173">
        <v>1.1499999999999999</v>
      </c>
      <c r="W2173" s="1">
        <v>1808.95</v>
      </c>
      <c r="X2173">
        <v>1</v>
      </c>
      <c r="Y2173">
        <v>5.95</v>
      </c>
      <c r="Z2173">
        <v>4</v>
      </c>
      <c r="AA2173">
        <v>1.4875</v>
      </c>
      <c r="AB2173" s="2">
        <v>0.12187500000000001</v>
      </c>
      <c r="AC2173" s="1">
        <v>-191.70937500000005</v>
      </c>
      <c r="AD2173" s="7">
        <v>43501</v>
      </c>
      <c r="AE2173" s="7">
        <v>43502</v>
      </c>
      <c r="AF2173">
        <v>1</v>
      </c>
      <c r="AG2173" t="s">
        <v>53</v>
      </c>
      <c r="AH2173" s="2">
        <v>0</v>
      </c>
      <c r="AI2173" s="1">
        <v>0</v>
      </c>
      <c r="AJ2173" s="1">
        <v>0</v>
      </c>
      <c r="AK2173" s="6" t="str">
        <f>+IF(Tabla1[[#This Row],[REQUEST_TY]]="SR MANTENIMIENTO CORRECTIVO", "EMERGENCIA", "OTROS")</f>
        <v>EMERGENCIA</v>
      </c>
      <c r="AL2173" s="6" t="str">
        <f>+_xlfn.IFS(Tabla1[[#This Row],[Veces obj]]&lt;=1,"0-1",Tabla1[[#This Row],[Veces obj]]&lt;=2,"1-2",Tabla1[[#This Row],[Veces obj]]&lt;=3,"2-3",TRUE,"&gt;3")</f>
        <v>1-2</v>
      </c>
      <c r="AM2173" s="6" t="str">
        <f>+_xlfn.IFS(MONTH(Tabla1[[#This Row],[MES]])&lt;=3,"Q1",MONTH(Tabla1[[#This Row],[MES]])&lt;=6,"Q2",MONTH(Tabla1[[#This Row],[MES]])&lt;=9,"Q3",TRUE,"Q4")</f>
        <v>Q1</v>
      </c>
      <c r="AN2173" t="str">
        <f>+IFERROR(VLOOKUP(Tabla1[[#This Row],[CUENTA]],CTAS[],2,0),"OTROS")</f>
        <v>OTROS</v>
      </c>
      <c r="AP2173" t="str">
        <f>+IFERROR(VLOOKUP(Tabla1[[#This Row],[EMPLEADO]],IS[],3,0),"OTROS")</f>
        <v>OTROS</v>
      </c>
      <c r="AQ2173" t="str">
        <f>+IFERROR(VLOOKUP(Tabla1[[#This Row],[EMPLEADO]],IS[[NÓMINA]:[INGENIERO]],2,0),"OTROS")</f>
        <v>OTROS</v>
      </c>
    </row>
    <row r="2174" spans="1:43" x14ac:dyDescent="0.25">
      <c r="A2174" t="s">
        <v>4444</v>
      </c>
      <c r="B2174">
        <v>1</v>
      </c>
      <c r="C2174" t="s">
        <v>4589</v>
      </c>
      <c r="D2174" t="s">
        <v>38</v>
      </c>
      <c r="E2174" t="s">
        <v>98</v>
      </c>
      <c r="F2174" t="s">
        <v>4590</v>
      </c>
      <c r="G2174" s="17" t="s">
        <v>1586</v>
      </c>
      <c r="H2174" t="s">
        <v>2691</v>
      </c>
      <c r="I2174" t="s">
        <v>43</v>
      </c>
      <c r="J2174" t="s">
        <v>8</v>
      </c>
      <c r="K2174" t="s">
        <v>102</v>
      </c>
      <c r="L2174" t="s">
        <v>718</v>
      </c>
      <c r="M2174" t="s">
        <v>46</v>
      </c>
      <c r="N2174">
        <v>0</v>
      </c>
      <c r="O2174" t="s">
        <v>47</v>
      </c>
      <c r="P2174">
        <v>4</v>
      </c>
      <c r="Q2174" t="s">
        <v>207</v>
      </c>
      <c r="R2174" t="s">
        <v>63</v>
      </c>
      <c r="S2174" t="s">
        <v>64</v>
      </c>
      <c r="T2174" t="s">
        <v>51</v>
      </c>
      <c r="U2174" t="s">
        <v>209</v>
      </c>
      <c r="V2174">
        <v>0</v>
      </c>
      <c r="W2174" s="1">
        <v>0</v>
      </c>
      <c r="X2174">
        <v>1</v>
      </c>
      <c r="Y2174">
        <v>7.44</v>
      </c>
      <c r="Z2174">
        <v>5</v>
      </c>
      <c r="AA2174">
        <v>1.488</v>
      </c>
      <c r="AB2174" s="2">
        <v>0.122</v>
      </c>
      <c r="AC2174" s="1">
        <v>-166.53</v>
      </c>
      <c r="AD2174" s="7">
        <v>43497</v>
      </c>
      <c r="AE2174" s="7">
        <v>43501</v>
      </c>
      <c r="AF2174">
        <v>1</v>
      </c>
      <c r="AG2174" t="s">
        <v>53</v>
      </c>
      <c r="AH2174" s="2">
        <v>0</v>
      </c>
      <c r="AI2174" s="1">
        <v>0</v>
      </c>
      <c r="AJ2174" s="1">
        <v>0</v>
      </c>
      <c r="AK2174" s="6" t="str">
        <f>+IF(Tabla1[[#This Row],[REQUEST_TY]]="SR MANTENIMIENTO CORRECTIVO", "EMERGENCIA", "OTROS")</f>
        <v>EMERGENCIA</v>
      </c>
      <c r="AL2174" s="6" t="str">
        <f>+_xlfn.IFS(Tabla1[[#This Row],[Veces obj]]&lt;=1,"0-1",Tabla1[[#This Row],[Veces obj]]&lt;=2,"1-2",Tabla1[[#This Row],[Veces obj]]&lt;=3,"2-3",TRUE,"&gt;3")</f>
        <v>1-2</v>
      </c>
      <c r="AM2174" s="6" t="str">
        <f>+_xlfn.IFS(MONTH(Tabla1[[#This Row],[MES]])&lt;=3,"Q1",MONTH(Tabla1[[#This Row],[MES]])&lt;=6,"Q2",MONTH(Tabla1[[#This Row],[MES]])&lt;=9,"Q3",TRUE,"Q4")</f>
        <v>Q1</v>
      </c>
      <c r="AN2174" t="str">
        <f>+IFERROR(VLOOKUP(Tabla1[[#This Row],[CUENTA]],CTAS[],2,0),"OTROS")</f>
        <v>OTROS</v>
      </c>
      <c r="AP2174" t="str">
        <f>+IFERROR(VLOOKUP(Tabla1[[#This Row],[EMPLEADO]],IS[],3,0),"OTROS")</f>
        <v>OTROS</v>
      </c>
      <c r="AQ2174" t="str">
        <f>+IFERROR(VLOOKUP(Tabla1[[#This Row],[EMPLEADO]],IS[[NÓMINA]:[INGENIERO]],2,0),"OTROS")</f>
        <v>OTROS</v>
      </c>
    </row>
    <row r="2175" spans="1:43" x14ac:dyDescent="0.25">
      <c r="A2175" t="s">
        <v>36</v>
      </c>
      <c r="B2175">
        <v>1</v>
      </c>
      <c r="C2175" t="s">
        <v>1577</v>
      </c>
      <c r="D2175" t="s">
        <v>38</v>
      </c>
      <c r="E2175" t="s">
        <v>464</v>
      </c>
      <c r="F2175" t="s">
        <v>1578</v>
      </c>
      <c r="G2175" s="17" t="s">
        <v>1579</v>
      </c>
      <c r="H2175" t="s">
        <v>821</v>
      </c>
      <c r="I2175" t="s">
        <v>43</v>
      </c>
      <c r="J2175" t="s">
        <v>8</v>
      </c>
      <c r="K2175" t="s">
        <v>151</v>
      </c>
      <c r="L2175" t="s">
        <v>1420</v>
      </c>
      <c r="M2175" t="s">
        <v>1421</v>
      </c>
      <c r="N2175">
        <v>0</v>
      </c>
      <c r="O2175" t="s">
        <v>47</v>
      </c>
      <c r="P2175">
        <v>6</v>
      </c>
      <c r="Q2175" t="s">
        <v>207</v>
      </c>
      <c r="R2175" t="s">
        <v>242</v>
      </c>
      <c r="S2175" t="s">
        <v>64</v>
      </c>
      <c r="T2175" t="s">
        <v>51</v>
      </c>
      <c r="U2175" t="s">
        <v>209</v>
      </c>
      <c r="V2175">
        <v>0</v>
      </c>
      <c r="W2175" s="1">
        <v>0</v>
      </c>
      <c r="X2175">
        <v>1</v>
      </c>
      <c r="Y2175">
        <v>1.25</v>
      </c>
      <c r="Z2175">
        <v>5</v>
      </c>
      <c r="AA2175">
        <v>0.25</v>
      </c>
      <c r="AB2175" s="2">
        <v>0</v>
      </c>
      <c r="AC2175" s="1">
        <v>0</v>
      </c>
      <c r="AD2175" s="7">
        <v>43481</v>
      </c>
      <c r="AE2175" s="7">
        <v>43481</v>
      </c>
      <c r="AF2175">
        <v>0</v>
      </c>
      <c r="AG2175" t="s">
        <v>53</v>
      </c>
      <c r="AH2175" s="2">
        <v>0</v>
      </c>
      <c r="AI2175" s="1">
        <v>0</v>
      </c>
      <c r="AJ2175" s="1">
        <v>0</v>
      </c>
      <c r="AK2175" s="6" t="str">
        <f>+IF(Tabla1[[#This Row],[REQUEST_TY]]="SR MANTENIMIENTO CORRECTIVO", "EMERGENCIA", "OTROS")</f>
        <v>EMERGENCIA</v>
      </c>
      <c r="AL2175" s="6" t="str">
        <f>+_xlfn.IFS(Tabla1[[#This Row],[Veces obj]]&lt;=1,"0-1",Tabla1[[#This Row],[Veces obj]]&lt;=2,"1-2",Tabla1[[#This Row],[Veces obj]]&lt;=3,"2-3",TRUE,"&gt;3")</f>
        <v>0-1</v>
      </c>
      <c r="AM2175" s="6" t="str">
        <f>+_xlfn.IFS(MONTH(Tabla1[[#This Row],[MES]])&lt;=3,"Q1",MONTH(Tabla1[[#This Row],[MES]])&lt;=6,"Q2",MONTH(Tabla1[[#This Row],[MES]])&lt;=9,"Q3",TRUE,"Q4")</f>
        <v>Q1</v>
      </c>
      <c r="AN2175" t="str">
        <f>+IFERROR(VLOOKUP(Tabla1[[#This Row],[CUENTA]],CTAS[],2,0),"OTROS")</f>
        <v>HONEYWELL</v>
      </c>
      <c r="AO2175">
        <v>1</v>
      </c>
      <c r="AP2175" t="str">
        <f>+IFERROR(VLOOKUP(Tabla1[[#This Row],[EMPLEADO]],IS[],3,0),"OTROS")</f>
        <v>JUAREZ</v>
      </c>
      <c r="AQ2175" t="str">
        <f>+IFERROR(VLOOKUP(Tabla1[[#This Row],[EMPLEADO]],IS[[NÓMINA]:[INGENIERO]],2,0),"OTROS")</f>
        <v>ERASMO ALEJANDRO</v>
      </c>
    </row>
    <row r="2176" spans="1:43" x14ac:dyDescent="0.25">
      <c r="A2176" t="s">
        <v>36</v>
      </c>
      <c r="B2176">
        <v>1</v>
      </c>
      <c r="C2176" t="s">
        <v>4197</v>
      </c>
      <c r="D2176" t="s">
        <v>38</v>
      </c>
      <c r="E2176" t="s">
        <v>1049</v>
      </c>
      <c r="F2176" t="s">
        <v>4198</v>
      </c>
      <c r="G2176" s="17" t="s">
        <v>2498</v>
      </c>
      <c r="H2176" t="s">
        <v>1572</v>
      </c>
      <c r="I2176" t="s">
        <v>43</v>
      </c>
      <c r="J2176" t="s">
        <v>8</v>
      </c>
      <c r="K2176" t="s">
        <v>102</v>
      </c>
      <c r="L2176" t="s">
        <v>1573</v>
      </c>
      <c r="M2176" t="s">
        <v>1574</v>
      </c>
      <c r="N2176">
        <v>0</v>
      </c>
      <c r="O2176" t="s">
        <v>47</v>
      </c>
      <c r="P2176">
        <v>117</v>
      </c>
      <c r="Q2176" t="s">
        <v>48</v>
      </c>
      <c r="R2176" t="s">
        <v>223</v>
      </c>
      <c r="S2176" t="s">
        <v>139</v>
      </c>
      <c r="T2176" t="s">
        <v>51</v>
      </c>
      <c r="U2176" t="s">
        <v>353</v>
      </c>
      <c r="V2176">
        <v>1.1499999999999999</v>
      </c>
      <c r="W2176" s="1">
        <v>1808.95</v>
      </c>
      <c r="X2176">
        <v>1</v>
      </c>
      <c r="Y2176">
        <v>6.02</v>
      </c>
      <c r="Z2176">
        <v>4</v>
      </c>
      <c r="AA2176">
        <v>1.5049999999999999</v>
      </c>
      <c r="AB2176" s="2">
        <v>0.12624999999999997</v>
      </c>
      <c r="AC2176" s="1">
        <v>-198.59124999999997</v>
      </c>
      <c r="AD2176" s="7">
        <v>43489</v>
      </c>
      <c r="AE2176" s="7">
        <v>43489</v>
      </c>
      <c r="AF2176">
        <v>0</v>
      </c>
      <c r="AG2176" t="s">
        <v>53</v>
      </c>
      <c r="AH2176" s="2">
        <v>0</v>
      </c>
      <c r="AI2176" s="1">
        <v>0</v>
      </c>
      <c r="AJ2176" s="1">
        <v>0</v>
      </c>
      <c r="AK2176" s="6" t="str">
        <f>+IF(Tabla1[[#This Row],[REQUEST_TY]]="SR MANTENIMIENTO CORRECTIVO", "EMERGENCIA", "OTROS")</f>
        <v>EMERGENCIA</v>
      </c>
      <c r="AL2176" s="6" t="str">
        <f>+_xlfn.IFS(Tabla1[[#This Row],[Veces obj]]&lt;=1,"0-1",Tabla1[[#This Row],[Veces obj]]&lt;=2,"1-2",Tabla1[[#This Row],[Veces obj]]&lt;=3,"2-3",TRUE,"&gt;3")</f>
        <v>1-2</v>
      </c>
      <c r="AM2176" s="6" t="str">
        <f>+_xlfn.IFS(MONTH(Tabla1[[#This Row],[MES]])&lt;=3,"Q1",MONTH(Tabla1[[#This Row],[MES]])&lt;=6,"Q2",MONTH(Tabla1[[#This Row],[MES]])&lt;=9,"Q3",TRUE,"Q4")</f>
        <v>Q1</v>
      </c>
      <c r="AN2176" t="str">
        <f>+IFERROR(VLOOKUP(Tabla1[[#This Row],[CUENTA]],CTAS[],2,0),"OTROS")</f>
        <v>OTROS</v>
      </c>
      <c r="AP2176" t="str">
        <f>+IFERROR(VLOOKUP(Tabla1[[#This Row],[EMPLEADO]],IS[],3,0),"OTROS")</f>
        <v>OTROS</v>
      </c>
      <c r="AQ2176" t="str">
        <f>+IFERROR(VLOOKUP(Tabla1[[#This Row],[EMPLEADO]],IS[[NÓMINA]:[INGENIERO]],2,0),"OTROS")</f>
        <v>OTROS</v>
      </c>
    </row>
    <row r="2177" spans="1:43" x14ac:dyDescent="0.25">
      <c r="A2177" t="s">
        <v>4444</v>
      </c>
      <c r="B2177">
        <v>1</v>
      </c>
      <c r="C2177" t="s">
        <v>5121</v>
      </c>
      <c r="D2177" t="s">
        <v>38</v>
      </c>
      <c r="E2177" t="s">
        <v>725</v>
      </c>
      <c r="F2177" t="s">
        <v>5122</v>
      </c>
      <c r="G2177" s="17" t="s">
        <v>5123</v>
      </c>
      <c r="H2177" t="s">
        <v>409</v>
      </c>
      <c r="I2177" t="s">
        <v>43</v>
      </c>
      <c r="J2177" t="s">
        <v>8</v>
      </c>
      <c r="K2177" t="s">
        <v>59</v>
      </c>
      <c r="L2177" t="s">
        <v>410</v>
      </c>
      <c r="M2177" t="s">
        <v>411</v>
      </c>
      <c r="N2177">
        <v>0</v>
      </c>
      <c r="O2177" t="s">
        <v>47</v>
      </c>
      <c r="P2177">
        <v>176</v>
      </c>
      <c r="Q2177" t="s">
        <v>48</v>
      </c>
      <c r="R2177" t="s">
        <v>223</v>
      </c>
      <c r="S2177" t="s">
        <v>139</v>
      </c>
      <c r="T2177" t="s">
        <v>51</v>
      </c>
      <c r="U2177" t="s">
        <v>353</v>
      </c>
      <c r="V2177">
        <v>1.1499999999999999</v>
      </c>
      <c r="W2177" s="1">
        <v>1808.95</v>
      </c>
      <c r="X2177">
        <v>1</v>
      </c>
      <c r="Y2177">
        <v>6.03</v>
      </c>
      <c r="Z2177">
        <v>4</v>
      </c>
      <c r="AA2177">
        <v>1.5075000000000001</v>
      </c>
      <c r="AB2177" s="2">
        <v>0.12687500000000002</v>
      </c>
      <c r="AC2177" s="1">
        <v>-199.57437500000006</v>
      </c>
      <c r="AD2177" s="7">
        <v>43511</v>
      </c>
      <c r="AE2177" s="7">
        <v>43511</v>
      </c>
      <c r="AF2177">
        <v>0</v>
      </c>
      <c r="AG2177" t="s">
        <v>53</v>
      </c>
      <c r="AH2177" s="2">
        <v>0</v>
      </c>
      <c r="AI2177" s="1">
        <v>0</v>
      </c>
      <c r="AJ2177" s="1">
        <v>0</v>
      </c>
      <c r="AK2177" s="6" t="str">
        <f>+IF(Tabla1[[#This Row],[REQUEST_TY]]="SR MANTENIMIENTO CORRECTIVO", "EMERGENCIA", "OTROS")</f>
        <v>EMERGENCIA</v>
      </c>
      <c r="AL2177" s="6" t="str">
        <f>+_xlfn.IFS(Tabla1[[#This Row],[Veces obj]]&lt;=1,"0-1",Tabla1[[#This Row],[Veces obj]]&lt;=2,"1-2",Tabla1[[#This Row],[Veces obj]]&lt;=3,"2-3",TRUE,"&gt;3")</f>
        <v>1-2</v>
      </c>
      <c r="AM2177" s="6" t="str">
        <f>+_xlfn.IFS(MONTH(Tabla1[[#This Row],[MES]])&lt;=3,"Q1",MONTH(Tabla1[[#This Row],[MES]])&lt;=6,"Q2",MONTH(Tabla1[[#This Row],[MES]])&lt;=9,"Q3",TRUE,"Q4")</f>
        <v>Q1</v>
      </c>
      <c r="AN2177" t="str">
        <f>+IFERROR(VLOOKUP(Tabla1[[#This Row],[CUENTA]],CTAS[],2,0),"OTROS")</f>
        <v>OTROS</v>
      </c>
      <c r="AP2177" t="str">
        <f>+IFERROR(VLOOKUP(Tabla1[[#This Row],[EMPLEADO]],IS[],3,0),"OTROS")</f>
        <v>OTROS</v>
      </c>
      <c r="AQ2177" t="str">
        <f>+IFERROR(VLOOKUP(Tabla1[[#This Row],[EMPLEADO]],IS[[NÓMINA]:[INGENIERO]],2,0),"OTROS")</f>
        <v>OTROS</v>
      </c>
    </row>
    <row r="2178" spans="1:43" x14ac:dyDescent="0.25">
      <c r="A2178" t="s">
        <v>36</v>
      </c>
      <c r="B2178">
        <v>1</v>
      </c>
      <c r="C2178" t="s">
        <v>4199</v>
      </c>
      <c r="D2178" t="s">
        <v>38</v>
      </c>
      <c r="E2178" t="s">
        <v>76</v>
      </c>
      <c r="F2178" t="s">
        <v>4200</v>
      </c>
      <c r="G2178" s="17" t="s">
        <v>4201</v>
      </c>
      <c r="H2178" t="s">
        <v>679</v>
      </c>
      <c r="I2178" t="s">
        <v>43</v>
      </c>
      <c r="J2178" t="s">
        <v>8</v>
      </c>
      <c r="K2178" t="s">
        <v>102</v>
      </c>
      <c r="L2178" t="s">
        <v>3734</v>
      </c>
      <c r="M2178" t="s">
        <v>794</v>
      </c>
      <c r="N2178">
        <v>0</v>
      </c>
      <c r="O2178" t="s">
        <v>47</v>
      </c>
      <c r="P2178">
        <v>192</v>
      </c>
      <c r="Q2178" t="s">
        <v>48</v>
      </c>
      <c r="R2178" t="s">
        <v>63</v>
      </c>
      <c r="S2178" t="s">
        <v>64</v>
      </c>
      <c r="T2178" t="s">
        <v>51</v>
      </c>
      <c r="U2178" t="s">
        <v>96</v>
      </c>
      <c r="V2178">
        <v>1.1000000000000001</v>
      </c>
      <c r="W2178" s="1">
        <v>1501.5000000000002</v>
      </c>
      <c r="X2178">
        <v>1</v>
      </c>
      <c r="Y2178">
        <v>7.58</v>
      </c>
      <c r="Z2178">
        <v>5</v>
      </c>
      <c r="AA2178">
        <v>1.516</v>
      </c>
      <c r="AB2178" s="2">
        <v>0.129</v>
      </c>
      <c r="AC2178" s="1">
        <v>-176.08500000000001</v>
      </c>
      <c r="AD2178" s="7">
        <v>43486</v>
      </c>
      <c r="AE2178" s="7">
        <v>43486</v>
      </c>
      <c r="AF2178">
        <v>0</v>
      </c>
      <c r="AG2178" t="s">
        <v>53</v>
      </c>
      <c r="AH2178" s="2">
        <v>0</v>
      </c>
      <c r="AI2178" s="1">
        <v>0</v>
      </c>
      <c r="AJ2178" s="1">
        <v>0</v>
      </c>
      <c r="AK2178" s="6" t="str">
        <f>+IF(Tabla1[[#This Row],[REQUEST_TY]]="SR MANTENIMIENTO CORRECTIVO", "EMERGENCIA", "OTROS")</f>
        <v>EMERGENCIA</v>
      </c>
      <c r="AL2178" s="6" t="str">
        <f>+_xlfn.IFS(Tabla1[[#This Row],[Veces obj]]&lt;=1,"0-1",Tabla1[[#This Row],[Veces obj]]&lt;=2,"1-2",Tabla1[[#This Row],[Veces obj]]&lt;=3,"2-3",TRUE,"&gt;3")</f>
        <v>1-2</v>
      </c>
      <c r="AM2178" s="6" t="str">
        <f>+_xlfn.IFS(MONTH(Tabla1[[#This Row],[MES]])&lt;=3,"Q1",MONTH(Tabla1[[#This Row],[MES]])&lt;=6,"Q2",MONTH(Tabla1[[#This Row],[MES]])&lt;=9,"Q3",TRUE,"Q4")</f>
        <v>Q1</v>
      </c>
      <c r="AN2178" t="str">
        <f>+IFERROR(VLOOKUP(Tabla1[[#This Row],[CUENTA]],CTAS[],2,0),"OTROS")</f>
        <v>OTROS</v>
      </c>
      <c r="AP2178" t="str">
        <f>+IFERROR(VLOOKUP(Tabla1[[#This Row],[EMPLEADO]],IS[],3,0),"OTROS")</f>
        <v>OTROS</v>
      </c>
      <c r="AQ2178" t="str">
        <f>+IFERROR(VLOOKUP(Tabla1[[#This Row],[EMPLEADO]],IS[[NÓMINA]:[INGENIERO]],2,0),"OTROS")</f>
        <v>OTROS</v>
      </c>
    </row>
    <row r="2179" spans="1:43" x14ac:dyDescent="0.25">
      <c r="A2179" t="s">
        <v>36</v>
      </c>
      <c r="B2179">
        <v>1</v>
      </c>
      <c r="C2179" t="s">
        <v>4202</v>
      </c>
      <c r="D2179" t="s">
        <v>38</v>
      </c>
      <c r="E2179" t="s">
        <v>1049</v>
      </c>
      <c r="F2179" t="s">
        <v>669</v>
      </c>
      <c r="G2179" s="17" t="s">
        <v>4203</v>
      </c>
      <c r="H2179" t="s">
        <v>679</v>
      </c>
      <c r="I2179" t="s">
        <v>43</v>
      </c>
      <c r="J2179" t="s">
        <v>8</v>
      </c>
      <c r="K2179" t="s">
        <v>102</v>
      </c>
      <c r="L2179" t="s">
        <v>1039</v>
      </c>
      <c r="M2179" t="s">
        <v>310</v>
      </c>
      <c r="N2179">
        <v>0</v>
      </c>
      <c r="O2179" t="s">
        <v>47</v>
      </c>
      <c r="P2179">
        <v>51</v>
      </c>
      <c r="Q2179" t="s">
        <v>82</v>
      </c>
      <c r="R2179" t="s">
        <v>223</v>
      </c>
      <c r="S2179" t="s">
        <v>139</v>
      </c>
      <c r="T2179" t="s">
        <v>51</v>
      </c>
      <c r="U2179" t="s">
        <v>140</v>
      </c>
      <c r="V2179">
        <v>1.1000000000000001</v>
      </c>
      <c r="W2179" s="1">
        <v>1730.3000000000004</v>
      </c>
      <c r="X2179">
        <v>1</v>
      </c>
      <c r="Y2179">
        <v>6.09</v>
      </c>
      <c r="Z2179">
        <v>4</v>
      </c>
      <c r="AA2179">
        <v>1.5225</v>
      </c>
      <c r="AB2179" s="2">
        <v>0.13062499999999999</v>
      </c>
      <c r="AC2179" s="1">
        <v>-205.47312500000001</v>
      </c>
      <c r="AD2179" s="7">
        <v>43483</v>
      </c>
      <c r="AE2179" s="7">
        <v>43486</v>
      </c>
      <c r="AF2179">
        <v>1</v>
      </c>
      <c r="AG2179" t="s">
        <v>53</v>
      </c>
      <c r="AH2179" s="2">
        <v>0</v>
      </c>
      <c r="AI2179" s="1">
        <v>0</v>
      </c>
      <c r="AJ2179" s="1">
        <v>0</v>
      </c>
      <c r="AK2179" s="6" t="str">
        <f>+IF(Tabla1[[#This Row],[REQUEST_TY]]="SR MANTENIMIENTO CORRECTIVO", "EMERGENCIA", "OTROS")</f>
        <v>EMERGENCIA</v>
      </c>
      <c r="AL2179" s="6" t="str">
        <f>+_xlfn.IFS(Tabla1[[#This Row],[Veces obj]]&lt;=1,"0-1",Tabla1[[#This Row],[Veces obj]]&lt;=2,"1-2",Tabla1[[#This Row],[Veces obj]]&lt;=3,"2-3",TRUE,"&gt;3")</f>
        <v>1-2</v>
      </c>
      <c r="AM2179" s="6" t="str">
        <f>+_xlfn.IFS(MONTH(Tabla1[[#This Row],[MES]])&lt;=3,"Q1",MONTH(Tabla1[[#This Row],[MES]])&lt;=6,"Q2",MONTH(Tabla1[[#This Row],[MES]])&lt;=9,"Q3",TRUE,"Q4")</f>
        <v>Q1</v>
      </c>
      <c r="AN2179" t="str">
        <f>+IFERROR(VLOOKUP(Tabla1[[#This Row],[CUENTA]],CTAS[],2,0),"OTROS")</f>
        <v>OTROS</v>
      </c>
      <c r="AP2179" t="str">
        <f>+IFERROR(VLOOKUP(Tabla1[[#This Row],[EMPLEADO]],IS[],3,0),"OTROS")</f>
        <v>OTROS</v>
      </c>
      <c r="AQ2179" t="str">
        <f>+IFERROR(VLOOKUP(Tabla1[[#This Row],[EMPLEADO]],IS[[NÓMINA]:[INGENIERO]],2,0),"OTROS")</f>
        <v>OTROS</v>
      </c>
    </row>
    <row r="2180" spans="1:43" x14ac:dyDescent="0.25">
      <c r="A2180" t="s">
        <v>36</v>
      </c>
      <c r="B2180">
        <v>1</v>
      </c>
      <c r="C2180" t="s">
        <v>4204</v>
      </c>
      <c r="D2180" t="s">
        <v>38</v>
      </c>
      <c r="E2180" t="s">
        <v>133</v>
      </c>
      <c r="F2180" t="s">
        <v>4205</v>
      </c>
      <c r="G2180" s="17" t="s">
        <v>2576</v>
      </c>
      <c r="H2180" t="s">
        <v>868</v>
      </c>
      <c r="I2180" t="s">
        <v>43</v>
      </c>
      <c r="J2180" t="s">
        <v>8</v>
      </c>
      <c r="K2180" t="s">
        <v>59</v>
      </c>
      <c r="L2180" t="s">
        <v>2577</v>
      </c>
      <c r="M2180" t="s">
        <v>2578</v>
      </c>
      <c r="N2180">
        <v>1</v>
      </c>
      <c r="O2180" t="s">
        <v>47</v>
      </c>
      <c r="P2180">
        <v>15</v>
      </c>
      <c r="Q2180" t="s">
        <v>194</v>
      </c>
      <c r="R2180" t="s">
        <v>138</v>
      </c>
      <c r="S2180" t="s">
        <v>139</v>
      </c>
      <c r="T2180" t="s">
        <v>51</v>
      </c>
      <c r="U2180" t="s">
        <v>224</v>
      </c>
      <c r="V2180">
        <v>0.8</v>
      </c>
      <c r="W2180" s="1">
        <v>0</v>
      </c>
      <c r="X2180">
        <v>1</v>
      </c>
      <c r="Y2180">
        <v>6.11</v>
      </c>
      <c r="Z2180">
        <v>4</v>
      </c>
      <c r="AA2180">
        <v>1.5275000000000001</v>
      </c>
      <c r="AB2180" s="2">
        <v>0.13187500000000002</v>
      </c>
      <c r="AC2180" s="1">
        <v>-207.43937500000007</v>
      </c>
      <c r="AD2180" s="7">
        <v>43489</v>
      </c>
      <c r="AE2180" s="7">
        <v>43489</v>
      </c>
      <c r="AF2180">
        <v>0</v>
      </c>
      <c r="AG2180" t="s">
        <v>53</v>
      </c>
      <c r="AH2180" s="2">
        <v>0</v>
      </c>
      <c r="AI2180" s="1">
        <v>0</v>
      </c>
      <c r="AJ2180" s="1">
        <v>0</v>
      </c>
      <c r="AK2180" s="6" t="str">
        <f>+IF(Tabla1[[#This Row],[REQUEST_TY]]="SR MANTENIMIENTO CORRECTIVO", "EMERGENCIA", "OTROS")</f>
        <v>EMERGENCIA</v>
      </c>
      <c r="AL2180" s="6" t="str">
        <f>+_xlfn.IFS(Tabla1[[#This Row],[Veces obj]]&lt;=1,"0-1",Tabla1[[#This Row],[Veces obj]]&lt;=2,"1-2",Tabla1[[#This Row],[Veces obj]]&lt;=3,"2-3",TRUE,"&gt;3")</f>
        <v>1-2</v>
      </c>
      <c r="AM2180" s="6" t="str">
        <f>+_xlfn.IFS(MONTH(Tabla1[[#This Row],[MES]])&lt;=3,"Q1",MONTH(Tabla1[[#This Row],[MES]])&lt;=6,"Q2",MONTH(Tabla1[[#This Row],[MES]])&lt;=9,"Q3",TRUE,"Q4")</f>
        <v>Q1</v>
      </c>
      <c r="AN2180" t="str">
        <f>+IFERROR(VLOOKUP(Tabla1[[#This Row],[CUENTA]],CTAS[],2,0),"OTROS")</f>
        <v>OTROS</v>
      </c>
      <c r="AP2180" t="str">
        <f>+IFERROR(VLOOKUP(Tabla1[[#This Row],[EMPLEADO]],IS[],3,0),"OTROS")</f>
        <v>OTROS</v>
      </c>
      <c r="AQ2180" t="str">
        <f>+IFERROR(VLOOKUP(Tabla1[[#This Row],[EMPLEADO]],IS[[NÓMINA]:[INGENIERO]],2,0),"OTROS")</f>
        <v>OTROS</v>
      </c>
    </row>
    <row r="2181" spans="1:43" x14ac:dyDescent="0.25">
      <c r="A2181" t="s">
        <v>36</v>
      </c>
      <c r="B2181">
        <v>1</v>
      </c>
      <c r="C2181" t="s">
        <v>4206</v>
      </c>
      <c r="D2181" t="s">
        <v>38</v>
      </c>
      <c r="E2181" t="s">
        <v>4207</v>
      </c>
      <c r="F2181" t="s">
        <v>4208</v>
      </c>
      <c r="G2181" s="17" t="s">
        <v>4209</v>
      </c>
      <c r="H2181" t="s">
        <v>453</v>
      </c>
      <c r="I2181" t="s">
        <v>43</v>
      </c>
      <c r="J2181" t="s">
        <v>8</v>
      </c>
      <c r="K2181" t="s">
        <v>1969</v>
      </c>
      <c r="L2181" t="s">
        <v>4210</v>
      </c>
      <c r="M2181" t="s">
        <v>4211</v>
      </c>
      <c r="N2181">
        <v>0</v>
      </c>
      <c r="O2181" t="s">
        <v>47</v>
      </c>
      <c r="P2181">
        <v>56</v>
      </c>
      <c r="Q2181" t="s">
        <v>82</v>
      </c>
      <c r="R2181" t="s">
        <v>95</v>
      </c>
      <c r="S2181" t="s">
        <v>64</v>
      </c>
      <c r="T2181" t="s">
        <v>208</v>
      </c>
      <c r="U2181" t="s">
        <v>83</v>
      </c>
      <c r="V2181">
        <v>1.05</v>
      </c>
      <c r="W2181" s="1">
        <v>1433.25</v>
      </c>
      <c r="X2181">
        <v>1</v>
      </c>
      <c r="Y2181">
        <v>13.75</v>
      </c>
      <c r="Z2181">
        <v>9</v>
      </c>
      <c r="AA2181">
        <v>1.5277777777777777</v>
      </c>
      <c r="AB2181" s="2">
        <v>0.13194444444444442</v>
      </c>
      <c r="AC2181" s="1">
        <v>-180.10416666666663</v>
      </c>
      <c r="AD2181" s="7">
        <v>43472</v>
      </c>
      <c r="AE2181" s="7">
        <v>43472</v>
      </c>
      <c r="AF2181">
        <v>0</v>
      </c>
      <c r="AG2181" t="s">
        <v>53</v>
      </c>
      <c r="AH2181" s="2">
        <v>0</v>
      </c>
      <c r="AI2181" s="1">
        <v>0</v>
      </c>
      <c r="AJ2181" s="1">
        <v>0</v>
      </c>
      <c r="AK2181" s="6" t="str">
        <f>+IF(Tabla1[[#This Row],[REQUEST_TY]]="SR MANTENIMIENTO CORRECTIVO", "EMERGENCIA", "OTROS")</f>
        <v>EMERGENCIA</v>
      </c>
      <c r="AL2181" s="6" t="str">
        <f>+_xlfn.IFS(Tabla1[[#This Row],[Veces obj]]&lt;=1,"0-1",Tabla1[[#This Row],[Veces obj]]&lt;=2,"1-2",Tabla1[[#This Row],[Veces obj]]&lt;=3,"2-3",TRUE,"&gt;3")</f>
        <v>1-2</v>
      </c>
      <c r="AM2181" s="6" t="str">
        <f>+_xlfn.IFS(MONTH(Tabla1[[#This Row],[MES]])&lt;=3,"Q1",MONTH(Tabla1[[#This Row],[MES]])&lt;=6,"Q2",MONTH(Tabla1[[#This Row],[MES]])&lt;=9,"Q3",TRUE,"Q4")</f>
        <v>Q1</v>
      </c>
      <c r="AN2181" t="str">
        <f>+IFERROR(VLOOKUP(Tabla1[[#This Row],[CUENTA]],CTAS[],2,0),"OTROS")</f>
        <v>OTROS</v>
      </c>
      <c r="AP2181" t="str">
        <f>+IFERROR(VLOOKUP(Tabla1[[#This Row],[EMPLEADO]],IS[],3,0),"OTROS")</f>
        <v>OTROS</v>
      </c>
      <c r="AQ2181" t="str">
        <f>+IFERROR(VLOOKUP(Tabla1[[#This Row],[EMPLEADO]],IS[[NÓMINA]:[INGENIERO]],2,0),"OTROS")</f>
        <v>OTROS</v>
      </c>
    </row>
    <row r="2182" spans="1:43" x14ac:dyDescent="0.25">
      <c r="A2182" t="s">
        <v>36</v>
      </c>
      <c r="B2182">
        <v>1</v>
      </c>
      <c r="C2182" t="s">
        <v>1976</v>
      </c>
      <c r="D2182" t="s">
        <v>38</v>
      </c>
      <c r="E2182" t="s">
        <v>464</v>
      </c>
      <c r="F2182" t="s">
        <v>1977</v>
      </c>
      <c r="G2182" s="17" t="s">
        <v>1978</v>
      </c>
      <c r="H2182" t="s">
        <v>821</v>
      </c>
      <c r="I2182" t="s">
        <v>43</v>
      </c>
      <c r="J2182" t="s">
        <v>8</v>
      </c>
      <c r="K2182" t="s">
        <v>151</v>
      </c>
      <c r="L2182" t="s">
        <v>185</v>
      </c>
      <c r="M2182" t="s">
        <v>73</v>
      </c>
      <c r="N2182">
        <v>0</v>
      </c>
      <c r="O2182" t="s">
        <v>47</v>
      </c>
      <c r="P2182">
        <v>24</v>
      </c>
      <c r="Q2182" t="s">
        <v>62</v>
      </c>
      <c r="R2182" t="s">
        <v>242</v>
      </c>
      <c r="S2182" t="s">
        <v>64</v>
      </c>
      <c r="T2182" t="s">
        <v>51</v>
      </c>
      <c r="U2182" t="s">
        <v>65</v>
      </c>
      <c r="V2182">
        <v>0.8</v>
      </c>
      <c r="W2182" s="1">
        <v>1092</v>
      </c>
      <c r="X2182">
        <v>1</v>
      </c>
      <c r="Y2182">
        <v>1.66</v>
      </c>
      <c r="Z2182">
        <v>5</v>
      </c>
      <c r="AA2182">
        <v>0.33199999999999996</v>
      </c>
      <c r="AB2182" s="2">
        <v>0</v>
      </c>
      <c r="AC2182" s="1">
        <v>0</v>
      </c>
      <c r="AD2182" s="7">
        <v>43487</v>
      </c>
      <c r="AE2182" s="7">
        <v>43488</v>
      </c>
      <c r="AF2182">
        <v>1</v>
      </c>
      <c r="AG2182" t="s">
        <v>53</v>
      </c>
      <c r="AH2182" s="2">
        <v>0</v>
      </c>
      <c r="AI2182" s="1">
        <v>0</v>
      </c>
      <c r="AJ2182" s="1">
        <v>0</v>
      </c>
      <c r="AK2182" s="6" t="str">
        <f>+IF(Tabla1[[#This Row],[REQUEST_TY]]="SR MANTENIMIENTO CORRECTIVO", "EMERGENCIA", "OTROS")</f>
        <v>EMERGENCIA</v>
      </c>
      <c r="AL2182" s="6" t="str">
        <f>+_xlfn.IFS(Tabla1[[#This Row],[Veces obj]]&lt;=1,"0-1",Tabla1[[#This Row],[Veces obj]]&lt;=2,"1-2",Tabla1[[#This Row],[Veces obj]]&lt;=3,"2-3",TRUE,"&gt;3")</f>
        <v>0-1</v>
      </c>
      <c r="AM2182" s="6" t="str">
        <f>+_xlfn.IFS(MONTH(Tabla1[[#This Row],[MES]])&lt;=3,"Q1",MONTH(Tabla1[[#This Row],[MES]])&lt;=6,"Q2",MONTH(Tabla1[[#This Row],[MES]])&lt;=9,"Q3",TRUE,"Q4")</f>
        <v>Q1</v>
      </c>
      <c r="AN2182" t="str">
        <f>+IFERROR(VLOOKUP(Tabla1[[#This Row],[CUENTA]],CTAS[],2,0),"OTROS")</f>
        <v>HONEYWELL</v>
      </c>
      <c r="AO2182">
        <v>1</v>
      </c>
      <c r="AP2182" t="str">
        <f>+IFERROR(VLOOKUP(Tabla1[[#This Row],[EMPLEADO]],IS[],3,0),"OTROS")</f>
        <v>JUAREZ</v>
      </c>
      <c r="AQ2182" t="str">
        <f>+IFERROR(VLOOKUP(Tabla1[[#This Row],[EMPLEADO]],IS[[NÓMINA]:[INGENIERO]],2,0),"OTROS")</f>
        <v>ERASMO ALEJANDRO</v>
      </c>
    </row>
    <row r="2183" spans="1:43" x14ac:dyDescent="0.25">
      <c r="A2183" t="s">
        <v>36</v>
      </c>
      <c r="B2183">
        <v>1</v>
      </c>
      <c r="C2183" t="s">
        <v>4215</v>
      </c>
      <c r="D2183" t="s">
        <v>38</v>
      </c>
      <c r="E2183" t="s">
        <v>2171</v>
      </c>
      <c r="F2183" t="s">
        <v>4216</v>
      </c>
      <c r="G2183" s="17" t="s">
        <v>4217</v>
      </c>
      <c r="H2183" t="s">
        <v>568</v>
      </c>
      <c r="I2183" t="s">
        <v>43</v>
      </c>
      <c r="J2183" t="s">
        <v>8</v>
      </c>
      <c r="K2183" t="s">
        <v>4218</v>
      </c>
      <c r="L2183" t="s">
        <v>4219</v>
      </c>
      <c r="M2183" t="s">
        <v>4220</v>
      </c>
      <c r="N2183">
        <v>0</v>
      </c>
      <c r="O2183" t="s">
        <v>47</v>
      </c>
      <c r="P2183">
        <v>6</v>
      </c>
      <c r="Q2183" t="s">
        <v>207</v>
      </c>
      <c r="R2183" t="s">
        <v>49</v>
      </c>
      <c r="S2183" t="s">
        <v>50</v>
      </c>
      <c r="T2183" t="s">
        <v>51</v>
      </c>
      <c r="U2183" t="s">
        <v>486</v>
      </c>
      <c r="V2183">
        <v>0</v>
      </c>
      <c r="W2183" s="1">
        <v>0</v>
      </c>
      <c r="X2183">
        <v>1</v>
      </c>
      <c r="Y2183">
        <v>7.68</v>
      </c>
      <c r="Z2183">
        <v>5</v>
      </c>
      <c r="AA2183">
        <v>1.536</v>
      </c>
      <c r="AB2183" s="2">
        <v>0.13400000000000001</v>
      </c>
      <c r="AC2183" s="1">
        <v>-95.810000000000016</v>
      </c>
      <c r="AD2183" s="7">
        <v>43474</v>
      </c>
      <c r="AE2183" s="7">
        <v>43475</v>
      </c>
      <c r="AF2183">
        <v>1</v>
      </c>
      <c r="AG2183" t="s">
        <v>53</v>
      </c>
      <c r="AH2183" s="2">
        <v>0</v>
      </c>
      <c r="AI2183" s="1">
        <v>0</v>
      </c>
      <c r="AJ2183" s="1">
        <v>0</v>
      </c>
      <c r="AK2183" s="6" t="str">
        <f>+IF(Tabla1[[#This Row],[REQUEST_TY]]="SR MANTENIMIENTO CORRECTIVO", "EMERGENCIA", "OTROS")</f>
        <v>EMERGENCIA</v>
      </c>
      <c r="AL2183" s="6" t="str">
        <f>+_xlfn.IFS(Tabla1[[#This Row],[Veces obj]]&lt;=1,"0-1",Tabla1[[#This Row],[Veces obj]]&lt;=2,"1-2",Tabla1[[#This Row],[Veces obj]]&lt;=3,"2-3",TRUE,"&gt;3")</f>
        <v>1-2</v>
      </c>
      <c r="AM2183" s="6" t="str">
        <f>+_xlfn.IFS(MONTH(Tabla1[[#This Row],[MES]])&lt;=3,"Q1",MONTH(Tabla1[[#This Row],[MES]])&lt;=6,"Q2",MONTH(Tabla1[[#This Row],[MES]])&lt;=9,"Q3",TRUE,"Q4")</f>
        <v>Q1</v>
      </c>
      <c r="AN2183" t="str">
        <f>+IFERROR(VLOOKUP(Tabla1[[#This Row],[CUENTA]],CTAS[],2,0),"OTROS")</f>
        <v>OTROS</v>
      </c>
      <c r="AP2183" t="str">
        <f>+IFERROR(VLOOKUP(Tabla1[[#This Row],[EMPLEADO]],IS[],3,0),"OTROS")</f>
        <v>OTROS</v>
      </c>
      <c r="AQ2183" t="str">
        <f>+IFERROR(VLOOKUP(Tabla1[[#This Row],[EMPLEADO]],IS[[NÓMINA]:[INGENIERO]],2,0),"OTROS")</f>
        <v>OTROS</v>
      </c>
    </row>
    <row r="2184" spans="1:43" x14ac:dyDescent="0.25">
      <c r="A2184" t="s">
        <v>36</v>
      </c>
      <c r="B2184">
        <v>1</v>
      </c>
      <c r="C2184" t="s">
        <v>4221</v>
      </c>
      <c r="D2184" t="s">
        <v>38</v>
      </c>
      <c r="E2184" t="s">
        <v>373</v>
      </c>
      <c r="F2184" t="s">
        <v>4222</v>
      </c>
      <c r="G2184" s="17" t="s">
        <v>4223</v>
      </c>
      <c r="H2184" t="s">
        <v>453</v>
      </c>
      <c r="I2184" t="s">
        <v>43</v>
      </c>
      <c r="J2184" t="s">
        <v>8</v>
      </c>
      <c r="K2184" t="s">
        <v>338</v>
      </c>
      <c r="L2184" t="s">
        <v>4224</v>
      </c>
      <c r="M2184" t="s">
        <v>1198</v>
      </c>
      <c r="N2184">
        <v>0</v>
      </c>
      <c r="O2184" t="s">
        <v>47</v>
      </c>
      <c r="P2184">
        <v>1210</v>
      </c>
      <c r="Q2184" t="s">
        <v>48</v>
      </c>
      <c r="R2184" t="s">
        <v>153</v>
      </c>
      <c r="S2184" t="s">
        <v>50</v>
      </c>
      <c r="T2184" t="s">
        <v>51</v>
      </c>
      <c r="U2184" t="s">
        <v>52</v>
      </c>
      <c r="V2184">
        <v>1.05</v>
      </c>
      <c r="W2184" s="1">
        <v>750.75000000000011</v>
      </c>
      <c r="X2184">
        <v>1</v>
      </c>
      <c r="Y2184">
        <v>7.72</v>
      </c>
      <c r="Z2184">
        <v>5</v>
      </c>
      <c r="AA2184">
        <v>1.544</v>
      </c>
      <c r="AB2184" s="2">
        <v>0.13600000000000001</v>
      </c>
      <c r="AC2184" s="1">
        <v>-97.240000000000023</v>
      </c>
      <c r="AD2184" s="7">
        <v>43474</v>
      </c>
      <c r="AE2184" s="7">
        <v>43475</v>
      </c>
      <c r="AF2184">
        <v>1</v>
      </c>
      <c r="AG2184" t="s">
        <v>53</v>
      </c>
      <c r="AH2184" s="2">
        <v>0</v>
      </c>
      <c r="AI2184" s="1">
        <v>0</v>
      </c>
      <c r="AJ2184" s="1">
        <v>0</v>
      </c>
      <c r="AK2184" s="6" t="str">
        <f>+IF(Tabla1[[#This Row],[REQUEST_TY]]="SR MANTENIMIENTO CORRECTIVO", "EMERGENCIA", "OTROS")</f>
        <v>EMERGENCIA</v>
      </c>
      <c r="AL2184" s="6" t="str">
        <f>+_xlfn.IFS(Tabla1[[#This Row],[Veces obj]]&lt;=1,"0-1",Tabla1[[#This Row],[Veces obj]]&lt;=2,"1-2",Tabla1[[#This Row],[Veces obj]]&lt;=3,"2-3",TRUE,"&gt;3")</f>
        <v>1-2</v>
      </c>
      <c r="AM2184" s="6" t="str">
        <f>+_xlfn.IFS(MONTH(Tabla1[[#This Row],[MES]])&lt;=3,"Q1",MONTH(Tabla1[[#This Row],[MES]])&lt;=6,"Q2",MONTH(Tabla1[[#This Row],[MES]])&lt;=9,"Q3",TRUE,"Q4")</f>
        <v>Q1</v>
      </c>
      <c r="AN2184" t="str">
        <f>+IFERROR(VLOOKUP(Tabla1[[#This Row],[CUENTA]],CTAS[],2,0),"OTROS")</f>
        <v>OTROS</v>
      </c>
      <c r="AP2184" t="str">
        <f>+IFERROR(VLOOKUP(Tabla1[[#This Row],[EMPLEADO]],IS[],3,0),"OTROS")</f>
        <v>OTROS</v>
      </c>
      <c r="AQ2184" t="str">
        <f>+IFERROR(VLOOKUP(Tabla1[[#This Row],[EMPLEADO]],IS[[NÓMINA]:[INGENIERO]],2,0),"OTROS")</f>
        <v>OTROS</v>
      </c>
    </row>
    <row r="2185" spans="1:43" x14ac:dyDescent="0.25">
      <c r="A2185" t="s">
        <v>36</v>
      </c>
      <c r="B2185">
        <v>1</v>
      </c>
      <c r="C2185" t="s">
        <v>4225</v>
      </c>
      <c r="D2185" t="s">
        <v>38</v>
      </c>
      <c r="E2185" t="s">
        <v>258</v>
      </c>
      <c r="F2185" t="s">
        <v>4226</v>
      </c>
      <c r="G2185" s="17" t="s">
        <v>1901</v>
      </c>
      <c r="H2185" t="s">
        <v>246</v>
      </c>
      <c r="I2185" t="s">
        <v>43</v>
      </c>
      <c r="J2185" t="s">
        <v>8</v>
      </c>
      <c r="K2185" t="s">
        <v>102</v>
      </c>
      <c r="L2185" t="s">
        <v>1902</v>
      </c>
      <c r="M2185" t="s">
        <v>352</v>
      </c>
      <c r="N2185">
        <v>0</v>
      </c>
      <c r="O2185" t="s">
        <v>105</v>
      </c>
      <c r="P2185">
        <v>8</v>
      </c>
      <c r="Q2185" t="s">
        <v>194</v>
      </c>
      <c r="R2185" t="s">
        <v>138</v>
      </c>
      <c r="S2185" t="s">
        <v>139</v>
      </c>
      <c r="T2185" t="s">
        <v>51</v>
      </c>
      <c r="U2185" t="s">
        <v>224</v>
      </c>
      <c r="V2185">
        <v>0.8</v>
      </c>
      <c r="W2185" s="1">
        <v>642.40000000000009</v>
      </c>
      <c r="X2185">
        <v>1</v>
      </c>
      <c r="Y2185">
        <v>6.2</v>
      </c>
      <c r="Z2185">
        <v>4</v>
      </c>
      <c r="AA2185">
        <v>1.55</v>
      </c>
      <c r="AB2185" s="2">
        <v>0.13750000000000001</v>
      </c>
      <c r="AC2185" s="1">
        <v>-110.41250000000001</v>
      </c>
      <c r="AD2185" s="7">
        <v>43488</v>
      </c>
      <c r="AE2185" s="7">
        <v>43488</v>
      </c>
      <c r="AF2185">
        <v>0</v>
      </c>
      <c r="AG2185" t="s">
        <v>53</v>
      </c>
      <c r="AH2185" s="2">
        <v>0</v>
      </c>
      <c r="AI2185" s="1">
        <v>0</v>
      </c>
      <c r="AJ2185" s="1">
        <v>0</v>
      </c>
      <c r="AK2185" s="6" t="str">
        <f>+IF(Tabla1[[#This Row],[REQUEST_TY]]="SR MANTENIMIENTO CORRECTIVO", "EMERGENCIA", "OTROS")</f>
        <v>EMERGENCIA</v>
      </c>
      <c r="AL2185" s="6" t="str">
        <f>+_xlfn.IFS(Tabla1[[#This Row],[Veces obj]]&lt;=1,"0-1",Tabla1[[#This Row],[Veces obj]]&lt;=2,"1-2",Tabla1[[#This Row],[Veces obj]]&lt;=3,"2-3",TRUE,"&gt;3")</f>
        <v>1-2</v>
      </c>
      <c r="AM2185" s="6" t="str">
        <f>+_xlfn.IFS(MONTH(Tabla1[[#This Row],[MES]])&lt;=3,"Q1",MONTH(Tabla1[[#This Row],[MES]])&lt;=6,"Q2",MONTH(Tabla1[[#This Row],[MES]])&lt;=9,"Q3",TRUE,"Q4")</f>
        <v>Q1</v>
      </c>
      <c r="AN2185" t="str">
        <f>+IFERROR(VLOOKUP(Tabla1[[#This Row],[CUENTA]],CTAS[],2,0),"OTROS")</f>
        <v>OTROS</v>
      </c>
      <c r="AP2185" t="str">
        <f>+IFERROR(VLOOKUP(Tabla1[[#This Row],[EMPLEADO]],IS[],3,0),"OTROS")</f>
        <v>OTROS</v>
      </c>
      <c r="AQ2185" t="str">
        <f>+IFERROR(VLOOKUP(Tabla1[[#This Row],[EMPLEADO]],IS[[NÓMINA]:[INGENIERO]],2,0),"OTROS")</f>
        <v>OTROS</v>
      </c>
    </row>
    <row r="2186" spans="1:43" x14ac:dyDescent="0.25">
      <c r="A2186" t="s">
        <v>36</v>
      </c>
      <c r="B2186">
        <v>1</v>
      </c>
      <c r="C2186" t="s">
        <v>4227</v>
      </c>
      <c r="D2186" t="s">
        <v>38</v>
      </c>
      <c r="E2186" t="s">
        <v>133</v>
      </c>
      <c r="F2186" t="s">
        <v>4228</v>
      </c>
      <c r="G2186" s="17" t="s">
        <v>4229</v>
      </c>
      <c r="H2186" t="s">
        <v>384</v>
      </c>
      <c r="I2186" t="s">
        <v>43</v>
      </c>
      <c r="J2186" t="s">
        <v>8</v>
      </c>
      <c r="K2186" t="s">
        <v>59</v>
      </c>
      <c r="L2186" t="s">
        <v>4230</v>
      </c>
      <c r="M2186" t="s">
        <v>1264</v>
      </c>
      <c r="N2186">
        <v>0</v>
      </c>
      <c r="O2186" t="s">
        <v>47</v>
      </c>
      <c r="P2186">
        <v>80</v>
      </c>
      <c r="Q2186" t="s">
        <v>48</v>
      </c>
      <c r="R2186" t="s">
        <v>138</v>
      </c>
      <c r="S2186" t="s">
        <v>139</v>
      </c>
      <c r="T2186" t="s">
        <v>51</v>
      </c>
      <c r="U2186" t="s">
        <v>353</v>
      </c>
      <c r="V2186">
        <v>1.1499999999999999</v>
      </c>
      <c r="W2186" s="1">
        <v>1808.95</v>
      </c>
      <c r="X2186">
        <v>1</v>
      </c>
      <c r="Y2186">
        <v>6.22</v>
      </c>
      <c r="Z2186">
        <v>4</v>
      </c>
      <c r="AA2186">
        <v>1.5549999999999999</v>
      </c>
      <c r="AB2186" s="2">
        <v>0.13874999999999998</v>
      </c>
      <c r="AC2186" s="1">
        <v>-218.25375</v>
      </c>
      <c r="AD2186" s="7">
        <v>43494</v>
      </c>
      <c r="AE2186" s="7">
        <v>43494</v>
      </c>
      <c r="AF2186">
        <v>0</v>
      </c>
      <c r="AG2186" t="s">
        <v>53</v>
      </c>
      <c r="AH2186" s="2">
        <v>0</v>
      </c>
      <c r="AI2186" s="1">
        <v>0</v>
      </c>
      <c r="AJ2186" s="1">
        <v>0</v>
      </c>
      <c r="AK2186" s="6" t="str">
        <f>+IF(Tabla1[[#This Row],[REQUEST_TY]]="SR MANTENIMIENTO CORRECTIVO", "EMERGENCIA", "OTROS")</f>
        <v>EMERGENCIA</v>
      </c>
      <c r="AL2186" s="6" t="str">
        <f>+_xlfn.IFS(Tabla1[[#This Row],[Veces obj]]&lt;=1,"0-1",Tabla1[[#This Row],[Veces obj]]&lt;=2,"1-2",Tabla1[[#This Row],[Veces obj]]&lt;=3,"2-3",TRUE,"&gt;3")</f>
        <v>1-2</v>
      </c>
      <c r="AM2186" s="6" t="str">
        <f>+_xlfn.IFS(MONTH(Tabla1[[#This Row],[MES]])&lt;=3,"Q1",MONTH(Tabla1[[#This Row],[MES]])&lt;=6,"Q2",MONTH(Tabla1[[#This Row],[MES]])&lt;=9,"Q3",TRUE,"Q4")</f>
        <v>Q1</v>
      </c>
      <c r="AN2186" t="str">
        <f>+IFERROR(VLOOKUP(Tabla1[[#This Row],[CUENTA]],CTAS[],2,0),"OTROS")</f>
        <v>OTROS</v>
      </c>
      <c r="AP2186" t="str">
        <f>+IFERROR(VLOOKUP(Tabla1[[#This Row],[EMPLEADO]],IS[],3,0),"OTROS")</f>
        <v>OTROS</v>
      </c>
      <c r="AQ2186" t="str">
        <f>+IFERROR(VLOOKUP(Tabla1[[#This Row],[EMPLEADO]],IS[[NÓMINA]:[INGENIERO]],2,0),"OTROS")</f>
        <v>OTROS</v>
      </c>
    </row>
    <row r="2187" spans="1:43" x14ac:dyDescent="0.25">
      <c r="A2187" t="s">
        <v>36</v>
      </c>
      <c r="B2187">
        <v>1</v>
      </c>
      <c r="C2187" t="s">
        <v>4231</v>
      </c>
      <c r="D2187" t="s">
        <v>38</v>
      </c>
      <c r="E2187" t="s">
        <v>725</v>
      </c>
      <c r="F2187" t="s">
        <v>4232</v>
      </c>
      <c r="G2187" s="17" t="s">
        <v>4233</v>
      </c>
      <c r="H2187" t="s">
        <v>679</v>
      </c>
      <c r="I2187" t="s">
        <v>43</v>
      </c>
      <c r="J2187" t="s">
        <v>8</v>
      </c>
      <c r="K2187" t="s">
        <v>102</v>
      </c>
      <c r="L2187" t="s">
        <v>3734</v>
      </c>
      <c r="M2187" t="s">
        <v>794</v>
      </c>
      <c r="N2187">
        <v>0</v>
      </c>
      <c r="O2187" t="s">
        <v>47</v>
      </c>
      <c r="P2187">
        <v>108</v>
      </c>
      <c r="Q2187" t="s">
        <v>48</v>
      </c>
      <c r="R2187" t="s">
        <v>223</v>
      </c>
      <c r="S2187" t="s">
        <v>139</v>
      </c>
      <c r="T2187" t="s">
        <v>51</v>
      </c>
      <c r="U2187" t="s">
        <v>353</v>
      </c>
      <c r="V2187">
        <v>1.1499999999999999</v>
      </c>
      <c r="W2187" s="1">
        <v>1808.95</v>
      </c>
      <c r="X2187">
        <v>1</v>
      </c>
      <c r="Y2187">
        <v>6.25</v>
      </c>
      <c r="Z2187">
        <v>4</v>
      </c>
      <c r="AA2187">
        <v>1.5625</v>
      </c>
      <c r="AB2187" s="2">
        <v>0.140625</v>
      </c>
      <c r="AC2187" s="1">
        <v>-221.20312500000003</v>
      </c>
      <c r="AD2187" s="7">
        <v>43488</v>
      </c>
      <c r="AE2187" s="7">
        <v>43488</v>
      </c>
      <c r="AF2187">
        <v>0</v>
      </c>
      <c r="AG2187" t="s">
        <v>53</v>
      </c>
      <c r="AH2187" s="2">
        <v>0</v>
      </c>
      <c r="AI2187" s="1">
        <v>0</v>
      </c>
      <c r="AJ2187" s="1">
        <v>0</v>
      </c>
      <c r="AK2187" s="6" t="str">
        <f>+IF(Tabla1[[#This Row],[REQUEST_TY]]="SR MANTENIMIENTO CORRECTIVO", "EMERGENCIA", "OTROS")</f>
        <v>EMERGENCIA</v>
      </c>
      <c r="AL2187" s="6" t="str">
        <f>+_xlfn.IFS(Tabla1[[#This Row],[Veces obj]]&lt;=1,"0-1",Tabla1[[#This Row],[Veces obj]]&lt;=2,"1-2",Tabla1[[#This Row],[Veces obj]]&lt;=3,"2-3",TRUE,"&gt;3")</f>
        <v>1-2</v>
      </c>
      <c r="AM2187" s="6" t="str">
        <f>+_xlfn.IFS(MONTH(Tabla1[[#This Row],[MES]])&lt;=3,"Q1",MONTH(Tabla1[[#This Row],[MES]])&lt;=6,"Q2",MONTH(Tabla1[[#This Row],[MES]])&lt;=9,"Q3",TRUE,"Q4")</f>
        <v>Q1</v>
      </c>
      <c r="AN2187" t="str">
        <f>+IFERROR(VLOOKUP(Tabla1[[#This Row],[CUENTA]],CTAS[],2,0),"OTROS")</f>
        <v>OTROS</v>
      </c>
      <c r="AP2187" t="str">
        <f>+IFERROR(VLOOKUP(Tabla1[[#This Row],[EMPLEADO]],IS[],3,0),"OTROS")</f>
        <v>OTROS</v>
      </c>
      <c r="AQ2187" t="str">
        <f>+IFERROR(VLOOKUP(Tabla1[[#This Row],[EMPLEADO]],IS[[NÓMINA]:[INGENIERO]],2,0),"OTROS")</f>
        <v>OTROS</v>
      </c>
    </row>
    <row r="2188" spans="1:43" x14ac:dyDescent="0.25">
      <c r="A2188" t="s">
        <v>36</v>
      </c>
      <c r="B2188">
        <v>1</v>
      </c>
      <c r="C2188" t="s">
        <v>4234</v>
      </c>
      <c r="D2188" t="s">
        <v>38</v>
      </c>
      <c r="E2188" t="s">
        <v>4235</v>
      </c>
      <c r="F2188" t="s">
        <v>4236</v>
      </c>
      <c r="G2188" s="17" t="s">
        <v>4237</v>
      </c>
      <c r="H2188" t="s">
        <v>271</v>
      </c>
      <c r="I2188" t="s">
        <v>43</v>
      </c>
      <c r="J2188" t="s">
        <v>8</v>
      </c>
      <c r="K2188" t="s">
        <v>4238</v>
      </c>
      <c r="L2188" t="s">
        <v>4239</v>
      </c>
      <c r="M2188" t="s">
        <v>1269</v>
      </c>
      <c r="N2188">
        <v>0</v>
      </c>
      <c r="O2188" t="s">
        <v>105</v>
      </c>
      <c r="P2188">
        <v>47</v>
      </c>
      <c r="Q2188" t="s">
        <v>82</v>
      </c>
      <c r="R2188" t="s">
        <v>63</v>
      </c>
      <c r="S2188" t="s">
        <v>64</v>
      </c>
      <c r="T2188" t="s">
        <v>51</v>
      </c>
      <c r="U2188" t="s">
        <v>83</v>
      </c>
      <c r="V2188">
        <v>1.05</v>
      </c>
      <c r="W2188" s="1">
        <v>687.75</v>
      </c>
      <c r="X2188">
        <v>1</v>
      </c>
      <c r="Y2188">
        <v>7.82</v>
      </c>
      <c r="Z2188">
        <v>5</v>
      </c>
      <c r="AA2188">
        <v>1.5640000000000001</v>
      </c>
      <c r="AB2188" s="2">
        <v>0.14100000000000001</v>
      </c>
      <c r="AC2188" s="1">
        <v>-92.355000000000004</v>
      </c>
      <c r="AD2188" s="7">
        <v>43488</v>
      </c>
      <c r="AE2188" s="7">
        <v>43488</v>
      </c>
      <c r="AF2188">
        <v>0</v>
      </c>
      <c r="AG2188" t="s">
        <v>53</v>
      </c>
      <c r="AH2188" s="2">
        <v>0</v>
      </c>
      <c r="AI2188" s="1">
        <v>0</v>
      </c>
      <c r="AJ2188" s="1">
        <v>0</v>
      </c>
      <c r="AK2188" s="6" t="str">
        <f>+IF(Tabla1[[#This Row],[REQUEST_TY]]="SR MANTENIMIENTO CORRECTIVO", "EMERGENCIA", "OTROS")</f>
        <v>EMERGENCIA</v>
      </c>
      <c r="AL2188" s="6" t="str">
        <f>+_xlfn.IFS(Tabla1[[#This Row],[Veces obj]]&lt;=1,"0-1",Tabla1[[#This Row],[Veces obj]]&lt;=2,"1-2",Tabla1[[#This Row],[Veces obj]]&lt;=3,"2-3",TRUE,"&gt;3")</f>
        <v>1-2</v>
      </c>
      <c r="AM2188" s="6" t="str">
        <f>+_xlfn.IFS(MONTH(Tabla1[[#This Row],[MES]])&lt;=3,"Q1",MONTH(Tabla1[[#This Row],[MES]])&lt;=6,"Q2",MONTH(Tabla1[[#This Row],[MES]])&lt;=9,"Q3",TRUE,"Q4")</f>
        <v>Q1</v>
      </c>
      <c r="AN2188" t="str">
        <f>+IFERROR(VLOOKUP(Tabla1[[#This Row],[CUENTA]],CTAS[],2,0),"OTROS")</f>
        <v>OTROS</v>
      </c>
      <c r="AP2188" t="str">
        <f>+IFERROR(VLOOKUP(Tabla1[[#This Row],[EMPLEADO]],IS[],3,0),"OTROS")</f>
        <v>OTROS</v>
      </c>
      <c r="AQ2188" t="str">
        <f>+IFERROR(VLOOKUP(Tabla1[[#This Row],[EMPLEADO]],IS[[NÓMINA]:[INGENIERO]],2,0),"OTROS")</f>
        <v>OTROS</v>
      </c>
    </row>
    <row r="2189" spans="1:43" x14ac:dyDescent="0.25">
      <c r="A2189" t="s">
        <v>36</v>
      </c>
      <c r="B2189">
        <v>1</v>
      </c>
      <c r="C2189" t="s">
        <v>4240</v>
      </c>
      <c r="D2189" t="s">
        <v>38</v>
      </c>
      <c r="E2189" t="s">
        <v>76</v>
      </c>
      <c r="F2189" t="s">
        <v>4241</v>
      </c>
      <c r="G2189" s="17" t="s">
        <v>4242</v>
      </c>
      <c r="H2189" t="s">
        <v>253</v>
      </c>
      <c r="I2189" t="s">
        <v>43</v>
      </c>
      <c r="J2189" t="s">
        <v>8</v>
      </c>
      <c r="K2189" t="s">
        <v>59</v>
      </c>
      <c r="L2189" t="s">
        <v>2819</v>
      </c>
      <c r="M2189" t="s">
        <v>2820</v>
      </c>
      <c r="N2189">
        <v>0</v>
      </c>
      <c r="O2189" t="s">
        <v>47</v>
      </c>
      <c r="P2189">
        <v>27</v>
      </c>
      <c r="Q2189" t="s">
        <v>62</v>
      </c>
      <c r="R2189" t="s">
        <v>63</v>
      </c>
      <c r="S2189" t="s">
        <v>64</v>
      </c>
      <c r="T2189" t="s">
        <v>51</v>
      </c>
      <c r="U2189" t="s">
        <v>65</v>
      </c>
      <c r="V2189">
        <v>0.8</v>
      </c>
      <c r="W2189" s="1">
        <v>1092</v>
      </c>
      <c r="X2189">
        <v>1</v>
      </c>
      <c r="Y2189">
        <v>7.83</v>
      </c>
      <c r="Z2189">
        <v>5</v>
      </c>
      <c r="AA2189">
        <v>1.5660000000000001</v>
      </c>
      <c r="AB2189" s="2">
        <v>0.14150000000000001</v>
      </c>
      <c r="AC2189" s="1">
        <v>-193.14750000000001</v>
      </c>
      <c r="AD2189" s="7">
        <v>43488</v>
      </c>
      <c r="AE2189" s="7">
        <v>43488</v>
      </c>
      <c r="AF2189">
        <v>0</v>
      </c>
      <c r="AG2189" t="s">
        <v>53</v>
      </c>
      <c r="AH2189" s="2">
        <v>0</v>
      </c>
      <c r="AI2189" s="1">
        <v>0</v>
      </c>
      <c r="AJ2189" s="1">
        <v>0</v>
      </c>
      <c r="AK2189" s="6" t="str">
        <f>+IF(Tabla1[[#This Row],[REQUEST_TY]]="SR MANTENIMIENTO CORRECTIVO", "EMERGENCIA", "OTROS")</f>
        <v>EMERGENCIA</v>
      </c>
      <c r="AL2189" s="6" t="str">
        <f>+_xlfn.IFS(Tabla1[[#This Row],[Veces obj]]&lt;=1,"0-1",Tabla1[[#This Row],[Veces obj]]&lt;=2,"1-2",Tabla1[[#This Row],[Veces obj]]&lt;=3,"2-3",TRUE,"&gt;3")</f>
        <v>1-2</v>
      </c>
      <c r="AM2189" s="6" t="str">
        <f>+_xlfn.IFS(MONTH(Tabla1[[#This Row],[MES]])&lt;=3,"Q1",MONTH(Tabla1[[#This Row],[MES]])&lt;=6,"Q2",MONTH(Tabla1[[#This Row],[MES]])&lt;=9,"Q3",TRUE,"Q4")</f>
        <v>Q1</v>
      </c>
      <c r="AN2189" t="str">
        <f>+IFERROR(VLOOKUP(Tabla1[[#This Row],[CUENTA]],CTAS[],2,0),"OTROS")</f>
        <v>OTROS</v>
      </c>
      <c r="AP2189" t="str">
        <f>+IFERROR(VLOOKUP(Tabla1[[#This Row],[EMPLEADO]],IS[],3,0),"OTROS")</f>
        <v>OTROS</v>
      </c>
      <c r="AQ2189" t="str">
        <f>+IFERROR(VLOOKUP(Tabla1[[#This Row],[EMPLEADO]],IS[[NÓMINA]:[INGENIERO]],2,0),"OTROS")</f>
        <v>OTROS</v>
      </c>
    </row>
    <row r="2190" spans="1:43" x14ac:dyDescent="0.25">
      <c r="A2190" t="s">
        <v>36</v>
      </c>
      <c r="B2190">
        <v>1</v>
      </c>
      <c r="C2190" t="s">
        <v>4243</v>
      </c>
      <c r="D2190" t="s">
        <v>38</v>
      </c>
      <c r="E2190" t="s">
        <v>558</v>
      </c>
      <c r="F2190" t="s">
        <v>4244</v>
      </c>
      <c r="G2190" s="17" t="s">
        <v>3437</v>
      </c>
      <c r="H2190" t="s">
        <v>101</v>
      </c>
      <c r="I2190" t="s">
        <v>43</v>
      </c>
      <c r="J2190" t="s">
        <v>8</v>
      </c>
      <c r="K2190" t="s">
        <v>798</v>
      </c>
      <c r="L2190" t="s">
        <v>2274</v>
      </c>
      <c r="M2190" t="s">
        <v>1269</v>
      </c>
      <c r="N2190">
        <v>1</v>
      </c>
      <c r="O2190" t="s">
        <v>105</v>
      </c>
      <c r="P2190">
        <v>65</v>
      </c>
      <c r="Q2190" t="s">
        <v>48</v>
      </c>
      <c r="R2190" t="s">
        <v>95</v>
      </c>
      <c r="S2190" t="s">
        <v>64</v>
      </c>
      <c r="T2190" t="s">
        <v>51</v>
      </c>
      <c r="U2190" t="s">
        <v>96</v>
      </c>
      <c r="V2190">
        <v>1.1000000000000001</v>
      </c>
      <c r="W2190" s="1">
        <v>0</v>
      </c>
      <c r="X2190">
        <v>1</v>
      </c>
      <c r="Y2190">
        <v>7.94</v>
      </c>
      <c r="Z2190">
        <v>5</v>
      </c>
      <c r="AA2190">
        <v>1.5880000000000001</v>
      </c>
      <c r="AB2190" s="2">
        <v>0.14700000000000002</v>
      </c>
      <c r="AC2190" s="1">
        <v>0</v>
      </c>
      <c r="AD2190" s="7">
        <v>43465</v>
      </c>
      <c r="AE2190" s="7">
        <v>43467</v>
      </c>
      <c r="AF2190">
        <v>1</v>
      </c>
      <c r="AG2190" t="s">
        <v>53</v>
      </c>
      <c r="AH2190" s="2">
        <v>0</v>
      </c>
      <c r="AI2190" s="1">
        <v>0</v>
      </c>
      <c r="AJ2190" s="1">
        <v>0</v>
      </c>
      <c r="AK2190" s="6" t="str">
        <f>+IF(Tabla1[[#This Row],[REQUEST_TY]]="SR MANTENIMIENTO CORRECTIVO", "EMERGENCIA", "OTROS")</f>
        <v>EMERGENCIA</v>
      </c>
      <c r="AL2190" s="6" t="str">
        <f>+_xlfn.IFS(Tabla1[[#This Row],[Veces obj]]&lt;=1,"0-1",Tabla1[[#This Row],[Veces obj]]&lt;=2,"1-2",Tabla1[[#This Row],[Veces obj]]&lt;=3,"2-3",TRUE,"&gt;3")</f>
        <v>1-2</v>
      </c>
      <c r="AM2190" s="6" t="str">
        <f>+_xlfn.IFS(MONTH(Tabla1[[#This Row],[MES]])&lt;=3,"Q1",MONTH(Tabla1[[#This Row],[MES]])&lt;=6,"Q2",MONTH(Tabla1[[#This Row],[MES]])&lt;=9,"Q3",TRUE,"Q4")</f>
        <v>Q1</v>
      </c>
      <c r="AN2190" t="str">
        <f>+IFERROR(VLOOKUP(Tabla1[[#This Row],[CUENTA]],CTAS[],2,0),"OTROS")</f>
        <v>OTROS</v>
      </c>
      <c r="AP2190" t="str">
        <f>+IFERROR(VLOOKUP(Tabla1[[#This Row],[EMPLEADO]],IS[],3,0),"OTROS")</f>
        <v>OTROS</v>
      </c>
      <c r="AQ2190" t="str">
        <f>+IFERROR(VLOOKUP(Tabla1[[#This Row],[EMPLEADO]],IS[[NÓMINA]:[INGENIERO]],2,0),"OTROS")</f>
        <v>OTROS</v>
      </c>
    </row>
    <row r="2191" spans="1:43" x14ac:dyDescent="0.25">
      <c r="A2191" t="s">
        <v>36</v>
      </c>
      <c r="B2191">
        <v>1</v>
      </c>
      <c r="C2191" t="s">
        <v>4245</v>
      </c>
      <c r="D2191" t="s">
        <v>38</v>
      </c>
      <c r="E2191" t="s">
        <v>76</v>
      </c>
      <c r="F2191" t="s">
        <v>4246</v>
      </c>
      <c r="G2191" s="17" t="s">
        <v>4247</v>
      </c>
      <c r="H2191" t="s">
        <v>586</v>
      </c>
      <c r="I2191" t="s">
        <v>43</v>
      </c>
      <c r="J2191" t="s">
        <v>8</v>
      </c>
      <c r="K2191" t="s">
        <v>59</v>
      </c>
      <c r="L2191" t="s">
        <v>2686</v>
      </c>
      <c r="M2191" t="s">
        <v>2687</v>
      </c>
      <c r="N2191">
        <v>0</v>
      </c>
      <c r="O2191" t="s">
        <v>47</v>
      </c>
      <c r="P2191">
        <v>27</v>
      </c>
      <c r="Q2191" t="s">
        <v>62</v>
      </c>
      <c r="R2191" t="s">
        <v>63</v>
      </c>
      <c r="S2191" t="s">
        <v>64</v>
      </c>
      <c r="T2191" t="s">
        <v>51</v>
      </c>
      <c r="U2191" t="s">
        <v>65</v>
      </c>
      <c r="V2191">
        <v>0.8</v>
      </c>
      <c r="W2191" s="1">
        <v>1092</v>
      </c>
      <c r="X2191">
        <v>1</v>
      </c>
      <c r="Y2191">
        <v>8</v>
      </c>
      <c r="Z2191">
        <v>5</v>
      </c>
      <c r="AA2191">
        <v>1.6</v>
      </c>
      <c r="AB2191" s="2">
        <v>0.15000000000000002</v>
      </c>
      <c r="AC2191" s="1">
        <v>-204.75000000000003</v>
      </c>
      <c r="AD2191" s="7">
        <v>43475</v>
      </c>
      <c r="AE2191" s="7">
        <v>43475</v>
      </c>
      <c r="AF2191">
        <v>0</v>
      </c>
      <c r="AG2191" t="s">
        <v>53</v>
      </c>
      <c r="AH2191" s="2">
        <v>0</v>
      </c>
      <c r="AI2191" s="1">
        <v>0</v>
      </c>
      <c r="AJ2191" s="1">
        <v>0</v>
      </c>
      <c r="AK2191" s="6" t="str">
        <f>+IF(Tabla1[[#This Row],[REQUEST_TY]]="SR MANTENIMIENTO CORRECTIVO", "EMERGENCIA", "OTROS")</f>
        <v>EMERGENCIA</v>
      </c>
      <c r="AL2191" s="6" t="str">
        <f>+_xlfn.IFS(Tabla1[[#This Row],[Veces obj]]&lt;=1,"0-1",Tabla1[[#This Row],[Veces obj]]&lt;=2,"1-2",Tabla1[[#This Row],[Veces obj]]&lt;=3,"2-3",TRUE,"&gt;3")</f>
        <v>1-2</v>
      </c>
      <c r="AM2191" s="6" t="str">
        <f>+_xlfn.IFS(MONTH(Tabla1[[#This Row],[MES]])&lt;=3,"Q1",MONTH(Tabla1[[#This Row],[MES]])&lt;=6,"Q2",MONTH(Tabla1[[#This Row],[MES]])&lt;=9,"Q3",TRUE,"Q4")</f>
        <v>Q1</v>
      </c>
      <c r="AN2191" t="str">
        <f>+IFERROR(VLOOKUP(Tabla1[[#This Row],[CUENTA]],CTAS[],2,0),"OTROS")</f>
        <v>OTROS</v>
      </c>
      <c r="AP2191" t="str">
        <f>+IFERROR(VLOOKUP(Tabla1[[#This Row],[EMPLEADO]],IS[],3,0),"OTROS")</f>
        <v>OTROS</v>
      </c>
      <c r="AQ2191" t="str">
        <f>+IFERROR(VLOOKUP(Tabla1[[#This Row],[EMPLEADO]],IS[[NÓMINA]:[INGENIERO]],2,0),"OTROS")</f>
        <v>OTROS</v>
      </c>
    </row>
    <row r="2192" spans="1:43" x14ac:dyDescent="0.25">
      <c r="A2192" t="s">
        <v>36</v>
      </c>
      <c r="B2192">
        <v>1</v>
      </c>
      <c r="C2192" t="s">
        <v>4248</v>
      </c>
      <c r="D2192" t="s">
        <v>38</v>
      </c>
      <c r="E2192" t="s">
        <v>694</v>
      </c>
      <c r="F2192" t="s">
        <v>4249</v>
      </c>
      <c r="G2192" s="17" t="s">
        <v>696</v>
      </c>
      <c r="H2192" t="s">
        <v>136</v>
      </c>
      <c r="I2192" t="s">
        <v>43</v>
      </c>
      <c r="J2192" t="s">
        <v>8</v>
      </c>
      <c r="K2192" t="s">
        <v>59</v>
      </c>
      <c r="L2192" t="s">
        <v>697</v>
      </c>
      <c r="M2192" t="s">
        <v>698</v>
      </c>
      <c r="N2192">
        <v>0</v>
      </c>
      <c r="O2192" t="s">
        <v>47</v>
      </c>
      <c r="P2192">
        <v>18</v>
      </c>
      <c r="Q2192" t="s">
        <v>62</v>
      </c>
      <c r="R2192" t="s">
        <v>138</v>
      </c>
      <c r="S2192" t="s">
        <v>139</v>
      </c>
      <c r="T2192" t="s">
        <v>208</v>
      </c>
      <c r="U2192" t="s">
        <v>262</v>
      </c>
      <c r="V2192">
        <v>1.05</v>
      </c>
      <c r="W2192" s="1">
        <v>1651.6500000000003</v>
      </c>
      <c r="X2192">
        <v>1</v>
      </c>
      <c r="Y2192">
        <v>9.67</v>
      </c>
      <c r="Z2192">
        <v>6</v>
      </c>
      <c r="AA2192">
        <v>1.6116666666666666</v>
      </c>
      <c r="AB2192" s="2">
        <v>0.15291666666666665</v>
      </c>
      <c r="AC2192" s="1">
        <v>-240.53791666666666</v>
      </c>
      <c r="AD2192" s="7">
        <v>43469</v>
      </c>
      <c r="AE2192" s="7">
        <v>43469</v>
      </c>
      <c r="AF2192">
        <v>0</v>
      </c>
      <c r="AG2192" t="s">
        <v>53</v>
      </c>
      <c r="AH2192" s="2">
        <v>0</v>
      </c>
      <c r="AI2192" s="1">
        <v>0</v>
      </c>
      <c r="AJ2192" s="1">
        <v>0</v>
      </c>
      <c r="AK2192" s="6" t="str">
        <f>+IF(Tabla1[[#This Row],[REQUEST_TY]]="SR MANTENIMIENTO CORRECTIVO", "EMERGENCIA", "OTROS")</f>
        <v>EMERGENCIA</v>
      </c>
      <c r="AL2192" s="6" t="str">
        <f>+_xlfn.IFS(Tabla1[[#This Row],[Veces obj]]&lt;=1,"0-1",Tabla1[[#This Row],[Veces obj]]&lt;=2,"1-2",Tabla1[[#This Row],[Veces obj]]&lt;=3,"2-3",TRUE,"&gt;3")</f>
        <v>1-2</v>
      </c>
      <c r="AM2192" s="6" t="str">
        <f>+_xlfn.IFS(MONTH(Tabla1[[#This Row],[MES]])&lt;=3,"Q1",MONTH(Tabla1[[#This Row],[MES]])&lt;=6,"Q2",MONTH(Tabla1[[#This Row],[MES]])&lt;=9,"Q3",TRUE,"Q4")</f>
        <v>Q1</v>
      </c>
      <c r="AN2192" t="str">
        <f>+IFERROR(VLOOKUP(Tabla1[[#This Row],[CUENTA]],CTAS[],2,0),"OTROS")</f>
        <v>OTROS</v>
      </c>
      <c r="AP2192" t="str">
        <f>+IFERROR(VLOOKUP(Tabla1[[#This Row],[EMPLEADO]],IS[],3,0),"OTROS")</f>
        <v>OTROS</v>
      </c>
      <c r="AQ2192" t="str">
        <f>+IFERROR(VLOOKUP(Tabla1[[#This Row],[EMPLEADO]],IS[[NÓMINA]:[INGENIERO]],2,0),"OTROS")</f>
        <v>OTROS</v>
      </c>
    </row>
    <row r="2193" spans="1:43" x14ac:dyDescent="0.25">
      <c r="A2193" t="s">
        <v>4444</v>
      </c>
      <c r="B2193">
        <v>1</v>
      </c>
      <c r="C2193" t="s">
        <v>4945</v>
      </c>
      <c r="D2193" t="s">
        <v>38</v>
      </c>
      <c r="E2193" t="s">
        <v>332</v>
      </c>
      <c r="F2193" t="s">
        <v>4946</v>
      </c>
      <c r="G2193" s="17" t="s">
        <v>4947</v>
      </c>
      <c r="H2193" t="s">
        <v>1572</v>
      </c>
      <c r="I2193" t="s">
        <v>43</v>
      </c>
      <c r="J2193" t="s">
        <v>8</v>
      </c>
      <c r="K2193" t="s">
        <v>59</v>
      </c>
      <c r="L2193" t="s">
        <v>2800</v>
      </c>
      <c r="M2193" t="s">
        <v>1707</v>
      </c>
      <c r="N2193">
        <v>0</v>
      </c>
      <c r="O2193" t="s">
        <v>47</v>
      </c>
      <c r="P2193">
        <v>38</v>
      </c>
      <c r="Q2193" t="s">
        <v>82</v>
      </c>
      <c r="R2193" t="s">
        <v>317</v>
      </c>
      <c r="S2193" t="s">
        <v>318</v>
      </c>
      <c r="T2193" t="s">
        <v>51</v>
      </c>
      <c r="U2193" t="s">
        <v>140</v>
      </c>
      <c r="V2193">
        <v>1.1000000000000001</v>
      </c>
      <c r="W2193" s="1">
        <v>1730.3000000000004</v>
      </c>
      <c r="X2193">
        <v>1</v>
      </c>
      <c r="Y2193">
        <v>6.5</v>
      </c>
      <c r="Z2193">
        <v>4</v>
      </c>
      <c r="AA2193">
        <v>1.625</v>
      </c>
      <c r="AB2193" s="2">
        <v>0.15625</v>
      </c>
      <c r="AC2193" s="1">
        <v>-245.78125000000003</v>
      </c>
      <c r="AD2193" s="7">
        <v>43501</v>
      </c>
      <c r="AE2193" s="7">
        <v>43502</v>
      </c>
      <c r="AF2193">
        <v>1</v>
      </c>
      <c r="AG2193" t="s">
        <v>53</v>
      </c>
      <c r="AH2193" s="2">
        <v>0</v>
      </c>
      <c r="AI2193" s="1">
        <v>0</v>
      </c>
      <c r="AJ2193" s="1">
        <v>0</v>
      </c>
      <c r="AK2193" s="6" t="str">
        <f>+IF(Tabla1[[#This Row],[REQUEST_TY]]="SR MANTENIMIENTO CORRECTIVO", "EMERGENCIA", "OTROS")</f>
        <v>EMERGENCIA</v>
      </c>
      <c r="AL2193" s="6" t="str">
        <f>+_xlfn.IFS(Tabla1[[#This Row],[Veces obj]]&lt;=1,"0-1",Tabla1[[#This Row],[Veces obj]]&lt;=2,"1-2",Tabla1[[#This Row],[Veces obj]]&lt;=3,"2-3",TRUE,"&gt;3")</f>
        <v>1-2</v>
      </c>
      <c r="AM2193" s="6" t="str">
        <f>+_xlfn.IFS(MONTH(Tabla1[[#This Row],[MES]])&lt;=3,"Q1",MONTH(Tabla1[[#This Row],[MES]])&lt;=6,"Q2",MONTH(Tabla1[[#This Row],[MES]])&lt;=9,"Q3",TRUE,"Q4")</f>
        <v>Q1</v>
      </c>
      <c r="AN2193" t="str">
        <f>+IFERROR(VLOOKUP(Tabla1[[#This Row],[CUENTA]],CTAS[],2,0),"OTROS")</f>
        <v>OTROS</v>
      </c>
      <c r="AP2193" t="str">
        <f>+IFERROR(VLOOKUP(Tabla1[[#This Row],[EMPLEADO]],IS[],3,0),"OTROS")</f>
        <v>OTROS</v>
      </c>
      <c r="AQ2193" t="str">
        <f>+IFERROR(VLOOKUP(Tabla1[[#This Row],[EMPLEADO]],IS[[NÓMINA]:[INGENIERO]],2,0),"OTROS")</f>
        <v>OTROS</v>
      </c>
    </row>
    <row r="2194" spans="1:43" x14ac:dyDescent="0.25">
      <c r="A2194" t="s">
        <v>4444</v>
      </c>
      <c r="B2194">
        <v>1</v>
      </c>
      <c r="C2194" t="s">
        <v>5752</v>
      </c>
      <c r="D2194" t="s">
        <v>38</v>
      </c>
      <c r="E2194" t="s">
        <v>332</v>
      </c>
      <c r="F2194" t="s">
        <v>5753</v>
      </c>
      <c r="G2194" s="17" t="s">
        <v>5598</v>
      </c>
      <c r="H2194" t="s">
        <v>574</v>
      </c>
      <c r="I2194" t="s">
        <v>43</v>
      </c>
      <c r="J2194" t="s">
        <v>8</v>
      </c>
      <c r="K2194" t="s">
        <v>59</v>
      </c>
      <c r="L2194" t="s">
        <v>4323</v>
      </c>
      <c r="M2194" t="s">
        <v>4324</v>
      </c>
      <c r="N2194">
        <v>0</v>
      </c>
      <c r="O2194" t="s">
        <v>47</v>
      </c>
      <c r="P2194">
        <v>2</v>
      </c>
      <c r="Q2194" t="s">
        <v>388</v>
      </c>
      <c r="R2194" t="s">
        <v>317</v>
      </c>
      <c r="S2194" t="s">
        <v>318</v>
      </c>
      <c r="T2194" t="s">
        <v>51</v>
      </c>
      <c r="U2194" t="s">
        <v>872</v>
      </c>
      <c r="V2194">
        <v>0</v>
      </c>
      <c r="W2194" s="1">
        <v>0</v>
      </c>
      <c r="X2194">
        <v>1</v>
      </c>
      <c r="Y2194">
        <v>6.52</v>
      </c>
      <c r="Z2194">
        <v>4</v>
      </c>
      <c r="AA2194">
        <v>1.63</v>
      </c>
      <c r="AB2194" s="2">
        <v>0.15749999999999997</v>
      </c>
      <c r="AC2194" s="1">
        <v>-247.7475</v>
      </c>
      <c r="AD2194" s="7">
        <v>43508</v>
      </c>
      <c r="AE2194" s="7">
        <v>43509</v>
      </c>
      <c r="AF2194">
        <v>1</v>
      </c>
      <c r="AG2194" t="s">
        <v>53</v>
      </c>
      <c r="AH2194" s="2">
        <v>0</v>
      </c>
      <c r="AI2194" s="1">
        <v>0</v>
      </c>
      <c r="AJ2194" s="1">
        <v>0</v>
      </c>
      <c r="AK2194" s="6" t="str">
        <f>+IF(Tabla1[[#This Row],[REQUEST_TY]]="SR MANTENIMIENTO CORRECTIVO", "EMERGENCIA", "OTROS")</f>
        <v>EMERGENCIA</v>
      </c>
      <c r="AL2194" s="6" t="str">
        <f>+_xlfn.IFS(Tabla1[[#This Row],[Veces obj]]&lt;=1,"0-1",Tabla1[[#This Row],[Veces obj]]&lt;=2,"1-2",Tabla1[[#This Row],[Veces obj]]&lt;=3,"2-3",TRUE,"&gt;3")</f>
        <v>1-2</v>
      </c>
      <c r="AM2194" s="6" t="str">
        <f>+_xlfn.IFS(MONTH(Tabla1[[#This Row],[MES]])&lt;=3,"Q1",MONTH(Tabla1[[#This Row],[MES]])&lt;=6,"Q2",MONTH(Tabla1[[#This Row],[MES]])&lt;=9,"Q3",TRUE,"Q4")</f>
        <v>Q1</v>
      </c>
      <c r="AN2194" t="str">
        <f>+IFERROR(VLOOKUP(Tabla1[[#This Row],[CUENTA]],CTAS[],2,0),"OTROS")</f>
        <v>OTROS</v>
      </c>
      <c r="AP2194" t="str">
        <f>+IFERROR(VLOOKUP(Tabla1[[#This Row],[EMPLEADO]],IS[],3,0),"OTROS")</f>
        <v>OTROS</v>
      </c>
      <c r="AQ2194" t="str">
        <f>+IFERROR(VLOOKUP(Tabla1[[#This Row],[EMPLEADO]],IS[[NÓMINA]:[INGENIERO]],2,0),"OTROS")</f>
        <v>OTROS</v>
      </c>
    </row>
    <row r="2195" spans="1:43" x14ac:dyDescent="0.25">
      <c r="A2195" t="s">
        <v>4444</v>
      </c>
      <c r="B2195">
        <v>1</v>
      </c>
      <c r="C2195" t="s">
        <v>6388</v>
      </c>
      <c r="D2195" t="s">
        <v>38</v>
      </c>
      <c r="E2195" t="s">
        <v>133</v>
      </c>
      <c r="F2195" t="s">
        <v>6387</v>
      </c>
      <c r="G2195" s="17" t="s">
        <v>2576</v>
      </c>
      <c r="H2195" t="s">
        <v>868</v>
      </c>
      <c r="I2195" t="s">
        <v>43</v>
      </c>
      <c r="J2195" t="s">
        <v>8</v>
      </c>
      <c r="K2195" t="s">
        <v>59</v>
      </c>
      <c r="L2195" t="s">
        <v>2577</v>
      </c>
      <c r="M2195" t="s">
        <v>2578</v>
      </c>
      <c r="N2195">
        <v>1</v>
      </c>
      <c r="O2195" t="s">
        <v>47</v>
      </c>
      <c r="P2195">
        <v>11</v>
      </c>
      <c r="Q2195" t="s">
        <v>194</v>
      </c>
      <c r="R2195" t="s">
        <v>138</v>
      </c>
      <c r="S2195" t="s">
        <v>139</v>
      </c>
      <c r="T2195" t="s">
        <v>51</v>
      </c>
      <c r="U2195" t="s">
        <v>224</v>
      </c>
      <c r="V2195">
        <v>0.8</v>
      </c>
      <c r="W2195" s="1">
        <v>0</v>
      </c>
      <c r="X2195">
        <v>1</v>
      </c>
      <c r="Y2195">
        <v>6.52</v>
      </c>
      <c r="Z2195">
        <v>4</v>
      </c>
      <c r="AA2195">
        <v>1.63</v>
      </c>
      <c r="AB2195" s="2">
        <v>0.15749999999999997</v>
      </c>
      <c r="AC2195" s="1">
        <v>-247.7475</v>
      </c>
      <c r="AD2195" s="7">
        <v>43514</v>
      </c>
      <c r="AE2195" s="7">
        <v>43514</v>
      </c>
      <c r="AF2195">
        <v>0</v>
      </c>
      <c r="AG2195" t="s">
        <v>53</v>
      </c>
      <c r="AH2195" s="2">
        <v>0</v>
      </c>
      <c r="AI2195" s="1">
        <v>0</v>
      </c>
      <c r="AJ2195" s="1">
        <v>0</v>
      </c>
      <c r="AK2195" s="6" t="str">
        <f>+IF(Tabla1[[#This Row],[REQUEST_TY]]="SR MANTENIMIENTO CORRECTIVO", "EMERGENCIA", "OTROS")</f>
        <v>EMERGENCIA</v>
      </c>
      <c r="AL2195" s="6" t="str">
        <f>+_xlfn.IFS(Tabla1[[#This Row],[Veces obj]]&lt;=1,"0-1",Tabla1[[#This Row],[Veces obj]]&lt;=2,"1-2",Tabla1[[#This Row],[Veces obj]]&lt;=3,"2-3",TRUE,"&gt;3")</f>
        <v>1-2</v>
      </c>
      <c r="AM2195" s="6" t="str">
        <f>+_xlfn.IFS(MONTH(Tabla1[[#This Row],[MES]])&lt;=3,"Q1",MONTH(Tabla1[[#This Row],[MES]])&lt;=6,"Q2",MONTH(Tabla1[[#This Row],[MES]])&lt;=9,"Q3",TRUE,"Q4")</f>
        <v>Q1</v>
      </c>
      <c r="AN2195" t="str">
        <f>+IFERROR(VLOOKUP(Tabla1[[#This Row],[CUENTA]],CTAS[],2,0),"OTROS")</f>
        <v>OTROS</v>
      </c>
      <c r="AP2195" t="str">
        <f>+IFERROR(VLOOKUP(Tabla1[[#This Row],[EMPLEADO]],IS[],3,0),"OTROS")</f>
        <v>OTROS</v>
      </c>
      <c r="AQ2195" t="str">
        <f>+IFERROR(VLOOKUP(Tabla1[[#This Row],[EMPLEADO]],IS[[NÓMINA]:[INGENIERO]],2,0),"OTROS")</f>
        <v>OTROS</v>
      </c>
    </row>
    <row r="2196" spans="1:43" x14ac:dyDescent="0.25">
      <c r="A2196" t="s">
        <v>4444</v>
      </c>
      <c r="B2196">
        <v>1</v>
      </c>
      <c r="C2196" t="s">
        <v>6548</v>
      </c>
      <c r="D2196" t="s">
        <v>4401</v>
      </c>
      <c r="E2196" t="s">
        <v>636</v>
      </c>
      <c r="F2196" t="s">
        <v>6549</v>
      </c>
      <c r="G2196" s="17" t="s">
        <v>6550</v>
      </c>
      <c r="H2196" t="s">
        <v>79</v>
      </c>
      <c r="I2196" t="s">
        <v>43</v>
      </c>
      <c r="J2196" t="s">
        <v>8</v>
      </c>
      <c r="K2196" t="s">
        <v>1480</v>
      </c>
      <c r="L2196" t="s">
        <v>1481</v>
      </c>
      <c r="M2196" t="s">
        <v>1482</v>
      </c>
      <c r="N2196">
        <v>0</v>
      </c>
      <c r="O2196" t="s">
        <v>47</v>
      </c>
      <c r="P2196" t="s">
        <v>822</v>
      </c>
      <c r="Q2196" t="s">
        <v>48</v>
      </c>
      <c r="R2196" t="s">
        <v>153</v>
      </c>
      <c r="S2196" t="s">
        <v>50</v>
      </c>
      <c r="T2196" t="s">
        <v>51</v>
      </c>
      <c r="U2196" t="s">
        <v>52</v>
      </c>
      <c r="V2196">
        <v>1</v>
      </c>
      <c r="W2196" s="1">
        <v>715.00000000000011</v>
      </c>
      <c r="X2196">
        <v>1</v>
      </c>
      <c r="Y2196">
        <v>8.17</v>
      </c>
      <c r="Z2196">
        <v>5</v>
      </c>
      <c r="AA2196">
        <v>1.6339999999999999</v>
      </c>
      <c r="AB2196" s="2">
        <v>0.15849999999999997</v>
      </c>
      <c r="AC2196" s="1">
        <v>-113.3275</v>
      </c>
      <c r="AD2196" s="7">
        <v>43516</v>
      </c>
      <c r="AE2196" s="7">
        <v>43520</v>
      </c>
      <c r="AF2196">
        <v>2</v>
      </c>
      <c r="AG2196" t="s">
        <v>1680</v>
      </c>
      <c r="AH2196" s="2">
        <v>0.25</v>
      </c>
      <c r="AI2196" s="1">
        <v>-178.75000000000003</v>
      </c>
      <c r="AJ2196" s="1">
        <v>0</v>
      </c>
      <c r="AK2196" s="6" t="str">
        <f>+IF(Tabla1[[#This Row],[REQUEST_TY]]="SR MANTENIMIENTO CORRECTIVO", "EMERGENCIA", "OTROS")</f>
        <v>OTROS</v>
      </c>
      <c r="AL2196" s="6" t="str">
        <f>+_xlfn.IFS(Tabla1[[#This Row],[Veces obj]]&lt;=1,"0-1",Tabla1[[#This Row],[Veces obj]]&lt;=2,"1-2",Tabla1[[#This Row],[Veces obj]]&lt;=3,"2-3",TRUE,"&gt;3")</f>
        <v>1-2</v>
      </c>
      <c r="AM2196" s="6" t="str">
        <f>+_xlfn.IFS(MONTH(Tabla1[[#This Row],[MES]])&lt;=3,"Q1",MONTH(Tabla1[[#This Row],[MES]])&lt;=6,"Q2",MONTH(Tabla1[[#This Row],[MES]])&lt;=9,"Q3",TRUE,"Q4")</f>
        <v>Q1</v>
      </c>
      <c r="AN2196" t="str">
        <f>+IFERROR(VLOOKUP(Tabla1[[#This Row],[CUENTA]],CTAS[],2,0),"OTROS")</f>
        <v>OTROS</v>
      </c>
      <c r="AP2196" t="str">
        <f>+IFERROR(VLOOKUP(Tabla1[[#This Row],[EMPLEADO]],IS[],3,0),"OTROS")</f>
        <v>OTROS</v>
      </c>
      <c r="AQ2196" t="str">
        <f>+IFERROR(VLOOKUP(Tabla1[[#This Row],[EMPLEADO]],IS[[NÓMINA]:[INGENIERO]],2,0),"OTROS")</f>
        <v>OTROS</v>
      </c>
    </row>
    <row r="2197" spans="1:43" x14ac:dyDescent="0.25">
      <c r="A2197" t="s">
        <v>36</v>
      </c>
      <c r="B2197">
        <v>1</v>
      </c>
      <c r="C2197" t="s">
        <v>4250</v>
      </c>
      <c r="D2197" t="s">
        <v>38</v>
      </c>
      <c r="E2197" t="s">
        <v>133</v>
      </c>
      <c r="F2197" t="s">
        <v>4251</v>
      </c>
      <c r="G2197" s="17" t="s">
        <v>4252</v>
      </c>
      <c r="H2197" t="s">
        <v>106</v>
      </c>
      <c r="I2197" t="s">
        <v>43</v>
      </c>
      <c r="J2197" t="s">
        <v>8</v>
      </c>
      <c r="K2197" t="s">
        <v>59</v>
      </c>
      <c r="L2197" t="s">
        <v>309</v>
      </c>
      <c r="M2197" t="s">
        <v>310</v>
      </c>
      <c r="N2197">
        <v>0</v>
      </c>
      <c r="O2197" t="s">
        <v>47</v>
      </c>
      <c r="P2197">
        <v>142</v>
      </c>
      <c r="Q2197" t="s">
        <v>48</v>
      </c>
      <c r="R2197" t="s">
        <v>138</v>
      </c>
      <c r="S2197" t="s">
        <v>139</v>
      </c>
      <c r="T2197" t="s">
        <v>51</v>
      </c>
      <c r="U2197" t="s">
        <v>353</v>
      </c>
      <c r="V2197">
        <v>1.1499999999999999</v>
      </c>
      <c r="W2197" s="1">
        <v>1808.95</v>
      </c>
      <c r="X2197">
        <v>1</v>
      </c>
      <c r="Y2197">
        <v>6.6</v>
      </c>
      <c r="Z2197">
        <v>4</v>
      </c>
      <c r="AA2197">
        <v>1.65</v>
      </c>
      <c r="AB2197" s="2">
        <v>0.16249999999999998</v>
      </c>
      <c r="AC2197" s="1">
        <v>-255.61250000000001</v>
      </c>
      <c r="AD2197" s="7">
        <v>43480</v>
      </c>
      <c r="AE2197" s="7">
        <v>43480</v>
      </c>
      <c r="AF2197">
        <v>0</v>
      </c>
      <c r="AG2197" t="s">
        <v>53</v>
      </c>
      <c r="AH2197" s="2">
        <v>0</v>
      </c>
      <c r="AI2197" s="1">
        <v>0</v>
      </c>
      <c r="AJ2197" s="1">
        <v>0</v>
      </c>
      <c r="AK2197" s="6" t="str">
        <f>+IF(Tabla1[[#This Row],[REQUEST_TY]]="SR MANTENIMIENTO CORRECTIVO", "EMERGENCIA", "OTROS")</f>
        <v>EMERGENCIA</v>
      </c>
      <c r="AL2197" s="6" t="str">
        <f>+_xlfn.IFS(Tabla1[[#This Row],[Veces obj]]&lt;=1,"0-1",Tabla1[[#This Row],[Veces obj]]&lt;=2,"1-2",Tabla1[[#This Row],[Veces obj]]&lt;=3,"2-3",TRUE,"&gt;3")</f>
        <v>1-2</v>
      </c>
      <c r="AM2197" s="6" t="str">
        <f>+_xlfn.IFS(MONTH(Tabla1[[#This Row],[MES]])&lt;=3,"Q1",MONTH(Tabla1[[#This Row],[MES]])&lt;=6,"Q2",MONTH(Tabla1[[#This Row],[MES]])&lt;=9,"Q3",TRUE,"Q4")</f>
        <v>Q1</v>
      </c>
      <c r="AN2197" t="str">
        <f>+IFERROR(VLOOKUP(Tabla1[[#This Row],[CUENTA]],CTAS[],2,0),"OTROS")</f>
        <v>OTROS</v>
      </c>
      <c r="AP2197" t="str">
        <f>+IFERROR(VLOOKUP(Tabla1[[#This Row],[EMPLEADO]],IS[],3,0),"OTROS")</f>
        <v>OTROS</v>
      </c>
      <c r="AQ2197" t="str">
        <f>+IFERROR(VLOOKUP(Tabla1[[#This Row],[EMPLEADO]],IS[[NÓMINA]:[INGENIERO]],2,0),"OTROS")</f>
        <v>OTROS</v>
      </c>
    </row>
    <row r="2198" spans="1:43" x14ac:dyDescent="0.25">
      <c r="A2198" t="s">
        <v>36</v>
      </c>
      <c r="B2198">
        <v>1</v>
      </c>
      <c r="C2198" t="s">
        <v>4253</v>
      </c>
      <c r="D2198" t="s">
        <v>38</v>
      </c>
      <c r="E2198" t="s">
        <v>133</v>
      </c>
      <c r="F2198" t="s">
        <v>4254</v>
      </c>
      <c r="G2198" s="17" t="s">
        <v>307</v>
      </c>
      <c r="H2198" t="s">
        <v>915</v>
      </c>
      <c r="I2198" t="s">
        <v>43</v>
      </c>
      <c r="J2198" t="s">
        <v>8</v>
      </c>
      <c r="K2198" t="s">
        <v>59</v>
      </c>
      <c r="L2198" t="s">
        <v>309</v>
      </c>
      <c r="M2198" t="s">
        <v>310</v>
      </c>
      <c r="N2198">
        <v>0</v>
      </c>
      <c r="O2198" t="s">
        <v>47</v>
      </c>
      <c r="P2198">
        <v>81</v>
      </c>
      <c r="Q2198" t="s">
        <v>48</v>
      </c>
      <c r="R2198" t="s">
        <v>138</v>
      </c>
      <c r="S2198" t="s">
        <v>139</v>
      </c>
      <c r="T2198" t="s">
        <v>51</v>
      </c>
      <c r="U2198" t="s">
        <v>353</v>
      </c>
      <c r="V2198">
        <v>1.1499999999999999</v>
      </c>
      <c r="W2198" s="1">
        <v>1808.95</v>
      </c>
      <c r="X2198">
        <v>1</v>
      </c>
      <c r="Y2198">
        <v>6.67</v>
      </c>
      <c r="Z2198">
        <v>4</v>
      </c>
      <c r="AA2198">
        <v>1.6675</v>
      </c>
      <c r="AB2198" s="2">
        <v>0.166875</v>
      </c>
      <c r="AC2198" s="1">
        <v>-262.49437500000005</v>
      </c>
      <c r="AD2198" s="7">
        <v>43472</v>
      </c>
      <c r="AE2198" s="7">
        <v>43472</v>
      </c>
      <c r="AF2198">
        <v>0</v>
      </c>
      <c r="AG2198" t="s">
        <v>53</v>
      </c>
      <c r="AH2198" s="2">
        <v>0</v>
      </c>
      <c r="AI2198" s="1">
        <v>0</v>
      </c>
      <c r="AJ2198" s="1">
        <v>0</v>
      </c>
      <c r="AK2198" s="6" t="str">
        <f>+IF(Tabla1[[#This Row],[REQUEST_TY]]="SR MANTENIMIENTO CORRECTIVO", "EMERGENCIA", "OTROS")</f>
        <v>EMERGENCIA</v>
      </c>
      <c r="AL2198" s="6" t="str">
        <f>+_xlfn.IFS(Tabla1[[#This Row],[Veces obj]]&lt;=1,"0-1",Tabla1[[#This Row],[Veces obj]]&lt;=2,"1-2",Tabla1[[#This Row],[Veces obj]]&lt;=3,"2-3",TRUE,"&gt;3")</f>
        <v>1-2</v>
      </c>
      <c r="AM2198" s="6" t="str">
        <f>+_xlfn.IFS(MONTH(Tabla1[[#This Row],[MES]])&lt;=3,"Q1",MONTH(Tabla1[[#This Row],[MES]])&lt;=6,"Q2",MONTH(Tabla1[[#This Row],[MES]])&lt;=9,"Q3",TRUE,"Q4")</f>
        <v>Q1</v>
      </c>
      <c r="AN2198" t="str">
        <f>+IFERROR(VLOOKUP(Tabla1[[#This Row],[CUENTA]],CTAS[],2,0),"OTROS")</f>
        <v>OTROS</v>
      </c>
      <c r="AP2198" t="str">
        <f>+IFERROR(VLOOKUP(Tabla1[[#This Row],[EMPLEADO]],IS[],3,0),"OTROS")</f>
        <v>OTROS</v>
      </c>
      <c r="AQ2198" t="str">
        <f>+IFERROR(VLOOKUP(Tabla1[[#This Row],[EMPLEADO]],IS[[NÓMINA]:[INGENIERO]],2,0),"OTROS")</f>
        <v>OTROS</v>
      </c>
    </row>
    <row r="2199" spans="1:43" x14ac:dyDescent="0.25">
      <c r="A2199" t="s">
        <v>36</v>
      </c>
      <c r="B2199">
        <v>1</v>
      </c>
      <c r="C2199" t="s">
        <v>4255</v>
      </c>
      <c r="D2199" t="s">
        <v>38</v>
      </c>
      <c r="E2199" t="s">
        <v>133</v>
      </c>
      <c r="F2199" t="s">
        <v>4256</v>
      </c>
      <c r="G2199" s="17" t="s">
        <v>2332</v>
      </c>
      <c r="H2199" t="s">
        <v>384</v>
      </c>
      <c r="I2199" t="s">
        <v>43</v>
      </c>
      <c r="J2199" t="s">
        <v>8</v>
      </c>
      <c r="K2199" t="s">
        <v>59</v>
      </c>
      <c r="L2199" t="s">
        <v>2333</v>
      </c>
      <c r="M2199" t="s">
        <v>387</v>
      </c>
      <c r="N2199">
        <v>0</v>
      </c>
      <c r="O2199" t="s">
        <v>47</v>
      </c>
      <c r="P2199">
        <v>8</v>
      </c>
      <c r="Q2199" t="s">
        <v>194</v>
      </c>
      <c r="R2199" t="s">
        <v>138</v>
      </c>
      <c r="S2199" t="s">
        <v>139</v>
      </c>
      <c r="T2199" t="s">
        <v>51</v>
      </c>
      <c r="U2199" t="s">
        <v>224</v>
      </c>
      <c r="V2199">
        <v>0.8</v>
      </c>
      <c r="W2199" s="1">
        <v>1258.4000000000003</v>
      </c>
      <c r="X2199">
        <v>1</v>
      </c>
      <c r="Y2199">
        <v>6.7</v>
      </c>
      <c r="Z2199">
        <v>4</v>
      </c>
      <c r="AA2199">
        <v>1.675</v>
      </c>
      <c r="AB2199" s="2">
        <v>0.16875000000000001</v>
      </c>
      <c r="AC2199" s="1">
        <v>-265.44375000000008</v>
      </c>
      <c r="AD2199" s="7">
        <v>43490</v>
      </c>
      <c r="AE2199" s="7">
        <v>43490</v>
      </c>
      <c r="AF2199">
        <v>0</v>
      </c>
      <c r="AG2199" t="s">
        <v>53</v>
      </c>
      <c r="AH2199" s="2">
        <v>0</v>
      </c>
      <c r="AI2199" s="1">
        <v>0</v>
      </c>
      <c r="AJ2199" s="1">
        <v>0</v>
      </c>
      <c r="AK2199" s="6" t="str">
        <f>+IF(Tabla1[[#This Row],[REQUEST_TY]]="SR MANTENIMIENTO CORRECTIVO", "EMERGENCIA", "OTROS")</f>
        <v>EMERGENCIA</v>
      </c>
      <c r="AL2199" s="6" t="str">
        <f>+_xlfn.IFS(Tabla1[[#This Row],[Veces obj]]&lt;=1,"0-1",Tabla1[[#This Row],[Veces obj]]&lt;=2,"1-2",Tabla1[[#This Row],[Veces obj]]&lt;=3,"2-3",TRUE,"&gt;3")</f>
        <v>1-2</v>
      </c>
      <c r="AM2199" s="6" t="str">
        <f>+_xlfn.IFS(MONTH(Tabla1[[#This Row],[MES]])&lt;=3,"Q1",MONTH(Tabla1[[#This Row],[MES]])&lt;=6,"Q2",MONTH(Tabla1[[#This Row],[MES]])&lt;=9,"Q3",TRUE,"Q4")</f>
        <v>Q1</v>
      </c>
      <c r="AN2199" t="str">
        <f>+IFERROR(VLOOKUP(Tabla1[[#This Row],[CUENTA]],CTAS[],2,0),"OTROS")</f>
        <v>OTROS</v>
      </c>
      <c r="AP2199" t="str">
        <f>+IFERROR(VLOOKUP(Tabla1[[#This Row],[EMPLEADO]],IS[],3,0),"OTROS")</f>
        <v>OTROS</v>
      </c>
      <c r="AQ2199" t="str">
        <f>+IFERROR(VLOOKUP(Tabla1[[#This Row],[EMPLEADO]],IS[[NÓMINA]:[INGENIERO]],2,0),"OTROS")</f>
        <v>OTROS</v>
      </c>
    </row>
    <row r="2200" spans="1:43" x14ac:dyDescent="0.25">
      <c r="A2200" t="s">
        <v>36</v>
      </c>
      <c r="B2200">
        <v>1</v>
      </c>
      <c r="C2200" t="s">
        <v>4257</v>
      </c>
      <c r="D2200" t="s">
        <v>38</v>
      </c>
      <c r="E2200" t="s">
        <v>348</v>
      </c>
      <c r="F2200" t="s">
        <v>4258</v>
      </c>
      <c r="G2200" s="17" t="s">
        <v>1710</v>
      </c>
      <c r="H2200" t="s">
        <v>213</v>
      </c>
      <c r="I2200" t="s">
        <v>43</v>
      </c>
      <c r="J2200" t="s">
        <v>8</v>
      </c>
      <c r="K2200" t="s">
        <v>102</v>
      </c>
      <c r="L2200" t="s">
        <v>1292</v>
      </c>
      <c r="M2200" t="s">
        <v>215</v>
      </c>
      <c r="N2200">
        <v>0</v>
      </c>
      <c r="O2200" t="s">
        <v>47</v>
      </c>
      <c r="P2200">
        <v>171</v>
      </c>
      <c r="Q2200" t="s">
        <v>48</v>
      </c>
      <c r="R2200" t="s">
        <v>223</v>
      </c>
      <c r="S2200" t="s">
        <v>139</v>
      </c>
      <c r="T2200" t="s">
        <v>51</v>
      </c>
      <c r="U2200" t="s">
        <v>353</v>
      </c>
      <c r="V2200">
        <v>1.1499999999999999</v>
      </c>
      <c r="W2200" s="1">
        <v>1808.95</v>
      </c>
      <c r="X2200">
        <v>1</v>
      </c>
      <c r="Y2200">
        <v>6.73</v>
      </c>
      <c r="Z2200">
        <v>4</v>
      </c>
      <c r="AA2200">
        <v>1.6825000000000001</v>
      </c>
      <c r="AB2200" s="2">
        <v>0.17062500000000003</v>
      </c>
      <c r="AC2200" s="1">
        <v>-268.39312500000005</v>
      </c>
      <c r="AD2200" s="7">
        <v>43481</v>
      </c>
      <c r="AE2200" s="7">
        <v>43481</v>
      </c>
      <c r="AF2200">
        <v>0</v>
      </c>
      <c r="AG2200" t="s">
        <v>53</v>
      </c>
      <c r="AH2200" s="2">
        <v>0</v>
      </c>
      <c r="AI2200" s="1">
        <v>0</v>
      </c>
      <c r="AJ2200" s="1">
        <v>0</v>
      </c>
      <c r="AK2200" s="6" t="str">
        <f>+IF(Tabla1[[#This Row],[REQUEST_TY]]="SR MANTENIMIENTO CORRECTIVO", "EMERGENCIA", "OTROS")</f>
        <v>EMERGENCIA</v>
      </c>
      <c r="AL2200" s="6" t="str">
        <f>+_xlfn.IFS(Tabla1[[#This Row],[Veces obj]]&lt;=1,"0-1",Tabla1[[#This Row],[Veces obj]]&lt;=2,"1-2",Tabla1[[#This Row],[Veces obj]]&lt;=3,"2-3",TRUE,"&gt;3")</f>
        <v>1-2</v>
      </c>
      <c r="AM2200" s="6" t="str">
        <f>+_xlfn.IFS(MONTH(Tabla1[[#This Row],[MES]])&lt;=3,"Q1",MONTH(Tabla1[[#This Row],[MES]])&lt;=6,"Q2",MONTH(Tabla1[[#This Row],[MES]])&lt;=9,"Q3",TRUE,"Q4")</f>
        <v>Q1</v>
      </c>
      <c r="AN2200" t="str">
        <f>+IFERROR(VLOOKUP(Tabla1[[#This Row],[CUENTA]],CTAS[],2,0),"OTROS")</f>
        <v>OTROS</v>
      </c>
      <c r="AP2200" t="str">
        <f>+IFERROR(VLOOKUP(Tabla1[[#This Row],[EMPLEADO]],IS[],3,0),"OTROS")</f>
        <v>OTROS</v>
      </c>
      <c r="AQ2200" t="str">
        <f>+IFERROR(VLOOKUP(Tabla1[[#This Row],[EMPLEADO]],IS[[NÓMINA]:[INGENIERO]],2,0),"OTROS")</f>
        <v>OTROS</v>
      </c>
    </row>
    <row r="2201" spans="1:43" x14ac:dyDescent="0.25">
      <c r="A2201" t="s">
        <v>4444</v>
      </c>
      <c r="B2201">
        <v>1</v>
      </c>
      <c r="C2201" t="s">
        <v>4540</v>
      </c>
      <c r="D2201" t="s">
        <v>38</v>
      </c>
      <c r="E2201" t="s">
        <v>789</v>
      </c>
      <c r="F2201" t="s">
        <v>4541</v>
      </c>
      <c r="G2201" s="17" t="s">
        <v>791</v>
      </c>
      <c r="H2201" t="s">
        <v>915</v>
      </c>
      <c r="I2201" t="s">
        <v>43</v>
      </c>
      <c r="J2201" t="s">
        <v>8</v>
      </c>
      <c r="K2201" t="s">
        <v>792</v>
      </c>
      <c r="L2201" t="s">
        <v>793</v>
      </c>
      <c r="M2201" t="s">
        <v>794</v>
      </c>
      <c r="N2201">
        <v>0</v>
      </c>
      <c r="O2201" t="s">
        <v>47</v>
      </c>
      <c r="P2201">
        <v>4</v>
      </c>
      <c r="Q2201" t="s">
        <v>207</v>
      </c>
      <c r="R2201" t="s">
        <v>242</v>
      </c>
      <c r="S2201" t="s">
        <v>64</v>
      </c>
      <c r="T2201" t="s">
        <v>51</v>
      </c>
      <c r="U2201" t="s">
        <v>209</v>
      </c>
      <c r="V2201">
        <v>0</v>
      </c>
      <c r="W2201" s="1">
        <v>0</v>
      </c>
      <c r="X2201">
        <v>1</v>
      </c>
      <c r="Y2201">
        <v>8.52</v>
      </c>
      <c r="Z2201">
        <v>5</v>
      </c>
      <c r="AA2201">
        <v>1.704</v>
      </c>
      <c r="AB2201" s="2">
        <v>0.17599999999999999</v>
      </c>
      <c r="AC2201" s="1">
        <v>-240.23999999999998</v>
      </c>
      <c r="AD2201" s="7">
        <v>43496</v>
      </c>
      <c r="AE2201" s="7">
        <v>43497</v>
      </c>
      <c r="AF2201">
        <v>1</v>
      </c>
      <c r="AG2201" t="s">
        <v>53</v>
      </c>
      <c r="AH2201" s="2">
        <v>0</v>
      </c>
      <c r="AI2201" s="1">
        <v>0</v>
      </c>
      <c r="AJ2201" s="1">
        <v>0</v>
      </c>
      <c r="AK2201" s="6" t="str">
        <f>+IF(Tabla1[[#This Row],[REQUEST_TY]]="SR MANTENIMIENTO CORRECTIVO", "EMERGENCIA", "OTROS")</f>
        <v>EMERGENCIA</v>
      </c>
      <c r="AL2201" s="6" t="str">
        <f>+_xlfn.IFS(Tabla1[[#This Row],[Veces obj]]&lt;=1,"0-1",Tabla1[[#This Row],[Veces obj]]&lt;=2,"1-2",Tabla1[[#This Row],[Veces obj]]&lt;=3,"2-3",TRUE,"&gt;3")</f>
        <v>1-2</v>
      </c>
      <c r="AM2201" s="6" t="str">
        <f>+_xlfn.IFS(MONTH(Tabla1[[#This Row],[MES]])&lt;=3,"Q1",MONTH(Tabla1[[#This Row],[MES]])&lt;=6,"Q2",MONTH(Tabla1[[#This Row],[MES]])&lt;=9,"Q3",TRUE,"Q4")</f>
        <v>Q1</v>
      </c>
      <c r="AN2201" t="str">
        <f>+IFERROR(VLOOKUP(Tabla1[[#This Row],[CUENTA]],CTAS[],2,0),"OTROS")</f>
        <v>OTROS</v>
      </c>
      <c r="AP2201" t="str">
        <f>+IFERROR(VLOOKUP(Tabla1[[#This Row],[EMPLEADO]],IS[],3,0),"OTROS")</f>
        <v>OTROS</v>
      </c>
      <c r="AQ2201" t="str">
        <f>+IFERROR(VLOOKUP(Tabla1[[#This Row],[EMPLEADO]],IS[[NÓMINA]:[INGENIERO]],2,0),"OTROS")</f>
        <v>OTROS</v>
      </c>
    </row>
    <row r="2202" spans="1:43" x14ac:dyDescent="0.25">
      <c r="A2202" t="s">
        <v>36</v>
      </c>
      <c r="B2202">
        <v>1</v>
      </c>
      <c r="C2202" t="s">
        <v>4259</v>
      </c>
      <c r="D2202" t="s">
        <v>38</v>
      </c>
      <c r="E2202" t="s">
        <v>133</v>
      </c>
      <c r="F2202" t="s">
        <v>4260</v>
      </c>
      <c r="G2202" s="17" t="s">
        <v>4261</v>
      </c>
      <c r="H2202" t="s">
        <v>868</v>
      </c>
      <c r="I2202" t="s">
        <v>43</v>
      </c>
      <c r="J2202" t="s">
        <v>8</v>
      </c>
      <c r="K2202" t="s">
        <v>59</v>
      </c>
      <c r="L2202" t="s">
        <v>2577</v>
      </c>
      <c r="M2202" t="s">
        <v>2578</v>
      </c>
      <c r="N2202">
        <v>1</v>
      </c>
      <c r="O2202" t="s">
        <v>47</v>
      </c>
      <c r="P2202">
        <v>116</v>
      </c>
      <c r="Q2202" t="s">
        <v>48</v>
      </c>
      <c r="R2202" t="s">
        <v>138</v>
      </c>
      <c r="S2202" t="s">
        <v>139</v>
      </c>
      <c r="T2202" t="s">
        <v>51</v>
      </c>
      <c r="U2202" t="s">
        <v>353</v>
      </c>
      <c r="V2202">
        <v>1.1499999999999999</v>
      </c>
      <c r="W2202" s="1">
        <v>0</v>
      </c>
      <c r="X2202">
        <v>1</v>
      </c>
      <c r="Y2202">
        <v>6.82</v>
      </c>
      <c r="Z2202">
        <v>4</v>
      </c>
      <c r="AA2202">
        <v>1.7050000000000001</v>
      </c>
      <c r="AB2202" s="2">
        <v>0.17625000000000002</v>
      </c>
      <c r="AC2202" s="1">
        <v>-277.24125000000009</v>
      </c>
      <c r="AD2202" s="7">
        <v>43489</v>
      </c>
      <c r="AE2202" s="7">
        <v>43489</v>
      </c>
      <c r="AF2202">
        <v>0</v>
      </c>
      <c r="AG2202" t="s">
        <v>53</v>
      </c>
      <c r="AH2202" s="2">
        <v>0</v>
      </c>
      <c r="AI2202" s="1">
        <v>0</v>
      </c>
      <c r="AJ2202" s="1">
        <v>0</v>
      </c>
      <c r="AK2202" s="6" t="str">
        <f>+IF(Tabla1[[#This Row],[REQUEST_TY]]="SR MANTENIMIENTO CORRECTIVO", "EMERGENCIA", "OTROS")</f>
        <v>EMERGENCIA</v>
      </c>
      <c r="AL2202" s="6" t="str">
        <f>+_xlfn.IFS(Tabla1[[#This Row],[Veces obj]]&lt;=1,"0-1",Tabla1[[#This Row],[Veces obj]]&lt;=2,"1-2",Tabla1[[#This Row],[Veces obj]]&lt;=3,"2-3",TRUE,"&gt;3")</f>
        <v>1-2</v>
      </c>
      <c r="AM2202" s="6" t="str">
        <f>+_xlfn.IFS(MONTH(Tabla1[[#This Row],[MES]])&lt;=3,"Q1",MONTH(Tabla1[[#This Row],[MES]])&lt;=6,"Q2",MONTH(Tabla1[[#This Row],[MES]])&lt;=9,"Q3",TRUE,"Q4")</f>
        <v>Q1</v>
      </c>
      <c r="AN2202" t="str">
        <f>+IFERROR(VLOOKUP(Tabla1[[#This Row],[CUENTA]],CTAS[],2,0),"OTROS")</f>
        <v>OTROS</v>
      </c>
      <c r="AP2202" t="str">
        <f>+IFERROR(VLOOKUP(Tabla1[[#This Row],[EMPLEADO]],IS[],3,0),"OTROS")</f>
        <v>OTROS</v>
      </c>
      <c r="AQ2202" t="str">
        <f>+IFERROR(VLOOKUP(Tabla1[[#This Row],[EMPLEADO]],IS[[NÓMINA]:[INGENIERO]],2,0),"OTROS")</f>
        <v>OTROS</v>
      </c>
    </row>
    <row r="2203" spans="1:43" x14ac:dyDescent="0.25">
      <c r="A2203" t="s">
        <v>36</v>
      </c>
      <c r="B2203">
        <v>1</v>
      </c>
      <c r="C2203" t="s">
        <v>4262</v>
      </c>
      <c r="D2203" t="s">
        <v>38</v>
      </c>
      <c r="E2203" t="s">
        <v>725</v>
      </c>
      <c r="F2203" t="s">
        <v>4263</v>
      </c>
      <c r="G2203" s="17" t="s">
        <v>3013</v>
      </c>
      <c r="H2203" t="s">
        <v>58</v>
      </c>
      <c r="I2203" t="s">
        <v>43</v>
      </c>
      <c r="J2203" t="s">
        <v>8</v>
      </c>
      <c r="K2203" t="s">
        <v>102</v>
      </c>
      <c r="L2203" t="s">
        <v>1906</v>
      </c>
      <c r="M2203" t="s">
        <v>1501</v>
      </c>
      <c r="N2203">
        <v>0</v>
      </c>
      <c r="O2203" t="s">
        <v>47</v>
      </c>
      <c r="P2203">
        <v>18</v>
      </c>
      <c r="Q2203" t="s">
        <v>62</v>
      </c>
      <c r="R2203" t="s">
        <v>223</v>
      </c>
      <c r="S2203" t="s">
        <v>139</v>
      </c>
      <c r="T2203" t="s">
        <v>51</v>
      </c>
      <c r="U2203" t="s">
        <v>262</v>
      </c>
      <c r="V2203">
        <v>1.05</v>
      </c>
      <c r="W2203" s="1">
        <v>1651.6500000000003</v>
      </c>
      <c r="X2203">
        <v>1</v>
      </c>
      <c r="Y2203">
        <v>6.85</v>
      </c>
      <c r="Z2203">
        <v>4</v>
      </c>
      <c r="AA2203">
        <v>1.7124999999999999</v>
      </c>
      <c r="AB2203" s="2">
        <v>0.17812499999999998</v>
      </c>
      <c r="AC2203" s="1">
        <v>-280.19062500000001</v>
      </c>
      <c r="AD2203" s="7">
        <v>43487</v>
      </c>
      <c r="AE2203" s="7">
        <v>43487</v>
      </c>
      <c r="AF2203">
        <v>0</v>
      </c>
      <c r="AG2203" t="s">
        <v>53</v>
      </c>
      <c r="AH2203" s="2">
        <v>0</v>
      </c>
      <c r="AI2203" s="1">
        <v>0</v>
      </c>
      <c r="AJ2203" s="1">
        <v>0</v>
      </c>
      <c r="AK2203" s="6" t="str">
        <f>+IF(Tabla1[[#This Row],[REQUEST_TY]]="SR MANTENIMIENTO CORRECTIVO", "EMERGENCIA", "OTROS")</f>
        <v>EMERGENCIA</v>
      </c>
      <c r="AL2203" s="6" t="str">
        <f>+_xlfn.IFS(Tabla1[[#This Row],[Veces obj]]&lt;=1,"0-1",Tabla1[[#This Row],[Veces obj]]&lt;=2,"1-2",Tabla1[[#This Row],[Veces obj]]&lt;=3,"2-3",TRUE,"&gt;3")</f>
        <v>1-2</v>
      </c>
      <c r="AM2203" s="6" t="str">
        <f>+_xlfn.IFS(MONTH(Tabla1[[#This Row],[MES]])&lt;=3,"Q1",MONTH(Tabla1[[#This Row],[MES]])&lt;=6,"Q2",MONTH(Tabla1[[#This Row],[MES]])&lt;=9,"Q3",TRUE,"Q4")</f>
        <v>Q1</v>
      </c>
      <c r="AN2203" t="str">
        <f>+IFERROR(VLOOKUP(Tabla1[[#This Row],[CUENTA]],CTAS[],2,0),"OTROS")</f>
        <v>OTROS</v>
      </c>
      <c r="AP2203" t="str">
        <f>+IFERROR(VLOOKUP(Tabla1[[#This Row],[EMPLEADO]],IS[],3,0),"OTROS")</f>
        <v>OTROS</v>
      </c>
      <c r="AQ2203" t="str">
        <f>+IFERROR(VLOOKUP(Tabla1[[#This Row],[EMPLEADO]],IS[[NÓMINA]:[INGENIERO]],2,0),"OTROS")</f>
        <v>OTROS</v>
      </c>
    </row>
    <row r="2204" spans="1:43" x14ac:dyDescent="0.25">
      <c r="A2204" t="s">
        <v>36</v>
      </c>
      <c r="B2204">
        <v>1</v>
      </c>
      <c r="C2204" t="s">
        <v>4264</v>
      </c>
      <c r="D2204" t="s">
        <v>38</v>
      </c>
      <c r="E2204" t="s">
        <v>558</v>
      </c>
      <c r="F2204" t="s">
        <v>167</v>
      </c>
      <c r="G2204" s="17" t="s">
        <v>3914</v>
      </c>
      <c r="H2204" t="s">
        <v>1063</v>
      </c>
      <c r="I2204" t="s">
        <v>43</v>
      </c>
      <c r="J2204" t="s">
        <v>8</v>
      </c>
      <c r="K2204" t="s">
        <v>3915</v>
      </c>
      <c r="L2204" t="s">
        <v>3916</v>
      </c>
      <c r="M2204" t="s">
        <v>387</v>
      </c>
      <c r="N2204">
        <v>0</v>
      </c>
      <c r="O2204" t="s">
        <v>47</v>
      </c>
      <c r="P2204">
        <v>6</v>
      </c>
      <c r="Q2204" t="s">
        <v>207</v>
      </c>
      <c r="R2204" t="s">
        <v>95</v>
      </c>
      <c r="S2204" t="s">
        <v>64</v>
      </c>
      <c r="T2204" t="s">
        <v>51</v>
      </c>
      <c r="U2204" t="s">
        <v>209</v>
      </c>
      <c r="V2204">
        <v>0</v>
      </c>
      <c r="W2204" s="1">
        <v>0</v>
      </c>
      <c r="X2204">
        <v>1</v>
      </c>
      <c r="Y2204">
        <v>8.57</v>
      </c>
      <c r="Z2204">
        <v>5</v>
      </c>
      <c r="AA2204">
        <v>1.714</v>
      </c>
      <c r="AB2204" s="2">
        <v>0.17849999999999999</v>
      </c>
      <c r="AC2204" s="1">
        <v>-243.65249999999997</v>
      </c>
      <c r="AD2204" s="7">
        <v>43474</v>
      </c>
      <c r="AE2204" s="7">
        <v>43474</v>
      </c>
      <c r="AF2204">
        <v>0</v>
      </c>
      <c r="AG2204" t="s">
        <v>53</v>
      </c>
      <c r="AH2204" s="2">
        <v>0</v>
      </c>
      <c r="AI2204" s="1">
        <v>0</v>
      </c>
      <c r="AJ2204" s="1">
        <v>0</v>
      </c>
      <c r="AK2204" s="6" t="str">
        <f>+IF(Tabla1[[#This Row],[REQUEST_TY]]="SR MANTENIMIENTO CORRECTIVO", "EMERGENCIA", "OTROS")</f>
        <v>EMERGENCIA</v>
      </c>
      <c r="AL2204" s="6" t="str">
        <f>+_xlfn.IFS(Tabla1[[#This Row],[Veces obj]]&lt;=1,"0-1",Tabla1[[#This Row],[Veces obj]]&lt;=2,"1-2",Tabla1[[#This Row],[Veces obj]]&lt;=3,"2-3",TRUE,"&gt;3")</f>
        <v>1-2</v>
      </c>
      <c r="AM2204" s="6" t="str">
        <f>+_xlfn.IFS(MONTH(Tabla1[[#This Row],[MES]])&lt;=3,"Q1",MONTH(Tabla1[[#This Row],[MES]])&lt;=6,"Q2",MONTH(Tabla1[[#This Row],[MES]])&lt;=9,"Q3",TRUE,"Q4")</f>
        <v>Q1</v>
      </c>
      <c r="AN2204" t="str">
        <f>+IFERROR(VLOOKUP(Tabla1[[#This Row],[CUENTA]],CTAS[],2,0),"OTROS")</f>
        <v>OTROS</v>
      </c>
      <c r="AP2204" t="str">
        <f>+IFERROR(VLOOKUP(Tabla1[[#This Row],[EMPLEADO]],IS[],3,0),"OTROS")</f>
        <v>OTROS</v>
      </c>
      <c r="AQ2204" t="str">
        <f>+IFERROR(VLOOKUP(Tabla1[[#This Row],[EMPLEADO]],IS[[NÓMINA]:[INGENIERO]],2,0),"OTROS")</f>
        <v>OTROS</v>
      </c>
    </row>
    <row r="2205" spans="1:43" x14ac:dyDescent="0.25">
      <c r="A2205" t="s">
        <v>36</v>
      </c>
      <c r="B2205">
        <v>1</v>
      </c>
      <c r="C2205" t="s">
        <v>4265</v>
      </c>
      <c r="D2205" t="s">
        <v>38</v>
      </c>
      <c r="E2205" t="s">
        <v>133</v>
      </c>
      <c r="F2205" t="s">
        <v>4266</v>
      </c>
      <c r="G2205" s="17" t="s">
        <v>2260</v>
      </c>
      <c r="H2205" t="s">
        <v>106</v>
      </c>
      <c r="I2205" t="s">
        <v>43</v>
      </c>
      <c r="J2205" t="s">
        <v>8</v>
      </c>
      <c r="K2205" t="s">
        <v>59</v>
      </c>
      <c r="L2205" t="s">
        <v>1070</v>
      </c>
      <c r="M2205" t="s">
        <v>1071</v>
      </c>
      <c r="N2205">
        <v>0</v>
      </c>
      <c r="O2205" t="s">
        <v>47</v>
      </c>
      <c r="P2205">
        <v>5</v>
      </c>
      <c r="Q2205" t="s">
        <v>207</v>
      </c>
      <c r="R2205" t="s">
        <v>138</v>
      </c>
      <c r="S2205" t="s">
        <v>139</v>
      </c>
      <c r="T2205" t="s">
        <v>51</v>
      </c>
      <c r="U2205" t="s">
        <v>879</v>
      </c>
      <c r="V2205">
        <v>0.6</v>
      </c>
      <c r="W2205" s="1">
        <v>943.80000000000007</v>
      </c>
      <c r="X2205">
        <v>1</v>
      </c>
      <c r="Y2205">
        <v>6.9</v>
      </c>
      <c r="Z2205">
        <v>4</v>
      </c>
      <c r="AA2205">
        <v>1.7250000000000001</v>
      </c>
      <c r="AB2205" s="2">
        <v>0.18125000000000002</v>
      </c>
      <c r="AC2205" s="1">
        <v>-285.1062500000001</v>
      </c>
      <c r="AD2205" s="7">
        <v>43479</v>
      </c>
      <c r="AE2205" s="7">
        <v>43480</v>
      </c>
      <c r="AF2205">
        <v>1</v>
      </c>
      <c r="AG2205" t="s">
        <v>53</v>
      </c>
      <c r="AH2205" s="2">
        <v>0</v>
      </c>
      <c r="AI2205" s="1">
        <v>0</v>
      </c>
      <c r="AJ2205" s="1">
        <v>0</v>
      </c>
      <c r="AK2205" s="6" t="str">
        <f>+IF(Tabla1[[#This Row],[REQUEST_TY]]="SR MANTENIMIENTO CORRECTIVO", "EMERGENCIA", "OTROS")</f>
        <v>EMERGENCIA</v>
      </c>
      <c r="AL2205" s="6" t="str">
        <f>+_xlfn.IFS(Tabla1[[#This Row],[Veces obj]]&lt;=1,"0-1",Tabla1[[#This Row],[Veces obj]]&lt;=2,"1-2",Tabla1[[#This Row],[Veces obj]]&lt;=3,"2-3",TRUE,"&gt;3")</f>
        <v>1-2</v>
      </c>
      <c r="AM2205" s="6" t="str">
        <f>+_xlfn.IFS(MONTH(Tabla1[[#This Row],[MES]])&lt;=3,"Q1",MONTH(Tabla1[[#This Row],[MES]])&lt;=6,"Q2",MONTH(Tabla1[[#This Row],[MES]])&lt;=9,"Q3",TRUE,"Q4")</f>
        <v>Q1</v>
      </c>
      <c r="AN2205" t="str">
        <f>+IFERROR(VLOOKUP(Tabla1[[#This Row],[CUENTA]],CTAS[],2,0),"OTROS")</f>
        <v>OTROS</v>
      </c>
      <c r="AP2205" t="str">
        <f>+IFERROR(VLOOKUP(Tabla1[[#This Row],[EMPLEADO]],IS[],3,0),"OTROS")</f>
        <v>OTROS</v>
      </c>
      <c r="AQ2205" t="str">
        <f>+IFERROR(VLOOKUP(Tabla1[[#This Row],[EMPLEADO]],IS[[NÓMINA]:[INGENIERO]],2,0),"OTROS")</f>
        <v>OTROS</v>
      </c>
    </row>
    <row r="2206" spans="1:43" x14ac:dyDescent="0.25">
      <c r="A2206" t="s">
        <v>36</v>
      </c>
      <c r="B2206">
        <v>1</v>
      </c>
      <c r="C2206" t="s">
        <v>4267</v>
      </c>
      <c r="D2206" t="s">
        <v>38</v>
      </c>
      <c r="E2206" t="s">
        <v>39</v>
      </c>
      <c r="F2206" t="s">
        <v>4268</v>
      </c>
      <c r="G2206" s="17" t="s">
        <v>4269</v>
      </c>
      <c r="H2206" t="s">
        <v>106</v>
      </c>
      <c r="I2206" t="s">
        <v>43</v>
      </c>
      <c r="J2206" t="s">
        <v>8</v>
      </c>
      <c r="K2206" t="s">
        <v>254</v>
      </c>
      <c r="L2206" t="s">
        <v>4270</v>
      </c>
      <c r="M2206" t="s">
        <v>4271</v>
      </c>
      <c r="N2206">
        <v>0</v>
      </c>
      <c r="O2206" t="s">
        <v>47</v>
      </c>
      <c r="P2206">
        <v>2589</v>
      </c>
      <c r="Q2206" t="s">
        <v>48</v>
      </c>
      <c r="R2206" t="s">
        <v>49</v>
      </c>
      <c r="S2206" t="s">
        <v>50</v>
      </c>
      <c r="T2206" t="s">
        <v>51</v>
      </c>
      <c r="U2206" t="s">
        <v>52</v>
      </c>
      <c r="V2206">
        <v>1.05</v>
      </c>
      <c r="W2206" s="1">
        <v>750.75000000000011</v>
      </c>
      <c r="X2206">
        <v>1</v>
      </c>
      <c r="Y2206">
        <v>8.68</v>
      </c>
      <c r="Z2206">
        <v>5</v>
      </c>
      <c r="AA2206">
        <v>1.736</v>
      </c>
      <c r="AB2206" s="2">
        <v>0.184</v>
      </c>
      <c r="AC2206" s="1">
        <v>-131.56000000000003</v>
      </c>
      <c r="AD2206" s="7">
        <v>43472</v>
      </c>
      <c r="AE2206" s="7">
        <v>43472</v>
      </c>
      <c r="AF2206">
        <v>0</v>
      </c>
      <c r="AG2206" t="s">
        <v>53</v>
      </c>
      <c r="AH2206" s="2">
        <v>0</v>
      </c>
      <c r="AI2206" s="1">
        <v>0</v>
      </c>
      <c r="AJ2206" s="1">
        <v>0</v>
      </c>
      <c r="AK2206" s="6" t="str">
        <f>+IF(Tabla1[[#This Row],[REQUEST_TY]]="SR MANTENIMIENTO CORRECTIVO", "EMERGENCIA", "OTROS")</f>
        <v>EMERGENCIA</v>
      </c>
      <c r="AL2206" s="6" t="str">
        <f>+_xlfn.IFS(Tabla1[[#This Row],[Veces obj]]&lt;=1,"0-1",Tabla1[[#This Row],[Veces obj]]&lt;=2,"1-2",Tabla1[[#This Row],[Veces obj]]&lt;=3,"2-3",TRUE,"&gt;3")</f>
        <v>1-2</v>
      </c>
      <c r="AM2206" s="6" t="str">
        <f>+_xlfn.IFS(MONTH(Tabla1[[#This Row],[MES]])&lt;=3,"Q1",MONTH(Tabla1[[#This Row],[MES]])&lt;=6,"Q2",MONTH(Tabla1[[#This Row],[MES]])&lt;=9,"Q3",TRUE,"Q4")</f>
        <v>Q1</v>
      </c>
      <c r="AN2206" t="str">
        <f>+IFERROR(VLOOKUP(Tabla1[[#This Row],[CUENTA]],CTAS[],2,0),"OTROS")</f>
        <v>OTROS</v>
      </c>
      <c r="AP2206" t="str">
        <f>+IFERROR(VLOOKUP(Tabla1[[#This Row],[EMPLEADO]],IS[],3,0),"OTROS")</f>
        <v>OTROS</v>
      </c>
      <c r="AQ2206" t="str">
        <f>+IFERROR(VLOOKUP(Tabla1[[#This Row],[EMPLEADO]],IS[[NÓMINA]:[INGENIERO]],2,0),"OTROS")</f>
        <v>OTROS</v>
      </c>
    </row>
    <row r="2207" spans="1:43" x14ac:dyDescent="0.25">
      <c r="A2207" t="s">
        <v>36</v>
      </c>
      <c r="B2207">
        <v>1</v>
      </c>
      <c r="C2207" t="s">
        <v>4272</v>
      </c>
      <c r="D2207" t="s">
        <v>38</v>
      </c>
      <c r="E2207" t="s">
        <v>258</v>
      </c>
      <c r="F2207" t="s">
        <v>4273</v>
      </c>
      <c r="G2207" s="17" t="s">
        <v>2818</v>
      </c>
      <c r="H2207" t="s">
        <v>253</v>
      </c>
      <c r="I2207" t="s">
        <v>43</v>
      </c>
      <c r="J2207" t="s">
        <v>8</v>
      </c>
      <c r="K2207" t="s">
        <v>59</v>
      </c>
      <c r="L2207" t="s">
        <v>2819</v>
      </c>
      <c r="M2207" t="s">
        <v>2820</v>
      </c>
      <c r="N2207">
        <v>0</v>
      </c>
      <c r="O2207" t="s">
        <v>47</v>
      </c>
      <c r="P2207">
        <v>6</v>
      </c>
      <c r="Q2207" t="s">
        <v>207</v>
      </c>
      <c r="R2207" t="s">
        <v>138</v>
      </c>
      <c r="S2207" t="s">
        <v>139</v>
      </c>
      <c r="T2207" t="s">
        <v>51</v>
      </c>
      <c r="U2207" t="s">
        <v>879</v>
      </c>
      <c r="V2207">
        <v>0.6</v>
      </c>
      <c r="W2207" s="1">
        <v>943.80000000000007</v>
      </c>
      <c r="X2207">
        <v>1</v>
      </c>
      <c r="Y2207">
        <v>7</v>
      </c>
      <c r="Z2207">
        <v>4</v>
      </c>
      <c r="AA2207">
        <v>1.75</v>
      </c>
      <c r="AB2207" s="2">
        <v>0.1875</v>
      </c>
      <c r="AC2207" s="1">
        <v>-294.93750000000006</v>
      </c>
      <c r="AD2207" s="7">
        <v>43488</v>
      </c>
      <c r="AE2207" s="7">
        <v>43488</v>
      </c>
      <c r="AF2207">
        <v>0</v>
      </c>
      <c r="AG2207" t="s">
        <v>53</v>
      </c>
      <c r="AH2207" s="2">
        <v>0</v>
      </c>
      <c r="AI2207" s="1">
        <v>0</v>
      </c>
      <c r="AJ2207" s="1">
        <v>0</v>
      </c>
      <c r="AK2207" s="6" t="str">
        <f>+IF(Tabla1[[#This Row],[REQUEST_TY]]="SR MANTENIMIENTO CORRECTIVO", "EMERGENCIA", "OTROS")</f>
        <v>EMERGENCIA</v>
      </c>
      <c r="AL2207" s="6" t="str">
        <f>+_xlfn.IFS(Tabla1[[#This Row],[Veces obj]]&lt;=1,"0-1",Tabla1[[#This Row],[Veces obj]]&lt;=2,"1-2",Tabla1[[#This Row],[Veces obj]]&lt;=3,"2-3",TRUE,"&gt;3")</f>
        <v>1-2</v>
      </c>
      <c r="AM2207" s="6" t="str">
        <f>+_xlfn.IFS(MONTH(Tabla1[[#This Row],[MES]])&lt;=3,"Q1",MONTH(Tabla1[[#This Row],[MES]])&lt;=6,"Q2",MONTH(Tabla1[[#This Row],[MES]])&lt;=9,"Q3",TRUE,"Q4")</f>
        <v>Q1</v>
      </c>
      <c r="AN2207" t="str">
        <f>+IFERROR(VLOOKUP(Tabla1[[#This Row],[CUENTA]],CTAS[],2,0),"OTROS")</f>
        <v>OTROS</v>
      </c>
      <c r="AP2207" t="str">
        <f>+IFERROR(VLOOKUP(Tabla1[[#This Row],[EMPLEADO]],IS[],3,0),"OTROS")</f>
        <v>OTROS</v>
      </c>
      <c r="AQ2207" t="str">
        <f>+IFERROR(VLOOKUP(Tabla1[[#This Row],[EMPLEADO]],IS[[NÓMINA]:[INGENIERO]],2,0),"OTROS")</f>
        <v>OTROS</v>
      </c>
    </row>
    <row r="2208" spans="1:43" x14ac:dyDescent="0.25">
      <c r="A2208" t="s">
        <v>4444</v>
      </c>
      <c r="B2208">
        <v>1</v>
      </c>
      <c r="C2208" t="s">
        <v>4706</v>
      </c>
      <c r="D2208" t="s">
        <v>38</v>
      </c>
      <c r="E2208" t="s">
        <v>113</v>
      </c>
      <c r="F2208" t="s">
        <v>4707</v>
      </c>
      <c r="G2208" s="17" t="s">
        <v>4708</v>
      </c>
      <c r="H2208" t="s">
        <v>821</v>
      </c>
      <c r="I2208" t="s">
        <v>43</v>
      </c>
      <c r="J2208" t="s">
        <v>8</v>
      </c>
      <c r="K2208" t="s">
        <v>125</v>
      </c>
      <c r="L2208" t="s">
        <v>4709</v>
      </c>
      <c r="M2208" t="s">
        <v>73</v>
      </c>
      <c r="N2208">
        <v>0</v>
      </c>
      <c r="O2208" t="s">
        <v>47</v>
      </c>
      <c r="P2208">
        <v>337</v>
      </c>
      <c r="Q2208" t="s">
        <v>48</v>
      </c>
      <c r="R2208" t="s">
        <v>49</v>
      </c>
      <c r="S2208" t="s">
        <v>50</v>
      </c>
      <c r="T2208" t="s">
        <v>51</v>
      </c>
      <c r="U2208" t="s">
        <v>52</v>
      </c>
      <c r="V2208">
        <v>1.05</v>
      </c>
      <c r="W2208" s="1">
        <v>750.75000000000011</v>
      </c>
      <c r="X2208">
        <v>1</v>
      </c>
      <c r="Y2208">
        <v>1.67</v>
      </c>
      <c r="Z2208">
        <v>5</v>
      </c>
      <c r="AA2208">
        <v>0.33399999999999996</v>
      </c>
      <c r="AB2208" s="2">
        <v>0</v>
      </c>
      <c r="AC2208" s="1">
        <v>0</v>
      </c>
      <c r="AD2208" s="7">
        <v>43496</v>
      </c>
      <c r="AE2208" s="7">
        <v>43497</v>
      </c>
      <c r="AF2208">
        <v>1</v>
      </c>
      <c r="AG2208" t="s">
        <v>53</v>
      </c>
      <c r="AH2208" s="2">
        <v>0</v>
      </c>
      <c r="AI2208" s="1">
        <v>0</v>
      </c>
      <c r="AJ2208" s="1">
        <v>0</v>
      </c>
      <c r="AK2208" s="6" t="str">
        <f>+IF(Tabla1[[#This Row],[REQUEST_TY]]="SR MANTENIMIENTO CORRECTIVO", "EMERGENCIA", "OTROS")</f>
        <v>EMERGENCIA</v>
      </c>
      <c r="AL2208" s="6" t="str">
        <f>+_xlfn.IFS(Tabla1[[#This Row],[Veces obj]]&lt;=1,"0-1",Tabla1[[#This Row],[Veces obj]]&lt;=2,"1-2",Tabla1[[#This Row],[Veces obj]]&lt;=3,"2-3",TRUE,"&gt;3")</f>
        <v>0-1</v>
      </c>
      <c r="AM2208" s="6" t="str">
        <f>+_xlfn.IFS(MONTH(Tabla1[[#This Row],[MES]])&lt;=3,"Q1",MONTH(Tabla1[[#This Row],[MES]])&lt;=6,"Q2",MONTH(Tabla1[[#This Row],[MES]])&lt;=9,"Q3",TRUE,"Q4")</f>
        <v>Q1</v>
      </c>
      <c r="AN2208" t="str">
        <f>+IFERROR(VLOOKUP(Tabla1[[#This Row],[CUENTA]],CTAS[],2,0),"OTROS")</f>
        <v>OTROS</v>
      </c>
      <c r="AO2208">
        <v>1</v>
      </c>
      <c r="AP2208" t="str">
        <f>+IFERROR(VLOOKUP(Tabla1[[#This Row],[EMPLEADO]],IS[],3,0),"OTROS")</f>
        <v>JUAREZ</v>
      </c>
      <c r="AQ2208" t="str">
        <f>+IFERROR(VLOOKUP(Tabla1[[#This Row],[EMPLEADO]],IS[[NÓMINA]:[INGENIERO]],2,0),"OTROS")</f>
        <v>ERASMO ALEJANDRO</v>
      </c>
    </row>
    <row r="2209" spans="1:43" x14ac:dyDescent="0.25">
      <c r="A2209" t="s">
        <v>36</v>
      </c>
      <c r="B2209">
        <v>1</v>
      </c>
      <c r="C2209" t="s">
        <v>4274</v>
      </c>
      <c r="D2209" t="s">
        <v>38</v>
      </c>
      <c r="E2209" t="s">
        <v>217</v>
      </c>
      <c r="F2209" t="s">
        <v>4275</v>
      </c>
      <c r="G2209" s="17" t="s">
        <v>4276</v>
      </c>
      <c r="H2209" t="s">
        <v>106</v>
      </c>
      <c r="I2209" t="s">
        <v>43</v>
      </c>
      <c r="J2209" t="s">
        <v>8</v>
      </c>
      <c r="K2209" t="s">
        <v>59</v>
      </c>
      <c r="L2209" t="s">
        <v>1768</v>
      </c>
      <c r="M2209" t="s">
        <v>310</v>
      </c>
      <c r="N2209">
        <v>0</v>
      </c>
      <c r="O2209" t="s">
        <v>47</v>
      </c>
      <c r="P2209">
        <v>55</v>
      </c>
      <c r="Q2209" t="s">
        <v>82</v>
      </c>
      <c r="R2209" t="s">
        <v>223</v>
      </c>
      <c r="S2209" t="s">
        <v>139</v>
      </c>
      <c r="T2209" t="s">
        <v>51</v>
      </c>
      <c r="U2209" t="s">
        <v>140</v>
      </c>
      <c r="V2209">
        <v>1.1000000000000001</v>
      </c>
      <c r="W2209" s="1">
        <v>1730.3000000000004</v>
      </c>
      <c r="X2209">
        <v>1</v>
      </c>
      <c r="Y2209">
        <v>7.12</v>
      </c>
      <c r="Z2209">
        <v>4</v>
      </c>
      <c r="AA2209">
        <v>1.78</v>
      </c>
      <c r="AB2209" s="2">
        <v>0.19500000000000001</v>
      </c>
      <c r="AC2209" s="1">
        <v>-306.73500000000007</v>
      </c>
      <c r="AD2209" s="7">
        <v>43490</v>
      </c>
      <c r="AE2209" s="7">
        <v>43490</v>
      </c>
      <c r="AF2209">
        <v>0</v>
      </c>
      <c r="AG2209" t="s">
        <v>53</v>
      </c>
      <c r="AH2209" s="2">
        <v>0</v>
      </c>
      <c r="AI2209" s="1">
        <v>0</v>
      </c>
      <c r="AJ2209" s="1">
        <v>0</v>
      </c>
      <c r="AK2209" s="6" t="str">
        <f>+IF(Tabla1[[#This Row],[REQUEST_TY]]="SR MANTENIMIENTO CORRECTIVO", "EMERGENCIA", "OTROS")</f>
        <v>EMERGENCIA</v>
      </c>
      <c r="AL2209" s="6" t="str">
        <f>+_xlfn.IFS(Tabla1[[#This Row],[Veces obj]]&lt;=1,"0-1",Tabla1[[#This Row],[Veces obj]]&lt;=2,"1-2",Tabla1[[#This Row],[Veces obj]]&lt;=3,"2-3",TRUE,"&gt;3")</f>
        <v>1-2</v>
      </c>
      <c r="AM2209" s="6" t="str">
        <f>+_xlfn.IFS(MONTH(Tabla1[[#This Row],[MES]])&lt;=3,"Q1",MONTH(Tabla1[[#This Row],[MES]])&lt;=6,"Q2",MONTH(Tabla1[[#This Row],[MES]])&lt;=9,"Q3",TRUE,"Q4")</f>
        <v>Q1</v>
      </c>
      <c r="AN2209" t="str">
        <f>+IFERROR(VLOOKUP(Tabla1[[#This Row],[CUENTA]],CTAS[],2,0),"OTROS")</f>
        <v>OTROS</v>
      </c>
      <c r="AP2209" t="str">
        <f>+IFERROR(VLOOKUP(Tabla1[[#This Row],[EMPLEADO]],IS[],3,0),"OTROS")</f>
        <v>OTROS</v>
      </c>
      <c r="AQ2209" t="str">
        <f>+IFERROR(VLOOKUP(Tabla1[[#This Row],[EMPLEADO]],IS[[NÓMINA]:[INGENIERO]],2,0),"OTROS")</f>
        <v>OTROS</v>
      </c>
    </row>
    <row r="2210" spans="1:43" x14ac:dyDescent="0.25">
      <c r="A2210" t="s">
        <v>36</v>
      </c>
      <c r="B2210">
        <v>1</v>
      </c>
      <c r="C2210" t="s">
        <v>4277</v>
      </c>
      <c r="D2210" t="s">
        <v>38</v>
      </c>
      <c r="E2210" t="s">
        <v>4278</v>
      </c>
      <c r="F2210" t="s">
        <v>4279</v>
      </c>
      <c r="G2210" s="17" t="s">
        <v>4280</v>
      </c>
      <c r="H2210" t="s">
        <v>58</v>
      </c>
      <c r="I2210" t="s">
        <v>43</v>
      </c>
      <c r="J2210" t="s">
        <v>8</v>
      </c>
      <c r="K2210" t="s">
        <v>199</v>
      </c>
      <c r="L2210" t="s">
        <v>4281</v>
      </c>
      <c r="M2210" t="s">
        <v>1496</v>
      </c>
      <c r="N2210">
        <v>0</v>
      </c>
      <c r="O2210" t="s">
        <v>47</v>
      </c>
      <c r="P2210">
        <v>87</v>
      </c>
      <c r="Q2210" t="s">
        <v>48</v>
      </c>
      <c r="R2210" t="s">
        <v>95</v>
      </c>
      <c r="S2210" t="s">
        <v>64</v>
      </c>
      <c r="T2210" t="s">
        <v>51</v>
      </c>
      <c r="U2210" t="s">
        <v>96</v>
      </c>
      <c r="V2210">
        <v>1.1000000000000001</v>
      </c>
      <c r="W2210" s="1">
        <v>1501.5000000000002</v>
      </c>
      <c r="X2210">
        <v>1</v>
      </c>
      <c r="Y2210">
        <v>9</v>
      </c>
      <c r="Z2210">
        <v>5</v>
      </c>
      <c r="AA2210">
        <v>1.8</v>
      </c>
      <c r="AB2210" s="2">
        <v>0.2</v>
      </c>
      <c r="AC2210" s="1">
        <v>-273</v>
      </c>
      <c r="AD2210" s="7">
        <v>43487</v>
      </c>
      <c r="AE2210" s="7">
        <v>43487</v>
      </c>
      <c r="AF2210">
        <v>0</v>
      </c>
      <c r="AG2210" t="s">
        <v>53</v>
      </c>
      <c r="AH2210" s="2">
        <v>0</v>
      </c>
      <c r="AI2210" s="1">
        <v>0</v>
      </c>
      <c r="AJ2210" s="1">
        <v>0</v>
      </c>
      <c r="AK2210" s="6" t="str">
        <f>+IF(Tabla1[[#This Row],[REQUEST_TY]]="SR MANTENIMIENTO CORRECTIVO", "EMERGENCIA", "OTROS")</f>
        <v>EMERGENCIA</v>
      </c>
      <c r="AL2210" s="6" t="str">
        <f>+_xlfn.IFS(Tabla1[[#This Row],[Veces obj]]&lt;=1,"0-1",Tabla1[[#This Row],[Veces obj]]&lt;=2,"1-2",Tabla1[[#This Row],[Veces obj]]&lt;=3,"2-3",TRUE,"&gt;3")</f>
        <v>1-2</v>
      </c>
      <c r="AM2210" s="6" t="str">
        <f>+_xlfn.IFS(MONTH(Tabla1[[#This Row],[MES]])&lt;=3,"Q1",MONTH(Tabla1[[#This Row],[MES]])&lt;=6,"Q2",MONTH(Tabla1[[#This Row],[MES]])&lt;=9,"Q3",TRUE,"Q4")</f>
        <v>Q1</v>
      </c>
      <c r="AN2210" t="str">
        <f>+IFERROR(VLOOKUP(Tabla1[[#This Row],[CUENTA]],CTAS[],2,0),"OTROS")</f>
        <v>OTROS</v>
      </c>
      <c r="AP2210" t="str">
        <f>+IFERROR(VLOOKUP(Tabla1[[#This Row],[EMPLEADO]],IS[],3,0),"OTROS")</f>
        <v>OTROS</v>
      </c>
      <c r="AQ2210" t="str">
        <f>+IFERROR(VLOOKUP(Tabla1[[#This Row],[EMPLEADO]],IS[[NÓMINA]:[INGENIERO]],2,0),"OTROS")</f>
        <v>OTROS</v>
      </c>
    </row>
    <row r="2211" spans="1:43" x14ac:dyDescent="0.25">
      <c r="A2211" t="s">
        <v>4444</v>
      </c>
      <c r="B2211">
        <v>1</v>
      </c>
      <c r="C2211" t="s">
        <v>7116</v>
      </c>
      <c r="D2211" t="s">
        <v>38</v>
      </c>
      <c r="E2211" t="s">
        <v>3627</v>
      </c>
      <c r="F2211" t="s">
        <v>7117</v>
      </c>
      <c r="G2211" s="17" t="s">
        <v>7118</v>
      </c>
      <c r="H2211" t="s">
        <v>646</v>
      </c>
      <c r="I2211" t="s">
        <v>43</v>
      </c>
      <c r="J2211" t="s">
        <v>8</v>
      </c>
      <c r="K2211" t="s">
        <v>1287</v>
      </c>
      <c r="L2211" t="s">
        <v>1288</v>
      </c>
      <c r="M2211" t="s">
        <v>649</v>
      </c>
      <c r="N2211">
        <v>0</v>
      </c>
      <c r="O2211" t="s">
        <v>47</v>
      </c>
      <c r="P2211">
        <v>248</v>
      </c>
      <c r="Q2211" t="s">
        <v>48</v>
      </c>
      <c r="R2211" t="s">
        <v>153</v>
      </c>
      <c r="S2211" t="s">
        <v>50</v>
      </c>
      <c r="T2211" t="s">
        <v>51</v>
      </c>
      <c r="U2211" t="s">
        <v>52</v>
      </c>
      <c r="V2211">
        <v>1.05</v>
      </c>
      <c r="W2211" s="1">
        <v>750.75000000000011</v>
      </c>
      <c r="X2211">
        <v>1</v>
      </c>
      <c r="Y2211">
        <v>9</v>
      </c>
      <c r="Z2211">
        <v>5</v>
      </c>
      <c r="AA2211">
        <v>1.8</v>
      </c>
      <c r="AB2211" s="2">
        <v>0.2</v>
      </c>
      <c r="AC2211" s="1">
        <v>-143.00000000000003</v>
      </c>
      <c r="AD2211" s="7">
        <v>43523</v>
      </c>
      <c r="AE2211" s="7">
        <v>43523</v>
      </c>
      <c r="AF2211">
        <v>0</v>
      </c>
      <c r="AG2211" t="s">
        <v>53</v>
      </c>
      <c r="AH2211" s="2">
        <v>0</v>
      </c>
      <c r="AI2211" s="1">
        <v>0</v>
      </c>
      <c r="AJ2211" s="1">
        <v>0</v>
      </c>
      <c r="AK2211" s="6" t="str">
        <f>+IF(Tabla1[[#This Row],[REQUEST_TY]]="SR MANTENIMIENTO CORRECTIVO", "EMERGENCIA", "OTROS")</f>
        <v>EMERGENCIA</v>
      </c>
      <c r="AL2211" s="6" t="str">
        <f>+_xlfn.IFS(Tabla1[[#This Row],[Veces obj]]&lt;=1,"0-1",Tabla1[[#This Row],[Veces obj]]&lt;=2,"1-2",Tabla1[[#This Row],[Veces obj]]&lt;=3,"2-3",TRUE,"&gt;3")</f>
        <v>1-2</v>
      </c>
      <c r="AM2211" s="6" t="str">
        <f>+_xlfn.IFS(MONTH(Tabla1[[#This Row],[MES]])&lt;=3,"Q1",MONTH(Tabla1[[#This Row],[MES]])&lt;=6,"Q2",MONTH(Tabla1[[#This Row],[MES]])&lt;=9,"Q3",TRUE,"Q4")</f>
        <v>Q1</v>
      </c>
      <c r="AN2211" t="str">
        <f>+IFERROR(VLOOKUP(Tabla1[[#This Row],[CUENTA]],CTAS[],2,0),"OTROS")</f>
        <v>OTROS</v>
      </c>
      <c r="AP2211" t="str">
        <f>+IFERROR(VLOOKUP(Tabla1[[#This Row],[EMPLEADO]],IS[],3,0),"OTROS")</f>
        <v>OTROS</v>
      </c>
      <c r="AQ2211" t="str">
        <f>+IFERROR(VLOOKUP(Tabla1[[#This Row],[EMPLEADO]],IS[[NÓMINA]:[INGENIERO]],2,0),"OTROS")</f>
        <v>OTROS</v>
      </c>
    </row>
    <row r="2212" spans="1:43" x14ac:dyDescent="0.25">
      <c r="A2212" t="s">
        <v>36</v>
      </c>
      <c r="B2212">
        <v>1</v>
      </c>
      <c r="C2212" t="s">
        <v>4282</v>
      </c>
      <c r="D2212" t="s">
        <v>38</v>
      </c>
      <c r="E2212" t="s">
        <v>348</v>
      </c>
      <c r="F2212" t="s">
        <v>4283</v>
      </c>
      <c r="G2212" s="17" t="s">
        <v>4284</v>
      </c>
      <c r="H2212" t="s">
        <v>679</v>
      </c>
      <c r="I2212" t="s">
        <v>43</v>
      </c>
      <c r="J2212" t="s">
        <v>8</v>
      </c>
      <c r="K2212" t="s">
        <v>102</v>
      </c>
      <c r="L2212" t="s">
        <v>1039</v>
      </c>
      <c r="M2212" t="s">
        <v>310</v>
      </c>
      <c r="N2212">
        <v>0</v>
      </c>
      <c r="O2212" t="s">
        <v>47</v>
      </c>
      <c r="P2212">
        <v>39</v>
      </c>
      <c r="Q2212" t="s">
        <v>82</v>
      </c>
      <c r="R2212" t="s">
        <v>223</v>
      </c>
      <c r="S2212" t="s">
        <v>139</v>
      </c>
      <c r="T2212" t="s">
        <v>51</v>
      </c>
      <c r="U2212" t="s">
        <v>140</v>
      </c>
      <c r="V2212">
        <v>1.1000000000000001</v>
      </c>
      <c r="W2212" s="1">
        <v>1730.3000000000004</v>
      </c>
      <c r="X2212">
        <v>1</v>
      </c>
      <c r="Y2212">
        <v>7.25</v>
      </c>
      <c r="Z2212">
        <v>4</v>
      </c>
      <c r="AA2212">
        <v>1.8125</v>
      </c>
      <c r="AB2212" s="2">
        <v>0.203125</v>
      </c>
      <c r="AC2212" s="1">
        <v>-319.51562500000006</v>
      </c>
      <c r="AD2212" s="7">
        <v>43469</v>
      </c>
      <c r="AE2212" s="7">
        <v>43472</v>
      </c>
      <c r="AF2212">
        <v>1</v>
      </c>
      <c r="AG2212" t="s">
        <v>53</v>
      </c>
      <c r="AH2212" s="2">
        <v>0</v>
      </c>
      <c r="AI2212" s="1">
        <v>0</v>
      </c>
      <c r="AJ2212" s="1">
        <v>0</v>
      </c>
      <c r="AK2212" s="6" t="str">
        <f>+IF(Tabla1[[#This Row],[REQUEST_TY]]="SR MANTENIMIENTO CORRECTIVO", "EMERGENCIA", "OTROS")</f>
        <v>EMERGENCIA</v>
      </c>
      <c r="AL2212" s="6" t="str">
        <f>+_xlfn.IFS(Tabla1[[#This Row],[Veces obj]]&lt;=1,"0-1",Tabla1[[#This Row],[Veces obj]]&lt;=2,"1-2",Tabla1[[#This Row],[Veces obj]]&lt;=3,"2-3",TRUE,"&gt;3")</f>
        <v>1-2</v>
      </c>
      <c r="AM2212" s="6" t="str">
        <f>+_xlfn.IFS(MONTH(Tabla1[[#This Row],[MES]])&lt;=3,"Q1",MONTH(Tabla1[[#This Row],[MES]])&lt;=6,"Q2",MONTH(Tabla1[[#This Row],[MES]])&lt;=9,"Q3",TRUE,"Q4")</f>
        <v>Q1</v>
      </c>
      <c r="AN2212" t="str">
        <f>+IFERROR(VLOOKUP(Tabla1[[#This Row],[CUENTA]],CTAS[],2,0),"OTROS")</f>
        <v>OTROS</v>
      </c>
      <c r="AP2212" t="str">
        <f>+IFERROR(VLOOKUP(Tabla1[[#This Row],[EMPLEADO]],IS[],3,0),"OTROS")</f>
        <v>OTROS</v>
      </c>
      <c r="AQ2212" t="str">
        <f>+IFERROR(VLOOKUP(Tabla1[[#This Row],[EMPLEADO]],IS[[NÓMINA]:[INGENIERO]],2,0),"OTROS")</f>
        <v>OTROS</v>
      </c>
    </row>
    <row r="2213" spans="1:43" x14ac:dyDescent="0.25">
      <c r="A2213" t="s">
        <v>4444</v>
      </c>
      <c r="B2213">
        <v>1</v>
      </c>
      <c r="C2213" t="s">
        <v>5158</v>
      </c>
      <c r="D2213" t="s">
        <v>38</v>
      </c>
      <c r="E2213" t="s">
        <v>1049</v>
      </c>
      <c r="F2213" t="s">
        <v>5159</v>
      </c>
      <c r="G2213" s="17" t="s">
        <v>5160</v>
      </c>
      <c r="H2213" t="s">
        <v>679</v>
      </c>
      <c r="I2213" t="s">
        <v>43</v>
      </c>
      <c r="J2213" t="s">
        <v>8</v>
      </c>
      <c r="K2213" t="s">
        <v>4289</v>
      </c>
      <c r="L2213" t="s">
        <v>4290</v>
      </c>
      <c r="M2213" t="s">
        <v>310</v>
      </c>
      <c r="N2213">
        <v>0</v>
      </c>
      <c r="O2213" t="s">
        <v>47</v>
      </c>
      <c r="P2213">
        <v>110</v>
      </c>
      <c r="Q2213" t="s">
        <v>48</v>
      </c>
      <c r="R2213" t="s">
        <v>223</v>
      </c>
      <c r="S2213" t="s">
        <v>139</v>
      </c>
      <c r="T2213" t="s">
        <v>51</v>
      </c>
      <c r="U2213" t="s">
        <v>353</v>
      </c>
      <c r="V2213">
        <v>1.1499999999999999</v>
      </c>
      <c r="W2213" s="1">
        <v>1808.95</v>
      </c>
      <c r="X2213">
        <v>1</v>
      </c>
      <c r="Y2213">
        <v>7.35</v>
      </c>
      <c r="Z2213">
        <v>4</v>
      </c>
      <c r="AA2213">
        <v>1.8374999999999999</v>
      </c>
      <c r="AB2213" s="2">
        <v>0.20937499999999998</v>
      </c>
      <c r="AC2213" s="1">
        <v>-329.34687500000001</v>
      </c>
      <c r="AD2213" s="7">
        <v>43509</v>
      </c>
      <c r="AE2213" s="7">
        <v>43510</v>
      </c>
      <c r="AF2213">
        <v>1</v>
      </c>
      <c r="AG2213" t="s">
        <v>53</v>
      </c>
      <c r="AH2213" s="2">
        <v>0</v>
      </c>
      <c r="AI2213" s="1">
        <v>0</v>
      </c>
      <c r="AJ2213" s="1">
        <v>0</v>
      </c>
      <c r="AK2213" s="6" t="str">
        <f>+IF(Tabla1[[#This Row],[REQUEST_TY]]="SR MANTENIMIENTO CORRECTIVO", "EMERGENCIA", "OTROS")</f>
        <v>EMERGENCIA</v>
      </c>
      <c r="AL2213" s="6" t="str">
        <f>+_xlfn.IFS(Tabla1[[#This Row],[Veces obj]]&lt;=1,"0-1",Tabla1[[#This Row],[Veces obj]]&lt;=2,"1-2",Tabla1[[#This Row],[Veces obj]]&lt;=3,"2-3",TRUE,"&gt;3")</f>
        <v>1-2</v>
      </c>
      <c r="AM2213" s="6" t="str">
        <f>+_xlfn.IFS(MONTH(Tabla1[[#This Row],[MES]])&lt;=3,"Q1",MONTH(Tabla1[[#This Row],[MES]])&lt;=6,"Q2",MONTH(Tabla1[[#This Row],[MES]])&lt;=9,"Q3",TRUE,"Q4")</f>
        <v>Q1</v>
      </c>
      <c r="AN2213" t="str">
        <f>+IFERROR(VLOOKUP(Tabla1[[#This Row],[CUENTA]],CTAS[],2,0),"OTROS")</f>
        <v>OTROS</v>
      </c>
      <c r="AP2213" t="str">
        <f>+IFERROR(VLOOKUP(Tabla1[[#This Row],[EMPLEADO]],IS[],3,0),"OTROS")</f>
        <v>OTROS</v>
      </c>
      <c r="AQ2213" t="str">
        <f>+IFERROR(VLOOKUP(Tabla1[[#This Row],[EMPLEADO]],IS[[NÓMINA]:[INGENIERO]],2,0),"OTROS")</f>
        <v>OTROS</v>
      </c>
    </row>
    <row r="2214" spans="1:43" x14ac:dyDescent="0.25">
      <c r="A2214" t="s">
        <v>4444</v>
      </c>
      <c r="B2214">
        <v>1</v>
      </c>
      <c r="C2214" t="s">
        <v>5037</v>
      </c>
      <c r="D2214" t="s">
        <v>38</v>
      </c>
      <c r="E2214" t="s">
        <v>133</v>
      </c>
      <c r="F2214" t="s">
        <v>5038</v>
      </c>
      <c r="G2214" s="17" t="s">
        <v>1836</v>
      </c>
      <c r="H2214" t="s">
        <v>220</v>
      </c>
      <c r="I2214" t="s">
        <v>43</v>
      </c>
      <c r="J2214" t="s">
        <v>8</v>
      </c>
      <c r="K2214" t="s">
        <v>59</v>
      </c>
      <c r="L2214" t="s">
        <v>1598</v>
      </c>
      <c r="M2214" t="s">
        <v>222</v>
      </c>
      <c r="N2214">
        <v>0</v>
      </c>
      <c r="O2214" t="s">
        <v>47</v>
      </c>
      <c r="P2214">
        <v>26</v>
      </c>
      <c r="Q2214" t="s">
        <v>62</v>
      </c>
      <c r="R2214" t="s">
        <v>138</v>
      </c>
      <c r="S2214" t="s">
        <v>139</v>
      </c>
      <c r="T2214" t="s">
        <v>51</v>
      </c>
      <c r="U2214" t="s">
        <v>262</v>
      </c>
      <c r="V2214">
        <v>1.05</v>
      </c>
      <c r="W2214" s="1">
        <v>1651.6500000000003</v>
      </c>
      <c r="X2214">
        <v>1</v>
      </c>
      <c r="Y2214">
        <v>7.37</v>
      </c>
      <c r="Z2214">
        <v>4</v>
      </c>
      <c r="AA2214">
        <v>1.8425</v>
      </c>
      <c r="AB2214" s="2">
        <v>0.21062500000000001</v>
      </c>
      <c r="AC2214" s="1">
        <v>-331.31312500000007</v>
      </c>
      <c r="AD2214" s="7">
        <v>43502</v>
      </c>
      <c r="AE2214" s="7">
        <v>43502</v>
      </c>
      <c r="AF2214">
        <v>0</v>
      </c>
      <c r="AG2214" t="s">
        <v>53</v>
      </c>
      <c r="AH2214" s="2">
        <v>0</v>
      </c>
      <c r="AI2214" s="1">
        <v>0</v>
      </c>
      <c r="AJ2214" s="1">
        <v>0</v>
      </c>
      <c r="AK2214" s="6" t="str">
        <f>+IF(Tabla1[[#This Row],[REQUEST_TY]]="SR MANTENIMIENTO CORRECTIVO", "EMERGENCIA", "OTROS")</f>
        <v>EMERGENCIA</v>
      </c>
      <c r="AL2214" s="6" t="str">
        <f>+_xlfn.IFS(Tabla1[[#This Row],[Veces obj]]&lt;=1,"0-1",Tabla1[[#This Row],[Veces obj]]&lt;=2,"1-2",Tabla1[[#This Row],[Veces obj]]&lt;=3,"2-3",TRUE,"&gt;3")</f>
        <v>1-2</v>
      </c>
      <c r="AM2214" s="6" t="str">
        <f>+_xlfn.IFS(MONTH(Tabla1[[#This Row],[MES]])&lt;=3,"Q1",MONTH(Tabla1[[#This Row],[MES]])&lt;=6,"Q2",MONTH(Tabla1[[#This Row],[MES]])&lt;=9,"Q3",TRUE,"Q4")</f>
        <v>Q1</v>
      </c>
      <c r="AN2214" t="str">
        <f>+IFERROR(VLOOKUP(Tabla1[[#This Row],[CUENTA]],CTAS[],2,0),"OTROS")</f>
        <v>OTROS</v>
      </c>
      <c r="AP2214" t="str">
        <f>+IFERROR(VLOOKUP(Tabla1[[#This Row],[EMPLEADO]],IS[],3,0),"OTROS")</f>
        <v>OTROS</v>
      </c>
      <c r="AQ2214" t="str">
        <f>+IFERROR(VLOOKUP(Tabla1[[#This Row],[EMPLEADO]],IS[[NÓMINA]:[INGENIERO]],2,0),"OTROS")</f>
        <v>OTROS</v>
      </c>
    </row>
    <row r="2215" spans="1:43" x14ac:dyDescent="0.25">
      <c r="A2215" t="s">
        <v>36</v>
      </c>
      <c r="B2215">
        <v>1</v>
      </c>
      <c r="C2215" t="s">
        <v>4285</v>
      </c>
      <c r="D2215" t="s">
        <v>38</v>
      </c>
      <c r="E2215" t="s">
        <v>1784</v>
      </c>
      <c r="F2215" t="s">
        <v>4286</v>
      </c>
      <c r="G2215" s="17" t="s">
        <v>3323</v>
      </c>
      <c r="H2215" t="s">
        <v>136</v>
      </c>
      <c r="I2215" t="s">
        <v>43</v>
      </c>
      <c r="J2215" t="s">
        <v>8</v>
      </c>
      <c r="K2215" t="s">
        <v>3324</v>
      </c>
      <c r="L2215" t="s">
        <v>3325</v>
      </c>
      <c r="M2215" t="s">
        <v>736</v>
      </c>
      <c r="N2215">
        <v>0</v>
      </c>
      <c r="O2215" t="s">
        <v>47</v>
      </c>
      <c r="P2215">
        <v>17</v>
      </c>
      <c r="Q2215" t="s">
        <v>62</v>
      </c>
      <c r="R2215" t="s">
        <v>1789</v>
      </c>
      <c r="S2215" t="s">
        <v>110</v>
      </c>
      <c r="T2215" t="s">
        <v>51</v>
      </c>
      <c r="U2215" t="s">
        <v>363</v>
      </c>
      <c r="V2215">
        <v>1.1000000000000001</v>
      </c>
      <c r="W2215" s="1">
        <v>2359.5</v>
      </c>
      <c r="X2215">
        <v>1</v>
      </c>
      <c r="Y2215">
        <v>5.62</v>
      </c>
      <c r="Z2215">
        <v>3</v>
      </c>
      <c r="AA2215">
        <v>1.8733333333333333</v>
      </c>
      <c r="AB2215" s="2">
        <v>0.21833333333333332</v>
      </c>
      <c r="AC2215" s="1">
        <v>-468.32499999999999</v>
      </c>
      <c r="AD2215" s="7">
        <v>43493</v>
      </c>
      <c r="AE2215" s="7">
        <v>43494</v>
      </c>
      <c r="AF2215">
        <v>1</v>
      </c>
      <c r="AG2215" t="s">
        <v>53</v>
      </c>
      <c r="AH2215" s="2">
        <v>0</v>
      </c>
      <c r="AI2215" s="1">
        <v>0</v>
      </c>
      <c r="AJ2215" s="1">
        <v>0</v>
      </c>
      <c r="AK2215" s="6" t="str">
        <f>+IF(Tabla1[[#This Row],[REQUEST_TY]]="SR MANTENIMIENTO CORRECTIVO", "EMERGENCIA", "OTROS")</f>
        <v>EMERGENCIA</v>
      </c>
      <c r="AL2215" s="6" t="str">
        <f>+_xlfn.IFS(Tabla1[[#This Row],[Veces obj]]&lt;=1,"0-1",Tabla1[[#This Row],[Veces obj]]&lt;=2,"1-2",Tabla1[[#This Row],[Veces obj]]&lt;=3,"2-3",TRUE,"&gt;3")</f>
        <v>1-2</v>
      </c>
      <c r="AM2215" s="6" t="str">
        <f>+_xlfn.IFS(MONTH(Tabla1[[#This Row],[MES]])&lt;=3,"Q1",MONTH(Tabla1[[#This Row],[MES]])&lt;=6,"Q2",MONTH(Tabla1[[#This Row],[MES]])&lt;=9,"Q3",TRUE,"Q4")</f>
        <v>Q1</v>
      </c>
      <c r="AN2215" t="str">
        <f>+IFERROR(VLOOKUP(Tabla1[[#This Row],[CUENTA]],CTAS[],2,0),"OTROS")</f>
        <v>OTROS</v>
      </c>
      <c r="AP2215" t="str">
        <f>+IFERROR(VLOOKUP(Tabla1[[#This Row],[EMPLEADO]],IS[],3,0),"OTROS")</f>
        <v>OTROS</v>
      </c>
      <c r="AQ2215" t="str">
        <f>+IFERROR(VLOOKUP(Tabla1[[#This Row],[EMPLEADO]],IS[[NÓMINA]:[INGENIERO]],2,0),"OTROS")</f>
        <v>OTROS</v>
      </c>
    </row>
    <row r="2216" spans="1:43" x14ac:dyDescent="0.25">
      <c r="A2216" t="s">
        <v>4444</v>
      </c>
      <c r="B2216">
        <v>1</v>
      </c>
      <c r="C2216" t="s">
        <v>4666</v>
      </c>
      <c r="D2216" t="s">
        <v>38</v>
      </c>
      <c r="E2216" t="s">
        <v>332</v>
      </c>
      <c r="F2216" t="s">
        <v>4667</v>
      </c>
      <c r="G2216" s="17" t="s">
        <v>2648</v>
      </c>
      <c r="H2216" t="s">
        <v>679</v>
      </c>
      <c r="I2216" t="s">
        <v>43</v>
      </c>
      <c r="J2216" t="s">
        <v>8</v>
      </c>
      <c r="K2216" t="s">
        <v>59</v>
      </c>
      <c r="L2216" t="s">
        <v>629</v>
      </c>
      <c r="M2216" t="s">
        <v>46</v>
      </c>
      <c r="N2216">
        <v>0</v>
      </c>
      <c r="O2216" t="s">
        <v>47</v>
      </c>
      <c r="P2216">
        <v>27</v>
      </c>
      <c r="Q2216" t="s">
        <v>62</v>
      </c>
      <c r="R2216" t="s">
        <v>317</v>
      </c>
      <c r="S2216" t="s">
        <v>318</v>
      </c>
      <c r="T2216" t="s">
        <v>51</v>
      </c>
      <c r="U2216" t="s">
        <v>262</v>
      </c>
      <c r="V2216">
        <v>1.05</v>
      </c>
      <c r="W2216" s="1">
        <v>1651.6500000000003</v>
      </c>
      <c r="X2216">
        <v>1</v>
      </c>
      <c r="Y2216">
        <v>7.5</v>
      </c>
      <c r="Z2216">
        <v>4</v>
      </c>
      <c r="AA2216">
        <v>1.875</v>
      </c>
      <c r="AB2216" s="2">
        <v>0.21875</v>
      </c>
      <c r="AC2216" s="1">
        <v>-344.09375000000006</v>
      </c>
      <c r="AD2216" s="7">
        <v>43501</v>
      </c>
      <c r="AE2216" s="7">
        <v>43502</v>
      </c>
      <c r="AF2216">
        <v>1</v>
      </c>
      <c r="AG2216" t="s">
        <v>53</v>
      </c>
      <c r="AH2216" s="2">
        <v>0</v>
      </c>
      <c r="AI2216" s="1">
        <v>0</v>
      </c>
      <c r="AJ2216" s="1">
        <v>0</v>
      </c>
      <c r="AK2216" s="6" t="str">
        <f>+IF(Tabla1[[#This Row],[REQUEST_TY]]="SR MANTENIMIENTO CORRECTIVO", "EMERGENCIA", "OTROS")</f>
        <v>EMERGENCIA</v>
      </c>
      <c r="AL2216" s="6" t="str">
        <f>+_xlfn.IFS(Tabla1[[#This Row],[Veces obj]]&lt;=1,"0-1",Tabla1[[#This Row],[Veces obj]]&lt;=2,"1-2",Tabla1[[#This Row],[Veces obj]]&lt;=3,"2-3",TRUE,"&gt;3")</f>
        <v>1-2</v>
      </c>
      <c r="AM2216" s="6" t="str">
        <f>+_xlfn.IFS(MONTH(Tabla1[[#This Row],[MES]])&lt;=3,"Q1",MONTH(Tabla1[[#This Row],[MES]])&lt;=6,"Q2",MONTH(Tabla1[[#This Row],[MES]])&lt;=9,"Q3",TRUE,"Q4")</f>
        <v>Q1</v>
      </c>
      <c r="AN2216" t="str">
        <f>+IFERROR(VLOOKUP(Tabla1[[#This Row],[CUENTA]],CTAS[],2,0),"OTROS")</f>
        <v>OTROS</v>
      </c>
      <c r="AP2216" t="str">
        <f>+IFERROR(VLOOKUP(Tabla1[[#This Row],[EMPLEADO]],IS[],3,0),"OTROS")</f>
        <v>OTROS</v>
      </c>
      <c r="AQ2216" t="str">
        <f>+IFERROR(VLOOKUP(Tabla1[[#This Row],[EMPLEADO]],IS[[NÓMINA]:[INGENIERO]],2,0),"OTROS")</f>
        <v>OTROS</v>
      </c>
    </row>
    <row r="2217" spans="1:43" x14ac:dyDescent="0.25">
      <c r="A2217" t="s">
        <v>4444</v>
      </c>
      <c r="B2217">
        <v>1</v>
      </c>
      <c r="C2217" t="s">
        <v>5586</v>
      </c>
      <c r="D2217" t="s">
        <v>38</v>
      </c>
      <c r="E2217" t="s">
        <v>1015</v>
      </c>
      <c r="F2217" t="s">
        <v>5587</v>
      </c>
      <c r="G2217" s="17" t="s">
        <v>1017</v>
      </c>
      <c r="H2217" t="s">
        <v>915</v>
      </c>
      <c r="I2217" t="s">
        <v>43</v>
      </c>
      <c r="J2217" t="s">
        <v>8</v>
      </c>
      <c r="K2217" t="s">
        <v>59</v>
      </c>
      <c r="L2217" t="s">
        <v>1018</v>
      </c>
      <c r="M2217" t="s">
        <v>473</v>
      </c>
      <c r="N2217">
        <v>0</v>
      </c>
      <c r="O2217" t="s">
        <v>47</v>
      </c>
      <c r="P2217">
        <v>16</v>
      </c>
      <c r="Q2217" t="s">
        <v>62</v>
      </c>
      <c r="R2217" t="s">
        <v>317</v>
      </c>
      <c r="S2217" t="s">
        <v>318</v>
      </c>
      <c r="T2217" t="s">
        <v>51</v>
      </c>
      <c r="U2217" t="s">
        <v>262</v>
      </c>
      <c r="V2217">
        <v>1.05</v>
      </c>
      <c r="W2217" s="1">
        <v>1651.6500000000003</v>
      </c>
      <c r="X2217">
        <v>1</v>
      </c>
      <c r="Y2217">
        <v>7.5</v>
      </c>
      <c r="Z2217">
        <v>4</v>
      </c>
      <c r="AA2217">
        <v>1.875</v>
      </c>
      <c r="AB2217" s="2">
        <v>0.21875</v>
      </c>
      <c r="AC2217" s="1">
        <v>-344.09375000000006</v>
      </c>
      <c r="AD2217" s="7">
        <v>43518</v>
      </c>
      <c r="AE2217" s="7">
        <v>43518</v>
      </c>
      <c r="AF2217">
        <v>0</v>
      </c>
      <c r="AG2217" t="s">
        <v>53</v>
      </c>
      <c r="AH2217" s="2">
        <v>0</v>
      </c>
      <c r="AI2217" s="1">
        <v>0</v>
      </c>
      <c r="AJ2217" s="1">
        <v>0</v>
      </c>
      <c r="AK2217" s="6" t="str">
        <f>+IF(Tabla1[[#This Row],[REQUEST_TY]]="SR MANTENIMIENTO CORRECTIVO", "EMERGENCIA", "OTROS")</f>
        <v>EMERGENCIA</v>
      </c>
      <c r="AL2217" s="6" t="str">
        <f>+_xlfn.IFS(Tabla1[[#This Row],[Veces obj]]&lt;=1,"0-1",Tabla1[[#This Row],[Veces obj]]&lt;=2,"1-2",Tabla1[[#This Row],[Veces obj]]&lt;=3,"2-3",TRUE,"&gt;3")</f>
        <v>1-2</v>
      </c>
      <c r="AM2217" s="6" t="str">
        <f>+_xlfn.IFS(MONTH(Tabla1[[#This Row],[MES]])&lt;=3,"Q1",MONTH(Tabla1[[#This Row],[MES]])&lt;=6,"Q2",MONTH(Tabla1[[#This Row],[MES]])&lt;=9,"Q3",TRUE,"Q4")</f>
        <v>Q1</v>
      </c>
      <c r="AN2217" t="str">
        <f>+IFERROR(VLOOKUP(Tabla1[[#This Row],[CUENTA]],CTAS[],2,0),"OTROS")</f>
        <v>OTROS</v>
      </c>
      <c r="AP2217" t="str">
        <f>+IFERROR(VLOOKUP(Tabla1[[#This Row],[EMPLEADO]],IS[],3,0),"OTROS")</f>
        <v>OTROS</v>
      </c>
      <c r="AQ2217" t="str">
        <f>+IFERROR(VLOOKUP(Tabla1[[#This Row],[EMPLEADO]],IS[[NÓMINA]:[INGENIERO]],2,0),"OTROS")</f>
        <v>OTROS</v>
      </c>
    </row>
    <row r="2218" spans="1:43" x14ac:dyDescent="0.25">
      <c r="A2218" t="s">
        <v>36</v>
      </c>
      <c r="B2218">
        <v>1</v>
      </c>
      <c r="C2218" t="s">
        <v>4287</v>
      </c>
      <c r="D2218" t="s">
        <v>38</v>
      </c>
      <c r="E2218" t="s">
        <v>1784</v>
      </c>
      <c r="F2218" t="s">
        <v>964</v>
      </c>
      <c r="G2218" s="17" t="s">
        <v>4288</v>
      </c>
      <c r="H2218" t="s">
        <v>106</v>
      </c>
      <c r="I2218" t="s">
        <v>43</v>
      </c>
      <c r="J2218" t="s">
        <v>8</v>
      </c>
      <c r="K2218" t="s">
        <v>4289</v>
      </c>
      <c r="L2218" t="s">
        <v>4290</v>
      </c>
      <c r="M2218" t="s">
        <v>310</v>
      </c>
      <c r="N2218">
        <v>0</v>
      </c>
      <c r="O2218" t="s">
        <v>47</v>
      </c>
      <c r="P2218">
        <v>54</v>
      </c>
      <c r="Q2218" t="s">
        <v>82</v>
      </c>
      <c r="R2218" t="s">
        <v>1789</v>
      </c>
      <c r="S2218" t="s">
        <v>110</v>
      </c>
      <c r="T2218" t="s">
        <v>51</v>
      </c>
      <c r="U2218" t="s">
        <v>3326</v>
      </c>
      <c r="V2218">
        <v>1.1499999999999999</v>
      </c>
      <c r="W2218" s="1">
        <v>2466.75</v>
      </c>
      <c r="X2218">
        <v>1</v>
      </c>
      <c r="Y2218">
        <v>5.63</v>
      </c>
      <c r="Z2218">
        <v>3</v>
      </c>
      <c r="AA2218">
        <v>1.8766666666666667</v>
      </c>
      <c r="AB2218" s="2">
        <v>0.21916666666666668</v>
      </c>
      <c r="AC2218" s="1">
        <v>-470.11250000000001</v>
      </c>
      <c r="AD2218" s="7">
        <v>43479</v>
      </c>
      <c r="AE2218" s="7">
        <v>43479</v>
      </c>
      <c r="AF2218">
        <v>0</v>
      </c>
      <c r="AG2218" t="s">
        <v>53</v>
      </c>
      <c r="AH2218" s="2">
        <v>0</v>
      </c>
      <c r="AI2218" s="1">
        <v>0</v>
      </c>
      <c r="AJ2218" s="1">
        <v>0</v>
      </c>
      <c r="AK2218" s="6" t="str">
        <f>+IF(Tabla1[[#This Row],[REQUEST_TY]]="SR MANTENIMIENTO CORRECTIVO", "EMERGENCIA", "OTROS")</f>
        <v>EMERGENCIA</v>
      </c>
      <c r="AL2218" s="6" t="str">
        <f>+_xlfn.IFS(Tabla1[[#This Row],[Veces obj]]&lt;=1,"0-1",Tabla1[[#This Row],[Veces obj]]&lt;=2,"1-2",Tabla1[[#This Row],[Veces obj]]&lt;=3,"2-3",TRUE,"&gt;3")</f>
        <v>1-2</v>
      </c>
      <c r="AM2218" s="6" t="str">
        <f>+_xlfn.IFS(MONTH(Tabla1[[#This Row],[MES]])&lt;=3,"Q1",MONTH(Tabla1[[#This Row],[MES]])&lt;=6,"Q2",MONTH(Tabla1[[#This Row],[MES]])&lt;=9,"Q3",TRUE,"Q4")</f>
        <v>Q1</v>
      </c>
      <c r="AN2218" t="str">
        <f>+IFERROR(VLOOKUP(Tabla1[[#This Row],[CUENTA]],CTAS[],2,0),"OTROS")</f>
        <v>OTROS</v>
      </c>
      <c r="AP2218" t="str">
        <f>+IFERROR(VLOOKUP(Tabla1[[#This Row],[EMPLEADO]],IS[],3,0),"OTROS")</f>
        <v>OTROS</v>
      </c>
      <c r="AQ2218" t="str">
        <f>+IFERROR(VLOOKUP(Tabla1[[#This Row],[EMPLEADO]],IS[[NÓMINA]:[INGENIERO]],2,0),"OTROS")</f>
        <v>OTROS</v>
      </c>
    </row>
    <row r="2219" spans="1:43" x14ac:dyDescent="0.25">
      <c r="A2219" t="s">
        <v>4444</v>
      </c>
      <c r="B2219">
        <v>1</v>
      </c>
      <c r="C2219" t="s">
        <v>5958</v>
      </c>
      <c r="D2219" t="s">
        <v>38</v>
      </c>
      <c r="E2219" t="s">
        <v>332</v>
      </c>
      <c r="F2219" t="s">
        <v>5959</v>
      </c>
      <c r="G2219" s="17" t="s">
        <v>1408</v>
      </c>
      <c r="H2219" t="s">
        <v>868</v>
      </c>
      <c r="I2219" t="s">
        <v>43</v>
      </c>
      <c r="J2219" t="s">
        <v>8</v>
      </c>
      <c r="K2219" t="s">
        <v>59</v>
      </c>
      <c r="L2219" t="s">
        <v>1409</v>
      </c>
      <c r="M2219" t="s">
        <v>1410</v>
      </c>
      <c r="N2219">
        <v>1</v>
      </c>
      <c r="O2219" t="s">
        <v>47</v>
      </c>
      <c r="P2219">
        <v>17</v>
      </c>
      <c r="Q2219" t="s">
        <v>62</v>
      </c>
      <c r="R2219" t="s">
        <v>317</v>
      </c>
      <c r="S2219" t="s">
        <v>318</v>
      </c>
      <c r="T2219" t="s">
        <v>51</v>
      </c>
      <c r="U2219" t="s">
        <v>262</v>
      </c>
      <c r="V2219">
        <v>1.05</v>
      </c>
      <c r="W2219" s="1">
        <v>0</v>
      </c>
      <c r="X2219">
        <v>1</v>
      </c>
      <c r="Y2219">
        <v>7.53</v>
      </c>
      <c r="Z2219">
        <v>4</v>
      </c>
      <c r="AA2219">
        <v>1.8825000000000001</v>
      </c>
      <c r="AB2219" s="2">
        <v>0.22062500000000002</v>
      </c>
      <c r="AC2219" s="1">
        <v>-347.04312500000009</v>
      </c>
      <c r="AD2219" s="7">
        <v>43510</v>
      </c>
      <c r="AE2219" s="7">
        <v>43510</v>
      </c>
      <c r="AF2219">
        <v>0</v>
      </c>
      <c r="AG2219" t="s">
        <v>53</v>
      </c>
      <c r="AH2219" s="2">
        <v>0</v>
      </c>
      <c r="AI2219" s="1">
        <v>0</v>
      </c>
      <c r="AJ2219" s="1">
        <v>0</v>
      </c>
      <c r="AK2219" s="6" t="str">
        <f>+IF(Tabla1[[#This Row],[REQUEST_TY]]="SR MANTENIMIENTO CORRECTIVO", "EMERGENCIA", "OTROS")</f>
        <v>EMERGENCIA</v>
      </c>
      <c r="AL2219" s="6" t="str">
        <f>+_xlfn.IFS(Tabla1[[#This Row],[Veces obj]]&lt;=1,"0-1",Tabla1[[#This Row],[Veces obj]]&lt;=2,"1-2",Tabla1[[#This Row],[Veces obj]]&lt;=3,"2-3",TRUE,"&gt;3")</f>
        <v>1-2</v>
      </c>
      <c r="AM2219" s="6" t="str">
        <f>+_xlfn.IFS(MONTH(Tabla1[[#This Row],[MES]])&lt;=3,"Q1",MONTH(Tabla1[[#This Row],[MES]])&lt;=6,"Q2",MONTH(Tabla1[[#This Row],[MES]])&lt;=9,"Q3",TRUE,"Q4")</f>
        <v>Q1</v>
      </c>
      <c r="AN2219" t="str">
        <f>+IFERROR(VLOOKUP(Tabla1[[#This Row],[CUENTA]],CTAS[],2,0),"OTROS")</f>
        <v>OTROS</v>
      </c>
      <c r="AP2219" t="str">
        <f>+IFERROR(VLOOKUP(Tabla1[[#This Row],[EMPLEADO]],IS[],3,0),"OTROS")</f>
        <v>OTROS</v>
      </c>
      <c r="AQ2219" t="str">
        <f>+IFERROR(VLOOKUP(Tabla1[[#This Row],[EMPLEADO]],IS[[NÓMINA]:[INGENIERO]],2,0),"OTROS")</f>
        <v>OTROS</v>
      </c>
    </row>
    <row r="2220" spans="1:43" x14ac:dyDescent="0.25">
      <c r="A2220" t="s">
        <v>4444</v>
      </c>
      <c r="B2220">
        <v>1</v>
      </c>
      <c r="C2220" t="s">
        <v>5124</v>
      </c>
      <c r="D2220" t="s">
        <v>38</v>
      </c>
      <c r="E2220" t="s">
        <v>133</v>
      </c>
      <c r="F2220" t="s">
        <v>5125</v>
      </c>
      <c r="G2220" s="17" t="s">
        <v>408</v>
      </c>
      <c r="H2220" t="s">
        <v>409</v>
      </c>
      <c r="I2220" t="s">
        <v>43</v>
      </c>
      <c r="J2220" t="s">
        <v>8</v>
      </c>
      <c r="K2220" t="s">
        <v>59</v>
      </c>
      <c r="L2220" t="s">
        <v>410</v>
      </c>
      <c r="M2220" t="s">
        <v>411</v>
      </c>
      <c r="N2220">
        <v>0</v>
      </c>
      <c r="O2220" t="s">
        <v>47</v>
      </c>
      <c r="P2220">
        <v>6</v>
      </c>
      <c r="Q2220" t="s">
        <v>207</v>
      </c>
      <c r="R2220" t="s">
        <v>138</v>
      </c>
      <c r="S2220" t="s">
        <v>139</v>
      </c>
      <c r="T2220" t="s">
        <v>51</v>
      </c>
      <c r="U2220" t="s">
        <v>879</v>
      </c>
      <c r="V2220">
        <v>0.6</v>
      </c>
      <c r="W2220" s="1">
        <v>943.80000000000007</v>
      </c>
      <c r="X2220">
        <v>1</v>
      </c>
      <c r="Y2220">
        <v>7.58</v>
      </c>
      <c r="Z2220">
        <v>4</v>
      </c>
      <c r="AA2220">
        <v>1.895</v>
      </c>
      <c r="AB2220" s="2">
        <v>0.22375</v>
      </c>
      <c r="AC2220" s="1">
        <v>-351.95875000000007</v>
      </c>
      <c r="AD2220" s="7">
        <v>43508</v>
      </c>
      <c r="AE2220" s="7">
        <v>43508</v>
      </c>
      <c r="AF2220">
        <v>0</v>
      </c>
      <c r="AG2220" t="s">
        <v>53</v>
      </c>
      <c r="AH2220" s="2">
        <v>0</v>
      </c>
      <c r="AI2220" s="1">
        <v>0</v>
      </c>
      <c r="AJ2220" s="1">
        <v>0</v>
      </c>
      <c r="AK2220" s="6" t="str">
        <f>+IF(Tabla1[[#This Row],[REQUEST_TY]]="SR MANTENIMIENTO CORRECTIVO", "EMERGENCIA", "OTROS")</f>
        <v>EMERGENCIA</v>
      </c>
      <c r="AL2220" s="6" t="str">
        <f>+_xlfn.IFS(Tabla1[[#This Row],[Veces obj]]&lt;=1,"0-1",Tabla1[[#This Row],[Veces obj]]&lt;=2,"1-2",Tabla1[[#This Row],[Veces obj]]&lt;=3,"2-3",TRUE,"&gt;3")</f>
        <v>1-2</v>
      </c>
      <c r="AM2220" s="6" t="str">
        <f>+_xlfn.IFS(MONTH(Tabla1[[#This Row],[MES]])&lt;=3,"Q1",MONTH(Tabla1[[#This Row],[MES]])&lt;=6,"Q2",MONTH(Tabla1[[#This Row],[MES]])&lt;=9,"Q3",TRUE,"Q4")</f>
        <v>Q1</v>
      </c>
      <c r="AN2220" t="str">
        <f>+IFERROR(VLOOKUP(Tabla1[[#This Row],[CUENTA]],CTAS[],2,0),"OTROS")</f>
        <v>OTROS</v>
      </c>
      <c r="AP2220" t="str">
        <f>+IFERROR(VLOOKUP(Tabla1[[#This Row],[EMPLEADO]],IS[],3,0),"OTROS")</f>
        <v>OTROS</v>
      </c>
      <c r="AQ2220" t="str">
        <f>+IFERROR(VLOOKUP(Tabla1[[#This Row],[EMPLEADO]],IS[[NÓMINA]:[INGENIERO]],2,0),"OTROS")</f>
        <v>OTROS</v>
      </c>
    </row>
    <row r="2221" spans="1:43" x14ac:dyDescent="0.25">
      <c r="A2221" t="s">
        <v>36</v>
      </c>
      <c r="B2221">
        <v>1</v>
      </c>
      <c r="C2221" t="s">
        <v>4291</v>
      </c>
      <c r="D2221" t="s">
        <v>38</v>
      </c>
      <c r="E2221" t="s">
        <v>133</v>
      </c>
      <c r="F2221" t="s">
        <v>4292</v>
      </c>
      <c r="G2221" s="17" t="s">
        <v>2889</v>
      </c>
      <c r="H2221" t="s">
        <v>1130</v>
      </c>
      <c r="I2221" t="s">
        <v>43</v>
      </c>
      <c r="J2221" t="s">
        <v>8</v>
      </c>
      <c r="K2221" t="s">
        <v>59</v>
      </c>
      <c r="L2221" t="s">
        <v>2024</v>
      </c>
      <c r="M2221" t="s">
        <v>1778</v>
      </c>
      <c r="N2221">
        <v>0</v>
      </c>
      <c r="O2221" t="s">
        <v>47</v>
      </c>
      <c r="P2221">
        <v>25</v>
      </c>
      <c r="Q2221" t="s">
        <v>62</v>
      </c>
      <c r="R2221" t="s">
        <v>138</v>
      </c>
      <c r="S2221" t="s">
        <v>139</v>
      </c>
      <c r="T2221" t="s">
        <v>51</v>
      </c>
      <c r="U2221" t="s">
        <v>262</v>
      </c>
      <c r="V2221">
        <v>1.05</v>
      </c>
      <c r="W2221" s="1">
        <v>1651.6500000000003</v>
      </c>
      <c r="X2221">
        <v>1</v>
      </c>
      <c r="Y2221">
        <v>7.6</v>
      </c>
      <c r="Z2221">
        <v>4</v>
      </c>
      <c r="AA2221">
        <v>1.9</v>
      </c>
      <c r="AB2221" s="2">
        <v>0.22499999999999998</v>
      </c>
      <c r="AC2221" s="1">
        <v>-353.92500000000001</v>
      </c>
      <c r="AD2221" s="7">
        <v>43469</v>
      </c>
      <c r="AE2221" s="7">
        <v>43472</v>
      </c>
      <c r="AF2221">
        <v>1</v>
      </c>
      <c r="AG2221" t="s">
        <v>53</v>
      </c>
      <c r="AH2221" s="2">
        <v>0</v>
      </c>
      <c r="AI2221" s="1">
        <v>0</v>
      </c>
      <c r="AJ2221" s="1">
        <v>0</v>
      </c>
      <c r="AK2221" s="6" t="str">
        <f>+IF(Tabla1[[#This Row],[REQUEST_TY]]="SR MANTENIMIENTO CORRECTIVO", "EMERGENCIA", "OTROS")</f>
        <v>EMERGENCIA</v>
      </c>
      <c r="AL2221" s="6" t="str">
        <f>+_xlfn.IFS(Tabla1[[#This Row],[Veces obj]]&lt;=1,"0-1",Tabla1[[#This Row],[Veces obj]]&lt;=2,"1-2",Tabla1[[#This Row],[Veces obj]]&lt;=3,"2-3",TRUE,"&gt;3")</f>
        <v>1-2</v>
      </c>
      <c r="AM2221" s="6" t="str">
        <f>+_xlfn.IFS(MONTH(Tabla1[[#This Row],[MES]])&lt;=3,"Q1",MONTH(Tabla1[[#This Row],[MES]])&lt;=6,"Q2",MONTH(Tabla1[[#This Row],[MES]])&lt;=9,"Q3",TRUE,"Q4")</f>
        <v>Q1</v>
      </c>
      <c r="AN2221" t="str">
        <f>+IFERROR(VLOOKUP(Tabla1[[#This Row],[CUENTA]],CTAS[],2,0),"OTROS")</f>
        <v>OTROS</v>
      </c>
      <c r="AP2221" t="str">
        <f>+IFERROR(VLOOKUP(Tabla1[[#This Row],[EMPLEADO]],IS[],3,0),"OTROS")</f>
        <v>OTROS</v>
      </c>
      <c r="AQ2221" t="str">
        <f>+IFERROR(VLOOKUP(Tabla1[[#This Row],[EMPLEADO]],IS[[NÓMINA]:[INGENIERO]],2,0),"OTROS")</f>
        <v>OTROS</v>
      </c>
    </row>
    <row r="2222" spans="1:43" x14ac:dyDescent="0.25">
      <c r="A2222" t="s">
        <v>36</v>
      </c>
      <c r="B2222">
        <v>1</v>
      </c>
      <c r="C2222" t="s">
        <v>4293</v>
      </c>
      <c r="D2222" t="s">
        <v>38</v>
      </c>
      <c r="E2222" t="s">
        <v>133</v>
      </c>
      <c r="F2222" t="s">
        <v>4294</v>
      </c>
      <c r="G2222" s="17" t="s">
        <v>533</v>
      </c>
      <c r="H2222" t="s">
        <v>691</v>
      </c>
      <c r="I2222" t="s">
        <v>43</v>
      </c>
      <c r="J2222" t="s">
        <v>8</v>
      </c>
      <c r="K2222" t="s">
        <v>59</v>
      </c>
      <c r="L2222" t="s">
        <v>472</v>
      </c>
      <c r="M2222" t="s">
        <v>473</v>
      </c>
      <c r="N2222">
        <v>0</v>
      </c>
      <c r="O2222" t="s">
        <v>47</v>
      </c>
      <c r="P2222">
        <v>86</v>
      </c>
      <c r="Q2222" t="s">
        <v>48</v>
      </c>
      <c r="R2222" t="s">
        <v>138</v>
      </c>
      <c r="S2222" t="s">
        <v>139</v>
      </c>
      <c r="T2222" t="s">
        <v>51</v>
      </c>
      <c r="U2222" t="s">
        <v>353</v>
      </c>
      <c r="V2222">
        <v>1.1499999999999999</v>
      </c>
      <c r="W2222" s="1">
        <v>1808.95</v>
      </c>
      <c r="X2222">
        <v>1</v>
      </c>
      <c r="Y2222">
        <v>7.62</v>
      </c>
      <c r="Z2222">
        <v>4</v>
      </c>
      <c r="AA2222">
        <v>1.905</v>
      </c>
      <c r="AB2222" s="2">
        <v>0.22625000000000001</v>
      </c>
      <c r="AC2222" s="1">
        <v>-355.89125000000007</v>
      </c>
      <c r="AD2222" s="7">
        <v>43468</v>
      </c>
      <c r="AE2222" s="7">
        <v>43469</v>
      </c>
      <c r="AF2222">
        <v>1</v>
      </c>
      <c r="AG2222" t="s">
        <v>53</v>
      </c>
      <c r="AH2222" s="2">
        <v>0</v>
      </c>
      <c r="AI2222" s="1">
        <v>0</v>
      </c>
      <c r="AJ2222" s="1">
        <v>0</v>
      </c>
      <c r="AK2222" s="6" t="str">
        <f>+IF(Tabla1[[#This Row],[REQUEST_TY]]="SR MANTENIMIENTO CORRECTIVO", "EMERGENCIA", "OTROS")</f>
        <v>EMERGENCIA</v>
      </c>
      <c r="AL2222" s="6" t="str">
        <f>+_xlfn.IFS(Tabla1[[#This Row],[Veces obj]]&lt;=1,"0-1",Tabla1[[#This Row],[Veces obj]]&lt;=2,"1-2",Tabla1[[#This Row],[Veces obj]]&lt;=3,"2-3",TRUE,"&gt;3")</f>
        <v>1-2</v>
      </c>
      <c r="AM2222" s="6" t="str">
        <f>+_xlfn.IFS(MONTH(Tabla1[[#This Row],[MES]])&lt;=3,"Q1",MONTH(Tabla1[[#This Row],[MES]])&lt;=6,"Q2",MONTH(Tabla1[[#This Row],[MES]])&lt;=9,"Q3",TRUE,"Q4")</f>
        <v>Q1</v>
      </c>
      <c r="AN2222" t="str">
        <f>+IFERROR(VLOOKUP(Tabla1[[#This Row],[CUENTA]],CTAS[],2,0),"OTROS")</f>
        <v>OTROS</v>
      </c>
      <c r="AP2222" t="str">
        <f>+IFERROR(VLOOKUP(Tabla1[[#This Row],[EMPLEADO]],IS[],3,0),"OTROS")</f>
        <v>OTROS</v>
      </c>
      <c r="AQ2222" t="str">
        <f>+IFERROR(VLOOKUP(Tabla1[[#This Row],[EMPLEADO]],IS[[NÓMINA]:[INGENIERO]],2,0),"OTROS")</f>
        <v>OTROS</v>
      </c>
    </row>
    <row r="2223" spans="1:43" x14ac:dyDescent="0.25">
      <c r="A2223" t="s">
        <v>36</v>
      </c>
      <c r="B2223">
        <v>1</v>
      </c>
      <c r="C2223" t="s">
        <v>4295</v>
      </c>
      <c r="D2223" t="s">
        <v>38</v>
      </c>
      <c r="E2223" t="s">
        <v>133</v>
      </c>
      <c r="F2223" t="s">
        <v>4296</v>
      </c>
      <c r="G2223" s="17" t="s">
        <v>4297</v>
      </c>
      <c r="H2223" t="s">
        <v>106</v>
      </c>
      <c r="I2223" t="s">
        <v>43</v>
      </c>
      <c r="J2223" t="s">
        <v>8</v>
      </c>
      <c r="K2223" t="s">
        <v>59</v>
      </c>
      <c r="L2223" t="s">
        <v>916</v>
      </c>
      <c r="M2223" t="s">
        <v>316</v>
      </c>
      <c r="N2223">
        <v>0</v>
      </c>
      <c r="O2223" t="s">
        <v>47</v>
      </c>
      <c r="P2223">
        <v>31</v>
      </c>
      <c r="Q2223" t="s">
        <v>82</v>
      </c>
      <c r="R2223" t="s">
        <v>138</v>
      </c>
      <c r="S2223" t="s">
        <v>139</v>
      </c>
      <c r="T2223" t="s">
        <v>51</v>
      </c>
      <c r="U2223" t="s">
        <v>140</v>
      </c>
      <c r="V2223">
        <v>1.1000000000000001</v>
      </c>
      <c r="W2223" s="1">
        <v>1730.3000000000004</v>
      </c>
      <c r="X2223">
        <v>1</v>
      </c>
      <c r="Y2223">
        <v>7.75</v>
      </c>
      <c r="Z2223">
        <v>4</v>
      </c>
      <c r="AA2223">
        <v>1.9375</v>
      </c>
      <c r="AB2223" s="2">
        <v>0.234375</v>
      </c>
      <c r="AC2223" s="1">
        <v>-368.67187500000006</v>
      </c>
      <c r="AD2223" s="7">
        <v>43487</v>
      </c>
      <c r="AE2223" s="7">
        <v>43487</v>
      </c>
      <c r="AF2223">
        <v>0</v>
      </c>
      <c r="AG2223" t="s">
        <v>53</v>
      </c>
      <c r="AH2223" s="2">
        <v>0</v>
      </c>
      <c r="AI2223" s="1">
        <v>0</v>
      </c>
      <c r="AJ2223" s="1">
        <v>0</v>
      </c>
      <c r="AK2223" s="6" t="str">
        <f>+IF(Tabla1[[#This Row],[REQUEST_TY]]="SR MANTENIMIENTO CORRECTIVO", "EMERGENCIA", "OTROS")</f>
        <v>EMERGENCIA</v>
      </c>
      <c r="AL2223" s="6" t="str">
        <f>+_xlfn.IFS(Tabla1[[#This Row],[Veces obj]]&lt;=1,"0-1",Tabla1[[#This Row],[Veces obj]]&lt;=2,"1-2",Tabla1[[#This Row],[Veces obj]]&lt;=3,"2-3",TRUE,"&gt;3")</f>
        <v>1-2</v>
      </c>
      <c r="AM2223" s="6" t="str">
        <f>+_xlfn.IFS(MONTH(Tabla1[[#This Row],[MES]])&lt;=3,"Q1",MONTH(Tabla1[[#This Row],[MES]])&lt;=6,"Q2",MONTH(Tabla1[[#This Row],[MES]])&lt;=9,"Q3",TRUE,"Q4")</f>
        <v>Q1</v>
      </c>
      <c r="AN2223" t="str">
        <f>+IFERROR(VLOOKUP(Tabla1[[#This Row],[CUENTA]],CTAS[],2,0),"OTROS")</f>
        <v>OTROS</v>
      </c>
      <c r="AP2223" t="str">
        <f>+IFERROR(VLOOKUP(Tabla1[[#This Row],[EMPLEADO]],IS[],3,0),"OTROS")</f>
        <v>OTROS</v>
      </c>
      <c r="AQ2223" t="str">
        <f>+IFERROR(VLOOKUP(Tabla1[[#This Row],[EMPLEADO]],IS[[NÓMINA]:[INGENIERO]],2,0),"OTROS")</f>
        <v>OTROS</v>
      </c>
    </row>
    <row r="2224" spans="1:43" x14ac:dyDescent="0.25">
      <c r="A2224" t="s">
        <v>4444</v>
      </c>
      <c r="B2224">
        <v>1</v>
      </c>
      <c r="C2224" t="s">
        <v>6167</v>
      </c>
      <c r="D2224" t="s">
        <v>3346</v>
      </c>
      <c r="E2224" t="s">
        <v>39</v>
      </c>
      <c r="F2224" t="s">
        <v>6168</v>
      </c>
      <c r="G2224" s="17" t="s">
        <v>6169</v>
      </c>
      <c r="H2224" t="s">
        <v>101</v>
      </c>
      <c r="I2224" t="s">
        <v>43</v>
      </c>
      <c r="J2224" t="s">
        <v>8</v>
      </c>
      <c r="K2224" t="s">
        <v>44</v>
      </c>
      <c r="L2224" t="s">
        <v>5376</v>
      </c>
      <c r="M2224" t="s">
        <v>5377</v>
      </c>
      <c r="N2224">
        <v>1</v>
      </c>
      <c r="O2224" t="s">
        <v>105</v>
      </c>
      <c r="P2224" t="s">
        <v>822</v>
      </c>
      <c r="Q2224" t="s">
        <v>48</v>
      </c>
      <c r="R2224" t="s">
        <v>49</v>
      </c>
      <c r="S2224" t="s">
        <v>50</v>
      </c>
      <c r="T2224" t="s">
        <v>51</v>
      </c>
      <c r="U2224" t="s">
        <v>52</v>
      </c>
      <c r="V2224">
        <v>1</v>
      </c>
      <c r="W2224" s="1">
        <v>0</v>
      </c>
      <c r="X2224">
        <v>0</v>
      </c>
      <c r="Y2224">
        <v>5</v>
      </c>
      <c r="Z2224">
        <v>5</v>
      </c>
      <c r="AA2224">
        <v>1</v>
      </c>
      <c r="AB2224" s="2">
        <v>0</v>
      </c>
      <c r="AC2224" s="1">
        <v>0</v>
      </c>
      <c r="AD2224" s="7">
        <v>43510</v>
      </c>
      <c r="AE2224" s="7">
        <v>43515</v>
      </c>
      <c r="AF2224">
        <v>3</v>
      </c>
      <c r="AG2224" t="s">
        <v>1680</v>
      </c>
      <c r="AH2224" s="2">
        <v>0</v>
      </c>
      <c r="AI2224" s="1">
        <v>0</v>
      </c>
      <c r="AJ2224" s="1">
        <v>0</v>
      </c>
      <c r="AK2224" s="6" t="str">
        <f>+IF(Tabla1[[#This Row],[REQUEST_TY]]="SR MANTENIMIENTO CORRECTIVO", "EMERGENCIA", "OTROS")</f>
        <v>OTROS</v>
      </c>
      <c r="AL2224" s="6" t="str">
        <f>+_xlfn.IFS(Tabla1[[#This Row],[Veces obj]]&lt;=1,"0-1",Tabla1[[#This Row],[Veces obj]]&lt;=2,"1-2",Tabla1[[#This Row],[Veces obj]]&lt;=3,"2-3",TRUE,"&gt;3")</f>
        <v>0-1</v>
      </c>
      <c r="AM2224" s="6" t="str">
        <f>+_xlfn.IFS(MONTH(Tabla1[[#This Row],[MES]])&lt;=3,"Q1",MONTH(Tabla1[[#This Row],[MES]])&lt;=6,"Q2",MONTH(Tabla1[[#This Row],[MES]])&lt;=9,"Q3",TRUE,"Q4")</f>
        <v>Q1</v>
      </c>
      <c r="AN2224" t="str">
        <f>+IFERROR(VLOOKUP(Tabla1[[#This Row],[CUENTA]],CTAS[],2,0),"OTROS")</f>
        <v>OTROS</v>
      </c>
      <c r="AP2224" t="str">
        <f>+IFERROR(VLOOKUP(Tabla1[[#This Row],[EMPLEADO]],IS[],3,0),"OTROS")</f>
        <v>OTROS</v>
      </c>
      <c r="AQ2224" t="str">
        <f>+IFERROR(VLOOKUP(Tabla1[[#This Row],[EMPLEADO]],IS[[NÓMINA]:[INGENIERO]],2,0),"OTROS")</f>
        <v>OTROS</v>
      </c>
    </row>
    <row r="2225" spans="1:43" x14ac:dyDescent="0.25">
      <c r="A2225" t="s">
        <v>36</v>
      </c>
      <c r="B2225">
        <v>1</v>
      </c>
      <c r="C2225" t="s">
        <v>4300</v>
      </c>
      <c r="D2225" t="s">
        <v>38</v>
      </c>
      <c r="E2225" t="s">
        <v>258</v>
      </c>
      <c r="F2225" t="s">
        <v>4301</v>
      </c>
      <c r="G2225" s="17" t="s">
        <v>1026</v>
      </c>
      <c r="H2225" t="s">
        <v>707</v>
      </c>
      <c r="I2225" t="s">
        <v>43</v>
      </c>
      <c r="J2225" t="s">
        <v>8</v>
      </c>
      <c r="K2225" t="s">
        <v>102</v>
      </c>
      <c r="L2225" t="s">
        <v>1027</v>
      </c>
      <c r="M2225" t="s">
        <v>1028</v>
      </c>
      <c r="N2225">
        <v>0</v>
      </c>
      <c r="O2225" t="s">
        <v>105</v>
      </c>
      <c r="P2225">
        <v>5</v>
      </c>
      <c r="Q2225" t="s">
        <v>207</v>
      </c>
      <c r="R2225" t="s">
        <v>138</v>
      </c>
      <c r="S2225" t="s">
        <v>139</v>
      </c>
      <c r="T2225" t="s">
        <v>51</v>
      </c>
      <c r="U2225" t="s">
        <v>879</v>
      </c>
      <c r="V2225">
        <v>0.6</v>
      </c>
      <c r="W2225" s="1">
        <v>481.79999999999995</v>
      </c>
      <c r="X2225">
        <v>1</v>
      </c>
      <c r="Y2225">
        <v>7.8</v>
      </c>
      <c r="Z2225">
        <v>4</v>
      </c>
      <c r="AA2225">
        <v>1.95</v>
      </c>
      <c r="AB2225" s="2">
        <v>0.23749999999999999</v>
      </c>
      <c r="AC2225" s="1">
        <v>-190.71249999999998</v>
      </c>
      <c r="AD2225" s="7">
        <v>43489</v>
      </c>
      <c r="AE2225" s="7">
        <v>43489</v>
      </c>
      <c r="AF2225">
        <v>0</v>
      </c>
      <c r="AG2225" t="s">
        <v>53</v>
      </c>
      <c r="AH2225" s="2">
        <v>0</v>
      </c>
      <c r="AI2225" s="1">
        <v>0</v>
      </c>
      <c r="AJ2225" s="1">
        <v>0</v>
      </c>
      <c r="AK2225" s="6" t="str">
        <f>+IF(Tabla1[[#This Row],[REQUEST_TY]]="SR MANTENIMIENTO CORRECTIVO", "EMERGENCIA", "OTROS")</f>
        <v>EMERGENCIA</v>
      </c>
      <c r="AL2225" s="6" t="str">
        <f>+_xlfn.IFS(Tabla1[[#This Row],[Veces obj]]&lt;=1,"0-1",Tabla1[[#This Row],[Veces obj]]&lt;=2,"1-2",Tabla1[[#This Row],[Veces obj]]&lt;=3,"2-3",TRUE,"&gt;3")</f>
        <v>1-2</v>
      </c>
      <c r="AM2225" s="6" t="str">
        <f>+_xlfn.IFS(MONTH(Tabla1[[#This Row],[MES]])&lt;=3,"Q1",MONTH(Tabla1[[#This Row],[MES]])&lt;=6,"Q2",MONTH(Tabla1[[#This Row],[MES]])&lt;=9,"Q3",TRUE,"Q4")</f>
        <v>Q1</v>
      </c>
      <c r="AN2225" t="str">
        <f>+IFERROR(VLOOKUP(Tabla1[[#This Row],[CUENTA]],CTAS[],2,0),"OTROS")</f>
        <v>OTROS</v>
      </c>
      <c r="AP2225" t="str">
        <f>+IFERROR(VLOOKUP(Tabla1[[#This Row],[EMPLEADO]],IS[],3,0),"OTROS")</f>
        <v>OTROS</v>
      </c>
      <c r="AQ2225" t="str">
        <f>+IFERROR(VLOOKUP(Tabla1[[#This Row],[EMPLEADO]],IS[[NÓMINA]:[INGENIERO]],2,0),"OTROS")</f>
        <v>OTROS</v>
      </c>
    </row>
    <row r="2226" spans="1:43" x14ac:dyDescent="0.25">
      <c r="A2226" t="s">
        <v>4444</v>
      </c>
      <c r="B2226">
        <v>1</v>
      </c>
      <c r="C2226" t="s">
        <v>4600</v>
      </c>
      <c r="D2226" t="s">
        <v>38</v>
      </c>
      <c r="E2226" t="s">
        <v>133</v>
      </c>
      <c r="F2226" t="s">
        <v>4601</v>
      </c>
      <c r="G2226" s="17" t="s">
        <v>2949</v>
      </c>
      <c r="H2226" t="s">
        <v>574</v>
      </c>
      <c r="I2226" t="s">
        <v>43</v>
      </c>
      <c r="J2226" t="s">
        <v>8</v>
      </c>
      <c r="K2226" t="s">
        <v>59</v>
      </c>
      <c r="L2226" t="s">
        <v>575</v>
      </c>
      <c r="M2226" t="s">
        <v>576</v>
      </c>
      <c r="N2226">
        <v>0</v>
      </c>
      <c r="O2226" t="s">
        <v>47</v>
      </c>
      <c r="P2226">
        <v>8</v>
      </c>
      <c r="Q2226" t="s">
        <v>194</v>
      </c>
      <c r="R2226" t="s">
        <v>138</v>
      </c>
      <c r="S2226" t="s">
        <v>139</v>
      </c>
      <c r="T2226" t="s">
        <v>208</v>
      </c>
      <c r="U2226" t="s">
        <v>224</v>
      </c>
      <c r="V2226">
        <v>0.8</v>
      </c>
      <c r="W2226" s="1">
        <v>1258.4000000000003</v>
      </c>
      <c r="X2226">
        <v>1</v>
      </c>
      <c r="Y2226">
        <v>11.73</v>
      </c>
      <c r="Z2226">
        <v>6</v>
      </c>
      <c r="AA2226">
        <v>1.9550000000000001</v>
      </c>
      <c r="AB2226" s="2">
        <v>0.23875000000000002</v>
      </c>
      <c r="AC2226" s="1">
        <v>-375.55375000000009</v>
      </c>
      <c r="AD2226" s="7">
        <v>43501</v>
      </c>
      <c r="AE2226" s="7">
        <v>43502</v>
      </c>
      <c r="AF2226">
        <v>1</v>
      </c>
      <c r="AG2226" t="s">
        <v>53</v>
      </c>
      <c r="AH2226" s="2">
        <v>0</v>
      </c>
      <c r="AI2226" s="1">
        <v>0</v>
      </c>
      <c r="AJ2226" s="1">
        <v>0</v>
      </c>
      <c r="AK2226" s="6" t="str">
        <f>+IF(Tabla1[[#This Row],[REQUEST_TY]]="SR MANTENIMIENTO CORRECTIVO", "EMERGENCIA", "OTROS")</f>
        <v>EMERGENCIA</v>
      </c>
      <c r="AL2226" s="6" t="str">
        <f>+_xlfn.IFS(Tabla1[[#This Row],[Veces obj]]&lt;=1,"0-1",Tabla1[[#This Row],[Veces obj]]&lt;=2,"1-2",Tabla1[[#This Row],[Veces obj]]&lt;=3,"2-3",TRUE,"&gt;3")</f>
        <v>1-2</v>
      </c>
      <c r="AM2226" s="6" t="str">
        <f>+_xlfn.IFS(MONTH(Tabla1[[#This Row],[MES]])&lt;=3,"Q1",MONTH(Tabla1[[#This Row],[MES]])&lt;=6,"Q2",MONTH(Tabla1[[#This Row],[MES]])&lt;=9,"Q3",TRUE,"Q4")</f>
        <v>Q1</v>
      </c>
      <c r="AN2226" t="str">
        <f>+IFERROR(VLOOKUP(Tabla1[[#This Row],[CUENTA]],CTAS[],2,0),"OTROS")</f>
        <v>OTROS</v>
      </c>
      <c r="AP2226" t="str">
        <f>+IFERROR(VLOOKUP(Tabla1[[#This Row],[EMPLEADO]],IS[],3,0),"OTROS")</f>
        <v>OTROS</v>
      </c>
      <c r="AQ2226" t="str">
        <f>+IFERROR(VLOOKUP(Tabla1[[#This Row],[EMPLEADO]],IS[[NÓMINA]:[INGENIERO]],2,0),"OTROS")</f>
        <v>OTROS</v>
      </c>
    </row>
    <row r="2227" spans="1:43" x14ac:dyDescent="0.25">
      <c r="A2227" t="s">
        <v>4444</v>
      </c>
      <c r="B2227">
        <v>1</v>
      </c>
      <c r="C2227" t="s">
        <v>5440</v>
      </c>
      <c r="D2227" t="s">
        <v>38</v>
      </c>
      <c r="E2227" t="s">
        <v>1966</v>
      </c>
      <c r="F2227" t="s">
        <v>5441</v>
      </c>
      <c r="G2227" s="17" t="s">
        <v>5442</v>
      </c>
      <c r="H2227" t="s">
        <v>213</v>
      </c>
      <c r="I2227" t="s">
        <v>43</v>
      </c>
      <c r="J2227" t="s">
        <v>8</v>
      </c>
      <c r="K2227" t="s">
        <v>5443</v>
      </c>
      <c r="L2227" t="s">
        <v>5444</v>
      </c>
      <c r="M2227" t="s">
        <v>640</v>
      </c>
      <c r="N2227">
        <v>0</v>
      </c>
      <c r="O2227" t="s">
        <v>47</v>
      </c>
      <c r="P2227">
        <v>73</v>
      </c>
      <c r="Q2227" t="s">
        <v>48</v>
      </c>
      <c r="R2227" t="s">
        <v>74</v>
      </c>
      <c r="S2227" t="s">
        <v>50</v>
      </c>
      <c r="T2227" t="s">
        <v>51</v>
      </c>
      <c r="U2227" t="s">
        <v>52</v>
      </c>
      <c r="V2227">
        <v>1.05</v>
      </c>
      <c r="W2227" s="1">
        <v>750.75000000000011</v>
      </c>
      <c r="X2227">
        <v>1</v>
      </c>
      <c r="Y2227">
        <v>9.7799999999999994</v>
      </c>
      <c r="Z2227">
        <v>5</v>
      </c>
      <c r="AA2227">
        <v>1.956</v>
      </c>
      <c r="AB2227" s="2">
        <v>0.23899999999999999</v>
      </c>
      <c r="AC2227" s="1">
        <v>-170.88500000000002</v>
      </c>
      <c r="AD2227" s="7">
        <v>43521</v>
      </c>
      <c r="AE2227" s="7">
        <v>43522</v>
      </c>
      <c r="AF2227">
        <v>1</v>
      </c>
      <c r="AG2227" t="s">
        <v>53</v>
      </c>
      <c r="AH2227" s="2">
        <v>0</v>
      </c>
      <c r="AI2227" s="1">
        <v>0</v>
      </c>
      <c r="AJ2227" s="1">
        <v>0</v>
      </c>
      <c r="AK2227" s="6" t="str">
        <f>+IF(Tabla1[[#This Row],[REQUEST_TY]]="SR MANTENIMIENTO CORRECTIVO", "EMERGENCIA", "OTROS")</f>
        <v>EMERGENCIA</v>
      </c>
      <c r="AL2227" s="6" t="str">
        <f>+_xlfn.IFS(Tabla1[[#This Row],[Veces obj]]&lt;=1,"0-1",Tabla1[[#This Row],[Veces obj]]&lt;=2,"1-2",Tabla1[[#This Row],[Veces obj]]&lt;=3,"2-3",TRUE,"&gt;3")</f>
        <v>1-2</v>
      </c>
      <c r="AM2227" s="6" t="str">
        <f>+_xlfn.IFS(MONTH(Tabla1[[#This Row],[MES]])&lt;=3,"Q1",MONTH(Tabla1[[#This Row],[MES]])&lt;=6,"Q2",MONTH(Tabla1[[#This Row],[MES]])&lt;=9,"Q3",TRUE,"Q4")</f>
        <v>Q1</v>
      </c>
      <c r="AN2227" t="str">
        <f>+IFERROR(VLOOKUP(Tabla1[[#This Row],[CUENTA]],CTAS[],2,0),"OTROS")</f>
        <v>OTROS</v>
      </c>
      <c r="AP2227" t="str">
        <f>+IFERROR(VLOOKUP(Tabla1[[#This Row],[EMPLEADO]],IS[],3,0),"OTROS")</f>
        <v>OTROS</v>
      </c>
      <c r="AQ2227" t="str">
        <f>+IFERROR(VLOOKUP(Tabla1[[#This Row],[EMPLEADO]],IS[[NÓMINA]:[INGENIERO]],2,0),"OTROS")</f>
        <v>OTROS</v>
      </c>
    </row>
    <row r="2228" spans="1:43" x14ac:dyDescent="0.25">
      <c r="A2228" t="s">
        <v>4444</v>
      </c>
      <c r="B2228">
        <v>1</v>
      </c>
      <c r="C2228" t="s">
        <v>6170</v>
      </c>
      <c r="D2228" t="s">
        <v>3346</v>
      </c>
      <c r="E2228" t="s">
        <v>39</v>
      </c>
      <c r="F2228" t="s">
        <v>6168</v>
      </c>
      <c r="G2228" s="17" t="s">
        <v>6171</v>
      </c>
      <c r="H2228" t="s">
        <v>246</v>
      </c>
      <c r="I2228" t="s">
        <v>43</v>
      </c>
      <c r="J2228" t="s">
        <v>8</v>
      </c>
      <c r="K2228" t="s">
        <v>6135</v>
      </c>
      <c r="L2228" t="s">
        <v>6172</v>
      </c>
      <c r="M2228" t="s">
        <v>1510</v>
      </c>
      <c r="N2228">
        <v>1</v>
      </c>
      <c r="O2228" t="s">
        <v>105</v>
      </c>
      <c r="P2228" t="s">
        <v>822</v>
      </c>
      <c r="Q2228" t="s">
        <v>48</v>
      </c>
      <c r="R2228" t="s">
        <v>49</v>
      </c>
      <c r="S2228" t="s">
        <v>50</v>
      </c>
      <c r="T2228" t="s">
        <v>51</v>
      </c>
      <c r="U2228" t="s">
        <v>52</v>
      </c>
      <c r="V2228">
        <v>1</v>
      </c>
      <c r="W2228" s="1">
        <v>0</v>
      </c>
      <c r="X2228">
        <v>0</v>
      </c>
      <c r="Y2228">
        <v>5</v>
      </c>
      <c r="Z2228">
        <v>5</v>
      </c>
      <c r="AA2228">
        <v>1</v>
      </c>
      <c r="AB2228" s="2">
        <v>0</v>
      </c>
      <c r="AC2228" s="1">
        <v>0</v>
      </c>
      <c r="AD2228" s="7">
        <v>43510</v>
      </c>
      <c r="AE2228" s="7">
        <v>43515</v>
      </c>
      <c r="AF2228">
        <v>3</v>
      </c>
      <c r="AG2228" t="s">
        <v>1680</v>
      </c>
      <c r="AH2228" s="2">
        <v>0</v>
      </c>
      <c r="AI2228" s="1">
        <v>0</v>
      </c>
      <c r="AJ2228" s="1">
        <v>0</v>
      </c>
      <c r="AK2228" s="6" t="str">
        <f>+IF(Tabla1[[#This Row],[REQUEST_TY]]="SR MANTENIMIENTO CORRECTIVO", "EMERGENCIA", "OTROS")</f>
        <v>OTROS</v>
      </c>
      <c r="AL2228" s="6" t="str">
        <f>+_xlfn.IFS(Tabla1[[#This Row],[Veces obj]]&lt;=1,"0-1",Tabla1[[#This Row],[Veces obj]]&lt;=2,"1-2",Tabla1[[#This Row],[Veces obj]]&lt;=3,"2-3",TRUE,"&gt;3")</f>
        <v>0-1</v>
      </c>
      <c r="AM2228" s="6" t="str">
        <f>+_xlfn.IFS(MONTH(Tabla1[[#This Row],[MES]])&lt;=3,"Q1",MONTH(Tabla1[[#This Row],[MES]])&lt;=6,"Q2",MONTH(Tabla1[[#This Row],[MES]])&lt;=9,"Q3",TRUE,"Q4")</f>
        <v>Q1</v>
      </c>
      <c r="AN2228" t="str">
        <f>+IFERROR(VLOOKUP(Tabla1[[#This Row],[CUENTA]],CTAS[],2,0),"OTROS")</f>
        <v>OTROS</v>
      </c>
      <c r="AP2228" t="str">
        <f>+IFERROR(VLOOKUP(Tabla1[[#This Row],[EMPLEADO]],IS[],3,0),"OTROS")</f>
        <v>OTROS</v>
      </c>
      <c r="AQ2228" t="str">
        <f>+IFERROR(VLOOKUP(Tabla1[[#This Row],[EMPLEADO]],IS[[NÓMINA]:[INGENIERO]],2,0),"OTROS")</f>
        <v>OTROS</v>
      </c>
    </row>
    <row r="2229" spans="1:43" x14ac:dyDescent="0.25">
      <c r="A2229" t="s">
        <v>4444</v>
      </c>
      <c r="B2229">
        <v>1</v>
      </c>
      <c r="C2229" t="s">
        <v>6556</v>
      </c>
      <c r="D2229" t="s">
        <v>4401</v>
      </c>
      <c r="E2229" t="s">
        <v>464</v>
      </c>
      <c r="F2229" t="s">
        <v>6557</v>
      </c>
      <c r="G2229" s="17" t="s">
        <v>2701</v>
      </c>
      <c r="H2229" t="s">
        <v>79</v>
      </c>
      <c r="I2229" t="s">
        <v>43</v>
      </c>
      <c r="J2229" t="s">
        <v>8</v>
      </c>
      <c r="K2229" t="s">
        <v>1480</v>
      </c>
      <c r="L2229" t="s">
        <v>1481</v>
      </c>
      <c r="M2229" t="s">
        <v>1482</v>
      </c>
      <c r="N2229">
        <v>0</v>
      </c>
      <c r="O2229" t="s">
        <v>47</v>
      </c>
      <c r="P2229" t="s">
        <v>822</v>
      </c>
      <c r="Q2229" t="s">
        <v>48</v>
      </c>
      <c r="R2229" t="s">
        <v>242</v>
      </c>
      <c r="S2229" t="s">
        <v>64</v>
      </c>
      <c r="T2229" t="s">
        <v>51</v>
      </c>
      <c r="U2229" t="s">
        <v>96</v>
      </c>
      <c r="V2229">
        <v>1</v>
      </c>
      <c r="W2229" s="1">
        <v>1365</v>
      </c>
      <c r="X2229">
        <v>1</v>
      </c>
      <c r="Y2229">
        <v>9.85</v>
      </c>
      <c r="Z2229">
        <v>5</v>
      </c>
      <c r="AA2229">
        <v>1.97</v>
      </c>
      <c r="AB2229" s="2">
        <v>0.24249999999999999</v>
      </c>
      <c r="AC2229" s="1">
        <v>-331.01249999999999</v>
      </c>
      <c r="AD2229" s="7">
        <v>43516</v>
      </c>
      <c r="AE2229" s="7">
        <v>43517</v>
      </c>
      <c r="AF2229">
        <v>1</v>
      </c>
      <c r="AG2229" t="s">
        <v>53</v>
      </c>
      <c r="AH2229" s="2">
        <v>0</v>
      </c>
      <c r="AI2229" s="1">
        <v>0</v>
      </c>
      <c r="AJ2229" s="1">
        <v>0</v>
      </c>
      <c r="AK2229" s="6" t="str">
        <f>+IF(Tabla1[[#This Row],[REQUEST_TY]]="SR MANTENIMIENTO CORRECTIVO", "EMERGENCIA", "OTROS")</f>
        <v>OTROS</v>
      </c>
      <c r="AL2229" s="6" t="str">
        <f>+_xlfn.IFS(Tabla1[[#This Row],[Veces obj]]&lt;=1,"0-1",Tabla1[[#This Row],[Veces obj]]&lt;=2,"1-2",Tabla1[[#This Row],[Veces obj]]&lt;=3,"2-3",TRUE,"&gt;3")</f>
        <v>1-2</v>
      </c>
      <c r="AM2229" s="6" t="str">
        <f>+_xlfn.IFS(MONTH(Tabla1[[#This Row],[MES]])&lt;=3,"Q1",MONTH(Tabla1[[#This Row],[MES]])&lt;=6,"Q2",MONTH(Tabla1[[#This Row],[MES]])&lt;=9,"Q3",TRUE,"Q4")</f>
        <v>Q1</v>
      </c>
      <c r="AN2229" t="str">
        <f>+IFERROR(VLOOKUP(Tabla1[[#This Row],[CUENTA]],CTAS[],2,0),"OTROS")</f>
        <v>OTROS</v>
      </c>
      <c r="AP2229" t="str">
        <f>+IFERROR(VLOOKUP(Tabla1[[#This Row],[EMPLEADO]],IS[],3,0),"OTROS")</f>
        <v>OTROS</v>
      </c>
      <c r="AQ2229" t="str">
        <f>+IFERROR(VLOOKUP(Tabla1[[#This Row],[EMPLEADO]],IS[[NÓMINA]:[INGENIERO]],2,0),"OTROS")</f>
        <v>OTROS</v>
      </c>
    </row>
    <row r="2230" spans="1:43" x14ac:dyDescent="0.25">
      <c r="A2230" t="s">
        <v>36</v>
      </c>
      <c r="B2230">
        <v>1</v>
      </c>
      <c r="C2230" t="s">
        <v>4302</v>
      </c>
      <c r="D2230" t="s">
        <v>38</v>
      </c>
      <c r="E2230" t="s">
        <v>332</v>
      </c>
      <c r="F2230" t="s">
        <v>4303</v>
      </c>
      <c r="G2230" s="17" t="s">
        <v>4304</v>
      </c>
      <c r="H2230" t="s">
        <v>453</v>
      </c>
      <c r="I2230" t="s">
        <v>43</v>
      </c>
      <c r="J2230" t="s">
        <v>8</v>
      </c>
      <c r="K2230" t="s">
        <v>59</v>
      </c>
      <c r="L2230" t="s">
        <v>4305</v>
      </c>
      <c r="M2230" t="s">
        <v>455</v>
      </c>
      <c r="N2230">
        <v>0</v>
      </c>
      <c r="O2230" t="s">
        <v>47</v>
      </c>
      <c r="P2230">
        <v>100</v>
      </c>
      <c r="Q2230" t="s">
        <v>48</v>
      </c>
      <c r="R2230" t="s">
        <v>317</v>
      </c>
      <c r="S2230" t="s">
        <v>318</v>
      </c>
      <c r="T2230" t="s">
        <v>51</v>
      </c>
      <c r="U2230" t="s">
        <v>353</v>
      </c>
      <c r="V2230">
        <v>1.1499999999999999</v>
      </c>
      <c r="W2230" s="1">
        <v>1808.95</v>
      </c>
      <c r="X2230">
        <v>1</v>
      </c>
      <c r="Y2230">
        <v>7.93</v>
      </c>
      <c r="Z2230">
        <v>4</v>
      </c>
      <c r="AA2230">
        <v>1.9824999999999999</v>
      </c>
      <c r="AB2230" s="2">
        <v>0.24562499999999998</v>
      </c>
      <c r="AC2230" s="1">
        <v>-386.36812500000002</v>
      </c>
      <c r="AD2230" s="7">
        <v>43472</v>
      </c>
      <c r="AE2230" s="7">
        <v>43473</v>
      </c>
      <c r="AF2230">
        <v>1</v>
      </c>
      <c r="AG2230" t="s">
        <v>53</v>
      </c>
      <c r="AH2230" s="2">
        <v>0</v>
      </c>
      <c r="AI2230" s="1">
        <v>0</v>
      </c>
      <c r="AJ2230" s="1">
        <v>0</v>
      </c>
      <c r="AK2230" s="6" t="str">
        <f>+IF(Tabla1[[#This Row],[REQUEST_TY]]="SR MANTENIMIENTO CORRECTIVO", "EMERGENCIA", "OTROS")</f>
        <v>EMERGENCIA</v>
      </c>
      <c r="AL2230" s="6" t="str">
        <f>+_xlfn.IFS(Tabla1[[#This Row],[Veces obj]]&lt;=1,"0-1",Tabla1[[#This Row],[Veces obj]]&lt;=2,"1-2",Tabla1[[#This Row],[Veces obj]]&lt;=3,"2-3",TRUE,"&gt;3")</f>
        <v>1-2</v>
      </c>
      <c r="AM2230" s="6" t="str">
        <f>+_xlfn.IFS(MONTH(Tabla1[[#This Row],[MES]])&lt;=3,"Q1",MONTH(Tabla1[[#This Row],[MES]])&lt;=6,"Q2",MONTH(Tabla1[[#This Row],[MES]])&lt;=9,"Q3",TRUE,"Q4")</f>
        <v>Q1</v>
      </c>
      <c r="AN2230" t="str">
        <f>+IFERROR(VLOOKUP(Tabla1[[#This Row],[CUENTA]],CTAS[],2,0),"OTROS")</f>
        <v>OTROS</v>
      </c>
      <c r="AP2230" t="str">
        <f>+IFERROR(VLOOKUP(Tabla1[[#This Row],[EMPLEADO]],IS[],3,0),"OTROS")</f>
        <v>OTROS</v>
      </c>
      <c r="AQ2230" t="str">
        <f>+IFERROR(VLOOKUP(Tabla1[[#This Row],[EMPLEADO]],IS[[NÓMINA]:[INGENIERO]],2,0),"OTROS")</f>
        <v>OTROS</v>
      </c>
    </row>
    <row r="2231" spans="1:43" x14ac:dyDescent="0.25">
      <c r="A2231" t="s">
        <v>36</v>
      </c>
      <c r="B2231">
        <v>1</v>
      </c>
      <c r="C2231" t="s">
        <v>4306</v>
      </c>
      <c r="D2231" t="s">
        <v>38</v>
      </c>
      <c r="E2231" t="s">
        <v>89</v>
      </c>
      <c r="F2231" t="s">
        <v>4307</v>
      </c>
      <c r="G2231" s="17" t="s">
        <v>4308</v>
      </c>
      <c r="H2231" t="s">
        <v>384</v>
      </c>
      <c r="I2231" t="s">
        <v>43</v>
      </c>
      <c r="J2231" t="s">
        <v>8</v>
      </c>
      <c r="K2231" t="s">
        <v>199</v>
      </c>
      <c r="L2231" t="s">
        <v>1263</v>
      </c>
      <c r="M2231" t="s">
        <v>1264</v>
      </c>
      <c r="N2231">
        <v>0</v>
      </c>
      <c r="O2231" t="s">
        <v>47</v>
      </c>
      <c r="P2231">
        <v>359</v>
      </c>
      <c r="Q2231" t="s">
        <v>48</v>
      </c>
      <c r="R2231" t="s">
        <v>95</v>
      </c>
      <c r="S2231" t="s">
        <v>64</v>
      </c>
      <c r="T2231" t="s">
        <v>51</v>
      </c>
      <c r="U2231" t="s">
        <v>96</v>
      </c>
      <c r="V2231">
        <v>1.1000000000000001</v>
      </c>
      <c r="W2231" s="1">
        <v>1501.5000000000002</v>
      </c>
      <c r="X2231">
        <v>1</v>
      </c>
      <c r="Y2231">
        <v>10</v>
      </c>
      <c r="Z2231">
        <v>5</v>
      </c>
      <c r="AA2231">
        <v>2</v>
      </c>
      <c r="AB2231" s="2">
        <v>0.25</v>
      </c>
      <c r="AC2231" s="1">
        <v>-341.25</v>
      </c>
      <c r="AD2231" s="7">
        <v>43483</v>
      </c>
      <c r="AE2231" s="7">
        <v>43483</v>
      </c>
      <c r="AF2231">
        <v>0</v>
      </c>
      <c r="AG2231" t="s">
        <v>53</v>
      </c>
      <c r="AH2231" s="2">
        <v>0</v>
      </c>
      <c r="AI2231" s="1">
        <v>0</v>
      </c>
      <c r="AJ2231" s="1">
        <v>0</v>
      </c>
      <c r="AK2231" s="6" t="str">
        <f>+IF(Tabla1[[#This Row],[REQUEST_TY]]="SR MANTENIMIENTO CORRECTIVO", "EMERGENCIA", "OTROS")</f>
        <v>EMERGENCIA</v>
      </c>
      <c r="AL2231" s="6" t="str">
        <f>+_xlfn.IFS(Tabla1[[#This Row],[Veces obj]]&lt;=1,"0-1",Tabla1[[#This Row],[Veces obj]]&lt;=2,"1-2",Tabla1[[#This Row],[Veces obj]]&lt;=3,"2-3",TRUE,"&gt;3")</f>
        <v>1-2</v>
      </c>
      <c r="AM2231" s="6" t="str">
        <f>+_xlfn.IFS(MONTH(Tabla1[[#This Row],[MES]])&lt;=3,"Q1",MONTH(Tabla1[[#This Row],[MES]])&lt;=6,"Q2",MONTH(Tabla1[[#This Row],[MES]])&lt;=9,"Q3",TRUE,"Q4")</f>
        <v>Q1</v>
      </c>
      <c r="AN2231" t="str">
        <f>+IFERROR(VLOOKUP(Tabla1[[#This Row],[CUENTA]],CTAS[],2,0),"OTROS")</f>
        <v>OTROS</v>
      </c>
      <c r="AP2231" t="str">
        <f>+IFERROR(VLOOKUP(Tabla1[[#This Row],[EMPLEADO]],IS[],3,0),"OTROS")</f>
        <v>OTROS</v>
      </c>
      <c r="AQ2231" t="str">
        <f>+IFERROR(VLOOKUP(Tabla1[[#This Row],[EMPLEADO]],IS[[NÓMINA]:[INGENIERO]],2,0),"OTROS")</f>
        <v>OTROS</v>
      </c>
    </row>
    <row r="2232" spans="1:43" x14ac:dyDescent="0.25">
      <c r="A2232" t="s">
        <v>36</v>
      </c>
      <c r="B2232">
        <v>1</v>
      </c>
      <c r="C2232" t="s">
        <v>4309</v>
      </c>
      <c r="D2232" t="s">
        <v>38</v>
      </c>
      <c r="E2232" t="s">
        <v>98</v>
      </c>
      <c r="F2232" t="s">
        <v>4310</v>
      </c>
      <c r="G2232" s="17" t="s">
        <v>4311</v>
      </c>
      <c r="H2232" t="s">
        <v>707</v>
      </c>
      <c r="I2232" t="s">
        <v>43</v>
      </c>
      <c r="J2232" t="s">
        <v>8</v>
      </c>
      <c r="K2232" t="s">
        <v>1273</v>
      </c>
      <c r="L2232" t="s">
        <v>1274</v>
      </c>
      <c r="M2232" t="s">
        <v>968</v>
      </c>
      <c r="N2232">
        <v>0</v>
      </c>
      <c r="O2232" t="s">
        <v>105</v>
      </c>
      <c r="P2232">
        <v>87</v>
      </c>
      <c r="Q2232" t="s">
        <v>48</v>
      </c>
      <c r="R2232" t="s">
        <v>63</v>
      </c>
      <c r="S2232" t="s">
        <v>64</v>
      </c>
      <c r="T2232" t="s">
        <v>51</v>
      </c>
      <c r="U2232" t="s">
        <v>96</v>
      </c>
      <c r="V2232">
        <v>1.1000000000000001</v>
      </c>
      <c r="W2232" s="1">
        <v>720.50000000000011</v>
      </c>
      <c r="X2232">
        <v>1</v>
      </c>
      <c r="Y2232">
        <v>10.199999999999999</v>
      </c>
      <c r="Z2232">
        <v>5</v>
      </c>
      <c r="AA2232">
        <v>2.04</v>
      </c>
      <c r="AB2232" s="2">
        <v>0.26</v>
      </c>
      <c r="AC2232" s="1">
        <v>-170.3</v>
      </c>
      <c r="AD2232" s="7">
        <v>43493</v>
      </c>
      <c r="AE2232" s="7">
        <v>43493</v>
      </c>
      <c r="AF2232">
        <v>0</v>
      </c>
      <c r="AG2232" t="s">
        <v>53</v>
      </c>
      <c r="AH2232" s="2">
        <v>0</v>
      </c>
      <c r="AI2232" s="1">
        <v>0</v>
      </c>
      <c r="AJ2232" s="1">
        <v>0</v>
      </c>
      <c r="AK2232" s="6" t="str">
        <f>+IF(Tabla1[[#This Row],[REQUEST_TY]]="SR MANTENIMIENTO CORRECTIVO", "EMERGENCIA", "OTROS")</f>
        <v>EMERGENCIA</v>
      </c>
      <c r="AL2232" s="6" t="str">
        <f>+_xlfn.IFS(Tabla1[[#This Row],[Veces obj]]&lt;=1,"0-1",Tabla1[[#This Row],[Veces obj]]&lt;=2,"1-2",Tabla1[[#This Row],[Veces obj]]&lt;=3,"2-3",TRUE,"&gt;3")</f>
        <v>2-3</v>
      </c>
      <c r="AM2232" s="6" t="str">
        <f>+_xlfn.IFS(MONTH(Tabla1[[#This Row],[MES]])&lt;=3,"Q1",MONTH(Tabla1[[#This Row],[MES]])&lt;=6,"Q2",MONTH(Tabla1[[#This Row],[MES]])&lt;=9,"Q3",TRUE,"Q4")</f>
        <v>Q1</v>
      </c>
      <c r="AN2232" t="str">
        <f>+IFERROR(VLOOKUP(Tabla1[[#This Row],[CUENTA]],CTAS[],2,0),"OTROS")</f>
        <v>OTROS</v>
      </c>
      <c r="AP2232" t="str">
        <f>+IFERROR(VLOOKUP(Tabla1[[#This Row],[EMPLEADO]],IS[],3,0),"OTROS")</f>
        <v>OTROS</v>
      </c>
      <c r="AQ2232" t="str">
        <f>+IFERROR(VLOOKUP(Tabla1[[#This Row],[EMPLEADO]],IS[[NÓMINA]:[INGENIERO]],2,0),"OTROS")</f>
        <v>OTROS</v>
      </c>
    </row>
    <row r="2233" spans="1:43" x14ac:dyDescent="0.25">
      <c r="A2233" t="s">
        <v>36</v>
      </c>
      <c r="B2233">
        <v>1</v>
      </c>
      <c r="C2233" t="s">
        <v>4312</v>
      </c>
      <c r="D2233" t="s">
        <v>38</v>
      </c>
      <c r="E2233" t="s">
        <v>275</v>
      </c>
      <c r="F2233" t="s">
        <v>4313</v>
      </c>
      <c r="G2233" s="17" t="s">
        <v>4314</v>
      </c>
      <c r="H2233" t="s">
        <v>384</v>
      </c>
      <c r="I2233" t="s">
        <v>43</v>
      </c>
      <c r="J2233" t="s">
        <v>8</v>
      </c>
      <c r="K2233" t="s">
        <v>385</v>
      </c>
      <c r="L2233" t="s">
        <v>386</v>
      </c>
      <c r="M2233" t="s">
        <v>387</v>
      </c>
      <c r="N2233">
        <v>0</v>
      </c>
      <c r="O2233" t="s">
        <v>47</v>
      </c>
      <c r="P2233">
        <v>47</v>
      </c>
      <c r="Q2233" t="s">
        <v>82</v>
      </c>
      <c r="R2233" t="s">
        <v>95</v>
      </c>
      <c r="S2233" t="s">
        <v>64</v>
      </c>
      <c r="T2233" t="s">
        <v>51</v>
      </c>
      <c r="U2233" t="s">
        <v>83</v>
      </c>
      <c r="V2233">
        <v>1.05</v>
      </c>
      <c r="W2233" s="1">
        <v>1433.25</v>
      </c>
      <c r="X2233">
        <v>1</v>
      </c>
      <c r="Y2233">
        <v>10.47</v>
      </c>
      <c r="Z2233">
        <v>5</v>
      </c>
      <c r="AA2233">
        <v>2.0940000000000003</v>
      </c>
      <c r="AB2233" s="2">
        <v>0.27350000000000008</v>
      </c>
      <c r="AC2233" s="1">
        <v>-373.3275000000001</v>
      </c>
      <c r="AD2233" s="7">
        <v>43487</v>
      </c>
      <c r="AE2233" s="7">
        <v>43487</v>
      </c>
      <c r="AF2233">
        <v>0</v>
      </c>
      <c r="AG2233" t="s">
        <v>53</v>
      </c>
      <c r="AH2233" s="2">
        <v>0</v>
      </c>
      <c r="AI2233" s="1">
        <v>0</v>
      </c>
      <c r="AJ2233" s="1">
        <v>0</v>
      </c>
      <c r="AK2233" s="6" t="str">
        <f>+IF(Tabla1[[#This Row],[REQUEST_TY]]="SR MANTENIMIENTO CORRECTIVO", "EMERGENCIA", "OTROS")</f>
        <v>EMERGENCIA</v>
      </c>
      <c r="AL2233" s="6" t="str">
        <f>+_xlfn.IFS(Tabla1[[#This Row],[Veces obj]]&lt;=1,"0-1",Tabla1[[#This Row],[Veces obj]]&lt;=2,"1-2",Tabla1[[#This Row],[Veces obj]]&lt;=3,"2-3",TRUE,"&gt;3")</f>
        <v>2-3</v>
      </c>
      <c r="AM2233" s="6" t="str">
        <f>+_xlfn.IFS(MONTH(Tabla1[[#This Row],[MES]])&lt;=3,"Q1",MONTH(Tabla1[[#This Row],[MES]])&lt;=6,"Q2",MONTH(Tabla1[[#This Row],[MES]])&lt;=9,"Q3",TRUE,"Q4")</f>
        <v>Q1</v>
      </c>
      <c r="AN2233" t="str">
        <f>+IFERROR(VLOOKUP(Tabla1[[#This Row],[CUENTA]],CTAS[],2,0),"OTROS")</f>
        <v>OTROS</v>
      </c>
      <c r="AP2233" t="str">
        <f>+IFERROR(VLOOKUP(Tabla1[[#This Row],[EMPLEADO]],IS[],3,0),"OTROS")</f>
        <v>OTROS</v>
      </c>
      <c r="AQ2233" t="str">
        <f>+IFERROR(VLOOKUP(Tabla1[[#This Row],[EMPLEADO]],IS[[NÓMINA]:[INGENIERO]],2,0),"OTROS")</f>
        <v>OTROS</v>
      </c>
    </row>
    <row r="2234" spans="1:43" x14ac:dyDescent="0.25">
      <c r="A2234" t="s">
        <v>4444</v>
      </c>
      <c r="B2234">
        <v>1</v>
      </c>
      <c r="C2234" t="s">
        <v>4792</v>
      </c>
      <c r="D2234" t="s">
        <v>38</v>
      </c>
      <c r="E2234" t="s">
        <v>160</v>
      </c>
      <c r="F2234" t="s">
        <v>4793</v>
      </c>
      <c r="G2234" s="17" t="s">
        <v>4794</v>
      </c>
      <c r="H2234" t="s">
        <v>1211</v>
      </c>
      <c r="I2234" t="s">
        <v>43</v>
      </c>
      <c r="J2234" t="s">
        <v>8</v>
      </c>
      <c r="K2234" t="s">
        <v>1308</v>
      </c>
      <c r="L2234" t="s">
        <v>4795</v>
      </c>
      <c r="M2234" t="s">
        <v>2809</v>
      </c>
      <c r="N2234">
        <v>0</v>
      </c>
      <c r="O2234" t="s">
        <v>47</v>
      </c>
      <c r="P2234">
        <v>959</v>
      </c>
      <c r="Q2234" t="s">
        <v>48</v>
      </c>
      <c r="R2234" t="s">
        <v>49</v>
      </c>
      <c r="S2234" t="s">
        <v>50</v>
      </c>
      <c r="T2234" t="s">
        <v>51</v>
      </c>
      <c r="U2234" t="s">
        <v>52</v>
      </c>
      <c r="V2234">
        <v>1.05</v>
      </c>
      <c r="W2234" s="1">
        <v>750.75000000000011</v>
      </c>
      <c r="X2234">
        <v>1</v>
      </c>
      <c r="Y2234">
        <v>10.7</v>
      </c>
      <c r="Z2234">
        <v>5</v>
      </c>
      <c r="AA2234">
        <v>2.1399999999999997</v>
      </c>
      <c r="AB2234" s="2">
        <v>0.28499999999999992</v>
      </c>
      <c r="AC2234" s="1">
        <v>-203.77499999999998</v>
      </c>
      <c r="AD2234" s="7">
        <v>43508</v>
      </c>
      <c r="AE2234" s="7">
        <v>43508</v>
      </c>
      <c r="AF2234">
        <v>0</v>
      </c>
      <c r="AG2234" t="s">
        <v>53</v>
      </c>
      <c r="AH2234" s="2">
        <v>0</v>
      </c>
      <c r="AI2234" s="1">
        <v>0</v>
      </c>
      <c r="AJ2234" s="1">
        <v>0</v>
      </c>
      <c r="AK2234" s="6" t="str">
        <f>+IF(Tabla1[[#This Row],[REQUEST_TY]]="SR MANTENIMIENTO CORRECTIVO", "EMERGENCIA", "OTROS")</f>
        <v>EMERGENCIA</v>
      </c>
      <c r="AL2234" s="6" t="str">
        <f>+_xlfn.IFS(Tabla1[[#This Row],[Veces obj]]&lt;=1,"0-1",Tabla1[[#This Row],[Veces obj]]&lt;=2,"1-2",Tabla1[[#This Row],[Veces obj]]&lt;=3,"2-3",TRUE,"&gt;3")</f>
        <v>2-3</v>
      </c>
      <c r="AM2234" s="6" t="str">
        <f>+_xlfn.IFS(MONTH(Tabla1[[#This Row],[MES]])&lt;=3,"Q1",MONTH(Tabla1[[#This Row],[MES]])&lt;=6,"Q2",MONTH(Tabla1[[#This Row],[MES]])&lt;=9,"Q3",TRUE,"Q4")</f>
        <v>Q1</v>
      </c>
      <c r="AN2234" t="str">
        <f>+IFERROR(VLOOKUP(Tabla1[[#This Row],[CUENTA]],CTAS[],2,0),"OTROS")</f>
        <v>OTROS</v>
      </c>
      <c r="AP2234" t="str">
        <f>+IFERROR(VLOOKUP(Tabla1[[#This Row],[EMPLEADO]],IS[],3,0),"OTROS")</f>
        <v>OTROS</v>
      </c>
      <c r="AQ2234" t="str">
        <f>+IFERROR(VLOOKUP(Tabla1[[#This Row],[EMPLEADO]],IS[[NÓMINA]:[INGENIERO]],2,0),"OTROS")</f>
        <v>OTROS</v>
      </c>
    </row>
    <row r="2235" spans="1:43" x14ac:dyDescent="0.25">
      <c r="A2235" t="s">
        <v>36</v>
      </c>
      <c r="B2235">
        <v>1</v>
      </c>
      <c r="C2235" t="s">
        <v>4315</v>
      </c>
      <c r="D2235" t="s">
        <v>38</v>
      </c>
      <c r="E2235" t="s">
        <v>133</v>
      </c>
      <c r="F2235" t="s">
        <v>4316</v>
      </c>
      <c r="G2235" s="17" t="s">
        <v>2260</v>
      </c>
      <c r="H2235" t="s">
        <v>915</v>
      </c>
      <c r="I2235" t="s">
        <v>43</v>
      </c>
      <c r="J2235" t="s">
        <v>8</v>
      </c>
      <c r="K2235" t="s">
        <v>59</v>
      </c>
      <c r="L2235" t="s">
        <v>1070</v>
      </c>
      <c r="M2235" t="s">
        <v>1071</v>
      </c>
      <c r="N2235">
        <v>0</v>
      </c>
      <c r="O2235" t="s">
        <v>47</v>
      </c>
      <c r="P2235">
        <v>7</v>
      </c>
      <c r="Q2235" t="s">
        <v>194</v>
      </c>
      <c r="R2235" t="s">
        <v>138</v>
      </c>
      <c r="S2235" t="s">
        <v>139</v>
      </c>
      <c r="T2235" t="s">
        <v>51</v>
      </c>
      <c r="U2235" t="s">
        <v>224</v>
      </c>
      <c r="V2235">
        <v>0.8</v>
      </c>
      <c r="W2235" s="1">
        <v>1258.4000000000003</v>
      </c>
      <c r="X2235">
        <v>1</v>
      </c>
      <c r="Y2235">
        <v>8.6999999999999993</v>
      </c>
      <c r="Z2235">
        <v>4</v>
      </c>
      <c r="AA2235">
        <v>2.1749999999999998</v>
      </c>
      <c r="AB2235" s="2">
        <v>0.29374999999999996</v>
      </c>
      <c r="AC2235" s="1">
        <v>-462.06875000000002</v>
      </c>
      <c r="AD2235" s="7">
        <v>43489</v>
      </c>
      <c r="AE2235" s="7">
        <v>43489</v>
      </c>
      <c r="AF2235">
        <v>0</v>
      </c>
      <c r="AG2235" t="s">
        <v>53</v>
      </c>
      <c r="AH2235" s="2">
        <v>0</v>
      </c>
      <c r="AI2235" s="1">
        <v>0</v>
      </c>
      <c r="AJ2235" s="1">
        <v>0</v>
      </c>
      <c r="AK2235" s="6" t="str">
        <f>+IF(Tabla1[[#This Row],[REQUEST_TY]]="SR MANTENIMIENTO CORRECTIVO", "EMERGENCIA", "OTROS")</f>
        <v>EMERGENCIA</v>
      </c>
      <c r="AL2235" s="6" t="str">
        <f>+_xlfn.IFS(Tabla1[[#This Row],[Veces obj]]&lt;=1,"0-1",Tabla1[[#This Row],[Veces obj]]&lt;=2,"1-2",Tabla1[[#This Row],[Veces obj]]&lt;=3,"2-3",TRUE,"&gt;3")</f>
        <v>2-3</v>
      </c>
      <c r="AM2235" s="6" t="str">
        <f>+_xlfn.IFS(MONTH(Tabla1[[#This Row],[MES]])&lt;=3,"Q1",MONTH(Tabla1[[#This Row],[MES]])&lt;=6,"Q2",MONTH(Tabla1[[#This Row],[MES]])&lt;=9,"Q3",TRUE,"Q4")</f>
        <v>Q1</v>
      </c>
      <c r="AN2235" t="str">
        <f>+IFERROR(VLOOKUP(Tabla1[[#This Row],[CUENTA]],CTAS[],2,0),"OTROS")</f>
        <v>OTROS</v>
      </c>
      <c r="AP2235" t="str">
        <f>+IFERROR(VLOOKUP(Tabla1[[#This Row],[EMPLEADO]],IS[],3,0),"OTROS")</f>
        <v>OTROS</v>
      </c>
      <c r="AQ2235" t="str">
        <f>+IFERROR(VLOOKUP(Tabla1[[#This Row],[EMPLEADO]],IS[[NÓMINA]:[INGENIERO]],2,0),"OTROS")</f>
        <v>OTROS</v>
      </c>
    </row>
    <row r="2236" spans="1:43" x14ac:dyDescent="0.25">
      <c r="A2236" t="s">
        <v>36</v>
      </c>
      <c r="B2236">
        <v>1</v>
      </c>
      <c r="C2236" t="s">
        <v>4317</v>
      </c>
      <c r="D2236" t="s">
        <v>38</v>
      </c>
      <c r="E2236" t="s">
        <v>332</v>
      </c>
      <c r="F2236" t="s">
        <v>3199</v>
      </c>
      <c r="G2236" s="17" t="s">
        <v>4318</v>
      </c>
      <c r="H2236" t="s">
        <v>574</v>
      </c>
      <c r="I2236" t="s">
        <v>43</v>
      </c>
      <c r="J2236" t="s">
        <v>8</v>
      </c>
      <c r="K2236" t="s">
        <v>59</v>
      </c>
      <c r="L2236" t="s">
        <v>454</v>
      </c>
      <c r="M2236" t="s">
        <v>455</v>
      </c>
      <c r="N2236">
        <v>0</v>
      </c>
      <c r="O2236" t="s">
        <v>47</v>
      </c>
      <c r="P2236">
        <v>136</v>
      </c>
      <c r="Q2236" t="s">
        <v>48</v>
      </c>
      <c r="R2236" t="s">
        <v>317</v>
      </c>
      <c r="S2236" t="s">
        <v>318</v>
      </c>
      <c r="T2236" t="s">
        <v>51</v>
      </c>
      <c r="U2236" t="s">
        <v>353</v>
      </c>
      <c r="V2236">
        <v>1.1499999999999999</v>
      </c>
      <c r="W2236" s="1">
        <v>1808.95</v>
      </c>
      <c r="X2236">
        <v>1</v>
      </c>
      <c r="Y2236">
        <v>8.7200000000000006</v>
      </c>
      <c r="Z2236">
        <v>4</v>
      </c>
      <c r="AA2236">
        <v>2.1800000000000002</v>
      </c>
      <c r="AB2236" s="2">
        <v>0.29500000000000004</v>
      </c>
      <c r="AC2236" s="1">
        <v>-464.03500000000014</v>
      </c>
      <c r="AD2236" s="7">
        <v>43480</v>
      </c>
      <c r="AE2236" s="7">
        <v>43480</v>
      </c>
      <c r="AF2236">
        <v>0</v>
      </c>
      <c r="AG2236" t="s">
        <v>53</v>
      </c>
      <c r="AH2236" s="2">
        <v>0</v>
      </c>
      <c r="AI2236" s="1">
        <v>0</v>
      </c>
      <c r="AJ2236" s="1">
        <v>0</v>
      </c>
      <c r="AK2236" s="6" t="str">
        <f>+IF(Tabla1[[#This Row],[REQUEST_TY]]="SR MANTENIMIENTO CORRECTIVO", "EMERGENCIA", "OTROS")</f>
        <v>EMERGENCIA</v>
      </c>
      <c r="AL2236" s="6" t="str">
        <f>+_xlfn.IFS(Tabla1[[#This Row],[Veces obj]]&lt;=1,"0-1",Tabla1[[#This Row],[Veces obj]]&lt;=2,"1-2",Tabla1[[#This Row],[Veces obj]]&lt;=3,"2-3",TRUE,"&gt;3")</f>
        <v>2-3</v>
      </c>
      <c r="AM2236" s="6" t="str">
        <f>+_xlfn.IFS(MONTH(Tabla1[[#This Row],[MES]])&lt;=3,"Q1",MONTH(Tabla1[[#This Row],[MES]])&lt;=6,"Q2",MONTH(Tabla1[[#This Row],[MES]])&lt;=9,"Q3",TRUE,"Q4")</f>
        <v>Q1</v>
      </c>
      <c r="AN2236" t="str">
        <f>+IFERROR(VLOOKUP(Tabla1[[#This Row],[CUENTA]],CTAS[],2,0),"OTROS")</f>
        <v>OTROS</v>
      </c>
      <c r="AP2236" t="str">
        <f>+IFERROR(VLOOKUP(Tabla1[[#This Row],[EMPLEADO]],IS[],3,0),"OTROS")</f>
        <v>OTROS</v>
      </c>
      <c r="AQ2236" t="str">
        <f>+IFERROR(VLOOKUP(Tabla1[[#This Row],[EMPLEADO]],IS[[NÓMINA]:[INGENIERO]],2,0),"OTROS")</f>
        <v>OTROS</v>
      </c>
    </row>
    <row r="2237" spans="1:43" x14ac:dyDescent="0.25">
      <c r="A2237" t="s">
        <v>36</v>
      </c>
      <c r="B2237">
        <v>1</v>
      </c>
      <c r="C2237" t="s">
        <v>4319</v>
      </c>
      <c r="D2237" t="s">
        <v>38</v>
      </c>
      <c r="E2237" t="s">
        <v>133</v>
      </c>
      <c r="F2237" t="s">
        <v>2697</v>
      </c>
      <c r="G2237" s="17" t="s">
        <v>1047</v>
      </c>
      <c r="H2237" t="s">
        <v>106</v>
      </c>
      <c r="I2237" t="s">
        <v>43</v>
      </c>
      <c r="J2237" t="s">
        <v>8</v>
      </c>
      <c r="K2237" t="s">
        <v>59</v>
      </c>
      <c r="L2237" t="s">
        <v>780</v>
      </c>
      <c r="M2237" t="s">
        <v>310</v>
      </c>
      <c r="N2237">
        <v>0</v>
      </c>
      <c r="O2237" t="s">
        <v>47</v>
      </c>
      <c r="P2237">
        <v>3</v>
      </c>
      <c r="Q2237" t="s">
        <v>388</v>
      </c>
      <c r="R2237" t="s">
        <v>138</v>
      </c>
      <c r="S2237" t="s">
        <v>139</v>
      </c>
      <c r="T2237" t="s">
        <v>51</v>
      </c>
      <c r="U2237" t="s">
        <v>872</v>
      </c>
      <c r="V2237">
        <v>0</v>
      </c>
      <c r="W2237" s="1">
        <v>0</v>
      </c>
      <c r="X2237">
        <v>1</v>
      </c>
      <c r="Y2237">
        <v>8.73</v>
      </c>
      <c r="Z2237">
        <v>4</v>
      </c>
      <c r="AA2237">
        <v>2.1825000000000001</v>
      </c>
      <c r="AB2237" s="2">
        <v>0.29562500000000003</v>
      </c>
      <c r="AC2237" s="1">
        <v>-465.01812500000011</v>
      </c>
      <c r="AD2237" s="7">
        <v>43487</v>
      </c>
      <c r="AE2237" s="7">
        <v>43487</v>
      </c>
      <c r="AF2237">
        <v>0</v>
      </c>
      <c r="AG2237" t="s">
        <v>53</v>
      </c>
      <c r="AH2237" s="2">
        <v>0</v>
      </c>
      <c r="AI2237" s="1">
        <v>0</v>
      </c>
      <c r="AJ2237" s="1">
        <v>0</v>
      </c>
      <c r="AK2237" s="6" t="str">
        <f>+IF(Tabla1[[#This Row],[REQUEST_TY]]="SR MANTENIMIENTO CORRECTIVO", "EMERGENCIA", "OTROS")</f>
        <v>EMERGENCIA</v>
      </c>
      <c r="AL2237" s="6" t="str">
        <f>+_xlfn.IFS(Tabla1[[#This Row],[Veces obj]]&lt;=1,"0-1",Tabla1[[#This Row],[Veces obj]]&lt;=2,"1-2",Tabla1[[#This Row],[Veces obj]]&lt;=3,"2-3",TRUE,"&gt;3")</f>
        <v>2-3</v>
      </c>
      <c r="AM2237" s="6" t="str">
        <f>+_xlfn.IFS(MONTH(Tabla1[[#This Row],[MES]])&lt;=3,"Q1",MONTH(Tabla1[[#This Row],[MES]])&lt;=6,"Q2",MONTH(Tabla1[[#This Row],[MES]])&lt;=9,"Q3",TRUE,"Q4")</f>
        <v>Q1</v>
      </c>
      <c r="AN2237" t="str">
        <f>+IFERROR(VLOOKUP(Tabla1[[#This Row],[CUENTA]],CTAS[],2,0),"OTROS")</f>
        <v>OTROS</v>
      </c>
      <c r="AP2237" t="str">
        <f>+IFERROR(VLOOKUP(Tabla1[[#This Row],[EMPLEADO]],IS[],3,0),"OTROS")</f>
        <v>OTROS</v>
      </c>
      <c r="AQ2237" t="str">
        <f>+IFERROR(VLOOKUP(Tabla1[[#This Row],[EMPLEADO]],IS[[NÓMINA]:[INGENIERO]],2,0),"OTROS")</f>
        <v>OTROS</v>
      </c>
    </row>
    <row r="2238" spans="1:43" x14ac:dyDescent="0.25">
      <c r="A2238" t="s">
        <v>36</v>
      </c>
      <c r="B2238">
        <v>1</v>
      </c>
      <c r="C2238" t="s">
        <v>4320</v>
      </c>
      <c r="D2238" t="s">
        <v>38</v>
      </c>
      <c r="E2238" t="s">
        <v>55</v>
      </c>
      <c r="F2238" t="s">
        <v>4321</v>
      </c>
      <c r="G2238" s="17" t="s">
        <v>4322</v>
      </c>
      <c r="H2238" t="s">
        <v>574</v>
      </c>
      <c r="I2238" t="s">
        <v>43</v>
      </c>
      <c r="J2238" t="s">
        <v>8</v>
      </c>
      <c r="K2238" t="s">
        <v>59</v>
      </c>
      <c r="L2238" t="s">
        <v>4323</v>
      </c>
      <c r="M2238" t="s">
        <v>4324</v>
      </c>
      <c r="N2238">
        <v>0</v>
      </c>
      <c r="O2238" t="s">
        <v>47</v>
      </c>
      <c r="P2238">
        <v>68</v>
      </c>
      <c r="Q2238" t="s">
        <v>48</v>
      </c>
      <c r="R2238" t="s">
        <v>63</v>
      </c>
      <c r="S2238" t="s">
        <v>64</v>
      </c>
      <c r="T2238" t="s">
        <v>51</v>
      </c>
      <c r="U2238" t="s">
        <v>96</v>
      </c>
      <c r="V2238">
        <v>1.1000000000000001</v>
      </c>
      <c r="W2238" s="1">
        <v>1501.5000000000002</v>
      </c>
      <c r="X2238">
        <v>1</v>
      </c>
      <c r="Y2238">
        <v>11.12</v>
      </c>
      <c r="Z2238">
        <v>5</v>
      </c>
      <c r="AA2238">
        <v>2.2239999999999998</v>
      </c>
      <c r="AB2238" s="2">
        <v>0.30599999999999994</v>
      </c>
      <c r="AC2238" s="1">
        <v>-417.68999999999994</v>
      </c>
      <c r="AD2238" s="7">
        <v>43495</v>
      </c>
      <c r="AE2238" s="7">
        <v>43495</v>
      </c>
      <c r="AF2238">
        <v>0</v>
      </c>
      <c r="AG2238" t="s">
        <v>53</v>
      </c>
      <c r="AH2238" s="2">
        <v>0</v>
      </c>
      <c r="AI2238" s="1">
        <v>0</v>
      </c>
      <c r="AJ2238" s="1">
        <v>0</v>
      </c>
      <c r="AK2238" s="6" t="str">
        <f>+IF(Tabla1[[#This Row],[REQUEST_TY]]="SR MANTENIMIENTO CORRECTIVO", "EMERGENCIA", "OTROS")</f>
        <v>EMERGENCIA</v>
      </c>
      <c r="AL2238" s="6" t="str">
        <f>+_xlfn.IFS(Tabla1[[#This Row],[Veces obj]]&lt;=1,"0-1",Tabla1[[#This Row],[Veces obj]]&lt;=2,"1-2",Tabla1[[#This Row],[Veces obj]]&lt;=3,"2-3",TRUE,"&gt;3")</f>
        <v>2-3</v>
      </c>
      <c r="AM2238" s="6" t="str">
        <f>+_xlfn.IFS(MONTH(Tabla1[[#This Row],[MES]])&lt;=3,"Q1",MONTH(Tabla1[[#This Row],[MES]])&lt;=6,"Q2",MONTH(Tabla1[[#This Row],[MES]])&lt;=9,"Q3",TRUE,"Q4")</f>
        <v>Q1</v>
      </c>
      <c r="AN2238" t="str">
        <f>+IFERROR(VLOOKUP(Tabla1[[#This Row],[CUENTA]],CTAS[],2,0),"OTROS")</f>
        <v>OTROS</v>
      </c>
      <c r="AP2238" t="str">
        <f>+IFERROR(VLOOKUP(Tabla1[[#This Row],[EMPLEADO]],IS[],3,0),"OTROS")</f>
        <v>OTROS</v>
      </c>
      <c r="AQ2238" t="str">
        <f>+IFERROR(VLOOKUP(Tabla1[[#This Row],[EMPLEADO]],IS[[NÓMINA]:[INGENIERO]],2,0),"OTROS")</f>
        <v>OTROS</v>
      </c>
    </row>
    <row r="2239" spans="1:43" x14ac:dyDescent="0.25">
      <c r="A2239" t="s">
        <v>36</v>
      </c>
      <c r="B2239">
        <v>1</v>
      </c>
      <c r="C2239" t="s">
        <v>4325</v>
      </c>
      <c r="D2239" t="s">
        <v>38</v>
      </c>
      <c r="E2239" t="s">
        <v>133</v>
      </c>
      <c r="F2239" t="s">
        <v>4326</v>
      </c>
      <c r="G2239" s="17" t="s">
        <v>4327</v>
      </c>
      <c r="H2239" t="s">
        <v>253</v>
      </c>
      <c r="I2239" t="s">
        <v>43</v>
      </c>
      <c r="J2239" t="s">
        <v>8</v>
      </c>
      <c r="K2239" t="s">
        <v>59</v>
      </c>
      <c r="L2239" t="s">
        <v>472</v>
      </c>
      <c r="M2239" t="s">
        <v>473</v>
      </c>
      <c r="N2239">
        <v>0</v>
      </c>
      <c r="O2239" t="s">
        <v>47</v>
      </c>
      <c r="P2239">
        <v>33</v>
      </c>
      <c r="Q2239" t="s">
        <v>82</v>
      </c>
      <c r="R2239" t="s">
        <v>138</v>
      </c>
      <c r="S2239" t="s">
        <v>139</v>
      </c>
      <c r="T2239" t="s">
        <v>51</v>
      </c>
      <c r="U2239" t="s">
        <v>140</v>
      </c>
      <c r="V2239">
        <v>1.1000000000000001</v>
      </c>
      <c r="W2239" s="1">
        <v>1730.3000000000004</v>
      </c>
      <c r="X2239">
        <v>1</v>
      </c>
      <c r="Y2239">
        <v>8.93</v>
      </c>
      <c r="Z2239">
        <v>4</v>
      </c>
      <c r="AA2239">
        <v>2.2324999999999999</v>
      </c>
      <c r="AB2239" s="2">
        <v>0.30812499999999998</v>
      </c>
      <c r="AC2239" s="1">
        <v>-484.68062500000002</v>
      </c>
      <c r="AD2239" s="7">
        <v>43472</v>
      </c>
      <c r="AE2239" s="7">
        <v>43473</v>
      </c>
      <c r="AF2239">
        <v>1</v>
      </c>
      <c r="AG2239" t="s">
        <v>53</v>
      </c>
      <c r="AH2239" s="2">
        <v>0</v>
      </c>
      <c r="AI2239" s="1">
        <v>0</v>
      </c>
      <c r="AJ2239" s="1">
        <v>0</v>
      </c>
      <c r="AK2239" s="6" t="str">
        <f>+IF(Tabla1[[#This Row],[REQUEST_TY]]="SR MANTENIMIENTO CORRECTIVO", "EMERGENCIA", "OTROS")</f>
        <v>EMERGENCIA</v>
      </c>
      <c r="AL2239" s="6" t="str">
        <f>+_xlfn.IFS(Tabla1[[#This Row],[Veces obj]]&lt;=1,"0-1",Tabla1[[#This Row],[Veces obj]]&lt;=2,"1-2",Tabla1[[#This Row],[Veces obj]]&lt;=3,"2-3",TRUE,"&gt;3")</f>
        <v>2-3</v>
      </c>
      <c r="AM2239" s="6" t="str">
        <f>+_xlfn.IFS(MONTH(Tabla1[[#This Row],[MES]])&lt;=3,"Q1",MONTH(Tabla1[[#This Row],[MES]])&lt;=6,"Q2",MONTH(Tabla1[[#This Row],[MES]])&lt;=9,"Q3",TRUE,"Q4")</f>
        <v>Q1</v>
      </c>
      <c r="AN2239" t="str">
        <f>+IFERROR(VLOOKUP(Tabla1[[#This Row],[CUENTA]],CTAS[],2,0),"OTROS")</f>
        <v>OTROS</v>
      </c>
      <c r="AP2239" t="str">
        <f>+IFERROR(VLOOKUP(Tabla1[[#This Row],[EMPLEADO]],IS[],3,0),"OTROS")</f>
        <v>OTROS</v>
      </c>
      <c r="AQ2239" t="str">
        <f>+IFERROR(VLOOKUP(Tabla1[[#This Row],[EMPLEADO]],IS[[NÓMINA]:[INGENIERO]],2,0),"OTROS")</f>
        <v>OTROS</v>
      </c>
    </row>
    <row r="2240" spans="1:43" x14ac:dyDescent="0.25">
      <c r="A2240" t="s">
        <v>36</v>
      </c>
      <c r="B2240">
        <v>1</v>
      </c>
      <c r="C2240" t="s">
        <v>4328</v>
      </c>
      <c r="D2240" t="s">
        <v>38</v>
      </c>
      <c r="E2240" t="s">
        <v>133</v>
      </c>
      <c r="F2240" t="s">
        <v>4329</v>
      </c>
      <c r="G2240" s="17" t="s">
        <v>4330</v>
      </c>
      <c r="H2240" t="s">
        <v>646</v>
      </c>
      <c r="I2240" t="s">
        <v>43</v>
      </c>
      <c r="J2240" t="s">
        <v>8</v>
      </c>
      <c r="K2240" t="s">
        <v>59</v>
      </c>
      <c r="L2240" t="s">
        <v>723</v>
      </c>
      <c r="M2240" t="s">
        <v>358</v>
      </c>
      <c r="N2240">
        <v>0</v>
      </c>
      <c r="O2240" t="s">
        <v>47</v>
      </c>
      <c r="P2240">
        <v>31</v>
      </c>
      <c r="Q2240" t="s">
        <v>82</v>
      </c>
      <c r="R2240" t="s">
        <v>138</v>
      </c>
      <c r="S2240" t="s">
        <v>139</v>
      </c>
      <c r="T2240" t="s">
        <v>51</v>
      </c>
      <c r="U2240" t="s">
        <v>140</v>
      </c>
      <c r="V2240">
        <v>1.1000000000000001</v>
      </c>
      <c r="W2240" s="1">
        <v>1730.3000000000004</v>
      </c>
      <c r="X2240">
        <v>1</v>
      </c>
      <c r="Y2240">
        <v>9</v>
      </c>
      <c r="Z2240">
        <v>4</v>
      </c>
      <c r="AA2240">
        <v>2.25</v>
      </c>
      <c r="AB2240" s="2">
        <v>0.3125</v>
      </c>
      <c r="AC2240" s="1">
        <v>-491.56250000000006</v>
      </c>
      <c r="AD2240" s="7">
        <v>43473</v>
      </c>
      <c r="AE2240" s="7">
        <v>43473</v>
      </c>
      <c r="AF2240">
        <v>0</v>
      </c>
      <c r="AG2240" t="s">
        <v>53</v>
      </c>
      <c r="AH2240" s="2">
        <v>0</v>
      </c>
      <c r="AI2240" s="1">
        <v>0</v>
      </c>
      <c r="AJ2240" s="1">
        <v>0</v>
      </c>
      <c r="AK2240" s="6" t="str">
        <f>+IF(Tabla1[[#This Row],[REQUEST_TY]]="SR MANTENIMIENTO CORRECTIVO", "EMERGENCIA", "OTROS")</f>
        <v>EMERGENCIA</v>
      </c>
      <c r="AL2240" s="6" t="str">
        <f>+_xlfn.IFS(Tabla1[[#This Row],[Veces obj]]&lt;=1,"0-1",Tabla1[[#This Row],[Veces obj]]&lt;=2,"1-2",Tabla1[[#This Row],[Veces obj]]&lt;=3,"2-3",TRUE,"&gt;3")</f>
        <v>2-3</v>
      </c>
      <c r="AM2240" s="6" t="str">
        <f>+_xlfn.IFS(MONTH(Tabla1[[#This Row],[MES]])&lt;=3,"Q1",MONTH(Tabla1[[#This Row],[MES]])&lt;=6,"Q2",MONTH(Tabla1[[#This Row],[MES]])&lt;=9,"Q3",TRUE,"Q4")</f>
        <v>Q1</v>
      </c>
      <c r="AN2240" t="str">
        <f>+IFERROR(VLOOKUP(Tabla1[[#This Row],[CUENTA]],CTAS[],2,0),"OTROS")</f>
        <v>OTROS</v>
      </c>
      <c r="AP2240" t="str">
        <f>+IFERROR(VLOOKUP(Tabla1[[#This Row],[EMPLEADO]],IS[],3,0),"OTROS")</f>
        <v>OTROS</v>
      </c>
      <c r="AQ2240" t="str">
        <f>+IFERROR(VLOOKUP(Tabla1[[#This Row],[EMPLEADO]],IS[[NÓMINA]:[INGENIERO]],2,0),"OTROS")</f>
        <v>OTROS</v>
      </c>
    </row>
    <row r="2241" spans="1:43" x14ac:dyDescent="0.25">
      <c r="A2241" t="s">
        <v>36</v>
      </c>
      <c r="B2241">
        <v>1</v>
      </c>
      <c r="C2241" t="s">
        <v>4331</v>
      </c>
      <c r="D2241" t="s">
        <v>38</v>
      </c>
      <c r="E2241" t="s">
        <v>133</v>
      </c>
      <c r="F2241" t="s">
        <v>4332</v>
      </c>
      <c r="G2241" s="17" t="s">
        <v>4333</v>
      </c>
      <c r="H2241" t="s">
        <v>646</v>
      </c>
      <c r="I2241" t="s">
        <v>43</v>
      </c>
      <c r="J2241" t="s">
        <v>8</v>
      </c>
      <c r="K2241" t="s">
        <v>59</v>
      </c>
      <c r="L2241" t="s">
        <v>1018</v>
      </c>
      <c r="M2241" t="s">
        <v>473</v>
      </c>
      <c r="N2241">
        <v>0</v>
      </c>
      <c r="O2241" t="s">
        <v>47</v>
      </c>
      <c r="P2241">
        <v>73</v>
      </c>
      <c r="Q2241" t="s">
        <v>48</v>
      </c>
      <c r="R2241" t="s">
        <v>138</v>
      </c>
      <c r="S2241" t="s">
        <v>139</v>
      </c>
      <c r="T2241" t="s">
        <v>51</v>
      </c>
      <c r="U2241" t="s">
        <v>353</v>
      </c>
      <c r="V2241">
        <v>1.1499999999999999</v>
      </c>
      <c r="W2241" s="1">
        <v>1808.95</v>
      </c>
      <c r="X2241">
        <v>1</v>
      </c>
      <c r="Y2241">
        <v>9</v>
      </c>
      <c r="Z2241">
        <v>4</v>
      </c>
      <c r="AA2241">
        <v>2.25</v>
      </c>
      <c r="AB2241" s="2">
        <v>0.3125</v>
      </c>
      <c r="AC2241" s="1">
        <v>-491.56250000000006</v>
      </c>
      <c r="AD2241" s="7">
        <v>43480</v>
      </c>
      <c r="AE2241" s="7">
        <v>43480</v>
      </c>
      <c r="AF2241">
        <v>0</v>
      </c>
      <c r="AG2241" t="s">
        <v>53</v>
      </c>
      <c r="AH2241" s="2">
        <v>0</v>
      </c>
      <c r="AI2241" s="1">
        <v>0</v>
      </c>
      <c r="AJ2241" s="1">
        <v>0</v>
      </c>
      <c r="AK2241" s="6" t="str">
        <f>+IF(Tabla1[[#This Row],[REQUEST_TY]]="SR MANTENIMIENTO CORRECTIVO", "EMERGENCIA", "OTROS")</f>
        <v>EMERGENCIA</v>
      </c>
      <c r="AL2241" s="6" t="str">
        <f>+_xlfn.IFS(Tabla1[[#This Row],[Veces obj]]&lt;=1,"0-1",Tabla1[[#This Row],[Veces obj]]&lt;=2,"1-2",Tabla1[[#This Row],[Veces obj]]&lt;=3,"2-3",TRUE,"&gt;3")</f>
        <v>2-3</v>
      </c>
      <c r="AM2241" s="6" t="str">
        <f>+_xlfn.IFS(MONTH(Tabla1[[#This Row],[MES]])&lt;=3,"Q1",MONTH(Tabla1[[#This Row],[MES]])&lt;=6,"Q2",MONTH(Tabla1[[#This Row],[MES]])&lt;=9,"Q3",TRUE,"Q4")</f>
        <v>Q1</v>
      </c>
      <c r="AN2241" t="str">
        <f>+IFERROR(VLOOKUP(Tabla1[[#This Row],[CUENTA]],CTAS[],2,0),"OTROS")</f>
        <v>OTROS</v>
      </c>
      <c r="AP2241" t="str">
        <f>+IFERROR(VLOOKUP(Tabla1[[#This Row],[EMPLEADO]],IS[],3,0),"OTROS")</f>
        <v>OTROS</v>
      </c>
      <c r="AQ2241" t="str">
        <f>+IFERROR(VLOOKUP(Tabla1[[#This Row],[EMPLEADO]],IS[[NÓMINA]:[INGENIERO]],2,0),"OTROS")</f>
        <v>OTROS</v>
      </c>
    </row>
    <row r="2242" spans="1:43" x14ac:dyDescent="0.25">
      <c r="A2242" t="s">
        <v>36</v>
      </c>
      <c r="B2242">
        <v>1</v>
      </c>
      <c r="C2242" t="s">
        <v>4334</v>
      </c>
      <c r="D2242" t="s">
        <v>38</v>
      </c>
      <c r="E2242" t="s">
        <v>133</v>
      </c>
      <c r="F2242" t="s">
        <v>4335</v>
      </c>
      <c r="G2242" s="17" t="s">
        <v>4336</v>
      </c>
      <c r="H2242" t="s">
        <v>308</v>
      </c>
      <c r="I2242" t="s">
        <v>43</v>
      </c>
      <c r="J2242" t="s">
        <v>8</v>
      </c>
      <c r="K2242" t="s">
        <v>59</v>
      </c>
      <c r="L2242" t="s">
        <v>4337</v>
      </c>
      <c r="M2242" t="s">
        <v>131</v>
      </c>
      <c r="N2242">
        <v>0</v>
      </c>
      <c r="O2242" t="s">
        <v>47</v>
      </c>
      <c r="P2242">
        <v>58</v>
      </c>
      <c r="Q2242" t="s">
        <v>82</v>
      </c>
      <c r="R2242" t="s">
        <v>138</v>
      </c>
      <c r="S2242" t="s">
        <v>139</v>
      </c>
      <c r="T2242" t="s">
        <v>51</v>
      </c>
      <c r="U2242" t="s">
        <v>140</v>
      </c>
      <c r="V2242">
        <v>1.1000000000000001</v>
      </c>
      <c r="W2242" s="1">
        <v>1730.3000000000004</v>
      </c>
      <c r="X2242">
        <v>1</v>
      </c>
      <c r="Y2242">
        <v>9</v>
      </c>
      <c r="Z2242">
        <v>4</v>
      </c>
      <c r="AA2242">
        <v>2.25</v>
      </c>
      <c r="AB2242" s="2">
        <v>0.3125</v>
      </c>
      <c r="AC2242" s="1">
        <v>-491.56250000000006</v>
      </c>
      <c r="AD2242" s="7">
        <v>43480</v>
      </c>
      <c r="AE2242" s="7">
        <v>43480</v>
      </c>
      <c r="AF2242">
        <v>0</v>
      </c>
      <c r="AG2242" t="s">
        <v>53</v>
      </c>
      <c r="AH2242" s="2">
        <v>0</v>
      </c>
      <c r="AI2242" s="1">
        <v>0</v>
      </c>
      <c r="AJ2242" s="1">
        <v>0</v>
      </c>
      <c r="AK2242" s="6" t="str">
        <f>+IF(Tabla1[[#This Row],[REQUEST_TY]]="SR MANTENIMIENTO CORRECTIVO", "EMERGENCIA", "OTROS")</f>
        <v>EMERGENCIA</v>
      </c>
      <c r="AL2242" s="6" t="str">
        <f>+_xlfn.IFS(Tabla1[[#This Row],[Veces obj]]&lt;=1,"0-1",Tabla1[[#This Row],[Veces obj]]&lt;=2,"1-2",Tabla1[[#This Row],[Veces obj]]&lt;=3,"2-3",TRUE,"&gt;3")</f>
        <v>2-3</v>
      </c>
      <c r="AM2242" s="6" t="str">
        <f>+_xlfn.IFS(MONTH(Tabla1[[#This Row],[MES]])&lt;=3,"Q1",MONTH(Tabla1[[#This Row],[MES]])&lt;=6,"Q2",MONTH(Tabla1[[#This Row],[MES]])&lt;=9,"Q3",TRUE,"Q4")</f>
        <v>Q1</v>
      </c>
      <c r="AN2242" t="str">
        <f>+IFERROR(VLOOKUP(Tabla1[[#This Row],[CUENTA]],CTAS[],2,0),"OTROS")</f>
        <v>OTROS</v>
      </c>
      <c r="AP2242" t="str">
        <f>+IFERROR(VLOOKUP(Tabla1[[#This Row],[EMPLEADO]],IS[],3,0),"OTROS")</f>
        <v>OTROS</v>
      </c>
      <c r="AQ2242" t="str">
        <f>+IFERROR(VLOOKUP(Tabla1[[#This Row],[EMPLEADO]],IS[[NÓMINA]:[INGENIERO]],2,0),"OTROS")</f>
        <v>OTROS</v>
      </c>
    </row>
    <row r="2243" spans="1:43" x14ac:dyDescent="0.25">
      <c r="A2243" t="s">
        <v>36</v>
      </c>
      <c r="B2243">
        <v>1</v>
      </c>
      <c r="C2243" t="s">
        <v>4338</v>
      </c>
      <c r="D2243" t="s">
        <v>38</v>
      </c>
      <c r="E2243" t="s">
        <v>85</v>
      </c>
      <c r="F2243" t="s">
        <v>4339</v>
      </c>
      <c r="G2243" s="17" t="s">
        <v>4340</v>
      </c>
      <c r="H2243" t="s">
        <v>691</v>
      </c>
      <c r="I2243" t="s">
        <v>43</v>
      </c>
      <c r="J2243" t="s">
        <v>8</v>
      </c>
      <c r="K2243" t="s">
        <v>370</v>
      </c>
      <c r="L2243" t="s">
        <v>3061</v>
      </c>
      <c r="M2243" t="s">
        <v>640</v>
      </c>
      <c r="N2243">
        <v>0</v>
      </c>
      <c r="O2243" t="s">
        <v>47</v>
      </c>
      <c r="P2243">
        <v>42</v>
      </c>
      <c r="Q2243" t="s">
        <v>82</v>
      </c>
      <c r="R2243" t="s">
        <v>49</v>
      </c>
      <c r="S2243" t="s">
        <v>50</v>
      </c>
      <c r="T2243" t="s">
        <v>51</v>
      </c>
      <c r="U2243" t="s">
        <v>120</v>
      </c>
      <c r="V2243">
        <v>0.8</v>
      </c>
      <c r="W2243" s="1">
        <v>572.00000000000011</v>
      </c>
      <c r="X2243">
        <v>1</v>
      </c>
      <c r="Y2243">
        <v>11.3</v>
      </c>
      <c r="Z2243">
        <v>5</v>
      </c>
      <c r="AA2243">
        <v>2.2600000000000002</v>
      </c>
      <c r="AB2243" s="2">
        <v>0.31500000000000006</v>
      </c>
      <c r="AC2243" s="1">
        <v>-225.22500000000008</v>
      </c>
      <c r="AD2243" s="7">
        <v>43494</v>
      </c>
      <c r="AE2243" s="7">
        <v>43494</v>
      </c>
      <c r="AF2243">
        <v>0</v>
      </c>
      <c r="AG2243" t="s">
        <v>53</v>
      </c>
      <c r="AH2243" s="2">
        <v>0</v>
      </c>
      <c r="AI2243" s="1">
        <v>0</v>
      </c>
      <c r="AJ2243" s="1">
        <v>0</v>
      </c>
      <c r="AK2243" s="6" t="str">
        <f>+IF(Tabla1[[#This Row],[REQUEST_TY]]="SR MANTENIMIENTO CORRECTIVO", "EMERGENCIA", "OTROS")</f>
        <v>EMERGENCIA</v>
      </c>
      <c r="AL2243" s="6" t="str">
        <f>+_xlfn.IFS(Tabla1[[#This Row],[Veces obj]]&lt;=1,"0-1",Tabla1[[#This Row],[Veces obj]]&lt;=2,"1-2",Tabla1[[#This Row],[Veces obj]]&lt;=3,"2-3",TRUE,"&gt;3")</f>
        <v>2-3</v>
      </c>
      <c r="AM2243" s="6" t="str">
        <f>+_xlfn.IFS(MONTH(Tabla1[[#This Row],[MES]])&lt;=3,"Q1",MONTH(Tabla1[[#This Row],[MES]])&lt;=6,"Q2",MONTH(Tabla1[[#This Row],[MES]])&lt;=9,"Q3",TRUE,"Q4")</f>
        <v>Q1</v>
      </c>
      <c r="AN2243" t="str">
        <f>+IFERROR(VLOOKUP(Tabla1[[#This Row],[CUENTA]],CTAS[],2,0),"OTROS")</f>
        <v>OTROS</v>
      </c>
      <c r="AP2243" t="str">
        <f>+IFERROR(VLOOKUP(Tabla1[[#This Row],[EMPLEADO]],IS[],3,0),"OTROS")</f>
        <v>OTROS</v>
      </c>
      <c r="AQ2243" t="str">
        <f>+IFERROR(VLOOKUP(Tabla1[[#This Row],[EMPLEADO]],IS[[NÓMINA]:[INGENIERO]],2,0),"OTROS")</f>
        <v>OTROS</v>
      </c>
    </row>
    <row r="2244" spans="1:43" x14ac:dyDescent="0.25">
      <c r="A2244" t="s">
        <v>4444</v>
      </c>
      <c r="B2244">
        <v>1</v>
      </c>
      <c r="C2244" t="s">
        <v>5402</v>
      </c>
      <c r="D2244" t="s">
        <v>38</v>
      </c>
      <c r="E2244" t="s">
        <v>562</v>
      </c>
      <c r="F2244" t="s">
        <v>5403</v>
      </c>
      <c r="G2244" s="17" t="s">
        <v>5404</v>
      </c>
      <c r="H2244" t="s">
        <v>821</v>
      </c>
      <c r="I2244" t="s">
        <v>43</v>
      </c>
      <c r="J2244" t="s">
        <v>8</v>
      </c>
      <c r="K2244" t="s">
        <v>5204</v>
      </c>
      <c r="L2244" t="s">
        <v>2321</v>
      </c>
      <c r="M2244" t="s">
        <v>73</v>
      </c>
      <c r="N2244">
        <v>0</v>
      </c>
      <c r="O2244" t="s">
        <v>47</v>
      </c>
      <c r="P2244">
        <v>49</v>
      </c>
      <c r="Q2244" t="s">
        <v>82</v>
      </c>
      <c r="R2244" t="s">
        <v>63</v>
      </c>
      <c r="S2244" t="s">
        <v>64</v>
      </c>
      <c r="T2244" t="s">
        <v>51</v>
      </c>
      <c r="U2244" t="s">
        <v>83</v>
      </c>
      <c r="V2244">
        <v>1.05</v>
      </c>
      <c r="W2244" s="1">
        <v>1433.25</v>
      </c>
      <c r="X2244">
        <v>1</v>
      </c>
      <c r="Y2244">
        <v>1.68</v>
      </c>
      <c r="Z2244">
        <v>5</v>
      </c>
      <c r="AA2244">
        <v>0.33599999999999997</v>
      </c>
      <c r="AB2244" s="2">
        <v>0</v>
      </c>
      <c r="AC2244" s="1">
        <v>0</v>
      </c>
      <c r="AD2244" s="7">
        <v>43504</v>
      </c>
      <c r="AE2244" s="7">
        <v>43504</v>
      </c>
      <c r="AF2244">
        <v>0</v>
      </c>
      <c r="AG2244" t="s">
        <v>53</v>
      </c>
      <c r="AH2244" s="2">
        <v>0</v>
      </c>
      <c r="AI2244" s="1">
        <v>0</v>
      </c>
      <c r="AJ2244" s="1">
        <v>0</v>
      </c>
      <c r="AK2244" s="6" t="str">
        <f>+IF(Tabla1[[#This Row],[REQUEST_TY]]="SR MANTENIMIENTO CORRECTIVO", "EMERGENCIA", "OTROS")</f>
        <v>EMERGENCIA</v>
      </c>
      <c r="AL2244" s="6" t="str">
        <f>+_xlfn.IFS(Tabla1[[#This Row],[Veces obj]]&lt;=1,"0-1",Tabla1[[#This Row],[Veces obj]]&lt;=2,"1-2",Tabla1[[#This Row],[Veces obj]]&lt;=3,"2-3",TRUE,"&gt;3")</f>
        <v>0-1</v>
      </c>
      <c r="AM2244" s="6" t="str">
        <f>+_xlfn.IFS(MONTH(Tabla1[[#This Row],[MES]])&lt;=3,"Q1",MONTH(Tabla1[[#This Row],[MES]])&lt;=6,"Q2",MONTH(Tabla1[[#This Row],[MES]])&lt;=9,"Q3",TRUE,"Q4")</f>
        <v>Q1</v>
      </c>
      <c r="AN2244" t="str">
        <f>+IFERROR(VLOOKUP(Tabla1[[#This Row],[CUENTA]],CTAS[],2,0),"OTROS")</f>
        <v>OTROS</v>
      </c>
      <c r="AO2244">
        <v>1</v>
      </c>
      <c r="AP2244" t="str">
        <f>+IFERROR(VLOOKUP(Tabla1[[#This Row],[EMPLEADO]],IS[],3,0),"OTROS")</f>
        <v>JUAREZ</v>
      </c>
      <c r="AQ2244" t="str">
        <f>+IFERROR(VLOOKUP(Tabla1[[#This Row],[EMPLEADO]],IS[[NÓMINA]:[INGENIERO]],2,0),"OTROS")</f>
        <v>ERASMO ALEJANDRO</v>
      </c>
    </row>
    <row r="2245" spans="1:43" x14ac:dyDescent="0.25">
      <c r="A2245" t="s">
        <v>36</v>
      </c>
      <c r="B2245">
        <v>1</v>
      </c>
      <c r="C2245" t="s">
        <v>4344</v>
      </c>
      <c r="D2245" t="s">
        <v>38</v>
      </c>
      <c r="E2245" t="s">
        <v>76</v>
      </c>
      <c r="F2245" t="s">
        <v>4345</v>
      </c>
      <c r="G2245" s="17" t="s">
        <v>4346</v>
      </c>
      <c r="H2245" t="s">
        <v>2510</v>
      </c>
      <c r="I2245" t="s">
        <v>43</v>
      </c>
      <c r="J2245" t="s">
        <v>8</v>
      </c>
      <c r="K2245" t="s">
        <v>102</v>
      </c>
      <c r="L2245" t="s">
        <v>2511</v>
      </c>
      <c r="M2245" t="s">
        <v>2512</v>
      </c>
      <c r="N2245">
        <v>0</v>
      </c>
      <c r="O2245" t="s">
        <v>105</v>
      </c>
      <c r="P2245">
        <v>27</v>
      </c>
      <c r="Q2245" t="s">
        <v>62</v>
      </c>
      <c r="R2245" t="s">
        <v>63</v>
      </c>
      <c r="S2245" t="s">
        <v>64</v>
      </c>
      <c r="T2245" t="s">
        <v>51</v>
      </c>
      <c r="U2245" t="s">
        <v>65</v>
      </c>
      <c r="V2245">
        <v>0.8</v>
      </c>
      <c r="W2245" s="1">
        <v>524</v>
      </c>
      <c r="X2245">
        <v>1</v>
      </c>
      <c r="Y2245">
        <v>11.42</v>
      </c>
      <c r="Z2245">
        <v>5</v>
      </c>
      <c r="AA2245">
        <v>2.2839999999999998</v>
      </c>
      <c r="AB2245" s="2">
        <v>0.32099999999999995</v>
      </c>
      <c r="AC2245" s="1">
        <v>-210.25499999999997</v>
      </c>
      <c r="AD2245" s="7">
        <v>43462</v>
      </c>
      <c r="AE2245" s="7">
        <v>43467</v>
      </c>
      <c r="AF2245">
        <v>2</v>
      </c>
      <c r="AG2245" t="s">
        <v>1680</v>
      </c>
      <c r="AH2245" s="2">
        <v>0.25</v>
      </c>
      <c r="AI2245" s="1">
        <v>-163.75</v>
      </c>
      <c r="AJ2245" s="1">
        <v>0</v>
      </c>
      <c r="AK2245" s="6" t="str">
        <f>+IF(Tabla1[[#This Row],[REQUEST_TY]]="SR MANTENIMIENTO CORRECTIVO", "EMERGENCIA", "OTROS")</f>
        <v>EMERGENCIA</v>
      </c>
      <c r="AL2245" s="6" t="str">
        <f>+_xlfn.IFS(Tabla1[[#This Row],[Veces obj]]&lt;=1,"0-1",Tabla1[[#This Row],[Veces obj]]&lt;=2,"1-2",Tabla1[[#This Row],[Veces obj]]&lt;=3,"2-3",TRUE,"&gt;3")</f>
        <v>2-3</v>
      </c>
      <c r="AM2245" s="6" t="str">
        <f>+_xlfn.IFS(MONTH(Tabla1[[#This Row],[MES]])&lt;=3,"Q1",MONTH(Tabla1[[#This Row],[MES]])&lt;=6,"Q2",MONTH(Tabla1[[#This Row],[MES]])&lt;=9,"Q3",TRUE,"Q4")</f>
        <v>Q1</v>
      </c>
      <c r="AN2245" t="str">
        <f>+IFERROR(VLOOKUP(Tabla1[[#This Row],[CUENTA]],CTAS[],2,0),"OTROS")</f>
        <v>OTROS</v>
      </c>
      <c r="AP2245" t="str">
        <f>+IFERROR(VLOOKUP(Tabla1[[#This Row],[EMPLEADO]],IS[],3,0),"OTROS")</f>
        <v>OTROS</v>
      </c>
      <c r="AQ2245" t="str">
        <f>+IFERROR(VLOOKUP(Tabla1[[#This Row],[EMPLEADO]],IS[[NÓMINA]:[INGENIERO]],2,0),"OTROS")</f>
        <v>OTROS</v>
      </c>
    </row>
    <row r="2246" spans="1:43" x14ac:dyDescent="0.25">
      <c r="A2246" t="s">
        <v>36</v>
      </c>
      <c r="B2246">
        <v>1</v>
      </c>
      <c r="C2246" t="s">
        <v>4347</v>
      </c>
      <c r="D2246" t="s">
        <v>38</v>
      </c>
      <c r="E2246" t="s">
        <v>113</v>
      </c>
      <c r="F2246" t="s">
        <v>4348</v>
      </c>
      <c r="G2246" s="17" t="s">
        <v>4349</v>
      </c>
      <c r="H2246" t="s">
        <v>574</v>
      </c>
      <c r="I2246" t="s">
        <v>43</v>
      </c>
      <c r="J2246" t="s">
        <v>8</v>
      </c>
      <c r="K2246" t="s">
        <v>125</v>
      </c>
      <c r="L2246" t="s">
        <v>4350</v>
      </c>
      <c r="M2246" t="s">
        <v>1761</v>
      </c>
      <c r="N2246">
        <v>0</v>
      </c>
      <c r="O2246" t="s">
        <v>47</v>
      </c>
      <c r="P2246">
        <v>210</v>
      </c>
      <c r="Q2246" t="s">
        <v>48</v>
      </c>
      <c r="R2246" t="s">
        <v>49</v>
      </c>
      <c r="S2246" t="s">
        <v>50</v>
      </c>
      <c r="T2246" t="s">
        <v>51</v>
      </c>
      <c r="U2246" t="s">
        <v>52</v>
      </c>
      <c r="V2246">
        <v>1.05</v>
      </c>
      <c r="W2246" s="1">
        <v>750.75000000000011</v>
      </c>
      <c r="X2246">
        <v>1</v>
      </c>
      <c r="Y2246">
        <v>11.5</v>
      </c>
      <c r="Z2246">
        <v>5</v>
      </c>
      <c r="AA2246">
        <v>2.2999999999999998</v>
      </c>
      <c r="AB2246" s="2">
        <v>0.32499999999999996</v>
      </c>
      <c r="AC2246" s="1">
        <v>-232.375</v>
      </c>
      <c r="AD2246" s="7">
        <v>43489</v>
      </c>
      <c r="AE2246" s="7">
        <v>43489</v>
      </c>
      <c r="AF2246">
        <v>0</v>
      </c>
      <c r="AG2246" t="s">
        <v>53</v>
      </c>
      <c r="AH2246" s="2">
        <v>0</v>
      </c>
      <c r="AI2246" s="1">
        <v>0</v>
      </c>
      <c r="AJ2246" s="1">
        <v>0</v>
      </c>
      <c r="AK2246" s="6" t="str">
        <f>+IF(Tabla1[[#This Row],[REQUEST_TY]]="SR MANTENIMIENTO CORRECTIVO", "EMERGENCIA", "OTROS")</f>
        <v>EMERGENCIA</v>
      </c>
      <c r="AL2246" s="6" t="str">
        <f>+_xlfn.IFS(Tabla1[[#This Row],[Veces obj]]&lt;=1,"0-1",Tabla1[[#This Row],[Veces obj]]&lt;=2,"1-2",Tabla1[[#This Row],[Veces obj]]&lt;=3,"2-3",TRUE,"&gt;3")</f>
        <v>2-3</v>
      </c>
      <c r="AM2246" s="6" t="str">
        <f>+_xlfn.IFS(MONTH(Tabla1[[#This Row],[MES]])&lt;=3,"Q1",MONTH(Tabla1[[#This Row],[MES]])&lt;=6,"Q2",MONTH(Tabla1[[#This Row],[MES]])&lt;=9,"Q3",TRUE,"Q4")</f>
        <v>Q1</v>
      </c>
      <c r="AN2246" t="str">
        <f>+IFERROR(VLOOKUP(Tabla1[[#This Row],[CUENTA]],CTAS[],2,0),"OTROS")</f>
        <v>OTROS</v>
      </c>
      <c r="AP2246" t="str">
        <f>+IFERROR(VLOOKUP(Tabla1[[#This Row],[EMPLEADO]],IS[],3,0),"OTROS")</f>
        <v>OTROS</v>
      </c>
      <c r="AQ2246" t="str">
        <f>+IFERROR(VLOOKUP(Tabla1[[#This Row],[EMPLEADO]],IS[[NÓMINA]:[INGENIERO]],2,0),"OTROS")</f>
        <v>OTROS</v>
      </c>
    </row>
    <row r="2247" spans="1:43" x14ac:dyDescent="0.25">
      <c r="A2247" t="s">
        <v>4444</v>
      </c>
      <c r="B2247">
        <v>1</v>
      </c>
      <c r="C2247" t="s">
        <v>6297</v>
      </c>
      <c r="D2247" t="s">
        <v>3346</v>
      </c>
      <c r="E2247" t="s">
        <v>39</v>
      </c>
      <c r="F2247" t="s">
        <v>6298</v>
      </c>
      <c r="G2247" s="17" t="s">
        <v>6299</v>
      </c>
      <c r="H2247" t="s">
        <v>384</v>
      </c>
      <c r="I2247" t="s">
        <v>43</v>
      </c>
      <c r="J2247" t="s">
        <v>8</v>
      </c>
      <c r="K2247" t="s">
        <v>44</v>
      </c>
      <c r="L2247" t="s">
        <v>6300</v>
      </c>
      <c r="M2247" t="s">
        <v>6301</v>
      </c>
      <c r="N2247">
        <v>1</v>
      </c>
      <c r="O2247" t="s">
        <v>47</v>
      </c>
      <c r="P2247" t="s">
        <v>822</v>
      </c>
      <c r="Q2247" t="s">
        <v>48</v>
      </c>
      <c r="R2247" t="s">
        <v>49</v>
      </c>
      <c r="S2247" t="s">
        <v>50</v>
      </c>
      <c r="T2247" t="s">
        <v>51</v>
      </c>
      <c r="U2247" t="s">
        <v>52</v>
      </c>
      <c r="V2247">
        <v>1</v>
      </c>
      <c r="W2247" s="1">
        <v>0</v>
      </c>
      <c r="X2247">
        <v>0</v>
      </c>
      <c r="Y2247">
        <v>5</v>
      </c>
      <c r="Z2247">
        <v>5</v>
      </c>
      <c r="AA2247">
        <v>1</v>
      </c>
      <c r="AB2247" s="2">
        <v>0</v>
      </c>
      <c r="AC2247" s="1">
        <v>0</v>
      </c>
      <c r="AD2247" s="7">
        <v>43515</v>
      </c>
      <c r="AE2247" s="7">
        <v>43515</v>
      </c>
      <c r="AF2247">
        <v>0</v>
      </c>
      <c r="AG2247" t="s">
        <v>53</v>
      </c>
      <c r="AH2247" s="2">
        <v>0</v>
      </c>
      <c r="AI2247" s="1">
        <v>0</v>
      </c>
      <c r="AJ2247" s="1">
        <v>0</v>
      </c>
      <c r="AK2247" s="6" t="str">
        <f>+IF(Tabla1[[#This Row],[REQUEST_TY]]="SR MANTENIMIENTO CORRECTIVO", "EMERGENCIA", "OTROS")</f>
        <v>OTROS</v>
      </c>
      <c r="AL2247" s="6" t="str">
        <f>+_xlfn.IFS(Tabla1[[#This Row],[Veces obj]]&lt;=1,"0-1",Tabla1[[#This Row],[Veces obj]]&lt;=2,"1-2",Tabla1[[#This Row],[Veces obj]]&lt;=3,"2-3",TRUE,"&gt;3")</f>
        <v>0-1</v>
      </c>
      <c r="AM2247" s="6" t="str">
        <f>+_xlfn.IFS(MONTH(Tabla1[[#This Row],[MES]])&lt;=3,"Q1",MONTH(Tabla1[[#This Row],[MES]])&lt;=6,"Q2",MONTH(Tabla1[[#This Row],[MES]])&lt;=9,"Q3",TRUE,"Q4")</f>
        <v>Q1</v>
      </c>
      <c r="AN2247" t="str">
        <f>+IFERROR(VLOOKUP(Tabla1[[#This Row],[CUENTA]],CTAS[],2,0),"OTROS")</f>
        <v>OTROS</v>
      </c>
      <c r="AP2247" t="str">
        <f>+IFERROR(VLOOKUP(Tabla1[[#This Row],[EMPLEADO]],IS[],3,0),"OTROS")</f>
        <v>OTROS</v>
      </c>
      <c r="AQ2247" t="str">
        <f>+IFERROR(VLOOKUP(Tabla1[[#This Row],[EMPLEADO]],IS[[NÓMINA]:[INGENIERO]],2,0),"OTROS")</f>
        <v>OTROS</v>
      </c>
    </row>
    <row r="2248" spans="1:43" x14ac:dyDescent="0.25">
      <c r="A2248" t="s">
        <v>36</v>
      </c>
      <c r="B2248">
        <v>1</v>
      </c>
      <c r="C2248" t="s">
        <v>4354</v>
      </c>
      <c r="D2248" t="s">
        <v>38</v>
      </c>
      <c r="E2248" t="s">
        <v>39</v>
      </c>
      <c r="F2248" t="s">
        <v>4355</v>
      </c>
      <c r="G2248" s="17" t="s">
        <v>4356</v>
      </c>
      <c r="H2248" t="s">
        <v>691</v>
      </c>
      <c r="I2248" t="s">
        <v>43</v>
      </c>
      <c r="J2248" t="s">
        <v>8</v>
      </c>
      <c r="K2248" t="s">
        <v>254</v>
      </c>
      <c r="L2248" t="s">
        <v>4357</v>
      </c>
      <c r="M2248" t="s">
        <v>473</v>
      </c>
      <c r="N2248">
        <v>0</v>
      </c>
      <c r="O2248" t="s">
        <v>47</v>
      </c>
      <c r="P2248">
        <v>30</v>
      </c>
      <c r="Q2248" t="s">
        <v>62</v>
      </c>
      <c r="R2248" t="s">
        <v>49</v>
      </c>
      <c r="S2248" t="s">
        <v>50</v>
      </c>
      <c r="T2248" t="s">
        <v>51</v>
      </c>
      <c r="U2248" t="s">
        <v>154</v>
      </c>
      <c r="V2248">
        <v>0.6</v>
      </c>
      <c r="W2248" s="1">
        <v>429.00000000000006</v>
      </c>
      <c r="X2248">
        <v>1</v>
      </c>
      <c r="Y2248">
        <v>11.7</v>
      </c>
      <c r="Z2248">
        <v>5</v>
      </c>
      <c r="AA2248">
        <v>2.34</v>
      </c>
      <c r="AB2248" s="2">
        <v>0.33499999999999996</v>
      </c>
      <c r="AC2248" s="1">
        <v>-239.52500000000001</v>
      </c>
      <c r="AD2248" s="7">
        <v>43472</v>
      </c>
      <c r="AE2248" s="7">
        <v>43473</v>
      </c>
      <c r="AF2248">
        <v>1</v>
      </c>
      <c r="AG2248" t="s">
        <v>53</v>
      </c>
      <c r="AH2248" s="2">
        <v>0</v>
      </c>
      <c r="AI2248" s="1">
        <v>0</v>
      </c>
      <c r="AJ2248" s="1">
        <v>0</v>
      </c>
      <c r="AK2248" s="6" t="str">
        <f>+IF(Tabla1[[#This Row],[REQUEST_TY]]="SR MANTENIMIENTO CORRECTIVO", "EMERGENCIA", "OTROS")</f>
        <v>EMERGENCIA</v>
      </c>
      <c r="AL2248" s="6" t="str">
        <f>+_xlfn.IFS(Tabla1[[#This Row],[Veces obj]]&lt;=1,"0-1",Tabla1[[#This Row],[Veces obj]]&lt;=2,"1-2",Tabla1[[#This Row],[Veces obj]]&lt;=3,"2-3",TRUE,"&gt;3")</f>
        <v>2-3</v>
      </c>
      <c r="AM2248" s="6" t="str">
        <f>+_xlfn.IFS(MONTH(Tabla1[[#This Row],[MES]])&lt;=3,"Q1",MONTH(Tabla1[[#This Row],[MES]])&lt;=6,"Q2",MONTH(Tabla1[[#This Row],[MES]])&lt;=9,"Q3",TRUE,"Q4")</f>
        <v>Q1</v>
      </c>
      <c r="AN2248" t="str">
        <f>+IFERROR(VLOOKUP(Tabla1[[#This Row],[CUENTA]],CTAS[],2,0),"OTROS")</f>
        <v>OTROS</v>
      </c>
      <c r="AP2248" t="str">
        <f>+IFERROR(VLOOKUP(Tabla1[[#This Row],[EMPLEADO]],IS[],3,0),"OTROS")</f>
        <v>OTROS</v>
      </c>
      <c r="AQ2248" t="str">
        <f>+IFERROR(VLOOKUP(Tabla1[[#This Row],[EMPLEADO]],IS[[NÓMINA]:[INGENIERO]],2,0),"OTROS")</f>
        <v>OTROS</v>
      </c>
    </row>
    <row r="2249" spans="1:43" x14ac:dyDescent="0.25">
      <c r="A2249" t="s">
        <v>36</v>
      </c>
      <c r="B2249">
        <v>1</v>
      </c>
      <c r="C2249" t="s">
        <v>4358</v>
      </c>
      <c r="D2249" t="s">
        <v>818</v>
      </c>
      <c r="E2249" t="s">
        <v>258</v>
      </c>
      <c r="F2249" t="s">
        <v>4359</v>
      </c>
      <c r="G2249" s="17" t="s">
        <v>1736</v>
      </c>
      <c r="H2249" t="s">
        <v>136</v>
      </c>
      <c r="I2249" t="s">
        <v>43</v>
      </c>
      <c r="J2249" t="s">
        <v>8</v>
      </c>
      <c r="K2249" t="s">
        <v>1737</v>
      </c>
      <c r="L2249" t="s">
        <v>1738</v>
      </c>
      <c r="M2249" t="s">
        <v>736</v>
      </c>
      <c r="N2249">
        <v>0</v>
      </c>
      <c r="O2249" t="s">
        <v>47</v>
      </c>
      <c r="P2249" t="s">
        <v>822</v>
      </c>
      <c r="Q2249" t="s">
        <v>48</v>
      </c>
      <c r="R2249" t="s">
        <v>138</v>
      </c>
      <c r="S2249" t="s">
        <v>139</v>
      </c>
      <c r="T2249" t="s">
        <v>51</v>
      </c>
      <c r="U2249" t="s">
        <v>353</v>
      </c>
      <c r="V2249">
        <v>1</v>
      </c>
      <c r="W2249" s="1">
        <v>1573.0000000000002</v>
      </c>
      <c r="X2249">
        <v>1</v>
      </c>
      <c r="Y2249">
        <v>9.4</v>
      </c>
      <c r="Z2249">
        <v>4</v>
      </c>
      <c r="AA2249">
        <v>2.35</v>
      </c>
      <c r="AB2249" s="2">
        <v>0.33750000000000002</v>
      </c>
      <c r="AC2249" s="1">
        <v>-530.88750000000016</v>
      </c>
      <c r="AD2249" s="7">
        <v>43486</v>
      </c>
      <c r="AE2249" s="7">
        <v>43487</v>
      </c>
      <c r="AF2249">
        <v>1</v>
      </c>
      <c r="AG2249" t="s">
        <v>53</v>
      </c>
      <c r="AH2249" s="2">
        <v>0</v>
      </c>
      <c r="AI2249" s="1">
        <v>0</v>
      </c>
      <c r="AJ2249" s="1">
        <v>0</v>
      </c>
      <c r="AK2249" s="6" t="str">
        <f>+IF(Tabla1[[#This Row],[REQUEST_TY]]="SR MANTENIMIENTO CORRECTIVO", "EMERGENCIA", "OTROS")</f>
        <v>OTROS</v>
      </c>
      <c r="AL2249" s="6" t="str">
        <f>+_xlfn.IFS(Tabla1[[#This Row],[Veces obj]]&lt;=1,"0-1",Tabla1[[#This Row],[Veces obj]]&lt;=2,"1-2",Tabla1[[#This Row],[Veces obj]]&lt;=3,"2-3",TRUE,"&gt;3")</f>
        <v>2-3</v>
      </c>
      <c r="AM2249" s="6" t="str">
        <f>+_xlfn.IFS(MONTH(Tabla1[[#This Row],[MES]])&lt;=3,"Q1",MONTH(Tabla1[[#This Row],[MES]])&lt;=6,"Q2",MONTH(Tabla1[[#This Row],[MES]])&lt;=9,"Q3",TRUE,"Q4")</f>
        <v>Q1</v>
      </c>
      <c r="AN2249" t="str">
        <f>+IFERROR(VLOOKUP(Tabla1[[#This Row],[CUENTA]],CTAS[],2,0),"OTROS")</f>
        <v>OTROS</v>
      </c>
      <c r="AP2249" t="str">
        <f>+IFERROR(VLOOKUP(Tabla1[[#This Row],[EMPLEADO]],IS[],3,0),"OTROS")</f>
        <v>OTROS</v>
      </c>
      <c r="AQ2249" t="str">
        <f>+IFERROR(VLOOKUP(Tabla1[[#This Row],[EMPLEADO]],IS[[NÓMINA]:[INGENIERO]],2,0),"OTROS")</f>
        <v>OTROS</v>
      </c>
    </row>
    <row r="2250" spans="1:43" x14ac:dyDescent="0.25">
      <c r="A2250" t="s">
        <v>36</v>
      </c>
      <c r="B2250">
        <v>1</v>
      </c>
      <c r="C2250" t="s">
        <v>4360</v>
      </c>
      <c r="D2250" t="s">
        <v>38</v>
      </c>
      <c r="E2250" t="s">
        <v>401</v>
      </c>
      <c r="F2250" t="s">
        <v>4361</v>
      </c>
      <c r="G2250" s="17" t="s">
        <v>4362</v>
      </c>
      <c r="H2250" t="s">
        <v>58</v>
      </c>
      <c r="I2250" t="s">
        <v>43</v>
      </c>
      <c r="J2250" t="s">
        <v>8</v>
      </c>
      <c r="K2250" t="s">
        <v>385</v>
      </c>
      <c r="L2250" t="s">
        <v>397</v>
      </c>
      <c r="M2250" t="s">
        <v>387</v>
      </c>
      <c r="N2250">
        <v>0</v>
      </c>
      <c r="O2250" t="s">
        <v>47</v>
      </c>
      <c r="P2250">
        <v>676</v>
      </c>
      <c r="Q2250" t="s">
        <v>48</v>
      </c>
      <c r="R2250" t="s">
        <v>153</v>
      </c>
      <c r="S2250" t="s">
        <v>50</v>
      </c>
      <c r="T2250" t="s">
        <v>51</v>
      </c>
      <c r="U2250" t="s">
        <v>52</v>
      </c>
      <c r="V2250">
        <v>1.05</v>
      </c>
      <c r="W2250" s="1">
        <v>750.75000000000011</v>
      </c>
      <c r="X2250">
        <v>1</v>
      </c>
      <c r="Y2250">
        <v>11.87</v>
      </c>
      <c r="Z2250">
        <v>5</v>
      </c>
      <c r="AA2250">
        <v>2.3739999999999997</v>
      </c>
      <c r="AB2250" s="2">
        <v>0.34349999999999992</v>
      </c>
      <c r="AC2250" s="1">
        <v>-245.60249999999999</v>
      </c>
      <c r="AD2250" s="7">
        <v>43483</v>
      </c>
      <c r="AE2250" s="7">
        <v>43483</v>
      </c>
      <c r="AF2250">
        <v>0</v>
      </c>
      <c r="AG2250" t="s">
        <v>53</v>
      </c>
      <c r="AH2250" s="2">
        <v>0</v>
      </c>
      <c r="AI2250" s="1">
        <v>0</v>
      </c>
      <c r="AJ2250" s="1">
        <v>0</v>
      </c>
      <c r="AK2250" s="6" t="str">
        <f>+IF(Tabla1[[#This Row],[REQUEST_TY]]="SR MANTENIMIENTO CORRECTIVO", "EMERGENCIA", "OTROS")</f>
        <v>EMERGENCIA</v>
      </c>
      <c r="AL2250" s="6" t="str">
        <f>+_xlfn.IFS(Tabla1[[#This Row],[Veces obj]]&lt;=1,"0-1",Tabla1[[#This Row],[Veces obj]]&lt;=2,"1-2",Tabla1[[#This Row],[Veces obj]]&lt;=3,"2-3",TRUE,"&gt;3")</f>
        <v>2-3</v>
      </c>
      <c r="AM2250" s="6" t="str">
        <f>+_xlfn.IFS(MONTH(Tabla1[[#This Row],[MES]])&lt;=3,"Q1",MONTH(Tabla1[[#This Row],[MES]])&lt;=6,"Q2",MONTH(Tabla1[[#This Row],[MES]])&lt;=9,"Q3",TRUE,"Q4")</f>
        <v>Q1</v>
      </c>
      <c r="AN2250" t="str">
        <f>+IFERROR(VLOOKUP(Tabla1[[#This Row],[CUENTA]],CTAS[],2,0),"OTROS")</f>
        <v>OTROS</v>
      </c>
      <c r="AP2250" t="str">
        <f>+IFERROR(VLOOKUP(Tabla1[[#This Row],[EMPLEADO]],IS[],3,0),"OTROS")</f>
        <v>OTROS</v>
      </c>
      <c r="AQ2250" t="str">
        <f>+IFERROR(VLOOKUP(Tabla1[[#This Row],[EMPLEADO]],IS[[NÓMINA]:[INGENIERO]],2,0),"OTROS")</f>
        <v>OTROS</v>
      </c>
    </row>
    <row r="2251" spans="1:43" x14ac:dyDescent="0.25">
      <c r="A2251" t="s">
        <v>4444</v>
      </c>
      <c r="B2251">
        <v>1</v>
      </c>
      <c r="C2251" t="s">
        <v>6413</v>
      </c>
      <c r="D2251" t="s">
        <v>38</v>
      </c>
      <c r="E2251" t="s">
        <v>133</v>
      </c>
      <c r="F2251" t="s">
        <v>6414</v>
      </c>
      <c r="G2251" s="17" t="s">
        <v>2368</v>
      </c>
      <c r="H2251" t="s">
        <v>821</v>
      </c>
      <c r="I2251" t="s">
        <v>43</v>
      </c>
      <c r="J2251" t="s">
        <v>8</v>
      </c>
      <c r="K2251" t="s">
        <v>59</v>
      </c>
      <c r="L2251" t="s">
        <v>1102</v>
      </c>
      <c r="M2251" t="s">
        <v>73</v>
      </c>
      <c r="N2251">
        <v>0</v>
      </c>
      <c r="O2251" t="s">
        <v>47</v>
      </c>
      <c r="P2251">
        <v>26</v>
      </c>
      <c r="Q2251" t="s">
        <v>62</v>
      </c>
      <c r="R2251" t="s">
        <v>138</v>
      </c>
      <c r="S2251" t="s">
        <v>139</v>
      </c>
      <c r="T2251" t="s">
        <v>51</v>
      </c>
      <c r="U2251" t="s">
        <v>262</v>
      </c>
      <c r="V2251">
        <v>1.05</v>
      </c>
      <c r="W2251" s="1">
        <v>1651.6500000000003</v>
      </c>
      <c r="X2251">
        <v>1</v>
      </c>
      <c r="Y2251">
        <v>1.85</v>
      </c>
      <c r="Z2251">
        <v>4</v>
      </c>
      <c r="AA2251">
        <v>0.46250000000000002</v>
      </c>
      <c r="AB2251" s="2">
        <v>0</v>
      </c>
      <c r="AC2251" s="1">
        <v>0</v>
      </c>
      <c r="AD2251" s="7">
        <v>43514</v>
      </c>
      <c r="AE2251" s="7">
        <v>43515</v>
      </c>
      <c r="AF2251">
        <v>1</v>
      </c>
      <c r="AG2251" t="s">
        <v>53</v>
      </c>
      <c r="AH2251" s="2">
        <v>0</v>
      </c>
      <c r="AI2251" s="1">
        <v>0</v>
      </c>
      <c r="AJ2251" s="1">
        <v>0</v>
      </c>
      <c r="AK2251" s="6" t="str">
        <f>+IF(Tabla1[[#This Row],[REQUEST_TY]]="SR MANTENIMIENTO CORRECTIVO", "EMERGENCIA", "OTROS")</f>
        <v>EMERGENCIA</v>
      </c>
      <c r="AL2251" s="6" t="str">
        <f>+_xlfn.IFS(Tabla1[[#This Row],[Veces obj]]&lt;=1,"0-1",Tabla1[[#This Row],[Veces obj]]&lt;=2,"1-2",Tabla1[[#This Row],[Veces obj]]&lt;=3,"2-3",TRUE,"&gt;3")</f>
        <v>0-1</v>
      </c>
      <c r="AM2251" s="6" t="str">
        <f>+_xlfn.IFS(MONTH(Tabla1[[#This Row],[MES]])&lt;=3,"Q1",MONTH(Tabla1[[#This Row],[MES]])&lt;=6,"Q2",MONTH(Tabla1[[#This Row],[MES]])&lt;=9,"Q3",TRUE,"Q4")</f>
        <v>Q1</v>
      </c>
      <c r="AN2251" t="str">
        <f>+IFERROR(VLOOKUP(Tabla1[[#This Row],[CUENTA]],CTAS[],2,0),"OTROS")</f>
        <v>OTROS</v>
      </c>
      <c r="AO2251">
        <v>1</v>
      </c>
      <c r="AP2251" t="str">
        <f>+IFERROR(VLOOKUP(Tabla1[[#This Row],[EMPLEADO]],IS[],3,0),"OTROS")</f>
        <v>JUAREZ</v>
      </c>
      <c r="AQ2251" t="str">
        <f>+IFERROR(VLOOKUP(Tabla1[[#This Row],[EMPLEADO]],IS[[NÓMINA]:[INGENIERO]],2,0),"OTROS")</f>
        <v>ERASMO ALEJANDRO</v>
      </c>
    </row>
    <row r="2252" spans="1:43" x14ac:dyDescent="0.25">
      <c r="A2252" t="s">
        <v>36</v>
      </c>
      <c r="B2252">
        <v>1</v>
      </c>
      <c r="C2252" t="s">
        <v>4367</v>
      </c>
      <c r="D2252" t="s">
        <v>38</v>
      </c>
      <c r="E2252" t="s">
        <v>133</v>
      </c>
      <c r="F2252" t="s">
        <v>4368</v>
      </c>
      <c r="G2252" s="17" t="s">
        <v>4369</v>
      </c>
      <c r="H2252" t="s">
        <v>574</v>
      </c>
      <c r="I2252" t="s">
        <v>43</v>
      </c>
      <c r="J2252" t="s">
        <v>8</v>
      </c>
      <c r="K2252" t="s">
        <v>59</v>
      </c>
      <c r="L2252" t="s">
        <v>4370</v>
      </c>
      <c r="M2252" t="s">
        <v>455</v>
      </c>
      <c r="N2252">
        <v>0</v>
      </c>
      <c r="O2252" t="s">
        <v>47</v>
      </c>
      <c r="P2252">
        <v>54</v>
      </c>
      <c r="Q2252" t="s">
        <v>82</v>
      </c>
      <c r="R2252" t="s">
        <v>138</v>
      </c>
      <c r="S2252" t="s">
        <v>139</v>
      </c>
      <c r="T2252" t="s">
        <v>51</v>
      </c>
      <c r="U2252" t="s">
        <v>140</v>
      </c>
      <c r="V2252">
        <v>1.1000000000000001</v>
      </c>
      <c r="W2252" s="1">
        <v>1730.3000000000004</v>
      </c>
      <c r="X2252">
        <v>1</v>
      </c>
      <c r="Y2252">
        <v>9.56</v>
      </c>
      <c r="Z2252">
        <v>4</v>
      </c>
      <c r="AA2252">
        <v>2.39</v>
      </c>
      <c r="AB2252" s="2">
        <v>0.34750000000000003</v>
      </c>
      <c r="AC2252" s="1">
        <v>-546.61750000000018</v>
      </c>
      <c r="AD2252" s="7">
        <v>43480</v>
      </c>
      <c r="AE2252" s="7">
        <v>43480</v>
      </c>
      <c r="AF2252">
        <v>0</v>
      </c>
      <c r="AG2252" t="s">
        <v>53</v>
      </c>
      <c r="AH2252" s="2">
        <v>0</v>
      </c>
      <c r="AI2252" s="1">
        <v>0</v>
      </c>
      <c r="AJ2252" s="1">
        <v>0</v>
      </c>
      <c r="AK2252" s="6" t="str">
        <f>+IF(Tabla1[[#This Row],[REQUEST_TY]]="SR MANTENIMIENTO CORRECTIVO", "EMERGENCIA", "OTROS")</f>
        <v>EMERGENCIA</v>
      </c>
      <c r="AL2252" s="6" t="str">
        <f>+_xlfn.IFS(Tabla1[[#This Row],[Veces obj]]&lt;=1,"0-1",Tabla1[[#This Row],[Veces obj]]&lt;=2,"1-2",Tabla1[[#This Row],[Veces obj]]&lt;=3,"2-3",TRUE,"&gt;3")</f>
        <v>2-3</v>
      </c>
      <c r="AM2252" s="6" t="str">
        <f>+_xlfn.IFS(MONTH(Tabla1[[#This Row],[MES]])&lt;=3,"Q1",MONTH(Tabla1[[#This Row],[MES]])&lt;=6,"Q2",MONTH(Tabla1[[#This Row],[MES]])&lt;=9,"Q3",TRUE,"Q4")</f>
        <v>Q1</v>
      </c>
      <c r="AN2252" t="str">
        <f>+IFERROR(VLOOKUP(Tabla1[[#This Row],[CUENTA]],CTAS[],2,0),"OTROS")</f>
        <v>OTROS</v>
      </c>
      <c r="AP2252" t="str">
        <f>+IFERROR(VLOOKUP(Tabla1[[#This Row],[EMPLEADO]],IS[],3,0),"OTROS")</f>
        <v>OTROS</v>
      </c>
      <c r="AQ2252" t="str">
        <f>+IFERROR(VLOOKUP(Tabla1[[#This Row],[EMPLEADO]],IS[[NÓMINA]:[INGENIERO]],2,0),"OTROS")</f>
        <v>OTROS</v>
      </c>
    </row>
    <row r="2253" spans="1:43" x14ac:dyDescent="0.25">
      <c r="A2253" t="s">
        <v>36</v>
      </c>
      <c r="B2253">
        <v>1</v>
      </c>
      <c r="C2253" t="s">
        <v>4371</v>
      </c>
      <c r="D2253" t="s">
        <v>38</v>
      </c>
      <c r="E2253" t="s">
        <v>4372</v>
      </c>
      <c r="F2253" t="s">
        <v>4373</v>
      </c>
      <c r="G2253" s="17" t="s">
        <v>4374</v>
      </c>
      <c r="H2253" t="s">
        <v>106</v>
      </c>
      <c r="I2253" t="s">
        <v>43</v>
      </c>
      <c r="J2253" t="s">
        <v>8</v>
      </c>
      <c r="K2253" t="s">
        <v>107</v>
      </c>
      <c r="L2253" t="s">
        <v>108</v>
      </c>
      <c r="M2253" t="s">
        <v>109</v>
      </c>
      <c r="N2253">
        <v>0</v>
      </c>
      <c r="O2253" t="s">
        <v>47</v>
      </c>
      <c r="P2253">
        <v>101</v>
      </c>
      <c r="Q2253" t="s">
        <v>48</v>
      </c>
      <c r="R2253" t="s">
        <v>223</v>
      </c>
      <c r="S2253" t="s">
        <v>139</v>
      </c>
      <c r="T2253" t="s">
        <v>51</v>
      </c>
      <c r="U2253" t="s">
        <v>353</v>
      </c>
      <c r="V2253">
        <v>1.1499999999999999</v>
      </c>
      <c r="W2253" s="1">
        <v>1808.95</v>
      </c>
      <c r="X2253">
        <v>1</v>
      </c>
      <c r="Y2253">
        <v>9.57</v>
      </c>
      <c r="Z2253">
        <v>4</v>
      </c>
      <c r="AA2253">
        <v>2.3925000000000001</v>
      </c>
      <c r="AB2253" s="2">
        <v>0.34812500000000002</v>
      </c>
      <c r="AC2253" s="1">
        <v>-547.60062500000015</v>
      </c>
      <c r="AD2253" s="7">
        <v>43489</v>
      </c>
      <c r="AE2253" s="7">
        <v>43489</v>
      </c>
      <c r="AF2253">
        <v>0</v>
      </c>
      <c r="AG2253" t="s">
        <v>53</v>
      </c>
      <c r="AH2253" s="2">
        <v>0</v>
      </c>
      <c r="AI2253" s="1">
        <v>0</v>
      </c>
      <c r="AJ2253" s="1">
        <v>0</v>
      </c>
      <c r="AK2253" s="6" t="str">
        <f>+IF(Tabla1[[#This Row],[REQUEST_TY]]="SR MANTENIMIENTO CORRECTIVO", "EMERGENCIA", "OTROS")</f>
        <v>EMERGENCIA</v>
      </c>
      <c r="AL2253" s="6" t="str">
        <f>+_xlfn.IFS(Tabla1[[#This Row],[Veces obj]]&lt;=1,"0-1",Tabla1[[#This Row],[Veces obj]]&lt;=2,"1-2",Tabla1[[#This Row],[Veces obj]]&lt;=3,"2-3",TRUE,"&gt;3")</f>
        <v>2-3</v>
      </c>
      <c r="AM2253" s="6" t="str">
        <f>+_xlfn.IFS(MONTH(Tabla1[[#This Row],[MES]])&lt;=3,"Q1",MONTH(Tabla1[[#This Row],[MES]])&lt;=6,"Q2",MONTH(Tabla1[[#This Row],[MES]])&lt;=9,"Q3",TRUE,"Q4")</f>
        <v>Q1</v>
      </c>
      <c r="AN2253" t="str">
        <f>+IFERROR(VLOOKUP(Tabla1[[#This Row],[CUENTA]],CTAS[],2,0),"OTROS")</f>
        <v>OTROS</v>
      </c>
      <c r="AP2253" t="str">
        <f>+IFERROR(VLOOKUP(Tabla1[[#This Row],[EMPLEADO]],IS[],3,0),"OTROS")</f>
        <v>OTROS</v>
      </c>
      <c r="AQ2253" t="str">
        <f>+IFERROR(VLOOKUP(Tabla1[[#This Row],[EMPLEADO]],IS[[NÓMINA]:[INGENIERO]],2,0),"OTROS")</f>
        <v>OTROS</v>
      </c>
    </row>
    <row r="2254" spans="1:43" x14ac:dyDescent="0.25">
      <c r="A2254" t="s">
        <v>36</v>
      </c>
      <c r="B2254">
        <v>1</v>
      </c>
      <c r="C2254" t="s">
        <v>4375</v>
      </c>
      <c r="D2254" t="s">
        <v>38</v>
      </c>
      <c r="E2254" t="s">
        <v>113</v>
      </c>
      <c r="F2254" t="s">
        <v>4376</v>
      </c>
      <c r="G2254" s="17" t="s">
        <v>4377</v>
      </c>
      <c r="H2254" t="s">
        <v>574</v>
      </c>
      <c r="I2254" t="s">
        <v>43</v>
      </c>
      <c r="J2254" t="s">
        <v>8</v>
      </c>
      <c r="K2254" t="s">
        <v>144</v>
      </c>
      <c r="L2254" t="s">
        <v>1760</v>
      </c>
      <c r="M2254" t="s">
        <v>1761</v>
      </c>
      <c r="N2254">
        <v>0</v>
      </c>
      <c r="O2254" t="s">
        <v>47</v>
      </c>
      <c r="P2254">
        <v>432</v>
      </c>
      <c r="Q2254" t="s">
        <v>48</v>
      </c>
      <c r="R2254" t="s">
        <v>49</v>
      </c>
      <c r="S2254" t="s">
        <v>50</v>
      </c>
      <c r="T2254" t="s">
        <v>51</v>
      </c>
      <c r="U2254" t="s">
        <v>52</v>
      </c>
      <c r="V2254">
        <v>1.05</v>
      </c>
      <c r="W2254" s="1">
        <v>750.75000000000011</v>
      </c>
      <c r="X2254">
        <v>1</v>
      </c>
      <c r="Y2254">
        <v>11.98</v>
      </c>
      <c r="Z2254">
        <v>5</v>
      </c>
      <c r="AA2254">
        <v>2.3959999999999999</v>
      </c>
      <c r="AB2254" s="2">
        <v>0.34899999999999998</v>
      </c>
      <c r="AC2254" s="1">
        <v>-249.53500000000003</v>
      </c>
      <c r="AD2254" s="7">
        <v>43481</v>
      </c>
      <c r="AE2254" s="7">
        <v>43482</v>
      </c>
      <c r="AF2254">
        <v>1</v>
      </c>
      <c r="AG2254" t="s">
        <v>53</v>
      </c>
      <c r="AH2254" s="2">
        <v>0</v>
      </c>
      <c r="AI2254" s="1">
        <v>0</v>
      </c>
      <c r="AJ2254" s="1">
        <v>0</v>
      </c>
      <c r="AK2254" s="6" t="str">
        <f>+IF(Tabla1[[#This Row],[REQUEST_TY]]="SR MANTENIMIENTO CORRECTIVO", "EMERGENCIA", "OTROS")</f>
        <v>EMERGENCIA</v>
      </c>
      <c r="AL2254" s="6" t="str">
        <f>+_xlfn.IFS(Tabla1[[#This Row],[Veces obj]]&lt;=1,"0-1",Tabla1[[#This Row],[Veces obj]]&lt;=2,"1-2",Tabla1[[#This Row],[Veces obj]]&lt;=3,"2-3",TRUE,"&gt;3")</f>
        <v>2-3</v>
      </c>
      <c r="AM2254" s="6" t="str">
        <f>+_xlfn.IFS(MONTH(Tabla1[[#This Row],[MES]])&lt;=3,"Q1",MONTH(Tabla1[[#This Row],[MES]])&lt;=6,"Q2",MONTH(Tabla1[[#This Row],[MES]])&lt;=9,"Q3",TRUE,"Q4")</f>
        <v>Q1</v>
      </c>
      <c r="AN2254" t="str">
        <f>+IFERROR(VLOOKUP(Tabla1[[#This Row],[CUENTA]],CTAS[],2,0),"OTROS")</f>
        <v>OTROS</v>
      </c>
      <c r="AP2254" t="str">
        <f>+IFERROR(VLOOKUP(Tabla1[[#This Row],[EMPLEADO]],IS[],3,0),"OTROS")</f>
        <v>OTROS</v>
      </c>
      <c r="AQ2254" t="str">
        <f>+IFERROR(VLOOKUP(Tabla1[[#This Row],[EMPLEADO]],IS[[NÓMINA]:[INGENIERO]],2,0),"OTROS")</f>
        <v>OTROS</v>
      </c>
    </row>
    <row r="2255" spans="1:43" x14ac:dyDescent="0.25">
      <c r="A2255" t="s">
        <v>4444</v>
      </c>
      <c r="B2255">
        <v>1</v>
      </c>
      <c r="C2255" t="s">
        <v>5451</v>
      </c>
      <c r="D2255" t="s">
        <v>38</v>
      </c>
      <c r="E2255" t="s">
        <v>401</v>
      </c>
      <c r="F2255" t="s">
        <v>5452</v>
      </c>
      <c r="G2255" s="17" t="s">
        <v>567</v>
      </c>
      <c r="H2255" t="s">
        <v>568</v>
      </c>
      <c r="I2255" t="s">
        <v>43</v>
      </c>
      <c r="J2255" t="s">
        <v>8</v>
      </c>
      <c r="K2255" t="s">
        <v>71</v>
      </c>
      <c r="L2255" t="s">
        <v>569</v>
      </c>
      <c r="M2255" t="s">
        <v>570</v>
      </c>
      <c r="N2255">
        <v>0</v>
      </c>
      <c r="O2255" t="s">
        <v>47</v>
      </c>
      <c r="P2255">
        <v>32</v>
      </c>
      <c r="Q2255" t="s">
        <v>82</v>
      </c>
      <c r="R2255" t="s">
        <v>153</v>
      </c>
      <c r="S2255" t="s">
        <v>50</v>
      </c>
      <c r="T2255" t="s">
        <v>51</v>
      </c>
      <c r="U2255" t="s">
        <v>120</v>
      </c>
      <c r="V2255">
        <v>0.8</v>
      </c>
      <c r="W2255" s="1">
        <v>572.00000000000011</v>
      </c>
      <c r="X2255">
        <v>1</v>
      </c>
      <c r="Y2255">
        <v>12.05</v>
      </c>
      <c r="Z2255">
        <v>5</v>
      </c>
      <c r="AA2255">
        <v>2.41</v>
      </c>
      <c r="AB2255" s="2">
        <v>0.35250000000000004</v>
      </c>
      <c r="AC2255" s="1">
        <v>-252.03750000000008</v>
      </c>
      <c r="AD2255" s="7">
        <v>43507</v>
      </c>
      <c r="AE2255" s="7">
        <v>43507</v>
      </c>
      <c r="AF2255">
        <v>0</v>
      </c>
      <c r="AG2255" t="s">
        <v>53</v>
      </c>
      <c r="AH2255" s="2">
        <v>0</v>
      </c>
      <c r="AI2255" s="1">
        <v>0</v>
      </c>
      <c r="AJ2255" s="1">
        <v>0</v>
      </c>
      <c r="AK2255" s="6" t="str">
        <f>+IF(Tabla1[[#This Row],[REQUEST_TY]]="SR MANTENIMIENTO CORRECTIVO", "EMERGENCIA", "OTROS")</f>
        <v>EMERGENCIA</v>
      </c>
      <c r="AL2255" s="6" t="str">
        <f>+_xlfn.IFS(Tabla1[[#This Row],[Veces obj]]&lt;=1,"0-1",Tabla1[[#This Row],[Veces obj]]&lt;=2,"1-2",Tabla1[[#This Row],[Veces obj]]&lt;=3,"2-3",TRUE,"&gt;3")</f>
        <v>2-3</v>
      </c>
      <c r="AM2255" s="6" t="str">
        <f>+_xlfn.IFS(MONTH(Tabla1[[#This Row],[MES]])&lt;=3,"Q1",MONTH(Tabla1[[#This Row],[MES]])&lt;=6,"Q2",MONTH(Tabla1[[#This Row],[MES]])&lt;=9,"Q3",TRUE,"Q4")</f>
        <v>Q1</v>
      </c>
      <c r="AN2255" t="str">
        <f>+IFERROR(VLOOKUP(Tabla1[[#This Row],[CUENTA]],CTAS[],2,0),"OTROS")</f>
        <v>OTROS</v>
      </c>
      <c r="AP2255" t="str">
        <f>+IFERROR(VLOOKUP(Tabla1[[#This Row],[EMPLEADO]],IS[],3,0),"OTROS")</f>
        <v>OTROS</v>
      </c>
      <c r="AQ2255" t="str">
        <f>+IFERROR(VLOOKUP(Tabla1[[#This Row],[EMPLEADO]],IS[[NÓMINA]:[INGENIERO]],2,0),"OTROS")</f>
        <v>OTROS</v>
      </c>
    </row>
    <row r="2256" spans="1:43" x14ac:dyDescent="0.25">
      <c r="A2256" t="s">
        <v>36</v>
      </c>
      <c r="B2256">
        <v>1</v>
      </c>
      <c r="C2256" t="s">
        <v>4378</v>
      </c>
      <c r="D2256" t="s">
        <v>38</v>
      </c>
      <c r="E2256" t="s">
        <v>133</v>
      </c>
      <c r="F2256" t="s">
        <v>4379</v>
      </c>
      <c r="G2256" s="17" t="s">
        <v>1898</v>
      </c>
      <c r="H2256" t="s">
        <v>106</v>
      </c>
      <c r="I2256" t="s">
        <v>43</v>
      </c>
      <c r="J2256" t="s">
        <v>8</v>
      </c>
      <c r="K2256" t="s">
        <v>59</v>
      </c>
      <c r="L2256" t="s">
        <v>315</v>
      </c>
      <c r="M2256" t="s">
        <v>316</v>
      </c>
      <c r="N2256">
        <v>0</v>
      </c>
      <c r="O2256" t="s">
        <v>47</v>
      </c>
      <c r="P2256">
        <v>6</v>
      </c>
      <c r="Q2256" t="s">
        <v>207</v>
      </c>
      <c r="R2256" t="s">
        <v>138</v>
      </c>
      <c r="S2256" t="s">
        <v>139</v>
      </c>
      <c r="T2256" t="s">
        <v>51</v>
      </c>
      <c r="U2256" t="s">
        <v>879</v>
      </c>
      <c r="V2256">
        <v>0.6</v>
      </c>
      <c r="W2256" s="1">
        <v>943.80000000000007</v>
      </c>
      <c r="X2256">
        <v>1</v>
      </c>
      <c r="Y2256">
        <v>9.68</v>
      </c>
      <c r="Z2256">
        <v>4</v>
      </c>
      <c r="AA2256">
        <v>2.42</v>
      </c>
      <c r="AB2256" s="2">
        <v>0.35499999999999998</v>
      </c>
      <c r="AC2256" s="1">
        <v>-558.41500000000008</v>
      </c>
      <c r="AD2256" s="7">
        <v>43480</v>
      </c>
      <c r="AE2256" s="7">
        <v>43480</v>
      </c>
      <c r="AF2256">
        <v>0</v>
      </c>
      <c r="AG2256" t="s">
        <v>53</v>
      </c>
      <c r="AH2256" s="2">
        <v>0</v>
      </c>
      <c r="AI2256" s="1">
        <v>0</v>
      </c>
      <c r="AJ2256" s="1">
        <v>0</v>
      </c>
      <c r="AK2256" s="6" t="str">
        <f>+IF(Tabla1[[#This Row],[REQUEST_TY]]="SR MANTENIMIENTO CORRECTIVO", "EMERGENCIA", "OTROS")</f>
        <v>EMERGENCIA</v>
      </c>
      <c r="AL2256" s="6" t="str">
        <f>+_xlfn.IFS(Tabla1[[#This Row],[Veces obj]]&lt;=1,"0-1",Tabla1[[#This Row],[Veces obj]]&lt;=2,"1-2",Tabla1[[#This Row],[Veces obj]]&lt;=3,"2-3",TRUE,"&gt;3")</f>
        <v>2-3</v>
      </c>
      <c r="AM2256" s="6" t="str">
        <f>+_xlfn.IFS(MONTH(Tabla1[[#This Row],[MES]])&lt;=3,"Q1",MONTH(Tabla1[[#This Row],[MES]])&lt;=6,"Q2",MONTH(Tabla1[[#This Row],[MES]])&lt;=9,"Q3",TRUE,"Q4")</f>
        <v>Q1</v>
      </c>
      <c r="AN2256" t="str">
        <f>+IFERROR(VLOOKUP(Tabla1[[#This Row],[CUENTA]],CTAS[],2,0),"OTROS")</f>
        <v>OTROS</v>
      </c>
      <c r="AP2256" t="str">
        <f>+IFERROR(VLOOKUP(Tabla1[[#This Row],[EMPLEADO]],IS[],3,0),"OTROS")</f>
        <v>OTROS</v>
      </c>
      <c r="AQ2256" t="str">
        <f>+IFERROR(VLOOKUP(Tabla1[[#This Row],[EMPLEADO]],IS[[NÓMINA]:[INGENIERO]],2,0),"OTROS")</f>
        <v>OTROS</v>
      </c>
    </row>
    <row r="2257" spans="1:43" x14ac:dyDescent="0.25">
      <c r="A2257" t="s">
        <v>36</v>
      </c>
      <c r="B2257">
        <v>1</v>
      </c>
      <c r="C2257" t="s">
        <v>4380</v>
      </c>
      <c r="D2257" t="s">
        <v>38</v>
      </c>
      <c r="E2257" t="s">
        <v>332</v>
      </c>
      <c r="F2257" t="s">
        <v>4381</v>
      </c>
      <c r="G2257" s="17" t="s">
        <v>2057</v>
      </c>
      <c r="H2257" t="s">
        <v>646</v>
      </c>
      <c r="I2257" t="s">
        <v>43</v>
      </c>
      <c r="J2257" t="s">
        <v>8</v>
      </c>
      <c r="K2257" t="s">
        <v>59</v>
      </c>
      <c r="L2257" t="s">
        <v>723</v>
      </c>
      <c r="M2257" t="s">
        <v>358</v>
      </c>
      <c r="N2257">
        <v>0</v>
      </c>
      <c r="O2257" t="s">
        <v>47</v>
      </c>
      <c r="P2257">
        <v>394</v>
      </c>
      <c r="Q2257" t="s">
        <v>48</v>
      </c>
      <c r="R2257" t="s">
        <v>317</v>
      </c>
      <c r="S2257" t="s">
        <v>318</v>
      </c>
      <c r="T2257" t="s">
        <v>51</v>
      </c>
      <c r="U2257" t="s">
        <v>353</v>
      </c>
      <c r="V2257">
        <v>1.1499999999999999</v>
      </c>
      <c r="W2257" s="1">
        <v>1808.95</v>
      </c>
      <c r="X2257">
        <v>1</v>
      </c>
      <c r="Y2257">
        <v>9.8800000000000008</v>
      </c>
      <c r="Z2257">
        <v>4</v>
      </c>
      <c r="AA2257">
        <v>2.4700000000000002</v>
      </c>
      <c r="AB2257" s="2">
        <v>0.36750000000000005</v>
      </c>
      <c r="AC2257" s="1">
        <v>-578.07750000000021</v>
      </c>
      <c r="AD2257" s="7">
        <v>43481</v>
      </c>
      <c r="AE2257" s="7">
        <v>43481</v>
      </c>
      <c r="AF2257">
        <v>0</v>
      </c>
      <c r="AG2257" t="s">
        <v>53</v>
      </c>
      <c r="AH2257" s="2">
        <v>0</v>
      </c>
      <c r="AI2257" s="1">
        <v>0</v>
      </c>
      <c r="AJ2257" s="1">
        <v>0</v>
      </c>
      <c r="AK2257" s="6" t="str">
        <f>+IF(Tabla1[[#This Row],[REQUEST_TY]]="SR MANTENIMIENTO CORRECTIVO", "EMERGENCIA", "OTROS")</f>
        <v>EMERGENCIA</v>
      </c>
      <c r="AL2257" s="6" t="str">
        <f>+_xlfn.IFS(Tabla1[[#This Row],[Veces obj]]&lt;=1,"0-1",Tabla1[[#This Row],[Veces obj]]&lt;=2,"1-2",Tabla1[[#This Row],[Veces obj]]&lt;=3,"2-3",TRUE,"&gt;3")</f>
        <v>2-3</v>
      </c>
      <c r="AM2257" s="6" t="str">
        <f>+_xlfn.IFS(MONTH(Tabla1[[#This Row],[MES]])&lt;=3,"Q1",MONTH(Tabla1[[#This Row],[MES]])&lt;=6,"Q2",MONTH(Tabla1[[#This Row],[MES]])&lt;=9,"Q3",TRUE,"Q4")</f>
        <v>Q1</v>
      </c>
      <c r="AN2257" t="str">
        <f>+IFERROR(VLOOKUP(Tabla1[[#This Row],[CUENTA]],CTAS[],2,0),"OTROS")</f>
        <v>OTROS</v>
      </c>
      <c r="AP2257" t="str">
        <f>+IFERROR(VLOOKUP(Tabla1[[#This Row],[EMPLEADO]],IS[],3,0),"OTROS")</f>
        <v>OTROS</v>
      </c>
      <c r="AQ2257" t="str">
        <f>+IFERROR(VLOOKUP(Tabla1[[#This Row],[EMPLEADO]],IS[[NÓMINA]:[INGENIERO]],2,0),"OTROS")</f>
        <v>OTROS</v>
      </c>
    </row>
    <row r="2258" spans="1:43" x14ac:dyDescent="0.25">
      <c r="A2258" t="s">
        <v>36</v>
      </c>
      <c r="B2258">
        <v>1</v>
      </c>
      <c r="C2258" t="s">
        <v>4382</v>
      </c>
      <c r="D2258" t="s">
        <v>38</v>
      </c>
      <c r="E2258" t="s">
        <v>725</v>
      </c>
      <c r="F2258" t="s">
        <v>4329</v>
      </c>
      <c r="G2258" s="17" t="s">
        <v>4383</v>
      </c>
      <c r="H2258" t="s">
        <v>646</v>
      </c>
      <c r="I2258" t="s">
        <v>43</v>
      </c>
      <c r="J2258" t="s">
        <v>8</v>
      </c>
      <c r="K2258" t="s">
        <v>102</v>
      </c>
      <c r="L2258" t="s">
        <v>477</v>
      </c>
      <c r="M2258" t="s">
        <v>358</v>
      </c>
      <c r="N2258">
        <v>0</v>
      </c>
      <c r="O2258" t="s">
        <v>47</v>
      </c>
      <c r="P2258">
        <v>489</v>
      </c>
      <c r="Q2258" t="s">
        <v>48</v>
      </c>
      <c r="R2258" t="s">
        <v>223</v>
      </c>
      <c r="S2258" t="s">
        <v>139</v>
      </c>
      <c r="T2258" t="s">
        <v>51</v>
      </c>
      <c r="U2258" t="s">
        <v>353</v>
      </c>
      <c r="V2258">
        <v>1.1499999999999999</v>
      </c>
      <c r="W2258" s="1">
        <v>1808.95</v>
      </c>
      <c r="X2258">
        <v>1</v>
      </c>
      <c r="Y2258">
        <v>9.92</v>
      </c>
      <c r="Z2258">
        <v>4</v>
      </c>
      <c r="AA2258">
        <v>2.48</v>
      </c>
      <c r="AB2258" s="2">
        <v>0.37</v>
      </c>
      <c r="AC2258" s="1">
        <v>-582.0100000000001</v>
      </c>
      <c r="AD2258" s="7">
        <v>43473</v>
      </c>
      <c r="AE2258" s="7">
        <v>43473</v>
      </c>
      <c r="AF2258">
        <v>0</v>
      </c>
      <c r="AG2258" t="s">
        <v>53</v>
      </c>
      <c r="AH2258" s="2">
        <v>0</v>
      </c>
      <c r="AI2258" s="1">
        <v>0</v>
      </c>
      <c r="AJ2258" s="1">
        <v>0</v>
      </c>
      <c r="AK2258" s="6" t="str">
        <f>+IF(Tabla1[[#This Row],[REQUEST_TY]]="SR MANTENIMIENTO CORRECTIVO", "EMERGENCIA", "OTROS")</f>
        <v>EMERGENCIA</v>
      </c>
      <c r="AL2258" s="6" t="str">
        <f>+_xlfn.IFS(Tabla1[[#This Row],[Veces obj]]&lt;=1,"0-1",Tabla1[[#This Row],[Veces obj]]&lt;=2,"1-2",Tabla1[[#This Row],[Veces obj]]&lt;=3,"2-3",TRUE,"&gt;3")</f>
        <v>2-3</v>
      </c>
      <c r="AM2258" s="6" t="str">
        <f>+_xlfn.IFS(MONTH(Tabla1[[#This Row],[MES]])&lt;=3,"Q1",MONTH(Tabla1[[#This Row],[MES]])&lt;=6,"Q2",MONTH(Tabla1[[#This Row],[MES]])&lt;=9,"Q3",TRUE,"Q4")</f>
        <v>Q1</v>
      </c>
      <c r="AN2258" t="str">
        <f>+IFERROR(VLOOKUP(Tabla1[[#This Row],[CUENTA]],CTAS[],2,0),"OTROS")</f>
        <v>OTROS</v>
      </c>
      <c r="AP2258" t="str">
        <f>+IFERROR(VLOOKUP(Tabla1[[#This Row],[EMPLEADO]],IS[],3,0),"OTROS")</f>
        <v>OTROS</v>
      </c>
      <c r="AQ2258" t="str">
        <f>+IFERROR(VLOOKUP(Tabla1[[#This Row],[EMPLEADO]],IS[[NÓMINA]:[INGENIERO]],2,0),"OTROS")</f>
        <v>OTROS</v>
      </c>
    </row>
    <row r="2259" spans="1:43" x14ac:dyDescent="0.25">
      <c r="A2259" t="s">
        <v>4444</v>
      </c>
      <c r="B2259">
        <v>1</v>
      </c>
      <c r="C2259" t="s">
        <v>6265</v>
      </c>
      <c r="D2259" t="s">
        <v>38</v>
      </c>
      <c r="E2259" t="s">
        <v>39</v>
      </c>
      <c r="F2259" t="s">
        <v>6266</v>
      </c>
      <c r="G2259" s="17" t="s">
        <v>6267</v>
      </c>
      <c r="H2259" t="s">
        <v>246</v>
      </c>
      <c r="I2259" t="s">
        <v>43</v>
      </c>
      <c r="J2259" t="s">
        <v>8</v>
      </c>
      <c r="K2259" t="s">
        <v>3698</v>
      </c>
      <c r="L2259" t="s">
        <v>6268</v>
      </c>
      <c r="M2259" t="s">
        <v>5377</v>
      </c>
      <c r="N2259">
        <v>1</v>
      </c>
      <c r="O2259" t="s">
        <v>105</v>
      </c>
      <c r="P2259">
        <v>2633</v>
      </c>
      <c r="Q2259" t="s">
        <v>48</v>
      </c>
      <c r="R2259" t="s">
        <v>49</v>
      </c>
      <c r="S2259" t="s">
        <v>50</v>
      </c>
      <c r="T2259" t="s">
        <v>51</v>
      </c>
      <c r="U2259" t="s">
        <v>52</v>
      </c>
      <c r="V2259">
        <v>1.05</v>
      </c>
      <c r="W2259" s="1">
        <v>0</v>
      </c>
      <c r="X2259">
        <v>1</v>
      </c>
      <c r="Y2259">
        <v>9.8000000000000007</v>
      </c>
      <c r="Z2259">
        <v>5</v>
      </c>
      <c r="AA2259">
        <v>1.9600000000000002</v>
      </c>
      <c r="AB2259" s="2">
        <v>0.24000000000000005</v>
      </c>
      <c r="AC2259" s="1">
        <v>0</v>
      </c>
      <c r="AD2259" s="7">
        <v>43515</v>
      </c>
      <c r="AE2259" s="7">
        <v>43515</v>
      </c>
      <c r="AF2259">
        <v>0</v>
      </c>
      <c r="AG2259" t="s">
        <v>53</v>
      </c>
      <c r="AH2259" s="2">
        <v>0</v>
      </c>
      <c r="AI2259" s="1">
        <v>0</v>
      </c>
      <c r="AJ2259" s="1">
        <v>0</v>
      </c>
      <c r="AK2259" s="6" t="str">
        <f>+IF(Tabla1[[#This Row],[REQUEST_TY]]="SR MANTENIMIENTO CORRECTIVO", "EMERGENCIA", "OTROS")</f>
        <v>EMERGENCIA</v>
      </c>
      <c r="AL2259" s="6" t="str">
        <f>+_xlfn.IFS(Tabla1[[#This Row],[Veces obj]]&lt;=1,"0-1",Tabla1[[#This Row],[Veces obj]]&lt;=2,"1-2",Tabla1[[#This Row],[Veces obj]]&lt;=3,"2-3",TRUE,"&gt;3")</f>
        <v>1-2</v>
      </c>
      <c r="AM2259" s="6" t="str">
        <f>+_xlfn.IFS(MONTH(Tabla1[[#This Row],[MES]])&lt;=3,"Q1",MONTH(Tabla1[[#This Row],[MES]])&lt;=6,"Q2",MONTH(Tabla1[[#This Row],[MES]])&lt;=9,"Q3",TRUE,"Q4")</f>
        <v>Q1</v>
      </c>
      <c r="AN2259" t="str">
        <f>+IFERROR(VLOOKUP(Tabla1[[#This Row],[CUENTA]],CTAS[],2,0),"OTROS")</f>
        <v>OTROS</v>
      </c>
      <c r="AP2259" t="str">
        <f>+IFERROR(VLOOKUP(Tabla1[[#This Row],[EMPLEADO]],IS[],3,0),"OTROS")</f>
        <v>OTROS</v>
      </c>
      <c r="AQ2259" t="str">
        <f>+IFERROR(VLOOKUP(Tabla1[[#This Row],[EMPLEADO]],IS[[NÓMINA]:[INGENIERO]],2,0),"OTROS")</f>
        <v>OTROS</v>
      </c>
    </row>
    <row r="2260" spans="1:43" x14ac:dyDescent="0.25">
      <c r="A2260" t="s">
        <v>36</v>
      </c>
      <c r="B2260">
        <v>1</v>
      </c>
      <c r="C2260" t="s">
        <v>4388</v>
      </c>
      <c r="D2260" t="s">
        <v>38</v>
      </c>
      <c r="E2260" t="s">
        <v>133</v>
      </c>
      <c r="F2260" t="s">
        <v>4389</v>
      </c>
      <c r="G2260" s="17" t="s">
        <v>1767</v>
      </c>
      <c r="H2260" t="s">
        <v>106</v>
      </c>
      <c r="I2260" t="s">
        <v>43</v>
      </c>
      <c r="J2260" t="s">
        <v>8</v>
      </c>
      <c r="K2260" t="s">
        <v>59</v>
      </c>
      <c r="L2260" t="s">
        <v>1768</v>
      </c>
      <c r="M2260" t="s">
        <v>310</v>
      </c>
      <c r="N2260">
        <v>0</v>
      </c>
      <c r="O2260" t="s">
        <v>47</v>
      </c>
      <c r="P2260">
        <v>7</v>
      </c>
      <c r="Q2260" t="s">
        <v>194</v>
      </c>
      <c r="R2260" t="s">
        <v>138</v>
      </c>
      <c r="S2260" t="s">
        <v>139</v>
      </c>
      <c r="T2260" t="s">
        <v>51</v>
      </c>
      <c r="U2260" t="s">
        <v>224</v>
      </c>
      <c r="V2260">
        <v>0.8</v>
      </c>
      <c r="W2260" s="1">
        <v>1258.4000000000003</v>
      </c>
      <c r="X2260">
        <v>1</v>
      </c>
      <c r="Y2260">
        <v>10.09</v>
      </c>
      <c r="Z2260">
        <v>4</v>
      </c>
      <c r="AA2260">
        <v>2.5225</v>
      </c>
      <c r="AB2260" s="2">
        <v>0.38062499999999999</v>
      </c>
      <c r="AC2260" s="1">
        <v>-598.7231250000001</v>
      </c>
      <c r="AD2260" s="7">
        <v>43487</v>
      </c>
      <c r="AE2260" s="7">
        <v>43488</v>
      </c>
      <c r="AF2260">
        <v>1</v>
      </c>
      <c r="AG2260" t="s">
        <v>53</v>
      </c>
      <c r="AH2260" s="2">
        <v>0</v>
      </c>
      <c r="AI2260" s="1">
        <v>0</v>
      </c>
      <c r="AJ2260" s="1">
        <v>0</v>
      </c>
      <c r="AK2260" s="6" t="str">
        <f>+IF(Tabla1[[#This Row],[REQUEST_TY]]="SR MANTENIMIENTO CORRECTIVO", "EMERGENCIA", "OTROS")</f>
        <v>EMERGENCIA</v>
      </c>
      <c r="AL2260" s="6" t="str">
        <f>+_xlfn.IFS(Tabla1[[#This Row],[Veces obj]]&lt;=1,"0-1",Tabla1[[#This Row],[Veces obj]]&lt;=2,"1-2",Tabla1[[#This Row],[Veces obj]]&lt;=3,"2-3",TRUE,"&gt;3")</f>
        <v>2-3</v>
      </c>
      <c r="AM2260" s="6" t="str">
        <f>+_xlfn.IFS(MONTH(Tabla1[[#This Row],[MES]])&lt;=3,"Q1",MONTH(Tabla1[[#This Row],[MES]])&lt;=6,"Q2",MONTH(Tabla1[[#This Row],[MES]])&lt;=9,"Q3",TRUE,"Q4")</f>
        <v>Q1</v>
      </c>
      <c r="AN2260" t="str">
        <f>+IFERROR(VLOOKUP(Tabla1[[#This Row],[CUENTA]],CTAS[],2,0),"OTROS")</f>
        <v>OTROS</v>
      </c>
      <c r="AP2260" t="str">
        <f>+IFERROR(VLOOKUP(Tabla1[[#This Row],[EMPLEADO]],IS[],3,0),"OTROS")</f>
        <v>OTROS</v>
      </c>
      <c r="AQ2260" t="str">
        <f>+IFERROR(VLOOKUP(Tabla1[[#This Row],[EMPLEADO]],IS[[NÓMINA]:[INGENIERO]],2,0),"OTROS")</f>
        <v>OTROS</v>
      </c>
    </row>
    <row r="2261" spans="1:43" x14ac:dyDescent="0.25">
      <c r="A2261" t="s">
        <v>36</v>
      </c>
      <c r="B2261">
        <v>1</v>
      </c>
      <c r="C2261" t="s">
        <v>4390</v>
      </c>
      <c r="D2261" t="s">
        <v>38</v>
      </c>
      <c r="E2261" t="s">
        <v>76</v>
      </c>
      <c r="F2261" t="s">
        <v>4391</v>
      </c>
      <c r="G2261" s="17" t="s">
        <v>4392</v>
      </c>
      <c r="H2261" t="s">
        <v>253</v>
      </c>
      <c r="I2261" t="s">
        <v>43</v>
      </c>
      <c r="J2261" t="s">
        <v>8</v>
      </c>
      <c r="K2261" t="s">
        <v>102</v>
      </c>
      <c r="L2261" t="s">
        <v>3751</v>
      </c>
      <c r="M2261" t="s">
        <v>473</v>
      </c>
      <c r="N2261">
        <v>0</v>
      </c>
      <c r="O2261" t="s">
        <v>47</v>
      </c>
      <c r="P2261">
        <v>39</v>
      </c>
      <c r="Q2261" t="s">
        <v>82</v>
      </c>
      <c r="R2261" t="s">
        <v>63</v>
      </c>
      <c r="S2261" t="s">
        <v>64</v>
      </c>
      <c r="T2261" t="s">
        <v>51</v>
      </c>
      <c r="U2261" t="s">
        <v>83</v>
      </c>
      <c r="V2261">
        <v>1.05</v>
      </c>
      <c r="W2261" s="1">
        <v>1433.25</v>
      </c>
      <c r="X2261">
        <v>1</v>
      </c>
      <c r="Y2261">
        <v>12.65</v>
      </c>
      <c r="Z2261">
        <v>5</v>
      </c>
      <c r="AA2261">
        <v>2.5300000000000002</v>
      </c>
      <c r="AB2261" s="2">
        <v>0.38250000000000006</v>
      </c>
      <c r="AC2261" s="1">
        <v>-522.11250000000007</v>
      </c>
      <c r="AD2261" s="7">
        <v>43481</v>
      </c>
      <c r="AE2261" s="7">
        <v>43481</v>
      </c>
      <c r="AF2261">
        <v>0</v>
      </c>
      <c r="AG2261" t="s">
        <v>53</v>
      </c>
      <c r="AH2261" s="2">
        <v>0</v>
      </c>
      <c r="AI2261" s="1">
        <v>0</v>
      </c>
      <c r="AJ2261" s="1">
        <v>0</v>
      </c>
      <c r="AK2261" s="6" t="str">
        <f>+IF(Tabla1[[#This Row],[REQUEST_TY]]="SR MANTENIMIENTO CORRECTIVO", "EMERGENCIA", "OTROS")</f>
        <v>EMERGENCIA</v>
      </c>
      <c r="AL2261" s="6" t="str">
        <f>+_xlfn.IFS(Tabla1[[#This Row],[Veces obj]]&lt;=1,"0-1",Tabla1[[#This Row],[Veces obj]]&lt;=2,"1-2",Tabla1[[#This Row],[Veces obj]]&lt;=3,"2-3",TRUE,"&gt;3")</f>
        <v>2-3</v>
      </c>
      <c r="AM2261" s="6" t="str">
        <f>+_xlfn.IFS(MONTH(Tabla1[[#This Row],[MES]])&lt;=3,"Q1",MONTH(Tabla1[[#This Row],[MES]])&lt;=6,"Q2",MONTH(Tabla1[[#This Row],[MES]])&lt;=9,"Q3",TRUE,"Q4")</f>
        <v>Q1</v>
      </c>
      <c r="AN2261" t="str">
        <f>+IFERROR(VLOOKUP(Tabla1[[#This Row],[CUENTA]],CTAS[],2,0),"OTROS")</f>
        <v>OTROS</v>
      </c>
      <c r="AP2261" t="str">
        <f>+IFERROR(VLOOKUP(Tabla1[[#This Row],[EMPLEADO]],IS[],3,0),"OTROS")</f>
        <v>OTROS</v>
      </c>
      <c r="AQ2261" t="str">
        <f>+IFERROR(VLOOKUP(Tabla1[[#This Row],[EMPLEADO]],IS[[NÓMINA]:[INGENIERO]],2,0),"OTROS")</f>
        <v>OTROS</v>
      </c>
    </row>
    <row r="2262" spans="1:43" x14ac:dyDescent="0.25">
      <c r="A2262" t="s">
        <v>4444</v>
      </c>
      <c r="B2262">
        <v>1</v>
      </c>
      <c r="C2262" t="s">
        <v>6551</v>
      </c>
      <c r="D2262" t="s">
        <v>4401</v>
      </c>
      <c r="E2262" t="s">
        <v>2075</v>
      </c>
      <c r="F2262" t="s">
        <v>6552</v>
      </c>
      <c r="G2262" s="17" t="s">
        <v>6553</v>
      </c>
      <c r="H2262" t="s">
        <v>79</v>
      </c>
      <c r="I2262" t="s">
        <v>43</v>
      </c>
      <c r="J2262" t="s">
        <v>8</v>
      </c>
      <c r="K2262" t="s">
        <v>1480</v>
      </c>
      <c r="L2262" t="s">
        <v>1481</v>
      </c>
      <c r="M2262" t="s">
        <v>1482</v>
      </c>
      <c r="N2262">
        <v>0</v>
      </c>
      <c r="O2262" t="s">
        <v>47</v>
      </c>
      <c r="P2262" t="s">
        <v>822</v>
      </c>
      <c r="Q2262" t="s">
        <v>48</v>
      </c>
      <c r="R2262" t="s">
        <v>153</v>
      </c>
      <c r="S2262" t="s">
        <v>50</v>
      </c>
      <c r="T2262" t="s">
        <v>51</v>
      </c>
      <c r="U2262" t="s">
        <v>52</v>
      </c>
      <c r="V2262">
        <v>1</v>
      </c>
      <c r="W2262" s="1">
        <v>715.00000000000011</v>
      </c>
      <c r="X2262">
        <v>1</v>
      </c>
      <c r="Y2262">
        <v>13.12</v>
      </c>
      <c r="Z2262">
        <v>5</v>
      </c>
      <c r="AA2262">
        <v>2.6239999999999997</v>
      </c>
      <c r="AB2262" s="2">
        <v>0.40599999999999992</v>
      </c>
      <c r="AC2262" s="1">
        <v>-290.28999999999996</v>
      </c>
      <c r="AD2262" s="7">
        <v>43516</v>
      </c>
      <c r="AE2262" s="7">
        <v>43517</v>
      </c>
      <c r="AF2262">
        <v>1</v>
      </c>
      <c r="AG2262" t="s">
        <v>53</v>
      </c>
      <c r="AH2262" s="2">
        <v>0</v>
      </c>
      <c r="AI2262" s="1">
        <v>0</v>
      </c>
      <c r="AJ2262" s="1">
        <v>0</v>
      </c>
      <c r="AK2262" s="6" t="str">
        <f>+IF(Tabla1[[#This Row],[REQUEST_TY]]="SR MANTENIMIENTO CORRECTIVO", "EMERGENCIA", "OTROS")</f>
        <v>OTROS</v>
      </c>
      <c r="AL2262" s="6" t="str">
        <f>+_xlfn.IFS(Tabla1[[#This Row],[Veces obj]]&lt;=1,"0-1",Tabla1[[#This Row],[Veces obj]]&lt;=2,"1-2",Tabla1[[#This Row],[Veces obj]]&lt;=3,"2-3",TRUE,"&gt;3")</f>
        <v>2-3</v>
      </c>
      <c r="AM2262" s="6" t="str">
        <f>+_xlfn.IFS(MONTH(Tabla1[[#This Row],[MES]])&lt;=3,"Q1",MONTH(Tabla1[[#This Row],[MES]])&lt;=6,"Q2",MONTH(Tabla1[[#This Row],[MES]])&lt;=9,"Q3",TRUE,"Q4")</f>
        <v>Q1</v>
      </c>
      <c r="AN2262" t="str">
        <f>+IFERROR(VLOOKUP(Tabla1[[#This Row],[CUENTA]],CTAS[],2,0),"OTROS")</f>
        <v>OTROS</v>
      </c>
      <c r="AP2262" t="str">
        <f>+IFERROR(VLOOKUP(Tabla1[[#This Row],[EMPLEADO]],IS[],3,0),"OTROS")</f>
        <v>OTROS</v>
      </c>
      <c r="AQ2262" t="str">
        <f>+IFERROR(VLOOKUP(Tabla1[[#This Row],[EMPLEADO]],IS[[NÓMINA]:[INGENIERO]],2,0),"OTROS")</f>
        <v>OTROS</v>
      </c>
    </row>
    <row r="2263" spans="1:43" x14ac:dyDescent="0.25">
      <c r="A2263" t="s">
        <v>36</v>
      </c>
      <c r="B2263">
        <v>1</v>
      </c>
      <c r="C2263" t="s">
        <v>4393</v>
      </c>
      <c r="D2263" t="s">
        <v>38</v>
      </c>
      <c r="E2263" t="s">
        <v>332</v>
      </c>
      <c r="F2263" t="s">
        <v>4394</v>
      </c>
      <c r="G2263" s="17" t="s">
        <v>470</v>
      </c>
      <c r="H2263" t="s">
        <v>253</v>
      </c>
      <c r="I2263" t="s">
        <v>43</v>
      </c>
      <c r="J2263" t="s">
        <v>8</v>
      </c>
      <c r="K2263" t="s">
        <v>59</v>
      </c>
      <c r="L2263" t="s">
        <v>472</v>
      </c>
      <c r="M2263" t="s">
        <v>473</v>
      </c>
      <c r="N2263">
        <v>0</v>
      </c>
      <c r="O2263" t="s">
        <v>47</v>
      </c>
      <c r="P2263">
        <v>12</v>
      </c>
      <c r="Q2263" t="s">
        <v>194</v>
      </c>
      <c r="R2263" t="s">
        <v>317</v>
      </c>
      <c r="S2263" t="s">
        <v>318</v>
      </c>
      <c r="T2263" t="s">
        <v>51</v>
      </c>
      <c r="U2263" t="s">
        <v>224</v>
      </c>
      <c r="V2263">
        <v>0.8</v>
      </c>
      <c r="W2263" s="1">
        <v>1258.4000000000003</v>
      </c>
      <c r="X2263">
        <v>1</v>
      </c>
      <c r="Y2263">
        <v>10.5</v>
      </c>
      <c r="Z2263">
        <v>4</v>
      </c>
      <c r="AA2263">
        <v>2.625</v>
      </c>
      <c r="AB2263" s="2">
        <v>0.40625</v>
      </c>
      <c r="AC2263" s="1">
        <v>-639.03125000000011</v>
      </c>
      <c r="AD2263" s="7">
        <v>43487</v>
      </c>
      <c r="AE2263" s="7">
        <v>43487</v>
      </c>
      <c r="AF2263">
        <v>0</v>
      </c>
      <c r="AG2263" t="s">
        <v>53</v>
      </c>
      <c r="AH2263" s="2">
        <v>0</v>
      </c>
      <c r="AI2263" s="1">
        <v>0</v>
      </c>
      <c r="AJ2263" s="1">
        <v>0</v>
      </c>
      <c r="AK2263" s="6" t="str">
        <f>+IF(Tabla1[[#This Row],[REQUEST_TY]]="SR MANTENIMIENTO CORRECTIVO", "EMERGENCIA", "OTROS")</f>
        <v>EMERGENCIA</v>
      </c>
      <c r="AL2263" s="6" t="str">
        <f>+_xlfn.IFS(Tabla1[[#This Row],[Veces obj]]&lt;=1,"0-1",Tabla1[[#This Row],[Veces obj]]&lt;=2,"1-2",Tabla1[[#This Row],[Veces obj]]&lt;=3,"2-3",TRUE,"&gt;3")</f>
        <v>2-3</v>
      </c>
      <c r="AM2263" s="6" t="str">
        <f>+_xlfn.IFS(MONTH(Tabla1[[#This Row],[MES]])&lt;=3,"Q1",MONTH(Tabla1[[#This Row],[MES]])&lt;=6,"Q2",MONTH(Tabla1[[#This Row],[MES]])&lt;=9,"Q3",TRUE,"Q4")</f>
        <v>Q1</v>
      </c>
      <c r="AN2263" t="str">
        <f>+IFERROR(VLOOKUP(Tabla1[[#This Row],[CUENTA]],CTAS[],2,0),"OTROS")</f>
        <v>OTROS</v>
      </c>
      <c r="AP2263" t="str">
        <f>+IFERROR(VLOOKUP(Tabla1[[#This Row],[EMPLEADO]],IS[],3,0),"OTROS")</f>
        <v>OTROS</v>
      </c>
      <c r="AQ2263" t="str">
        <f>+IFERROR(VLOOKUP(Tabla1[[#This Row],[EMPLEADO]],IS[[NÓMINA]:[INGENIERO]],2,0),"OTROS")</f>
        <v>OTROS</v>
      </c>
    </row>
    <row r="2264" spans="1:43" x14ac:dyDescent="0.25">
      <c r="A2264" t="s">
        <v>36</v>
      </c>
      <c r="B2264">
        <v>1</v>
      </c>
      <c r="C2264" t="s">
        <v>4395</v>
      </c>
      <c r="D2264" t="s">
        <v>38</v>
      </c>
      <c r="E2264" t="s">
        <v>133</v>
      </c>
      <c r="F2264" t="s">
        <v>4396</v>
      </c>
      <c r="G2264" s="17" t="s">
        <v>4397</v>
      </c>
      <c r="H2264" t="s">
        <v>915</v>
      </c>
      <c r="I2264" t="s">
        <v>43</v>
      </c>
      <c r="J2264" t="s">
        <v>8</v>
      </c>
      <c r="K2264" t="s">
        <v>59</v>
      </c>
      <c r="L2264" t="s">
        <v>1070</v>
      </c>
      <c r="M2264" t="s">
        <v>1071</v>
      </c>
      <c r="N2264">
        <v>0</v>
      </c>
      <c r="O2264" t="s">
        <v>47</v>
      </c>
      <c r="P2264">
        <v>54</v>
      </c>
      <c r="Q2264" t="s">
        <v>82</v>
      </c>
      <c r="R2264" t="s">
        <v>138</v>
      </c>
      <c r="S2264" t="s">
        <v>139</v>
      </c>
      <c r="T2264" t="s">
        <v>51</v>
      </c>
      <c r="U2264" t="s">
        <v>140</v>
      </c>
      <c r="V2264">
        <v>1.1000000000000001</v>
      </c>
      <c r="W2264" s="1">
        <v>1730.3000000000004</v>
      </c>
      <c r="X2264">
        <v>1</v>
      </c>
      <c r="Y2264">
        <v>10.63</v>
      </c>
      <c r="Z2264">
        <v>4</v>
      </c>
      <c r="AA2264">
        <v>2.6575000000000002</v>
      </c>
      <c r="AB2264" s="2">
        <v>0.41437500000000005</v>
      </c>
      <c r="AC2264" s="1">
        <v>-651.81187500000021</v>
      </c>
      <c r="AD2264" s="7">
        <v>43489</v>
      </c>
      <c r="AE2264" s="7">
        <v>43489</v>
      </c>
      <c r="AF2264">
        <v>0</v>
      </c>
      <c r="AG2264" t="s">
        <v>53</v>
      </c>
      <c r="AH2264" s="2">
        <v>0</v>
      </c>
      <c r="AI2264" s="1">
        <v>0</v>
      </c>
      <c r="AJ2264" s="1">
        <v>0</v>
      </c>
      <c r="AK2264" s="6" t="str">
        <f>+IF(Tabla1[[#This Row],[REQUEST_TY]]="SR MANTENIMIENTO CORRECTIVO", "EMERGENCIA", "OTROS")</f>
        <v>EMERGENCIA</v>
      </c>
      <c r="AL2264" s="6" t="str">
        <f>+_xlfn.IFS(Tabla1[[#This Row],[Veces obj]]&lt;=1,"0-1",Tabla1[[#This Row],[Veces obj]]&lt;=2,"1-2",Tabla1[[#This Row],[Veces obj]]&lt;=3,"2-3",TRUE,"&gt;3")</f>
        <v>2-3</v>
      </c>
      <c r="AM2264" s="6" t="str">
        <f>+_xlfn.IFS(MONTH(Tabla1[[#This Row],[MES]])&lt;=3,"Q1",MONTH(Tabla1[[#This Row],[MES]])&lt;=6,"Q2",MONTH(Tabla1[[#This Row],[MES]])&lt;=9,"Q3",TRUE,"Q4")</f>
        <v>Q1</v>
      </c>
      <c r="AN2264" t="str">
        <f>+IFERROR(VLOOKUP(Tabla1[[#This Row],[CUENTA]],CTAS[],2,0),"OTROS")</f>
        <v>OTROS</v>
      </c>
      <c r="AP2264" t="str">
        <f>+IFERROR(VLOOKUP(Tabla1[[#This Row],[EMPLEADO]],IS[],3,0),"OTROS")</f>
        <v>OTROS</v>
      </c>
      <c r="AQ2264" t="str">
        <f>+IFERROR(VLOOKUP(Tabla1[[#This Row],[EMPLEADO]],IS[[NÓMINA]:[INGENIERO]],2,0),"OTROS")</f>
        <v>OTROS</v>
      </c>
    </row>
    <row r="2265" spans="1:43" x14ac:dyDescent="0.25">
      <c r="A2265" t="s">
        <v>36</v>
      </c>
      <c r="B2265">
        <v>1</v>
      </c>
      <c r="C2265" t="s">
        <v>4398</v>
      </c>
      <c r="D2265" t="s">
        <v>38</v>
      </c>
      <c r="E2265" t="s">
        <v>133</v>
      </c>
      <c r="F2265" t="s">
        <v>4399</v>
      </c>
      <c r="G2265" s="17" t="s">
        <v>2914</v>
      </c>
      <c r="H2265" t="s">
        <v>106</v>
      </c>
      <c r="I2265" t="s">
        <v>43</v>
      </c>
      <c r="J2265" t="s">
        <v>8</v>
      </c>
      <c r="K2265" t="s">
        <v>59</v>
      </c>
      <c r="L2265" t="s">
        <v>315</v>
      </c>
      <c r="M2265" t="s">
        <v>316</v>
      </c>
      <c r="N2265">
        <v>0</v>
      </c>
      <c r="O2265" t="s">
        <v>47</v>
      </c>
      <c r="P2265">
        <v>33</v>
      </c>
      <c r="Q2265" t="s">
        <v>82</v>
      </c>
      <c r="R2265" t="s">
        <v>138</v>
      </c>
      <c r="S2265" t="s">
        <v>139</v>
      </c>
      <c r="T2265" t="s">
        <v>51</v>
      </c>
      <c r="U2265" t="s">
        <v>140</v>
      </c>
      <c r="V2265">
        <v>1.1000000000000001</v>
      </c>
      <c r="W2265" s="1">
        <v>1730.3000000000004</v>
      </c>
      <c r="X2265">
        <v>1</v>
      </c>
      <c r="Y2265">
        <v>10.7</v>
      </c>
      <c r="Z2265">
        <v>4</v>
      </c>
      <c r="AA2265">
        <v>2.6749999999999998</v>
      </c>
      <c r="AB2265" s="2">
        <v>0.41874999999999996</v>
      </c>
      <c r="AC2265" s="1">
        <v>-658.69375000000002</v>
      </c>
      <c r="AD2265" s="7">
        <v>43482</v>
      </c>
      <c r="AE2265" s="7">
        <v>43483</v>
      </c>
      <c r="AF2265">
        <v>1</v>
      </c>
      <c r="AG2265" t="s">
        <v>53</v>
      </c>
      <c r="AH2265" s="2">
        <v>0</v>
      </c>
      <c r="AI2265" s="1">
        <v>0</v>
      </c>
      <c r="AJ2265" s="1">
        <v>0</v>
      </c>
      <c r="AK2265" s="6" t="str">
        <f>+IF(Tabla1[[#This Row],[REQUEST_TY]]="SR MANTENIMIENTO CORRECTIVO", "EMERGENCIA", "OTROS")</f>
        <v>EMERGENCIA</v>
      </c>
      <c r="AL2265" s="6" t="str">
        <f>+_xlfn.IFS(Tabla1[[#This Row],[Veces obj]]&lt;=1,"0-1",Tabla1[[#This Row],[Veces obj]]&lt;=2,"1-2",Tabla1[[#This Row],[Veces obj]]&lt;=3,"2-3",TRUE,"&gt;3")</f>
        <v>2-3</v>
      </c>
      <c r="AM2265" s="6" t="str">
        <f>+_xlfn.IFS(MONTH(Tabla1[[#This Row],[MES]])&lt;=3,"Q1",MONTH(Tabla1[[#This Row],[MES]])&lt;=6,"Q2",MONTH(Tabla1[[#This Row],[MES]])&lt;=9,"Q3",TRUE,"Q4")</f>
        <v>Q1</v>
      </c>
      <c r="AN2265" t="str">
        <f>+IFERROR(VLOOKUP(Tabla1[[#This Row],[CUENTA]],CTAS[],2,0),"OTROS")</f>
        <v>OTROS</v>
      </c>
      <c r="AP2265" t="str">
        <f>+IFERROR(VLOOKUP(Tabla1[[#This Row],[EMPLEADO]],IS[],3,0),"OTROS")</f>
        <v>OTROS</v>
      </c>
      <c r="AQ2265" t="str">
        <f>+IFERROR(VLOOKUP(Tabla1[[#This Row],[EMPLEADO]],IS[[NÓMINA]:[INGENIERO]],2,0),"OTROS")</f>
        <v>OTROS</v>
      </c>
    </row>
    <row r="2266" spans="1:43" x14ac:dyDescent="0.25">
      <c r="A2266" t="s">
        <v>36</v>
      </c>
      <c r="B2266">
        <v>1</v>
      </c>
      <c r="C2266" t="s">
        <v>4400</v>
      </c>
      <c r="D2266" t="s">
        <v>4401</v>
      </c>
      <c r="E2266" t="s">
        <v>464</v>
      </c>
      <c r="F2266" t="s">
        <v>4402</v>
      </c>
      <c r="G2266" s="17" t="s">
        <v>4004</v>
      </c>
      <c r="H2266" t="s">
        <v>253</v>
      </c>
      <c r="I2266" t="s">
        <v>43</v>
      </c>
      <c r="J2266" t="s">
        <v>8</v>
      </c>
      <c r="K2266" t="s">
        <v>151</v>
      </c>
      <c r="L2266" t="s">
        <v>4005</v>
      </c>
      <c r="M2266" t="s">
        <v>256</v>
      </c>
      <c r="N2266">
        <v>0</v>
      </c>
      <c r="O2266" t="s">
        <v>47</v>
      </c>
      <c r="P2266" t="s">
        <v>822</v>
      </c>
      <c r="Q2266" t="s">
        <v>48</v>
      </c>
      <c r="R2266" t="s">
        <v>242</v>
      </c>
      <c r="S2266" t="s">
        <v>64</v>
      </c>
      <c r="T2266" t="s">
        <v>51</v>
      </c>
      <c r="U2266" t="s">
        <v>96</v>
      </c>
      <c r="V2266">
        <v>1</v>
      </c>
      <c r="W2266" s="1">
        <v>1365</v>
      </c>
      <c r="X2266">
        <v>1</v>
      </c>
      <c r="Y2266">
        <v>13.45</v>
      </c>
      <c r="Z2266">
        <v>5</v>
      </c>
      <c r="AA2266">
        <v>2.69</v>
      </c>
      <c r="AB2266" s="2">
        <v>0.42249999999999999</v>
      </c>
      <c r="AC2266" s="1">
        <v>-576.71249999999998</v>
      </c>
      <c r="AD2266" s="7">
        <v>43482</v>
      </c>
      <c r="AE2266" s="7">
        <v>43483</v>
      </c>
      <c r="AF2266">
        <v>1</v>
      </c>
      <c r="AG2266" t="s">
        <v>53</v>
      </c>
      <c r="AH2266" s="2">
        <v>0</v>
      </c>
      <c r="AI2266" s="1">
        <v>0</v>
      </c>
      <c r="AJ2266" s="1">
        <v>0</v>
      </c>
      <c r="AK2266" s="6" t="str">
        <f>+IF(Tabla1[[#This Row],[REQUEST_TY]]="SR MANTENIMIENTO CORRECTIVO", "EMERGENCIA", "OTROS")</f>
        <v>OTROS</v>
      </c>
      <c r="AL2266" s="6" t="str">
        <f>+_xlfn.IFS(Tabla1[[#This Row],[Veces obj]]&lt;=1,"0-1",Tabla1[[#This Row],[Veces obj]]&lt;=2,"1-2",Tabla1[[#This Row],[Veces obj]]&lt;=3,"2-3",TRUE,"&gt;3")</f>
        <v>2-3</v>
      </c>
      <c r="AM2266" s="6" t="str">
        <f>+_xlfn.IFS(MONTH(Tabla1[[#This Row],[MES]])&lt;=3,"Q1",MONTH(Tabla1[[#This Row],[MES]])&lt;=6,"Q2",MONTH(Tabla1[[#This Row],[MES]])&lt;=9,"Q3",TRUE,"Q4")</f>
        <v>Q1</v>
      </c>
      <c r="AN2266" t="str">
        <f>+IFERROR(VLOOKUP(Tabla1[[#This Row],[CUENTA]],CTAS[],2,0),"OTROS")</f>
        <v>HONEYWELL</v>
      </c>
      <c r="AP2266" t="str">
        <f>+IFERROR(VLOOKUP(Tabla1[[#This Row],[EMPLEADO]],IS[],3,0),"OTROS")</f>
        <v>OTROS</v>
      </c>
      <c r="AQ2266" t="str">
        <f>+IFERROR(VLOOKUP(Tabla1[[#This Row],[EMPLEADO]],IS[[NÓMINA]:[INGENIERO]],2,0),"OTROS")</f>
        <v>OTROS</v>
      </c>
    </row>
    <row r="2267" spans="1:43" x14ac:dyDescent="0.25">
      <c r="A2267" t="s">
        <v>4444</v>
      </c>
      <c r="B2267">
        <v>1</v>
      </c>
      <c r="C2267" t="s">
        <v>5887</v>
      </c>
      <c r="D2267" t="s">
        <v>38</v>
      </c>
      <c r="E2267" t="s">
        <v>133</v>
      </c>
      <c r="F2267" t="s">
        <v>5886</v>
      </c>
      <c r="G2267" s="17" t="s">
        <v>938</v>
      </c>
      <c r="H2267" t="s">
        <v>106</v>
      </c>
      <c r="I2267" t="s">
        <v>43</v>
      </c>
      <c r="J2267" t="s">
        <v>8</v>
      </c>
      <c r="K2267" t="s">
        <v>59</v>
      </c>
      <c r="L2267" t="s">
        <v>939</v>
      </c>
      <c r="M2267" t="s">
        <v>46</v>
      </c>
      <c r="N2267">
        <v>0</v>
      </c>
      <c r="O2267" t="s">
        <v>47</v>
      </c>
      <c r="P2267">
        <v>15</v>
      </c>
      <c r="Q2267" t="s">
        <v>194</v>
      </c>
      <c r="R2267" t="s">
        <v>138</v>
      </c>
      <c r="S2267" t="s">
        <v>139</v>
      </c>
      <c r="T2267" t="s">
        <v>51</v>
      </c>
      <c r="U2267" t="s">
        <v>224</v>
      </c>
      <c r="V2267">
        <v>0.8</v>
      </c>
      <c r="W2267" s="1">
        <v>1258.4000000000003</v>
      </c>
      <c r="X2267">
        <v>1</v>
      </c>
      <c r="Y2267">
        <v>10.97</v>
      </c>
      <c r="Z2267">
        <v>4</v>
      </c>
      <c r="AA2267">
        <v>2.7425000000000002</v>
      </c>
      <c r="AB2267" s="2">
        <v>0.43562500000000004</v>
      </c>
      <c r="AC2267" s="1">
        <v>-685.2381250000002</v>
      </c>
      <c r="AD2267" s="7">
        <v>43511</v>
      </c>
      <c r="AE2267" s="7">
        <v>43511</v>
      </c>
      <c r="AF2267">
        <v>0</v>
      </c>
      <c r="AG2267" t="s">
        <v>53</v>
      </c>
      <c r="AH2267" s="2">
        <v>0</v>
      </c>
      <c r="AI2267" s="1">
        <v>0</v>
      </c>
      <c r="AJ2267" s="1">
        <v>0</v>
      </c>
      <c r="AK2267" s="6" t="str">
        <f>+IF(Tabla1[[#This Row],[REQUEST_TY]]="SR MANTENIMIENTO CORRECTIVO", "EMERGENCIA", "OTROS")</f>
        <v>EMERGENCIA</v>
      </c>
      <c r="AL2267" s="6" t="str">
        <f>+_xlfn.IFS(Tabla1[[#This Row],[Veces obj]]&lt;=1,"0-1",Tabla1[[#This Row],[Veces obj]]&lt;=2,"1-2",Tabla1[[#This Row],[Veces obj]]&lt;=3,"2-3",TRUE,"&gt;3")</f>
        <v>2-3</v>
      </c>
      <c r="AM2267" s="6" t="str">
        <f>+_xlfn.IFS(MONTH(Tabla1[[#This Row],[MES]])&lt;=3,"Q1",MONTH(Tabla1[[#This Row],[MES]])&lt;=6,"Q2",MONTH(Tabla1[[#This Row],[MES]])&lt;=9,"Q3",TRUE,"Q4")</f>
        <v>Q1</v>
      </c>
      <c r="AN2267" t="str">
        <f>+IFERROR(VLOOKUP(Tabla1[[#This Row],[CUENTA]],CTAS[],2,0),"OTROS")</f>
        <v>OTROS</v>
      </c>
      <c r="AP2267" t="str">
        <f>+IFERROR(VLOOKUP(Tabla1[[#This Row],[EMPLEADO]],IS[],3,0),"OTROS")</f>
        <v>OTROS</v>
      </c>
      <c r="AQ2267" t="str">
        <f>+IFERROR(VLOOKUP(Tabla1[[#This Row],[EMPLEADO]],IS[[NÓMINA]:[INGENIERO]],2,0),"OTROS")</f>
        <v>OTROS</v>
      </c>
    </row>
    <row r="2268" spans="1:43" x14ac:dyDescent="0.25">
      <c r="A2268" t="s">
        <v>36</v>
      </c>
      <c r="B2268">
        <v>1</v>
      </c>
      <c r="C2268" t="s">
        <v>4403</v>
      </c>
      <c r="D2268" t="s">
        <v>38</v>
      </c>
      <c r="E2268" t="s">
        <v>4404</v>
      </c>
      <c r="F2268" t="s">
        <v>4405</v>
      </c>
      <c r="G2268" s="17" t="s">
        <v>4406</v>
      </c>
      <c r="H2268" t="s">
        <v>679</v>
      </c>
      <c r="I2268" t="s">
        <v>43</v>
      </c>
      <c r="J2268" t="s">
        <v>8</v>
      </c>
      <c r="K2268" t="s">
        <v>2443</v>
      </c>
      <c r="L2268" t="s">
        <v>4407</v>
      </c>
      <c r="M2268" t="s">
        <v>131</v>
      </c>
      <c r="N2268">
        <v>0</v>
      </c>
      <c r="O2268" t="s">
        <v>47</v>
      </c>
      <c r="P2268">
        <v>2574</v>
      </c>
      <c r="Q2268" t="s">
        <v>48</v>
      </c>
      <c r="R2268" t="s">
        <v>74</v>
      </c>
      <c r="S2268" t="s">
        <v>50</v>
      </c>
      <c r="T2268" t="s">
        <v>51</v>
      </c>
      <c r="U2268" t="s">
        <v>52</v>
      </c>
      <c r="V2268">
        <v>1.05</v>
      </c>
      <c r="W2268" s="1">
        <v>750.75000000000011</v>
      </c>
      <c r="X2268">
        <v>1</v>
      </c>
      <c r="Y2268">
        <v>13.8</v>
      </c>
      <c r="Z2268">
        <v>5</v>
      </c>
      <c r="AA2268">
        <v>2.7600000000000002</v>
      </c>
      <c r="AB2268" s="2">
        <v>0.44000000000000006</v>
      </c>
      <c r="AC2268" s="1">
        <v>-314.60000000000008</v>
      </c>
      <c r="AD2268" s="7">
        <v>43468</v>
      </c>
      <c r="AE2268" s="7">
        <v>43468</v>
      </c>
      <c r="AF2268">
        <v>0</v>
      </c>
      <c r="AG2268" t="s">
        <v>53</v>
      </c>
      <c r="AH2268" s="2">
        <v>0</v>
      </c>
      <c r="AI2268" s="1">
        <v>0</v>
      </c>
      <c r="AJ2268" s="1">
        <v>0</v>
      </c>
      <c r="AK2268" s="6" t="str">
        <f>+IF(Tabla1[[#This Row],[REQUEST_TY]]="SR MANTENIMIENTO CORRECTIVO", "EMERGENCIA", "OTROS")</f>
        <v>EMERGENCIA</v>
      </c>
      <c r="AL2268" s="6" t="str">
        <f>+_xlfn.IFS(Tabla1[[#This Row],[Veces obj]]&lt;=1,"0-1",Tabla1[[#This Row],[Veces obj]]&lt;=2,"1-2",Tabla1[[#This Row],[Veces obj]]&lt;=3,"2-3",TRUE,"&gt;3")</f>
        <v>2-3</v>
      </c>
      <c r="AM2268" s="6" t="str">
        <f>+_xlfn.IFS(MONTH(Tabla1[[#This Row],[MES]])&lt;=3,"Q1",MONTH(Tabla1[[#This Row],[MES]])&lt;=6,"Q2",MONTH(Tabla1[[#This Row],[MES]])&lt;=9,"Q3",TRUE,"Q4")</f>
        <v>Q1</v>
      </c>
      <c r="AN2268" t="str">
        <f>+IFERROR(VLOOKUP(Tabla1[[#This Row],[CUENTA]],CTAS[],2,0),"OTROS")</f>
        <v>OTROS</v>
      </c>
      <c r="AP2268" t="str">
        <f>+IFERROR(VLOOKUP(Tabla1[[#This Row],[EMPLEADO]],IS[],3,0),"OTROS")</f>
        <v>OTROS</v>
      </c>
      <c r="AQ2268" t="str">
        <f>+IFERROR(VLOOKUP(Tabla1[[#This Row],[EMPLEADO]],IS[[NÓMINA]:[INGENIERO]],2,0),"OTROS")</f>
        <v>OTROS</v>
      </c>
    </row>
    <row r="2269" spans="1:43" x14ac:dyDescent="0.25">
      <c r="A2269" t="s">
        <v>36</v>
      </c>
      <c r="B2269">
        <v>1</v>
      </c>
      <c r="C2269" t="s">
        <v>4408</v>
      </c>
      <c r="D2269" t="s">
        <v>38</v>
      </c>
      <c r="E2269" t="s">
        <v>85</v>
      </c>
      <c r="F2269" t="s">
        <v>4409</v>
      </c>
      <c r="G2269" s="17" t="s">
        <v>4410</v>
      </c>
      <c r="H2269" t="s">
        <v>58</v>
      </c>
      <c r="I2269" t="s">
        <v>43</v>
      </c>
      <c r="J2269" t="s">
        <v>8</v>
      </c>
      <c r="K2269" t="s">
        <v>1541</v>
      </c>
      <c r="L2269" t="s">
        <v>3006</v>
      </c>
      <c r="M2269" t="s">
        <v>3007</v>
      </c>
      <c r="N2269">
        <v>0</v>
      </c>
      <c r="O2269" t="s">
        <v>47</v>
      </c>
      <c r="P2269">
        <v>197</v>
      </c>
      <c r="Q2269" t="s">
        <v>48</v>
      </c>
      <c r="R2269" t="s">
        <v>49</v>
      </c>
      <c r="S2269" t="s">
        <v>50</v>
      </c>
      <c r="T2269" t="s">
        <v>208</v>
      </c>
      <c r="U2269" t="s">
        <v>52</v>
      </c>
      <c r="V2269">
        <v>1.05</v>
      </c>
      <c r="W2269" s="1">
        <v>750.75000000000011</v>
      </c>
      <c r="X2269">
        <v>1</v>
      </c>
      <c r="Y2269">
        <v>25.43</v>
      </c>
      <c r="Z2269">
        <v>9</v>
      </c>
      <c r="AA2269">
        <v>2.8255555555555554</v>
      </c>
      <c r="AB2269" s="2">
        <v>0.45638888888888884</v>
      </c>
      <c r="AC2269" s="1">
        <v>-326.31805555555559</v>
      </c>
      <c r="AD2269" s="7">
        <v>43479</v>
      </c>
      <c r="AE2269" s="7">
        <v>43479</v>
      </c>
      <c r="AF2269">
        <v>0</v>
      </c>
      <c r="AG2269" t="s">
        <v>53</v>
      </c>
      <c r="AH2269" s="2">
        <v>0</v>
      </c>
      <c r="AI2269" s="1">
        <v>0</v>
      </c>
      <c r="AJ2269" s="1">
        <v>0</v>
      </c>
      <c r="AK2269" s="6" t="str">
        <f>+IF(Tabla1[[#This Row],[REQUEST_TY]]="SR MANTENIMIENTO CORRECTIVO", "EMERGENCIA", "OTROS")</f>
        <v>EMERGENCIA</v>
      </c>
      <c r="AL2269" s="6" t="str">
        <f>+_xlfn.IFS(Tabla1[[#This Row],[Veces obj]]&lt;=1,"0-1",Tabla1[[#This Row],[Veces obj]]&lt;=2,"1-2",Tabla1[[#This Row],[Veces obj]]&lt;=3,"2-3",TRUE,"&gt;3")</f>
        <v>2-3</v>
      </c>
      <c r="AM2269" s="6" t="str">
        <f>+_xlfn.IFS(MONTH(Tabla1[[#This Row],[MES]])&lt;=3,"Q1",MONTH(Tabla1[[#This Row],[MES]])&lt;=6,"Q2",MONTH(Tabla1[[#This Row],[MES]])&lt;=9,"Q3",TRUE,"Q4")</f>
        <v>Q1</v>
      </c>
      <c r="AN2269" t="str">
        <f>+IFERROR(VLOOKUP(Tabla1[[#This Row],[CUENTA]],CTAS[],2,0),"OTROS")</f>
        <v>OTROS</v>
      </c>
      <c r="AP2269" t="str">
        <f>+IFERROR(VLOOKUP(Tabla1[[#This Row],[EMPLEADO]],IS[],3,0),"OTROS")</f>
        <v>OTROS</v>
      </c>
      <c r="AQ2269" t="str">
        <f>+IFERROR(VLOOKUP(Tabla1[[#This Row],[EMPLEADO]],IS[[NÓMINA]:[INGENIERO]],2,0),"OTROS")</f>
        <v>OTROS</v>
      </c>
    </row>
    <row r="2270" spans="1:43" x14ac:dyDescent="0.25">
      <c r="A2270" t="s">
        <v>36</v>
      </c>
      <c r="B2270">
        <v>1</v>
      </c>
      <c r="C2270" t="s">
        <v>4411</v>
      </c>
      <c r="D2270" t="s">
        <v>38</v>
      </c>
      <c r="E2270" t="s">
        <v>133</v>
      </c>
      <c r="F2270" t="s">
        <v>4412</v>
      </c>
      <c r="G2270" s="17" t="s">
        <v>4327</v>
      </c>
      <c r="H2270" t="s">
        <v>253</v>
      </c>
      <c r="I2270" t="s">
        <v>43</v>
      </c>
      <c r="J2270" t="s">
        <v>8</v>
      </c>
      <c r="K2270" t="s">
        <v>59</v>
      </c>
      <c r="L2270" t="s">
        <v>472</v>
      </c>
      <c r="M2270" t="s">
        <v>473</v>
      </c>
      <c r="N2270">
        <v>0</v>
      </c>
      <c r="O2270" t="s">
        <v>47</v>
      </c>
      <c r="P2270">
        <v>15</v>
      </c>
      <c r="Q2270" t="s">
        <v>194</v>
      </c>
      <c r="R2270" t="s">
        <v>138</v>
      </c>
      <c r="S2270" t="s">
        <v>139</v>
      </c>
      <c r="T2270" t="s">
        <v>51</v>
      </c>
      <c r="U2270" t="s">
        <v>224</v>
      </c>
      <c r="V2270">
        <v>0.8</v>
      </c>
      <c r="W2270" s="1">
        <v>1258.4000000000003</v>
      </c>
      <c r="X2270">
        <v>1</v>
      </c>
      <c r="Y2270">
        <v>11.6</v>
      </c>
      <c r="Z2270">
        <v>4</v>
      </c>
      <c r="AA2270">
        <v>2.9</v>
      </c>
      <c r="AB2270" s="2">
        <v>0.47499999999999998</v>
      </c>
      <c r="AC2270" s="1">
        <v>-747.17500000000007</v>
      </c>
      <c r="AD2270" s="7">
        <v>43495</v>
      </c>
      <c r="AE2270" s="7">
        <v>43495</v>
      </c>
      <c r="AF2270">
        <v>0</v>
      </c>
      <c r="AG2270" t="s">
        <v>53</v>
      </c>
      <c r="AH2270" s="2">
        <v>0</v>
      </c>
      <c r="AI2270" s="1">
        <v>0</v>
      </c>
      <c r="AJ2270" s="1">
        <v>0</v>
      </c>
      <c r="AK2270" s="6" t="str">
        <f>+IF(Tabla1[[#This Row],[REQUEST_TY]]="SR MANTENIMIENTO CORRECTIVO", "EMERGENCIA", "OTROS")</f>
        <v>EMERGENCIA</v>
      </c>
      <c r="AL2270" s="6" t="str">
        <f>+_xlfn.IFS(Tabla1[[#This Row],[Veces obj]]&lt;=1,"0-1",Tabla1[[#This Row],[Veces obj]]&lt;=2,"1-2",Tabla1[[#This Row],[Veces obj]]&lt;=3,"2-3",TRUE,"&gt;3")</f>
        <v>2-3</v>
      </c>
      <c r="AM2270" s="6" t="str">
        <f>+_xlfn.IFS(MONTH(Tabla1[[#This Row],[MES]])&lt;=3,"Q1",MONTH(Tabla1[[#This Row],[MES]])&lt;=6,"Q2",MONTH(Tabla1[[#This Row],[MES]])&lt;=9,"Q3",TRUE,"Q4")</f>
        <v>Q1</v>
      </c>
      <c r="AN2270" t="str">
        <f>+IFERROR(VLOOKUP(Tabla1[[#This Row],[CUENTA]],CTAS[],2,0),"OTROS")</f>
        <v>OTROS</v>
      </c>
      <c r="AP2270" t="str">
        <f>+IFERROR(VLOOKUP(Tabla1[[#This Row],[EMPLEADO]],IS[],3,0),"OTROS")</f>
        <v>OTROS</v>
      </c>
      <c r="AQ2270" t="str">
        <f>+IFERROR(VLOOKUP(Tabla1[[#This Row],[EMPLEADO]],IS[[NÓMINA]:[INGENIERO]],2,0),"OTROS")</f>
        <v>OTROS</v>
      </c>
    </row>
    <row r="2271" spans="1:43" x14ac:dyDescent="0.25">
      <c r="A2271" t="s">
        <v>36</v>
      </c>
      <c r="B2271">
        <v>1</v>
      </c>
      <c r="C2271" t="s">
        <v>4413</v>
      </c>
      <c r="D2271" t="s">
        <v>38</v>
      </c>
      <c r="E2271" t="s">
        <v>258</v>
      </c>
      <c r="F2271" t="s">
        <v>4414</v>
      </c>
      <c r="G2271" s="17" t="s">
        <v>4415</v>
      </c>
      <c r="H2271" t="s">
        <v>106</v>
      </c>
      <c r="I2271" t="s">
        <v>43</v>
      </c>
      <c r="J2271" t="s">
        <v>8</v>
      </c>
      <c r="K2271" t="s">
        <v>102</v>
      </c>
      <c r="L2271" t="s">
        <v>4416</v>
      </c>
      <c r="M2271" t="s">
        <v>131</v>
      </c>
      <c r="N2271">
        <v>0</v>
      </c>
      <c r="O2271" t="s">
        <v>47</v>
      </c>
      <c r="P2271">
        <v>165</v>
      </c>
      <c r="Q2271" t="s">
        <v>48</v>
      </c>
      <c r="R2271" t="s">
        <v>138</v>
      </c>
      <c r="S2271" t="s">
        <v>139</v>
      </c>
      <c r="T2271" t="s">
        <v>51</v>
      </c>
      <c r="U2271" t="s">
        <v>353</v>
      </c>
      <c r="V2271">
        <v>1.1499999999999999</v>
      </c>
      <c r="W2271" s="1">
        <v>1808.95</v>
      </c>
      <c r="X2271">
        <v>1</v>
      </c>
      <c r="Y2271">
        <v>11.63</v>
      </c>
      <c r="Z2271">
        <v>4</v>
      </c>
      <c r="AA2271">
        <v>2.9075000000000002</v>
      </c>
      <c r="AB2271" s="2">
        <v>0.47687500000000005</v>
      </c>
      <c r="AC2271" s="1">
        <v>-750.12437500000021</v>
      </c>
      <c r="AD2271" s="7">
        <v>43472</v>
      </c>
      <c r="AE2271" s="7">
        <v>43472</v>
      </c>
      <c r="AF2271">
        <v>0</v>
      </c>
      <c r="AG2271" t="s">
        <v>53</v>
      </c>
      <c r="AH2271" s="2">
        <v>0</v>
      </c>
      <c r="AI2271" s="1">
        <v>0</v>
      </c>
      <c r="AJ2271" s="1">
        <v>0</v>
      </c>
      <c r="AK2271" s="6" t="str">
        <f>+IF(Tabla1[[#This Row],[REQUEST_TY]]="SR MANTENIMIENTO CORRECTIVO", "EMERGENCIA", "OTROS")</f>
        <v>EMERGENCIA</v>
      </c>
      <c r="AL2271" s="6" t="str">
        <f>+_xlfn.IFS(Tabla1[[#This Row],[Veces obj]]&lt;=1,"0-1",Tabla1[[#This Row],[Veces obj]]&lt;=2,"1-2",Tabla1[[#This Row],[Veces obj]]&lt;=3,"2-3",TRUE,"&gt;3")</f>
        <v>2-3</v>
      </c>
      <c r="AM2271" s="6" t="str">
        <f>+_xlfn.IFS(MONTH(Tabla1[[#This Row],[MES]])&lt;=3,"Q1",MONTH(Tabla1[[#This Row],[MES]])&lt;=6,"Q2",MONTH(Tabla1[[#This Row],[MES]])&lt;=9,"Q3",TRUE,"Q4")</f>
        <v>Q1</v>
      </c>
      <c r="AN2271" t="str">
        <f>+IFERROR(VLOOKUP(Tabla1[[#This Row],[CUENTA]],CTAS[],2,0),"OTROS")</f>
        <v>OTROS</v>
      </c>
      <c r="AP2271" t="str">
        <f>+IFERROR(VLOOKUP(Tabla1[[#This Row],[EMPLEADO]],IS[],3,0),"OTROS")</f>
        <v>OTROS</v>
      </c>
      <c r="AQ2271" t="str">
        <f>+IFERROR(VLOOKUP(Tabla1[[#This Row],[EMPLEADO]],IS[[NÓMINA]:[INGENIERO]],2,0),"OTROS")</f>
        <v>OTROS</v>
      </c>
    </row>
    <row r="2272" spans="1:43" x14ac:dyDescent="0.25">
      <c r="A2272" t="s">
        <v>4444</v>
      </c>
      <c r="B2272">
        <v>1</v>
      </c>
      <c r="C2272" t="s">
        <v>6554</v>
      </c>
      <c r="D2272" t="s">
        <v>4401</v>
      </c>
      <c r="E2272" t="s">
        <v>85</v>
      </c>
      <c r="F2272" t="s">
        <v>6555</v>
      </c>
      <c r="G2272" s="17" t="s">
        <v>1479</v>
      </c>
      <c r="H2272" t="s">
        <v>79</v>
      </c>
      <c r="I2272" t="s">
        <v>43</v>
      </c>
      <c r="J2272" t="s">
        <v>8</v>
      </c>
      <c r="K2272" t="s">
        <v>1480</v>
      </c>
      <c r="L2272" t="s">
        <v>1481</v>
      </c>
      <c r="M2272" t="s">
        <v>1482</v>
      </c>
      <c r="N2272">
        <v>0</v>
      </c>
      <c r="O2272" t="s">
        <v>47</v>
      </c>
      <c r="P2272" t="s">
        <v>822</v>
      </c>
      <c r="Q2272" t="s">
        <v>48</v>
      </c>
      <c r="R2272" t="s">
        <v>49</v>
      </c>
      <c r="S2272" t="s">
        <v>50</v>
      </c>
      <c r="T2272" t="s">
        <v>51</v>
      </c>
      <c r="U2272" t="s">
        <v>52</v>
      </c>
      <c r="V2272">
        <v>1</v>
      </c>
      <c r="W2272" s="1">
        <v>715.00000000000011</v>
      </c>
      <c r="X2272">
        <v>1</v>
      </c>
      <c r="Y2272">
        <v>14.58</v>
      </c>
      <c r="Z2272">
        <v>5</v>
      </c>
      <c r="AA2272">
        <v>2.9159999999999999</v>
      </c>
      <c r="AB2272" s="2">
        <v>0.47899999999999998</v>
      </c>
      <c r="AC2272" s="1">
        <v>-342.48500000000001</v>
      </c>
      <c r="AD2272" s="7">
        <v>43516</v>
      </c>
      <c r="AE2272" s="7">
        <v>43517</v>
      </c>
      <c r="AF2272">
        <v>1</v>
      </c>
      <c r="AG2272" t="s">
        <v>53</v>
      </c>
      <c r="AH2272" s="2">
        <v>0</v>
      </c>
      <c r="AI2272" s="1">
        <v>0</v>
      </c>
      <c r="AJ2272" s="1">
        <v>0</v>
      </c>
      <c r="AK2272" s="6" t="str">
        <f>+IF(Tabla1[[#This Row],[REQUEST_TY]]="SR MANTENIMIENTO CORRECTIVO", "EMERGENCIA", "OTROS")</f>
        <v>OTROS</v>
      </c>
      <c r="AL2272" s="6" t="str">
        <f>+_xlfn.IFS(Tabla1[[#This Row],[Veces obj]]&lt;=1,"0-1",Tabla1[[#This Row],[Veces obj]]&lt;=2,"1-2",Tabla1[[#This Row],[Veces obj]]&lt;=3,"2-3",TRUE,"&gt;3")</f>
        <v>2-3</v>
      </c>
      <c r="AM2272" s="6" t="str">
        <f>+_xlfn.IFS(MONTH(Tabla1[[#This Row],[MES]])&lt;=3,"Q1",MONTH(Tabla1[[#This Row],[MES]])&lt;=6,"Q2",MONTH(Tabla1[[#This Row],[MES]])&lt;=9,"Q3",TRUE,"Q4")</f>
        <v>Q1</v>
      </c>
      <c r="AN2272" t="str">
        <f>+IFERROR(VLOOKUP(Tabla1[[#This Row],[CUENTA]],CTAS[],2,0),"OTROS")</f>
        <v>OTROS</v>
      </c>
      <c r="AP2272" t="str">
        <f>+IFERROR(VLOOKUP(Tabla1[[#This Row],[EMPLEADO]],IS[],3,0),"OTROS")</f>
        <v>OTROS</v>
      </c>
      <c r="AQ2272" t="str">
        <f>+IFERROR(VLOOKUP(Tabla1[[#This Row],[EMPLEADO]],IS[[NÓMINA]:[INGENIERO]],2,0),"OTROS")</f>
        <v>OTROS</v>
      </c>
    </row>
    <row r="2273" spans="1:43" x14ac:dyDescent="0.25">
      <c r="A2273" t="s">
        <v>36</v>
      </c>
      <c r="B2273">
        <v>1</v>
      </c>
      <c r="C2273" t="s">
        <v>4417</v>
      </c>
      <c r="D2273" t="s">
        <v>38</v>
      </c>
      <c r="E2273" t="s">
        <v>507</v>
      </c>
      <c r="F2273" t="s">
        <v>4418</v>
      </c>
      <c r="G2273" s="17" t="s">
        <v>4419</v>
      </c>
      <c r="H2273" t="s">
        <v>1052</v>
      </c>
      <c r="I2273" t="s">
        <v>43</v>
      </c>
      <c r="J2273" t="s">
        <v>8</v>
      </c>
      <c r="K2273" t="s">
        <v>4420</v>
      </c>
      <c r="L2273" t="s">
        <v>4421</v>
      </c>
      <c r="M2273" t="s">
        <v>222</v>
      </c>
      <c r="N2273">
        <v>0</v>
      </c>
      <c r="O2273" t="s">
        <v>47</v>
      </c>
      <c r="P2273">
        <v>2602</v>
      </c>
      <c r="Q2273" t="s">
        <v>48</v>
      </c>
      <c r="R2273" t="s">
        <v>242</v>
      </c>
      <c r="S2273" t="s">
        <v>64</v>
      </c>
      <c r="T2273" t="s">
        <v>51</v>
      </c>
      <c r="U2273" t="s">
        <v>96</v>
      </c>
      <c r="V2273">
        <v>1.1000000000000001</v>
      </c>
      <c r="W2273" s="1">
        <v>1501.5000000000002</v>
      </c>
      <c r="X2273">
        <v>1</v>
      </c>
      <c r="Y2273">
        <v>15.45</v>
      </c>
      <c r="Z2273">
        <v>5</v>
      </c>
      <c r="AA2273">
        <v>3.09</v>
      </c>
      <c r="AB2273" s="2">
        <v>1</v>
      </c>
      <c r="AC2273" s="1">
        <v>-1365</v>
      </c>
      <c r="AD2273" s="7">
        <v>43482</v>
      </c>
      <c r="AE2273" s="7">
        <v>43482</v>
      </c>
      <c r="AF2273">
        <v>0</v>
      </c>
      <c r="AG2273" t="s">
        <v>53</v>
      </c>
      <c r="AH2273" s="2">
        <v>0</v>
      </c>
      <c r="AI2273" s="1">
        <v>0</v>
      </c>
      <c r="AJ2273" s="1">
        <v>0</v>
      </c>
      <c r="AK2273" s="6" t="str">
        <f>+IF(Tabla1[[#This Row],[REQUEST_TY]]="SR MANTENIMIENTO CORRECTIVO", "EMERGENCIA", "OTROS")</f>
        <v>EMERGENCIA</v>
      </c>
      <c r="AL2273" s="6" t="str">
        <f>+_xlfn.IFS(Tabla1[[#This Row],[Veces obj]]&lt;=1,"0-1",Tabla1[[#This Row],[Veces obj]]&lt;=2,"1-2",Tabla1[[#This Row],[Veces obj]]&lt;=3,"2-3",TRUE,"&gt;3")</f>
        <v>&gt;3</v>
      </c>
      <c r="AM2273" s="6" t="str">
        <f>+_xlfn.IFS(MONTH(Tabla1[[#This Row],[MES]])&lt;=3,"Q1",MONTH(Tabla1[[#This Row],[MES]])&lt;=6,"Q2",MONTH(Tabla1[[#This Row],[MES]])&lt;=9,"Q3",TRUE,"Q4")</f>
        <v>Q1</v>
      </c>
      <c r="AN2273" t="str">
        <f>+IFERROR(VLOOKUP(Tabla1[[#This Row],[CUENTA]],CTAS[],2,0),"OTROS")</f>
        <v>OTROS</v>
      </c>
      <c r="AP2273" t="str">
        <f>+IFERROR(VLOOKUP(Tabla1[[#This Row],[EMPLEADO]],IS[],3,0),"OTROS")</f>
        <v>OTROS</v>
      </c>
      <c r="AQ2273" t="str">
        <f>+IFERROR(VLOOKUP(Tabla1[[#This Row],[EMPLEADO]],IS[[NÓMINA]:[INGENIERO]],2,0),"OTROS")</f>
        <v>OTROS</v>
      </c>
    </row>
    <row r="2274" spans="1:43" x14ac:dyDescent="0.25">
      <c r="A2274" t="s">
        <v>36</v>
      </c>
      <c r="B2274">
        <v>1</v>
      </c>
      <c r="C2274" t="s">
        <v>4422</v>
      </c>
      <c r="D2274" t="s">
        <v>38</v>
      </c>
      <c r="E2274" t="s">
        <v>725</v>
      </c>
      <c r="F2274" t="s">
        <v>4423</v>
      </c>
      <c r="G2274" s="17" t="s">
        <v>3143</v>
      </c>
      <c r="H2274" t="s">
        <v>707</v>
      </c>
      <c r="I2274" t="s">
        <v>43</v>
      </c>
      <c r="J2274" t="s">
        <v>8</v>
      </c>
      <c r="K2274" t="s">
        <v>102</v>
      </c>
      <c r="L2274" t="s">
        <v>728</v>
      </c>
      <c r="M2274" t="s">
        <v>709</v>
      </c>
      <c r="N2274">
        <v>0</v>
      </c>
      <c r="O2274" t="s">
        <v>105</v>
      </c>
      <c r="P2274">
        <v>57</v>
      </c>
      <c r="Q2274" t="s">
        <v>82</v>
      </c>
      <c r="R2274" t="s">
        <v>223</v>
      </c>
      <c r="S2274" t="s">
        <v>139</v>
      </c>
      <c r="T2274" t="s">
        <v>51</v>
      </c>
      <c r="U2274" t="s">
        <v>140</v>
      </c>
      <c r="V2274">
        <v>1.1000000000000001</v>
      </c>
      <c r="W2274" s="1">
        <v>883.30000000000007</v>
      </c>
      <c r="X2274">
        <v>1</v>
      </c>
      <c r="Y2274">
        <v>13.06</v>
      </c>
      <c r="Z2274">
        <v>4</v>
      </c>
      <c r="AA2274">
        <v>3.2650000000000001</v>
      </c>
      <c r="AB2274" s="2">
        <v>1</v>
      </c>
      <c r="AC2274" s="1">
        <v>-803</v>
      </c>
      <c r="AD2274" s="7">
        <v>43476</v>
      </c>
      <c r="AE2274" s="7">
        <v>43476</v>
      </c>
      <c r="AF2274">
        <v>0</v>
      </c>
      <c r="AG2274" t="s">
        <v>53</v>
      </c>
      <c r="AH2274" s="2">
        <v>0</v>
      </c>
      <c r="AI2274" s="1">
        <v>0</v>
      </c>
      <c r="AJ2274" s="1">
        <v>0</v>
      </c>
      <c r="AK2274" s="6" t="str">
        <f>+IF(Tabla1[[#This Row],[REQUEST_TY]]="SR MANTENIMIENTO CORRECTIVO", "EMERGENCIA", "OTROS")</f>
        <v>EMERGENCIA</v>
      </c>
      <c r="AL2274" s="6" t="str">
        <f>+_xlfn.IFS(Tabla1[[#This Row],[Veces obj]]&lt;=1,"0-1",Tabla1[[#This Row],[Veces obj]]&lt;=2,"1-2",Tabla1[[#This Row],[Veces obj]]&lt;=3,"2-3",TRUE,"&gt;3")</f>
        <v>&gt;3</v>
      </c>
      <c r="AM2274" s="6" t="str">
        <f>+_xlfn.IFS(MONTH(Tabla1[[#This Row],[MES]])&lt;=3,"Q1",MONTH(Tabla1[[#This Row],[MES]])&lt;=6,"Q2",MONTH(Tabla1[[#This Row],[MES]])&lt;=9,"Q3",TRUE,"Q4")</f>
        <v>Q1</v>
      </c>
      <c r="AN2274" t="str">
        <f>+IFERROR(VLOOKUP(Tabla1[[#This Row],[CUENTA]],CTAS[],2,0),"OTROS")</f>
        <v>OTROS</v>
      </c>
      <c r="AP2274" t="str">
        <f>+IFERROR(VLOOKUP(Tabla1[[#This Row],[EMPLEADO]],IS[],3,0),"OTROS")</f>
        <v>OTROS</v>
      </c>
      <c r="AQ2274" t="str">
        <f>+IFERROR(VLOOKUP(Tabla1[[#This Row],[EMPLEADO]],IS[[NÓMINA]:[INGENIERO]],2,0),"OTROS")</f>
        <v>OTROS</v>
      </c>
    </row>
    <row r="2275" spans="1:43" x14ac:dyDescent="0.25">
      <c r="A2275" t="s">
        <v>4444</v>
      </c>
      <c r="B2275">
        <v>1</v>
      </c>
      <c r="C2275" t="s">
        <v>6570</v>
      </c>
      <c r="D2275" t="s">
        <v>38</v>
      </c>
      <c r="E2275" t="s">
        <v>1077</v>
      </c>
      <c r="F2275" t="s">
        <v>6571</v>
      </c>
      <c r="G2275" s="17" t="s">
        <v>1272</v>
      </c>
      <c r="H2275" t="s">
        <v>253</v>
      </c>
      <c r="I2275" t="s">
        <v>43</v>
      </c>
      <c r="J2275" t="s">
        <v>8</v>
      </c>
      <c r="K2275" t="s">
        <v>966</v>
      </c>
      <c r="L2275" t="s">
        <v>6572</v>
      </c>
      <c r="M2275" t="s">
        <v>649</v>
      </c>
      <c r="N2275">
        <v>0</v>
      </c>
      <c r="O2275" t="s">
        <v>47</v>
      </c>
      <c r="P2275">
        <v>46</v>
      </c>
      <c r="Q2275" t="s">
        <v>82</v>
      </c>
      <c r="R2275" t="s">
        <v>63</v>
      </c>
      <c r="S2275" t="s">
        <v>64</v>
      </c>
      <c r="T2275" t="s">
        <v>51</v>
      </c>
      <c r="U2275" t="s">
        <v>83</v>
      </c>
      <c r="V2275">
        <v>1.05</v>
      </c>
      <c r="W2275" s="1">
        <v>1433.25</v>
      </c>
      <c r="X2275">
        <v>1</v>
      </c>
      <c r="Y2275">
        <v>17.3</v>
      </c>
      <c r="Z2275">
        <v>5</v>
      </c>
      <c r="AA2275">
        <v>3.46</v>
      </c>
      <c r="AB2275" s="2">
        <v>1</v>
      </c>
      <c r="AC2275" s="1">
        <v>-1365</v>
      </c>
      <c r="AD2275" s="7">
        <v>43517</v>
      </c>
      <c r="AE2275" s="7">
        <v>43517</v>
      </c>
      <c r="AF2275">
        <v>0</v>
      </c>
      <c r="AG2275" t="s">
        <v>53</v>
      </c>
      <c r="AH2275" s="2">
        <v>0</v>
      </c>
      <c r="AI2275" s="1">
        <v>0</v>
      </c>
      <c r="AJ2275" s="1">
        <v>0</v>
      </c>
      <c r="AK2275" s="6" t="str">
        <f>+IF(Tabla1[[#This Row],[REQUEST_TY]]="SR MANTENIMIENTO CORRECTIVO", "EMERGENCIA", "OTROS")</f>
        <v>EMERGENCIA</v>
      </c>
      <c r="AL2275" s="6" t="str">
        <f>+_xlfn.IFS(Tabla1[[#This Row],[Veces obj]]&lt;=1,"0-1",Tabla1[[#This Row],[Veces obj]]&lt;=2,"1-2",Tabla1[[#This Row],[Veces obj]]&lt;=3,"2-3",TRUE,"&gt;3")</f>
        <v>&gt;3</v>
      </c>
      <c r="AM2275" s="6" t="str">
        <f>+_xlfn.IFS(MONTH(Tabla1[[#This Row],[MES]])&lt;=3,"Q1",MONTH(Tabla1[[#This Row],[MES]])&lt;=6,"Q2",MONTH(Tabla1[[#This Row],[MES]])&lt;=9,"Q3",TRUE,"Q4")</f>
        <v>Q1</v>
      </c>
      <c r="AN2275" t="str">
        <f>+IFERROR(VLOOKUP(Tabla1[[#This Row],[CUENTA]],CTAS[],2,0),"OTROS")</f>
        <v>OTROS</v>
      </c>
      <c r="AP2275" t="str">
        <f>+IFERROR(VLOOKUP(Tabla1[[#This Row],[EMPLEADO]],IS[],3,0),"OTROS")</f>
        <v>OTROS</v>
      </c>
      <c r="AQ2275" t="str">
        <f>+IFERROR(VLOOKUP(Tabla1[[#This Row],[EMPLEADO]],IS[[NÓMINA]:[INGENIERO]],2,0),"OTROS")</f>
        <v>OTROS</v>
      </c>
    </row>
    <row r="2276" spans="1:43" x14ac:dyDescent="0.25">
      <c r="A2276" t="s">
        <v>36</v>
      </c>
      <c r="B2276">
        <v>1</v>
      </c>
      <c r="C2276" t="s">
        <v>4424</v>
      </c>
      <c r="D2276" t="s">
        <v>38</v>
      </c>
      <c r="E2276" t="s">
        <v>258</v>
      </c>
      <c r="F2276" t="s">
        <v>4425</v>
      </c>
      <c r="G2276" s="17" t="s">
        <v>4426</v>
      </c>
      <c r="H2276" t="s">
        <v>136</v>
      </c>
      <c r="I2276" t="s">
        <v>43</v>
      </c>
      <c r="J2276" t="s">
        <v>8</v>
      </c>
      <c r="K2276" t="s">
        <v>102</v>
      </c>
      <c r="L2276" t="s">
        <v>1621</v>
      </c>
      <c r="M2276" t="s">
        <v>736</v>
      </c>
      <c r="N2276">
        <v>0</v>
      </c>
      <c r="O2276" t="s">
        <v>47</v>
      </c>
      <c r="P2276">
        <v>10</v>
      </c>
      <c r="Q2276" t="s">
        <v>194</v>
      </c>
      <c r="R2276" t="s">
        <v>138</v>
      </c>
      <c r="S2276" t="s">
        <v>139</v>
      </c>
      <c r="T2276" t="s">
        <v>51</v>
      </c>
      <c r="U2276" t="s">
        <v>224</v>
      </c>
      <c r="V2276">
        <v>0.8</v>
      </c>
      <c r="W2276" s="1">
        <v>1258.4000000000003</v>
      </c>
      <c r="X2276">
        <v>1</v>
      </c>
      <c r="Y2276">
        <v>13.88</v>
      </c>
      <c r="Z2276">
        <v>4</v>
      </c>
      <c r="AA2276">
        <v>3.47</v>
      </c>
      <c r="AB2276" s="2">
        <v>1</v>
      </c>
      <c r="AC2276" s="1">
        <v>-1573.0000000000002</v>
      </c>
      <c r="AD2276" s="7">
        <v>43467</v>
      </c>
      <c r="AE2276" s="7">
        <v>43467</v>
      </c>
      <c r="AF2276">
        <v>0</v>
      </c>
      <c r="AG2276" t="s">
        <v>53</v>
      </c>
      <c r="AH2276" s="2">
        <v>0</v>
      </c>
      <c r="AI2276" s="1">
        <v>0</v>
      </c>
      <c r="AJ2276" s="1">
        <v>0</v>
      </c>
      <c r="AK2276" s="6" t="str">
        <f>+IF(Tabla1[[#This Row],[REQUEST_TY]]="SR MANTENIMIENTO CORRECTIVO", "EMERGENCIA", "OTROS")</f>
        <v>EMERGENCIA</v>
      </c>
      <c r="AL2276" s="6" t="str">
        <f>+_xlfn.IFS(Tabla1[[#This Row],[Veces obj]]&lt;=1,"0-1",Tabla1[[#This Row],[Veces obj]]&lt;=2,"1-2",Tabla1[[#This Row],[Veces obj]]&lt;=3,"2-3",TRUE,"&gt;3")</f>
        <v>&gt;3</v>
      </c>
      <c r="AM2276" s="6" t="str">
        <f>+_xlfn.IFS(MONTH(Tabla1[[#This Row],[MES]])&lt;=3,"Q1",MONTH(Tabla1[[#This Row],[MES]])&lt;=6,"Q2",MONTH(Tabla1[[#This Row],[MES]])&lt;=9,"Q3",TRUE,"Q4")</f>
        <v>Q1</v>
      </c>
      <c r="AN2276" t="str">
        <f>+IFERROR(VLOOKUP(Tabla1[[#This Row],[CUENTA]],CTAS[],2,0),"OTROS")</f>
        <v>OTROS</v>
      </c>
      <c r="AP2276" t="str">
        <f>+IFERROR(VLOOKUP(Tabla1[[#This Row],[EMPLEADO]],IS[],3,0),"OTROS")</f>
        <v>OTROS</v>
      </c>
      <c r="AQ2276" t="str">
        <f>+IFERROR(VLOOKUP(Tabla1[[#This Row],[EMPLEADO]],IS[[NÓMINA]:[INGENIERO]],2,0),"OTROS")</f>
        <v>OTROS</v>
      </c>
    </row>
    <row r="2277" spans="1:43" x14ac:dyDescent="0.25">
      <c r="A2277" t="s">
        <v>36</v>
      </c>
      <c r="B2277">
        <v>1</v>
      </c>
      <c r="C2277" t="s">
        <v>2865</v>
      </c>
      <c r="D2277" t="s">
        <v>38</v>
      </c>
      <c r="E2277" t="s">
        <v>604</v>
      </c>
      <c r="F2277" t="s">
        <v>2866</v>
      </c>
      <c r="G2277" s="17" t="s">
        <v>2867</v>
      </c>
      <c r="H2277" t="s">
        <v>821</v>
      </c>
      <c r="I2277" t="s">
        <v>43</v>
      </c>
      <c r="J2277" t="s">
        <v>8</v>
      </c>
      <c r="K2277" t="s">
        <v>2868</v>
      </c>
      <c r="L2277" t="s">
        <v>2869</v>
      </c>
      <c r="M2277" t="s">
        <v>94</v>
      </c>
      <c r="N2277">
        <v>0</v>
      </c>
      <c r="O2277" t="s">
        <v>47</v>
      </c>
      <c r="P2277">
        <v>103</v>
      </c>
      <c r="Q2277" t="s">
        <v>48</v>
      </c>
      <c r="R2277" t="s">
        <v>63</v>
      </c>
      <c r="S2277" t="s">
        <v>64</v>
      </c>
      <c r="T2277" t="s">
        <v>51</v>
      </c>
      <c r="U2277" t="s">
        <v>96</v>
      </c>
      <c r="V2277">
        <v>1.1000000000000001</v>
      </c>
      <c r="W2277" s="1">
        <v>1501.5000000000002</v>
      </c>
      <c r="X2277">
        <v>1</v>
      </c>
      <c r="Y2277">
        <v>3.25</v>
      </c>
      <c r="Z2277">
        <v>5</v>
      </c>
      <c r="AA2277">
        <v>0.65</v>
      </c>
      <c r="AB2277" s="2">
        <v>0</v>
      </c>
      <c r="AC2277" s="1">
        <v>0</v>
      </c>
      <c r="AD2277" s="7">
        <v>43493</v>
      </c>
      <c r="AE2277" s="7">
        <v>43494</v>
      </c>
      <c r="AF2277">
        <v>1</v>
      </c>
      <c r="AG2277" t="s">
        <v>53</v>
      </c>
      <c r="AH2277" s="2">
        <v>0</v>
      </c>
      <c r="AI2277" s="1">
        <v>0</v>
      </c>
      <c r="AJ2277" s="1">
        <v>0</v>
      </c>
      <c r="AK2277" s="6" t="str">
        <f>+IF(Tabla1[[#This Row],[REQUEST_TY]]="SR MANTENIMIENTO CORRECTIVO", "EMERGENCIA", "OTROS")</f>
        <v>EMERGENCIA</v>
      </c>
      <c r="AL2277" s="6" t="str">
        <f>+_xlfn.IFS(Tabla1[[#This Row],[Veces obj]]&lt;=1,"0-1",Tabla1[[#This Row],[Veces obj]]&lt;=2,"1-2",Tabla1[[#This Row],[Veces obj]]&lt;=3,"2-3",TRUE,"&gt;3")</f>
        <v>0-1</v>
      </c>
      <c r="AM2277" s="6" t="str">
        <f>+_xlfn.IFS(MONTH(Tabla1[[#This Row],[MES]])&lt;=3,"Q1",MONTH(Tabla1[[#This Row],[MES]])&lt;=6,"Q2",MONTH(Tabla1[[#This Row],[MES]])&lt;=9,"Q3",TRUE,"Q4")</f>
        <v>Q1</v>
      </c>
      <c r="AN2277" t="str">
        <f>+IFERROR(VLOOKUP(Tabla1[[#This Row],[CUENTA]],CTAS[],2,0),"OTROS")</f>
        <v>OTROS</v>
      </c>
      <c r="AO2277">
        <v>1</v>
      </c>
      <c r="AP2277" t="str">
        <f>+IFERROR(VLOOKUP(Tabla1[[#This Row],[EMPLEADO]],IS[],3,0),"OTROS")</f>
        <v>JUAREZ</v>
      </c>
      <c r="AQ2277" t="str">
        <f>+IFERROR(VLOOKUP(Tabla1[[#This Row],[EMPLEADO]],IS[[NÓMINA]:[INGENIERO]],2,0),"OTROS")</f>
        <v>ERASMO ALEJANDRO</v>
      </c>
    </row>
    <row r="2278" spans="1:43" x14ac:dyDescent="0.25">
      <c r="A2278" t="s">
        <v>4444</v>
      </c>
      <c r="B2278">
        <v>1</v>
      </c>
      <c r="C2278" t="s">
        <v>4635</v>
      </c>
      <c r="D2278" t="s">
        <v>38</v>
      </c>
      <c r="E2278" t="s">
        <v>275</v>
      </c>
      <c r="F2278" t="s">
        <v>4636</v>
      </c>
      <c r="G2278" s="17" t="s">
        <v>383</v>
      </c>
      <c r="H2278" t="s">
        <v>384</v>
      </c>
      <c r="I2278" t="s">
        <v>43</v>
      </c>
      <c r="J2278" t="s">
        <v>8</v>
      </c>
      <c r="K2278" t="s">
        <v>385</v>
      </c>
      <c r="L2278" t="s">
        <v>386</v>
      </c>
      <c r="M2278" t="s">
        <v>387</v>
      </c>
      <c r="N2278">
        <v>0</v>
      </c>
      <c r="O2278" t="s">
        <v>47</v>
      </c>
      <c r="P2278">
        <v>12</v>
      </c>
      <c r="Q2278" t="s">
        <v>194</v>
      </c>
      <c r="R2278" t="s">
        <v>95</v>
      </c>
      <c r="S2278" t="s">
        <v>64</v>
      </c>
      <c r="T2278" t="s">
        <v>51</v>
      </c>
      <c r="U2278" t="s">
        <v>195</v>
      </c>
      <c r="V2278">
        <v>0.6</v>
      </c>
      <c r="W2278" s="1">
        <v>819</v>
      </c>
      <c r="X2278">
        <v>1</v>
      </c>
      <c r="Y2278">
        <v>19.73</v>
      </c>
      <c r="Z2278">
        <v>5</v>
      </c>
      <c r="AA2278">
        <v>3.9460000000000002</v>
      </c>
      <c r="AB2278" s="2">
        <v>1</v>
      </c>
      <c r="AC2278" s="1">
        <v>-1365</v>
      </c>
      <c r="AD2278" s="7">
        <v>43497</v>
      </c>
      <c r="AE2278" s="7">
        <v>43501</v>
      </c>
      <c r="AF2278">
        <v>1</v>
      </c>
      <c r="AG2278" t="s">
        <v>53</v>
      </c>
      <c r="AH2278" s="2">
        <v>0</v>
      </c>
      <c r="AI2278" s="1">
        <v>0</v>
      </c>
      <c r="AJ2278" s="1">
        <v>0</v>
      </c>
      <c r="AK2278" s="6" t="str">
        <f>+IF(Tabla1[[#This Row],[REQUEST_TY]]="SR MANTENIMIENTO CORRECTIVO", "EMERGENCIA", "OTROS")</f>
        <v>EMERGENCIA</v>
      </c>
      <c r="AL2278" s="6" t="str">
        <f>+_xlfn.IFS(Tabla1[[#This Row],[Veces obj]]&lt;=1,"0-1",Tabla1[[#This Row],[Veces obj]]&lt;=2,"1-2",Tabla1[[#This Row],[Veces obj]]&lt;=3,"2-3",TRUE,"&gt;3")</f>
        <v>&gt;3</v>
      </c>
      <c r="AM2278" s="6" t="str">
        <f>+_xlfn.IFS(MONTH(Tabla1[[#This Row],[MES]])&lt;=3,"Q1",MONTH(Tabla1[[#This Row],[MES]])&lt;=6,"Q2",MONTH(Tabla1[[#This Row],[MES]])&lt;=9,"Q3",TRUE,"Q4")</f>
        <v>Q1</v>
      </c>
      <c r="AN2278" t="str">
        <f>+IFERROR(VLOOKUP(Tabla1[[#This Row],[CUENTA]],CTAS[],2,0),"OTROS")</f>
        <v>OTROS</v>
      </c>
      <c r="AP2278" t="str">
        <f>+IFERROR(VLOOKUP(Tabla1[[#This Row],[EMPLEADO]],IS[],3,0),"OTROS")</f>
        <v>OTROS</v>
      </c>
      <c r="AQ2278" t="str">
        <f>+IFERROR(VLOOKUP(Tabla1[[#This Row],[EMPLEADO]],IS[[NÓMINA]:[INGENIERO]],2,0),"OTROS")</f>
        <v>OTROS</v>
      </c>
    </row>
    <row r="2279" spans="1:43" x14ac:dyDescent="0.25">
      <c r="A2279" t="s">
        <v>36</v>
      </c>
      <c r="B2279">
        <v>1</v>
      </c>
      <c r="C2279" t="s">
        <v>4430</v>
      </c>
      <c r="D2279" t="s">
        <v>38</v>
      </c>
      <c r="E2279" t="s">
        <v>133</v>
      </c>
      <c r="F2279" t="s">
        <v>4431</v>
      </c>
      <c r="G2279" s="17" t="s">
        <v>4432</v>
      </c>
      <c r="H2279" t="s">
        <v>1063</v>
      </c>
      <c r="I2279" t="s">
        <v>43</v>
      </c>
      <c r="J2279" t="s">
        <v>8</v>
      </c>
      <c r="K2279" t="s">
        <v>59</v>
      </c>
      <c r="L2279" t="s">
        <v>4230</v>
      </c>
      <c r="M2279" t="s">
        <v>1264</v>
      </c>
      <c r="N2279">
        <v>0</v>
      </c>
      <c r="O2279" t="s">
        <v>47</v>
      </c>
      <c r="P2279">
        <v>64</v>
      </c>
      <c r="Q2279" t="s">
        <v>48</v>
      </c>
      <c r="R2279" t="s">
        <v>138</v>
      </c>
      <c r="S2279" t="s">
        <v>139</v>
      </c>
      <c r="T2279" t="s">
        <v>51</v>
      </c>
      <c r="U2279" t="s">
        <v>353</v>
      </c>
      <c r="V2279">
        <v>1.1499999999999999</v>
      </c>
      <c r="W2279" s="1">
        <v>1808.95</v>
      </c>
      <c r="X2279">
        <v>1</v>
      </c>
      <c r="Y2279">
        <v>16.48</v>
      </c>
      <c r="Z2279">
        <v>4</v>
      </c>
      <c r="AA2279">
        <v>4.12</v>
      </c>
      <c r="AB2279" s="2">
        <v>1</v>
      </c>
      <c r="AC2279" s="1">
        <v>-1573.0000000000002</v>
      </c>
      <c r="AD2279" s="7">
        <v>43476</v>
      </c>
      <c r="AE2279" s="7">
        <v>43476</v>
      </c>
      <c r="AF2279">
        <v>0</v>
      </c>
      <c r="AG2279" t="s">
        <v>53</v>
      </c>
      <c r="AH2279" s="2">
        <v>0</v>
      </c>
      <c r="AI2279" s="1">
        <v>0</v>
      </c>
      <c r="AJ2279" s="1">
        <v>0</v>
      </c>
      <c r="AK2279" s="6" t="str">
        <f>+IF(Tabla1[[#This Row],[REQUEST_TY]]="SR MANTENIMIENTO CORRECTIVO", "EMERGENCIA", "OTROS")</f>
        <v>EMERGENCIA</v>
      </c>
      <c r="AL2279" s="6" t="str">
        <f>+_xlfn.IFS(Tabla1[[#This Row],[Veces obj]]&lt;=1,"0-1",Tabla1[[#This Row],[Veces obj]]&lt;=2,"1-2",Tabla1[[#This Row],[Veces obj]]&lt;=3,"2-3",TRUE,"&gt;3")</f>
        <v>&gt;3</v>
      </c>
      <c r="AM2279" s="6" t="str">
        <f>+_xlfn.IFS(MONTH(Tabla1[[#This Row],[MES]])&lt;=3,"Q1",MONTH(Tabla1[[#This Row],[MES]])&lt;=6,"Q2",MONTH(Tabla1[[#This Row],[MES]])&lt;=9,"Q3",TRUE,"Q4")</f>
        <v>Q1</v>
      </c>
      <c r="AN2279" t="str">
        <f>+IFERROR(VLOOKUP(Tabla1[[#This Row],[CUENTA]],CTAS[],2,0),"OTROS")</f>
        <v>OTROS</v>
      </c>
      <c r="AP2279" t="str">
        <f>+IFERROR(VLOOKUP(Tabla1[[#This Row],[EMPLEADO]],IS[],3,0),"OTROS")</f>
        <v>OTROS</v>
      </c>
      <c r="AQ2279" t="str">
        <f>+IFERROR(VLOOKUP(Tabla1[[#This Row],[EMPLEADO]],IS[[NÓMINA]:[INGENIERO]],2,0),"OTROS")</f>
        <v>OTROS</v>
      </c>
    </row>
    <row r="2280" spans="1:43" x14ac:dyDescent="0.25">
      <c r="A2280" t="s">
        <v>36</v>
      </c>
      <c r="B2280">
        <v>1</v>
      </c>
      <c r="C2280" t="s">
        <v>4433</v>
      </c>
      <c r="D2280" t="s">
        <v>38</v>
      </c>
      <c r="E2280" t="s">
        <v>694</v>
      </c>
      <c r="F2280" t="s">
        <v>4434</v>
      </c>
      <c r="G2280" s="17" t="s">
        <v>4079</v>
      </c>
      <c r="H2280" t="s">
        <v>574</v>
      </c>
      <c r="I2280" t="s">
        <v>43</v>
      </c>
      <c r="J2280" t="s">
        <v>8</v>
      </c>
      <c r="K2280" t="s">
        <v>59</v>
      </c>
      <c r="L2280" t="s">
        <v>4055</v>
      </c>
      <c r="M2280" t="s">
        <v>4056</v>
      </c>
      <c r="N2280">
        <v>0</v>
      </c>
      <c r="O2280" t="s">
        <v>47</v>
      </c>
      <c r="P2280">
        <v>15</v>
      </c>
      <c r="Q2280" t="s">
        <v>194</v>
      </c>
      <c r="R2280" t="s">
        <v>138</v>
      </c>
      <c r="S2280" t="s">
        <v>139</v>
      </c>
      <c r="T2280" t="s">
        <v>51</v>
      </c>
      <c r="U2280" t="s">
        <v>224</v>
      </c>
      <c r="V2280">
        <v>0.8</v>
      </c>
      <c r="W2280" s="1">
        <v>1258.4000000000003</v>
      </c>
      <c r="X2280">
        <v>1</v>
      </c>
      <c r="Y2280">
        <v>17</v>
      </c>
      <c r="Z2280">
        <v>4</v>
      </c>
      <c r="AA2280">
        <v>4.25</v>
      </c>
      <c r="AB2280" s="2">
        <v>1</v>
      </c>
      <c r="AC2280" s="1">
        <v>-1573.0000000000002</v>
      </c>
      <c r="AD2280" s="7">
        <v>43474</v>
      </c>
      <c r="AE2280" s="7">
        <v>43475</v>
      </c>
      <c r="AF2280">
        <v>1</v>
      </c>
      <c r="AG2280" t="s">
        <v>53</v>
      </c>
      <c r="AH2280" s="2">
        <v>0</v>
      </c>
      <c r="AI2280" s="1">
        <v>0</v>
      </c>
      <c r="AJ2280" s="1">
        <v>0</v>
      </c>
      <c r="AK2280" s="6" t="str">
        <f>+IF(Tabla1[[#This Row],[REQUEST_TY]]="SR MANTENIMIENTO CORRECTIVO", "EMERGENCIA", "OTROS")</f>
        <v>EMERGENCIA</v>
      </c>
      <c r="AL2280" s="6" t="str">
        <f>+_xlfn.IFS(Tabla1[[#This Row],[Veces obj]]&lt;=1,"0-1",Tabla1[[#This Row],[Veces obj]]&lt;=2,"1-2",Tabla1[[#This Row],[Veces obj]]&lt;=3,"2-3",TRUE,"&gt;3")</f>
        <v>&gt;3</v>
      </c>
      <c r="AM2280" s="6" t="str">
        <f>+_xlfn.IFS(MONTH(Tabla1[[#This Row],[MES]])&lt;=3,"Q1",MONTH(Tabla1[[#This Row],[MES]])&lt;=6,"Q2",MONTH(Tabla1[[#This Row],[MES]])&lt;=9,"Q3",TRUE,"Q4")</f>
        <v>Q1</v>
      </c>
      <c r="AN2280" t="str">
        <f>+IFERROR(VLOOKUP(Tabla1[[#This Row],[CUENTA]],CTAS[],2,0),"OTROS")</f>
        <v>OTROS</v>
      </c>
      <c r="AP2280" t="str">
        <f>+IFERROR(VLOOKUP(Tabla1[[#This Row],[EMPLEADO]],IS[],3,0),"OTROS")</f>
        <v>OTROS</v>
      </c>
      <c r="AQ2280" t="str">
        <f>+IFERROR(VLOOKUP(Tabla1[[#This Row],[EMPLEADO]],IS[[NÓMINA]:[INGENIERO]],2,0),"OTROS")</f>
        <v>OTROS</v>
      </c>
    </row>
    <row r="2281" spans="1:43" x14ac:dyDescent="0.25">
      <c r="A2281" t="s">
        <v>36</v>
      </c>
      <c r="B2281">
        <v>1</v>
      </c>
      <c r="C2281" t="s">
        <v>4435</v>
      </c>
      <c r="D2281" t="s">
        <v>38</v>
      </c>
      <c r="E2281" t="s">
        <v>133</v>
      </c>
      <c r="F2281" t="s">
        <v>2162</v>
      </c>
      <c r="G2281" s="17" t="s">
        <v>4436</v>
      </c>
      <c r="H2281" t="s">
        <v>915</v>
      </c>
      <c r="I2281" t="s">
        <v>43</v>
      </c>
      <c r="J2281" t="s">
        <v>8</v>
      </c>
      <c r="K2281" t="s">
        <v>59</v>
      </c>
      <c r="L2281" t="s">
        <v>946</v>
      </c>
      <c r="M2281" t="s">
        <v>316</v>
      </c>
      <c r="N2281">
        <v>0</v>
      </c>
      <c r="O2281" t="s">
        <v>47</v>
      </c>
      <c r="P2281">
        <v>24</v>
      </c>
      <c r="Q2281" t="s">
        <v>62</v>
      </c>
      <c r="R2281" t="s">
        <v>138</v>
      </c>
      <c r="S2281" t="s">
        <v>139</v>
      </c>
      <c r="T2281" t="s">
        <v>51</v>
      </c>
      <c r="U2281" t="s">
        <v>262</v>
      </c>
      <c r="V2281">
        <v>1.05</v>
      </c>
      <c r="W2281" s="1">
        <v>1651.6500000000003</v>
      </c>
      <c r="X2281">
        <v>1</v>
      </c>
      <c r="Y2281">
        <v>17.75</v>
      </c>
      <c r="Z2281">
        <v>4</v>
      </c>
      <c r="AA2281">
        <v>4.4375</v>
      </c>
      <c r="AB2281" s="2">
        <v>1</v>
      </c>
      <c r="AC2281" s="1">
        <v>-1573.0000000000002</v>
      </c>
      <c r="AD2281" s="7">
        <v>43481</v>
      </c>
      <c r="AE2281" s="7">
        <v>43481</v>
      </c>
      <c r="AF2281">
        <v>0</v>
      </c>
      <c r="AG2281" t="s">
        <v>53</v>
      </c>
      <c r="AH2281" s="2">
        <v>0</v>
      </c>
      <c r="AI2281" s="1">
        <v>0</v>
      </c>
      <c r="AJ2281" s="1">
        <v>0</v>
      </c>
      <c r="AK2281" s="6" t="str">
        <f>+IF(Tabla1[[#This Row],[REQUEST_TY]]="SR MANTENIMIENTO CORRECTIVO", "EMERGENCIA", "OTROS")</f>
        <v>EMERGENCIA</v>
      </c>
      <c r="AL2281" s="6" t="str">
        <f>+_xlfn.IFS(Tabla1[[#This Row],[Veces obj]]&lt;=1,"0-1",Tabla1[[#This Row],[Veces obj]]&lt;=2,"1-2",Tabla1[[#This Row],[Veces obj]]&lt;=3,"2-3",TRUE,"&gt;3")</f>
        <v>&gt;3</v>
      </c>
      <c r="AM2281" s="6" t="str">
        <f>+_xlfn.IFS(MONTH(Tabla1[[#This Row],[MES]])&lt;=3,"Q1",MONTH(Tabla1[[#This Row],[MES]])&lt;=6,"Q2",MONTH(Tabla1[[#This Row],[MES]])&lt;=9,"Q3",TRUE,"Q4")</f>
        <v>Q1</v>
      </c>
      <c r="AN2281" t="str">
        <f>+IFERROR(VLOOKUP(Tabla1[[#This Row],[CUENTA]],CTAS[],2,0),"OTROS")</f>
        <v>OTROS</v>
      </c>
      <c r="AP2281" t="str">
        <f>+IFERROR(VLOOKUP(Tabla1[[#This Row],[EMPLEADO]],IS[],3,0),"OTROS")</f>
        <v>OTROS</v>
      </c>
      <c r="AQ2281" t="str">
        <f>+IFERROR(VLOOKUP(Tabla1[[#This Row],[EMPLEADO]],IS[[NÓMINA]:[INGENIERO]],2,0),"OTROS")</f>
        <v>OTROS</v>
      </c>
    </row>
    <row r="2282" spans="1:43" x14ac:dyDescent="0.25">
      <c r="A2282" t="s">
        <v>4444</v>
      </c>
      <c r="B2282">
        <v>1</v>
      </c>
      <c r="C2282" t="s">
        <v>4593</v>
      </c>
      <c r="D2282" t="s">
        <v>38</v>
      </c>
      <c r="E2282" t="s">
        <v>558</v>
      </c>
      <c r="F2282" t="s">
        <v>726</v>
      </c>
      <c r="G2282" s="17" t="s">
        <v>4594</v>
      </c>
      <c r="H2282" t="s">
        <v>484</v>
      </c>
      <c r="I2282" t="s">
        <v>43</v>
      </c>
      <c r="J2282" t="s">
        <v>8</v>
      </c>
      <c r="K2282" t="s">
        <v>2300</v>
      </c>
      <c r="L2282" t="s">
        <v>2779</v>
      </c>
      <c r="M2282" t="s">
        <v>94</v>
      </c>
      <c r="N2282">
        <v>1</v>
      </c>
      <c r="O2282" t="s">
        <v>47</v>
      </c>
      <c r="P2282">
        <v>40</v>
      </c>
      <c r="Q2282" t="s">
        <v>82</v>
      </c>
      <c r="R2282" t="s">
        <v>95</v>
      </c>
      <c r="S2282" t="s">
        <v>64</v>
      </c>
      <c r="T2282" t="s">
        <v>51</v>
      </c>
      <c r="U2282" t="s">
        <v>83</v>
      </c>
      <c r="V2282">
        <v>1.05</v>
      </c>
      <c r="W2282" s="1">
        <v>0</v>
      </c>
      <c r="X2282">
        <v>1</v>
      </c>
      <c r="Y2282">
        <v>22.23</v>
      </c>
      <c r="Z2282">
        <v>5</v>
      </c>
      <c r="AA2282">
        <v>4.4459999999999997</v>
      </c>
      <c r="AB2282" s="2">
        <v>1</v>
      </c>
      <c r="AC2282" s="1">
        <v>-1365</v>
      </c>
      <c r="AD2282" s="7">
        <v>43496</v>
      </c>
      <c r="AE2282" s="7">
        <v>43497</v>
      </c>
      <c r="AF2282">
        <v>1</v>
      </c>
      <c r="AG2282" t="s">
        <v>53</v>
      </c>
      <c r="AH2282" s="2">
        <v>0</v>
      </c>
      <c r="AI2282" s="1">
        <v>0</v>
      </c>
      <c r="AJ2282" s="1">
        <v>0</v>
      </c>
      <c r="AK2282" s="6" t="str">
        <f>+IF(Tabla1[[#This Row],[REQUEST_TY]]="SR MANTENIMIENTO CORRECTIVO", "EMERGENCIA", "OTROS")</f>
        <v>EMERGENCIA</v>
      </c>
      <c r="AL2282" s="6" t="str">
        <f>+_xlfn.IFS(Tabla1[[#This Row],[Veces obj]]&lt;=1,"0-1",Tabla1[[#This Row],[Veces obj]]&lt;=2,"1-2",Tabla1[[#This Row],[Veces obj]]&lt;=3,"2-3",TRUE,"&gt;3")</f>
        <v>&gt;3</v>
      </c>
      <c r="AM2282" s="6" t="str">
        <f>+_xlfn.IFS(MONTH(Tabla1[[#This Row],[MES]])&lt;=3,"Q1",MONTH(Tabla1[[#This Row],[MES]])&lt;=6,"Q2",MONTH(Tabla1[[#This Row],[MES]])&lt;=9,"Q3",TRUE,"Q4")</f>
        <v>Q1</v>
      </c>
      <c r="AN2282" t="str">
        <f>+IFERROR(VLOOKUP(Tabla1[[#This Row],[CUENTA]],CTAS[],2,0),"OTROS")</f>
        <v>OTROS</v>
      </c>
      <c r="AP2282" t="str">
        <f>+IFERROR(VLOOKUP(Tabla1[[#This Row],[EMPLEADO]],IS[],3,0),"OTROS")</f>
        <v>OTROS</v>
      </c>
      <c r="AQ2282" t="str">
        <f>+IFERROR(VLOOKUP(Tabla1[[#This Row],[EMPLEADO]],IS[[NÓMINA]:[INGENIERO]],2,0),"OTROS")</f>
        <v>OTROS</v>
      </c>
    </row>
    <row r="2283" spans="1:43" x14ac:dyDescent="0.25">
      <c r="A2283" t="s">
        <v>36</v>
      </c>
      <c r="B2283">
        <v>1</v>
      </c>
      <c r="C2283" t="s">
        <v>3777</v>
      </c>
      <c r="D2283" t="s">
        <v>3346</v>
      </c>
      <c r="E2283" t="s">
        <v>558</v>
      </c>
      <c r="F2283" t="s">
        <v>819</v>
      </c>
      <c r="G2283" s="17" t="s">
        <v>3778</v>
      </c>
      <c r="H2283" t="s">
        <v>821</v>
      </c>
      <c r="I2283" t="s">
        <v>43</v>
      </c>
      <c r="J2283" t="s">
        <v>8</v>
      </c>
      <c r="K2283" t="s">
        <v>71</v>
      </c>
      <c r="L2283" t="s">
        <v>510</v>
      </c>
      <c r="M2283" t="s">
        <v>94</v>
      </c>
      <c r="N2283">
        <v>1</v>
      </c>
      <c r="O2283" t="s">
        <v>47</v>
      </c>
      <c r="P2283" t="s">
        <v>822</v>
      </c>
      <c r="Q2283" t="s">
        <v>48</v>
      </c>
      <c r="R2283" t="s">
        <v>95</v>
      </c>
      <c r="S2283" t="s">
        <v>64</v>
      </c>
      <c r="T2283" t="s">
        <v>51</v>
      </c>
      <c r="U2283" t="s">
        <v>96</v>
      </c>
      <c r="V2283">
        <v>1</v>
      </c>
      <c r="W2283" s="1">
        <v>0</v>
      </c>
      <c r="X2283">
        <v>0</v>
      </c>
      <c r="Y2283">
        <v>5</v>
      </c>
      <c r="Z2283">
        <v>5</v>
      </c>
      <c r="AA2283">
        <v>1</v>
      </c>
      <c r="AB2283" s="2">
        <v>0</v>
      </c>
      <c r="AC2283" s="1">
        <v>0</v>
      </c>
      <c r="AD2283" s="7">
        <v>43488</v>
      </c>
      <c r="AE2283" s="7">
        <v>43490</v>
      </c>
      <c r="AF2283">
        <v>2</v>
      </c>
      <c r="AG2283" t="s">
        <v>1680</v>
      </c>
      <c r="AH2283" s="2">
        <v>0</v>
      </c>
      <c r="AI2283" s="1">
        <v>0</v>
      </c>
      <c r="AJ2283" s="1">
        <v>0</v>
      </c>
      <c r="AK2283" s="6" t="str">
        <f>+IF(Tabla1[[#This Row],[REQUEST_TY]]="SR MANTENIMIENTO CORRECTIVO", "EMERGENCIA", "OTROS")</f>
        <v>OTROS</v>
      </c>
      <c r="AL2283" s="6" t="str">
        <f>+_xlfn.IFS(Tabla1[[#This Row],[Veces obj]]&lt;=1,"0-1",Tabla1[[#This Row],[Veces obj]]&lt;=2,"1-2",Tabla1[[#This Row],[Veces obj]]&lt;=3,"2-3",TRUE,"&gt;3")</f>
        <v>0-1</v>
      </c>
      <c r="AM2283" s="6" t="str">
        <f>+_xlfn.IFS(MONTH(Tabla1[[#This Row],[MES]])&lt;=3,"Q1",MONTH(Tabla1[[#This Row],[MES]])&lt;=6,"Q2",MONTH(Tabla1[[#This Row],[MES]])&lt;=9,"Q3",TRUE,"Q4")</f>
        <v>Q1</v>
      </c>
      <c r="AN2283" t="str">
        <f>+IFERROR(VLOOKUP(Tabla1[[#This Row],[CUENTA]],CTAS[],2,0),"OTROS")</f>
        <v>OTROS</v>
      </c>
      <c r="AO2283">
        <v>1</v>
      </c>
      <c r="AP2283" t="str">
        <f>+IFERROR(VLOOKUP(Tabla1[[#This Row],[EMPLEADO]],IS[],3,0),"OTROS")</f>
        <v>JUAREZ</v>
      </c>
      <c r="AQ2283" t="str">
        <f>+IFERROR(VLOOKUP(Tabla1[[#This Row],[EMPLEADO]],IS[[NÓMINA]:[INGENIERO]],2,0),"OTROS")</f>
        <v>ERASMO ALEJANDRO</v>
      </c>
    </row>
    <row r="2284" spans="1:43" x14ac:dyDescent="0.25">
      <c r="A2284" t="s">
        <v>36</v>
      </c>
      <c r="B2284">
        <v>1</v>
      </c>
      <c r="C2284" t="s">
        <v>4437</v>
      </c>
      <c r="D2284" t="s">
        <v>38</v>
      </c>
      <c r="E2284" t="s">
        <v>1077</v>
      </c>
      <c r="F2284" t="s">
        <v>4438</v>
      </c>
      <c r="G2284" s="17" t="s">
        <v>4439</v>
      </c>
      <c r="H2284" t="s">
        <v>484</v>
      </c>
      <c r="I2284" t="s">
        <v>43</v>
      </c>
      <c r="J2284" t="s">
        <v>8</v>
      </c>
      <c r="K2284" t="s">
        <v>2300</v>
      </c>
      <c r="L2284" t="s">
        <v>4065</v>
      </c>
      <c r="M2284" t="s">
        <v>94</v>
      </c>
      <c r="N2284">
        <v>1</v>
      </c>
      <c r="O2284" t="s">
        <v>47</v>
      </c>
      <c r="P2284">
        <v>2591</v>
      </c>
      <c r="Q2284" t="s">
        <v>48</v>
      </c>
      <c r="R2284" t="s">
        <v>63</v>
      </c>
      <c r="S2284" t="s">
        <v>64</v>
      </c>
      <c r="T2284" t="s">
        <v>51</v>
      </c>
      <c r="U2284" t="s">
        <v>96</v>
      </c>
      <c r="V2284">
        <v>1.1000000000000001</v>
      </c>
      <c r="W2284" s="1">
        <v>0</v>
      </c>
      <c r="X2284">
        <v>1</v>
      </c>
      <c r="Y2284">
        <v>27.53</v>
      </c>
      <c r="Z2284">
        <v>5</v>
      </c>
      <c r="AA2284">
        <v>5.5060000000000002</v>
      </c>
      <c r="AB2284" s="2">
        <v>1</v>
      </c>
      <c r="AC2284" s="1">
        <v>-1365</v>
      </c>
      <c r="AD2284" s="7">
        <v>43475</v>
      </c>
      <c r="AE2284" s="7">
        <v>43475</v>
      </c>
      <c r="AF2284">
        <v>0</v>
      </c>
      <c r="AG2284" t="s">
        <v>53</v>
      </c>
      <c r="AH2284" s="2">
        <v>0</v>
      </c>
      <c r="AI2284" s="1">
        <v>0</v>
      </c>
      <c r="AJ2284" s="1">
        <v>0</v>
      </c>
      <c r="AK2284" s="6" t="str">
        <f>+IF(Tabla1[[#This Row],[REQUEST_TY]]="SR MANTENIMIENTO CORRECTIVO", "EMERGENCIA", "OTROS")</f>
        <v>EMERGENCIA</v>
      </c>
      <c r="AL2284" s="6" t="str">
        <f>+_xlfn.IFS(Tabla1[[#This Row],[Veces obj]]&lt;=1,"0-1",Tabla1[[#This Row],[Veces obj]]&lt;=2,"1-2",Tabla1[[#This Row],[Veces obj]]&lt;=3,"2-3",TRUE,"&gt;3")</f>
        <v>&gt;3</v>
      </c>
      <c r="AM2284" s="6" t="str">
        <f>+_xlfn.IFS(MONTH(Tabla1[[#This Row],[MES]])&lt;=3,"Q1",MONTH(Tabla1[[#This Row],[MES]])&lt;=6,"Q2",MONTH(Tabla1[[#This Row],[MES]])&lt;=9,"Q3",TRUE,"Q4")</f>
        <v>Q1</v>
      </c>
      <c r="AN2284" t="str">
        <f>+IFERROR(VLOOKUP(Tabla1[[#This Row],[CUENTA]],CTAS[],2,0),"OTROS")</f>
        <v>OTROS</v>
      </c>
      <c r="AP2284" t="str">
        <f>+IFERROR(VLOOKUP(Tabla1[[#This Row],[EMPLEADO]],IS[],3,0),"OTROS")</f>
        <v>OTROS</v>
      </c>
      <c r="AQ2284" t="str">
        <f>+IFERROR(VLOOKUP(Tabla1[[#This Row],[EMPLEADO]],IS[[NÓMINA]:[INGENIERO]],2,0),"OTROS")</f>
        <v>OTROS</v>
      </c>
    </row>
    <row r="2285" spans="1:43" x14ac:dyDescent="0.25">
      <c r="A2285" t="s">
        <v>4444</v>
      </c>
      <c r="B2285">
        <v>1</v>
      </c>
      <c r="C2285" t="s">
        <v>4562</v>
      </c>
      <c r="D2285" t="s">
        <v>38</v>
      </c>
      <c r="E2285" t="s">
        <v>2415</v>
      </c>
      <c r="F2285" t="s">
        <v>4563</v>
      </c>
      <c r="G2285" s="17" t="s">
        <v>4564</v>
      </c>
      <c r="H2285" t="s">
        <v>220</v>
      </c>
      <c r="I2285" t="s">
        <v>43</v>
      </c>
      <c r="J2285" t="s">
        <v>8</v>
      </c>
      <c r="K2285" t="s">
        <v>907</v>
      </c>
      <c r="L2285" t="s">
        <v>908</v>
      </c>
      <c r="M2285" t="s">
        <v>556</v>
      </c>
      <c r="N2285">
        <v>0</v>
      </c>
      <c r="O2285" t="s">
        <v>47</v>
      </c>
      <c r="P2285">
        <v>47</v>
      </c>
      <c r="Q2285" t="s">
        <v>82</v>
      </c>
      <c r="R2285" t="s">
        <v>242</v>
      </c>
      <c r="S2285" t="s">
        <v>64</v>
      </c>
      <c r="T2285" t="s">
        <v>208</v>
      </c>
      <c r="U2285" t="s">
        <v>83</v>
      </c>
      <c r="V2285">
        <v>1.05</v>
      </c>
      <c r="W2285" s="1">
        <v>1433.25</v>
      </c>
      <c r="X2285">
        <v>1</v>
      </c>
      <c r="Y2285">
        <v>66.62</v>
      </c>
      <c r="Z2285">
        <v>9</v>
      </c>
      <c r="AA2285">
        <v>7.4022222222222229</v>
      </c>
      <c r="AB2285" s="2">
        <v>1</v>
      </c>
      <c r="AC2285" s="1">
        <v>-1365</v>
      </c>
      <c r="AD2285" s="7">
        <v>43497</v>
      </c>
      <c r="AE2285" s="7">
        <v>43502</v>
      </c>
      <c r="AF2285">
        <v>2</v>
      </c>
      <c r="AG2285" t="s">
        <v>1680</v>
      </c>
      <c r="AH2285" s="2">
        <v>0.25</v>
      </c>
      <c r="AI2285" s="1">
        <v>-341.25</v>
      </c>
      <c r="AJ2285" s="1">
        <v>0</v>
      </c>
      <c r="AK2285" s="6" t="str">
        <f>+IF(Tabla1[[#This Row],[REQUEST_TY]]="SR MANTENIMIENTO CORRECTIVO", "EMERGENCIA", "OTROS")</f>
        <v>EMERGENCIA</v>
      </c>
      <c r="AL2285" s="6" t="str">
        <f>+_xlfn.IFS(Tabla1[[#This Row],[Veces obj]]&lt;=1,"0-1",Tabla1[[#This Row],[Veces obj]]&lt;=2,"1-2",Tabla1[[#This Row],[Veces obj]]&lt;=3,"2-3",TRUE,"&gt;3")</f>
        <v>&gt;3</v>
      </c>
      <c r="AM2285" s="6" t="str">
        <f>+_xlfn.IFS(MONTH(Tabla1[[#This Row],[MES]])&lt;=3,"Q1",MONTH(Tabla1[[#This Row],[MES]])&lt;=6,"Q2",MONTH(Tabla1[[#This Row],[MES]])&lt;=9,"Q3",TRUE,"Q4")</f>
        <v>Q1</v>
      </c>
      <c r="AN2285" t="str">
        <f>+IFERROR(VLOOKUP(Tabla1[[#This Row],[CUENTA]],CTAS[],2,0),"OTROS")</f>
        <v>OTROS</v>
      </c>
      <c r="AP2285" t="str">
        <f>+IFERROR(VLOOKUP(Tabla1[[#This Row],[EMPLEADO]],IS[],3,0),"OTROS")</f>
        <v>OTROS</v>
      </c>
      <c r="AQ2285" t="str">
        <f>+IFERROR(VLOOKUP(Tabla1[[#This Row],[EMPLEADO]],IS[[NÓMINA]:[INGENIERO]],2,0),"OTROS")</f>
        <v>OTROS</v>
      </c>
    </row>
    <row r="2286" spans="1:43" x14ac:dyDescent="0.25">
      <c r="A2286" t="s">
        <v>36</v>
      </c>
      <c r="B2286">
        <v>1</v>
      </c>
      <c r="C2286" t="s">
        <v>4440</v>
      </c>
      <c r="D2286" t="s">
        <v>38</v>
      </c>
      <c r="E2286" t="s">
        <v>176</v>
      </c>
      <c r="F2286" t="s">
        <v>4441</v>
      </c>
      <c r="G2286" s="17" t="s">
        <v>4442</v>
      </c>
      <c r="H2286" t="s">
        <v>691</v>
      </c>
      <c r="I2286" t="s">
        <v>43</v>
      </c>
      <c r="J2286" t="s">
        <v>8</v>
      </c>
      <c r="K2286" t="s">
        <v>338</v>
      </c>
      <c r="L2286" t="s">
        <v>4443</v>
      </c>
      <c r="M2286" t="s">
        <v>256</v>
      </c>
      <c r="N2286">
        <v>0</v>
      </c>
      <c r="O2286" t="s">
        <v>47</v>
      </c>
      <c r="P2286">
        <v>317</v>
      </c>
      <c r="Q2286" t="s">
        <v>48</v>
      </c>
      <c r="R2286" t="s">
        <v>49</v>
      </c>
      <c r="S2286" t="s">
        <v>50</v>
      </c>
      <c r="T2286" t="s">
        <v>51</v>
      </c>
      <c r="U2286" t="s">
        <v>52</v>
      </c>
      <c r="V2286">
        <v>1.05</v>
      </c>
      <c r="W2286" s="1">
        <v>750.75000000000011</v>
      </c>
      <c r="X2286">
        <v>1</v>
      </c>
      <c r="Y2286">
        <v>42.92</v>
      </c>
      <c r="Z2286">
        <v>5</v>
      </c>
      <c r="AA2286">
        <v>8.5839999999999996</v>
      </c>
      <c r="AB2286" s="2">
        <v>1</v>
      </c>
      <c r="AC2286" s="1">
        <v>-715.00000000000011</v>
      </c>
      <c r="AD2286" s="7">
        <v>43472</v>
      </c>
      <c r="AE2286" s="7">
        <v>43472</v>
      </c>
      <c r="AF2286">
        <v>0</v>
      </c>
      <c r="AG2286" t="s">
        <v>53</v>
      </c>
      <c r="AH2286" s="2">
        <v>0</v>
      </c>
      <c r="AI2286" s="1">
        <v>0</v>
      </c>
      <c r="AJ2286" s="1">
        <v>0</v>
      </c>
      <c r="AK2286" s="6" t="str">
        <f>+IF(Tabla1[[#This Row],[REQUEST_TY]]="SR MANTENIMIENTO CORRECTIVO", "EMERGENCIA", "OTROS")</f>
        <v>EMERGENCIA</v>
      </c>
      <c r="AL2286" s="6" t="str">
        <f>+_xlfn.IFS(Tabla1[[#This Row],[Veces obj]]&lt;=1,"0-1",Tabla1[[#This Row],[Veces obj]]&lt;=2,"1-2",Tabla1[[#This Row],[Veces obj]]&lt;=3,"2-3",TRUE,"&gt;3")</f>
        <v>&gt;3</v>
      </c>
      <c r="AM2286" s="6" t="str">
        <f>+_xlfn.IFS(MONTH(Tabla1[[#This Row],[MES]])&lt;=3,"Q1",MONTH(Tabla1[[#This Row],[MES]])&lt;=6,"Q2",MONTH(Tabla1[[#This Row],[MES]])&lt;=9,"Q3",TRUE,"Q4")</f>
        <v>Q1</v>
      </c>
      <c r="AN2286" t="str">
        <f>+IFERROR(VLOOKUP(Tabla1[[#This Row],[CUENTA]],CTAS[],2,0),"OTROS")</f>
        <v>OTROS</v>
      </c>
      <c r="AP2286" t="str">
        <f>+IFERROR(VLOOKUP(Tabla1[[#This Row],[EMPLEADO]],IS[],3,0),"OTROS")</f>
        <v>OTROS</v>
      </c>
      <c r="AQ2286" t="str">
        <f>+IFERROR(VLOOKUP(Tabla1[[#This Row],[EMPLEADO]],IS[[NÓMINA]:[INGENIERO]],2,0),"OTROS")</f>
        <v>OTROS</v>
      </c>
    </row>
    <row r="2287" spans="1:43" x14ac:dyDescent="0.25">
      <c r="A2287" t="s">
        <v>4444</v>
      </c>
      <c r="B2287">
        <v>1</v>
      </c>
      <c r="C2287" t="s">
        <v>5241</v>
      </c>
      <c r="D2287" t="s">
        <v>38</v>
      </c>
      <c r="E2287" t="s">
        <v>300</v>
      </c>
      <c r="F2287" t="s">
        <v>5242</v>
      </c>
      <c r="G2287" s="17" t="s">
        <v>5243</v>
      </c>
      <c r="H2287" t="s">
        <v>253</v>
      </c>
      <c r="I2287" t="s">
        <v>43</v>
      </c>
      <c r="J2287" t="s">
        <v>8</v>
      </c>
      <c r="K2287" t="s">
        <v>102</v>
      </c>
      <c r="L2287" t="s">
        <v>3751</v>
      </c>
      <c r="M2287" t="s">
        <v>473</v>
      </c>
      <c r="N2287">
        <v>0</v>
      </c>
      <c r="O2287" t="s">
        <v>47</v>
      </c>
      <c r="P2287">
        <v>57</v>
      </c>
      <c r="Q2287" t="s">
        <v>82</v>
      </c>
      <c r="R2287" t="s">
        <v>223</v>
      </c>
      <c r="S2287" t="s">
        <v>139</v>
      </c>
      <c r="T2287" t="s">
        <v>51</v>
      </c>
      <c r="U2287" t="s">
        <v>140</v>
      </c>
      <c r="V2287">
        <v>1.1000000000000001</v>
      </c>
      <c r="W2287" s="1">
        <v>1730.3000000000004</v>
      </c>
      <c r="X2287">
        <v>1</v>
      </c>
      <c r="Y2287">
        <v>59.15</v>
      </c>
      <c r="Z2287">
        <v>4</v>
      </c>
      <c r="AA2287">
        <v>14.7875</v>
      </c>
      <c r="AB2287" s="2">
        <v>1</v>
      </c>
      <c r="AC2287" s="1">
        <v>-1573.0000000000002</v>
      </c>
      <c r="AD2287" s="7">
        <v>43511</v>
      </c>
      <c r="AE2287" s="7">
        <v>43511</v>
      </c>
      <c r="AF2287">
        <v>0</v>
      </c>
      <c r="AG2287" t="s">
        <v>53</v>
      </c>
      <c r="AH2287" s="2">
        <v>0</v>
      </c>
      <c r="AI2287" s="1">
        <v>0</v>
      </c>
      <c r="AJ2287" s="1">
        <v>0</v>
      </c>
      <c r="AK2287" s="6" t="str">
        <f>+IF(Tabla1[[#This Row],[REQUEST_TY]]="SR MANTENIMIENTO CORRECTIVO", "EMERGENCIA", "OTROS")</f>
        <v>EMERGENCIA</v>
      </c>
      <c r="AL2287" s="6" t="str">
        <f>+_xlfn.IFS(Tabla1[[#This Row],[Veces obj]]&lt;=1,"0-1",Tabla1[[#This Row],[Veces obj]]&lt;=2,"1-2",Tabla1[[#This Row],[Veces obj]]&lt;=3,"2-3",TRUE,"&gt;3")</f>
        <v>&gt;3</v>
      </c>
      <c r="AM2287" s="6" t="str">
        <f>+_xlfn.IFS(MONTH(Tabla1[[#This Row],[MES]])&lt;=3,"Q1",MONTH(Tabla1[[#This Row],[MES]])&lt;=6,"Q2",MONTH(Tabla1[[#This Row],[MES]])&lt;=9,"Q3",TRUE,"Q4")</f>
        <v>Q1</v>
      </c>
      <c r="AN2287" t="str">
        <f>+IFERROR(VLOOKUP(Tabla1[[#This Row],[CUENTA]],CTAS[],2,0),"OTROS")</f>
        <v>OTROS</v>
      </c>
      <c r="AP2287" t="str">
        <f>+IFERROR(VLOOKUP(Tabla1[[#This Row],[EMPLEADO]],IS[],3,0),"OTROS")</f>
        <v>OTROS</v>
      </c>
      <c r="AQ2287" t="str">
        <f>+IFERROR(VLOOKUP(Tabla1[[#This Row],[EMPLEADO]],IS[[NÓMINA]:[INGENIERO]],2,0),"OTROS")</f>
        <v>OTROS</v>
      </c>
    </row>
    <row r="2288" spans="1:43" x14ac:dyDescent="0.25">
      <c r="A2288" t="s">
        <v>4444</v>
      </c>
      <c r="B2288">
        <v>1</v>
      </c>
      <c r="C2288" t="s">
        <v>4688</v>
      </c>
      <c r="D2288" t="s">
        <v>38</v>
      </c>
      <c r="E2288" t="s">
        <v>258</v>
      </c>
      <c r="F2288" t="s">
        <v>4689</v>
      </c>
      <c r="G2288" s="17" t="s">
        <v>1948</v>
      </c>
      <c r="H2288" t="s">
        <v>101</v>
      </c>
      <c r="I2288" t="s">
        <v>43</v>
      </c>
      <c r="J2288" t="s">
        <v>8</v>
      </c>
      <c r="K2288" t="s">
        <v>102</v>
      </c>
      <c r="L2288" t="s">
        <v>1917</v>
      </c>
      <c r="M2288" t="s">
        <v>352</v>
      </c>
      <c r="N2288">
        <v>0</v>
      </c>
      <c r="O2288" t="s">
        <v>105</v>
      </c>
      <c r="P2288">
        <v>1</v>
      </c>
      <c r="Q2288" t="s">
        <v>388</v>
      </c>
      <c r="R2288" t="s">
        <v>138</v>
      </c>
      <c r="S2288" t="s">
        <v>139</v>
      </c>
      <c r="T2288" t="s">
        <v>51</v>
      </c>
      <c r="U2288" t="s">
        <v>872</v>
      </c>
      <c r="V2288">
        <v>0</v>
      </c>
      <c r="W2288" s="1">
        <v>0</v>
      </c>
      <c r="X2288">
        <v>1</v>
      </c>
      <c r="Y2288">
        <v>161.72999999999999</v>
      </c>
      <c r="Z2288">
        <v>4</v>
      </c>
      <c r="AA2288">
        <v>40.432499999999997</v>
      </c>
      <c r="AB2288" s="2">
        <v>1</v>
      </c>
      <c r="AC2288" s="1">
        <v>-803</v>
      </c>
      <c r="AD2288" s="7">
        <v>43523</v>
      </c>
      <c r="AE2288" s="7">
        <v>43524</v>
      </c>
      <c r="AF2288">
        <v>1</v>
      </c>
      <c r="AG2288" t="s">
        <v>53</v>
      </c>
      <c r="AH2288" s="2">
        <v>0</v>
      </c>
      <c r="AI2288" s="1">
        <v>0</v>
      </c>
      <c r="AJ2288" s="1">
        <v>0</v>
      </c>
      <c r="AK2288" s="6" t="str">
        <f>+IF(Tabla1[[#This Row],[REQUEST_TY]]="SR MANTENIMIENTO CORRECTIVO", "EMERGENCIA", "OTROS")</f>
        <v>EMERGENCIA</v>
      </c>
      <c r="AL2288" s="6" t="str">
        <f>+_xlfn.IFS(Tabla1[[#This Row],[Veces obj]]&lt;=1,"0-1",Tabla1[[#This Row],[Veces obj]]&lt;=2,"1-2",Tabla1[[#This Row],[Veces obj]]&lt;=3,"2-3",TRUE,"&gt;3")</f>
        <v>&gt;3</v>
      </c>
      <c r="AM2288" s="6" t="str">
        <f>+_xlfn.IFS(MONTH(Tabla1[[#This Row],[MES]])&lt;=3,"Q1",MONTH(Tabla1[[#This Row],[MES]])&lt;=6,"Q2",MONTH(Tabla1[[#This Row],[MES]])&lt;=9,"Q3",TRUE,"Q4")</f>
        <v>Q1</v>
      </c>
      <c r="AN2288" t="str">
        <f>+IFERROR(VLOOKUP(Tabla1[[#This Row],[CUENTA]],CTAS[],2,0),"OTROS")</f>
        <v>OTROS</v>
      </c>
      <c r="AP2288" t="str">
        <f>+IFERROR(VLOOKUP(Tabla1[[#This Row],[EMPLEADO]],IS[],3,0),"OTROS")</f>
        <v>OTROS</v>
      </c>
      <c r="AQ2288" t="str">
        <f>+IFERROR(VLOOKUP(Tabla1[[#This Row],[EMPLEADO]],IS[[NÓMINA]:[INGENIERO]],2,0),"OTROS")</f>
        <v>OTROS</v>
      </c>
    </row>
    <row r="2289" spans="1:43" x14ac:dyDescent="0.25">
      <c r="A2289" t="s">
        <v>7477</v>
      </c>
      <c r="B2289">
        <v>1</v>
      </c>
      <c r="C2289" t="s">
        <v>7479</v>
      </c>
      <c r="D2289" t="s">
        <v>38</v>
      </c>
      <c r="E2289" t="s">
        <v>2522</v>
      </c>
      <c r="F2289" t="s">
        <v>7480</v>
      </c>
      <c r="G2289" s="17" t="s">
        <v>4170</v>
      </c>
      <c r="H2289" t="s">
        <v>592</v>
      </c>
      <c r="I2289" t="s">
        <v>43</v>
      </c>
      <c r="J2289" t="s">
        <v>8</v>
      </c>
      <c r="K2289" t="s">
        <v>169</v>
      </c>
      <c r="L2289" t="s">
        <v>3630</v>
      </c>
      <c r="M2289" t="s">
        <v>3631</v>
      </c>
      <c r="N2289">
        <v>0</v>
      </c>
      <c r="O2289" t="s">
        <v>47</v>
      </c>
      <c r="P2289">
        <v>28</v>
      </c>
      <c r="Q2289" t="s">
        <v>62</v>
      </c>
      <c r="R2289" t="s">
        <v>2525</v>
      </c>
      <c r="S2289" t="s">
        <v>50</v>
      </c>
      <c r="T2289" t="s">
        <v>208</v>
      </c>
      <c r="U2289" t="s">
        <v>154</v>
      </c>
      <c r="V2289">
        <v>0.6</v>
      </c>
      <c r="W2289" s="1">
        <v>429.00000000000006</v>
      </c>
      <c r="X2289">
        <v>1</v>
      </c>
      <c r="Y2289">
        <v>3.43</v>
      </c>
      <c r="Z2289">
        <v>9</v>
      </c>
      <c r="AA2289">
        <v>0.38111111111111112</v>
      </c>
      <c r="AB2289" s="2">
        <v>0</v>
      </c>
      <c r="AC2289" s="1">
        <v>0</v>
      </c>
      <c r="AD2289" s="7">
        <v>43529</v>
      </c>
      <c r="AE2289" s="7">
        <v>43530</v>
      </c>
      <c r="AF2289">
        <v>1</v>
      </c>
      <c r="AG2289" t="s">
        <v>53</v>
      </c>
      <c r="AH2289" s="2">
        <v>0</v>
      </c>
      <c r="AI2289" s="1">
        <v>0</v>
      </c>
      <c r="AJ2289" s="1">
        <v>0</v>
      </c>
      <c r="AK2289" s="60" t="str">
        <f>+IF(Tabla1[[#This Row],[REQUEST_TY]]="SR MANTENIMIENTO CORRECTIVO", "EMERGENCIA", "OTROS")</f>
        <v>EMERGENCIA</v>
      </c>
      <c r="AL2289" s="6" t="str">
        <f>+_xlfn.IFS(Tabla1[[#This Row],[Veces obj]]&lt;=1,"0-1",Tabla1[[#This Row],[Veces obj]]&lt;=2,"1-2",Tabla1[[#This Row],[Veces obj]]&lt;=3,"2-3",TRUE,"&gt;3")</f>
        <v>0-1</v>
      </c>
      <c r="AM2289" s="60" t="str">
        <f>+_xlfn.IFS(MONTH(Tabla1[[#This Row],[MES]])&lt;=3,"Q1",MONTH(Tabla1[[#This Row],[MES]])&lt;=6,"Q2",MONTH(Tabla1[[#This Row],[MES]])&lt;=9,"Q3",TRUE,"Q4")</f>
        <v>Q1</v>
      </c>
      <c r="AN2289" s="15" t="str">
        <f>+IFERROR(VLOOKUP(Tabla1[[#This Row],[CUENTA]],CTAS[],2,0),"OTROS")</f>
        <v>OTROS</v>
      </c>
      <c r="AP2289" s="15" t="str">
        <f>+IFERROR(VLOOKUP(Tabla1[[#This Row],[EMPLEADO]],IS[],3,0),"OTROS")</f>
        <v>CHIHUAHUA</v>
      </c>
      <c r="AQ2289" s="15" t="str">
        <f>+IFERROR(VLOOKUP(Tabla1[[#This Row],[EMPLEADO]],IS[[NÓMINA]:[INGENIERO]],2,0),"OTROS")</f>
        <v>VICTOR MENDEZ</v>
      </c>
    </row>
    <row r="2290" spans="1:43" x14ac:dyDescent="0.25">
      <c r="A2290" t="s">
        <v>7477</v>
      </c>
      <c r="B2290">
        <v>1</v>
      </c>
      <c r="C2290" t="s">
        <v>7481</v>
      </c>
      <c r="D2290" t="s">
        <v>38</v>
      </c>
      <c r="E2290" t="s">
        <v>133</v>
      </c>
      <c r="F2290" t="s">
        <v>7482</v>
      </c>
      <c r="G2290" s="17" t="s">
        <v>7483</v>
      </c>
      <c r="H2290" t="s">
        <v>453</v>
      </c>
      <c r="I2290" t="s">
        <v>43</v>
      </c>
      <c r="J2290" t="s">
        <v>8</v>
      </c>
      <c r="K2290" t="s">
        <v>59</v>
      </c>
      <c r="L2290" t="s">
        <v>454</v>
      </c>
      <c r="M2290" t="s">
        <v>455</v>
      </c>
      <c r="N2290">
        <v>0</v>
      </c>
      <c r="O2290" t="s">
        <v>47</v>
      </c>
      <c r="P2290">
        <v>66</v>
      </c>
      <c r="Q2290" t="s">
        <v>48</v>
      </c>
      <c r="R2290" t="s">
        <v>138</v>
      </c>
      <c r="S2290" t="s">
        <v>139</v>
      </c>
      <c r="T2290" t="s">
        <v>51</v>
      </c>
      <c r="U2290" t="s">
        <v>353</v>
      </c>
      <c r="V2290">
        <v>1.1499999999999999</v>
      </c>
      <c r="W2290" s="1">
        <v>1808.95</v>
      </c>
      <c r="X2290">
        <v>1</v>
      </c>
      <c r="Y2290">
        <v>2.2999999999999998</v>
      </c>
      <c r="Z2290">
        <v>4</v>
      </c>
      <c r="AA2290">
        <v>0.57499999999999996</v>
      </c>
      <c r="AB2290" s="2">
        <v>0</v>
      </c>
      <c r="AC2290" s="1">
        <v>0</v>
      </c>
      <c r="AD2290" s="7">
        <v>43529</v>
      </c>
      <c r="AE2290" s="7">
        <v>43530</v>
      </c>
      <c r="AF2290">
        <v>1</v>
      </c>
      <c r="AG2290" t="s">
        <v>53</v>
      </c>
      <c r="AH2290" s="2">
        <v>0</v>
      </c>
      <c r="AI2290" s="1">
        <v>0</v>
      </c>
      <c r="AJ2290" s="1">
        <v>0</v>
      </c>
      <c r="AK2290" s="60" t="str">
        <f>+IF(Tabla1[[#This Row],[REQUEST_TY]]="SR MANTENIMIENTO CORRECTIVO", "EMERGENCIA", "OTROS")</f>
        <v>EMERGENCIA</v>
      </c>
      <c r="AL2290" s="6" t="str">
        <f>+_xlfn.IFS(Tabla1[[#This Row],[Veces obj]]&lt;=1,"0-1",Tabla1[[#This Row],[Veces obj]]&lt;=2,"1-2",Tabla1[[#This Row],[Veces obj]]&lt;=3,"2-3",TRUE,"&gt;3")</f>
        <v>0-1</v>
      </c>
      <c r="AM2290" s="60" t="str">
        <f>+_xlfn.IFS(MONTH(Tabla1[[#This Row],[MES]])&lt;=3,"Q1",MONTH(Tabla1[[#This Row],[MES]])&lt;=6,"Q2",MONTH(Tabla1[[#This Row],[MES]])&lt;=9,"Q3",TRUE,"Q4")</f>
        <v>Q1</v>
      </c>
      <c r="AN2290" s="15" t="str">
        <f>+IFERROR(VLOOKUP(Tabla1[[#This Row],[CUENTA]],CTAS[],2,0),"OTROS")</f>
        <v>OTROS</v>
      </c>
      <c r="AP2290" s="15" t="str">
        <f>+IFERROR(VLOOKUP(Tabla1[[#This Row],[EMPLEADO]],IS[],3,0),"OTROS")</f>
        <v>OTROS</v>
      </c>
      <c r="AQ2290" s="15" t="str">
        <f>+IFERROR(VLOOKUP(Tabla1[[#This Row],[EMPLEADO]],IS[[NÓMINA]:[INGENIERO]],2,0),"OTROS")</f>
        <v>OTROS</v>
      </c>
    </row>
    <row r="2291" spans="1:43" x14ac:dyDescent="0.25">
      <c r="A2291" t="s">
        <v>7477</v>
      </c>
      <c r="B2291">
        <v>1</v>
      </c>
      <c r="C2291" t="s">
        <v>7484</v>
      </c>
      <c r="D2291" t="s">
        <v>38</v>
      </c>
      <c r="E2291" t="s">
        <v>113</v>
      </c>
      <c r="F2291" t="s">
        <v>7485</v>
      </c>
      <c r="G2291" s="17" t="s">
        <v>7486</v>
      </c>
      <c r="H2291" t="s">
        <v>568</v>
      </c>
      <c r="I2291" t="s">
        <v>43</v>
      </c>
      <c r="J2291" t="s">
        <v>8</v>
      </c>
      <c r="K2291" t="s">
        <v>125</v>
      </c>
      <c r="L2291" t="s">
        <v>7487</v>
      </c>
      <c r="M2291" t="s">
        <v>932</v>
      </c>
      <c r="N2291">
        <v>0</v>
      </c>
      <c r="O2291" t="s">
        <v>47</v>
      </c>
      <c r="P2291">
        <v>889</v>
      </c>
      <c r="Q2291" t="s">
        <v>48</v>
      </c>
      <c r="R2291" t="s">
        <v>49</v>
      </c>
      <c r="S2291" t="s">
        <v>50</v>
      </c>
      <c r="T2291" t="s">
        <v>51</v>
      </c>
      <c r="U2291" t="s">
        <v>52</v>
      </c>
      <c r="V2291">
        <v>1.05</v>
      </c>
      <c r="W2291" s="1">
        <v>750.75000000000011</v>
      </c>
      <c r="X2291">
        <v>1</v>
      </c>
      <c r="Y2291">
        <v>1.5</v>
      </c>
      <c r="Z2291">
        <v>5</v>
      </c>
      <c r="AA2291">
        <v>0.3</v>
      </c>
      <c r="AB2291" s="2">
        <v>0</v>
      </c>
      <c r="AC2291" s="1">
        <v>0</v>
      </c>
      <c r="AD2291" s="7">
        <v>43523</v>
      </c>
      <c r="AE2291" s="7">
        <v>43525</v>
      </c>
      <c r="AF2291">
        <v>2</v>
      </c>
      <c r="AG2291" t="s">
        <v>1680</v>
      </c>
      <c r="AH2291" s="2">
        <v>0.25</v>
      </c>
      <c r="AI2291" s="1">
        <v>-178.75000000000003</v>
      </c>
      <c r="AJ2291" s="1">
        <v>0</v>
      </c>
      <c r="AK2291" s="60" t="str">
        <f>+IF(Tabla1[[#This Row],[REQUEST_TY]]="SR MANTENIMIENTO CORRECTIVO", "EMERGENCIA", "OTROS")</f>
        <v>EMERGENCIA</v>
      </c>
      <c r="AL2291" s="6" t="str">
        <f>+_xlfn.IFS(Tabla1[[#This Row],[Veces obj]]&lt;=1,"0-1",Tabla1[[#This Row],[Veces obj]]&lt;=2,"1-2",Tabla1[[#This Row],[Veces obj]]&lt;=3,"2-3",TRUE,"&gt;3")</f>
        <v>0-1</v>
      </c>
      <c r="AM2291" s="60" t="str">
        <f>+_xlfn.IFS(MONTH(Tabla1[[#This Row],[MES]])&lt;=3,"Q1",MONTH(Tabla1[[#This Row],[MES]])&lt;=6,"Q2",MONTH(Tabla1[[#This Row],[MES]])&lt;=9,"Q3",TRUE,"Q4")</f>
        <v>Q1</v>
      </c>
      <c r="AN2291" s="15" t="str">
        <f>+IFERROR(VLOOKUP(Tabla1[[#This Row],[CUENTA]],CTAS[],2,0),"OTROS")</f>
        <v>OTROS</v>
      </c>
      <c r="AP2291" s="15" t="str">
        <f>+IFERROR(VLOOKUP(Tabla1[[#This Row],[EMPLEADO]],IS[],3,0),"OTROS")</f>
        <v>OTROS</v>
      </c>
      <c r="AQ2291" s="15" t="str">
        <f>+IFERROR(VLOOKUP(Tabla1[[#This Row],[EMPLEADO]],IS[[NÓMINA]:[INGENIERO]],2,0),"OTROS")</f>
        <v>OTROS</v>
      </c>
    </row>
    <row r="2292" spans="1:43" x14ac:dyDescent="0.25">
      <c r="A2292" t="s">
        <v>7477</v>
      </c>
      <c r="B2292">
        <v>1</v>
      </c>
      <c r="C2292" t="s">
        <v>7488</v>
      </c>
      <c r="D2292" t="s">
        <v>38</v>
      </c>
      <c r="E2292" t="s">
        <v>1784</v>
      </c>
      <c r="F2292" t="s">
        <v>7489</v>
      </c>
      <c r="G2292" s="17" t="s">
        <v>4014</v>
      </c>
      <c r="H2292" t="s">
        <v>106</v>
      </c>
      <c r="I2292" t="s">
        <v>43</v>
      </c>
      <c r="J2292" t="s">
        <v>8</v>
      </c>
      <c r="K2292" t="s">
        <v>4015</v>
      </c>
      <c r="L2292" t="s">
        <v>4016</v>
      </c>
      <c r="M2292" t="s">
        <v>46</v>
      </c>
      <c r="N2292">
        <v>0</v>
      </c>
      <c r="O2292" t="s">
        <v>47</v>
      </c>
      <c r="P2292">
        <v>36</v>
      </c>
      <c r="Q2292" t="s">
        <v>82</v>
      </c>
      <c r="R2292" t="s">
        <v>1789</v>
      </c>
      <c r="S2292" t="s">
        <v>110</v>
      </c>
      <c r="T2292" t="s">
        <v>51</v>
      </c>
      <c r="U2292" t="s">
        <v>3326</v>
      </c>
      <c r="V2292">
        <v>1.1499999999999999</v>
      </c>
      <c r="W2292" s="1">
        <v>2466.75</v>
      </c>
      <c r="X2292">
        <v>1</v>
      </c>
      <c r="Y2292">
        <v>1.46</v>
      </c>
      <c r="Z2292">
        <v>3</v>
      </c>
      <c r="AA2292">
        <v>0.48666666666666664</v>
      </c>
      <c r="AB2292" s="2">
        <v>0</v>
      </c>
      <c r="AC2292" s="1">
        <v>0</v>
      </c>
      <c r="AD2292" s="7">
        <v>43524</v>
      </c>
      <c r="AE2292" s="7">
        <v>43525</v>
      </c>
      <c r="AF2292">
        <v>1</v>
      </c>
      <c r="AG2292" t="s">
        <v>53</v>
      </c>
      <c r="AH2292" s="2">
        <v>0</v>
      </c>
      <c r="AI2292" s="1">
        <v>0</v>
      </c>
      <c r="AJ2292" s="1">
        <v>0</v>
      </c>
      <c r="AK2292" s="60" t="str">
        <f>+IF(Tabla1[[#This Row],[REQUEST_TY]]="SR MANTENIMIENTO CORRECTIVO", "EMERGENCIA", "OTROS")</f>
        <v>EMERGENCIA</v>
      </c>
      <c r="AL2292" s="6" t="str">
        <f>+_xlfn.IFS(Tabla1[[#This Row],[Veces obj]]&lt;=1,"0-1",Tabla1[[#This Row],[Veces obj]]&lt;=2,"1-2",Tabla1[[#This Row],[Veces obj]]&lt;=3,"2-3",TRUE,"&gt;3")</f>
        <v>0-1</v>
      </c>
      <c r="AM2292" s="60" t="str">
        <f>+_xlfn.IFS(MONTH(Tabla1[[#This Row],[MES]])&lt;=3,"Q1",MONTH(Tabla1[[#This Row],[MES]])&lt;=6,"Q2",MONTH(Tabla1[[#This Row],[MES]])&lt;=9,"Q3",TRUE,"Q4")</f>
        <v>Q1</v>
      </c>
      <c r="AN2292" s="15" t="str">
        <f>+IFERROR(VLOOKUP(Tabla1[[#This Row],[CUENTA]],CTAS[],2,0),"OTROS")</f>
        <v>OTROS</v>
      </c>
      <c r="AP2292" s="15" t="str">
        <f>+IFERROR(VLOOKUP(Tabla1[[#This Row],[EMPLEADO]],IS[],3,0),"OTROS")</f>
        <v>OTROS</v>
      </c>
      <c r="AQ2292" s="15" t="str">
        <f>+IFERROR(VLOOKUP(Tabla1[[#This Row],[EMPLEADO]],IS[[NÓMINA]:[INGENIERO]],2,0),"OTROS")</f>
        <v>OTROS</v>
      </c>
    </row>
    <row r="2293" spans="1:43" x14ac:dyDescent="0.25">
      <c r="A2293" t="s">
        <v>7477</v>
      </c>
      <c r="B2293">
        <v>1</v>
      </c>
      <c r="C2293" t="s">
        <v>7490</v>
      </c>
      <c r="D2293" t="s">
        <v>38</v>
      </c>
      <c r="E2293" t="s">
        <v>258</v>
      </c>
      <c r="F2293" t="s">
        <v>7491</v>
      </c>
      <c r="G2293" s="17" t="s">
        <v>7492</v>
      </c>
      <c r="H2293" t="s">
        <v>740</v>
      </c>
      <c r="I2293" t="s">
        <v>43</v>
      </c>
      <c r="J2293" t="s">
        <v>8</v>
      </c>
      <c r="K2293" t="s">
        <v>102</v>
      </c>
      <c r="L2293" t="s">
        <v>1471</v>
      </c>
      <c r="M2293" t="s">
        <v>1150</v>
      </c>
      <c r="N2293">
        <v>0</v>
      </c>
      <c r="O2293" t="s">
        <v>47</v>
      </c>
      <c r="P2293">
        <v>71</v>
      </c>
      <c r="Q2293" t="s">
        <v>48</v>
      </c>
      <c r="R2293" t="s">
        <v>138</v>
      </c>
      <c r="S2293" t="s">
        <v>139</v>
      </c>
      <c r="T2293" t="s">
        <v>51</v>
      </c>
      <c r="U2293" t="s">
        <v>353</v>
      </c>
      <c r="V2293">
        <v>1.1499999999999999</v>
      </c>
      <c r="W2293" s="1">
        <v>1808.95</v>
      </c>
      <c r="X2293">
        <v>1</v>
      </c>
      <c r="Y2293">
        <v>1.33</v>
      </c>
      <c r="Z2293">
        <v>4</v>
      </c>
      <c r="AA2293">
        <v>0.33250000000000002</v>
      </c>
      <c r="AB2293" s="2">
        <v>0</v>
      </c>
      <c r="AC2293" s="1">
        <v>0</v>
      </c>
      <c r="AD2293" s="7">
        <v>43539</v>
      </c>
      <c r="AE2293" s="7">
        <v>43543</v>
      </c>
      <c r="AF2293">
        <v>1</v>
      </c>
      <c r="AG2293" t="s">
        <v>53</v>
      </c>
      <c r="AH2293" s="2">
        <v>0</v>
      </c>
      <c r="AI2293" s="1">
        <v>0</v>
      </c>
      <c r="AJ2293" s="1">
        <v>0</v>
      </c>
      <c r="AK2293" s="60" t="str">
        <f>+IF(Tabla1[[#This Row],[REQUEST_TY]]="SR MANTENIMIENTO CORRECTIVO", "EMERGENCIA", "OTROS")</f>
        <v>EMERGENCIA</v>
      </c>
      <c r="AL2293" s="6" t="str">
        <f>+_xlfn.IFS(Tabla1[[#This Row],[Veces obj]]&lt;=1,"0-1",Tabla1[[#This Row],[Veces obj]]&lt;=2,"1-2",Tabla1[[#This Row],[Veces obj]]&lt;=3,"2-3",TRUE,"&gt;3")</f>
        <v>0-1</v>
      </c>
      <c r="AM2293" s="60" t="str">
        <f>+_xlfn.IFS(MONTH(Tabla1[[#This Row],[MES]])&lt;=3,"Q1",MONTH(Tabla1[[#This Row],[MES]])&lt;=6,"Q2",MONTH(Tabla1[[#This Row],[MES]])&lt;=9,"Q3",TRUE,"Q4")</f>
        <v>Q1</v>
      </c>
      <c r="AN2293" s="15" t="str">
        <f>+IFERROR(VLOOKUP(Tabla1[[#This Row],[CUENTA]],CTAS[],2,0),"OTROS")</f>
        <v>OTROS</v>
      </c>
      <c r="AP2293" s="15" t="str">
        <f>+IFERROR(VLOOKUP(Tabla1[[#This Row],[EMPLEADO]],IS[],3,0),"OTROS")</f>
        <v>OTROS</v>
      </c>
      <c r="AQ2293" s="15" t="str">
        <f>+IFERROR(VLOOKUP(Tabla1[[#This Row],[EMPLEADO]],IS[[NÓMINA]:[INGENIERO]],2,0),"OTROS")</f>
        <v>OTROS</v>
      </c>
    </row>
    <row r="2294" spans="1:43" x14ac:dyDescent="0.25">
      <c r="A2294" t="s">
        <v>7477</v>
      </c>
      <c r="B2294">
        <v>1</v>
      </c>
      <c r="C2294" t="s">
        <v>7493</v>
      </c>
      <c r="D2294" t="s">
        <v>38</v>
      </c>
      <c r="E2294" t="s">
        <v>217</v>
      </c>
      <c r="F2294" t="s">
        <v>7494</v>
      </c>
      <c r="G2294" s="17" t="s">
        <v>7495</v>
      </c>
      <c r="H2294" t="s">
        <v>79</v>
      </c>
      <c r="I2294" t="s">
        <v>43</v>
      </c>
      <c r="J2294" t="s">
        <v>8</v>
      </c>
      <c r="K2294" t="s">
        <v>59</v>
      </c>
      <c r="L2294" t="s">
        <v>1941</v>
      </c>
      <c r="M2294" t="s">
        <v>530</v>
      </c>
      <c r="N2294">
        <v>0</v>
      </c>
      <c r="O2294" t="s">
        <v>47</v>
      </c>
      <c r="P2294">
        <v>92</v>
      </c>
      <c r="Q2294" t="s">
        <v>48</v>
      </c>
      <c r="R2294" t="s">
        <v>223</v>
      </c>
      <c r="S2294" t="s">
        <v>139</v>
      </c>
      <c r="T2294" t="s">
        <v>51</v>
      </c>
      <c r="U2294" t="s">
        <v>353</v>
      </c>
      <c r="V2294">
        <v>1.1499999999999999</v>
      </c>
      <c r="W2294" s="1">
        <v>1808.95</v>
      </c>
      <c r="X2294">
        <v>1</v>
      </c>
      <c r="Y2294">
        <v>1.63</v>
      </c>
      <c r="Z2294">
        <v>4</v>
      </c>
      <c r="AA2294">
        <v>0.40749999999999997</v>
      </c>
      <c r="AB2294" s="2">
        <v>0</v>
      </c>
      <c r="AC2294" s="1">
        <v>0</v>
      </c>
      <c r="AD2294" s="7">
        <v>43530</v>
      </c>
      <c r="AE2294" s="7">
        <v>43530</v>
      </c>
      <c r="AF2294">
        <v>0</v>
      </c>
      <c r="AG2294" t="s">
        <v>53</v>
      </c>
      <c r="AH2294" s="2">
        <v>0</v>
      </c>
      <c r="AI2294" s="1">
        <v>0</v>
      </c>
      <c r="AJ2294" s="1">
        <v>0</v>
      </c>
      <c r="AK2294" s="60" t="str">
        <f>+IF(Tabla1[[#This Row],[REQUEST_TY]]="SR MANTENIMIENTO CORRECTIVO", "EMERGENCIA", "OTROS")</f>
        <v>EMERGENCIA</v>
      </c>
      <c r="AL2294" s="6" t="str">
        <f>+_xlfn.IFS(Tabla1[[#This Row],[Veces obj]]&lt;=1,"0-1",Tabla1[[#This Row],[Veces obj]]&lt;=2,"1-2",Tabla1[[#This Row],[Veces obj]]&lt;=3,"2-3",TRUE,"&gt;3")</f>
        <v>0-1</v>
      </c>
      <c r="AM2294" s="60" t="str">
        <f>+_xlfn.IFS(MONTH(Tabla1[[#This Row],[MES]])&lt;=3,"Q1",MONTH(Tabla1[[#This Row],[MES]])&lt;=6,"Q2",MONTH(Tabla1[[#This Row],[MES]])&lt;=9,"Q3",TRUE,"Q4")</f>
        <v>Q1</v>
      </c>
      <c r="AN2294" s="15" t="str">
        <f>+IFERROR(VLOOKUP(Tabla1[[#This Row],[CUENTA]],CTAS[],2,0),"OTROS")</f>
        <v>OTROS</v>
      </c>
      <c r="AP2294" s="15" t="str">
        <f>+IFERROR(VLOOKUP(Tabla1[[#This Row],[EMPLEADO]],IS[],3,0),"OTROS")</f>
        <v>OTROS</v>
      </c>
      <c r="AQ2294" s="15" t="str">
        <f>+IFERROR(VLOOKUP(Tabla1[[#This Row],[EMPLEADO]],IS[[NÓMINA]:[INGENIERO]],2,0),"OTROS")</f>
        <v>OTROS</v>
      </c>
    </row>
    <row r="2295" spans="1:43" x14ac:dyDescent="0.25">
      <c r="A2295" t="s">
        <v>7477</v>
      </c>
      <c r="B2295">
        <v>1</v>
      </c>
      <c r="C2295" t="s">
        <v>7433</v>
      </c>
      <c r="D2295" t="s">
        <v>38</v>
      </c>
      <c r="E2295" t="s">
        <v>725</v>
      </c>
      <c r="F2295" t="s">
        <v>7434</v>
      </c>
      <c r="G2295" s="17" t="s">
        <v>3013</v>
      </c>
      <c r="H2295" t="s">
        <v>220</v>
      </c>
      <c r="I2295" t="s">
        <v>43</v>
      </c>
      <c r="J2295" t="s">
        <v>8</v>
      </c>
      <c r="K2295" t="s">
        <v>102</v>
      </c>
      <c r="L2295" t="s">
        <v>1906</v>
      </c>
      <c r="M2295" t="s">
        <v>1501</v>
      </c>
      <c r="N2295">
        <v>0</v>
      </c>
      <c r="O2295" t="s">
        <v>47</v>
      </c>
      <c r="P2295">
        <v>10</v>
      </c>
      <c r="Q2295" t="s">
        <v>194</v>
      </c>
      <c r="R2295" t="s">
        <v>223</v>
      </c>
      <c r="S2295" t="s">
        <v>139</v>
      </c>
      <c r="T2295" t="s">
        <v>51</v>
      </c>
      <c r="U2295" t="s">
        <v>224</v>
      </c>
      <c r="V2295">
        <v>0.8</v>
      </c>
      <c r="W2295" s="1">
        <v>1258.4000000000003</v>
      </c>
      <c r="X2295">
        <v>1</v>
      </c>
      <c r="Y2295">
        <v>5.37</v>
      </c>
      <c r="Z2295">
        <v>4</v>
      </c>
      <c r="AA2295">
        <v>1.3425</v>
      </c>
      <c r="AB2295" s="2">
        <v>8.5625000000000007E-2</v>
      </c>
      <c r="AC2295" s="1">
        <v>-134.68812500000004</v>
      </c>
      <c r="AD2295" s="7">
        <v>43524</v>
      </c>
      <c r="AE2295" s="7">
        <v>43525</v>
      </c>
      <c r="AF2295">
        <v>1</v>
      </c>
      <c r="AG2295" t="s">
        <v>53</v>
      </c>
      <c r="AH2295" s="2">
        <v>0</v>
      </c>
      <c r="AI2295" s="1">
        <v>0</v>
      </c>
      <c r="AJ2295" s="1">
        <v>0</v>
      </c>
      <c r="AK2295" s="60" t="str">
        <f>+IF(Tabla1[[#This Row],[REQUEST_TY]]="SR MANTENIMIENTO CORRECTIVO", "EMERGENCIA", "OTROS")</f>
        <v>EMERGENCIA</v>
      </c>
      <c r="AL2295" s="6" t="str">
        <f>+_xlfn.IFS(Tabla1[[#This Row],[Veces obj]]&lt;=1,"0-1",Tabla1[[#This Row],[Veces obj]]&lt;=2,"1-2",Tabla1[[#This Row],[Veces obj]]&lt;=3,"2-3",TRUE,"&gt;3")</f>
        <v>1-2</v>
      </c>
      <c r="AM2295" s="60" t="str">
        <f>+_xlfn.IFS(MONTH(Tabla1[[#This Row],[MES]])&lt;=3,"Q1",MONTH(Tabla1[[#This Row],[MES]])&lt;=6,"Q2",MONTH(Tabla1[[#This Row],[MES]])&lt;=9,"Q3",TRUE,"Q4")</f>
        <v>Q1</v>
      </c>
      <c r="AN2295" s="15" t="str">
        <f>+IFERROR(VLOOKUP(Tabla1[[#This Row],[CUENTA]],CTAS[],2,0),"OTROS")</f>
        <v>OTROS</v>
      </c>
      <c r="AP2295" s="15" t="str">
        <f>+IFERROR(VLOOKUP(Tabla1[[#This Row],[EMPLEADO]],IS[],3,0),"OTROS")</f>
        <v>OTROS</v>
      </c>
      <c r="AQ2295" s="15" t="str">
        <f>+IFERROR(VLOOKUP(Tabla1[[#This Row],[EMPLEADO]],IS[[NÓMINA]:[INGENIERO]],2,0),"OTROS")</f>
        <v>OTROS</v>
      </c>
    </row>
    <row r="2296" spans="1:43" x14ac:dyDescent="0.25">
      <c r="A2296" t="s">
        <v>7477</v>
      </c>
      <c r="B2296">
        <v>1</v>
      </c>
      <c r="C2296" t="s">
        <v>7496</v>
      </c>
      <c r="D2296" t="s">
        <v>38</v>
      </c>
      <c r="E2296" t="s">
        <v>850</v>
      </c>
      <c r="F2296" t="s">
        <v>7497</v>
      </c>
      <c r="G2296" s="17" t="s">
        <v>6041</v>
      </c>
      <c r="H2296" t="s">
        <v>79</v>
      </c>
      <c r="I2296" t="s">
        <v>43</v>
      </c>
      <c r="J2296" t="s">
        <v>8</v>
      </c>
      <c r="K2296" t="s">
        <v>6042</v>
      </c>
      <c r="L2296" t="s">
        <v>6043</v>
      </c>
      <c r="M2296" t="s">
        <v>1482</v>
      </c>
      <c r="N2296">
        <v>0</v>
      </c>
      <c r="O2296" t="s">
        <v>47</v>
      </c>
      <c r="P2296">
        <v>4</v>
      </c>
      <c r="Q2296" t="s">
        <v>207</v>
      </c>
      <c r="R2296" t="s">
        <v>242</v>
      </c>
      <c r="S2296" t="s">
        <v>64</v>
      </c>
      <c r="T2296" t="s">
        <v>51</v>
      </c>
      <c r="U2296" t="s">
        <v>209</v>
      </c>
      <c r="V2296">
        <v>0</v>
      </c>
      <c r="W2296" s="1">
        <v>0</v>
      </c>
      <c r="X2296">
        <v>1</v>
      </c>
      <c r="Y2296">
        <v>3.2</v>
      </c>
      <c r="Z2296">
        <v>5</v>
      </c>
      <c r="AA2296">
        <v>0.64</v>
      </c>
      <c r="AB2296" s="2">
        <v>0</v>
      </c>
      <c r="AC2296" s="1">
        <v>0</v>
      </c>
      <c r="AD2296" s="7">
        <v>43524</v>
      </c>
      <c r="AE2296" s="7">
        <v>43525</v>
      </c>
      <c r="AF2296">
        <v>1</v>
      </c>
      <c r="AG2296" t="s">
        <v>53</v>
      </c>
      <c r="AH2296" s="2">
        <v>0</v>
      </c>
      <c r="AI2296" s="1">
        <v>0</v>
      </c>
      <c r="AJ2296" s="1">
        <v>0</v>
      </c>
      <c r="AK2296" s="60" t="str">
        <f>+IF(Tabla1[[#This Row],[REQUEST_TY]]="SR MANTENIMIENTO CORRECTIVO", "EMERGENCIA", "OTROS")</f>
        <v>EMERGENCIA</v>
      </c>
      <c r="AL2296" s="6" t="str">
        <f>+_xlfn.IFS(Tabla1[[#This Row],[Veces obj]]&lt;=1,"0-1",Tabla1[[#This Row],[Veces obj]]&lt;=2,"1-2",Tabla1[[#This Row],[Veces obj]]&lt;=3,"2-3",TRUE,"&gt;3")</f>
        <v>0-1</v>
      </c>
      <c r="AM2296" s="60" t="str">
        <f>+_xlfn.IFS(MONTH(Tabla1[[#This Row],[MES]])&lt;=3,"Q1",MONTH(Tabla1[[#This Row],[MES]])&lt;=6,"Q2",MONTH(Tabla1[[#This Row],[MES]])&lt;=9,"Q3",TRUE,"Q4")</f>
        <v>Q1</v>
      </c>
      <c r="AN2296" s="15" t="str">
        <f>+IFERROR(VLOOKUP(Tabla1[[#This Row],[CUENTA]],CTAS[],2,0),"OTROS")</f>
        <v>OTROS</v>
      </c>
      <c r="AP2296" s="15" t="str">
        <f>+IFERROR(VLOOKUP(Tabla1[[#This Row],[EMPLEADO]],IS[],3,0),"OTROS")</f>
        <v>OTROS</v>
      </c>
      <c r="AQ2296" s="15" t="str">
        <f>+IFERROR(VLOOKUP(Tabla1[[#This Row],[EMPLEADO]],IS[[NÓMINA]:[INGENIERO]],2,0),"OTROS")</f>
        <v>OTROS</v>
      </c>
    </row>
    <row r="2297" spans="1:43" x14ac:dyDescent="0.25">
      <c r="A2297" t="s">
        <v>7477</v>
      </c>
      <c r="B2297">
        <v>1</v>
      </c>
      <c r="C2297" t="s">
        <v>7498</v>
      </c>
      <c r="D2297" t="s">
        <v>38</v>
      </c>
      <c r="E2297" t="s">
        <v>894</v>
      </c>
      <c r="F2297" t="s">
        <v>7499</v>
      </c>
      <c r="G2297" s="17" t="s">
        <v>7500</v>
      </c>
      <c r="H2297" t="s">
        <v>213</v>
      </c>
      <c r="I2297" t="s">
        <v>43</v>
      </c>
      <c r="J2297" t="s">
        <v>8</v>
      </c>
      <c r="K2297" t="s">
        <v>7501</v>
      </c>
      <c r="L2297" t="s">
        <v>7502</v>
      </c>
      <c r="M2297" t="s">
        <v>215</v>
      </c>
      <c r="N2297">
        <v>0</v>
      </c>
      <c r="O2297" t="s">
        <v>47</v>
      </c>
      <c r="P2297">
        <v>96</v>
      </c>
      <c r="Q2297" t="s">
        <v>48</v>
      </c>
      <c r="R2297" t="s">
        <v>899</v>
      </c>
      <c r="S2297" t="s">
        <v>110</v>
      </c>
      <c r="T2297" t="s">
        <v>51</v>
      </c>
      <c r="U2297" t="s">
        <v>111</v>
      </c>
      <c r="V2297">
        <v>1.2</v>
      </c>
      <c r="W2297" s="1">
        <v>2574</v>
      </c>
      <c r="X2297">
        <v>1</v>
      </c>
      <c r="Y2297">
        <v>1.2</v>
      </c>
      <c r="Z2297">
        <v>3</v>
      </c>
      <c r="AA2297">
        <v>0.39999999999999997</v>
      </c>
      <c r="AB2297" s="2">
        <v>0</v>
      </c>
      <c r="AC2297" s="1">
        <v>0</v>
      </c>
      <c r="AD2297" s="7">
        <v>43524</v>
      </c>
      <c r="AE2297" s="7">
        <v>43525</v>
      </c>
      <c r="AF2297">
        <v>1</v>
      </c>
      <c r="AG2297" t="s">
        <v>53</v>
      </c>
      <c r="AH2297" s="2">
        <v>0</v>
      </c>
      <c r="AI2297" s="1">
        <v>0</v>
      </c>
      <c r="AJ2297" s="1">
        <v>0</v>
      </c>
      <c r="AK2297" s="60" t="str">
        <f>+IF(Tabla1[[#This Row],[REQUEST_TY]]="SR MANTENIMIENTO CORRECTIVO", "EMERGENCIA", "OTROS")</f>
        <v>EMERGENCIA</v>
      </c>
      <c r="AL2297" s="6" t="str">
        <f>+_xlfn.IFS(Tabla1[[#This Row],[Veces obj]]&lt;=1,"0-1",Tabla1[[#This Row],[Veces obj]]&lt;=2,"1-2",Tabla1[[#This Row],[Veces obj]]&lt;=3,"2-3",TRUE,"&gt;3")</f>
        <v>0-1</v>
      </c>
      <c r="AM2297" s="60" t="str">
        <f>+_xlfn.IFS(MONTH(Tabla1[[#This Row],[MES]])&lt;=3,"Q1",MONTH(Tabla1[[#This Row],[MES]])&lt;=6,"Q2",MONTH(Tabla1[[#This Row],[MES]])&lt;=9,"Q3",TRUE,"Q4")</f>
        <v>Q1</v>
      </c>
      <c r="AN2297" s="15" t="str">
        <f>+IFERROR(VLOOKUP(Tabla1[[#This Row],[CUENTA]],CTAS[],2,0),"OTROS")</f>
        <v>OTROS</v>
      </c>
      <c r="AP2297" s="15" t="str">
        <f>+IFERROR(VLOOKUP(Tabla1[[#This Row],[EMPLEADO]],IS[],3,0),"OTROS")</f>
        <v>OTROS</v>
      </c>
      <c r="AQ2297" s="15" t="str">
        <f>+IFERROR(VLOOKUP(Tabla1[[#This Row],[EMPLEADO]],IS[[NÓMINA]:[INGENIERO]],2,0),"OTROS")</f>
        <v>OTROS</v>
      </c>
    </row>
    <row r="2298" spans="1:43" x14ac:dyDescent="0.25">
      <c r="A2298" t="s">
        <v>7477</v>
      </c>
      <c r="B2298">
        <v>1</v>
      </c>
      <c r="C2298" t="s">
        <v>7503</v>
      </c>
      <c r="D2298" t="s">
        <v>38</v>
      </c>
      <c r="E2298" t="s">
        <v>1015</v>
      </c>
      <c r="F2298" t="s">
        <v>7504</v>
      </c>
      <c r="G2298" s="17" t="s">
        <v>2422</v>
      </c>
      <c r="H2298" t="s">
        <v>471</v>
      </c>
      <c r="I2298" t="s">
        <v>43</v>
      </c>
      <c r="J2298" t="s">
        <v>8</v>
      </c>
      <c r="K2298" t="s">
        <v>59</v>
      </c>
      <c r="L2298" t="s">
        <v>1768</v>
      </c>
      <c r="M2298" t="s">
        <v>310</v>
      </c>
      <c r="N2298">
        <v>0</v>
      </c>
      <c r="O2298" t="s">
        <v>47</v>
      </c>
      <c r="P2298">
        <v>7</v>
      </c>
      <c r="Q2298" t="s">
        <v>194</v>
      </c>
      <c r="R2298" t="s">
        <v>317</v>
      </c>
      <c r="S2298" t="s">
        <v>318</v>
      </c>
      <c r="T2298" t="s">
        <v>51</v>
      </c>
      <c r="U2298" t="s">
        <v>224</v>
      </c>
      <c r="V2298">
        <v>0.8</v>
      </c>
      <c r="W2298" s="1">
        <v>1258.4000000000003</v>
      </c>
      <c r="X2298">
        <v>1</v>
      </c>
      <c r="Y2298">
        <v>0.33</v>
      </c>
      <c r="Z2298">
        <v>4</v>
      </c>
      <c r="AA2298">
        <v>8.2500000000000004E-2</v>
      </c>
      <c r="AB2298" s="2">
        <v>0</v>
      </c>
      <c r="AC2298" s="1">
        <v>0</v>
      </c>
      <c r="AD2298" s="7">
        <v>43515</v>
      </c>
      <c r="AE2298" s="7">
        <v>43528</v>
      </c>
      <c r="AF2298">
        <v>9</v>
      </c>
      <c r="AG2298" t="s">
        <v>3648</v>
      </c>
      <c r="AH2298" s="2">
        <v>1</v>
      </c>
      <c r="AI2298" s="1">
        <v>-1573.0000000000002</v>
      </c>
      <c r="AJ2298" s="1">
        <v>0</v>
      </c>
      <c r="AK2298" s="60" t="str">
        <f>+IF(Tabla1[[#This Row],[REQUEST_TY]]="SR MANTENIMIENTO CORRECTIVO", "EMERGENCIA", "OTROS")</f>
        <v>EMERGENCIA</v>
      </c>
      <c r="AL2298" s="6" t="str">
        <f>+_xlfn.IFS(Tabla1[[#This Row],[Veces obj]]&lt;=1,"0-1",Tabla1[[#This Row],[Veces obj]]&lt;=2,"1-2",Tabla1[[#This Row],[Veces obj]]&lt;=3,"2-3",TRUE,"&gt;3")</f>
        <v>0-1</v>
      </c>
      <c r="AM2298" s="60" t="str">
        <f>+_xlfn.IFS(MONTH(Tabla1[[#This Row],[MES]])&lt;=3,"Q1",MONTH(Tabla1[[#This Row],[MES]])&lt;=6,"Q2",MONTH(Tabla1[[#This Row],[MES]])&lt;=9,"Q3",TRUE,"Q4")</f>
        <v>Q1</v>
      </c>
      <c r="AN2298" s="15" t="str">
        <f>+IFERROR(VLOOKUP(Tabla1[[#This Row],[CUENTA]],CTAS[],2,0),"OTROS")</f>
        <v>OTROS</v>
      </c>
      <c r="AP2298" s="15" t="str">
        <f>+IFERROR(VLOOKUP(Tabla1[[#This Row],[EMPLEADO]],IS[],3,0),"OTROS")</f>
        <v>OTROS</v>
      </c>
      <c r="AQ2298" s="15" t="str">
        <f>+IFERROR(VLOOKUP(Tabla1[[#This Row],[EMPLEADO]],IS[[NÓMINA]:[INGENIERO]],2,0),"OTROS")</f>
        <v>OTROS</v>
      </c>
    </row>
    <row r="2299" spans="1:43" x14ac:dyDescent="0.25">
      <c r="A2299" t="s">
        <v>7477</v>
      </c>
      <c r="B2299">
        <v>1</v>
      </c>
      <c r="C2299" t="s">
        <v>7505</v>
      </c>
      <c r="D2299" t="s">
        <v>38</v>
      </c>
      <c r="E2299" t="s">
        <v>583</v>
      </c>
      <c r="F2299" t="s">
        <v>7506</v>
      </c>
      <c r="G2299" s="17" t="s">
        <v>5689</v>
      </c>
      <c r="H2299" t="s">
        <v>574</v>
      </c>
      <c r="I2299" t="s">
        <v>43</v>
      </c>
      <c r="J2299" t="s">
        <v>8</v>
      </c>
      <c r="K2299" t="s">
        <v>5690</v>
      </c>
      <c r="L2299" t="s">
        <v>5691</v>
      </c>
      <c r="M2299" t="s">
        <v>4211</v>
      </c>
      <c r="N2299">
        <v>0</v>
      </c>
      <c r="O2299" t="s">
        <v>47</v>
      </c>
      <c r="P2299">
        <v>8</v>
      </c>
      <c r="Q2299" t="s">
        <v>194</v>
      </c>
      <c r="R2299" t="s">
        <v>95</v>
      </c>
      <c r="S2299" t="s">
        <v>64</v>
      </c>
      <c r="T2299" t="s">
        <v>208</v>
      </c>
      <c r="U2299" t="s">
        <v>195</v>
      </c>
      <c r="V2299">
        <v>0.6</v>
      </c>
      <c r="W2299" s="1">
        <v>819</v>
      </c>
      <c r="X2299">
        <v>1</v>
      </c>
      <c r="Y2299">
        <v>9.3699999999999992</v>
      </c>
      <c r="Z2299">
        <v>9</v>
      </c>
      <c r="AA2299">
        <v>1.0411111111111111</v>
      </c>
      <c r="AB2299" s="2">
        <v>1.0277777777777775E-2</v>
      </c>
      <c r="AC2299" s="1">
        <v>-14.029166666666661</v>
      </c>
      <c r="AD2299" s="7">
        <v>43531</v>
      </c>
      <c r="AE2299" s="7">
        <v>43531</v>
      </c>
      <c r="AF2299">
        <v>0</v>
      </c>
      <c r="AG2299" t="s">
        <v>53</v>
      </c>
      <c r="AH2299" s="2">
        <v>0</v>
      </c>
      <c r="AI2299" s="1">
        <v>0</v>
      </c>
      <c r="AJ2299" s="1">
        <v>0</v>
      </c>
      <c r="AK2299" s="60" t="str">
        <f>+IF(Tabla1[[#This Row],[REQUEST_TY]]="SR MANTENIMIENTO CORRECTIVO", "EMERGENCIA", "OTROS")</f>
        <v>EMERGENCIA</v>
      </c>
      <c r="AL2299" s="6" t="str">
        <f>+_xlfn.IFS(Tabla1[[#This Row],[Veces obj]]&lt;=1,"0-1",Tabla1[[#This Row],[Veces obj]]&lt;=2,"1-2",Tabla1[[#This Row],[Veces obj]]&lt;=3,"2-3",TRUE,"&gt;3")</f>
        <v>1-2</v>
      </c>
      <c r="AM2299" s="60" t="str">
        <f>+_xlfn.IFS(MONTH(Tabla1[[#This Row],[MES]])&lt;=3,"Q1",MONTH(Tabla1[[#This Row],[MES]])&lt;=6,"Q2",MONTH(Tabla1[[#This Row],[MES]])&lt;=9,"Q3",TRUE,"Q4")</f>
        <v>Q1</v>
      </c>
      <c r="AN2299" s="15" t="str">
        <f>+IFERROR(VLOOKUP(Tabla1[[#This Row],[CUENTA]],CTAS[],2,0),"OTROS")</f>
        <v>OTROS</v>
      </c>
      <c r="AP2299" s="15" t="str">
        <f>+IFERROR(VLOOKUP(Tabla1[[#This Row],[EMPLEADO]],IS[],3,0),"OTROS")</f>
        <v>OTROS</v>
      </c>
      <c r="AQ2299" s="15" t="str">
        <f>+IFERROR(VLOOKUP(Tabla1[[#This Row],[EMPLEADO]],IS[[NÓMINA]:[INGENIERO]],2,0),"OTROS")</f>
        <v>OTROS</v>
      </c>
    </row>
    <row r="2300" spans="1:43" x14ac:dyDescent="0.25">
      <c r="A2300" t="s">
        <v>7477</v>
      </c>
      <c r="B2300">
        <v>1</v>
      </c>
      <c r="C2300" t="s">
        <v>7507</v>
      </c>
      <c r="D2300" t="s">
        <v>38</v>
      </c>
      <c r="E2300" t="s">
        <v>7508</v>
      </c>
      <c r="F2300" t="s">
        <v>7509</v>
      </c>
      <c r="G2300" s="17" t="s">
        <v>7510</v>
      </c>
      <c r="H2300" t="s">
        <v>70</v>
      </c>
      <c r="I2300" t="s">
        <v>43</v>
      </c>
      <c r="J2300" t="s">
        <v>8</v>
      </c>
      <c r="K2300" t="s">
        <v>169</v>
      </c>
      <c r="L2300" t="s">
        <v>7511</v>
      </c>
      <c r="M2300" t="s">
        <v>73</v>
      </c>
      <c r="N2300">
        <v>1</v>
      </c>
      <c r="O2300" t="s">
        <v>47</v>
      </c>
      <c r="P2300">
        <v>78</v>
      </c>
      <c r="Q2300" t="s">
        <v>48</v>
      </c>
      <c r="R2300" t="s">
        <v>49</v>
      </c>
      <c r="S2300" t="s">
        <v>50</v>
      </c>
      <c r="T2300" t="s">
        <v>51</v>
      </c>
      <c r="U2300" t="s">
        <v>52</v>
      </c>
      <c r="V2300">
        <v>1.05</v>
      </c>
      <c r="W2300" s="1">
        <v>0</v>
      </c>
      <c r="X2300">
        <v>1</v>
      </c>
      <c r="Y2300">
        <v>0</v>
      </c>
      <c r="Z2300">
        <v>5</v>
      </c>
      <c r="AA2300">
        <v>0</v>
      </c>
      <c r="AB2300" s="2">
        <v>0</v>
      </c>
      <c r="AC2300" s="1">
        <v>0</v>
      </c>
      <c r="AD2300" s="7">
        <v>43537</v>
      </c>
      <c r="AE2300" s="7">
        <v>43538</v>
      </c>
      <c r="AF2300">
        <v>1</v>
      </c>
      <c r="AG2300" t="s">
        <v>53</v>
      </c>
      <c r="AH2300" s="2">
        <v>0</v>
      </c>
      <c r="AI2300" s="1">
        <v>0</v>
      </c>
      <c r="AJ2300" s="1">
        <v>0</v>
      </c>
      <c r="AK2300" s="60" t="str">
        <f>+IF(Tabla1[[#This Row],[REQUEST_TY]]="SR MANTENIMIENTO CORRECTIVO", "EMERGENCIA", "OTROS")</f>
        <v>EMERGENCIA</v>
      </c>
      <c r="AL2300" s="6" t="str">
        <f>+_xlfn.IFS(Tabla1[[#This Row],[Veces obj]]&lt;=1,"0-1",Tabla1[[#This Row],[Veces obj]]&lt;=2,"1-2",Tabla1[[#This Row],[Veces obj]]&lt;=3,"2-3",TRUE,"&gt;3")</f>
        <v>0-1</v>
      </c>
      <c r="AM2300" s="60" t="str">
        <f>+_xlfn.IFS(MONTH(Tabla1[[#This Row],[MES]])&lt;=3,"Q1",MONTH(Tabla1[[#This Row],[MES]])&lt;=6,"Q2",MONTH(Tabla1[[#This Row],[MES]])&lt;=9,"Q3",TRUE,"Q4")</f>
        <v>Q1</v>
      </c>
      <c r="AN2300" s="15" t="str">
        <f>+IFERROR(VLOOKUP(Tabla1[[#This Row],[CUENTA]],CTAS[],2,0),"OTROS")</f>
        <v>OTROS</v>
      </c>
      <c r="AP2300" s="15" t="str">
        <f>+IFERROR(VLOOKUP(Tabla1[[#This Row],[EMPLEADO]],IS[],3,0),"OTROS")</f>
        <v>OTROS</v>
      </c>
      <c r="AQ2300" s="15" t="str">
        <f>+IFERROR(VLOOKUP(Tabla1[[#This Row],[EMPLEADO]],IS[[NÓMINA]:[INGENIERO]],2,0),"OTROS")</f>
        <v>OTROS</v>
      </c>
    </row>
    <row r="2301" spans="1:43" x14ac:dyDescent="0.25">
      <c r="A2301" t="s">
        <v>7477</v>
      </c>
      <c r="B2301">
        <v>1</v>
      </c>
      <c r="C2301" t="s">
        <v>7512</v>
      </c>
      <c r="D2301" t="s">
        <v>38</v>
      </c>
      <c r="E2301" t="s">
        <v>1784</v>
      </c>
      <c r="F2301" t="s">
        <v>7513</v>
      </c>
      <c r="G2301" s="17" t="s">
        <v>3323</v>
      </c>
      <c r="H2301" t="s">
        <v>384</v>
      </c>
      <c r="I2301" t="s">
        <v>43</v>
      </c>
      <c r="J2301" t="s">
        <v>8</v>
      </c>
      <c r="K2301" t="s">
        <v>3324</v>
      </c>
      <c r="L2301" t="s">
        <v>3325</v>
      </c>
      <c r="M2301" t="s">
        <v>736</v>
      </c>
      <c r="N2301">
        <v>0</v>
      </c>
      <c r="O2301" t="s">
        <v>47</v>
      </c>
      <c r="P2301">
        <v>7</v>
      </c>
      <c r="Q2301" t="s">
        <v>194</v>
      </c>
      <c r="R2301" t="s">
        <v>1789</v>
      </c>
      <c r="S2301" t="s">
        <v>110</v>
      </c>
      <c r="T2301" t="s">
        <v>51</v>
      </c>
      <c r="U2301" t="s">
        <v>1885</v>
      </c>
      <c r="V2301">
        <v>1.05</v>
      </c>
      <c r="W2301" s="1">
        <v>2252.25</v>
      </c>
      <c r="X2301">
        <v>1</v>
      </c>
      <c r="Y2301">
        <v>1.63</v>
      </c>
      <c r="Z2301">
        <v>3</v>
      </c>
      <c r="AA2301">
        <v>0.54333333333333333</v>
      </c>
      <c r="AB2301" s="2">
        <v>0</v>
      </c>
      <c r="AC2301" s="1">
        <v>0</v>
      </c>
      <c r="AD2301" s="7">
        <v>43531</v>
      </c>
      <c r="AE2301" s="7">
        <v>43531</v>
      </c>
      <c r="AF2301">
        <v>0</v>
      </c>
      <c r="AG2301" t="s">
        <v>53</v>
      </c>
      <c r="AH2301" s="2">
        <v>0</v>
      </c>
      <c r="AI2301" s="1">
        <v>0</v>
      </c>
      <c r="AJ2301" s="1">
        <v>0</v>
      </c>
      <c r="AK2301" s="60" t="str">
        <f>+IF(Tabla1[[#This Row],[REQUEST_TY]]="SR MANTENIMIENTO CORRECTIVO", "EMERGENCIA", "OTROS")</f>
        <v>EMERGENCIA</v>
      </c>
      <c r="AL2301" s="6" t="str">
        <f>+_xlfn.IFS(Tabla1[[#This Row],[Veces obj]]&lt;=1,"0-1",Tabla1[[#This Row],[Veces obj]]&lt;=2,"1-2",Tabla1[[#This Row],[Veces obj]]&lt;=3,"2-3",TRUE,"&gt;3")</f>
        <v>0-1</v>
      </c>
      <c r="AM2301" s="60" t="str">
        <f>+_xlfn.IFS(MONTH(Tabla1[[#This Row],[MES]])&lt;=3,"Q1",MONTH(Tabla1[[#This Row],[MES]])&lt;=6,"Q2",MONTH(Tabla1[[#This Row],[MES]])&lt;=9,"Q3",TRUE,"Q4")</f>
        <v>Q1</v>
      </c>
      <c r="AN2301" s="15" t="str">
        <f>+IFERROR(VLOOKUP(Tabla1[[#This Row],[CUENTA]],CTAS[],2,0),"OTROS")</f>
        <v>OTROS</v>
      </c>
      <c r="AP2301" s="15" t="str">
        <f>+IFERROR(VLOOKUP(Tabla1[[#This Row],[EMPLEADO]],IS[],3,0),"OTROS")</f>
        <v>OTROS</v>
      </c>
      <c r="AQ2301" s="15" t="str">
        <f>+IFERROR(VLOOKUP(Tabla1[[#This Row],[EMPLEADO]],IS[[NÓMINA]:[INGENIERO]],2,0),"OTROS")</f>
        <v>OTROS</v>
      </c>
    </row>
    <row r="2302" spans="1:43" x14ac:dyDescent="0.25">
      <c r="A2302" t="s">
        <v>7477</v>
      </c>
      <c r="B2302">
        <v>1</v>
      </c>
      <c r="C2302" t="s">
        <v>7514</v>
      </c>
      <c r="D2302" t="s">
        <v>38</v>
      </c>
      <c r="E2302" t="s">
        <v>1346</v>
      </c>
      <c r="F2302" t="s">
        <v>7515</v>
      </c>
      <c r="G2302" s="17" t="s">
        <v>3113</v>
      </c>
      <c r="H2302" t="s">
        <v>471</v>
      </c>
      <c r="I2302" t="s">
        <v>43</v>
      </c>
      <c r="J2302" t="s">
        <v>8</v>
      </c>
      <c r="K2302" t="s">
        <v>59</v>
      </c>
      <c r="L2302" t="s">
        <v>1768</v>
      </c>
      <c r="M2302" t="s">
        <v>310</v>
      </c>
      <c r="N2302">
        <v>0</v>
      </c>
      <c r="O2302" t="s">
        <v>47</v>
      </c>
      <c r="P2302">
        <v>29</v>
      </c>
      <c r="Q2302" t="s">
        <v>62</v>
      </c>
      <c r="R2302" t="s">
        <v>223</v>
      </c>
      <c r="S2302" t="s">
        <v>139</v>
      </c>
      <c r="T2302" t="s">
        <v>51</v>
      </c>
      <c r="U2302" t="s">
        <v>262</v>
      </c>
      <c r="V2302">
        <v>1.05</v>
      </c>
      <c r="W2302" s="1">
        <v>1651.6500000000003</v>
      </c>
      <c r="X2302">
        <v>1</v>
      </c>
      <c r="Y2302">
        <v>2.17</v>
      </c>
      <c r="Z2302">
        <v>4</v>
      </c>
      <c r="AA2302">
        <v>0.54249999999999998</v>
      </c>
      <c r="AB2302" s="2">
        <v>0</v>
      </c>
      <c r="AC2302" s="1">
        <v>0</v>
      </c>
      <c r="AD2302" s="7">
        <v>43525</v>
      </c>
      <c r="AE2302" s="7">
        <v>43528</v>
      </c>
      <c r="AF2302">
        <v>1</v>
      </c>
      <c r="AG2302" t="s">
        <v>53</v>
      </c>
      <c r="AH2302" s="2">
        <v>0</v>
      </c>
      <c r="AI2302" s="1">
        <v>0</v>
      </c>
      <c r="AJ2302" s="1">
        <v>0</v>
      </c>
      <c r="AK2302" s="60" t="str">
        <f>+IF(Tabla1[[#This Row],[REQUEST_TY]]="SR MANTENIMIENTO CORRECTIVO", "EMERGENCIA", "OTROS")</f>
        <v>EMERGENCIA</v>
      </c>
      <c r="AL2302" s="6" t="str">
        <f>+_xlfn.IFS(Tabla1[[#This Row],[Veces obj]]&lt;=1,"0-1",Tabla1[[#This Row],[Veces obj]]&lt;=2,"1-2",Tabla1[[#This Row],[Veces obj]]&lt;=3,"2-3",TRUE,"&gt;3")</f>
        <v>0-1</v>
      </c>
      <c r="AM2302" s="60" t="str">
        <f>+_xlfn.IFS(MONTH(Tabla1[[#This Row],[MES]])&lt;=3,"Q1",MONTH(Tabla1[[#This Row],[MES]])&lt;=6,"Q2",MONTH(Tabla1[[#This Row],[MES]])&lt;=9,"Q3",TRUE,"Q4")</f>
        <v>Q1</v>
      </c>
      <c r="AN2302" s="15" t="str">
        <f>+IFERROR(VLOOKUP(Tabla1[[#This Row],[CUENTA]],CTAS[],2,0),"OTROS")</f>
        <v>OTROS</v>
      </c>
      <c r="AP2302" s="15" t="str">
        <f>+IFERROR(VLOOKUP(Tabla1[[#This Row],[EMPLEADO]],IS[],3,0),"OTROS")</f>
        <v>OTROS</v>
      </c>
      <c r="AQ2302" s="15" t="str">
        <f>+IFERROR(VLOOKUP(Tabla1[[#This Row],[EMPLEADO]],IS[[NÓMINA]:[INGENIERO]],2,0),"OTROS")</f>
        <v>OTROS</v>
      </c>
    </row>
    <row r="2303" spans="1:43" x14ac:dyDescent="0.25">
      <c r="A2303" t="s">
        <v>7477</v>
      </c>
      <c r="B2303">
        <v>1</v>
      </c>
      <c r="C2303" t="s">
        <v>7516</v>
      </c>
      <c r="D2303" t="s">
        <v>38</v>
      </c>
      <c r="E2303" t="s">
        <v>7217</v>
      </c>
      <c r="F2303" t="s">
        <v>7517</v>
      </c>
      <c r="G2303" s="17" t="s">
        <v>7518</v>
      </c>
      <c r="H2303" t="s">
        <v>740</v>
      </c>
      <c r="I2303" t="s">
        <v>43</v>
      </c>
      <c r="J2303" t="s">
        <v>8</v>
      </c>
      <c r="K2303" t="s">
        <v>6140</v>
      </c>
      <c r="L2303" t="s">
        <v>6141</v>
      </c>
      <c r="M2303" t="s">
        <v>6142</v>
      </c>
      <c r="N2303">
        <v>0</v>
      </c>
      <c r="O2303" t="s">
        <v>47</v>
      </c>
      <c r="P2303">
        <v>71</v>
      </c>
      <c r="Q2303" t="s">
        <v>48</v>
      </c>
      <c r="R2303" t="s">
        <v>138</v>
      </c>
      <c r="S2303" t="s">
        <v>139</v>
      </c>
      <c r="T2303" t="s">
        <v>51</v>
      </c>
      <c r="U2303" t="s">
        <v>353</v>
      </c>
      <c r="V2303">
        <v>1.1499999999999999</v>
      </c>
      <c r="W2303" s="1">
        <v>1808.95</v>
      </c>
      <c r="X2303">
        <v>1</v>
      </c>
      <c r="Y2303">
        <v>1.83</v>
      </c>
      <c r="Z2303">
        <v>4</v>
      </c>
      <c r="AA2303">
        <v>0.45750000000000002</v>
      </c>
      <c r="AB2303" s="2">
        <v>0</v>
      </c>
      <c r="AC2303" s="1">
        <v>0</v>
      </c>
      <c r="AD2303" s="7">
        <v>43529</v>
      </c>
      <c r="AE2303" s="7">
        <v>43530</v>
      </c>
      <c r="AF2303">
        <v>1</v>
      </c>
      <c r="AG2303" t="s">
        <v>53</v>
      </c>
      <c r="AH2303" s="2">
        <v>0</v>
      </c>
      <c r="AI2303" s="1">
        <v>0</v>
      </c>
      <c r="AJ2303" s="1">
        <v>0</v>
      </c>
      <c r="AK2303" s="60" t="str">
        <f>+IF(Tabla1[[#This Row],[REQUEST_TY]]="SR MANTENIMIENTO CORRECTIVO", "EMERGENCIA", "OTROS")</f>
        <v>EMERGENCIA</v>
      </c>
      <c r="AL2303" s="6" t="str">
        <f>+_xlfn.IFS(Tabla1[[#This Row],[Veces obj]]&lt;=1,"0-1",Tabla1[[#This Row],[Veces obj]]&lt;=2,"1-2",Tabla1[[#This Row],[Veces obj]]&lt;=3,"2-3",TRUE,"&gt;3")</f>
        <v>0-1</v>
      </c>
      <c r="AM2303" s="60" t="str">
        <f>+_xlfn.IFS(MONTH(Tabla1[[#This Row],[MES]])&lt;=3,"Q1",MONTH(Tabla1[[#This Row],[MES]])&lt;=6,"Q2",MONTH(Tabla1[[#This Row],[MES]])&lt;=9,"Q3",TRUE,"Q4")</f>
        <v>Q1</v>
      </c>
      <c r="AN2303" s="15" t="str">
        <f>+IFERROR(VLOOKUP(Tabla1[[#This Row],[CUENTA]],CTAS[],2,0),"OTROS")</f>
        <v>OTROS</v>
      </c>
      <c r="AP2303" s="15" t="str">
        <f>+IFERROR(VLOOKUP(Tabla1[[#This Row],[EMPLEADO]],IS[],3,0),"OTROS")</f>
        <v>OTROS</v>
      </c>
      <c r="AQ2303" s="15" t="str">
        <f>+IFERROR(VLOOKUP(Tabla1[[#This Row],[EMPLEADO]],IS[[NÓMINA]:[INGENIERO]],2,0),"OTROS")</f>
        <v>OTROS</v>
      </c>
    </row>
    <row r="2304" spans="1:43" x14ac:dyDescent="0.25">
      <c r="A2304" t="s">
        <v>7477</v>
      </c>
      <c r="B2304">
        <v>1</v>
      </c>
      <c r="C2304" t="s">
        <v>7519</v>
      </c>
      <c r="D2304" t="s">
        <v>38</v>
      </c>
      <c r="E2304" t="s">
        <v>217</v>
      </c>
      <c r="F2304" t="s">
        <v>7520</v>
      </c>
      <c r="G2304" s="17" t="s">
        <v>7521</v>
      </c>
      <c r="H2304" t="s">
        <v>409</v>
      </c>
      <c r="I2304" t="s">
        <v>43</v>
      </c>
      <c r="J2304" t="s">
        <v>8</v>
      </c>
      <c r="K2304" t="s">
        <v>59</v>
      </c>
      <c r="L2304" t="s">
        <v>410</v>
      </c>
      <c r="M2304" t="s">
        <v>411</v>
      </c>
      <c r="N2304">
        <v>0</v>
      </c>
      <c r="O2304" t="s">
        <v>47</v>
      </c>
      <c r="P2304">
        <v>141</v>
      </c>
      <c r="Q2304" t="s">
        <v>48</v>
      </c>
      <c r="R2304" t="s">
        <v>223</v>
      </c>
      <c r="S2304" t="s">
        <v>139</v>
      </c>
      <c r="T2304" t="s">
        <v>51</v>
      </c>
      <c r="U2304" t="s">
        <v>353</v>
      </c>
      <c r="V2304">
        <v>1.1499999999999999</v>
      </c>
      <c r="W2304" s="1">
        <v>1808.95</v>
      </c>
      <c r="X2304">
        <v>1</v>
      </c>
      <c r="Y2304">
        <v>3.05</v>
      </c>
      <c r="Z2304">
        <v>4</v>
      </c>
      <c r="AA2304">
        <v>0.76249999999999996</v>
      </c>
      <c r="AB2304" s="2">
        <v>0</v>
      </c>
      <c r="AC2304" s="1">
        <v>0</v>
      </c>
      <c r="AD2304" s="7">
        <v>43528</v>
      </c>
      <c r="AE2304" s="7">
        <v>43528</v>
      </c>
      <c r="AF2304">
        <v>0</v>
      </c>
      <c r="AG2304" t="s">
        <v>53</v>
      </c>
      <c r="AH2304" s="2">
        <v>0</v>
      </c>
      <c r="AI2304" s="1">
        <v>0</v>
      </c>
      <c r="AJ2304" s="1">
        <v>0</v>
      </c>
      <c r="AK2304" s="60" t="str">
        <f>+IF(Tabla1[[#This Row],[REQUEST_TY]]="SR MANTENIMIENTO CORRECTIVO", "EMERGENCIA", "OTROS")</f>
        <v>EMERGENCIA</v>
      </c>
      <c r="AL2304" s="6" t="str">
        <f>+_xlfn.IFS(Tabla1[[#This Row],[Veces obj]]&lt;=1,"0-1",Tabla1[[#This Row],[Veces obj]]&lt;=2,"1-2",Tabla1[[#This Row],[Veces obj]]&lt;=3,"2-3",TRUE,"&gt;3")</f>
        <v>0-1</v>
      </c>
      <c r="AM2304" s="60" t="str">
        <f>+_xlfn.IFS(MONTH(Tabla1[[#This Row],[MES]])&lt;=3,"Q1",MONTH(Tabla1[[#This Row],[MES]])&lt;=6,"Q2",MONTH(Tabla1[[#This Row],[MES]])&lt;=9,"Q3",TRUE,"Q4")</f>
        <v>Q1</v>
      </c>
      <c r="AN2304" s="15" t="str">
        <f>+IFERROR(VLOOKUP(Tabla1[[#This Row],[CUENTA]],CTAS[],2,0),"OTROS")</f>
        <v>OTROS</v>
      </c>
      <c r="AP2304" s="15" t="str">
        <f>+IFERROR(VLOOKUP(Tabla1[[#This Row],[EMPLEADO]],IS[],3,0),"OTROS")</f>
        <v>OTROS</v>
      </c>
      <c r="AQ2304" s="15" t="str">
        <f>+IFERROR(VLOOKUP(Tabla1[[#This Row],[EMPLEADO]],IS[[NÓMINA]:[INGENIERO]],2,0),"OTROS")</f>
        <v>OTROS</v>
      </c>
    </row>
    <row r="2305" spans="1:43" x14ac:dyDescent="0.25">
      <c r="A2305" t="s">
        <v>7477</v>
      </c>
      <c r="B2305">
        <v>1</v>
      </c>
      <c r="C2305" t="s">
        <v>7522</v>
      </c>
      <c r="D2305" t="s">
        <v>38</v>
      </c>
      <c r="E2305" t="s">
        <v>133</v>
      </c>
      <c r="F2305" t="s">
        <v>7523</v>
      </c>
      <c r="G2305" s="17" t="s">
        <v>3212</v>
      </c>
      <c r="H2305" t="s">
        <v>740</v>
      </c>
      <c r="I2305" t="s">
        <v>43</v>
      </c>
      <c r="J2305" t="s">
        <v>8</v>
      </c>
      <c r="K2305" t="s">
        <v>59</v>
      </c>
      <c r="L2305" t="s">
        <v>1430</v>
      </c>
      <c r="M2305" t="s">
        <v>530</v>
      </c>
      <c r="N2305">
        <v>0</v>
      </c>
      <c r="O2305" t="s">
        <v>47</v>
      </c>
      <c r="P2305">
        <v>24</v>
      </c>
      <c r="Q2305" t="s">
        <v>62</v>
      </c>
      <c r="R2305" t="s">
        <v>138</v>
      </c>
      <c r="S2305" t="s">
        <v>139</v>
      </c>
      <c r="T2305" t="s">
        <v>51</v>
      </c>
      <c r="U2305" t="s">
        <v>262</v>
      </c>
      <c r="V2305">
        <v>1.05</v>
      </c>
      <c r="W2305" s="1">
        <v>1651.6500000000003</v>
      </c>
      <c r="X2305">
        <v>1</v>
      </c>
      <c r="Y2305">
        <v>1.03</v>
      </c>
      <c r="Z2305">
        <v>4</v>
      </c>
      <c r="AA2305">
        <v>0.25750000000000001</v>
      </c>
      <c r="AB2305" s="2">
        <v>0</v>
      </c>
      <c r="AC2305" s="1">
        <v>0</v>
      </c>
      <c r="AD2305" s="7">
        <v>43525</v>
      </c>
      <c r="AE2305" s="7">
        <v>43528</v>
      </c>
      <c r="AF2305">
        <v>1</v>
      </c>
      <c r="AG2305" t="s">
        <v>53</v>
      </c>
      <c r="AH2305" s="2">
        <v>0</v>
      </c>
      <c r="AI2305" s="1">
        <v>0</v>
      </c>
      <c r="AJ2305" s="1">
        <v>0</v>
      </c>
      <c r="AK2305" s="60" t="str">
        <f>+IF(Tabla1[[#This Row],[REQUEST_TY]]="SR MANTENIMIENTO CORRECTIVO", "EMERGENCIA", "OTROS")</f>
        <v>EMERGENCIA</v>
      </c>
      <c r="AL2305" s="6" t="str">
        <f>+_xlfn.IFS(Tabla1[[#This Row],[Veces obj]]&lt;=1,"0-1",Tabla1[[#This Row],[Veces obj]]&lt;=2,"1-2",Tabla1[[#This Row],[Veces obj]]&lt;=3,"2-3",TRUE,"&gt;3")</f>
        <v>0-1</v>
      </c>
      <c r="AM2305" s="60" t="str">
        <f>+_xlfn.IFS(MONTH(Tabla1[[#This Row],[MES]])&lt;=3,"Q1",MONTH(Tabla1[[#This Row],[MES]])&lt;=6,"Q2",MONTH(Tabla1[[#This Row],[MES]])&lt;=9,"Q3",TRUE,"Q4")</f>
        <v>Q1</v>
      </c>
      <c r="AN2305" s="15" t="str">
        <f>+IFERROR(VLOOKUP(Tabla1[[#This Row],[CUENTA]],CTAS[],2,0),"OTROS")</f>
        <v>OTROS</v>
      </c>
      <c r="AP2305" s="15" t="str">
        <f>+IFERROR(VLOOKUP(Tabla1[[#This Row],[EMPLEADO]],IS[],3,0),"OTROS")</f>
        <v>OTROS</v>
      </c>
      <c r="AQ2305" s="15" t="str">
        <f>+IFERROR(VLOOKUP(Tabla1[[#This Row],[EMPLEADO]],IS[[NÓMINA]:[INGENIERO]],2,0),"OTROS")</f>
        <v>OTROS</v>
      </c>
    </row>
    <row r="2306" spans="1:43" x14ac:dyDescent="0.25">
      <c r="A2306" t="s">
        <v>7477</v>
      </c>
      <c r="B2306">
        <v>1</v>
      </c>
      <c r="C2306" t="s">
        <v>7524</v>
      </c>
      <c r="D2306" t="s">
        <v>38</v>
      </c>
      <c r="E2306" t="s">
        <v>1346</v>
      </c>
      <c r="F2306" t="s">
        <v>7525</v>
      </c>
      <c r="G2306" s="17" t="s">
        <v>1348</v>
      </c>
      <c r="H2306" t="s">
        <v>868</v>
      </c>
      <c r="I2306" t="s">
        <v>43</v>
      </c>
      <c r="J2306" t="s">
        <v>8</v>
      </c>
      <c r="K2306" t="s">
        <v>869</v>
      </c>
      <c r="L2306" t="s">
        <v>870</v>
      </c>
      <c r="M2306" t="s">
        <v>871</v>
      </c>
      <c r="N2306">
        <v>1</v>
      </c>
      <c r="O2306" t="s">
        <v>47</v>
      </c>
      <c r="P2306">
        <v>37</v>
      </c>
      <c r="Q2306" t="s">
        <v>82</v>
      </c>
      <c r="R2306" t="s">
        <v>223</v>
      </c>
      <c r="S2306" t="s">
        <v>139</v>
      </c>
      <c r="T2306" t="s">
        <v>51</v>
      </c>
      <c r="U2306" t="s">
        <v>140</v>
      </c>
      <c r="V2306">
        <v>1.1000000000000001</v>
      </c>
      <c r="W2306" s="1">
        <v>0</v>
      </c>
      <c r="X2306">
        <v>1</v>
      </c>
      <c r="Y2306">
        <v>0.88</v>
      </c>
      <c r="Z2306">
        <v>4</v>
      </c>
      <c r="AA2306">
        <v>0.22</v>
      </c>
      <c r="AB2306" s="2">
        <v>0</v>
      </c>
      <c r="AC2306" s="1">
        <v>0</v>
      </c>
      <c r="AD2306" s="7">
        <v>43528</v>
      </c>
      <c r="AE2306" s="7">
        <v>43529</v>
      </c>
      <c r="AF2306">
        <v>1</v>
      </c>
      <c r="AG2306" t="s">
        <v>53</v>
      </c>
      <c r="AH2306" s="2">
        <v>0</v>
      </c>
      <c r="AI2306" s="1">
        <v>0</v>
      </c>
      <c r="AJ2306" s="1">
        <v>0</v>
      </c>
      <c r="AK2306" s="60" t="str">
        <f>+IF(Tabla1[[#This Row],[REQUEST_TY]]="SR MANTENIMIENTO CORRECTIVO", "EMERGENCIA", "OTROS")</f>
        <v>EMERGENCIA</v>
      </c>
      <c r="AL2306" s="6" t="str">
        <f>+_xlfn.IFS(Tabla1[[#This Row],[Veces obj]]&lt;=1,"0-1",Tabla1[[#This Row],[Veces obj]]&lt;=2,"1-2",Tabla1[[#This Row],[Veces obj]]&lt;=3,"2-3",TRUE,"&gt;3")</f>
        <v>0-1</v>
      </c>
      <c r="AM2306" s="60" t="str">
        <f>+_xlfn.IFS(MONTH(Tabla1[[#This Row],[MES]])&lt;=3,"Q1",MONTH(Tabla1[[#This Row],[MES]])&lt;=6,"Q2",MONTH(Tabla1[[#This Row],[MES]])&lt;=9,"Q3",TRUE,"Q4")</f>
        <v>Q1</v>
      </c>
      <c r="AN2306" s="15" t="str">
        <f>+IFERROR(VLOOKUP(Tabla1[[#This Row],[CUENTA]],CTAS[],2,0),"OTROS")</f>
        <v>OTROS</v>
      </c>
      <c r="AP2306" s="15" t="str">
        <f>+IFERROR(VLOOKUP(Tabla1[[#This Row],[EMPLEADO]],IS[],3,0),"OTROS")</f>
        <v>OTROS</v>
      </c>
      <c r="AQ2306" s="15" t="str">
        <f>+IFERROR(VLOOKUP(Tabla1[[#This Row],[EMPLEADO]],IS[[NÓMINA]:[INGENIERO]],2,0),"OTROS")</f>
        <v>OTROS</v>
      </c>
    </row>
    <row r="2307" spans="1:43" x14ac:dyDescent="0.25">
      <c r="A2307" t="s">
        <v>7477</v>
      </c>
      <c r="B2307">
        <v>1</v>
      </c>
      <c r="C2307" t="s">
        <v>7526</v>
      </c>
      <c r="D2307" t="s">
        <v>818</v>
      </c>
      <c r="E2307" t="s">
        <v>3400</v>
      </c>
      <c r="F2307" t="s">
        <v>7527</v>
      </c>
      <c r="G2307" s="17" t="s">
        <v>7528</v>
      </c>
      <c r="H2307" t="s">
        <v>220</v>
      </c>
      <c r="I2307" t="s">
        <v>43</v>
      </c>
      <c r="J2307" t="s">
        <v>8</v>
      </c>
      <c r="K2307" t="s">
        <v>907</v>
      </c>
      <c r="L2307" t="s">
        <v>908</v>
      </c>
      <c r="M2307" t="s">
        <v>556</v>
      </c>
      <c r="N2307">
        <v>0</v>
      </c>
      <c r="O2307" t="s">
        <v>47</v>
      </c>
      <c r="P2307" t="s">
        <v>822</v>
      </c>
      <c r="Q2307" t="s">
        <v>48</v>
      </c>
      <c r="R2307" t="s">
        <v>74</v>
      </c>
      <c r="S2307" t="s">
        <v>50</v>
      </c>
      <c r="T2307" t="s">
        <v>208</v>
      </c>
      <c r="U2307" t="s">
        <v>52</v>
      </c>
      <c r="V2307">
        <v>1</v>
      </c>
      <c r="W2307" s="1">
        <v>715.00000000000011</v>
      </c>
      <c r="X2307">
        <v>1</v>
      </c>
      <c r="Y2307">
        <v>0.24</v>
      </c>
      <c r="Z2307">
        <v>9</v>
      </c>
      <c r="AA2307">
        <v>2.6666666666666665E-2</v>
      </c>
      <c r="AB2307" s="2">
        <v>0</v>
      </c>
      <c r="AC2307" s="1">
        <v>0</v>
      </c>
      <c r="AD2307" s="7">
        <v>43524</v>
      </c>
      <c r="AE2307" s="7">
        <v>43528</v>
      </c>
      <c r="AF2307">
        <v>2</v>
      </c>
      <c r="AG2307" t="s">
        <v>1680</v>
      </c>
      <c r="AH2307" s="2">
        <v>0.25</v>
      </c>
      <c r="AI2307" s="1">
        <v>-178.75000000000003</v>
      </c>
      <c r="AJ2307" s="1">
        <v>0</v>
      </c>
      <c r="AK2307" s="60" t="str">
        <f>+IF(Tabla1[[#This Row],[REQUEST_TY]]="SR MANTENIMIENTO CORRECTIVO", "EMERGENCIA", "OTROS")</f>
        <v>OTROS</v>
      </c>
      <c r="AL2307" s="6" t="str">
        <f>+_xlfn.IFS(Tabla1[[#This Row],[Veces obj]]&lt;=1,"0-1",Tabla1[[#This Row],[Veces obj]]&lt;=2,"1-2",Tabla1[[#This Row],[Veces obj]]&lt;=3,"2-3",TRUE,"&gt;3")</f>
        <v>0-1</v>
      </c>
      <c r="AM2307" s="60" t="str">
        <f>+_xlfn.IFS(MONTH(Tabla1[[#This Row],[MES]])&lt;=3,"Q1",MONTH(Tabla1[[#This Row],[MES]])&lt;=6,"Q2",MONTH(Tabla1[[#This Row],[MES]])&lt;=9,"Q3",TRUE,"Q4")</f>
        <v>Q1</v>
      </c>
      <c r="AN2307" s="15" t="str">
        <f>+IFERROR(VLOOKUP(Tabla1[[#This Row],[CUENTA]],CTAS[],2,0),"OTROS")</f>
        <v>OTROS</v>
      </c>
      <c r="AP2307" s="15" t="str">
        <f>+IFERROR(VLOOKUP(Tabla1[[#This Row],[EMPLEADO]],IS[],3,0),"OTROS")</f>
        <v>OTROS</v>
      </c>
      <c r="AQ2307" s="15" t="str">
        <f>+IFERROR(VLOOKUP(Tabla1[[#This Row],[EMPLEADO]],IS[[NÓMINA]:[INGENIERO]],2,0),"OTROS")</f>
        <v>OTROS</v>
      </c>
    </row>
    <row r="2308" spans="1:43" x14ac:dyDescent="0.25">
      <c r="A2308" t="s">
        <v>7477</v>
      </c>
      <c r="B2308">
        <v>1</v>
      </c>
      <c r="C2308" t="s">
        <v>7529</v>
      </c>
      <c r="D2308" t="s">
        <v>3370</v>
      </c>
      <c r="E2308" t="s">
        <v>3742</v>
      </c>
      <c r="F2308" t="s">
        <v>7530</v>
      </c>
      <c r="G2308" s="17" t="s">
        <v>7531</v>
      </c>
      <c r="H2308" t="s">
        <v>384</v>
      </c>
      <c r="I2308" t="s">
        <v>43</v>
      </c>
      <c r="J2308" t="s">
        <v>8</v>
      </c>
      <c r="K2308" t="s">
        <v>3745</v>
      </c>
      <c r="L2308" t="s">
        <v>7532</v>
      </c>
      <c r="M2308" t="s">
        <v>5371</v>
      </c>
      <c r="N2308">
        <v>0</v>
      </c>
      <c r="O2308" t="s">
        <v>47</v>
      </c>
      <c r="P2308" t="s">
        <v>822</v>
      </c>
      <c r="Q2308" t="s">
        <v>48</v>
      </c>
      <c r="R2308" t="s">
        <v>49</v>
      </c>
      <c r="S2308" t="s">
        <v>50</v>
      </c>
      <c r="T2308" t="s">
        <v>208</v>
      </c>
      <c r="U2308" t="s">
        <v>52</v>
      </c>
      <c r="V2308">
        <v>1</v>
      </c>
      <c r="W2308" s="1">
        <v>1072.5000000000002</v>
      </c>
      <c r="X2308">
        <v>0</v>
      </c>
      <c r="Y2308">
        <v>9</v>
      </c>
      <c r="Z2308">
        <v>9</v>
      </c>
      <c r="AA2308">
        <v>1</v>
      </c>
      <c r="AB2308" s="2">
        <v>0</v>
      </c>
      <c r="AC2308" s="1">
        <v>0</v>
      </c>
      <c r="AD2308" s="7">
        <v>43518</v>
      </c>
      <c r="AE2308" s="7">
        <v>43546</v>
      </c>
      <c r="AF2308">
        <v>19</v>
      </c>
      <c r="AG2308" t="s">
        <v>3826</v>
      </c>
      <c r="AH2308" s="2">
        <v>0</v>
      </c>
      <c r="AI2308" s="1">
        <v>0</v>
      </c>
      <c r="AJ2308" s="1">
        <v>0</v>
      </c>
      <c r="AK2308" s="60" t="str">
        <f>+IF(Tabla1[[#This Row],[REQUEST_TY]]="SR MANTENIMIENTO CORRECTIVO", "EMERGENCIA", "OTROS")</f>
        <v>OTROS</v>
      </c>
      <c r="AL2308" s="6" t="str">
        <f>+_xlfn.IFS(Tabla1[[#This Row],[Veces obj]]&lt;=1,"0-1",Tabla1[[#This Row],[Veces obj]]&lt;=2,"1-2",Tabla1[[#This Row],[Veces obj]]&lt;=3,"2-3",TRUE,"&gt;3")</f>
        <v>0-1</v>
      </c>
      <c r="AM2308" s="60" t="str">
        <f>+_xlfn.IFS(MONTH(Tabla1[[#This Row],[MES]])&lt;=3,"Q1",MONTH(Tabla1[[#This Row],[MES]])&lt;=6,"Q2",MONTH(Tabla1[[#This Row],[MES]])&lt;=9,"Q3",TRUE,"Q4")</f>
        <v>Q1</v>
      </c>
      <c r="AN2308" s="15" t="str">
        <f>+IFERROR(VLOOKUP(Tabla1[[#This Row],[CUENTA]],CTAS[],2,0),"OTROS")</f>
        <v>OTROS</v>
      </c>
      <c r="AP2308" s="15" t="str">
        <f>+IFERROR(VLOOKUP(Tabla1[[#This Row],[EMPLEADO]],IS[],3,0),"OTROS")</f>
        <v>OTROS</v>
      </c>
      <c r="AQ2308" s="15" t="str">
        <f>+IFERROR(VLOOKUP(Tabla1[[#This Row],[EMPLEADO]],IS[[NÓMINA]:[INGENIERO]],2,0),"OTROS")</f>
        <v>OTROS</v>
      </c>
    </row>
    <row r="2309" spans="1:43" x14ac:dyDescent="0.25">
      <c r="A2309" t="s">
        <v>7477</v>
      </c>
      <c r="B2309">
        <v>1</v>
      </c>
      <c r="C2309" t="s">
        <v>7533</v>
      </c>
      <c r="D2309" t="s">
        <v>38</v>
      </c>
      <c r="E2309" t="s">
        <v>89</v>
      </c>
      <c r="F2309" t="s">
        <v>7534</v>
      </c>
      <c r="G2309" s="17" t="s">
        <v>7535</v>
      </c>
      <c r="H2309" t="s">
        <v>574</v>
      </c>
      <c r="I2309" t="s">
        <v>43</v>
      </c>
      <c r="J2309" t="s">
        <v>8</v>
      </c>
      <c r="K2309" t="s">
        <v>199</v>
      </c>
      <c r="L2309" t="s">
        <v>7536</v>
      </c>
      <c r="M2309" t="s">
        <v>576</v>
      </c>
      <c r="N2309">
        <v>0</v>
      </c>
      <c r="O2309" t="s">
        <v>47</v>
      </c>
      <c r="P2309">
        <v>157</v>
      </c>
      <c r="Q2309" t="s">
        <v>48</v>
      </c>
      <c r="R2309" t="s">
        <v>95</v>
      </c>
      <c r="S2309" t="s">
        <v>64</v>
      </c>
      <c r="T2309" t="s">
        <v>208</v>
      </c>
      <c r="U2309" t="s">
        <v>96</v>
      </c>
      <c r="V2309">
        <v>1.1000000000000001</v>
      </c>
      <c r="W2309" s="1">
        <v>1501.5000000000002</v>
      </c>
      <c r="X2309">
        <v>1</v>
      </c>
      <c r="Y2309">
        <v>12.5</v>
      </c>
      <c r="Z2309">
        <v>9</v>
      </c>
      <c r="AA2309">
        <v>1.3888888888888888</v>
      </c>
      <c r="AB2309" s="2">
        <v>9.722222222222221E-2</v>
      </c>
      <c r="AC2309" s="1">
        <v>-132.70833333333331</v>
      </c>
      <c r="AD2309" s="7">
        <v>43524</v>
      </c>
      <c r="AE2309" s="7">
        <v>43525</v>
      </c>
      <c r="AF2309">
        <v>1</v>
      </c>
      <c r="AG2309" t="s">
        <v>53</v>
      </c>
      <c r="AH2309" s="2">
        <v>0</v>
      </c>
      <c r="AI2309" s="1">
        <v>0</v>
      </c>
      <c r="AJ2309" s="1">
        <v>0</v>
      </c>
      <c r="AK2309" s="60" t="str">
        <f>+IF(Tabla1[[#This Row],[REQUEST_TY]]="SR MANTENIMIENTO CORRECTIVO", "EMERGENCIA", "OTROS")</f>
        <v>EMERGENCIA</v>
      </c>
      <c r="AL2309" s="6" t="str">
        <f>+_xlfn.IFS(Tabla1[[#This Row],[Veces obj]]&lt;=1,"0-1",Tabla1[[#This Row],[Veces obj]]&lt;=2,"1-2",Tabla1[[#This Row],[Veces obj]]&lt;=3,"2-3",TRUE,"&gt;3")</f>
        <v>1-2</v>
      </c>
      <c r="AM2309" s="60" t="str">
        <f>+_xlfn.IFS(MONTH(Tabla1[[#This Row],[MES]])&lt;=3,"Q1",MONTH(Tabla1[[#This Row],[MES]])&lt;=6,"Q2",MONTH(Tabla1[[#This Row],[MES]])&lt;=9,"Q3",TRUE,"Q4")</f>
        <v>Q1</v>
      </c>
      <c r="AN2309" s="15" t="str">
        <f>+IFERROR(VLOOKUP(Tabla1[[#This Row],[CUENTA]],CTAS[],2,0),"OTROS")</f>
        <v>OTROS</v>
      </c>
      <c r="AP2309" s="15" t="str">
        <f>+IFERROR(VLOOKUP(Tabla1[[#This Row],[EMPLEADO]],IS[],3,0),"OTROS")</f>
        <v>OTROS</v>
      </c>
      <c r="AQ2309" s="15" t="str">
        <f>+IFERROR(VLOOKUP(Tabla1[[#This Row],[EMPLEADO]],IS[[NÓMINA]:[INGENIERO]],2,0),"OTROS")</f>
        <v>OTROS</v>
      </c>
    </row>
    <row r="2310" spans="1:43" x14ac:dyDescent="0.25">
      <c r="A2310" t="s">
        <v>7477</v>
      </c>
      <c r="B2310">
        <v>1</v>
      </c>
      <c r="C2310" t="s">
        <v>7537</v>
      </c>
      <c r="D2310" t="s">
        <v>38</v>
      </c>
      <c r="E2310" t="s">
        <v>147</v>
      </c>
      <c r="F2310" t="s">
        <v>7538</v>
      </c>
      <c r="G2310" s="17" t="s">
        <v>7539</v>
      </c>
      <c r="H2310" t="s">
        <v>527</v>
      </c>
      <c r="I2310" t="s">
        <v>43</v>
      </c>
      <c r="J2310" t="s">
        <v>8</v>
      </c>
      <c r="K2310" t="s">
        <v>528</v>
      </c>
      <c r="L2310" t="s">
        <v>529</v>
      </c>
      <c r="M2310" t="s">
        <v>530</v>
      </c>
      <c r="N2310">
        <v>1</v>
      </c>
      <c r="O2310" t="s">
        <v>47</v>
      </c>
      <c r="P2310">
        <v>819</v>
      </c>
      <c r="Q2310" t="s">
        <v>48</v>
      </c>
      <c r="R2310" t="s">
        <v>153</v>
      </c>
      <c r="S2310" t="s">
        <v>50</v>
      </c>
      <c r="T2310" t="s">
        <v>51</v>
      </c>
      <c r="U2310" t="s">
        <v>52</v>
      </c>
      <c r="V2310">
        <v>1.05</v>
      </c>
      <c r="W2310" s="1">
        <v>0</v>
      </c>
      <c r="X2310">
        <v>1</v>
      </c>
      <c r="Y2310">
        <v>0.39</v>
      </c>
      <c r="Z2310">
        <v>5</v>
      </c>
      <c r="AA2310">
        <v>7.8E-2</v>
      </c>
      <c r="AB2310" s="2">
        <v>0</v>
      </c>
      <c r="AC2310" s="1">
        <v>0</v>
      </c>
      <c r="AD2310" s="7">
        <v>43530</v>
      </c>
      <c r="AE2310" s="7">
        <v>43530</v>
      </c>
      <c r="AF2310">
        <v>0</v>
      </c>
      <c r="AG2310" t="s">
        <v>53</v>
      </c>
      <c r="AH2310" s="2">
        <v>0</v>
      </c>
      <c r="AI2310" s="1">
        <v>0</v>
      </c>
      <c r="AJ2310" s="1">
        <v>0</v>
      </c>
      <c r="AK2310" s="60" t="str">
        <f>+IF(Tabla1[[#This Row],[REQUEST_TY]]="SR MANTENIMIENTO CORRECTIVO", "EMERGENCIA", "OTROS")</f>
        <v>EMERGENCIA</v>
      </c>
      <c r="AL2310" s="6" t="str">
        <f>+_xlfn.IFS(Tabla1[[#This Row],[Veces obj]]&lt;=1,"0-1",Tabla1[[#This Row],[Veces obj]]&lt;=2,"1-2",Tabla1[[#This Row],[Veces obj]]&lt;=3,"2-3",TRUE,"&gt;3")</f>
        <v>0-1</v>
      </c>
      <c r="AM2310" s="60" t="str">
        <f>+_xlfn.IFS(MONTH(Tabla1[[#This Row],[MES]])&lt;=3,"Q1",MONTH(Tabla1[[#This Row],[MES]])&lt;=6,"Q2",MONTH(Tabla1[[#This Row],[MES]])&lt;=9,"Q3",TRUE,"Q4")</f>
        <v>Q1</v>
      </c>
      <c r="AN2310" s="15" t="str">
        <f>+IFERROR(VLOOKUP(Tabla1[[#This Row],[CUENTA]],CTAS[],2,0),"OTROS")</f>
        <v>OTROS</v>
      </c>
      <c r="AP2310" s="15" t="str">
        <f>+IFERROR(VLOOKUP(Tabla1[[#This Row],[EMPLEADO]],IS[],3,0),"OTROS")</f>
        <v>OTROS</v>
      </c>
      <c r="AQ2310" s="15" t="str">
        <f>+IFERROR(VLOOKUP(Tabla1[[#This Row],[EMPLEADO]],IS[[NÓMINA]:[INGENIERO]],2,0),"OTROS")</f>
        <v>OTROS</v>
      </c>
    </row>
    <row r="2311" spans="1:43" x14ac:dyDescent="0.25">
      <c r="A2311" t="s">
        <v>7477</v>
      </c>
      <c r="B2311">
        <v>1</v>
      </c>
      <c r="C2311" t="s">
        <v>7540</v>
      </c>
      <c r="D2311" t="s">
        <v>38</v>
      </c>
      <c r="E2311" t="s">
        <v>217</v>
      </c>
      <c r="F2311" t="s">
        <v>7541</v>
      </c>
      <c r="G2311" s="17" t="s">
        <v>5746</v>
      </c>
      <c r="H2311" t="s">
        <v>58</v>
      </c>
      <c r="I2311" t="s">
        <v>43</v>
      </c>
      <c r="J2311" t="s">
        <v>8</v>
      </c>
      <c r="K2311" t="s">
        <v>59</v>
      </c>
      <c r="L2311" t="s">
        <v>3344</v>
      </c>
      <c r="M2311" t="s">
        <v>736</v>
      </c>
      <c r="N2311">
        <v>0</v>
      </c>
      <c r="O2311" t="s">
        <v>47</v>
      </c>
      <c r="P2311">
        <v>14</v>
      </c>
      <c r="Q2311" t="s">
        <v>194</v>
      </c>
      <c r="R2311" t="s">
        <v>223</v>
      </c>
      <c r="S2311" t="s">
        <v>139</v>
      </c>
      <c r="T2311" t="s">
        <v>51</v>
      </c>
      <c r="U2311" t="s">
        <v>224</v>
      </c>
      <c r="V2311">
        <v>0.8</v>
      </c>
      <c r="W2311" s="1">
        <v>1258.4000000000003</v>
      </c>
      <c r="X2311">
        <v>1</v>
      </c>
      <c r="Y2311">
        <v>1.25</v>
      </c>
      <c r="Z2311">
        <v>4</v>
      </c>
      <c r="AA2311">
        <v>0.3125</v>
      </c>
      <c r="AB2311" s="2">
        <v>0</v>
      </c>
      <c r="AC2311" s="1">
        <v>0</v>
      </c>
      <c r="AD2311" s="7">
        <v>43524</v>
      </c>
      <c r="AE2311" s="7">
        <v>43525</v>
      </c>
      <c r="AF2311">
        <v>1</v>
      </c>
      <c r="AG2311" t="s">
        <v>53</v>
      </c>
      <c r="AH2311" s="2">
        <v>0</v>
      </c>
      <c r="AI2311" s="1">
        <v>0</v>
      </c>
      <c r="AJ2311" s="1">
        <v>0</v>
      </c>
      <c r="AK2311" s="60" t="str">
        <f>+IF(Tabla1[[#This Row],[REQUEST_TY]]="SR MANTENIMIENTO CORRECTIVO", "EMERGENCIA", "OTROS")</f>
        <v>EMERGENCIA</v>
      </c>
      <c r="AL2311" s="6" t="str">
        <f>+_xlfn.IFS(Tabla1[[#This Row],[Veces obj]]&lt;=1,"0-1",Tabla1[[#This Row],[Veces obj]]&lt;=2,"1-2",Tabla1[[#This Row],[Veces obj]]&lt;=3,"2-3",TRUE,"&gt;3")</f>
        <v>0-1</v>
      </c>
      <c r="AM2311" s="60" t="str">
        <f>+_xlfn.IFS(MONTH(Tabla1[[#This Row],[MES]])&lt;=3,"Q1",MONTH(Tabla1[[#This Row],[MES]])&lt;=6,"Q2",MONTH(Tabla1[[#This Row],[MES]])&lt;=9,"Q3",TRUE,"Q4")</f>
        <v>Q1</v>
      </c>
      <c r="AN2311" s="15" t="str">
        <f>+IFERROR(VLOOKUP(Tabla1[[#This Row],[CUENTA]],CTAS[],2,0),"OTROS")</f>
        <v>OTROS</v>
      </c>
      <c r="AP2311" s="15" t="str">
        <f>+IFERROR(VLOOKUP(Tabla1[[#This Row],[EMPLEADO]],IS[],3,0),"OTROS")</f>
        <v>OTROS</v>
      </c>
      <c r="AQ2311" s="15" t="str">
        <f>+IFERROR(VLOOKUP(Tabla1[[#This Row],[EMPLEADO]],IS[[NÓMINA]:[INGENIERO]],2,0),"OTROS")</f>
        <v>OTROS</v>
      </c>
    </row>
    <row r="2312" spans="1:43" x14ac:dyDescent="0.25">
      <c r="A2312" t="s">
        <v>7477</v>
      </c>
      <c r="B2312">
        <v>1</v>
      </c>
      <c r="C2312" t="s">
        <v>7542</v>
      </c>
      <c r="D2312" t="s">
        <v>38</v>
      </c>
      <c r="E2312" t="s">
        <v>636</v>
      </c>
      <c r="F2312" t="s">
        <v>7543</v>
      </c>
      <c r="G2312" s="17" t="s">
        <v>7544</v>
      </c>
      <c r="H2312" t="s">
        <v>308</v>
      </c>
      <c r="I2312" t="s">
        <v>43</v>
      </c>
      <c r="J2312" t="s">
        <v>8</v>
      </c>
      <c r="K2312" t="s">
        <v>549</v>
      </c>
      <c r="L2312" t="s">
        <v>550</v>
      </c>
      <c r="M2312" t="s">
        <v>46</v>
      </c>
      <c r="N2312">
        <v>0</v>
      </c>
      <c r="O2312" t="s">
        <v>47</v>
      </c>
      <c r="P2312">
        <v>280</v>
      </c>
      <c r="Q2312" t="s">
        <v>48</v>
      </c>
      <c r="R2312" t="s">
        <v>153</v>
      </c>
      <c r="S2312" t="s">
        <v>50</v>
      </c>
      <c r="T2312" t="s">
        <v>51</v>
      </c>
      <c r="U2312" t="s">
        <v>52</v>
      </c>
      <c r="V2312">
        <v>1.05</v>
      </c>
      <c r="W2312" s="1">
        <v>750.75000000000011</v>
      </c>
      <c r="X2312">
        <v>1</v>
      </c>
      <c r="Y2312">
        <v>1.5</v>
      </c>
      <c r="Z2312">
        <v>5</v>
      </c>
      <c r="AA2312">
        <v>0.3</v>
      </c>
      <c r="AB2312" s="2">
        <v>0</v>
      </c>
      <c r="AC2312" s="1">
        <v>0</v>
      </c>
      <c r="AD2312" s="7">
        <v>43535</v>
      </c>
      <c r="AE2312" s="7">
        <v>43535</v>
      </c>
      <c r="AF2312">
        <v>0</v>
      </c>
      <c r="AG2312" t="s">
        <v>53</v>
      </c>
      <c r="AH2312" s="2">
        <v>0</v>
      </c>
      <c r="AI2312" s="1">
        <v>0</v>
      </c>
      <c r="AJ2312" s="1">
        <v>0</v>
      </c>
      <c r="AK2312" s="60" t="str">
        <f>+IF(Tabla1[[#This Row],[REQUEST_TY]]="SR MANTENIMIENTO CORRECTIVO", "EMERGENCIA", "OTROS")</f>
        <v>EMERGENCIA</v>
      </c>
      <c r="AL2312" s="6" t="str">
        <f>+_xlfn.IFS(Tabla1[[#This Row],[Veces obj]]&lt;=1,"0-1",Tabla1[[#This Row],[Veces obj]]&lt;=2,"1-2",Tabla1[[#This Row],[Veces obj]]&lt;=3,"2-3",TRUE,"&gt;3")</f>
        <v>0-1</v>
      </c>
      <c r="AM2312" s="60" t="str">
        <f>+_xlfn.IFS(MONTH(Tabla1[[#This Row],[MES]])&lt;=3,"Q1",MONTH(Tabla1[[#This Row],[MES]])&lt;=6,"Q2",MONTH(Tabla1[[#This Row],[MES]])&lt;=9,"Q3",TRUE,"Q4")</f>
        <v>Q1</v>
      </c>
      <c r="AN2312" s="15" t="str">
        <f>+IFERROR(VLOOKUP(Tabla1[[#This Row],[CUENTA]],CTAS[],2,0),"OTROS")</f>
        <v>OTROS</v>
      </c>
      <c r="AP2312" s="15" t="str">
        <f>+IFERROR(VLOOKUP(Tabla1[[#This Row],[EMPLEADO]],IS[],3,0),"OTROS")</f>
        <v>OTROS</v>
      </c>
      <c r="AQ2312" s="15" t="str">
        <f>+IFERROR(VLOOKUP(Tabla1[[#This Row],[EMPLEADO]],IS[[NÓMINA]:[INGENIERO]],2,0),"OTROS")</f>
        <v>OTROS</v>
      </c>
    </row>
    <row r="2313" spans="1:43" x14ac:dyDescent="0.25">
      <c r="A2313" t="s">
        <v>7477</v>
      </c>
      <c r="B2313">
        <v>1</v>
      </c>
      <c r="C2313" t="s">
        <v>7545</v>
      </c>
      <c r="D2313" t="s">
        <v>38</v>
      </c>
      <c r="E2313" t="s">
        <v>133</v>
      </c>
      <c r="F2313" t="s">
        <v>7546</v>
      </c>
      <c r="G2313" s="17" t="s">
        <v>4432</v>
      </c>
      <c r="H2313" t="s">
        <v>1063</v>
      </c>
      <c r="I2313" t="s">
        <v>43</v>
      </c>
      <c r="J2313" t="s">
        <v>8</v>
      </c>
      <c r="K2313" t="s">
        <v>59</v>
      </c>
      <c r="L2313" t="s">
        <v>4230</v>
      </c>
      <c r="M2313" t="s">
        <v>1264</v>
      </c>
      <c r="N2313">
        <v>0</v>
      </c>
      <c r="O2313" t="s">
        <v>47</v>
      </c>
      <c r="P2313">
        <v>55</v>
      </c>
      <c r="Q2313" t="s">
        <v>82</v>
      </c>
      <c r="R2313" t="s">
        <v>138</v>
      </c>
      <c r="S2313" t="s">
        <v>139</v>
      </c>
      <c r="T2313" t="s">
        <v>51</v>
      </c>
      <c r="U2313" t="s">
        <v>140</v>
      </c>
      <c r="V2313">
        <v>1.1000000000000001</v>
      </c>
      <c r="W2313" s="1">
        <v>1730.3000000000004</v>
      </c>
      <c r="X2313">
        <v>1</v>
      </c>
      <c r="Y2313">
        <v>2.4700000000000002</v>
      </c>
      <c r="Z2313">
        <v>4</v>
      </c>
      <c r="AA2313">
        <v>0.61750000000000005</v>
      </c>
      <c r="AB2313" s="2">
        <v>0</v>
      </c>
      <c r="AC2313" s="1">
        <v>0</v>
      </c>
      <c r="AD2313" s="7">
        <v>43524</v>
      </c>
      <c r="AE2313" s="7">
        <v>43525</v>
      </c>
      <c r="AF2313">
        <v>1</v>
      </c>
      <c r="AG2313" t="s">
        <v>53</v>
      </c>
      <c r="AH2313" s="2">
        <v>0</v>
      </c>
      <c r="AI2313" s="1">
        <v>0</v>
      </c>
      <c r="AJ2313" s="1">
        <v>0</v>
      </c>
      <c r="AK2313" s="60" t="str">
        <f>+IF(Tabla1[[#This Row],[REQUEST_TY]]="SR MANTENIMIENTO CORRECTIVO", "EMERGENCIA", "OTROS")</f>
        <v>EMERGENCIA</v>
      </c>
      <c r="AL2313" s="6" t="str">
        <f>+_xlfn.IFS(Tabla1[[#This Row],[Veces obj]]&lt;=1,"0-1",Tabla1[[#This Row],[Veces obj]]&lt;=2,"1-2",Tabla1[[#This Row],[Veces obj]]&lt;=3,"2-3",TRUE,"&gt;3")</f>
        <v>0-1</v>
      </c>
      <c r="AM2313" s="60" t="str">
        <f>+_xlfn.IFS(MONTH(Tabla1[[#This Row],[MES]])&lt;=3,"Q1",MONTH(Tabla1[[#This Row],[MES]])&lt;=6,"Q2",MONTH(Tabla1[[#This Row],[MES]])&lt;=9,"Q3",TRUE,"Q4")</f>
        <v>Q1</v>
      </c>
      <c r="AN2313" s="15" t="str">
        <f>+IFERROR(VLOOKUP(Tabla1[[#This Row],[CUENTA]],CTAS[],2,0),"OTROS")</f>
        <v>OTROS</v>
      </c>
      <c r="AP2313" s="15" t="str">
        <f>+IFERROR(VLOOKUP(Tabla1[[#This Row],[EMPLEADO]],IS[],3,0),"OTROS")</f>
        <v>OTROS</v>
      </c>
      <c r="AQ2313" s="15" t="str">
        <f>+IFERROR(VLOOKUP(Tabla1[[#This Row],[EMPLEADO]],IS[[NÓMINA]:[INGENIERO]],2,0),"OTROS")</f>
        <v>OTROS</v>
      </c>
    </row>
    <row r="2314" spans="1:43" x14ac:dyDescent="0.25">
      <c r="A2314" t="s">
        <v>7477</v>
      </c>
      <c r="B2314">
        <v>1</v>
      </c>
      <c r="C2314" t="s">
        <v>7547</v>
      </c>
      <c r="D2314" t="s">
        <v>38</v>
      </c>
      <c r="E2314" t="s">
        <v>76</v>
      </c>
      <c r="F2314" t="s">
        <v>7548</v>
      </c>
      <c r="G2314" s="17" t="s">
        <v>1316</v>
      </c>
      <c r="H2314" t="s">
        <v>915</v>
      </c>
      <c r="I2314" t="s">
        <v>43</v>
      </c>
      <c r="J2314" t="s">
        <v>8</v>
      </c>
      <c r="K2314" t="s">
        <v>102</v>
      </c>
      <c r="L2314" t="s">
        <v>500</v>
      </c>
      <c r="M2314" t="s">
        <v>310</v>
      </c>
      <c r="N2314">
        <v>0</v>
      </c>
      <c r="O2314" t="s">
        <v>47</v>
      </c>
      <c r="P2314">
        <v>36</v>
      </c>
      <c r="Q2314" t="s">
        <v>82</v>
      </c>
      <c r="R2314" t="s">
        <v>63</v>
      </c>
      <c r="S2314" t="s">
        <v>64</v>
      </c>
      <c r="T2314" t="s">
        <v>51</v>
      </c>
      <c r="U2314" t="s">
        <v>83</v>
      </c>
      <c r="V2314">
        <v>1.05</v>
      </c>
      <c r="W2314" s="1">
        <v>1433.25</v>
      </c>
      <c r="X2314">
        <v>1</v>
      </c>
      <c r="Y2314">
        <v>3.38</v>
      </c>
      <c r="Z2314">
        <v>5</v>
      </c>
      <c r="AA2314">
        <v>0.67599999999999993</v>
      </c>
      <c r="AB2314" s="2">
        <v>0</v>
      </c>
      <c r="AC2314" s="1">
        <v>0</v>
      </c>
      <c r="AD2314" s="7">
        <v>43524</v>
      </c>
      <c r="AE2314" s="7">
        <v>43525</v>
      </c>
      <c r="AF2314">
        <v>1</v>
      </c>
      <c r="AG2314" t="s">
        <v>53</v>
      </c>
      <c r="AH2314" s="2">
        <v>0</v>
      </c>
      <c r="AI2314" s="1">
        <v>0</v>
      </c>
      <c r="AJ2314" s="1">
        <v>0</v>
      </c>
      <c r="AK2314" s="60" t="str">
        <f>+IF(Tabla1[[#This Row],[REQUEST_TY]]="SR MANTENIMIENTO CORRECTIVO", "EMERGENCIA", "OTROS")</f>
        <v>EMERGENCIA</v>
      </c>
      <c r="AL2314" s="6" t="str">
        <f>+_xlfn.IFS(Tabla1[[#This Row],[Veces obj]]&lt;=1,"0-1",Tabla1[[#This Row],[Veces obj]]&lt;=2,"1-2",Tabla1[[#This Row],[Veces obj]]&lt;=3,"2-3",TRUE,"&gt;3")</f>
        <v>0-1</v>
      </c>
      <c r="AM2314" s="60" t="str">
        <f>+_xlfn.IFS(MONTH(Tabla1[[#This Row],[MES]])&lt;=3,"Q1",MONTH(Tabla1[[#This Row],[MES]])&lt;=6,"Q2",MONTH(Tabla1[[#This Row],[MES]])&lt;=9,"Q3",TRUE,"Q4")</f>
        <v>Q1</v>
      </c>
      <c r="AN2314" s="15" t="str">
        <f>+IFERROR(VLOOKUP(Tabla1[[#This Row],[CUENTA]],CTAS[],2,0),"OTROS")</f>
        <v>OTROS</v>
      </c>
      <c r="AP2314" s="15" t="str">
        <f>+IFERROR(VLOOKUP(Tabla1[[#This Row],[EMPLEADO]],IS[],3,0),"OTROS")</f>
        <v>OTROS</v>
      </c>
      <c r="AQ2314" s="15" t="str">
        <f>+IFERROR(VLOOKUP(Tabla1[[#This Row],[EMPLEADO]],IS[[NÓMINA]:[INGENIERO]],2,0),"OTROS")</f>
        <v>OTROS</v>
      </c>
    </row>
    <row r="2315" spans="1:43" x14ac:dyDescent="0.25">
      <c r="A2315" t="s">
        <v>7477</v>
      </c>
      <c r="B2315">
        <v>1</v>
      </c>
      <c r="C2315" t="s">
        <v>7549</v>
      </c>
      <c r="D2315" t="s">
        <v>38</v>
      </c>
      <c r="E2315" t="s">
        <v>1784</v>
      </c>
      <c r="F2315" t="s">
        <v>7550</v>
      </c>
      <c r="G2315" s="17" t="s">
        <v>1786</v>
      </c>
      <c r="H2315" t="s">
        <v>136</v>
      </c>
      <c r="I2315" t="s">
        <v>43</v>
      </c>
      <c r="J2315" t="s">
        <v>8</v>
      </c>
      <c r="K2315" t="s">
        <v>1787</v>
      </c>
      <c r="L2315" t="s">
        <v>1788</v>
      </c>
      <c r="M2315" t="s">
        <v>736</v>
      </c>
      <c r="N2315">
        <v>0</v>
      </c>
      <c r="O2315" t="s">
        <v>47</v>
      </c>
      <c r="P2315">
        <v>27</v>
      </c>
      <c r="Q2315" t="s">
        <v>62</v>
      </c>
      <c r="R2315" t="s">
        <v>1789</v>
      </c>
      <c r="S2315" t="s">
        <v>110</v>
      </c>
      <c r="T2315" t="s">
        <v>51</v>
      </c>
      <c r="U2315" t="s">
        <v>363</v>
      </c>
      <c r="V2315">
        <v>1.1000000000000001</v>
      </c>
      <c r="W2315" s="1">
        <v>2359.5</v>
      </c>
      <c r="X2315">
        <v>1</v>
      </c>
      <c r="Y2315">
        <v>2.4</v>
      </c>
      <c r="Z2315">
        <v>3</v>
      </c>
      <c r="AA2315">
        <v>0.79999999999999993</v>
      </c>
      <c r="AB2315" s="2">
        <v>0</v>
      </c>
      <c r="AC2315" s="1">
        <v>0</v>
      </c>
      <c r="AD2315" s="7">
        <v>43524</v>
      </c>
      <c r="AE2315" s="7">
        <v>43525</v>
      </c>
      <c r="AF2315">
        <v>1</v>
      </c>
      <c r="AG2315" t="s">
        <v>53</v>
      </c>
      <c r="AH2315" s="2">
        <v>0</v>
      </c>
      <c r="AI2315" s="1">
        <v>0</v>
      </c>
      <c r="AJ2315" s="1">
        <v>0</v>
      </c>
      <c r="AK2315" s="60" t="str">
        <f>+IF(Tabla1[[#This Row],[REQUEST_TY]]="SR MANTENIMIENTO CORRECTIVO", "EMERGENCIA", "OTROS")</f>
        <v>EMERGENCIA</v>
      </c>
      <c r="AL2315" s="6" t="str">
        <f>+_xlfn.IFS(Tabla1[[#This Row],[Veces obj]]&lt;=1,"0-1",Tabla1[[#This Row],[Veces obj]]&lt;=2,"1-2",Tabla1[[#This Row],[Veces obj]]&lt;=3,"2-3",TRUE,"&gt;3")</f>
        <v>0-1</v>
      </c>
      <c r="AM2315" s="60" t="str">
        <f>+_xlfn.IFS(MONTH(Tabla1[[#This Row],[MES]])&lt;=3,"Q1",MONTH(Tabla1[[#This Row],[MES]])&lt;=6,"Q2",MONTH(Tabla1[[#This Row],[MES]])&lt;=9,"Q3",TRUE,"Q4")</f>
        <v>Q1</v>
      </c>
      <c r="AN2315" s="15" t="str">
        <f>+IFERROR(VLOOKUP(Tabla1[[#This Row],[CUENTA]],CTAS[],2,0),"OTROS")</f>
        <v>OTROS</v>
      </c>
      <c r="AP2315" s="15" t="str">
        <f>+IFERROR(VLOOKUP(Tabla1[[#This Row],[EMPLEADO]],IS[],3,0),"OTROS")</f>
        <v>OTROS</v>
      </c>
      <c r="AQ2315" s="15" t="str">
        <f>+IFERROR(VLOOKUP(Tabla1[[#This Row],[EMPLEADO]],IS[[NÓMINA]:[INGENIERO]],2,0),"OTROS")</f>
        <v>OTROS</v>
      </c>
    </row>
    <row r="2316" spans="1:43" x14ac:dyDescent="0.25">
      <c r="A2316" t="s">
        <v>7477</v>
      </c>
      <c r="B2316">
        <v>1</v>
      </c>
      <c r="C2316" t="s">
        <v>7551</v>
      </c>
      <c r="D2316" t="s">
        <v>38</v>
      </c>
      <c r="E2316" t="s">
        <v>725</v>
      </c>
      <c r="F2316" t="s">
        <v>7552</v>
      </c>
      <c r="G2316" s="17" t="s">
        <v>7553</v>
      </c>
      <c r="H2316" t="s">
        <v>679</v>
      </c>
      <c r="I2316" t="s">
        <v>43</v>
      </c>
      <c r="J2316" t="s">
        <v>8</v>
      </c>
      <c r="K2316" t="s">
        <v>59</v>
      </c>
      <c r="L2316" t="s">
        <v>7554</v>
      </c>
      <c r="M2316" t="s">
        <v>131</v>
      </c>
      <c r="N2316">
        <v>0</v>
      </c>
      <c r="O2316" t="s">
        <v>47</v>
      </c>
      <c r="P2316">
        <v>72</v>
      </c>
      <c r="Q2316" t="s">
        <v>48</v>
      </c>
      <c r="R2316" t="s">
        <v>223</v>
      </c>
      <c r="S2316" t="s">
        <v>139</v>
      </c>
      <c r="T2316" t="s">
        <v>51</v>
      </c>
      <c r="U2316" t="s">
        <v>353</v>
      </c>
      <c r="V2316">
        <v>1.1499999999999999</v>
      </c>
      <c r="W2316" s="1">
        <v>1808.95</v>
      </c>
      <c r="X2316">
        <v>1</v>
      </c>
      <c r="Y2316">
        <v>4.29</v>
      </c>
      <c r="Z2316">
        <v>4</v>
      </c>
      <c r="AA2316">
        <v>1.0725</v>
      </c>
      <c r="AB2316" s="2">
        <v>1.8125000000000002E-2</v>
      </c>
      <c r="AC2316" s="1">
        <v>-28.510625000000008</v>
      </c>
      <c r="AD2316" s="7">
        <v>43535</v>
      </c>
      <c r="AE2316" s="7">
        <v>43536</v>
      </c>
      <c r="AF2316">
        <v>1</v>
      </c>
      <c r="AG2316" t="s">
        <v>53</v>
      </c>
      <c r="AH2316" s="2">
        <v>0</v>
      </c>
      <c r="AI2316" s="1">
        <v>0</v>
      </c>
      <c r="AJ2316" s="1">
        <v>0</v>
      </c>
      <c r="AK2316" s="60" t="str">
        <f>+IF(Tabla1[[#This Row],[REQUEST_TY]]="SR MANTENIMIENTO CORRECTIVO", "EMERGENCIA", "OTROS")</f>
        <v>EMERGENCIA</v>
      </c>
      <c r="AL2316" s="6" t="str">
        <f>+_xlfn.IFS(Tabla1[[#This Row],[Veces obj]]&lt;=1,"0-1",Tabla1[[#This Row],[Veces obj]]&lt;=2,"1-2",Tabla1[[#This Row],[Veces obj]]&lt;=3,"2-3",TRUE,"&gt;3")</f>
        <v>1-2</v>
      </c>
      <c r="AM2316" s="60" t="str">
        <f>+_xlfn.IFS(MONTH(Tabla1[[#This Row],[MES]])&lt;=3,"Q1",MONTH(Tabla1[[#This Row],[MES]])&lt;=6,"Q2",MONTH(Tabla1[[#This Row],[MES]])&lt;=9,"Q3",TRUE,"Q4")</f>
        <v>Q1</v>
      </c>
      <c r="AN2316" s="15" t="str">
        <f>+IFERROR(VLOOKUP(Tabla1[[#This Row],[CUENTA]],CTAS[],2,0),"OTROS")</f>
        <v>OTROS</v>
      </c>
      <c r="AP2316" s="15" t="str">
        <f>+IFERROR(VLOOKUP(Tabla1[[#This Row],[EMPLEADO]],IS[],3,0),"OTROS")</f>
        <v>OTROS</v>
      </c>
      <c r="AQ2316" s="15" t="str">
        <f>+IFERROR(VLOOKUP(Tabla1[[#This Row],[EMPLEADO]],IS[[NÓMINA]:[INGENIERO]],2,0),"OTROS")</f>
        <v>OTROS</v>
      </c>
    </row>
    <row r="2317" spans="1:43" x14ac:dyDescent="0.25">
      <c r="A2317" t="s">
        <v>7477</v>
      </c>
      <c r="B2317">
        <v>1</v>
      </c>
      <c r="C2317" t="s">
        <v>7555</v>
      </c>
      <c r="D2317" t="s">
        <v>38</v>
      </c>
      <c r="E2317" t="s">
        <v>604</v>
      </c>
      <c r="F2317" t="s">
        <v>7556</v>
      </c>
      <c r="G2317" s="17" t="s">
        <v>7557</v>
      </c>
      <c r="H2317" t="s">
        <v>740</v>
      </c>
      <c r="I2317" t="s">
        <v>43</v>
      </c>
      <c r="J2317" t="s">
        <v>8</v>
      </c>
      <c r="K2317" t="s">
        <v>741</v>
      </c>
      <c r="L2317" t="s">
        <v>742</v>
      </c>
      <c r="M2317" t="s">
        <v>743</v>
      </c>
      <c r="N2317">
        <v>0</v>
      </c>
      <c r="O2317" t="s">
        <v>47</v>
      </c>
      <c r="P2317">
        <v>90</v>
      </c>
      <c r="Q2317" t="s">
        <v>48</v>
      </c>
      <c r="R2317" t="s">
        <v>63</v>
      </c>
      <c r="S2317" t="s">
        <v>64</v>
      </c>
      <c r="T2317" t="s">
        <v>51</v>
      </c>
      <c r="U2317" t="s">
        <v>96</v>
      </c>
      <c r="V2317">
        <v>1.1000000000000001</v>
      </c>
      <c r="W2317" s="1">
        <v>1501.5000000000002</v>
      </c>
      <c r="X2317">
        <v>1</v>
      </c>
      <c r="Y2317">
        <v>4.5</v>
      </c>
      <c r="Z2317">
        <v>5</v>
      </c>
      <c r="AA2317">
        <v>0.9</v>
      </c>
      <c r="AB2317" s="2">
        <v>0</v>
      </c>
      <c r="AC2317" s="1">
        <v>0</v>
      </c>
      <c r="AD2317" s="7">
        <v>43525</v>
      </c>
      <c r="AE2317" s="7">
        <v>43528</v>
      </c>
      <c r="AF2317">
        <v>1</v>
      </c>
      <c r="AG2317" t="s">
        <v>53</v>
      </c>
      <c r="AH2317" s="2">
        <v>0</v>
      </c>
      <c r="AI2317" s="1">
        <v>0</v>
      </c>
      <c r="AJ2317" s="1">
        <v>0</v>
      </c>
      <c r="AK2317" s="60" t="str">
        <f>+IF(Tabla1[[#This Row],[REQUEST_TY]]="SR MANTENIMIENTO CORRECTIVO", "EMERGENCIA", "OTROS")</f>
        <v>EMERGENCIA</v>
      </c>
      <c r="AL2317" s="6" t="str">
        <f>+_xlfn.IFS(Tabla1[[#This Row],[Veces obj]]&lt;=1,"0-1",Tabla1[[#This Row],[Veces obj]]&lt;=2,"1-2",Tabla1[[#This Row],[Veces obj]]&lt;=3,"2-3",TRUE,"&gt;3")</f>
        <v>0-1</v>
      </c>
      <c r="AM2317" s="60" t="str">
        <f>+_xlfn.IFS(MONTH(Tabla1[[#This Row],[MES]])&lt;=3,"Q1",MONTH(Tabla1[[#This Row],[MES]])&lt;=6,"Q2",MONTH(Tabla1[[#This Row],[MES]])&lt;=9,"Q3",TRUE,"Q4")</f>
        <v>Q1</v>
      </c>
      <c r="AN2317" s="15" t="str">
        <f>+IFERROR(VLOOKUP(Tabla1[[#This Row],[CUENTA]],CTAS[],2,0),"OTROS")</f>
        <v>OTROS</v>
      </c>
      <c r="AP2317" s="15" t="str">
        <f>+IFERROR(VLOOKUP(Tabla1[[#This Row],[EMPLEADO]],IS[],3,0),"OTROS")</f>
        <v>OTROS</v>
      </c>
      <c r="AQ2317" s="15" t="str">
        <f>+IFERROR(VLOOKUP(Tabla1[[#This Row],[EMPLEADO]],IS[[NÓMINA]:[INGENIERO]],2,0),"OTROS")</f>
        <v>OTROS</v>
      </c>
    </row>
    <row r="2318" spans="1:43" x14ac:dyDescent="0.25">
      <c r="A2318" t="s">
        <v>7477</v>
      </c>
      <c r="B2318">
        <v>1</v>
      </c>
      <c r="C2318" t="s">
        <v>7435</v>
      </c>
      <c r="D2318" t="s">
        <v>38</v>
      </c>
      <c r="E2318" t="s">
        <v>5162</v>
      </c>
      <c r="F2318" t="s">
        <v>7437</v>
      </c>
      <c r="G2318" s="17" t="s">
        <v>7436</v>
      </c>
      <c r="H2318" t="s">
        <v>150</v>
      </c>
      <c r="I2318" t="s">
        <v>43</v>
      </c>
      <c r="J2318" t="s">
        <v>8</v>
      </c>
      <c r="K2318" t="s">
        <v>1115</v>
      </c>
      <c r="L2318" t="s">
        <v>1116</v>
      </c>
      <c r="M2318" t="s">
        <v>714</v>
      </c>
      <c r="N2318">
        <v>0</v>
      </c>
      <c r="O2318" t="s">
        <v>47</v>
      </c>
      <c r="P2318">
        <v>123</v>
      </c>
      <c r="Q2318" t="s">
        <v>48</v>
      </c>
      <c r="R2318" t="s">
        <v>4718</v>
      </c>
      <c r="S2318" t="s">
        <v>64</v>
      </c>
      <c r="T2318" t="s">
        <v>51</v>
      </c>
      <c r="U2318" t="s">
        <v>96</v>
      </c>
      <c r="V2318">
        <v>1.1000000000000001</v>
      </c>
      <c r="W2318" s="1">
        <v>1501.5000000000002</v>
      </c>
      <c r="X2318">
        <v>1</v>
      </c>
      <c r="Y2318">
        <v>15.98</v>
      </c>
      <c r="Z2318">
        <v>5</v>
      </c>
      <c r="AA2318">
        <v>3.1960000000000002</v>
      </c>
      <c r="AB2318" s="2">
        <v>1</v>
      </c>
      <c r="AC2318" s="1">
        <v>-1365</v>
      </c>
      <c r="AD2318" s="7">
        <v>43536</v>
      </c>
      <c r="AE2318" s="7">
        <v>43536</v>
      </c>
      <c r="AF2318">
        <v>0</v>
      </c>
      <c r="AG2318" t="s">
        <v>53</v>
      </c>
      <c r="AH2318" s="2">
        <v>0</v>
      </c>
      <c r="AI2318" s="1">
        <v>0</v>
      </c>
      <c r="AJ2318" s="1">
        <v>0</v>
      </c>
      <c r="AK2318" s="60" t="str">
        <f>+IF(Tabla1[[#This Row],[REQUEST_TY]]="SR MANTENIMIENTO CORRECTIVO", "EMERGENCIA", "OTROS")</f>
        <v>EMERGENCIA</v>
      </c>
      <c r="AL2318" s="6" t="str">
        <f>+_xlfn.IFS(Tabla1[[#This Row],[Veces obj]]&lt;=1,"0-1",Tabla1[[#This Row],[Veces obj]]&lt;=2,"1-2",Tabla1[[#This Row],[Veces obj]]&lt;=3,"2-3",TRUE,"&gt;3")</f>
        <v>&gt;3</v>
      </c>
      <c r="AM2318" s="60" t="str">
        <f>+_xlfn.IFS(MONTH(Tabla1[[#This Row],[MES]])&lt;=3,"Q1",MONTH(Tabla1[[#This Row],[MES]])&lt;=6,"Q2",MONTH(Tabla1[[#This Row],[MES]])&lt;=9,"Q3",TRUE,"Q4")</f>
        <v>Q1</v>
      </c>
      <c r="AN2318" s="15" t="str">
        <f>+IFERROR(VLOOKUP(Tabla1[[#This Row],[CUENTA]],CTAS[],2,0),"OTROS")</f>
        <v>OTROS</v>
      </c>
      <c r="AP2318" s="15" t="str">
        <f>+IFERROR(VLOOKUP(Tabla1[[#This Row],[EMPLEADO]],IS[],3,0),"OTROS")</f>
        <v>JUAREZ</v>
      </c>
      <c r="AQ2318" s="15" t="str">
        <f>+IFERROR(VLOOKUP(Tabla1[[#This Row],[EMPLEADO]],IS[[NÓMINA]:[INGENIERO]],2,0),"OTROS")</f>
        <v>CARLOS MONTOYA</v>
      </c>
    </row>
    <row r="2319" spans="1:43" x14ac:dyDescent="0.25">
      <c r="A2319" t="s">
        <v>7477</v>
      </c>
      <c r="B2319">
        <v>1</v>
      </c>
      <c r="C2319" t="s">
        <v>7558</v>
      </c>
      <c r="D2319" t="s">
        <v>38</v>
      </c>
      <c r="E2319" t="s">
        <v>133</v>
      </c>
      <c r="F2319" t="s">
        <v>7559</v>
      </c>
      <c r="G2319" s="17" t="s">
        <v>533</v>
      </c>
      <c r="H2319" t="s">
        <v>471</v>
      </c>
      <c r="I2319" t="s">
        <v>43</v>
      </c>
      <c r="J2319" t="s">
        <v>8</v>
      </c>
      <c r="K2319" t="s">
        <v>59</v>
      </c>
      <c r="L2319" t="s">
        <v>472</v>
      </c>
      <c r="M2319" t="s">
        <v>473</v>
      </c>
      <c r="N2319">
        <v>0</v>
      </c>
      <c r="O2319" t="s">
        <v>47</v>
      </c>
      <c r="P2319">
        <v>12</v>
      </c>
      <c r="Q2319" t="s">
        <v>194</v>
      </c>
      <c r="R2319" t="s">
        <v>138</v>
      </c>
      <c r="S2319" t="s">
        <v>139</v>
      </c>
      <c r="T2319" t="s">
        <v>51</v>
      </c>
      <c r="U2319" t="s">
        <v>224</v>
      </c>
      <c r="V2319">
        <v>0.8</v>
      </c>
      <c r="W2319" s="1">
        <v>1258.4000000000003</v>
      </c>
      <c r="X2319">
        <v>1</v>
      </c>
      <c r="Y2319">
        <v>0.22</v>
      </c>
      <c r="Z2319">
        <v>4</v>
      </c>
      <c r="AA2319">
        <v>5.5E-2</v>
      </c>
      <c r="AB2319" s="2">
        <v>0</v>
      </c>
      <c r="AC2319" s="1">
        <v>0</v>
      </c>
      <c r="AD2319" s="7">
        <v>43525</v>
      </c>
      <c r="AE2319" s="7">
        <v>43525</v>
      </c>
      <c r="AF2319">
        <v>0</v>
      </c>
      <c r="AG2319" t="s">
        <v>53</v>
      </c>
      <c r="AH2319" s="2">
        <v>0</v>
      </c>
      <c r="AI2319" s="1">
        <v>0</v>
      </c>
      <c r="AJ2319" s="1">
        <v>0</v>
      </c>
      <c r="AK2319" s="60" t="str">
        <f>+IF(Tabla1[[#This Row],[REQUEST_TY]]="SR MANTENIMIENTO CORRECTIVO", "EMERGENCIA", "OTROS")</f>
        <v>EMERGENCIA</v>
      </c>
      <c r="AL2319" s="6" t="str">
        <f>+_xlfn.IFS(Tabla1[[#This Row],[Veces obj]]&lt;=1,"0-1",Tabla1[[#This Row],[Veces obj]]&lt;=2,"1-2",Tabla1[[#This Row],[Veces obj]]&lt;=3,"2-3",TRUE,"&gt;3")</f>
        <v>0-1</v>
      </c>
      <c r="AM2319" s="60" t="str">
        <f>+_xlfn.IFS(MONTH(Tabla1[[#This Row],[MES]])&lt;=3,"Q1",MONTH(Tabla1[[#This Row],[MES]])&lt;=6,"Q2",MONTH(Tabla1[[#This Row],[MES]])&lt;=9,"Q3",TRUE,"Q4")</f>
        <v>Q1</v>
      </c>
      <c r="AN2319" s="15" t="str">
        <f>+IFERROR(VLOOKUP(Tabla1[[#This Row],[CUENTA]],CTAS[],2,0),"OTROS")</f>
        <v>OTROS</v>
      </c>
      <c r="AP2319" s="15" t="str">
        <f>+IFERROR(VLOOKUP(Tabla1[[#This Row],[EMPLEADO]],IS[],3,0),"OTROS")</f>
        <v>OTROS</v>
      </c>
      <c r="AQ2319" s="15" t="str">
        <f>+IFERROR(VLOOKUP(Tabla1[[#This Row],[EMPLEADO]],IS[[NÓMINA]:[INGENIERO]],2,0),"OTROS")</f>
        <v>OTROS</v>
      </c>
    </row>
    <row r="2320" spans="1:43" x14ac:dyDescent="0.25">
      <c r="A2320" t="s">
        <v>7477</v>
      </c>
      <c r="B2320">
        <v>1</v>
      </c>
      <c r="C2320" t="s">
        <v>7560</v>
      </c>
      <c r="D2320" t="s">
        <v>38</v>
      </c>
      <c r="E2320" t="s">
        <v>725</v>
      </c>
      <c r="F2320" t="s">
        <v>7172</v>
      </c>
      <c r="G2320" s="17" t="s">
        <v>7561</v>
      </c>
      <c r="H2320" t="s">
        <v>471</v>
      </c>
      <c r="I2320" t="s">
        <v>43</v>
      </c>
      <c r="J2320" t="s">
        <v>8</v>
      </c>
      <c r="K2320" t="s">
        <v>59</v>
      </c>
      <c r="L2320" t="s">
        <v>472</v>
      </c>
      <c r="M2320" t="s">
        <v>473</v>
      </c>
      <c r="N2320">
        <v>0</v>
      </c>
      <c r="O2320" t="s">
        <v>47</v>
      </c>
      <c r="P2320">
        <v>208</v>
      </c>
      <c r="Q2320" t="s">
        <v>48</v>
      </c>
      <c r="R2320" t="s">
        <v>223</v>
      </c>
      <c r="S2320" t="s">
        <v>139</v>
      </c>
      <c r="T2320" t="s">
        <v>51</v>
      </c>
      <c r="U2320" t="s">
        <v>353</v>
      </c>
      <c r="V2320">
        <v>1.1499999999999999</v>
      </c>
      <c r="W2320" s="1">
        <v>1808.95</v>
      </c>
      <c r="X2320">
        <v>1</v>
      </c>
      <c r="Y2320">
        <v>1.01</v>
      </c>
      <c r="Z2320">
        <v>4</v>
      </c>
      <c r="AA2320">
        <v>0.2525</v>
      </c>
      <c r="AB2320" s="2">
        <v>0</v>
      </c>
      <c r="AC2320" s="1">
        <v>0</v>
      </c>
      <c r="AD2320" s="7">
        <v>43525</v>
      </c>
      <c r="AE2320" s="7">
        <v>43525</v>
      </c>
      <c r="AF2320">
        <v>0</v>
      </c>
      <c r="AG2320" t="s">
        <v>53</v>
      </c>
      <c r="AH2320" s="2">
        <v>0</v>
      </c>
      <c r="AI2320" s="1">
        <v>0</v>
      </c>
      <c r="AJ2320" s="1">
        <v>0</v>
      </c>
      <c r="AK2320" s="60" t="str">
        <f>+IF(Tabla1[[#This Row],[REQUEST_TY]]="SR MANTENIMIENTO CORRECTIVO", "EMERGENCIA", "OTROS")</f>
        <v>EMERGENCIA</v>
      </c>
      <c r="AL2320" s="6" t="str">
        <f>+_xlfn.IFS(Tabla1[[#This Row],[Veces obj]]&lt;=1,"0-1",Tabla1[[#This Row],[Veces obj]]&lt;=2,"1-2",Tabla1[[#This Row],[Veces obj]]&lt;=3,"2-3",TRUE,"&gt;3")</f>
        <v>0-1</v>
      </c>
      <c r="AM2320" s="60" t="str">
        <f>+_xlfn.IFS(MONTH(Tabla1[[#This Row],[MES]])&lt;=3,"Q1",MONTH(Tabla1[[#This Row],[MES]])&lt;=6,"Q2",MONTH(Tabla1[[#This Row],[MES]])&lt;=9,"Q3",TRUE,"Q4")</f>
        <v>Q1</v>
      </c>
      <c r="AN2320" s="15" t="str">
        <f>+IFERROR(VLOOKUP(Tabla1[[#This Row],[CUENTA]],CTAS[],2,0),"OTROS")</f>
        <v>OTROS</v>
      </c>
      <c r="AP2320" s="15" t="str">
        <f>+IFERROR(VLOOKUP(Tabla1[[#This Row],[EMPLEADO]],IS[],3,0),"OTROS")</f>
        <v>OTROS</v>
      </c>
      <c r="AQ2320" s="15" t="str">
        <f>+IFERROR(VLOOKUP(Tabla1[[#This Row],[EMPLEADO]],IS[[NÓMINA]:[INGENIERO]],2,0),"OTROS")</f>
        <v>OTROS</v>
      </c>
    </row>
    <row r="2321" spans="1:43" x14ac:dyDescent="0.25">
      <c r="A2321" t="s">
        <v>7477</v>
      </c>
      <c r="B2321">
        <v>1</v>
      </c>
      <c r="C2321" t="s">
        <v>7562</v>
      </c>
      <c r="D2321" t="s">
        <v>38</v>
      </c>
      <c r="E2321" t="s">
        <v>993</v>
      </c>
      <c r="F2321" t="s">
        <v>7563</v>
      </c>
      <c r="G2321" s="17" t="s">
        <v>7564</v>
      </c>
      <c r="H2321" t="s">
        <v>70</v>
      </c>
      <c r="I2321" t="s">
        <v>43</v>
      </c>
      <c r="J2321" t="s">
        <v>8</v>
      </c>
      <c r="K2321" t="s">
        <v>169</v>
      </c>
      <c r="L2321" t="s">
        <v>424</v>
      </c>
      <c r="M2321" t="s">
        <v>73</v>
      </c>
      <c r="N2321">
        <v>1</v>
      </c>
      <c r="O2321" t="s">
        <v>47</v>
      </c>
      <c r="P2321">
        <v>453</v>
      </c>
      <c r="Q2321" t="s">
        <v>48</v>
      </c>
      <c r="R2321" t="s">
        <v>235</v>
      </c>
      <c r="S2321" t="s">
        <v>50</v>
      </c>
      <c r="T2321" t="s">
        <v>51</v>
      </c>
      <c r="U2321" t="s">
        <v>52</v>
      </c>
      <c r="V2321">
        <v>1.05</v>
      </c>
      <c r="W2321" s="1">
        <v>0</v>
      </c>
      <c r="X2321">
        <v>1</v>
      </c>
      <c r="Y2321">
        <v>0</v>
      </c>
      <c r="Z2321">
        <v>5</v>
      </c>
      <c r="AA2321">
        <v>0</v>
      </c>
      <c r="AB2321" s="2">
        <v>0</v>
      </c>
      <c r="AC2321" s="1">
        <v>0</v>
      </c>
      <c r="AD2321" s="7">
        <v>43524</v>
      </c>
      <c r="AE2321" s="7">
        <v>43525</v>
      </c>
      <c r="AF2321">
        <v>1</v>
      </c>
      <c r="AG2321" t="s">
        <v>53</v>
      </c>
      <c r="AH2321" s="2">
        <v>0</v>
      </c>
      <c r="AI2321" s="1">
        <v>0</v>
      </c>
      <c r="AJ2321" s="1">
        <v>0</v>
      </c>
      <c r="AK2321" s="60" t="str">
        <f>+IF(Tabla1[[#This Row],[REQUEST_TY]]="SR MANTENIMIENTO CORRECTIVO", "EMERGENCIA", "OTROS")</f>
        <v>EMERGENCIA</v>
      </c>
      <c r="AL2321" s="6" t="str">
        <f>+_xlfn.IFS(Tabla1[[#This Row],[Veces obj]]&lt;=1,"0-1",Tabla1[[#This Row],[Veces obj]]&lt;=2,"1-2",Tabla1[[#This Row],[Veces obj]]&lt;=3,"2-3",TRUE,"&gt;3")</f>
        <v>0-1</v>
      </c>
      <c r="AM2321" s="60" t="str">
        <f>+_xlfn.IFS(MONTH(Tabla1[[#This Row],[MES]])&lt;=3,"Q1",MONTH(Tabla1[[#This Row],[MES]])&lt;=6,"Q2",MONTH(Tabla1[[#This Row],[MES]])&lt;=9,"Q3",TRUE,"Q4")</f>
        <v>Q1</v>
      </c>
      <c r="AN2321" s="15" t="str">
        <f>+IFERROR(VLOOKUP(Tabla1[[#This Row],[CUENTA]],CTAS[],2,0),"OTROS")</f>
        <v>OTROS</v>
      </c>
      <c r="AP2321" s="15" t="str">
        <f>+IFERROR(VLOOKUP(Tabla1[[#This Row],[EMPLEADO]],IS[],3,0),"OTROS")</f>
        <v>OTROS</v>
      </c>
      <c r="AQ2321" s="15" t="str">
        <f>+IFERROR(VLOOKUP(Tabla1[[#This Row],[EMPLEADO]],IS[[NÓMINA]:[INGENIERO]],2,0),"OTROS")</f>
        <v>OTROS</v>
      </c>
    </row>
    <row r="2322" spans="1:43" x14ac:dyDescent="0.25">
      <c r="A2322" t="s">
        <v>7477</v>
      </c>
      <c r="B2322">
        <v>1</v>
      </c>
      <c r="C2322" t="s">
        <v>7565</v>
      </c>
      <c r="D2322" t="s">
        <v>38</v>
      </c>
      <c r="E2322" t="s">
        <v>89</v>
      </c>
      <c r="F2322" t="s">
        <v>7566</v>
      </c>
      <c r="G2322" s="17" t="s">
        <v>91</v>
      </c>
      <c r="H2322" t="s">
        <v>70</v>
      </c>
      <c r="I2322" t="s">
        <v>43</v>
      </c>
      <c r="J2322" t="s">
        <v>8</v>
      </c>
      <c r="K2322" t="s">
        <v>92</v>
      </c>
      <c r="L2322" t="s">
        <v>93</v>
      </c>
      <c r="M2322" t="s">
        <v>94</v>
      </c>
      <c r="N2322">
        <v>1</v>
      </c>
      <c r="O2322" t="s">
        <v>47</v>
      </c>
      <c r="P2322">
        <v>14</v>
      </c>
      <c r="Q2322" t="s">
        <v>194</v>
      </c>
      <c r="R2322" t="s">
        <v>95</v>
      </c>
      <c r="S2322" t="s">
        <v>64</v>
      </c>
      <c r="T2322" t="s">
        <v>51</v>
      </c>
      <c r="U2322" t="s">
        <v>195</v>
      </c>
      <c r="V2322">
        <v>0.6</v>
      </c>
      <c r="W2322" s="1">
        <v>0</v>
      </c>
      <c r="X2322">
        <v>1</v>
      </c>
      <c r="Y2322">
        <v>0.46</v>
      </c>
      <c r="Z2322">
        <v>5</v>
      </c>
      <c r="AA2322">
        <v>9.1999999999999998E-2</v>
      </c>
      <c r="AB2322" s="2">
        <v>0</v>
      </c>
      <c r="AC2322" s="1">
        <v>0</v>
      </c>
      <c r="AD2322" s="7">
        <v>43524</v>
      </c>
      <c r="AE2322" s="7">
        <v>43525</v>
      </c>
      <c r="AF2322">
        <v>1</v>
      </c>
      <c r="AG2322" t="s">
        <v>53</v>
      </c>
      <c r="AH2322" s="2">
        <v>0</v>
      </c>
      <c r="AI2322" s="1">
        <v>0</v>
      </c>
      <c r="AJ2322" s="1">
        <v>0</v>
      </c>
      <c r="AK2322" s="60" t="str">
        <f>+IF(Tabla1[[#This Row],[REQUEST_TY]]="SR MANTENIMIENTO CORRECTIVO", "EMERGENCIA", "OTROS")</f>
        <v>EMERGENCIA</v>
      </c>
      <c r="AL2322" s="6" t="str">
        <f>+_xlfn.IFS(Tabla1[[#This Row],[Veces obj]]&lt;=1,"0-1",Tabla1[[#This Row],[Veces obj]]&lt;=2,"1-2",Tabla1[[#This Row],[Veces obj]]&lt;=3,"2-3",TRUE,"&gt;3")</f>
        <v>0-1</v>
      </c>
      <c r="AM2322" s="60" t="str">
        <f>+_xlfn.IFS(MONTH(Tabla1[[#This Row],[MES]])&lt;=3,"Q1",MONTH(Tabla1[[#This Row],[MES]])&lt;=6,"Q2",MONTH(Tabla1[[#This Row],[MES]])&lt;=9,"Q3",TRUE,"Q4")</f>
        <v>Q1</v>
      </c>
      <c r="AN2322" s="15" t="str">
        <f>+IFERROR(VLOOKUP(Tabla1[[#This Row],[CUENTA]],CTAS[],2,0),"OTROS")</f>
        <v>OTROS</v>
      </c>
      <c r="AP2322" s="15" t="str">
        <f>+IFERROR(VLOOKUP(Tabla1[[#This Row],[EMPLEADO]],IS[],3,0),"OTROS")</f>
        <v>OTROS</v>
      </c>
      <c r="AQ2322" s="15" t="str">
        <f>+IFERROR(VLOOKUP(Tabla1[[#This Row],[EMPLEADO]],IS[[NÓMINA]:[INGENIERO]],2,0),"OTROS")</f>
        <v>OTROS</v>
      </c>
    </row>
    <row r="2323" spans="1:43" x14ac:dyDescent="0.25">
      <c r="A2323" t="s">
        <v>7477</v>
      </c>
      <c r="B2323">
        <v>1</v>
      </c>
      <c r="C2323" t="s">
        <v>7567</v>
      </c>
      <c r="D2323" t="s">
        <v>38</v>
      </c>
      <c r="E2323" t="s">
        <v>176</v>
      </c>
      <c r="F2323" t="s">
        <v>7187</v>
      </c>
      <c r="G2323" s="17" t="s">
        <v>1424</v>
      </c>
      <c r="H2323" t="s">
        <v>691</v>
      </c>
      <c r="I2323" t="s">
        <v>43</v>
      </c>
      <c r="J2323" t="s">
        <v>8</v>
      </c>
      <c r="K2323" t="s">
        <v>338</v>
      </c>
      <c r="L2323" t="s">
        <v>1425</v>
      </c>
      <c r="M2323" t="s">
        <v>1426</v>
      </c>
      <c r="N2323">
        <v>0</v>
      </c>
      <c r="O2323" t="s">
        <v>47</v>
      </c>
      <c r="P2323">
        <v>36</v>
      </c>
      <c r="Q2323" t="s">
        <v>82</v>
      </c>
      <c r="R2323" t="s">
        <v>49</v>
      </c>
      <c r="S2323" t="s">
        <v>50</v>
      </c>
      <c r="T2323" t="s">
        <v>208</v>
      </c>
      <c r="U2323" t="s">
        <v>120</v>
      </c>
      <c r="V2323">
        <v>0.8</v>
      </c>
      <c r="W2323" s="1">
        <v>572.00000000000011</v>
      </c>
      <c r="X2323">
        <v>1</v>
      </c>
      <c r="Y2323">
        <v>25.43</v>
      </c>
      <c r="Z2323">
        <v>9</v>
      </c>
      <c r="AA2323">
        <v>2.8255555555555554</v>
      </c>
      <c r="AB2323" s="2">
        <v>0.45638888888888884</v>
      </c>
      <c r="AC2323" s="1">
        <v>-326.31805555555559</v>
      </c>
      <c r="AD2323" s="7">
        <v>43529</v>
      </c>
      <c r="AE2323" s="7">
        <v>43530</v>
      </c>
      <c r="AF2323">
        <v>1</v>
      </c>
      <c r="AG2323" t="s">
        <v>53</v>
      </c>
      <c r="AH2323" s="2">
        <v>0</v>
      </c>
      <c r="AI2323" s="1">
        <v>0</v>
      </c>
      <c r="AJ2323" s="1">
        <v>0</v>
      </c>
      <c r="AK2323" s="60" t="str">
        <f>+IF(Tabla1[[#This Row],[REQUEST_TY]]="SR MANTENIMIENTO CORRECTIVO", "EMERGENCIA", "OTROS")</f>
        <v>EMERGENCIA</v>
      </c>
      <c r="AL2323" s="6" t="str">
        <f>+_xlfn.IFS(Tabla1[[#This Row],[Veces obj]]&lt;=1,"0-1",Tabla1[[#This Row],[Veces obj]]&lt;=2,"1-2",Tabla1[[#This Row],[Veces obj]]&lt;=3,"2-3",TRUE,"&gt;3")</f>
        <v>2-3</v>
      </c>
      <c r="AM2323" s="60" t="str">
        <f>+_xlfn.IFS(MONTH(Tabla1[[#This Row],[MES]])&lt;=3,"Q1",MONTH(Tabla1[[#This Row],[MES]])&lt;=6,"Q2",MONTH(Tabla1[[#This Row],[MES]])&lt;=9,"Q3",TRUE,"Q4")</f>
        <v>Q1</v>
      </c>
      <c r="AN2323" s="15" t="str">
        <f>+IFERROR(VLOOKUP(Tabla1[[#This Row],[CUENTA]],CTAS[],2,0),"OTROS")</f>
        <v>OTROS</v>
      </c>
      <c r="AP2323" s="15" t="str">
        <f>+IFERROR(VLOOKUP(Tabla1[[#This Row],[EMPLEADO]],IS[],3,0),"OTROS")</f>
        <v>OTROS</v>
      </c>
      <c r="AQ2323" s="15" t="str">
        <f>+IFERROR(VLOOKUP(Tabla1[[#This Row],[EMPLEADO]],IS[[NÓMINA]:[INGENIERO]],2,0),"OTROS")</f>
        <v>OTROS</v>
      </c>
    </row>
    <row r="2324" spans="1:43" x14ac:dyDescent="0.25">
      <c r="A2324" t="s">
        <v>7477</v>
      </c>
      <c r="B2324">
        <v>1</v>
      </c>
      <c r="C2324" t="s">
        <v>7568</v>
      </c>
      <c r="D2324" t="s">
        <v>38</v>
      </c>
      <c r="E2324" t="s">
        <v>725</v>
      </c>
      <c r="F2324" t="s">
        <v>7569</v>
      </c>
      <c r="G2324" s="17" t="s">
        <v>7570</v>
      </c>
      <c r="H2324" t="s">
        <v>220</v>
      </c>
      <c r="I2324" t="s">
        <v>43</v>
      </c>
      <c r="J2324" t="s">
        <v>8</v>
      </c>
      <c r="K2324" t="s">
        <v>102</v>
      </c>
      <c r="L2324" t="s">
        <v>261</v>
      </c>
      <c r="M2324" t="s">
        <v>736</v>
      </c>
      <c r="N2324">
        <v>0</v>
      </c>
      <c r="O2324" t="s">
        <v>47</v>
      </c>
      <c r="P2324">
        <v>69</v>
      </c>
      <c r="Q2324" t="s">
        <v>48</v>
      </c>
      <c r="R2324" t="s">
        <v>223</v>
      </c>
      <c r="S2324" t="s">
        <v>139</v>
      </c>
      <c r="T2324" t="s">
        <v>51</v>
      </c>
      <c r="U2324" t="s">
        <v>353</v>
      </c>
      <c r="V2324">
        <v>1.1499999999999999</v>
      </c>
      <c r="W2324" s="1">
        <v>1808.95</v>
      </c>
      <c r="X2324">
        <v>1</v>
      </c>
      <c r="Y2324">
        <v>0.28000000000000003</v>
      </c>
      <c r="Z2324">
        <v>4</v>
      </c>
      <c r="AA2324">
        <v>7.0000000000000007E-2</v>
      </c>
      <c r="AB2324" s="2">
        <v>0</v>
      </c>
      <c r="AC2324" s="1">
        <v>0</v>
      </c>
      <c r="AD2324" s="7">
        <v>43525</v>
      </c>
      <c r="AE2324" s="7">
        <v>43525</v>
      </c>
      <c r="AF2324">
        <v>0</v>
      </c>
      <c r="AG2324" t="s">
        <v>53</v>
      </c>
      <c r="AH2324" s="2">
        <v>0</v>
      </c>
      <c r="AI2324" s="1">
        <v>0</v>
      </c>
      <c r="AJ2324" s="1">
        <v>0</v>
      </c>
      <c r="AK2324" s="60" t="str">
        <f>+IF(Tabla1[[#This Row],[REQUEST_TY]]="SR MANTENIMIENTO CORRECTIVO", "EMERGENCIA", "OTROS")</f>
        <v>EMERGENCIA</v>
      </c>
      <c r="AL2324" s="6" t="str">
        <f>+_xlfn.IFS(Tabla1[[#This Row],[Veces obj]]&lt;=1,"0-1",Tabla1[[#This Row],[Veces obj]]&lt;=2,"1-2",Tabla1[[#This Row],[Veces obj]]&lt;=3,"2-3",TRUE,"&gt;3")</f>
        <v>0-1</v>
      </c>
      <c r="AM2324" s="60" t="str">
        <f>+_xlfn.IFS(MONTH(Tabla1[[#This Row],[MES]])&lt;=3,"Q1",MONTH(Tabla1[[#This Row],[MES]])&lt;=6,"Q2",MONTH(Tabla1[[#This Row],[MES]])&lt;=9,"Q3",TRUE,"Q4")</f>
        <v>Q1</v>
      </c>
      <c r="AN2324" s="15" t="str">
        <f>+IFERROR(VLOOKUP(Tabla1[[#This Row],[CUENTA]],CTAS[],2,0),"OTROS")</f>
        <v>OTROS</v>
      </c>
      <c r="AP2324" s="15" t="str">
        <f>+IFERROR(VLOOKUP(Tabla1[[#This Row],[EMPLEADO]],IS[],3,0),"OTROS")</f>
        <v>OTROS</v>
      </c>
      <c r="AQ2324" s="15" t="str">
        <f>+IFERROR(VLOOKUP(Tabla1[[#This Row],[EMPLEADO]],IS[[NÓMINA]:[INGENIERO]],2,0),"OTROS")</f>
        <v>OTROS</v>
      </c>
    </row>
    <row r="2325" spans="1:43" x14ac:dyDescent="0.25">
      <c r="A2325" t="s">
        <v>7477</v>
      </c>
      <c r="B2325">
        <v>1</v>
      </c>
      <c r="C2325" t="s">
        <v>7571</v>
      </c>
      <c r="D2325" t="s">
        <v>38</v>
      </c>
      <c r="E2325" t="s">
        <v>76</v>
      </c>
      <c r="F2325" t="s">
        <v>7572</v>
      </c>
      <c r="G2325" s="17" t="s">
        <v>7573</v>
      </c>
      <c r="H2325" t="s">
        <v>592</v>
      </c>
      <c r="I2325" t="s">
        <v>43</v>
      </c>
      <c r="J2325" t="s">
        <v>8</v>
      </c>
      <c r="K2325" t="s">
        <v>169</v>
      </c>
      <c r="L2325" t="s">
        <v>3630</v>
      </c>
      <c r="M2325" t="s">
        <v>3631</v>
      </c>
      <c r="N2325">
        <v>0</v>
      </c>
      <c r="O2325" t="s">
        <v>47</v>
      </c>
      <c r="P2325">
        <v>78</v>
      </c>
      <c r="Q2325" t="s">
        <v>48</v>
      </c>
      <c r="R2325" t="s">
        <v>63</v>
      </c>
      <c r="S2325" t="s">
        <v>64</v>
      </c>
      <c r="T2325" t="s">
        <v>208</v>
      </c>
      <c r="U2325" t="s">
        <v>96</v>
      </c>
      <c r="V2325">
        <v>1.1000000000000001</v>
      </c>
      <c r="W2325" s="1">
        <v>1501.5000000000002</v>
      </c>
      <c r="X2325">
        <v>1</v>
      </c>
      <c r="Y2325">
        <v>4.05</v>
      </c>
      <c r="Z2325">
        <v>9</v>
      </c>
      <c r="AA2325">
        <v>0.44999999999999996</v>
      </c>
      <c r="AB2325" s="2">
        <v>0</v>
      </c>
      <c r="AC2325" s="1">
        <v>0</v>
      </c>
      <c r="AD2325" s="7">
        <v>43525</v>
      </c>
      <c r="AE2325" s="7">
        <v>43525</v>
      </c>
      <c r="AF2325">
        <v>0</v>
      </c>
      <c r="AG2325" t="s">
        <v>53</v>
      </c>
      <c r="AH2325" s="2">
        <v>0</v>
      </c>
      <c r="AI2325" s="1">
        <v>0</v>
      </c>
      <c r="AJ2325" s="1">
        <v>0</v>
      </c>
      <c r="AK2325" s="60" t="str">
        <f>+IF(Tabla1[[#This Row],[REQUEST_TY]]="SR MANTENIMIENTO CORRECTIVO", "EMERGENCIA", "OTROS")</f>
        <v>EMERGENCIA</v>
      </c>
      <c r="AL2325" s="6" t="str">
        <f>+_xlfn.IFS(Tabla1[[#This Row],[Veces obj]]&lt;=1,"0-1",Tabla1[[#This Row],[Veces obj]]&lt;=2,"1-2",Tabla1[[#This Row],[Veces obj]]&lt;=3,"2-3",TRUE,"&gt;3")</f>
        <v>0-1</v>
      </c>
      <c r="AM2325" s="60" t="str">
        <f>+_xlfn.IFS(MONTH(Tabla1[[#This Row],[MES]])&lt;=3,"Q1",MONTH(Tabla1[[#This Row],[MES]])&lt;=6,"Q2",MONTH(Tabla1[[#This Row],[MES]])&lt;=9,"Q3",TRUE,"Q4")</f>
        <v>Q1</v>
      </c>
      <c r="AN2325" s="15" t="str">
        <f>+IFERROR(VLOOKUP(Tabla1[[#This Row],[CUENTA]],CTAS[],2,0),"OTROS")</f>
        <v>OTROS</v>
      </c>
      <c r="AP2325" s="15" t="str">
        <f>+IFERROR(VLOOKUP(Tabla1[[#This Row],[EMPLEADO]],IS[],3,0),"OTROS")</f>
        <v>CHIHUAHUA</v>
      </c>
      <c r="AQ2325" s="15" t="str">
        <f>+IFERROR(VLOOKUP(Tabla1[[#This Row],[EMPLEADO]],IS[[NÓMINA]:[INGENIERO]],2,0),"OTROS")</f>
        <v>VICTOR MENDEZ</v>
      </c>
    </row>
    <row r="2326" spans="1:43" x14ac:dyDescent="0.25">
      <c r="A2326" t="s">
        <v>7477</v>
      </c>
      <c r="B2326">
        <v>1</v>
      </c>
      <c r="C2326" t="s">
        <v>7574</v>
      </c>
      <c r="D2326" t="s">
        <v>38</v>
      </c>
      <c r="E2326" t="s">
        <v>76</v>
      </c>
      <c r="F2326" t="s">
        <v>7575</v>
      </c>
      <c r="G2326" s="17" t="s">
        <v>7576</v>
      </c>
      <c r="H2326" t="s">
        <v>592</v>
      </c>
      <c r="I2326" t="s">
        <v>43</v>
      </c>
      <c r="J2326" t="s">
        <v>8</v>
      </c>
      <c r="K2326" t="s">
        <v>169</v>
      </c>
      <c r="L2326" t="s">
        <v>3630</v>
      </c>
      <c r="M2326" t="s">
        <v>3631</v>
      </c>
      <c r="N2326">
        <v>0</v>
      </c>
      <c r="O2326" t="s">
        <v>47</v>
      </c>
      <c r="P2326">
        <v>260</v>
      </c>
      <c r="Q2326" t="s">
        <v>48</v>
      </c>
      <c r="R2326" t="s">
        <v>63</v>
      </c>
      <c r="S2326" t="s">
        <v>64</v>
      </c>
      <c r="T2326" t="s">
        <v>208</v>
      </c>
      <c r="U2326" t="s">
        <v>96</v>
      </c>
      <c r="V2326">
        <v>1.1000000000000001</v>
      </c>
      <c r="W2326" s="1">
        <v>1501.5000000000002</v>
      </c>
      <c r="X2326">
        <v>1</v>
      </c>
      <c r="Y2326">
        <v>6.23</v>
      </c>
      <c r="Z2326">
        <v>9</v>
      </c>
      <c r="AA2326">
        <v>0.69222222222222229</v>
      </c>
      <c r="AB2326" s="2">
        <v>0</v>
      </c>
      <c r="AC2326" s="1">
        <v>0</v>
      </c>
      <c r="AD2326" s="7">
        <v>43525</v>
      </c>
      <c r="AE2326" s="7">
        <v>43525</v>
      </c>
      <c r="AF2326">
        <v>0</v>
      </c>
      <c r="AG2326" t="s">
        <v>53</v>
      </c>
      <c r="AH2326" s="2">
        <v>0</v>
      </c>
      <c r="AI2326" s="1">
        <v>0</v>
      </c>
      <c r="AJ2326" s="1">
        <v>0</v>
      </c>
      <c r="AK2326" s="60" t="str">
        <f>+IF(Tabla1[[#This Row],[REQUEST_TY]]="SR MANTENIMIENTO CORRECTIVO", "EMERGENCIA", "OTROS")</f>
        <v>EMERGENCIA</v>
      </c>
      <c r="AL2326" s="6" t="str">
        <f>+_xlfn.IFS(Tabla1[[#This Row],[Veces obj]]&lt;=1,"0-1",Tabla1[[#This Row],[Veces obj]]&lt;=2,"1-2",Tabla1[[#This Row],[Veces obj]]&lt;=3,"2-3",TRUE,"&gt;3")</f>
        <v>0-1</v>
      </c>
      <c r="AM2326" s="60" t="str">
        <f>+_xlfn.IFS(MONTH(Tabla1[[#This Row],[MES]])&lt;=3,"Q1",MONTH(Tabla1[[#This Row],[MES]])&lt;=6,"Q2",MONTH(Tabla1[[#This Row],[MES]])&lt;=9,"Q3",TRUE,"Q4")</f>
        <v>Q1</v>
      </c>
      <c r="AN2326" s="15" t="str">
        <f>+IFERROR(VLOOKUP(Tabla1[[#This Row],[CUENTA]],CTAS[],2,0),"OTROS")</f>
        <v>OTROS</v>
      </c>
      <c r="AP2326" s="15" t="str">
        <f>+IFERROR(VLOOKUP(Tabla1[[#This Row],[EMPLEADO]],IS[],3,0),"OTROS")</f>
        <v>CHIHUAHUA</v>
      </c>
      <c r="AQ2326" s="15" t="str">
        <f>+IFERROR(VLOOKUP(Tabla1[[#This Row],[EMPLEADO]],IS[[NÓMINA]:[INGENIERO]],2,0),"OTROS")</f>
        <v>VICTOR MENDEZ</v>
      </c>
    </row>
    <row r="2327" spans="1:43" x14ac:dyDescent="0.25">
      <c r="A2327" t="s">
        <v>7477</v>
      </c>
      <c r="B2327">
        <v>1</v>
      </c>
      <c r="C2327" t="s">
        <v>7577</v>
      </c>
      <c r="D2327" t="s">
        <v>38</v>
      </c>
      <c r="E2327" t="s">
        <v>85</v>
      </c>
      <c r="F2327" t="s">
        <v>7578</v>
      </c>
      <c r="G2327" s="17" t="s">
        <v>7579</v>
      </c>
      <c r="H2327" t="s">
        <v>308</v>
      </c>
      <c r="I2327" t="s">
        <v>43</v>
      </c>
      <c r="J2327" t="s">
        <v>8</v>
      </c>
      <c r="K2327" t="s">
        <v>495</v>
      </c>
      <c r="L2327" t="s">
        <v>496</v>
      </c>
      <c r="M2327" t="s">
        <v>46</v>
      </c>
      <c r="N2327">
        <v>0</v>
      </c>
      <c r="O2327" t="s">
        <v>47</v>
      </c>
      <c r="P2327">
        <v>245</v>
      </c>
      <c r="Q2327" t="s">
        <v>48</v>
      </c>
      <c r="R2327" t="s">
        <v>49</v>
      </c>
      <c r="S2327" t="s">
        <v>50</v>
      </c>
      <c r="T2327" t="s">
        <v>51</v>
      </c>
      <c r="U2327" t="s">
        <v>52</v>
      </c>
      <c r="V2327">
        <v>1.05</v>
      </c>
      <c r="W2327" s="1">
        <v>750.75000000000011</v>
      </c>
      <c r="X2327">
        <v>1</v>
      </c>
      <c r="Y2327">
        <v>0.5</v>
      </c>
      <c r="Z2327">
        <v>5</v>
      </c>
      <c r="AA2327">
        <v>0.1</v>
      </c>
      <c r="AB2327" s="2">
        <v>0</v>
      </c>
      <c r="AC2327" s="1">
        <v>0</v>
      </c>
      <c r="AD2327" s="7">
        <v>43525</v>
      </c>
      <c r="AE2327" s="7">
        <v>43525</v>
      </c>
      <c r="AF2327">
        <v>0</v>
      </c>
      <c r="AG2327" t="s">
        <v>53</v>
      </c>
      <c r="AH2327" s="2">
        <v>0</v>
      </c>
      <c r="AI2327" s="1">
        <v>0</v>
      </c>
      <c r="AJ2327" s="1">
        <v>0</v>
      </c>
      <c r="AK2327" s="60" t="str">
        <f>+IF(Tabla1[[#This Row],[REQUEST_TY]]="SR MANTENIMIENTO CORRECTIVO", "EMERGENCIA", "OTROS")</f>
        <v>EMERGENCIA</v>
      </c>
      <c r="AL2327" s="6" t="str">
        <f>+_xlfn.IFS(Tabla1[[#This Row],[Veces obj]]&lt;=1,"0-1",Tabla1[[#This Row],[Veces obj]]&lt;=2,"1-2",Tabla1[[#This Row],[Veces obj]]&lt;=3,"2-3",TRUE,"&gt;3")</f>
        <v>0-1</v>
      </c>
      <c r="AM2327" s="60" t="str">
        <f>+_xlfn.IFS(MONTH(Tabla1[[#This Row],[MES]])&lt;=3,"Q1",MONTH(Tabla1[[#This Row],[MES]])&lt;=6,"Q2",MONTH(Tabla1[[#This Row],[MES]])&lt;=9,"Q3",TRUE,"Q4")</f>
        <v>Q1</v>
      </c>
      <c r="AN2327" s="15" t="str">
        <f>+IFERROR(VLOOKUP(Tabla1[[#This Row],[CUENTA]],CTAS[],2,0),"OTROS")</f>
        <v>OTROS</v>
      </c>
      <c r="AP2327" s="15" t="str">
        <f>+IFERROR(VLOOKUP(Tabla1[[#This Row],[EMPLEADO]],IS[],3,0),"OTROS")</f>
        <v>OTROS</v>
      </c>
      <c r="AQ2327" s="15" t="str">
        <f>+IFERROR(VLOOKUP(Tabla1[[#This Row],[EMPLEADO]],IS[[NÓMINA]:[INGENIERO]],2,0),"OTROS")</f>
        <v>OTROS</v>
      </c>
    </row>
    <row r="2328" spans="1:43" x14ac:dyDescent="0.25">
      <c r="A2328" t="s">
        <v>7477</v>
      </c>
      <c r="B2328">
        <v>1</v>
      </c>
      <c r="C2328" t="s">
        <v>7580</v>
      </c>
      <c r="D2328" t="s">
        <v>38</v>
      </c>
      <c r="E2328" t="s">
        <v>2034</v>
      </c>
      <c r="F2328" t="s">
        <v>7581</v>
      </c>
      <c r="G2328" s="17" t="s">
        <v>2036</v>
      </c>
      <c r="H2328" t="s">
        <v>163</v>
      </c>
      <c r="I2328" t="s">
        <v>43</v>
      </c>
      <c r="J2328" t="s">
        <v>8</v>
      </c>
      <c r="K2328" t="s">
        <v>438</v>
      </c>
      <c r="L2328" t="s">
        <v>2037</v>
      </c>
      <c r="M2328" t="s">
        <v>165</v>
      </c>
      <c r="N2328">
        <v>0</v>
      </c>
      <c r="O2328" t="s">
        <v>47</v>
      </c>
      <c r="P2328">
        <v>12</v>
      </c>
      <c r="Q2328" t="s">
        <v>194</v>
      </c>
      <c r="R2328" t="s">
        <v>2038</v>
      </c>
      <c r="S2328" t="s">
        <v>64</v>
      </c>
      <c r="T2328" t="s">
        <v>51</v>
      </c>
      <c r="U2328" t="s">
        <v>195</v>
      </c>
      <c r="V2328">
        <v>0.6</v>
      </c>
      <c r="W2328" s="1">
        <v>819</v>
      </c>
      <c r="X2328">
        <v>1</v>
      </c>
      <c r="Y2328">
        <v>1.23</v>
      </c>
      <c r="Z2328">
        <v>5</v>
      </c>
      <c r="AA2328">
        <v>0.246</v>
      </c>
      <c r="AB2328" s="2">
        <v>0</v>
      </c>
      <c r="AC2328" s="1">
        <v>0</v>
      </c>
      <c r="AD2328" s="7">
        <v>43528</v>
      </c>
      <c r="AE2328" s="7">
        <v>43528</v>
      </c>
      <c r="AF2328">
        <v>0</v>
      </c>
      <c r="AG2328" t="s">
        <v>53</v>
      </c>
      <c r="AH2328" s="2">
        <v>0</v>
      </c>
      <c r="AI2328" s="1">
        <v>0</v>
      </c>
      <c r="AJ2328" s="1">
        <v>0</v>
      </c>
      <c r="AK2328" s="60" t="str">
        <f>+IF(Tabla1[[#This Row],[REQUEST_TY]]="SR MANTENIMIENTO CORRECTIVO", "EMERGENCIA", "OTROS")</f>
        <v>EMERGENCIA</v>
      </c>
      <c r="AL2328" s="6" t="str">
        <f>+_xlfn.IFS(Tabla1[[#This Row],[Veces obj]]&lt;=1,"0-1",Tabla1[[#This Row],[Veces obj]]&lt;=2,"1-2",Tabla1[[#This Row],[Veces obj]]&lt;=3,"2-3",TRUE,"&gt;3")</f>
        <v>0-1</v>
      </c>
      <c r="AM2328" s="60" t="str">
        <f>+_xlfn.IFS(MONTH(Tabla1[[#This Row],[MES]])&lt;=3,"Q1",MONTH(Tabla1[[#This Row],[MES]])&lt;=6,"Q2",MONTH(Tabla1[[#This Row],[MES]])&lt;=9,"Q3",TRUE,"Q4")</f>
        <v>Q1</v>
      </c>
      <c r="AN2328" s="15" t="str">
        <f>+IFERROR(VLOOKUP(Tabla1[[#This Row],[CUENTA]],CTAS[],2,0),"OTROS")</f>
        <v>OTROS</v>
      </c>
      <c r="AP2328" s="15" t="str">
        <f>+IFERROR(VLOOKUP(Tabla1[[#This Row],[EMPLEADO]],IS[],3,0),"OTROS")</f>
        <v>CHIHUAHUA</v>
      </c>
      <c r="AQ2328" s="15" t="str">
        <f>+IFERROR(VLOOKUP(Tabla1[[#This Row],[EMPLEADO]],IS[[NÓMINA]:[INGENIERO]],2,0),"OTROS")</f>
        <v>LUIS EDUARDO MUÑOZ</v>
      </c>
    </row>
    <row r="2329" spans="1:43" x14ac:dyDescent="0.25">
      <c r="A2329" t="s">
        <v>7477</v>
      </c>
      <c r="B2329">
        <v>1</v>
      </c>
      <c r="C2329" t="s">
        <v>7582</v>
      </c>
      <c r="D2329" t="s">
        <v>38</v>
      </c>
      <c r="E2329" t="s">
        <v>39</v>
      </c>
      <c r="F2329" t="s">
        <v>7583</v>
      </c>
      <c r="G2329" s="17" t="s">
        <v>7584</v>
      </c>
      <c r="H2329" t="s">
        <v>124</v>
      </c>
      <c r="I2329" t="s">
        <v>43</v>
      </c>
      <c r="J2329" t="s">
        <v>8</v>
      </c>
      <c r="K2329" t="s">
        <v>117</v>
      </c>
      <c r="L2329" t="s">
        <v>7585</v>
      </c>
      <c r="M2329" t="s">
        <v>73</v>
      </c>
      <c r="N2329">
        <v>0</v>
      </c>
      <c r="O2329" t="s">
        <v>47</v>
      </c>
      <c r="P2329">
        <v>390</v>
      </c>
      <c r="Q2329" t="s">
        <v>48</v>
      </c>
      <c r="R2329" t="s">
        <v>49</v>
      </c>
      <c r="S2329" t="s">
        <v>50</v>
      </c>
      <c r="T2329" t="s">
        <v>51</v>
      </c>
      <c r="U2329" t="s">
        <v>52</v>
      </c>
      <c r="V2329">
        <v>1.05</v>
      </c>
      <c r="W2329" s="1">
        <v>750.75000000000011</v>
      </c>
      <c r="X2329">
        <v>1</v>
      </c>
      <c r="Y2329">
        <v>0</v>
      </c>
      <c r="Z2329">
        <v>5</v>
      </c>
      <c r="AA2329">
        <v>0</v>
      </c>
      <c r="AB2329" s="2">
        <v>0</v>
      </c>
      <c r="AC2329" s="1">
        <v>0</v>
      </c>
      <c r="AD2329" s="7">
        <v>43524</v>
      </c>
      <c r="AE2329" s="7">
        <v>43525</v>
      </c>
      <c r="AF2329">
        <v>1</v>
      </c>
      <c r="AG2329" t="s">
        <v>53</v>
      </c>
      <c r="AH2329" s="2">
        <v>0</v>
      </c>
      <c r="AI2329" s="1">
        <v>0</v>
      </c>
      <c r="AJ2329" s="1">
        <v>0</v>
      </c>
      <c r="AK2329" s="60" t="str">
        <f>+IF(Tabla1[[#This Row],[REQUEST_TY]]="SR MANTENIMIENTO CORRECTIVO", "EMERGENCIA", "OTROS")</f>
        <v>EMERGENCIA</v>
      </c>
      <c r="AL2329" s="6" t="str">
        <f>+_xlfn.IFS(Tabla1[[#This Row],[Veces obj]]&lt;=1,"0-1",Tabla1[[#This Row],[Veces obj]]&lt;=2,"1-2",Tabla1[[#This Row],[Veces obj]]&lt;=3,"2-3",TRUE,"&gt;3")</f>
        <v>0-1</v>
      </c>
      <c r="AM2329" s="60" t="str">
        <f>+_xlfn.IFS(MONTH(Tabla1[[#This Row],[MES]])&lt;=3,"Q1",MONTH(Tabla1[[#This Row],[MES]])&lt;=6,"Q2",MONTH(Tabla1[[#This Row],[MES]])&lt;=9,"Q3",TRUE,"Q4")</f>
        <v>Q1</v>
      </c>
      <c r="AN2329" s="15" t="str">
        <f>+IFERROR(VLOOKUP(Tabla1[[#This Row],[CUENTA]],CTAS[],2,0),"OTROS")</f>
        <v>OTROS</v>
      </c>
      <c r="AP2329" s="15" t="str">
        <f>+IFERROR(VLOOKUP(Tabla1[[#This Row],[EMPLEADO]],IS[],3,0),"OTROS")</f>
        <v>JUAREZ</v>
      </c>
      <c r="AQ2329" s="15" t="str">
        <f>+IFERROR(VLOOKUP(Tabla1[[#This Row],[EMPLEADO]],IS[[NÓMINA]:[INGENIERO]],2,0),"OTROS")</f>
        <v>MIGUEL COTA</v>
      </c>
    </row>
    <row r="2330" spans="1:43" x14ac:dyDescent="0.25">
      <c r="A2330" t="s">
        <v>7477</v>
      </c>
      <c r="B2330">
        <v>1</v>
      </c>
      <c r="C2330" t="s">
        <v>7586</v>
      </c>
      <c r="D2330" t="s">
        <v>38</v>
      </c>
      <c r="E2330" t="s">
        <v>176</v>
      </c>
      <c r="F2330" t="s">
        <v>7587</v>
      </c>
      <c r="G2330" s="17" t="s">
        <v>7588</v>
      </c>
      <c r="H2330" t="s">
        <v>220</v>
      </c>
      <c r="I2330" t="s">
        <v>43</v>
      </c>
      <c r="J2330" t="s">
        <v>8</v>
      </c>
      <c r="K2330" t="s">
        <v>1667</v>
      </c>
      <c r="L2330" t="s">
        <v>4619</v>
      </c>
      <c r="M2330" t="s">
        <v>556</v>
      </c>
      <c r="N2330">
        <v>0</v>
      </c>
      <c r="O2330" t="s">
        <v>47</v>
      </c>
      <c r="P2330">
        <v>523</v>
      </c>
      <c r="Q2330" t="s">
        <v>48</v>
      </c>
      <c r="R2330" t="s">
        <v>49</v>
      </c>
      <c r="S2330" t="s">
        <v>50</v>
      </c>
      <c r="T2330" t="s">
        <v>208</v>
      </c>
      <c r="U2330" t="s">
        <v>52</v>
      </c>
      <c r="V2330">
        <v>1.05</v>
      </c>
      <c r="W2330" s="1">
        <v>750.75000000000011</v>
      </c>
      <c r="X2330">
        <v>1</v>
      </c>
      <c r="Y2330">
        <v>4.34</v>
      </c>
      <c r="Z2330">
        <v>9</v>
      </c>
      <c r="AA2330">
        <v>0.48222222222222222</v>
      </c>
      <c r="AB2330" s="2">
        <v>0</v>
      </c>
      <c r="AC2330" s="1">
        <v>0</v>
      </c>
      <c r="AD2330" s="7">
        <v>43524</v>
      </c>
      <c r="AE2330" s="7">
        <v>43525</v>
      </c>
      <c r="AF2330">
        <v>1</v>
      </c>
      <c r="AG2330" t="s">
        <v>53</v>
      </c>
      <c r="AH2330" s="2">
        <v>0</v>
      </c>
      <c r="AI2330" s="1">
        <v>0</v>
      </c>
      <c r="AJ2330" s="1">
        <v>0</v>
      </c>
      <c r="AK2330" s="60" t="str">
        <f>+IF(Tabla1[[#This Row],[REQUEST_TY]]="SR MANTENIMIENTO CORRECTIVO", "EMERGENCIA", "OTROS")</f>
        <v>EMERGENCIA</v>
      </c>
      <c r="AL2330" s="6" t="str">
        <f>+_xlfn.IFS(Tabla1[[#This Row],[Veces obj]]&lt;=1,"0-1",Tabla1[[#This Row],[Veces obj]]&lt;=2,"1-2",Tabla1[[#This Row],[Veces obj]]&lt;=3,"2-3",TRUE,"&gt;3")</f>
        <v>0-1</v>
      </c>
      <c r="AM2330" s="60" t="str">
        <f>+_xlfn.IFS(MONTH(Tabla1[[#This Row],[MES]])&lt;=3,"Q1",MONTH(Tabla1[[#This Row],[MES]])&lt;=6,"Q2",MONTH(Tabla1[[#This Row],[MES]])&lt;=9,"Q3",TRUE,"Q4")</f>
        <v>Q1</v>
      </c>
      <c r="AN2330" s="15" t="str">
        <f>+IFERROR(VLOOKUP(Tabla1[[#This Row],[CUENTA]],CTAS[],2,0),"OTROS")</f>
        <v>OTROS</v>
      </c>
      <c r="AP2330" s="15" t="str">
        <f>+IFERROR(VLOOKUP(Tabla1[[#This Row],[EMPLEADO]],IS[],3,0),"OTROS")</f>
        <v>OTROS</v>
      </c>
      <c r="AQ2330" s="15" t="str">
        <f>+IFERROR(VLOOKUP(Tabla1[[#This Row],[EMPLEADO]],IS[[NÓMINA]:[INGENIERO]],2,0),"OTROS")</f>
        <v>OTROS</v>
      </c>
    </row>
    <row r="2331" spans="1:43" x14ac:dyDescent="0.25">
      <c r="A2331" t="s">
        <v>7477</v>
      </c>
      <c r="B2331">
        <v>1</v>
      </c>
      <c r="C2331" t="s">
        <v>7589</v>
      </c>
      <c r="D2331" t="s">
        <v>38</v>
      </c>
      <c r="E2331" t="s">
        <v>558</v>
      </c>
      <c r="F2331" t="s">
        <v>7590</v>
      </c>
      <c r="G2331" s="17" t="s">
        <v>2885</v>
      </c>
      <c r="H2331" t="s">
        <v>246</v>
      </c>
      <c r="I2331" t="s">
        <v>43</v>
      </c>
      <c r="J2331" t="s">
        <v>8</v>
      </c>
      <c r="K2331" t="s">
        <v>2886</v>
      </c>
      <c r="L2331" t="s">
        <v>1509</v>
      </c>
      <c r="M2331" t="s">
        <v>1510</v>
      </c>
      <c r="N2331">
        <v>1</v>
      </c>
      <c r="O2331" t="s">
        <v>105</v>
      </c>
      <c r="P2331">
        <v>7</v>
      </c>
      <c r="Q2331" t="s">
        <v>194</v>
      </c>
      <c r="R2331" t="s">
        <v>95</v>
      </c>
      <c r="S2331" t="s">
        <v>64</v>
      </c>
      <c r="T2331" t="s">
        <v>51</v>
      </c>
      <c r="U2331" t="s">
        <v>195</v>
      </c>
      <c r="V2331">
        <v>0.6</v>
      </c>
      <c r="W2331" s="1">
        <v>0</v>
      </c>
      <c r="X2331">
        <v>1</v>
      </c>
      <c r="Y2331">
        <v>1.67</v>
      </c>
      <c r="Z2331">
        <v>5</v>
      </c>
      <c r="AA2331">
        <v>0.33399999999999996</v>
      </c>
      <c r="AB2331" s="2">
        <v>0</v>
      </c>
      <c r="AC2331" s="1">
        <v>0</v>
      </c>
      <c r="AD2331" s="7">
        <v>43524</v>
      </c>
      <c r="AE2331" s="7">
        <v>43528</v>
      </c>
      <c r="AF2331">
        <v>2</v>
      </c>
      <c r="AG2331" t="s">
        <v>1680</v>
      </c>
      <c r="AH2331" s="2">
        <v>0.25</v>
      </c>
      <c r="AI2331" s="1">
        <v>0</v>
      </c>
      <c r="AJ2331" s="1">
        <v>0</v>
      </c>
      <c r="AK2331" s="60" t="str">
        <f>+IF(Tabla1[[#This Row],[REQUEST_TY]]="SR MANTENIMIENTO CORRECTIVO", "EMERGENCIA", "OTROS")</f>
        <v>EMERGENCIA</v>
      </c>
      <c r="AL2331" s="6" t="str">
        <f>+_xlfn.IFS(Tabla1[[#This Row],[Veces obj]]&lt;=1,"0-1",Tabla1[[#This Row],[Veces obj]]&lt;=2,"1-2",Tabla1[[#This Row],[Veces obj]]&lt;=3,"2-3",TRUE,"&gt;3")</f>
        <v>0-1</v>
      </c>
      <c r="AM2331" s="60" t="str">
        <f>+_xlfn.IFS(MONTH(Tabla1[[#This Row],[MES]])&lt;=3,"Q1",MONTH(Tabla1[[#This Row],[MES]])&lt;=6,"Q2",MONTH(Tabla1[[#This Row],[MES]])&lt;=9,"Q3",TRUE,"Q4")</f>
        <v>Q1</v>
      </c>
      <c r="AN2331" s="15" t="str">
        <f>+IFERROR(VLOOKUP(Tabla1[[#This Row],[CUENTA]],CTAS[],2,0),"OTROS")</f>
        <v>OTROS</v>
      </c>
      <c r="AP2331" s="15" t="str">
        <f>+IFERROR(VLOOKUP(Tabla1[[#This Row],[EMPLEADO]],IS[],3,0),"OTROS")</f>
        <v>OTROS</v>
      </c>
      <c r="AQ2331" s="15" t="str">
        <f>+IFERROR(VLOOKUP(Tabla1[[#This Row],[EMPLEADO]],IS[[NÓMINA]:[INGENIERO]],2,0),"OTROS")</f>
        <v>OTROS</v>
      </c>
    </row>
    <row r="2332" spans="1:43" x14ac:dyDescent="0.25">
      <c r="A2332" t="s">
        <v>7477</v>
      </c>
      <c r="B2332">
        <v>1</v>
      </c>
      <c r="C2332" t="s">
        <v>7591</v>
      </c>
      <c r="D2332" t="s">
        <v>38</v>
      </c>
      <c r="E2332" t="s">
        <v>250</v>
      </c>
      <c r="F2332" t="s">
        <v>7592</v>
      </c>
      <c r="G2332" s="17" t="s">
        <v>6766</v>
      </c>
      <c r="H2332" t="s">
        <v>1572</v>
      </c>
      <c r="I2332" t="s">
        <v>43</v>
      </c>
      <c r="J2332" t="s">
        <v>8</v>
      </c>
      <c r="K2332" t="s">
        <v>254</v>
      </c>
      <c r="L2332" t="s">
        <v>6767</v>
      </c>
      <c r="M2332" t="s">
        <v>1574</v>
      </c>
      <c r="N2332">
        <v>0</v>
      </c>
      <c r="O2332" t="s">
        <v>47</v>
      </c>
      <c r="P2332">
        <v>7</v>
      </c>
      <c r="Q2332" t="s">
        <v>194</v>
      </c>
      <c r="R2332" t="s">
        <v>49</v>
      </c>
      <c r="S2332" t="s">
        <v>50</v>
      </c>
      <c r="T2332" t="s">
        <v>51</v>
      </c>
      <c r="U2332" t="s">
        <v>444</v>
      </c>
      <c r="V2332">
        <v>0</v>
      </c>
      <c r="W2332" s="1">
        <v>0</v>
      </c>
      <c r="X2332">
        <v>1</v>
      </c>
      <c r="Y2332">
        <v>5.32</v>
      </c>
      <c r="Z2332">
        <v>5</v>
      </c>
      <c r="AA2332">
        <v>1.0640000000000001</v>
      </c>
      <c r="AB2332" s="2">
        <v>1.6000000000000014E-2</v>
      </c>
      <c r="AC2332" s="1">
        <v>-11.440000000000012</v>
      </c>
      <c r="AD2332" s="7">
        <v>43525</v>
      </c>
      <c r="AE2332" s="7">
        <v>43525</v>
      </c>
      <c r="AF2332">
        <v>0</v>
      </c>
      <c r="AG2332" t="s">
        <v>53</v>
      </c>
      <c r="AH2332" s="2">
        <v>0</v>
      </c>
      <c r="AI2332" s="1">
        <v>0</v>
      </c>
      <c r="AJ2332" s="1">
        <v>0</v>
      </c>
      <c r="AK2332" s="60" t="str">
        <f>+IF(Tabla1[[#This Row],[REQUEST_TY]]="SR MANTENIMIENTO CORRECTIVO", "EMERGENCIA", "OTROS")</f>
        <v>EMERGENCIA</v>
      </c>
      <c r="AL2332" s="6" t="str">
        <f>+_xlfn.IFS(Tabla1[[#This Row],[Veces obj]]&lt;=1,"0-1",Tabla1[[#This Row],[Veces obj]]&lt;=2,"1-2",Tabla1[[#This Row],[Veces obj]]&lt;=3,"2-3",TRUE,"&gt;3")</f>
        <v>1-2</v>
      </c>
      <c r="AM2332" s="60" t="str">
        <f>+_xlfn.IFS(MONTH(Tabla1[[#This Row],[MES]])&lt;=3,"Q1",MONTH(Tabla1[[#This Row],[MES]])&lt;=6,"Q2",MONTH(Tabla1[[#This Row],[MES]])&lt;=9,"Q3",TRUE,"Q4")</f>
        <v>Q1</v>
      </c>
      <c r="AN2332" s="15" t="str">
        <f>+IFERROR(VLOOKUP(Tabla1[[#This Row],[CUENTA]],CTAS[],2,0),"OTROS")</f>
        <v>OTROS</v>
      </c>
      <c r="AP2332" s="15" t="str">
        <f>+IFERROR(VLOOKUP(Tabla1[[#This Row],[EMPLEADO]],IS[],3,0),"OTROS")</f>
        <v>OTROS</v>
      </c>
      <c r="AQ2332" s="15" t="str">
        <f>+IFERROR(VLOOKUP(Tabla1[[#This Row],[EMPLEADO]],IS[[NÓMINA]:[INGENIERO]],2,0),"OTROS")</f>
        <v>OTROS</v>
      </c>
    </row>
    <row r="2333" spans="1:43" x14ac:dyDescent="0.25">
      <c r="A2333" t="s">
        <v>7477</v>
      </c>
      <c r="B2333">
        <v>1</v>
      </c>
      <c r="C2333" t="s">
        <v>7593</v>
      </c>
      <c r="D2333" t="s">
        <v>38</v>
      </c>
      <c r="E2333" t="s">
        <v>373</v>
      </c>
      <c r="F2333" t="s">
        <v>7594</v>
      </c>
      <c r="G2333" s="17" t="s">
        <v>7595</v>
      </c>
      <c r="H2333" t="s">
        <v>308</v>
      </c>
      <c r="I2333" t="s">
        <v>43</v>
      </c>
      <c r="J2333" t="s">
        <v>8</v>
      </c>
      <c r="K2333" t="s">
        <v>495</v>
      </c>
      <c r="L2333" t="s">
        <v>496</v>
      </c>
      <c r="M2333" t="s">
        <v>46</v>
      </c>
      <c r="N2333">
        <v>0</v>
      </c>
      <c r="O2333" t="s">
        <v>47</v>
      </c>
      <c r="P2333">
        <v>83</v>
      </c>
      <c r="Q2333" t="s">
        <v>48</v>
      </c>
      <c r="R2333" t="s">
        <v>153</v>
      </c>
      <c r="S2333" t="s">
        <v>50</v>
      </c>
      <c r="T2333" t="s">
        <v>51</v>
      </c>
      <c r="U2333" t="s">
        <v>52</v>
      </c>
      <c r="V2333">
        <v>1.05</v>
      </c>
      <c r="W2333" s="1">
        <v>750.75000000000011</v>
      </c>
      <c r="X2333">
        <v>1</v>
      </c>
      <c r="Y2333">
        <v>0.65</v>
      </c>
      <c r="Z2333">
        <v>5</v>
      </c>
      <c r="AA2333">
        <v>0.13</v>
      </c>
      <c r="AB2333" s="2">
        <v>0</v>
      </c>
      <c r="AC2333" s="1">
        <v>0</v>
      </c>
      <c r="AD2333" s="7">
        <v>43525</v>
      </c>
      <c r="AE2333" s="7">
        <v>43525</v>
      </c>
      <c r="AF2333">
        <v>0</v>
      </c>
      <c r="AG2333" t="s">
        <v>53</v>
      </c>
      <c r="AH2333" s="2">
        <v>0</v>
      </c>
      <c r="AI2333" s="1">
        <v>0</v>
      </c>
      <c r="AJ2333" s="1">
        <v>0</v>
      </c>
      <c r="AK2333" s="60" t="str">
        <f>+IF(Tabla1[[#This Row],[REQUEST_TY]]="SR MANTENIMIENTO CORRECTIVO", "EMERGENCIA", "OTROS")</f>
        <v>EMERGENCIA</v>
      </c>
      <c r="AL2333" s="6" t="str">
        <f>+_xlfn.IFS(Tabla1[[#This Row],[Veces obj]]&lt;=1,"0-1",Tabla1[[#This Row],[Veces obj]]&lt;=2,"1-2",Tabla1[[#This Row],[Veces obj]]&lt;=3,"2-3",TRUE,"&gt;3")</f>
        <v>0-1</v>
      </c>
      <c r="AM2333" s="60" t="str">
        <f>+_xlfn.IFS(MONTH(Tabla1[[#This Row],[MES]])&lt;=3,"Q1",MONTH(Tabla1[[#This Row],[MES]])&lt;=6,"Q2",MONTH(Tabla1[[#This Row],[MES]])&lt;=9,"Q3",TRUE,"Q4")</f>
        <v>Q1</v>
      </c>
      <c r="AN2333" s="15" t="str">
        <f>+IFERROR(VLOOKUP(Tabla1[[#This Row],[CUENTA]],CTAS[],2,0),"OTROS")</f>
        <v>OTROS</v>
      </c>
      <c r="AP2333" s="15" t="str">
        <f>+IFERROR(VLOOKUP(Tabla1[[#This Row],[EMPLEADO]],IS[],3,0),"OTROS")</f>
        <v>OTROS</v>
      </c>
      <c r="AQ2333" s="15" t="str">
        <f>+IFERROR(VLOOKUP(Tabla1[[#This Row],[EMPLEADO]],IS[[NÓMINA]:[INGENIERO]],2,0),"OTROS")</f>
        <v>OTROS</v>
      </c>
    </row>
    <row r="2334" spans="1:43" x14ac:dyDescent="0.25">
      <c r="A2334" t="s">
        <v>7477</v>
      </c>
      <c r="B2334">
        <v>1</v>
      </c>
      <c r="C2334" t="s">
        <v>7596</v>
      </c>
      <c r="D2334" t="s">
        <v>38</v>
      </c>
      <c r="E2334" t="s">
        <v>5146</v>
      </c>
      <c r="F2334" t="s">
        <v>7597</v>
      </c>
      <c r="G2334" s="17" t="s">
        <v>7598</v>
      </c>
      <c r="H2334" t="s">
        <v>136</v>
      </c>
      <c r="I2334" t="s">
        <v>43</v>
      </c>
      <c r="J2334" t="s">
        <v>8</v>
      </c>
      <c r="K2334" t="s">
        <v>7599</v>
      </c>
      <c r="L2334" t="s">
        <v>7600</v>
      </c>
      <c r="M2334" t="s">
        <v>1725</v>
      </c>
      <c r="N2334">
        <v>0</v>
      </c>
      <c r="O2334" t="s">
        <v>47</v>
      </c>
      <c r="P2334">
        <v>2645</v>
      </c>
      <c r="Q2334" t="s">
        <v>48</v>
      </c>
      <c r="R2334" t="s">
        <v>49</v>
      </c>
      <c r="S2334" t="s">
        <v>50</v>
      </c>
      <c r="T2334" t="s">
        <v>51</v>
      </c>
      <c r="U2334" t="s">
        <v>52</v>
      </c>
      <c r="V2334">
        <v>1.05</v>
      </c>
      <c r="W2334" s="1">
        <v>750.75000000000011</v>
      </c>
      <c r="X2334">
        <v>1</v>
      </c>
      <c r="Y2334">
        <v>1.67</v>
      </c>
      <c r="Z2334">
        <v>5</v>
      </c>
      <c r="AA2334">
        <v>0.33399999999999996</v>
      </c>
      <c r="AB2334" s="2">
        <v>0</v>
      </c>
      <c r="AC2334" s="1">
        <v>0</v>
      </c>
      <c r="AD2334" s="7">
        <v>43528</v>
      </c>
      <c r="AE2334" s="7">
        <v>43528</v>
      </c>
      <c r="AF2334">
        <v>0</v>
      </c>
      <c r="AG2334" t="s">
        <v>53</v>
      </c>
      <c r="AH2334" s="2">
        <v>0</v>
      </c>
      <c r="AI2334" s="1">
        <v>0</v>
      </c>
      <c r="AJ2334" s="1">
        <v>0</v>
      </c>
      <c r="AK2334" s="60" t="str">
        <f>+IF(Tabla1[[#This Row],[REQUEST_TY]]="SR MANTENIMIENTO CORRECTIVO", "EMERGENCIA", "OTROS")</f>
        <v>EMERGENCIA</v>
      </c>
      <c r="AL2334" s="6" t="str">
        <f>+_xlfn.IFS(Tabla1[[#This Row],[Veces obj]]&lt;=1,"0-1",Tabla1[[#This Row],[Veces obj]]&lt;=2,"1-2",Tabla1[[#This Row],[Veces obj]]&lt;=3,"2-3",TRUE,"&gt;3")</f>
        <v>0-1</v>
      </c>
      <c r="AM2334" s="60" t="str">
        <f>+_xlfn.IFS(MONTH(Tabla1[[#This Row],[MES]])&lt;=3,"Q1",MONTH(Tabla1[[#This Row],[MES]])&lt;=6,"Q2",MONTH(Tabla1[[#This Row],[MES]])&lt;=9,"Q3",TRUE,"Q4")</f>
        <v>Q1</v>
      </c>
      <c r="AN2334" s="15" t="str">
        <f>+IFERROR(VLOOKUP(Tabla1[[#This Row],[CUENTA]],CTAS[],2,0),"OTROS")</f>
        <v>OTROS</v>
      </c>
      <c r="AP2334" s="15" t="str">
        <f>+IFERROR(VLOOKUP(Tabla1[[#This Row],[EMPLEADO]],IS[],3,0),"OTROS")</f>
        <v>OTROS</v>
      </c>
      <c r="AQ2334" s="15" t="str">
        <f>+IFERROR(VLOOKUP(Tabla1[[#This Row],[EMPLEADO]],IS[[NÓMINA]:[INGENIERO]],2,0),"OTROS")</f>
        <v>OTROS</v>
      </c>
    </row>
    <row r="2335" spans="1:43" x14ac:dyDescent="0.25">
      <c r="A2335" t="s">
        <v>7477</v>
      </c>
      <c r="B2335">
        <v>1</v>
      </c>
      <c r="C2335" t="s">
        <v>7601</v>
      </c>
      <c r="D2335" t="s">
        <v>38</v>
      </c>
      <c r="E2335" t="s">
        <v>320</v>
      </c>
      <c r="F2335" t="s">
        <v>7602</v>
      </c>
      <c r="G2335" s="17" t="s">
        <v>7603</v>
      </c>
      <c r="H2335" t="s">
        <v>150</v>
      </c>
      <c r="I2335" t="s">
        <v>43</v>
      </c>
      <c r="J2335" t="s">
        <v>8</v>
      </c>
      <c r="K2335" t="s">
        <v>151</v>
      </c>
      <c r="L2335" t="s">
        <v>323</v>
      </c>
      <c r="M2335" t="s">
        <v>73</v>
      </c>
      <c r="N2335">
        <v>0</v>
      </c>
      <c r="O2335" t="s">
        <v>47</v>
      </c>
      <c r="P2335">
        <v>180</v>
      </c>
      <c r="Q2335" t="s">
        <v>48</v>
      </c>
      <c r="R2335" t="s">
        <v>49</v>
      </c>
      <c r="S2335" t="s">
        <v>50</v>
      </c>
      <c r="T2335" t="s">
        <v>51</v>
      </c>
      <c r="U2335" t="s">
        <v>52</v>
      </c>
      <c r="V2335">
        <v>1.05</v>
      </c>
      <c r="W2335" s="1">
        <v>750.75000000000011</v>
      </c>
      <c r="X2335">
        <v>1</v>
      </c>
      <c r="Y2335">
        <v>0</v>
      </c>
      <c r="Z2335">
        <v>5</v>
      </c>
      <c r="AA2335">
        <v>0</v>
      </c>
      <c r="AB2335" s="2">
        <v>0</v>
      </c>
      <c r="AC2335" s="1">
        <v>0</v>
      </c>
      <c r="AD2335" s="7">
        <v>43525</v>
      </c>
      <c r="AE2335" s="7">
        <v>43525</v>
      </c>
      <c r="AF2335">
        <v>0</v>
      </c>
      <c r="AG2335" t="s">
        <v>53</v>
      </c>
      <c r="AH2335" s="2">
        <v>0</v>
      </c>
      <c r="AI2335" s="1">
        <v>0</v>
      </c>
      <c r="AJ2335" s="1">
        <v>0</v>
      </c>
      <c r="AK2335" s="60" t="str">
        <f>+IF(Tabla1[[#This Row],[REQUEST_TY]]="SR MANTENIMIENTO CORRECTIVO", "EMERGENCIA", "OTROS")</f>
        <v>EMERGENCIA</v>
      </c>
      <c r="AL2335" s="6" t="str">
        <f>+_xlfn.IFS(Tabla1[[#This Row],[Veces obj]]&lt;=1,"0-1",Tabla1[[#This Row],[Veces obj]]&lt;=2,"1-2",Tabla1[[#This Row],[Veces obj]]&lt;=3,"2-3",TRUE,"&gt;3")</f>
        <v>0-1</v>
      </c>
      <c r="AM2335" s="60" t="str">
        <f>+_xlfn.IFS(MONTH(Tabla1[[#This Row],[MES]])&lt;=3,"Q1",MONTH(Tabla1[[#This Row],[MES]])&lt;=6,"Q2",MONTH(Tabla1[[#This Row],[MES]])&lt;=9,"Q3",TRUE,"Q4")</f>
        <v>Q1</v>
      </c>
      <c r="AN2335" s="15" t="str">
        <f>+IFERROR(VLOOKUP(Tabla1[[#This Row],[CUENTA]],CTAS[],2,0),"OTROS")</f>
        <v>HONEYWELL</v>
      </c>
      <c r="AP2335" s="15" t="str">
        <f>+IFERROR(VLOOKUP(Tabla1[[#This Row],[EMPLEADO]],IS[],3,0),"OTROS")</f>
        <v>JUAREZ</v>
      </c>
      <c r="AQ2335" s="15" t="str">
        <f>+IFERROR(VLOOKUP(Tabla1[[#This Row],[EMPLEADO]],IS[[NÓMINA]:[INGENIERO]],2,0),"OTROS")</f>
        <v>CARLOS MONTOYA</v>
      </c>
    </row>
    <row r="2336" spans="1:43" x14ac:dyDescent="0.25">
      <c r="A2336" t="s">
        <v>7477</v>
      </c>
      <c r="B2336">
        <v>1</v>
      </c>
      <c r="C2336" t="s">
        <v>7604</v>
      </c>
      <c r="D2336" t="s">
        <v>38</v>
      </c>
      <c r="E2336" t="s">
        <v>89</v>
      </c>
      <c r="F2336" t="s">
        <v>7605</v>
      </c>
      <c r="G2336" s="17" t="s">
        <v>5103</v>
      </c>
      <c r="H2336" t="s">
        <v>784</v>
      </c>
      <c r="I2336" t="s">
        <v>43</v>
      </c>
      <c r="J2336" t="s">
        <v>8</v>
      </c>
      <c r="K2336" t="s">
        <v>1541</v>
      </c>
      <c r="L2336" t="s">
        <v>2251</v>
      </c>
      <c r="M2336" t="s">
        <v>787</v>
      </c>
      <c r="N2336">
        <v>0</v>
      </c>
      <c r="O2336" t="s">
        <v>47</v>
      </c>
      <c r="P2336">
        <v>21</v>
      </c>
      <c r="Q2336" t="s">
        <v>62</v>
      </c>
      <c r="R2336" t="s">
        <v>95</v>
      </c>
      <c r="S2336" t="s">
        <v>64</v>
      </c>
      <c r="T2336" t="s">
        <v>51</v>
      </c>
      <c r="U2336" t="s">
        <v>65</v>
      </c>
      <c r="V2336">
        <v>0.8</v>
      </c>
      <c r="W2336" s="1">
        <v>1092</v>
      </c>
      <c r="X2336">
        <v>1</v>
      </c>
      <c r="Y2336">
        <v>2.17</v>
      </c>
      <c r="Z2336">
        <v>5</v>
      </c>
      <c r="AA2336">
        <v>0.434</v>
      </c>
      <c r="AB2336" s="2">
        <v>0</v>
      </c>
      <c r="AC2336" s="1">
        <v>0</v>
      </c>
      <c r="AD2336" s="7">
        <v>43528</v>
      </c>
      <c r="AE2336" s="7">
        <v>43528</v>
      </c>
      <c r="AF2336">
        <v>0</v>
      </c>
      <c r="AG2336" t="s">
        <v>53</v>
      </c>
      <c r="AH2336" s="2">
        <v>0</v>
      </c>
      <c r="AI2336" s="1">
        <v>0</v>
      </c>
      <c r="AJ2336" s="1">
        <v>0</v>
      </c>
      <c r="AK2336" s="60" t="str">
        <f>+IF(Tabla1[[#This Row],[REQUEST_TY]]="SR MANTENIMIENTO CORRECTIVO", "EMERGENCIA", "OTROS")</f>
        <v>EMERGENCIA</v>
      </c>
      <c r="AL2336" s="6" t="str">
        <f>+_xlfn.IFS(Tabla1[[#This Row],[Veces obj]]&lt;=1,"0-1",Tabla1[[#This Row],[Veces obj]]&lt;=2,"1-2",Tabla1[[#This Row],[Veces obj]]&lt;=3,"2-3",TRUE,"&gt;3")</f>
        <v>0-1</v>
      </c>
      <c r="AM2336" s="60" t="str">
        <f>+_xlfn.IFS(MONTH(Tabla1[[#This Row],[MES]])&lt;=3,"Q1",MONTH(Tabla1[[#This Row],[MES]])&lt;=6,"Q2",MONTH(Tabla1[[#This Row],[MES]])&lt;=9,"Q3",TRUE,"Q4")</f>
        <v>Q1</v>
      </c>
      <c r="AN2336" s="15" t="str">
        <f>+IFERROR(VLOOKUP(Tabla1[[#This Row],[CUENTA]],CTAS[],2,0),"OTROS")</f>
        <v>OTROS</v>
      </c>
      <c r="AP2336" s="15" t="str">
        <f>+IFERROR(VLOOKUP(Tabla1[[#This Row],[EMPLEADO]],IS[],3,0),"OTROS")</f>
        <v>OTROS</v>
      </c>
      <c r="AQ2336" s="15" t="str">
        <f>+IFERROR(VLOOKUP(Tabla1[[#This Row],[EMPLEADO]],IS[[NÓMINA]:[INGENIERO]],2,0),"OTROS")</f>
        <v>OTROS</v>
      </c>
    </row>
    <row r="2337" spans="1:43" x14ac:dyDescent="0.25">
      <c r="A2337" t="s">
        <v>7477</v>
      </c>
      <c r="B2337">
        <v>1</v>
      </c>
      <c r="C2337" t="s">
        <v>7606</v>
      </c>
      <c r="D2337" t="s">
        <v>38</v>
      </c>
      <c r="E2337" t="s">
        <v>725</v>
      </c>
      <c r="F2337" t="s">
        <v>7607</v>
      </c>
      <c r="G2337" s="17" t="s">
        <v>6629</v>
      </c>
      <c r="H2337" t="s">
        <v>679</v>
      </c>
      <c r="I2337" t="s">
        <v>43</v>
      </c>
      <c r="J2337" t="s">
        <v>8</v>
      </c>
      <c r="K2337" t="s">
        <v>102</v>
      </c>
      <c r="L2337" t="s">
        <v>376</v>
      </c>
      <c r="M2337" t="s">
        <v>310</v>
      </c>
      <c r="N2337">
        <v>0</v>
      </c>
      <c r="O2337" t="s">
        <v>47</v>
      </c>
      <c r="P2337">
        <v>8</v>
      </c>
      <c r="Q2337" t="s">
        <v>194</v>
      </c>
      <c r="R2337" t="s">
        <v>223</v>
      </c>
      <c r="S2337" t="s">
        <v>139</v>
      </c>
      <c r="T2337" t="s">
        <v>51</v>
      </c>
      <c r="U2337" t="s">
        <v>224</v>
      </c>
      <c r="V2337">
        <v>0.8</v>
      </c>
      <c r="W2337" s="1">
        <v>1258.4000000000003</v>
      </c>
      <c r="X2337">
        <v>1</v>
      </c>
      <c r="Y2337">
        <v>2.37</v>
      </c>
      <c r="Z2337">
        <v>4</v>
      </c>
      <c r="AA2337">
        <v>0.59250000000000003</v>
      </c>
      <c r="AB2337" s="2">
        <v>0</v>
      </c>
      <c r="AC2337" s="1">
        <v>0</v>
      </c>
      <c r="AD2337" s="7">
        <v>43525</v>
      </c>
      <c r="AE2337" s="7">
        <v>43528</v>
      </c>
      <c r="AF2337">
        <v>1</v>
      </c>
      <c r="AG2337" t="s">
        <v>53</v>
      </c>
      <c r="AH2337" s="2">
        <v>0</v>
      </c>
      <c r="AI2337" s="1">
        <v>0</v>
      </c>
      <c r="AJ2337" s="1">
        <v>0</v>
      </c>
      <c r="AK2337" s="60" t="str">
        <f>+IF(Tabla1[[#This Row],[REQUEST_TY]]="SR MANTENIMIENTO CORRECTIVO", "EMERGENCIA", "OTROS")</f>
        <v>EMERGENCIA</v>
      </c>
      <c r="AL2337" s="6" t="str">
        <f>+_xlfn.IFS(Tabla1[[#This Row],[Veces obj]]&lt;=1,"0-1",Tabla1[[#This Row],[Veces obj]]&lt;=2,"1-2",Tabla1[[#This Row],[Veces obj]]&lt;=3,"2-3",TRUE,"&gt;3")</f>
        <v>0-1</v>
      </c>
      <c r="AM2337" s="60" t="str">
        <f>+_xlfn.IFS(MONTH(Tabla1[[#This Row],[MES]])&lt;=3,"Q1",MONTH(Tabla1[[#This Row],[MES]])&lt;=6,"Q2",MONTH(Tabla1[[#This Row],[MES]])&lt;=9,"Q3",TRUE,"Q4")</f>
        <v>Q1</v>
      </c>
      <c r="AN2337" s="15" t="str">
        <f>+IFERROR(VLOOKUP(Tabla1[[#This Row],[CUENTA]],CTAS[],2,0),"OTROS")</f>
        <v>OTROS</v>
      </c>
      <c r="AP2337" s="15" t="str">
        <f>+IFERROR(VLOOKUP(Tabla1[[#This Row],[EMPLEADO]],IS[],3,0),"OTROS")</f>
        <v>OTROS</v>
      </c>
      <c r="AQ2337" s="15" t="str">
        <f>+IFERROR(VLOOKUP(Tabla1[[#This Row],[EMPLEADO]],IS[[NÓMINA]:[INGENIERO]],2,0),"OTROS")</f>
        <v>OTROS</v>
      </c>
    </row>
    <row r="2338" spans="1:43" x14ac:dyDescent="0.25">
      <c r="A2338" t="s">
        <v>7477</v>
      </c>
      <c r="B2338">
        <v>1</v>
      </c>
      <c r="C2338" t="s">
        <v>7608</v>
      </c>
      <c r="D2338" t="s">
        <v>38</v>
      </c>
      <c r="E2338" t="s">
        <v>348</v>
      </c>
      <c r="F2338" t="s">
        <v>7609</v>
      </c>
      <c r="G2338" s="17" t="s">
        <v>7610</v>
      </c>
      <c r="H2338" t="s">
        <v>308</v>
      </c>
      <c r="I2338" t="s">
        <v>43</v>
      </c>
      <c r="J2338" t="s">
        <v>8</v>
      </c>
      <c r="K2338" t="s">
        <v>102</v>
      </c>
      <c r="L2338" t="s">
        <v>376</v>
      </c>
      <c r="M2338" t="s">
        <v>310</v>
      </c>
      <c r="N2338">
        <v>0</v>
      </c>
      <c r="O2338" t="s">
        <v>47</v>
      </c>
      <c r="P2338">
        <v>76</v>
      </c>
      <c r="Q2338" t="s">
        <v>48</v>
      </c>
      <c r="R2338" t="s">
        <v>223</v>
      </c>
      <c r="S2338" t="s">
        <v>139</v>
      </c>
      <c r="T2338" t="s">
        <v>51</v>
      </c>
      <c r="U2338" t="s">
        <v>353</v>
      </c>
      <c r="V2338">
        <v>1.1499999999999999</v>
      </c>
      <c r="W2338" s="1">
        <v>1808.95</v>
      </c>
      <c r="X2338">
        <v>1</v>
      </c>
      <c r="Y2338">
        <v>1</v>
      </c>
      <c r="Z2338">
        <v>4</v>
      </c>
      <c r="AA2338">
        <v>0.25</v>
      </c>
      <c r="AB2338" s="2">
        <v>0</v>
      </c>
      <c r="AC2338" s="1">
        <v>0</v>
      </c>
      <c r="AD2338" s="7">
        <v>43524</v>
      </c>
      <c r="AE2338" s="7">
        <v>43528</v>
      </c>
      <c r="AF2338">
        <v>2</v>
      </c>
      <c r="AG2338" t="s">
        <v>1680</v>
      </c>
      <c r="AH2338" s="2">
        <v>0.25</v>
      </c>
      <c r="AI2338" s="1">
        <v>-393.25000000000006</v>
      </c>
      <c r="AJ2338" s="1">
        <v>0</v>
      </c>
      <c r="AK2338" s="60" t="str">
        <f>+IF(Tabla1[[#This Row],[REQUEST_TY]]="SR MANTENIMIENTO CORRECTIVO", "EMERGENCIA", "OTROS")</f>
        <v>EMERGENCIA</v>
      </c>
      <c r="AL2338" s="6" t="str">
        <f>+_xlfn.IFS(Tabla1[[#This Row],[Veces obj]]&lt;=1,"0-1",Tabla1[[#This Row],[Veces obj]]&lt;=2,"1-2",Tabla1[[#This Row],[Veces obj]]&lt;=3,"2-3",TRUE,"&gt;3")</f>
        <v>0-1</v>
      </c>
      <c r="AM2338" s="60" t="str">
        <f>+_xlfn.IFS(MONTH(Tabla1[[#This Row],[MES]])&lt;=3,"Q1",MONTH(Tabla1[[#This Row],[MES]])&lt;=6,"Q2",MONTH(Tabla1[[#This Row],[MES]])&lt;=9,"Q3",TRUE,"Q4")</f>
        <v>Q1</v>
      </c>
      <c r="AN2338" s="15" t="str">
        <f>+IFERROR(VLOOKUP(Tabla1[[#This Row],[CUENTA]],CTAS[],2,0),"OTROS")</f>
        <v>OTROS</v>
      </c>
      <c r="AP2338" s="15" t="str">
        <f>+IFERROR(VLOOKUP(Tabla1[[#This Row],[EMPLEADO]],IS[],3,0),"OTROS")</f>
        <v>OTROS</v>
      </c>
      <c r="AQ2338" s="15" t="str">
        <f>+IFERROR(VLOOKUP(Tabla1[[#This Row],[EMPLEADO]],IS[[NÓMINA]:[INGENIERO]],2,0),"OTROS")</f>
        <v>OTROS</v>
      </c>
    </row>
    <row r="2339" spans="1:43" x14ac:dyDescent="0.25">
      <c r="A2339" t="s">
        <v>7477</v>
      </c>
      <c r="B2339">
        <v>1</v>
      </c>
      <c r="C2339" t="s">
        <v>7611</v>
      </c>
      <c r="D2339" t="s">
        <v>38</v>
      </c>
      <c r="E2339" t="s">
        <v>133</v>
      </c>
      <c r="F2339" t="s">
        <v>7612</v>
      </c>
      <c r="G2339" s="17" t="s">
        <v>2972</v>
      </c>
      <c r="H2339" t="s">
        <v>740</v>
      </c>
      <c r="I2339" t="s">
        <v>43</v>
      </c>
      <c r="J2339" t="s">
        <v>8</v>
      </c>
      <c r="K2339" t="s">
        <v>59</v>
      </c>
      <c r="L2339" t="s">
        <v>1941</v>
      </c>
      <c r="M2339" t="s">
        <v>530</v>
      </c>
      <c r="N2339">
        <v>0</v>
      </c>
      <c r="O2339" t="s">
        <v>47</v>
      </c>
      <c r="P2339">
        <v>13</v>
      </c>
      <c r="Q2339" t="s">
        <v>194</v>
      </c>
      <c r="R2339" t="s">
        <v>138</v>
      </c>
      <c r="S2339" t="s">
        <v>139</v>
      </c>
      <c r="T2339" t="s">
        <v>51</v>
      </c>
      <c r="U2339" t="s">
        <v>224</v>
      </c>
      <c r="V2339">
        <v>0.8</v>
      </c>
      <c r="W2339" s="1">
        <v>1258.4000000000003</v>
      </c>
      <c r="X2339">
        <v>1</v>
      </c>
      <c r="Y2339">
        <v>4.5</v>
      </c>
      <c r="Z2339">
        <v>4</v>
      </c>
      <c r="AA2339">
        <v>1.125</v>
      </c>
      <c r="AB2339" s="2">
        <v>3.125E-2</v>
      </c>
      <c r="AC2339" s="1">
        <v>-49.156250000000007</v>
      </c>
      <c r="AD2339" s="7">
        <v>43528</v>
      </c>
      <c r="AE2339" s="7">
        <v>43528</v>
      </c>
      <c r="AF2339">
        <v>0</v>
      </c>
      <c r="AG2339" t="s">
        <v>53</v>
      </c>
      <c r="AH2339" s="2">
        <v>0</v>
      </c>
      <c r="AI2339" s="1">
        <v>0</v>
      </c>
      <c r="AJ2339" s="1">
        <v>0</v>
      </c>
      <c r="AK2339" s="60" t="str">
        <f>+IF(Tabla1[[#This Row],[REQUEST_TY]]="SR MANTENIMIENTO CORRECTIVO", "EMERGENCIA", "OTROS")</f>
        <v>EMERGENCIA</v>
      </c>
      <c r="AL2339" s="6" t="str">
        <f>+_xlfn.IFS(Tabla1[[#This Row],[Veces obj]]&lt;=1,"0-1",Tabla1[[#This Row],[Veces obj]]&lt;=2,"1-2",Tabla1[[#This Row],[Veces obj]]&lt;=3,"2-3",TRUE,"&gt;3")</f>
        <v>1-2</v>
      </c>
      <c r="AM2339" s="60" t="str">
        <f>+_xlfn.IFS(MONTH(Tabla1[[#This Row],[MES]])&lt;=3,"Q1",MONTH(Tabla1[[#This Row],[MES]])&lt;=6,"Q2",MONTH(Tabla1[[#This Row],[MES]])&lt;=9,"Q3",TRUE,"Q4")</f>
        <v>Q1</v>
      </c>
      <c r="AN2339" s="15" t="str">
        <f>+IFERROR(VLOOKUP(Tabla1[[#This Row],[CUENTA]],CTAS[],2,0),"OTROS")</f>
        <v>OTROS</v>
      </c>
      <c r="AP2339" s="15" t="str">
        <f>+IFERROR(VLOOKUP(Tabla1[[#This Row],[EMPLEADO]],IS[],3,0),"OTROS")</f>
        <v>OTROS</v>
      </c>
      <c r="AQ2339" s="15" t="str">
        <f>+IFERROR(VLOOKUP(Tabla1[[#This Row],[EMPLEADO]],IS[[NÓMINA]:[INGENIERO]],2,0),"OTROS")</f>
        <v>OTROS</v>
      </c>
    </row>
    <row r="2340" spans="1:43" x14ac:dyDescent="0.25">
      <c r="A2340" t="s">
        <v>7477</v>
      </c>
      <c r="B2340">
        <v>1</v>
      </c>
      <c r="C2340" t="s">
        <v>7613</v>
      </c>
      <c r="D2340" t="s">
        <v>38</v>
      </c>
      <c r="E2340" t="s">
        <v>133</v>
      </c>
      <c r="F2340" t="s">
        <v>7614</v>
      </c>
      <c r="G2340" s="17" t="s">
        <v>2023</v>
      </c>
      <c r="H2340" t="s">
        <v>1130</v>
      </c>
      <c r="I2340" t="s">
        <v>43</v>
      </c>
      <c r="J2340" t="s">
        <v>8</v>
      </c>
      <c r="K2340" t="s">
        <v>59</v>
      </c>
      <c r="L2340" t="s">
        <v>2024</v>
      </c>
      <c r="M2340" t="s">
        <v>1778</v>
      </c>
      <c r="N2340">
        <v>0</v>
      </c>
      <c r="O2340" t="s">
        <v>47</v>
      </c>
      <c r="P2340">
        <v>72</v>
      </c>
      <c r="Q2340" t="s">
        <v>48</v>
      </c>
      <c r="R2340" t="s">
        <v>138</v>
      </c>
      <c r="S2340" t="s">
        <v>139</v>
      </c>
      <c r="T2340" t="s">
        <v>51</v>
      </c>
      <c r="U2340" t="s">
        <v>353</v>
      </c>
      <c r="V2340">
        <v>1.1499999999999999</v>
      </c>
      <c r="W2340" s="1">
        <v>1808.95</v>
      </c>
      <c r="X2340">
        <v>1</v>
      </c>
      <c r="Y2340">
        <v>2.68</v>
      </c>
      <c r="Z2340">
        <v>4</v>
      </c>
      <c r="AA2340">
        <v>0.67</v>
      </c>
      <c r="AB2340" s="2">
        <v>0</v>
      </c>
      <c r="AC2340" s="1">
        <v>0</v>
      </c>
      <c r="AD2340" s="7">
        <v>43530</v>
      </c>
      <c r="AE2340" s="7">
        <v>43531</v>
      </c>
      <c r="AF2340">
        <v>1</v>
      </c>
      <c r="AG2340" t="s">
        <v>53</v>
      </c>
      <c r="AH2340" s="2">
        <v>0</v>
      </c>
      <c r="AI2340" s="1">
        <v>0</v>
      </c>
      <c r="AJ2340" s="1">
        <v>0</v>
      </c>
      <c r="AK2340" s="60" t="str">
        <f>+IF(Tabla1[[#This Row],[REQUEST_TY]]="SR MANTENIMIENTO CORRECTIVO", "EMERGENCIA", "OTROS")</f>
        <v>EMERGENCIA</v>
      </c>
      <c r="AL2340" s="6" t="str">
        <f>+_xlfn.IFS(Tabla1[[#This Row],[Veces obj]]&lt;=1,"0-1",Tabla1[[#This Row],[Veces obj]]&lt;=2,"1-2",Tabla1[[#This Row],[Veces obj]]&lt;=3,"2-3",TRUE,"&gt;3")</f>
        <v>0-1</v>
      </c>
      <c r="AM2340" s="60" t="str">
        <f>+_xlfn.IFS(MONTH(Tabla1[[#This Row],[MES]])&lt;=3,"Q1",MONTH(Tabla1[[#This Row],[MES]])&lt;=6,"Q2",MONTH(Tabla1[[#This Row],[MES]])&lt;=9,"Q3",TRUE,"Q4")</f>
        <v>Q1</v>
      </c>
      <c r="AN2340" s="15" t="str">
        <f>+IFERROR(VLOOKUP(Tabla1[[#This Row],[CUENTA]],CTAS[],2,0),"OTROS")</f>
        <v>OTROS</v>
      </c>
      <c r="AP2340" s="15" t="str">
        <f>+IFERROR(VLOOKUP(Tabla1[[#This Row],[EMPLEADO]],IS[],3,0),"OTROS")</f>
        <v>OTROS</v>
      </c>
      <c r="AQ2340" s="15" t="str">
        <f>+IFERROR(VLOOKUP(Tabla1[[#This Row],[EMPLEADO]],IS[[NÓMINA]:[INGENIERO]],2,0),"OTROS")</f>
        <v>OTROS</v>
      </c>
    </row>
    <row r="2341" spans="1:43" x14ac:dyDescent="0.25">
      <c r="A2341" t="s">
        <v>7477</v>
      </c>
      <c r="B2341">
        <v>1</v>
      </c>
      <c r="C2341" t="s">
        <v>7615</v>
      </c>
      <c r="D2341" t="s">
        <v>38</v>
      </c>
      <c r="E2341" t="s">
        <v>801</v>
      </c>
      <c r="F2341" t="s">
        <v>7616</v>
      </c>
      <c r="G2341" s="17" t="s">
        <v>7617</v>
      </c>
      <c r="H2341" t="s">
        <v>471</v>
      </c>
      <c r="I2341" t="s">
        <v>43</v>
      </c>
      <c r="J2341" t="s">
        <v>8</v>
      </c>
      <c r="K2341" t="s">
        <v>151</v>
      </c>
      <c r="L2341" t="s">
        <v>7618</v>
      </c>
      <c r="M2341" t="s">
        <v>256</v>
      </c>
      <c r="N2341">
        <v>0</v>
      </c>
      <c r="O2341" t="s">
        <v>47</v>
      </c>
      <c r="P2341">
        <v>104</v>
      </c>
      <c r="Q2341" t="s">
        <v>48</v>
      </c>
      <c r="R2341" t="s">
        <v>49</v>
      </c>
      <c r="S2341" t="s">
        <v>50</v>
      </c>
      <c r="T2341" t="s">
        <v>51</v>
      </c>
      <c r="U2341" t="s">
        <v>52</v>
      </c>
      <c r="V2341">
        <v>1.05</v>
      </c>
      <c r="W2341" s="1">
        <v>750.75000000000011</v>
      </c>
      <c r="X2341">
        <v>1</v>
      </c>
      <c r="Y2341">
        <v>1.35</v>
      </c>
      <c r="Z2341">
        <v>5</v>
      </c>
      <c r="AA2341">
        <v>0.27</v>
      </c>
      <c r="AB2341" s="2">
        <v>0</v>
      </c>
      <c r="AC2341" s="1">
        <v>0</v>
      </c>
      <c r="AD2341" s="7">
        <v>43524</v>
      </c>
      <c r="AE2341" s="7">
        <v>43525</v>
      </c>
      <c r="AF2341">
        <v>1</v>
      </c>
      <c r="AG2341" t="s">
        <v>53</v>
      </c>
      <c r="AH2341" s="2">
        <v>0</v>
      </c>
      <c r="AI2341" s="1">
        <v>0</v>
      </c>
      <c r="AJ2341" s="1">
        <v>0</v>
      </c>
      <c r="AK2341" s="60" t="str">
        <f>+IF(Tabla1[[#This Row],[REQUEST_TY]]="SR MANTENIMIENTO CORRECTIVO", "EMERGENCIA", "OTROS")</f>
        <v>EMERGENCIA</v>
      </c>
      <c r="AL2341" s="6" t="str">
        <f>+_xlfn.IFS(Tabla1[[#This Row],[Veces obj]]&lt;=1,"0-1",Tabla1[[#This Row],[Veces obj]]&lt;=2,"1-2",Tabla1[[#This Row],[Veces obj]]&lt;=3,"2-3",TRUE,"&gt;3")</f>
        <v>0-1</v>
      </c>
      <c r="AM2341" s="60" t="str">
        <f>+_xlfn.IFS(MONTH(Tabla1[[#This Row],[MES]])&lt;=3,"Q1",MONTH(Tabla1[[#This Row],[MES]])&lt;=6,"Q2",MONTH(Tabla1[[#This Row],[MES]])&lt;=9,"Q3",TRUE,"Q4")</f>
        <v>Q1</v>
      </c>
      <c r="AN2341" s="15" t="str">
        <f>+IFERROR(VLOOKUP(Tabla1[[#This Row],[CUENTA]],CTAS[],2,0),"OTROS")</f>
        <v>HONEYWELL</v>
      </c>
      <c r="AP2341" s="15" t="str">
        <f>+IFERROR(VLOOKUP(Tabla1[[#This Row],[EMPLEADO]],IS[],3,0),"OTROS")</f>
        <v>OTROS</v>
      </c>
      <c r="AQ2341" s="15" t="str">
        <f>+IFERROR(VLOOKUP(Tabla1[[#This Row],[EMPLEADO]],IS[[NÓMINA]:[INGENIERO]],2,0),"OTROS")</f>
        <v>OTROS</v>
      </c>
    </row>
    <row r="2342" spans="1:43" x14ac:dyDescent="0.25">
      <c r="A2342" t="s">
        <v>7477</v>
      </c>
      <c r="B2342">
        <v>1</v>
      </c>
      <c r="C2342" t="s">
        <v>7619</v>
      </c>
      <c r="D2342" t="s">
        <v>38</v>
      </c>
      <c r="E2342" t="s">
        <v>373</v>
      </c>
      <c r="F2342" t="s">
        <v>7620</v>
      </c>
      <c r="G2342" s="17" t="s">
        <v>7621</v>
      </c>
      <c r="H2342" t="s">
        <v>453</v>
      </c>
      <c r="I2342" t="s">
        <v>43</v>
      </c>
      <c r="J2342" t="s">
        <v>8</v>
      </c>
      <c r="K2342" t="s">
        <v>102</v>
      </c>
      <c r="L2342" t="s">
        <v>3021</v>
      </c>
      <c r="M2342" t="s">
        <v>455</v>
      </c>
      <c r="N2342">
        <v>0</v>
      </c>
      <c r="O2342" t="s">
        <v>47</v>
      </c>
      <c r="P2342">
        <v>174</v>
      </c>
      <c r="Q2342" t="s">
        <v>48</v>
      </c>
      <c r="R2342" t="s">
        <v>153</v>
      </c>
      <c r="S2342" t="s">
        <v>50</v>
      </c>
      <c r="T2342" t="s">
        <v>51</v>
      </c>
      <c r="U2342" t="s">
        <v>52</v>
      </c>
      <c r="V2342">
        <v>1.05</v>
      </c>
      <c r="W2342" s="1">
        <v>750.75000000000011</v>
      </c>
      <c r="X2342">
        <v>1</v>
      </c>
      <c r="Y2342">
        <v>0.34</v>
      </c>
      <c r="Z2342">
        <v>5</v>
      </c>
      <c r="AA2342">
        <v>6.8000000000000005E-2</v>
      </c>
      <c r="AB2342" s="2">
        <v>0</v>
      </c>
      <c r="AC2342" s="1">
        <v>0</v>
      </c>
      <c r="AD2342" s="7">
        <v>43525</v>
      </c>
      <c r="AE2342" s="7">
        <v>43525</v>
      </c>
      <c r="AF2342">
        <v>0</v>
      </c>
      <c r="AG2342" t="s">
        <v>53</v>
      </c>
      <c r="AH2342" s="2">
        <v>0</v>
      </c>
      <c r="AI2342" s="1">
        <v>0</v>
      </c>
      <c r="AJ2342" s="1">
        <v>0</v>
      </c>
      <c r="AK2342" s="60" t="str">
        <f>+IF(Tabla1[[#This Row],[REQUEST_TY]]="SR MANTENIMIENTO CORRECTIVO", "EMERGENCIA", "OTROS")</f>
        <v>EMERGENCIA</v>
      </c>
      <c r="AL2342" s="6" t="str">
        <f>+_xlfn.IFS(Tabla1[[#This Row],[Veces obj]]&lt;=1,"0-1",Tabla1[[#This Row],[Veces obj]]&lt;=2,"1-2",Tabla1[[#This Row],[Veces obj]]&lt;=3,"2-3",TRUE,"&gt;3")</f>
        <v>0-1</v>
      </c>
      <c r="AM2342" s="60" t="str">
        <f>+_xlfn.IFS(MONTH(Tabla1[[#This Row],[MES]])&lt;=3,"Q1",MONTH(Tabla1[[#This Row],[MES]])&lt;=6,"Q2",MONTH(Tabla1[[#This Row],[MES]])&lt;=9,"Q3",TRUE,"Q4")</f>
        <v>Q1</v>
      </c>
      <c r="AN2342" s="15" t="str">
        <f>+IFERROR(VLOOKUP(Tabla1[[#This Row],[CUENTA]],CTAS[],2,0),"OTROS")</f>
        <v>OTROS</v>
      </c>
      <c r="AP2342" s="15" t="str">
        <f>+IFERROR(VLOOKUP(Tabla1[[#This Row],[EMPLEADO]],IS[],3,0),"OTROS")</f>
        <v>OTROS</v>
      </c>
      <c r="AQ2342" s="15" t="str">
        <f>+IFERROR(VLOOKUP(Tabla1[[#This Row],[EMPLEADO]],IS[[NÓMINA]:[INGENIERO]],2,0),"OTROS")</f>
        <v>OTROS</v>
      </c>
    </row>
    <row r="2343" spans="1:43" x14ac:dyDescent="0.25">
      <c r="A2343" t="s">
        <v>7477</v>
      </c>
      <c r="B2343">
        <v>1</v>
      </c>
      <c r="C2343" t="s">
        <v>7622</v>
      </c>
      <c r="D2343" t="s">
        <v>38</v>
      </c>
      <c r="E2343" t="s">
        <v>237</v>
      </c>
      <c r="F2343" t="s">
        <v>7623</v>
      </c>
      <c r="G2343" s="17" t="s">
        <v>7624</v>
      </c>
      <c r="H2343" t="s">
        <v>308</v>
      </c>
      <c r="I2343" t="s">
        <v>43</v>
      </c>
      <c r="J2343" t="s">
        <v>8</v>
      </c>
      <c r="K2343" t="s">
        <v>2568</v>
      </c>
      <c r="L2343" t="s">
        <v>2569</v>
      </c>
      <c r="M2343" t="s">
        <v>794</v>
      </c>
      <c r="N2343">
        <v>0</v>
      </c>
      <c r="O2343" t="s">
        <v>47</v>
      </c>
      <c r="P2343">
        <v>2646</v>
      </c>
      <c r="Q2343" t="s">
        <v>48</v>
      </c>
      <c r="R2343" t="s">
        <v>242</v>
      </c>
      <c r="S2343" t="s">
        <v>64</v>
      </c>
      <c r="T2343" t="s">
        <v>51</v>
      </c>
      <c r="U2343" t="s">
        <v>96</v>
      </c>
      <c r="V2343">
        <v>1.1000000000000001</v>
      </c>
      <c r="W2343" s="1">
        <v>1501.5000000000002</v>
      </c>
      <c r="X2343">
        <v>1</v>
      </c>
      <c r="Y2343">
        <v>1.1200000000000001</v>
      </c>
      <c r="Z2343">
        <v>5</v>
      </c>
      <c r="AA2343">
        <v>0.22400000000000003</v>
      </c>
      <c r="AB2343" s="2">
        <v>0</v>
      </c>
      <c r="AC2343" s="1">
        <v>0</v>
      </c>
      <c r="AD2343" s="7">
        <v>43524</v>
      </c>
      <c r="AE2343" s="7">
        <v>43525</v>
      </c>
      <c r="AF2343">
        <v>1</v>
      </c>
      <c r="AG2343" t="s">
        <v>53</v>
      </c>
      <c r="AH2343" s="2">
        <v>0</v>
      </c>
      <c r="AI2343" s="1">
        <v>0</v>
      </c>
      <c r="AJ2343" s="1">
        <v>0</v>
      </c>
      <c r="AK2343" s="60" t="str">
        <f>+IF(Tabla1[[#This Row],[REQUEST_TY]]="SR MANTENIMIENTO CORRECTIVO", "EMERGENCIA", "OTROS")</f>
        <v>EMERGENCIA</v>
      </c>
      <c r="AL2343" s="6" t="str">
        <f>+_xlfn.IFS(Tabla1[[#This Row],[Veces obj]]&lt;=1,"0-1",Tabla1[[#This Row],[Veces obj]]&lt;=2,"1-2",Tabla1[[#This Row],[Veces obj]]&lt;=3,"2-3",TRUE,"&gt;3")</f>
        <v>0-1</v>
      </c>
      <c r="AM2343" s="60" t="str">
        <f>+_xlfn.IFS(MONTH(Tabla1[[#This Row],[MES]])&lt;=3,"Q1",MONTH(Tabla1[[#This Row],[MES]])&lt;=6,"Q2",MONTH(Tabla1[[#This Row],[MES]])&lt;=9,"Q3",TRUE,"Q4")</f>
        <v>Q1</v>
      </c>
      <c r="AN2343" s="15" t="str">
        <f>+IFERROR(VLOOKUP(Tabla1[[#This Row],[CUENTA]],CTAS[],2,0),"OTROS")</f>
        <v>OTROS</v>
      </c>
      <c r="AP2343" s="15" t="str">
        <f>+IFERROR(VLOOKUP(Tabla1[[#This Row],[EMPLEADO]],IS[],3,0),"OTROS")</f>
        <v>OTROS</v>
      </c>
      <c r="AQ2343" s="15" t="str">
        <f>+IFERROR(VLOOKUP(Tabla1[[#This Row],[EMPLEADO]],IS[[NÓMINA]:[INGENIERO]],2,0),"OTROS")</f>
        <v>OTROS</v>
      </c>
    </row>
    <row r="2344" spans="1:43" x14ac:dyDescent="0.25">
      <c r="A2344" t="s">
        <v>7477</v>
      </c>
      <c r="B2344">
        <v>1</v>
      </c>
      <c r="C2344" t="s">
        <v>7625</v>
      </c>
      <c r="D2344" t="s">
        <v>38</v>
      </c>
      <c r="E2344" t="s">
        <v>604</v>
      </c>
      <c r="F2344" t="s">
        <v>7626</v>
      </c>
      <c r="G2344" s="17" t="s">
        <v>7627</v>
      </c>
      <c r="H2344" t="s">
        <v>308</v>
      </c>
      <c r="I2344" t="s">
        <v>43</v>
      </c>
      <c r="J2344" t="s">
        <v>8</v>
      </c>
      <c r="K2344" t="s">
        <v>2568</v>
      </c>
      <c r="L2344" t="s">
        <v>2569</v>
      </c>
      <c r="M2344" t="s">
        <v>794</v>
      </c>
      <c r="N2344">
        <v>0</v>
      </c>
      <c r="O2344" t="s">
        <v>47</v>
      </c>
      <c r="P2344">
        <v>539</v>
      </c>
      <c r="Q2344" t="s">
        <v>48</v>
      </c>
      <c r="R2344" t="s">
        <v>63</v>
      </c>
      <c r="S2344" t="s">
        <v>64</v>
      </c>
      <c r="T2344" t="s">
        <v>51</v>
      </c>
      <c r="U2344" t="s">
        <v>96</v>
      </c>
      <c r="V2344">
        <v>1.1000000000000001</v>
      </c>
      <c r="W2344" s="1">
        <v>1501.5000000000002</v>
      </c>
      <c r="X2344">
        <v>1</v>
      </c>
      <c r="Y2344">
        <v>1.88</v>
      </c>
      <c r="Z2344">
        <v>5</v>
      </c>
      <c r="AA2344">
        <v>0.376</v>
      </c>
      <c r="AB2344" s="2">
        <v>0</v>
      </c>
      <c r="AC2344" s="1">
        <v>0</v>
      </c>
      <c r="AD2344" s="7">
        <v>43531</v>
      </c>
      <c r="AE2344" s="7">
        <v>43532</v>
      </c>
      <c r="AF2344">
        <v>1</v>
      </c>
      <c r="AG2344" t="s">
        <v>53</v>
      </c>
      <c r="AH2344" s="2">
        <v>0</v>
      </c>
      <c r="AI2344" s="1">
        <v>0</v>
      </c>
      <c r="AJ2344" s="1">
        <v>0</v>
      </c>
      <c r="AK2344" s="60" t="str">
        <f>+IF(Tabla1[[#This Row],[REQUEST_TY]]="SR MANTENIMIENTO CORRECTIVO", "EMERGENCIA", "OTROS")</f>
        <v>EMERGENCIA</v>
      </c>
      <c r="AL2344" s="6" t="str">
        <f>+_xlfn.IFS(Tabla1[[#This Row],[Veces obj]]&lt;=1,"0-1",Tabla1[[#This Row],[Veces obj]]&lt;=2,"1-2",Tabla1[[#This Row],[Veces obj]]&lt;=3,"2-3",TRUE,"&gt;3")</f>
        <v>0-1</v>
      </c>
      <c r="AM2344" s="60" t="str">
        <f>+_xlfn.IFS(MONTH(Tabla1[[#This Row],[MES]])&lt;=3,"Q1",MONTH(Tabla1[[#This Row],[MES]])&lt;=6,"Q2",MONTH(Tabla1[[#This Row],[MES]])&lt;=9,"Q3",TRUE,"Q4")</f>
        <v>Q1</v>
      </c>
      <c r="AN2344" s="15" t="str">
        <f>+IFERROR(VLOOKUP(Tabla1[[#This Row],[CUENTA]],CTAS[],2,0),"OTROS")</f>
        <v>OTROS</v>
      </c>
      <c r="AP2344" s="15" t="str">
        <f>+IFERROR(VLOOKUP(Tabla1[[#This Row],[EMPLEADO]],IS[],3,0),"OTROS")</f>
        <v>OTROS</v>
      </c>
      <c r="AQ2344" s="15" t="str">
        <f>+IFERROR(VLOOKUP(Tabla1[[#This Row],[EMPLEADO]],IS[[NÓMINA]:[INGENIERO]],2,0),"OTROS")</f>
        <v>OTROS</v>
      </c>
    </row>
    <row r="2345" spans="1:43" x14ac:dyDescent="0.25">
      <c r="A2345" t="s">
        <v>7477</v>
      </c>
      <c r="B2345">
        <v>1</v>
      </c>
      <c r="C2345" t="s">
        <v>7628</v>
      </c>
      <c r="D2345" t="s">
        <v>38</v>
      </c>
      <c r="E2345" t="s">
        <v>6590</v>
      </c>
      <c r="F2345" t="s">
        <v>7629</v>
      </c>
      <c r="G2345" s="17" t="s">
        <v>6592</v>
      </c>
      <c r="H2345" t="s">
        <v>58</v>
      </c>
      <c r="I2345" t="s">
        <v>43</v>
      </c>
      <c r="J2345" t="s">
        <v>8</v>
      </c>
      <c r="K2345" t="s">
        <v>199</v>
      </c>
      <c r="L2345" t="s">
        <v>6593</v>
      </c>
      <c r="M2345" t="s">
        <v>736</v>
      </c>
      <c r="N2345">
        <v>0</v>
      </c>
      <c r="O2345" t="s">
        <v>47</v>
      </c>
      <c r="P2345">
        <v>9</v>
      </c>
      <c r="Q2345" t="s">
        <v>194</v>
      </c>
      <c r="R2345" t="s">
        <v>63</v>
      </c>
      <c r="S2345" t="s">
        <v>64</v>
      </c>
      <c r="T2345" t="s">
        <v>51</v>
      </c>
      <c r="U2345" t="s">
        <v>195</v>
      </c>
      <c r="V2345">
        <v>0.6</v>
      </c>
      <c r="W2345" s="1">
        <v>819</v>
      </c>
      <c r="X2345">
        <v>1</v>
      </c>
      <c r="Y2345">
        <v>2.2799999999999998</v>
      </c>
      <c r="Z2345">
        <v>5</v>
      </c>
      <c r="AA2345">
        <v>0.45599999999999996</v>
      </c>
      <c r="AB2345" s="2">
        <v>0</v>
      </c>
      <c r="AC2345" s="1">
        <v>0</v>
      </c>
      <c r="AD2345" s="7">
        <v>43524</v>
      </c>
      <c r="AE2345" s="7">
        <v>43525</v>
      </c>
      <c r="AF2345">
        <v>1</v>
      </c>
      <c r="AG2345" t="s">
        <v>53</v>
      </c>
      <c r="AH2345" s="2">
        <v>0</v>
      </c>
      <c r="AI2345" s="1">
        <v>0</v>
      </c>
      <c r="AJ2345" s="1">
        <v>0</v>
      </c>
      <c r="AK2345" s="60" t="str">
        <f>+IF(Tabla1[[#This Row],[REQUEST_TY]]="SR MANTENIMIENTO CORRECTIVO", "EMERGENCIA", "OTROS")</f>
        <v>EMERGENCIA</v>
      </c>
      <c r="AL2345" s="6" t="str">
        <f>+_xlfn.IFS(Tabla1[[#This Row],[Veces obj]]&lt;=1,"0-1",Tabla1[[#This Row],[Veces obj]]&lt;=2,"1-2",Tabla1[[#This Row],[Veces obj]]&lt;=3,"2-3",TRUE,"&gt;3")</f>
        <v>0-1</v>
      </c>
      <c r="AM2345" s="60" t="str">
        <f>+_xlfn.IFS(MONTH(Tabla1[[#This Row],[MES]])&lt;=3,"Q1",MONTH(Tabla1[[#This Row],[MES]])&lt;=6,"Q2",MONTH(Tabla1[[#This Row],[MES]])&lt;=9,"Q3",TRUE,"Q4")</f>
        <v>Q1</v>
      </c>
      <c r="AN2345" s="15" t="str">
        <f>+IFERROR(VLOOKUP(Tabla1[[#This Row],[CUENTA]],CTAS[],2,0),"OTROS")</f>
        <v>OTROS</v>
      </c>
      <c r="AP2345" s="15" t="str">
        <f>+IFERROR(VLOOKUP(Tabla1[[#This Row],[EMPLEADO]],IS[],3,0),"OTROS")</f>
        <v>OTROS</v>
      </c>
      <c r="AQ2345" s="15" t="str">
        <f>+IFERROR(VLOOKUP(Tabla1[[#This Row],[EMPLEADO]],IS[[NÓMINA]:[INGENIERO]],2,0),"OTROS")</f>
        <v>OTROS</v>
      </c>
    </row>
    <row r="2346" spans="1:43" x14ac:dyDescent="0.25">
      <c r="A2346" t="s">
        <v>7477</v>
      </c>
      <c r="B2346">
        <v>1</v>
      </c>
      <c r="C2346" t="s">
        <v>7630</v>
      </c>
      <c r="D2346" t="s">
        <v>38</v>
      </c>
      <c r="E2346" t="s">
        <v>85</v>
      </c>
      <c r="F2346" t="s">
        <v>7629</v>
      </c>
      <c r="G2346" s="17" t="s">
        <v>7631</v>
      </c>
      <c r="H2346" t="s">
        <v>136</v>
      </c>
      <c r="I2346" t="s">
        <v>43</v>
      </c>
      <c r="J2346" t="s">
        <v>8</v>
      </c>
      <c r="K2346" t="s">
        <v>7632</v>
      </c>
      <c r="L2346" t="s">
        <v>7633</v>
      </c>
      <c r="M2346" t="s">
        <v>545</v>
      </c>
      <c r="N2346">
        <v>0</v>
      </c>
      <c r="O2346" t="s">
        <v>47</v>
      </c>
      <c r="P2346">
        <v>658</v>
      </c>
      <c r="Q2346" t="s">
        <v>48</v>
      </c>
      <c r="R2346" t="s">
        <v>49</v>
      </c>
      <c r="S2346" t="s">
        <v>50</v>
      </c>
      <c r="T2346" t="s">
        <v>208</v>
      </c>
      <c r="U2346" t="s">
        <v>52</v>
      </c>
      <c r="V2346">
        <v>1.05</v>
      </c>
      <c r="W2346" s="1">
        <v>750.75000000000011</v>
      </c>
      <c r="X2346">
        <v>1</v>
      </c>
      <c r="Y2346">
        <v>1.78</v>
      </c>
      <c r="Z2346">
        <v>9</v>
      </c>
      <c r="AA2346">
        <v>0.19777777777777777</v>
      </c>
      <c r="AB2346" s="2">
        <v>0</v>
      </c>
      <c r="AC2346" s="1">
        <v>0</v>
      </c>
      <c r="AD2346" s="7">
        <v>43529</v>
      </c>
      <c r="AE2346" s="7">
        <v>43530</v>
      </c>
      <c r="AF2346">
        <v>1</v>
      </c>
      <c r="AG2346" t="s">
        <v>53</v>
      </c>
      <c r="AH2346" s="2">
        <v>0</v>
      </c>
      <c r="AI2346" s="1">
        <v>0</v>
      </c>
      <c r="AJ2346" s="1">
        <v>0</v>
      </c>
      <c r="AK2346" s="60" t="str">
        <f>+IF(Tabla1[[#This Row],[REQUEST_TY]]="SR MANTENIMIENTO CORRECTIVO", "EMERGENCIA", "OTROS")</f>
        <v>EMERGENCIA</v>
      </c>
      <c r="AL2346" s="6" t="str">
        <f>+_xlfn.IFS(Tabla1[[#This Row],[Veces obj]]&lt;=1,"0-1",Tabla1[[#This Row],[Veces obj]]&lt;=2,"1-2",Tabla1[[#This Row],[Veces obj]]&lt;=3,"2-3",TRUE,"&gt;3")</f>
        <v>0-1</v>
      </c>
      <c r="AM2346" s="60" t="str">
        <f>+_xlfn.IFS(MONTH(Tabla1[[#This Row],[MES]])&lt;=3,"Q1",MONTH(Tabla1[[#This Row],[MES]])&lt;=6,"Q2",MONTH(Tabla1[[#This Row],[MES]])&lt;=9,"Q3",TRUE,"Q4")</f>
        <v>Q1</v>
      </c>
      <c r="AN2346" s="15" t="str">
        <f>+IFERROR(VLOOKUP(Tabla1[[#This Row],[CUENTA]],CTAS[],2,0),"OTROS")</f>
        <v>OTROS</v>
      </c>
      <c r="AP2346" s="15" t="str">
        <f>+IFERROR(VLOOKUP(Tabla1[[#This Row],[EMPLEADO]],IS[],3,0),"OTROS")</f>
        <v>OTROS</v>
      </c>
      <c r="AQ2346" s="15" t="str">
        <f>+IFERROR(VLOOKUP(Tabla1[[#This Row],[EMPLEADO]],IS[[NÓMINA]:[INGENIERO]],2,0),"OTROS")</f>
        <v>OTROS</v>
      </c>
    </row>
    <row r="2347" spans="1:43" x14ac:dyDescent="0.25">
      <c r="A2347" t="s">
        <v>7477</v>
      </c>
      <c r="B2347">
        <v>1</v>
      </c>
      <c r="C2347" t="s">
        <v>7634</v>
      </c>
      <c r="D2347" t="s">
        <v>38</v>
      </c>
      <c r="E2347" t="s">
        <v>2171</v>
      </c>
      <c r="F2347" t="s">
        <v>7635</v>
      </c>
      <c r="G2347" s="17" t="s">
        <v>7636</v>
      </c>
      <c r="H2347" t="s">
        <v>271</v>
      </c>
      <c r="I2347" t="s">
        <v>43</v>
      </c>
      <c r="J2347" t="s">
        <v>8</v>
      </c>
      <c r="K2347" t="s">
        <v>7637</v>
      </c>
      <c r="L2347" t="s">
        <v>7638</v>
      </c>
      <c r="M2347" t="s">
        <v>3808</v>
      </c>
      <c r="N2347">
        <v>0</v>
      </c>
      <c r="O2347" t="s">
        <v>105</v>
      </c>
      <c r="P2347">
        <v>2646</v>
      </c>
      <c r="Q2347" t="s">
        <v>48</v>
      </c>
      <c r="R2347" t="s">
        <v>49</v>
      </c>
      <c r="S2347" t="s">
        <v>50</v>
      </c>
      <c r="T2347" t="s">
        <v>51</v>
      </c>
      <c r="U2347" t="s">
        <v>52</v>
      </c>
      <c r="V2347">
        <v>1.05</v>
      </c>
      <c r="W2347" s="1">
        <v>491.40000000000003</v>
      </c>
      <c r="X2347">
        <v>1</v>
      </c>
      <c r="Y2347">
        <v>5.4</v>
      </c>
      <c r="Z2347">
        <v>5</v>
      </c>
      <c r="AA2347">
        <v>1.08</v>
      </c>
      <c r="AB2347" s="2">
        <v>2.0000000000000018E-2</v>
      </c>
      <c r="AC2347" s="1">
        <v>-9.3600000000000083</v>
      </c>
      <c r="AD2347" s="7">
        <v>43525</v>
      </c>
      <c r="AE2347" s="7">
        <v>43525</v>
      </c>
      <c r="AF2347">
        <v>0</v>
      </c>
      <c r="AG2347" t="s">
        <v>53</v>
      </c>
      <c r="AH2347" s="2">
        <v>0</v>
      </c>
      <c r="AI2347" s="1">
        <v>0</v>
      </c>
      <c r="AJ2347" s="1">
        <v>0</v>
      </c>
      <c r="AK2347" s="60" t="str">
        <f>+IF(Tabla1[[#This Row],[REQUEST_TY]]="SR MANTENIMIENTO CORRECTIVO", "EMERGENCIA", "OTROS")</f>
        <v>EMERGENCIA</v>
      </c>
      <c r="AL2347" s="6" t="str">
        <f>+_xlfn.IFS(Tabla1[[#This Row],[Veces obj]]&lt;=1,"0-1",Tabla1[[#This Row],[Veces obj]]&lt;=2,"1-2",Tabla1[[#This Row],[Veces obj]]&lt;=3,"2-3",TRUE,"&gt;3")</f>
        <v>1-2</v>
      </c>
      <c r="AM2347" s="60" t="str">
        <f>+_xlfn.IFS(MONTH(Tabla1[[#This Row],[MES]])&lt;=3,"Q1",MONTH(Tabla1[[#This Row],[MES]])&lt;=6,"Q2",MONTH(Tabla1[[#This Row],[MES]])&lt;=9,"Q3",TRUE,"Q4")</f>
        <v>Q1</v>
      </c>
      <c r="AN2347" s="15" t="str">
        <f>+IFERROR(VLOOKUP(Tabla1[[#This Row],[CUENTA]],CTAS[],2,0),"OTROS")</f>
        <v>OTROS</v>
      </c>
      <c r="AP2347" s="15" t="str">
        <f>+IFERROR(VLOOKUP(Tabla1[[#This Row],[EMPLEADO]],IS[],3,0),"OTROS")</f>
        <v>OTROS</v>
      </c>
      <c r="AQ2347" s="15" t="str">
        <f>+IFERROR(VLOOKUP(Tabla1[[#This Row],[EMPLEADO]],IS[[NÓMINA]:[INGENIERO]],2,0),"OTROS")</f>
        <v>OTROS</v>
      </c>
    </row>
    <row r="2348" spans="1:43" x14ac:dyDescent="0.25">
      <c r="A2348" t="s">
        <v>7477</v>
      </c>
      <c r="B2348">
        <v>1</v>
      </c>
      <c r="C2348" t="s">
        <v>7639</v>
      </c>
      <c r="D2348" t="s">
        <v>38</v>
      </c>
      <c r="E2348" t="s">
        <v>113</v>
      </c>
      <c r="F2348" t="s">
        <v>7640</v>
      </c>
      <c r="G2348" s="17" t="s">
        <v>7641</v>
      </c>
      <c r="H2348" t="s">
        <v>679</v>
      </c>
      <c r="I2348" t="s">
        <v>43</v>
      </c>
      <c r="J2348" t="s">
        <v>8</v>
      </c>
      <c r="K2348" t="s">
        <v>125</v>
      </c>
      <c r="L2348" t="s">
        <v>7642</v>
      </c>
      <c r="M2348" t="s">
        <v>316</v>
      </c>
      <c r="N2348">
        <v>0</v>
      </c>
      <c r="O2348" t="s">
        <v>47</v>
      </c>
      <c r="P2348">
        <v>512</v>
      </c>
      <c r="Q2348" t="s">
        <v>48</v>
      </c>
      <c r="R2348" t="s">
        <v>49</v>
      </c>
      <c r="S2348" t="s">
        <v>50</v>
      </c>
      <c r="T2348" t="s">
        <v>51</v>
      </c>
      <c r="U2348" t="s">
        <v>52</v>
      </c>
      <c r="V2348">
        <v>1.05</v>
      </c>
      <c r="W2348" s="1">
        <v>750.75000000000011</v>
      </c>
      <c r="X2348">
        <v>1</v>
      </c>
      <c r="Y2348">
        <v>1.87</v>
      </c>
      <c r="Z2348">
        <v>5</v>
      </c>
      <c r="AA2348">
        <v>0.374</v>
      </c>
      <c r="AB2348" s="2">
        <v>0</v>
      </c>
      <c r="AC2348" s="1">
        <v>0</v>
      </c>
      <c r="AD2348" s="7">
        <v>43524</v>
      </c>
      <c r="AE2348" s="7">
        <v>43525</v>
      </c>
      <c r="AF2348">
        <v>1</v>
      </c>
      <c r="AG2348" t="s">
        <v>53</v>
      </c>
      <c r="AH2348" s="2">
        <v>0</v>
      </c>
      <c r="AI2348" s="1">
        <v>0</v>
      </c>
      <c r="AJ2348" s="1">
        <v>0</v>
      </c>
      <c r="AK2348" s="60" t="str">
        <f>+IF(Tabla1[[#This Row],[REQUEST_TY]]="SR MANTENIMIENTO CORRECTIVO", "EMERGENCIA", "OTROS")</f>
        <v>EMERGENCIA</v>
      </c>
      <c r="AL2348" s="6" t="str">
        <f>+_xlfn.IFS(Tabla1[[#This Row],[Veces obj]]&lt;=1,"0-1",Tabla1[[#This Row],[Veces obj]]&lt;=2,"1-2",Tabla1[[#This Row],[Veces obj]]&lt;=3,"2-3",TRUE,"&gt;3")</f>
        <v>0-1</v>
      </c>
      <c r="AM2348" s="60" t="str">
        <f>+_xlfn.IFS(MONTH(Tabla1[[#This Row],[MES]])&lt;=3,"Q1",MONTH(Tabla1[[#This Row],[MES]])&lt;=6,"Q2",MONTH(Tabla1[[#This Row],[MES]])&lt;=9,"Q3",TRUE,"Q4")</f>
        <v>Q1</v>
      </c>
      <c r="AN2348" s="15" t="str">
        <f>+IFERROR(VLOOKUP(Tabla1[[#This Row],[CUENTA]],CTAS[],2,0),"OTROS")</f>
        <v>OTROS</v>
      </c>
      <c r="AP2348" s="15" t="str">
        <f>+IFERROR(VLOOKUP(Tabla1[[#This Row],[EMPLEADO]],IS[],3,0),"OTROS")</f>
        <v>OTROS</v>
      </c>
      <c r="AQ2348" s="15" t="str">
        <f>+IFERROR(VLOOKUP(Tabla1[[#This Row],[EMPLEADO]],IS[[NÓMINA]:[INGENIERO]],2,0),"OTROS")</f>
        <v>OTROS</v>
      </c>
    </row>
    <row r="2349" spans="1:43" x14ac:dyDescent="0.25">
      <c r="A2349" t="s">
        <v>7477</v>
      </c>
      <c r="B2349">
        <v>1</v>
      </c>
      <c r="C2349" t="s">
        <v>7643</v>
      </c>
      <c r="D2349" t="s">
        <v>3370</v>
      </c>
      <c r="E2349" t="s">
        <v>98</v>
      </c>
      <c r="F2349" t="s">
        <v>7644</v>
      </c>
      <c r="G2349" s="17" t="s">
        <v>7645</v>
      </c>
      <c r="H2349" t="s">
        <v>79</v>
      </c>
      <c r="I2349" t="s">
        <v>43</v>
      </c>
      <c r="J2349" t="s">
        <v>8</v>
      </c>
      <c r="K2349" t="s">
        <v>7646</v>
      </c>
      <c r="L2349" t="s">
        <v>7647</v>
      </c>
      <c r="M2349" t="s">
        <v>2091</v>
      </c>
      <c r="N2349">
        <v>0</v>
      </c>
      <c r="O2349" t="s">
        <v>47</v>
      </c>
      <c r="P2349" t="s">
        <v>822</v>
      </c>
      <c r="Q2349" t="s">
        <v>48</v>
      </c>
      <c r="R2349" t="s">
        <v>63</v>
      </c>
      <c r="S2349" t="s">
        <v>64</v>
      </c>
      <c r="T2349" t="s">
        <v>51</v>
      </c>
      <c r="U2349" t="s">
        <v>96</v>
      </c>
      <c r="V2349">
        <v>1</v>
      </c>
      <c r="W2349" s="1">
        <v>2047.5</v>
      </c>
      <c r="X2349">
        <v>0</v>
      </c>
      <c r="Y2349">
        <v>5</v>
      </c>
      <c r="Z2349">
        <v>5</v>
      </c>
      <c r="AA2349">
        <v>1</v>
      </c>
      <c r="AB2349" s="2">
        <v>0</v>
      </c>
      <c r="AC2349" s="1">
        <v>0</v>
      </c>
      <c r="AD2349" s="7">
        <v>43524</v>
      </c>
      <c r="AE2349" s="7">
        <v>43525</v>
      </c>
      <c r="AF2349">
        <v>1</v>
      </c>
      <c r="AG2349" t="s">
        <v>53</v>
      </c>
      <c r="AH2349" s="2">
        <v>0</v>
      </c>
      <c r="AI2349" s="1">
        <v>0</v>
      </c>
      <c r="AJ2349" s="1">
        <v>0</v>
      </c>
      <c r="AK2349" s="60" t="str">
        <f>+IF(Tabla1[[#This Row],[REQUEST_TY]]="SR MANTENIMIENTO CORRECTIVO", "EMERGENCIA", "OTROS")</f>
        <v>OTROS</v>
      </c>
      <c r="AL2349" s="6" t="str">
        <f>+_xlfn.IFS(Tabla1[[#This Row],[Veces obj]]&lt;=1,"0-1",Tabla1[[#This Row],[Veces obj]]&lt;=2,"1-2",Tabla1[[#This Row],[Veces obj]]&lt;=3,"2-3",TRUE,"&gt;3")</f>
        <v>0-1</v>
      </c>
      <c r="AM2349" s="60" t="str">
        <f>+_xlfn.IFS(MONTH(Tabla1[[#This Row],[MES]])&lt;=3,"Q1",MONTH(Tabla1[[#This Row],[MES]])&lt;=6,"Q2",MONTH(Tabla1[[#This Row],[MES]])&lt;=9,"Q3",TRUE,"Q4")</f>
        <v>Q1</v>
      </c>
      <c r="AN2349" s="15" t="str">
        <f>+IFERROR(VLOOKUP(Tabla1[[#This Row],[CUENTA]],CTAS[],2,0),"OTROS")</f>
        <v>OTROS</v>
      </c>
      <c r="AP2349" s="15" t="str">
        <f>+IFERROR(VLOOKUP(Tabla1[[#This Row],[EMPLEADO]],IS[],3,0),"OTROS")</f>
        <v>OTROS</v>
      </c>
      <c r="AQ2349" s="15" t="str">
        <f>+IFERROR(VLOOKUP(Tabla1[[#This Row],[EMPLEADO]],IS[[NÓMINA]:[INGENIERO]],2,0),"OTROS")</f>
        <v>OTROS</v>
      </c>
    </row>
    <row r="2350" spans="1:43" x14ac:dyDescent="0.25">
      <c r="A2350" t="s">
        <v>7477</v>
      </c>
      <c r="B2350">
        <v>1</v>
      </c>
      <c r="C2350" t="s">
        <v>7648</v>
      </c>
      <c r="D2350" t="s">
        <v>38</v>
      </c>
      <c r="E2350" t="s">
        <v>39</v>
      </c>
      <c r="F2350" t="s">
        <v>7649</v>
      </c>
      <c r="G2350" s="17" t="s">
        <v>7650</v>
      </c>
      <c r="H2350" t="s">
        <v>116</v>
      </c>
      <c r="I2350" t="s">
        <v>43</v>
      </c>
      <c r="J2350" t="s">
        <v>8</v>
      </c>
      <c r="K2350" t="s">
        <v>117</v>
      </c>
      <c r="L2350" t="s">
        <v>7651</v>
      </c>
      <c r="M2350" t="s">
        <v>4672</v>
      </c>
      <c r="N2350">
        <v>0</v>
      </c>
      <c r="O2350" t="s">
        <v>47</v>
      </c>
      <c r="P2350">
        <v>169</v>
      </c>
      <c r="Q2350" t="s">
        <v>48</v>
      </c>
      <c r="R2350" t="s">
        <v>49</v>
      </c>
      <c r="S2350" t="s">
        <v>50</v>
      </c>
      <c r="T2350" t="s">
        <v>208</v>
      </c>
      <c r="U2350" t="s">
        <v>52</v>
      </c>
      <c r="V2350">
        <v>1.05</v>
      </c>
      <c r="W2350" s="1">
        <v>750.75000000000011</v>
      </c>
      <c r="X2350">
        <v>1</v>
      </c>
      <c r="Y2350">
        <v>0</v>
      </c>
      <c r="Z2350">
        <v>9</v>
      </c>
      <c r="AA2350">
        <v>0</v>
      </c>
      <c r="AB2350" s="2">
        <v>0</v>
      </c>
      <c r="AC2350" s="1">
        <v>0</v>
      </c>
      <c r="AD2350" s="7">
        <v>43524</v>
      </c>
      <c r="AE2350" s="7">
        <v>43525</v>
      </c>
      <c r="AF2350">
        <v>1</v>
      </c>
      <c r="AG2350" t="s">
        <v>53</v>
      </c>
      <c r="AH2350" s="2">
        <v>0</v>
      </c>
      <c r="AI2350" s="1">
        <v>0</v>
      </c>
      <c r="AJ2350" s="1">
        <v>0</v>
      </c>
      <c r="AK2350" s="60" t="str">
        <f>+IF(Tabla1[[#This Row],[REQUEST_TY]]="SR MANTENIMIENTO CORRECTIVO", "EMERGENCIA", "OTROS")</f>
        <v>EMERGENCIA</v>
      </c>
      <c r="AL2350" s="6" t="str">
        <f>+_xlfn.IFS(Tabla1[[#This Row],[Veces obj]]&lt;=1,"0-1",Tabla1[[#This Row],[Veces obj]]&lt;=2,"1-2",Tabla1[[#This Row],[Veces obj]]&lt;=3,"2-3",TRUE,"&gt;3")</f>
        <v>0-1</v>
      </c>
      <c r="AM2350" s="60" t="str">
        <f>+_xlfn.IFS(MONTH(Tabla1[[#This Row],[MES]])&lt;=3,"Q1",MONTH(Tabla1[[#This Row],[MES]])&lt;=6,"Q2",MONTH(Tabla1[[#This Row],[MES]])&lt;=9,"Q3",TRUE,"Q4")</f>
        <v>Q1</v>
      </c>
      <c r="AN2350" s="15" t="str">
        <f>+IFERROR(VLOOKUP(Tabla1[[#This Row],[CUENTA]],CTAS[],2,0),"OTROS")</f>
        <v>OTROS</v>
      </c>
      <c r="AP2350" s="15" t="str">
        <f>+IFERROR(VLOOKUP(Tabla1[[#This Row],[EMPLEADO]],IS[],3,0),"OTROS")</f>
        <v>CHIHUAHUA</v>
      </c>
      <c r="AQ2350" s="15" t="str">
        <f>+IFERROR(VLOOKUP(Tabla1[[#This Row],[EMPLEADO]],IS[[NÓMINA]:[INGENIERO]],2,0),"OTROS")</f>
        <v>FERNANDO CHAVIRA</v>
      </c>
    </row>
    <row r="2351" spans="1:43" x14ac:dyDescent="0.25">
      <c r="A2351" t="s">
        <v>7477</v>
      </c>
      <c r="B2351">
        <v>1</v>
      </c>
      <c r="C2351" t="s">
        <v>7652</v>
      </c>
      <c r="D2351" t="s">
        <v>38</v>
      </c>
      <c r="E2351" t="s">
        <v>39</v>
      </c>
      <c r="F2351" t="s">
        <v>7653</v>
      </c>
      <c r="G2351" s="17" t="s">
        <v>6130</v>
      </c>
      <c r="H2351" t="s">
        <v>740</v>
      </c>
      <c r="I2351" t="s">
        <v>43</v>
      </c>
      <c r="J2351" t="s">
        <v>8</v>
      </c>
      <c r="K2351" t="s">
        <v>798</v>
      </c>
      <c r="L2351" t="s">
        <v>6131</v>
      </c>
      <c r="M2351" t="s">
        <v>654</v>
      </c>
      <c r="N2351">
        <v>1</v>
      </c>
      <c r="O2351" t="s">
        <v>47</v>
      </c>
      <c r="P2351">
        <v>2646</v>
      </c>
      <c r="Q2351" t="s">
        <v>48</v>
      </c>
      <c r="R2351" t="s">
        <v>49</v>
      </c>
      <c r="S2351" t="s">
        <v>50</v>
      </c>
      <c r="T2351" t="s">
        <v>51</v>
      </c>
      <c r="U2351" t="s">
        <v>52</v>
      </c>
      <c r="V2351">
        <v>1.05</v>
      </c>
      <c r="W2351" s="1">
        <v>0</v>
      </c>
      <c r="X2351">
        <v>1</v>
      </c>
      <c r="Y2351">
        <v>4.13</v>
      </c>
      <c r="Z2351">
        <v>5</v>
      </c>
      <c r="AA2351">
        <v>0.82599999999999996</v>
      </c>
      <c r="AB2351" s="2">
        <v>0</v>
      </c>
      <c r="AC2351" s="1">
        <v>0</v>
      </c>
      <c r="AD2351" s="7">
        <v>43524</v>
      </c>
      <c r="AE2351" s="7">
        <v>43525</v>
      </c>
      <c r="AF2351">
        <v>1</v>
      </c>
      <c r="AG2351" t="s">
        <v>53</v>
      </c>
      <c r="AH2351" s="2">
        <v>0</v>
      </c>
      <c r="AI2351" s="1">
        <v>0</v>
      </c>
      <c r="AJ2351" s="1">
        <v>0</v>
      </c>
      <c r="AK2351" s="60" t="str">
        <f>+IF(Tabla1[[#This Row],[REQUEST_TY]]="SR MANTENIMIENTO CORRECTIVO", "EMERGENCIA", "OTROS")</f>
        <v>EMERGENCIA</v>
      </c>
      <c r="AL2351" s="6" t="str">
        <f>+_xlfn.IFS(Tabla1[[#This Row],[Veces obj]]&lt;=1,"0-1",Tabla1[[#This Row],[Veces obj]]&lt;=2,"1-2",Tabla1[[#This Row],[Veces obj]]&lt;=3,"2-3",TRUE,"&gt;3")</f>
        <v>0-1</v>
      </c>
      <c r="AM2351" s="60" t="str">
        <f>+_xlfn.IFS(MONTH(Tabla1[[#This Row],[MES]])&lt;=3,"Q1",MONTH(Tabla1[[#This Row],[MES]])&lt;=6,"Q2",MONTH(Tabla1[[#This Row],[MES]])&lt;=9,"Q3",TRUE,"Q4")</f>
        <v>Q1</v>
      </c>
      <c r="AN2351" s="15" t="str">
        <f>+IFERROR(VLOOKUP(Tabla1[[#This Row],[CUENTA]],CTAS[],2,0),"OTROS")</f>
        <v>OTROS</v>
      </c>
      <c r="AP2351" s="15" t="str">
        <f>+IFERROR(VLOOKUP(Tabla1[[#This Row],[EMPLEADO]],IS[],3,0),"OTROS")</f>
        <v>OTROS</v>
      </c>
      <c r="AQ2351" s="15" t="str">
        <f>+IFERROR(VLOOKUP(Tabla1[[#This Row],[EMPLEADO]],IS[[NÓMINA]:[INGENIERO]],2,0),"OTROS")</f>
        <v>OTROS</v>
      </c>
    </row>
    <row r="2352" spans="1:43" x14ac:dyDescent="0.25">
      <c r="A2352" t="s">
        <v>7477</v>
      </c>
      <c r="B2352">
        <v>1</v>
      </c>
      <c r="C2352" t="s">
        <v>7654</v>
      </c>
      <c r="D2352" t="s">
        <v>38</v>
      </c>
      <c r="E2352" t="s">
        <v>535</v>
      </c>
      <c r="F2352" t="s">
        <v>7655</v>
      </c>
      <c r="G2352" s="17" t="s">
        <v>5231</v>
      </c>
      <c r="H2352" t="s">
        <v>784</v>
      </c>
      <c r="I2352" t="s">
        <v>43</v>
      </c>
      <c r="J2352" t="s">
        <v>8</v>
      </c>
      <c r="K2352" t="s">
        <v>117</v>
      </c>
      <c r="L2352" t="s">
        <v>5232</v>
      </c>
      <c r="M2352" t="s">
        <v>1560</v>
      </c>
      <c r="N2352">
        <v>0</v>
      </c>
      <c r="O2352" t="s">
        <v>47</v>
      </c>
      <c r="P2352">
        <v>22</v>
      </c>
      <c r="Q2352" t="s">
        <v>62</v>
      </c>
      <c r="R2352" t="s">
        <v>49</v>
      </c>
      <c r="S2352" t="s">
        <v>50</v>
      </c>
      <c r="T2352" t="s">
        <v>51</v>
      </c>
      <c r="U2352" t="s">
        <v>154</v>
      </c>
      <c r="V2352">
        <v>0.6</v>
      </c>
      <c r="W2352" s="1">
        <v>429.00000000000006</v>
      </c>
      <c r="X2352">
        <v>1</v>
      </c>
      <c r="Y2352">
        <v>3.73</v>
      </c>
      <c r="Z2352">
        <v>5</v>
      </c>
      <c r="AA2352">
        <v>0.746</v>
      </c>
      <c r="AB2352" s="2">
        <v>0</v>
      </c>
      <c r="AC2352" s="1">
        <v>0</v>
      </c>
      <c r="AD2352" s="7">
        <v>43525</v>
      </c>
      <c r="AE2352" s="7">
        <v>43525</v>
      </c>
      <c r="AF2352">
        <v>0</v>
      </c>
      <c r="AG2352" t="s">
        <v>53</v>
      </c>
      <c r="AH2352" s="2">
        <v>0</v>
      </c>
      <c r="AI2352" s="1">
        <v>0</v>
      </c>
      <c r="AJ2352" s="1">
        <v>0</v>
      </c>
      <c r="AK2352" s="60" t="str">
        <f>+IF(Tabla1[[#This Row],[REQUEST_TY]]="SR MANTENIMIENTO CORRECTIVO", "EMERGENCIA", "OTROS")</f>
        <v>EMERGENCIA</v>
      </c>
      <c r="AL2352" s="6" t="str">
        <f>+_xlfn.IFS(Tabla1[[#This Row],[Veces obj]]&lt;=1,"0-1",Tabla1[[#This Row],[Veces obj]]&lt;=2,"1-2",Tabla1[[#This Row],[Veces obj]]&lt;=3,"2-3",TRUE,"&gt;3")</f>
        <v>0-1</v>
      </c>
      <c r="AM2352" s="60" t="str">
        <f>+_xlfn.IFS(MONTH(Tabla1[[#This Row],[MES]])&lt;=3,"Q1",MONTH(Tabla1[[#This Row],[MES]])&lt;=6,"Q2",MONTH(Tabla1[[#This Row],[MES]])&lt;=9,"Q3",TRUE,"Q4")</f>
        <v>Q1</v>
      </c>
      <c r="AN2352" s="15" t="str">
        <f>+IFERROR(VLOOKUP(Tabla1[[#This Row],[CUENTA]],CTAS[],2,0),"OTROS")</f>
        <v>OTROS</v>
      </c>
      <c r="AP2352" s="15" t="str">
        <f>+IFERROR(VLOOKUP(Tabla1[[#This Row],[EMPLEADO]],IS[],3,0),"OTROS")</f>
        <v>OTROS</v>
      </c>
      <c r="AQ2352" s="15" t="str">
        <f>+IFERROR(VLOOKUP(Tabla1[[#This Row],[EMPLEADO]],IS[[NÓMINA]:[INGENIERO]],2,0),"OTROS")</f>
        <v>OTROS</v>
      </c>
    </row>
    <row r="2353" spans="1:43" x14ac:dyDescent="0.25">
      <c r="A2353" t="s">
        <v>7477</v>
      </c>
      <c r="B2353">
        <v>1</v>
      </c>
      <c r="C2353" t="s">
        <v>7656</v>
      </c>
      <c r="D2353" t="s">
        <v>38</v>
      </c>
      <c r="E2353" t="s">
        <v>250</v>
      </c>
      <c r="F2353" t="s">
        <v>7657</v>
      </c>
      <c r="G2353" s="17" t="s">
        <v>2928</v>
      </c>
      <c r="H2353" t="s">
        <v>784</v>
      </c>
      <c r="I2353" t="s">
        <v>43</v>
      </c>
      <c r="J2353" t="s">
        <v>8</v>
      </c>
      <c r="K2353" t="s">
        <v>254</v>
      </c>
      <c r="L2353" t="s">
        <v>2929</v>
      </c>
      <c r="M2353" t="s">
        <v>787</v>
      </c>
      <c r="N2353">
        <v>0</v>
      </c>
      <c r="O2353" t="s">
        <v>47</v>
      </c>
      <c r="P2353">
        <v>50</v>
      </c>
      <c r="Q2353" t="s">
        <v>82</v>
      </c>
      <c r="R2353" t="s">
        <v>49</v>
      </c>
      <c r="S2353" t="s">
        <v>50</v>
      </c>
      <c r="T2353" t="s">
        <v>51</v>
      </c>
      <c r="U2353" t="s">
        <v>120</v>
      </c>
      <c r="V2353">
        <v>0.8</v>
      </c>
      <c r="W2353" s="1">
        <v>572.00000000000011</v>
      </c>
      <c r="X2353">
        <v>1</v>
      </c>
      <c r="Y2353">
        <v>0.35</v>
      </c>
      <c r="Z2353">
        <v>5</v>
      </c>
      <c r="AA2353">
        <v>6.9999999999999993E-2</v>
      </c>
      <c r="AB2353" s="2">
        <v>0</v>
      </c>
      <c r="AC2353" s="1">
        <v>0</v>
      </c>
      <c r="AD2353" s="7">
        <v>43528</v>
      </c>
      <c r="AE2353" s="7">
        <v>43529</v>
      </c>
      <c r="AF2353">
        <v>1</v>
      </c>
      <c r="AG2353" t="s">
        <v>53</v>
      </c>
      <c r="AH2353" s="2">
        <v>0</v>
      </c>
      <c r="AI2353" s="1">
        <v>0</v>
      </c>
      <c r="AJ2353" s="1">
        <v>0</v>
      </c>
      <c r="AK2353" s="60" t="str">
        <f>+IF(Tabla1[[#This Row],[REQUEST_TY]]="SR MANTENIMIENTO CORRECTIVO", "EMERGENCIA", "OTROS")</f>
        <v>EMERGENCIA</v>
      </c>
      <c r="AL2353" s="6" t="str">
        <f>+_xlfn.IFS(Tabla1[[#This Row],[Veces obj]]&lt;=1,"0-1",Tabla1[[#This Row],[Veces obj]]&lt;=2,"1-2",Tabla1[[#This Row],[Veces obj]]&lt;=3,"2-3",TRUE,"&gt;3")</f>
        <v>0-1</v>
      </c>
      <c r="AM2353" s="60" t="str">
        <f>+_xlfn.IFS(MONTH(Tabla1[[#This Row],[MES]])&lt;=3,"Q1",MONTH(Tabla1[[#This Row],[MES]])&lt;=6,"Q2",MONTH(Tabla1[[#This Row],[MES]])&lt;=9,"Q3",TRUE,"Q4")</f>
        <v>Q1</v>
      </c>
      <c r="AN2353" s="15" t="str">
        <f>+IFERROR(VLOOKUP(Tabla1[[#This Row],[CUENTA]],CTAS[],2,0),"OTROS")</f>
        <v>OTROS</v>
      </c>
      <c r="AP2353" s="15" t="str">
        <f>+IFERROR(VLOOKUP(Tabla1[[#This Row],[EMPLEADO]],IS[],3,0),"OTROS")</f>
        <v>OTROS</v>
      </c>
      <c r="AQ2353" s="15" t="str">
        <f>+IFERROR(VLOOKUP(Tabla1[[#This Row],[EMPLEADO]],IS[[NÓMINA]:[INGENIERO]],2,0),"OTROS")</f>
        <v>OTROS</v>
      </c>
    </row>
    <row r="2354" spans="1:43" x14ac:dyDescent="0.25">
      <c r="A2354" t="s">
        <v>7477</v>
      </c>
      <c r="B2354">
        <v>1</v>
      </c>
      <c r="C2354" t="s">
        <v>7658</v>
      </c>
      <c r="D2354" t="s">
        <v>38</v>
      </c>
      <c r="E2354" t="s">
        <v>258</v>
      </c>
      <c r="F2354" t="s">
        <v>7659</v>
      </c>
      <c r="G2354" s="17" t="s">
        <v>2602</v>
      </c>
      <c r="H2354" t="s">
        <v>79</v>
      </c>
      <c r="I2354" t="s">
        <v>43</v>
      </c>
      <c r="J2354" t="s">
        <v>8</v>
      </c>
      <c r="K2354" t="s">
        <v>1236</v>
      </c>
      <c r="L2354" t="s">
        <v>2603</v>
      </c>
      <c r="M2354" t="s">
        <v>1238</v>
      </c>
      <c r="N2354">
        <v>0</v>
      </c>
      <c r="O2354" t="s">
        <v>47</v>
      </c>
      <c r="P2354">
        <v>29</v>
      </c>
      <c r="Q2354" t="s">
        <v>62</v>
      </c>
      <c r="R2354" t="s">
        <v>138</v>
      </c>
      <c r="S2354" t="s">
        <v>139</v>
      </c>
      <c r="T2354" t="s">
        <v>51</v>
      </c>
      <c r="U2354" t="s">
        <v>262</v>
      </c>
      <c r="V2354">
        <v>1.05</v>
      </c>
      <c r="W2354" s="1">
        <v>1651.6500000000003</v>
      </c>
      <c r="X2354">
        <v>1</v>
      </c>
      <c r="Y2354">
        <v>3.52</v>
      </c>
      <c r="Z2354">
        <v>4</v>
      </c>
      <c r="AA2354">
        <v>0.88</v>
      </c>
      <c r="AB2354" s="2">
        <v>0</v>
      </c>
      <c r="AC2354" s="1">
        <v>0</v>
      </c>
      <c r="AD2354" s="7">
        <v>43525</v>
      </c>
      <c r="AE2354" s="7">
        <v>43525</v>
      </c>
      <c r="AF2354">
        <v>0</v>
      </c>
      <c r="AG2354" t="s">
        <v>53</v>
      </c>
      <c r="AH2354" s="2">
        <v>0</v>
      </c>
      <c r="AI2354" s="1">
        <v>0</v>
      </c>
      <c r="AJ2354" s="1">
        <v>0</v>
      </c>
      <c r="AK2354" s="60" t="str">
        <f>+IF(Tabla1[[#This Row],[REQUEST_TY]]="SR MANTENIMIENTO CORRECTIVO", "EMERGENCIA", "OTROS")</f>
        <v>EMERGENCIA</v>
      </c>
      <c r="AL2354" s="6" t="str">
        <f>+_xlfn.IFS(Tabla1[[#This Row],[Veces obj]]&lt;=1,"0-1",Tabla1[[#This Row],[Veces obj]]&lt;=2,"1-2",Tabla1[[#This Row],[Veces obj]]&lt;=3,"2-3",TRUE,"&gt;3")</f>
        <v>0-1</v>
      </c>
      <c r="AM2354" s="60" t="str">
        <f>+_xlfn.IFS(MONTH(Tabla1[[#This Row],[MES]])&lt;=3,"Q1",MONTH(Tabla1[[#This Row],[MES]])&lt;=6,"Q2",MONTH(Tabla1[[#This Row],[MES]])&lt;=9,"Q3",TRUE,"Q4")</f>
        <v>Q1</v>
      </c>
      <c r="AN2354" s="15" t="str">
        <f>+IFERROR(VLOOKUP(Tabla1[[#This Row],[CUENTA]],CTAS[],2,0),"OTROS")</f>
        <v>OTROS</v>
      </c>
      <c r="AP2354" s="15" t="str">
        <f>+IFERROR(VLOOKUP(Tabla1[[#This Row],[EMPLEADO]],IS[],3,0),"OTROS")</f>
        <v>OTROS</v>
      </c>
      <c r="AQ2354" s="15" t="str">
        <f>+IFERROR(VLOOKUP(Tabla1[[#This Row],[EMPLEADO]],IS[[NÓMINA]:[INGENIERO]],2,0),"OTROS")</f>
        <v>OTROS</v>
      </c>
    </row>
    <row r="2355" spans="1:43" x14ac:dyDescent="0.25">
      <c r="A2355" t="s">
        <v>7477</v>
      </c>
      <c r="B2355">
        <v>1</v>
      </c>
      <c r="C2355" t="s">
        <v>7660</v>
      </c>
      <c r="D2355" t="s">
        <v>38</v>
      </c>
      <c r="E2355" t="s">
        <v>226</v>
      </c>
      <c r="F2355" t="s">
        <v>7661</v>
      </c>
      <c r="G2355" s="17" t="s">
        <v>7662</v>
      </c>
      <c r="H2355" t="s">
        <v>116</v>
      </c>
      <c r="I2355" t="s">
        <v>43</v>
      </c>
      <c r="J2355" t="s">
        <v>8</v>
      </c>
      <c r="K2355" t="s">
        <v>234</v>
      </c>
      <c r="L2355" t="s">
        <v>3930</v>
      </c>
      <c r="M2355" t="s">
        <v>119</v>
      </c>
      <c r="N2355">
        <v>0</v>
      </c>
      <c r="O2355" t="s">
        <v>47</v>
      </c>
      <c r="P2355">
        <v>162</v>
      </c>
      <c r="Q2355" t="s">
        <v>48</v>
      </c>
      <c r="R2355" t="s">
        <v>153</v>
      </c>
      <c r="S2355" t="s">
        <v>50</v>
      </c>
      <c r="T2355" t="s">
        <v>51</v>
      </c>
      <c r="U2355" t="s">
        <v>52</v>
      </c>
      <c r="V2355">
        <v>1.05</v>
      </c>
      <c r="W2355" s="1">
        <v>750.75000000000011</v>
      </c>
      <c r="X2355">
        <v>1</v>
      </c>
      <c r="Y2355">
        <v>0</v>
      </c>
      <c r="Z2355">
        <v>5</v>
      </c>
      <c r="AA2355">
        <v>0</v>
      </c>
      <c r="AB2355" s="2">
        <v>0</v>
      </c>
      <c r="AC2355" s="1">
        <v>0</v>
      </c>
      <c r="AD2355" s="7">
        <v>43525</v>
      </c>
      <c r="AE2355" s="7">
        <v>43525</v>
      </c>
      <c r="AF2355">
        <v>0</v>
      </c>
      <c r="AG2355" t="s">
        <v>53</v>
      </c>
      <c r="AH2355" s="2">
        <v>0</v>
      </c>
      <c r="AI2355" s="1">
        <v>0</v>
      </c>
      <c r="AJ2355" s="1">
        <v>0</v>
      </c>
      <c r="AK2355" s="60" t="str">
        <f>+IF(Tabla1[[#This Row],[REQUEST_TY]]="SR MANTENIMIENTO CORRECTIVO", "EMERGENCIA", "OTROS")</f>
        <v>EMERGENCIA</v>
      </c>
      <c r="AL2355" s="6" t="str">
        <f>+_xlfn.IFS(Tabla1[[#This Row],[Veces obj]]&lt;=1,"0-1",Tabla1[[#This Row],[Veces obj]]&lt;=2,"1-2",Tabla1[[#This Row],[Veces obj]]&lt;=3,"2-3",TRUE,"&gt;3")</f>
        <v>0-1</v>
      </c>
      <c r="AM2355" s="60" t="str">
        <f>+_xlfn.IFS(MONTH(Tabla1[[#This Row],[MES]])&lt;=3,"Q1",MONTH(Tabla1[[#This Row],[MES]])&lt;=6,"Q2",MONTH(Tabla1[[#This Row],[MES]])&lt;=9,"Q3",TRUE,"Q4")</f>
        <v>Q1</v>
      </c>
      <c r="AN2355" s="15" t="str">
        <f>+IFERROR(VLOOKUP(Tabla1[[#This Row],[CUENTA]],CTAS[],2,0),"OTROS")</f>
        <v>OTROS</v>
      </c>
      <c r="AP2355" s="15" t="str">
        <f>+IFERROR(VLOOKUP(Tabla1[[#This Row],[EMPLEADO]],IS[],3,0),"OTROS")</f>
        <v>CHIHUAHUA</v>
      </c>
      <c r="AQ2355" s="15" t="str">
        <f>+IFERROR(VLOOKUP(Tabla1[[#This Row],[EMPLEADO]],IS[[NÓMINA]:[INGENIERO]],2,0),"OTROS")</f>
        <v>FERNANDO CHAVIRA</v>
      </c>
    </row>
    <row r="2356" spans="1:43" x14ac:dyDescent="0.25">
      <c r="A2356" t="s">
        <v>7477</v>
      </c>
      <c r="B2356">
        <v>1</v>
      </c>
      <c r="C2356" t="s">
        <v>7663</v>
      </c>
      <c r="D2356" t="s">
        <v>38</v>
      </c>
      <c r="E2356" t="s">
        <v>1966</v>
      </c>
      <c r="F2356" t="s">
        <v>7664</v>
      </c>
      <c r="G2356" s="17" t="s">
        <v>1968</v>
      </c>
      <c r="H2356" t="s">
        <v>740</v>
      </c>
      <c r="I2356" t="s">
        <v>43</v>
      </c>
      <c r="J2356" t="s">
        <v>8</v>
      </c>
      <c r="K2356" t="s">
        <v>1969</v>
      </c>
      <c r="L2356" t="s">
        <v>1970</v>
      </c>
      <c r="M2356" t="s">
        <v>654</v>
      </c>
      <c r="N2356">
        <v>0</v>
      </c>
      <c r="O2356" t="s">
        <v>47</v>
      </c>
      <c r="P2356">
        <v>31</v>
      </c>
      <c r="Q2356" t="s">
        <v>82</v>
      </c>
      <c r="R2356" t="s">
        <v>74</v>
      </c>
      <c r="S2356" t="s">
        <v>50</v>
      </c>
      <c r="T2356" t="s">
        <v>51</v>
      </c>
      <c r="U2356" t="s">
        <v>120</v>
      </c>
      <c r="V2356">
        <v>0.8</v>
      </c>
      <c r="W2356" s="1">
        <v>572.00000000000011</v>
      </c>
      <c r="X2356">
        <v>1</v>
      </c>
      <c r="Y2356">
        <v>5.72</v>
      </c>
      <c r="Z2356">
        <v>5</v>
      </c>
      <c r="AA2356">
        <v>1.1439999999999999</v>
      </c>
      <c r="AB2356" s="2">
        <v>3.5999999999999976E-2</v>
      </c>
      <c r="AC2356" s="1">
        <v>-25.739999999999988</v>
      </c>
      <c r="AD2356" s="7">
        <v>43528</v>
      </c>
      <c r="AE2356" s="7">
        <v>43528</v>
      </c>
      <c r="AF2356">
        <v>0</v>
      </c>
      <c r="AG2356" t="s">
        <v>53</v>
      </c>
      <c r="AH2356" s="2">
        <v>0</v>
      </c>
      <c r="AI2356" s="1">
        <v>0</v>
      </c>
      <c r="AJ2356" s="1">
        <v>0</v>
      </c>
      <c r="AK2356" s="60" t="str">
        <f>+IF(Tabla1[[#This Row],[REQUEST_TY]]="SR MANTENIMIENTO CORRECTIVO", "EMERGENCIA", "OTROS")</f>
        <v>EMERGENCIA</v>
      </c>
      <c r="AL2356" s="6" t="str">
        <f>+_xlfn.IFS(Tabla1[[#This Row],[Veces obj]]&lt;=1,"0-1",Tabla1[[#This Row],[Veces obj]]&lt;=2,"1-2",Tabla1[[#This Row],[Veces obj]]&lt;=3,"2-3",TRUE,"&gt;3")</f>
        <v>1-2</v>
      </c>
      <c r="AM2356" s="60" t="str">
        <f>+_xlfn.IFS(MONTH(Tabla1[[#This Row],[MES]])&lt;=3,"Q1",MONTH(Tabla1[[#This Row],[MES]])&lt;=6,"Q2",MONTH(Tabla1[[#This Row],[MES]])&lt;=9,"Q3",TRUE,"Q4")</f>
        <v>Q1</v>
      </c>
      <c r="AN2356" s="15" t="str">
        <f>+IFERROR(VLOOKUP(Tabla1[[#This Row],[CUENTA]],CTAS[],2,0),"OTROS")</f>
        <v>OTROS</v>
      </c>
      <c r="AP2356" s="15" t="str">
        <f>+IFERROR(VLOOKUP(Tabla1[[#This Row],[EMPLEADO]],IS[],3,0),"OTROS")</f>
        <v>OTROS</v>
      </c>
      <c r="AQ2356" s="15" t="str">
        <f>+IFERROR(VLOOKUP(Tabla1[[#This Row],[EMPLEADO]],IS[[NÓMINA]:[INGENIERO]],2,0),"OTROS")</f>
        <v>OTROS</v>
      </c>
    </row>
    <row r="2357" spans="1:43" x14ac:dyDescent="0.25">
      <c r="A2357" t="s">
        <v>7477</v>
      </c>
      <c r="B2357">
        <v>1</v>
      </c>
      <c r="C2357" t="s">
        <v>7665</v>
      </c>
      <c r="D2357" t="s">
        <v>3346</v>
      </c>
      <c r="E2357" t="s">
        <v>464</v>
      </c>
      <c r="F2357" t="s">
        <v>7666</v>
      </c>
      <c r="G2357" s="17" t="s">
        <v>4004</v>
      </c>
      <c r="H2357" t="s">
        <v>471</v>
      </c>
      <c r="I2357" t="s">
        <v>43</v>
      </c>
      <c r="J2357" t="s">
        <v>8</v>
      </c>
      <c r="K2357" t="s">
        <v>151</v>
      </c>
      <c r="L2357" t="s">
        <v>4005</v>
      </c>
      <c r="M2357" t="s">
        <v>256</v>
      </c>
      <c r="N2357">
        <v>0</v>
      </c>
      <c r="O2357" t="s">
        <v>47</v>
      </c>
      <c r="P2357" t="s">
        <v>822</v>
      </c>
      <c r="Q2357" t="s">
        <v>48</v>
      </c>
      <c r="R2357" t="s">
        <v>242</v>
      </c>
      <c r="S2357" t="s">
        <v>64</v>
      </c>
      <c r="T2357" t="s">
        <v>51</v>
      </c>
      <c r="U2357" t="s">
        <v>96</v>
      </c>
      <c r="V2357">
        <v>1</v>
      </c>
      <c r="W2357" s="1">
        <v>1365</v>
      </c>
      <c r="X2357">
        <v>0</v>
      </c>
      <c r="Y2357">
        <v>5</v>
      </c>
      <c r="Z2357">
        <v>5</v>
      </c>
      <c r="AA2357">
        <v>1</v>
      </c>
      <c r="AB2357" s="2">
        <v>0</v>
      </c>
      <c r="AC2357" s="1">
        <v>0</v>
      </c>
      <c r="AD2357" s="7">
        <v>43524</v>
      </c>
      <c r="AE2357" s="7">
        <v>43525</v>
      </c>
      <c r="AF2357">
        <v>1</v>
      </c>
      <c r="AG2357" t="s">
        <v>53</v>
      </c>
      <c r="AH2357" s="2">
        <v>0</v>
      </c>
      <c r="AI2357" s="1">
        <v>0</v>
      </c>
      <c r="AJ2357" s="1">
        <v>0</v>
      </c>
      <c r="AK2357" s="60" t="str">
        <f>+IF(Tabla1[[#This Row],[REQUEST_TY]]="SR MANTENIMIENTO CORRECTIVO", "EMERGENCIA", "OTROS")</f>
        <v>OTROS</v>
      </c>
      <c r="AL2357" s="6" t="str">
        <f>+_xlfn.IFS(Tabla1[[#This Row],[Veces obj]]&lt;=1,"0-1",Tabla1[[#This Row],[Veces obj]]&lt;=2,"1-2",Tabla1[[#This Row],[Veces obj]]&lt;=3,"2-3",TRUE,"&gt;3")</f>
        <v>0-1</v>
      </c>
      <c r="AM2357" s="60" t="str">
        <f>+_xlfn.IFS(MONTH(Tabla1[[#This Row],[MES]])&lt;=3,"Q1",MONTH(Tabla1[[#This Row],[MES]])&lt;=6,"Q2",MONTH(Tabla1[[#This Row],[MES]])&lt;=9,"Q3",TRUE,"Q4")</f>
        <v>Q1</v>
      </c>
      <c r="AN2357" s="15" t="str">
        <f>+IFERROR(VLOOKUP(Tabla1[[#This Row],[CUENTA]],CTAS[],2,0),"OTROS")</f>
        <v>HONEYWELL</v>
      </c>
      <c r="AP2357" s="15" t="str">
        <f>+IFERROR(VLOOKUP(Tabla1[[#This Row],[EMPLEADO]],IS[],3,0),"OTROS")</f>
        <v>OTROS</v>
      </c>
      <c r="AQ2357" s="15" t="str">
        <f>+IFERROR(VLOOKUP(Tabla1[[#This Row],[EMPLEADO]],IS[[NÓMINA]:[INGENIERO]],2,0),"OTROS")</f>
        <v>OTROS</v>
      </c>
    </row>
    <row r="2358" spans="1:43" x14ac:dyDescent="0.25">
      <c r="A2358" t="s">
        <v>7477</v>
      </c>
      <c r="B2358">
        <v>1</v>
      </c>
      <c r="C2358" t="s">
        <v>7667</v>
      </c>
      <c r="D2358" t="s">
        <v>3370</v>
      </c>
      <c r="E2358" t="s">
        <v>535</v>
      </c>
      <c r="F2358" t="s">
        <v>7668</v>
      </c>
      <c r="G2358" s="17" t="s">
        <v>7669</v>
      </c>
      <c r="H2358" t="s">
        <v>253</v>
      </c>
      <c r="I2358" t="s">
        <v>43</v>
      </c>
      <c r="J2358" t="s">
        <v>8</v>
      </c>
      <c r="K2358" t="s">
        <v>117</v>
      </c>
      <c r="L2358" t="s">
        <v>7670</v>
      </c>
      <c r="M2358" t="s">
        <v>4531</v>
      </c>
      <c r="N2358">
        <v>0</v>
      </c>
      <c r="O2358" t="s">
        <v>47</v>
      </c>
      <c r="P2358" t="s">
        <v>822</v>
      </c>
      <c r="Q2358" t="s">
        <v>48</v>
      </c>
      <c r="R2358" t="s">
        <v>49</v>
      </c>
      <c r="S2358" t="s">
        <v>50</v>
      </c>
      <c r="T2358" t="s">
        <v>208</v>
      </c>
      <c r="U2358" t="s">
        <v>52</v>
      </c>
      <c r="V2358">
        <v>1</v>
      </c>
      <c r="W2358" s="1">
        <v>1072.5000000000002</v>
      </c>
      <c r="X2358">
        <v>0</v>
      </c>
      <c r="Y2358">
        <v>9</v>
      </c>
      <c r="Z2358">
        <v>9</v>
      </c>
      <c r="AA2358">
        <v>1</v>
      </c>
      <c r="AB2358" s="2">
        <v>0</v>
      </c>
      <c r="AC2358" s="1">
        <v>0</v>
      </c>
      <c r="AD2358" s="7">
        <v>43524</v>
      </c>
      <c r="AE2358" s="7">
        <v>43530</v>
      </c>
      <c r="AF2358">
        <v>4</v>
      </c>
      <c r="AG2358" t="s">
        <v>823</v>
      </c>
      <c r="AH2358" s="2">
        <v>0</v>
      </c>
      <c r="AI2358" s="1">
        <v>0</v>
      </c>
      <c r="AJ2358" s="1">
        <v>0</v>
      </c>
      <c r="AK2358" s="60" t="str">
        <f>+IF(Tabla1[[#This Row],[REQUEST_TY]]="SR MANTENIMIENTO CORRECTIVO", "EMERGENCIA", "OTROS")</f>
        <v>OTROS</v>
      </c>
      <c r="AL2358" s="6" t="str">
        <f>+_xlfn.IFS(Tabla1[[#This Row],[Veces obj]]&lt;=1,"0-1",Tabla1[[#This Row],[Veces obj]]&lt;=2,"1-2",Tabla1[[#This Row],[Veces obj]]&lt;=3,"2-3",TRUE,"&gt;3")</f>
        <v>0-1</v>
      </c>
      <c r="AM2358" s="60" t="str">
        <f>+_xlfn.IFS(MONTH(Tabla1[[#This Row],[MES]])&lt;=3,"Q1",MONTH(Tabla1[[#This Row],[MES]])&lt;=6,"Q2",MONTH(Tabla1[[#This Row],[MES]])&lt;=9,"Q3",TRUE,"Q4")</f>
        <v>Q1</v>
      </c>
      <c r="AN2358" s="15" t="str">
        <f>+IFERROR(VLOOKUP(Tabla1[[#This Row],[CUENTA]],CTAS[],2,0),"OTROS")</f>
        <v>OTROS</v>
      </c>
      <c r="AP2358" s="15" t="str">
        <f>+IFERROR(VLOOKUP(Tabla1[[#This Row],[EMPLEADO]],IS[],3,0),"OTROS")</f>
        <v>OTROS</v>
      </c>
      <c r="AQ2358" s="15" t="str">
        <f>+IFERROR(VLOOKUP(Tabla1[[#This Row],[EMPLEADO]],IS[[NÓMINA]:[INGENIERO]],2,0),"OTROS")</f>
        <v>OTROS</v>
      </c>
    </row>
    <row r="2359" spans="1:43" x14ac:dyDescent="0.25">
      <c r="A2359" t="s">
        <v>7477</v>
      </c>
      <c r="B2359">
        <v>1</v>
      </c>
      <c r="C2359" t="s">
        <v>7671</v>
      </c>
      <c r="D2359" t="s">
        <v>38</v>
      </c>
      <c r="E2359" t="s">
        <v>332</v>
      </c>
      <c r="F2359" t="s">
        <v>7672</v>
      </c>
      <c r="G2359" s="17" t="s">
        <v>5082</v>
      </c>
      <c r="H2359" t="s">
        <v>308</v>
      </c>
      <c r="I2359" t="s">
        <v>43</v>
      </c>
      <c r="J2359" t="s">
        <v>8</v>
      </c>
      <c r="K2359" t="s">
        <v>102</v>
      </c>
      <c r="L2359" t="s">
        <v>1039</v>
      </c>
      <c r="M2359" t="s">
        <v>310</v>
      </c>
      <c r="N2359">
        <v>0</v>
      </c>
      <c r="O2359" t="s">
        <v>47</v>
      </c>
      <c r="P2359">
        <v>23</v>
      </c>
      <c r="Q2359" t="s">
        <v>62</v>
      </c>
      <c r="R2359" t="s">
        <v>317</v>
      </c>
      <c r="S2359" t="s">
        <v>318</v>
      </c>
      <c r="T2359" t="s">
        <v>51</v>
      </c>
      <c r="U2359" t="s">
        <v>262</v>
      </c>
      <c r="V2359">
        <v>1.05</v>
      </c>
      <c r="W2359" s="1">
        <v>1651.6500000000003</v>
      </c>
      <c r="X2359">
        <v>1</v>
      </c>
      <c r="Y2359">
        <v>1.95</v>
      </c>
      <c r="Z2359">
        <v>4</v>
      </c>
      <c r="AA2359">
        <v>0.48749999999999999</v>
      </c>
      <c r="AB2359" s="2">
        <v>0</v>
      </c>
      <c r="AC2359" s="1">
        <v>0</v>
      </c>
      <c r="AD2359" s="7">
        <v>43528</v>
      </c>
      <c r="AE2359" s="7">
        <v>43528</v>
      </c>
      <c r="AF2359">
        <v>0</v>
      </c>
      <c r="AG2359" t="s">
        <v>53</v>
      </c>
      <c r="AH2359" s="2">
        <v>0</v>
      </c>
      <c r="AI2359" s="1">
        <v>0</v>
      </c>
      <c r="AJ2359" s="1">
        <v>0</v>
      </c>
      <c r="AK2359" s="60" t="str">
        <f>+IF(Tabla1[[#This Row],[REQUEST_TY]]="SR MANTENIMIENTO CORRECTIVO", "EMERGENCIA", "OTROS")</f>
        <v>EMERGENCIA</v>
      </c>
      <c r="AL2359" s="6" t="str">
        <f>+_xlfn.IFS(Tabla1[[#This Row],[Veces obj]]&lt;=1,"0-1",Tabla1[[#This Row],[Veces obj]]&lt;=2,"1-2",Tabla1[[#This Row],[Veces obj]]&lt;=3,"2-3",TRUE,"&gt;3")</f>
        <v>0-1</v>
      </c>
      <c r="AM2359" s="60" t="str">
        <f>+_xlfn.IFS(MONTH(Tabla1[[#This Row],[MES]])&lt;=3,"Q1",MONTH(Tabla1[[#This Row],[MES]])&lt;=6,"Q2",MONTH(Tabla1[[#This Row],[MES]])&lt;=9,"Q3",TRUE,"Q4")</f>
        <v>Q1</v>
      </c>
      <c r="AN2359" s="15" t="str">
        <f>+IFERROR(VLOOKUP(Tabla1[[#This Row],[CUENTA]],CTAS[],2,0),"OTROS")</f>
        <v>OTROS</v>
      </c>
      <c r="AP2359" s="15" t="str">
        <f>+IFERROR(VLOOKUP(Tabla1[[#This Row],[EMPLEADO]],IS[],3,0),"OTROS")</f>
        <v>OTROS</v>
      </c>
      <c r="AQ2359" s="15" t="str">
        <f>+IFERROR(VLOOKUP(Tabla1[[#This Row],[EMPLEADO]],IS[[NÓMINA]:[INGENIERO]],2,0),"OTROS")</f>
        <v>OTROS</v>
      </c>
    </row>
    <row r="2360" spans="1:43" x14ac:dyDescent="0.25">
      <c r="A2360" t="s">
        <v>7477</v>
      </c>
      <c r="B2360">
        <v>1</v>
      </c>
      <c r="C2360" t="s">
        <v>7673</v>
      </c>
      <c r="D2360" t="s">
        <v>38</v>
      </c>
      <c r="E2360" t="s">
        <v>160</v>
      </c>
      <c r="F2360" t="s">
        <v>7674</v>
      </c>
      <c r="G2360" s="17" t="s">
        <v>6430</v>
      </c>
      <c r="H2360" t="s">
        <v>124</v>
      </c>
      <c r="I2360" t="s">
        <v>43</v>
      </c>
      <c r="J2360" t="s">
        <v>8</v>
      </c>
      <c r="K2360" t="s">
        <v>240</v>
      </c>
      <c r="L2360" t="s">
        <v>241</v>
      </c>
      <c r="M2360" t="s">
        <v>94</v>
      </c>
      <c r="N2360">
        <v>0</v>
      </c>
      <c r="O2360" t="s">
        <v>47</v>
      </c>
      <c r="P2360">
        <v>10</v>
      </c>
      <c r="Q2360" t="s">
        <v>194</v>
      </c>
      <c r="R2360" t="s">
        <v>49</v>
      </c>
      <c r="S2360" t="s">
        <v>50</v>
      </c>
      <c r="T2360" t="s">
        <v>51</v>
      </c>
      <c r="U2360" t="s">
        <v>444</v>
      </c>
      <c r="V2360">
        <v>0</v>
      </c>
      <c r="W2360" s="1">
        <v>0</v>
      </c>
      <c r="X2360">
        <v>1</v>
      </c>
      <c r="Y2360">
        <v>0</v>
      </c>
      <c r="Z2360">
        <v>5</v>
      </c>
      <c r="AA2360">
        <v>0</v>
      </c>
      <c r="AB2360" s="2">
        <v>0</v>
      </c>
      <c r="AC2360" s="1">
        <v>0</v>
      </c>
      <c r="AD2360" s="7">
        <v>43524</v>
      </c>
      <c r="AE2360" s="7">
        <v>43525</v>
      </c>
      <c r="AF2360">
        <v>1</v>
      </c>
      <c r="AG2360" t="s">
        <v>53</v>
      </c>
      <c r="AH2360" s="2">
        <v>0</v>
      </c>
      <c r="AI2360" s="1">
        <v>0</v>
      </c>
      <c r="AJ2360" s="1">
        <v>0</v>
      </c>
      <c r="AK2360" s="60" t="str">
        <f>+IF(Tabla1[[#This Row],[REQUEST_TY]]="SR MANTENIMIENTO CORRECTIVO", "EMERGENCIA", "OTROS")</f>
        <v>EMERGENCIA</v>
      </c>
      <c r="AL2360" s="6" t="str">
        <f>+_xlfn.IFS(Tabla1[[#This Row],[Veces obj]]&lt;=1,"0-1",Tabla1[[#This Row],[Veces obj]]&lt;=2,"1-2",Tabla1[[#This Row],[Veces obj]]&lt;=3,"2-3",TRUE,"&gt;3")</f>
        <v>0-1</v>
      </c>
      <c r="AM2360" s="60" t="str">
        <f>+_xlfn.IFS(MONTH(Tabla1[[#This Row],[MES]])&lt;=3,"Q1",MONTH(Tabla1[[#This Row],[MES]])&lt;=6,"Q2",MONTH(Tabla1[[#This Row],[MES]])&lt;=9,"Q3",TRUE,"Q4")</f>
        <v>Q1</v>
      </c>
      <c r="AN2360" s="15" t="str">
        <f>+IFERROR(VLOOKUP(Tabla1[[#This Row],[CUENTA]],CTAS[],2,0),"OTROS")</f>
        <v>OTROS</v>
      </c>
      <c r="AP2360" s="15" t="str">
        <f>+IFERROR(VLOOKUP(Tabla1[[#This Row],[EMPLEADO]],IS[],3,0),"OTROS")</f>
        <v>JUAREZ</v>
      </c>
      <c r="AQ2360" s="15" t="str">
        <f>+IFERROR(VLOOKUP(Tabla1[[#This Row],[EMPLEADO]],IS[[NÓMINA]:[INGENIERO]],2,0),"OTROS")</f>
        <v>MIGUEL COTA</v>
      </c>
    </row>
    <row r="2361" spans="1:43" x14ac:dyDescent="0.25">
      <c r="A2361" t="s">
        <v>7477</v>
      </c>
      <c r="B2361">
        <v>1</v>
      </c>
      <c r="C2361" t="s">
        <v>7675</v>
      </c>
      <c r="D2361" t="s">
        <v>38</v>
      </c>
      <c r="E2361" t="s">
        <v>237</v>
      </c>
      <c r="F2361" t="s">
        <v>7676</v>
      </c>
      <c r="G2361" s="17" t="s">
        <v>7250</v>
      </c>
      <c r="H2361" t="s">
        <v>124</v>
      </c>
      <c r="I2361" t="s">
        <v>43</v>
      </c>
      <c r="J2361" t="s">
        <v>8</v>
      </c>
      <c r="K2361" t="s">
        <v>240</v>
      </c>
      <c r="L2361" t="s">
        <v>241</v>
      </c>
      <c r="M2361" t="s">
        <v>94</v>
      </c>
      <c r="N2361">
        <v>0</v>
      </c>
      <c r="O2361" t="s">
        <v>47</v>
      </c>
      <c r="P2361">
        <v>1</v>
      </c>
      <c r="Q2361" t="s">
        <v>388</v>
      </c>
      <c r="R2361" t="s">
        <v>242</v>
      </c>
      <c r="S2361" t="s">
        <v>64</v>
      </c>
      <c r="T2361" t="s">
        <v>51</v>
      </c>
      <c r="U2361" t="s">
        <v>389</v>
      </c>
      <c r="V2361">
        <v>0</v>
      </c>
      <c r="W2361" s="1">
        <v>0</v>
      </c>
      <c r="X2361">
        <v>1</v>
      </c>
      <c r="Y2361">
        <v>1.08</v>
      </c>
      <c r="Z2361">
        <v>5</v>
      </c>
      <c r="AA2361">
        <v>0.21600000000000003</v>
      </c>
      <c r="AB2361" s="2">
        <v>0</v>
      </c>
      <c r="AC2361" s="1">
        <v>0</v>
      </c>
      <c r="AD2361" s="7">
        <v>43531</v>
      </c>
      <c r="AE2361" s="7">
        <v>43531</v>
      </c>
      <c r="AF2361">
        <v>0</v>
      </c>
      <c r="AG2361" t="s">
        <v>53</v>
      </c>
      <c r="AH2361" s="2">
        <v>0</v>
      </c>
      <c r="AI2361" s="1">
        <v>0</v>
      </c>
      <c r="AJ2361" s="1">
        <v>0</v>
      </c>
      <c r="AK2361" s="60" t="str">
        <f>+IF(Tabla1[[#This Row],[REQUEST_TY]]="SR MANTENIMIENTO CORRECTIVO", "EMERGENCIA", "OTROS")</f>
        <v>EMERGENCIA</v>
      </c>
      <c r="AL2361" s="6" t="str">
        <f>+_xlfn.IFS(Tabla1[[#This Row],[Veces obj]]&lt;=1,"0-1",Tabla1[[#This Row],[Veces obj]]&lt;=2,"1-2",Tabla1[[#This Row],[Veces obj]]&lt;=3,"2-3",TRUE,"&gt;3")</f>
        <v>0-1</v>
      </c>
      <c r="AM2361" s="60" t="str">
        <f>+_xlfn.IFS(MONTH(Tabla1[[#This Row],[MES]])&lt;=3,"Q1",MONTH(Tabla1[[#This Row],[MES]])&lt;=6,"Q2",MONTH(Tabla1[[#This Row],[MES]])&lt;=9,"Q3",TRUE,"Q4")</f>
        <v>Q1</v>
      </c>
      <c r="AN2361" s="15" t="str">
        <f>+IFERROR(VLOOKUP(Tabla1[[#This Row],[CUENTA]],CTAS[],2,0),"OTROS")</f>
        <v>OTROS</v>
      </c>
      <c r="AP2361" s="15" t="str">
        <f>+IFERROR(VLOOKUP(Tabla1[[#This Row],[EMPLEADO]],IS[],3,0),"OTROS")</f>
        <v>JUAREZ</v>
      </c>
      <c r="AQ2361" s="15" t="str">
        <f>+IFERROR(VLOOKUP(Tabla1[[#This Row],[EMPLEADO]],IS[[NÓMINA]:[INGENIERO]],2,0),"OTROS")</f>
        <v>MIGUEL COTA</v>
      </c>
    </row>
    <row r="2362" spans="1:43" x14ac:dyDescent="0.25">
      <c r="A2362" t="s">
        <v>7477</v>
      </c>
      <c r="B2362">
        <v>1</v>
      </c>
      <c r="C2362" t="s">
        <v>7677</v>
      </c>
      <c r="D2362" t="s">
        <v>38</v>
      </c>
      <c r="E2362" t="s">
        <v>373</v>
      </c>
      <c r="F2362" t="s">
        <v>7678</v>
      </c>
      <c r="G2362" s="17" t="s">
        <v>4051</v>
      </c>
      <c r="H2362" t="s">
        <v>308</v>
      </c>
      <c r="I2362" t="s">
        <v>43</v>
      </c>
      <c r="J2362" t="s">
        <v>8</v>
      </c>
      <c r="K2362" t="s">
        <v>495</v>
      </c>
      <c r="L2362" t="s">
        <v>496</v>
      </c>
      <c r="M2362" t="s">
        <v>46</v>
      </c>
      <c r="N2362">
        <v>0</v>
      </c>
      <c r="O2362" t="s">
        <v>47</v>
      </c>
      <c r="P2362">
        <v>59</v>
      </c>
      <c r="Q2362" t="s">
        <v>82</v>
      </c>
      <c r="R2362" t="s">
        <v>153</v>
      </c>
      <c r="S2362" t="s">
        <v>50</v>
      </c>
      <c r="T2362" t="s">
        <v>51</v>
      </c>
      <c r="U2362" t="s">
        <v>120</v>
      </c>
      <c r="V2362">
        <v>0.8</v>
      </c>
      <c r="W2362" s="1">
        <v>572.00000000000011</v>
      </c>
      <c r="X2362">
        <v>1</v>
      </c>
      <c r="Y2362">
        <v>0.63</v>
      </c>
      <c r="Z2362">
        <v>5</v>
      </c>
      <c r="AA2362">
        <v>0.126</v>
      </c>
      <c r="AB2362" s="2">
        <v>0</v>
      </c>
      <c r="AC2362" s="1">
        <v>0</v>
      </c>
      <c r="AD2362" s="7">
        <v>43525</v>
      </c>
      <c r="AE2362" s="7">
        <v>43525</v>
      </c>
      <c r="AF2362">
        <v>0</v>
      </c>
      <c r="AG2362" t="s">
        <v>53</v>
      </c>
      <c r="AH2362" s="2">
        <v>0</v>
      </c>
      <c r="AI2362" s="1">
        <v>0</v>
      </c>
      <c r="AJ2362" s="1">
        <v>0</v>
      </c>
      <c r="AK2362" s="60" t="str">
        <f>+IF(Tabla1[[#This Row],[REQUEST_TY]]="SR MANTENIMIENTO CORRECTIVO", "EMERGENCIA", "OTROS")</f>
        <v>EMERGENCIA</v>
      </c>
      <c r="AL2362" s="6" t="str">
        <f>+_xlfn.IFS(Tabla1[[#This Row],[Veces obj]]&lt;=1,"0-1",Tabla1[[#This Row],[Veces obj]]&lt;=2,"1-2",Tabla1[[#This Row],[Veces obj]]&lt;=3,"2-3",TRUE,"&gt;3")</f>
        <v>0-1</v>
      </c>
      <c r="AM2362" s="60" t="str">
        <f>+_xlfn.IFS(MONTH(Tabla1[[#This Row],[MES]])&lt;=3,"Q1",MONTH(Tabla1[[#This Row],[MES]])&lt;=6,"Q2",MONTH(Tabla1[[#This Row],[MES]])&lt;=9,"Q3",TRUE,"Q4")</f>
        <v>Q1</v>
      </c>
      <c r="AN2362" s="15" t="str">
        <f>+IFERROR(VLOOKUP(Tabla1[[#This Row],[CUENTA]],CTAS[],2,0),"OTROS")</f>
        <v>OTROS</v>
      </c>
      <c r="AP2362" s="15" t="str">
        <f>+IFERROR(VLOOKUP(Tabla1[[#This Row],[EMPLEADO]],IS[],3,0),"OTROS")</f>
        <v>OTROS</v>
      </c>
      <c r="AQ2362" s="15" t="str">
        <f>+IFERROR(VLOOKUP(Tabla1[[#This Row],[EMPLEADO]],IS[[NÓMINA]:[INGENIERO]],2,0),"OTROS")</f>
        <v>OTROS</v>
      </c>
    </row>
    <row r="2363" spans="1:43" x14ac:dyDescent="0.25">
      <c r="A2363" t="s">
        <v>7477</v>
      </c>
      <c r="B2363">
        <v>1</v>
      </c>
      <c r="C2363" t="s">
        <v>7679</v>
      </c>
      <c r="D2363" t="s">
        <v>38</v>
      </c>
      <c r="E2363" t="s">
        <v>747</v>
      </c>
      <c r="F2363" t="s">
        <v>7680</v>
      </c>
      <c r="G2363" s="17" t="s">
        <v>919</v>
      </c>
      <c r="H2363" t="s">
        <v>308</v>
      </c>
      <c r="I2363" t="s">
        <v>43</v>
      </c>
      <c r="J2363" t="s">
        <v>8</v>
      </c>
      <c r="K2363" t="s">
        <v>495</v>
      </c>
      <c r="L2363" t="s">
        <v>496</v>
      </c>
      <c r="M2363" t="s">
        <v>46</v>
      </c>
      <c r="N2363">
        <v>0</v>
      </c>
      <c r="O2363" t="s">
        <v>47</v>
      </c>
      <c r="P2363">
        <v>48</v>
      </c>
      <c r="Q2363" t="s">
        <v>82</v>
      </c>
      <c r="R2363" t="s">
        <v>95</v>
      </c>
      <c r="S2363" t="s">
        <v>64</v>
      </c>
      <c r="T2363" t="s">
        <v>51</v>
      </c>
      <c r="U2363" t="s">
        <v>83</v>
      </c>
      <c r="V2363">
        <v>1.05</v>
      </c>
      <c r="W2363" s="1">
        <v>1433.25</v>
      </c>
      <c r="X2363">
        <v>1</v>
      </c>
      <c r="Y2363">
        <v>0.91</v>
      </c>
      <c r="Z2363">
        <v>5</v>
      </c>
      <c r="AA2363">
        <v>0.182</v>
      </c>
      <c r="AB2363" s="2">
        <v>0</v>
      </c>
      <c r="AC2363" s="1">
        <v>0</v>
      </c>
      <c r="AD2363" s="7">
        <v>43525</v>
      </c>
      <c r="AE2363" s="7">
        <v>43525</v>
      </c>
      <c r="AF2363">
        <v>0</v>
      </c>
      <c r="AG2363" t="s">
        <v>53</v>
      </c>
      <c r="AH2363" s="2">
        <v>0</v>
      </c>
      <c r="AI2363" s="1">
        <v>0</v>
      </c>
      <c r="AJ2363" s="1">
        <v>0</v>
      </c>
      <c r="AK2363" s="60" t="str">
        <f>+IF(Tabla1[[#This Row],[REQUEST_TY]]="SR MANTENIMIENTO CORRECTIVO", "EMERGENCIA", "OTROS")</f>
        <v>EMERGENCIA</v>
      </c>
      <c r="AL2363" s="6" t="str">
        <f>+_xlfn.IFS(Tabla1[[#This Row],[Veces obj]]&lt;=1,"0-1",Tabla1[[#This Row],[Veces obj]]&lt;=2,"1-2",Tabla1[[#This Row],[Veces obj]]&lt;=3,"2-3",TRUE,"&gt;3")</f>
        <v>0-1</v>
      </c>
      <c r="AM2363" s="60" t="str">
        <f>+_xlfn.IFS(MONTH(Tabla1[[#This Row],[MES]])&lt;=3,"Q1",MONTH(Tabla1[[#This Row],[MES]])&lt;=6,"Q2",MONTH(Tabla1[[#This Row],[MES]])&lt;=9,"Q3",TRUE,"Q4")</f>
        <v>Q1</v>
      </c>
      <c r="AN2363" s="15" t="str">
        <f>+IFERROR(VLOOKUP(Tabla1[[#This Row],[CUENTA]],CTAS[],2,0),"OTROS")</f>
        <v>OTROS</v>
      </c>
      <c r="AP2363" s="15" t="str">
        <f>+IFERROR(VLOOKUP(Tabla1[[#This Row],[EMPLEADO]],IS[],3,0),"OTROS")</f>
        <v>OTROS</v>
      </c>
      <c r="AQ2363" s="15" t="str">
        <f>+IFERROR(VLOOKUP(Tabla1[[#This Row],[EMPLEADO]],IS[[NÓMINA]:[INGENIERO]],2,0),"OTROS")</f>
        <v>OTROS</v>
      </c>
    </row>
    <row r="2364" spans="1:43" x14ac:dyDescent="0.25">
      <c r="A2364" t="s">
        <v>7477</v>
      </c>
      <c r="B2364">
        <v>1</v>
      </c>
      <c r="C2364" t="s">
        <v>7681</v>
      </c>
      <c r="D2364" t="s">
        <v>38</v>
      </c>
      <c r="E2364" t="s">
        <v>39</v>
      </c>
      <c r="F2364" t="s">
        <v>7682</v>
      </c>
      <c r="G2364" s="17" t="s">
        <v>3636</v>
      </c>
      <c r="H2364" t="s">
        <v>271</v>
      </c>
      <c r="I2364" t="s">
        <v>43</v>
      </c>
      <c r="J2364" t="s">
        <v>8</v>
      </c>
      <c r="K2364" t="s">
        <v>2237</v>
      </c>
      <c r="L2364" t="s">
        <v>3482</v>
      </c>
      <c r="M2364" t="s">
        <v>3483</v>
      </c>
      <c r="N2364">
        <v>1</v>
      </c>
      <c r="O2364" t="s">
        <v>105</v>
      </c>
      <c r="P2364">
        <v>79</v>
      </c>
      <c r="Q2364" t="s">
        <v>48</v>
      </c>
      <c r="R2364" t="s">
        <v>49</v>
      </c>
      <c r="S2364" t="s">
        <v>50</v>
      </c>
      <c r="T2364" t="s">
        <v>51</v>
      </c>
      <c r="U2364" t="s">
        <v>52</v>
      </c>
      <c r="V2364">
        <v>1.05</v>
      </c>
      <c r="W2364" s="1">
        <v>0</v>
      </c>
      <c r="X2364">
        <v>1</v>
      </c>
      <c r="Y2364">
        <v>0</v>
      </c>
      <c r="Z2364">
        <v>5</v>
      </c>
      <c r="AA2364">
        <v>0</v>
      </c>
      <c r="AB2364" s="2">
        <v>0</v>
      </c>
      <c r="AC2364" s="1">
        <v>0</v>
      </c>
      <c r="AD2364" s="7">
        <v>43525</v>
      </c>
      <c r="AE2364" s="7">
        <v>43528</v>
      </c>
      <c r="AF2364">
        <v>1</v>
      </c>
      <c r="AG2364" t="s">
        <v>53</v>
      </c>
      <c r="AH2364" s="2">
        <v>0</v>
      </c>
      <c r="AI2364" s="1">
        <v>0</v>
      </c>
      <c r="AJ2364" s="1">
        <v>0</v>
      </c>
      <c r="AK2364" s="60" t="str">
        <f>+IF(Tabla1[[#This Row],[REQUEST_TY]]="SR MANTENIMIENTO CORRECTIVO", "EMERGENCIA", "OTROS")</f>
        <v>EMERGENCIA</v>
      </c>
      <c r="AL2364" s="6" t="str">
        <f>+_xlfn.IFS(Tabla1[[#This Row],[Veces obj]]&lt;=1,"0-1",Tabla1[[#This Row],[Veces obj]]&lt;=2,"1-2",Tabla1[[#This Row],[Veces obj]]&lt;=3,"2-3",TRUE,"&gt;3")</f>
        <v>0-1</v>
      </c>
      <c r="AM2364" s="60" t="str">
        <f>+_xlfn.IFS(MONTH(Tabla1[[#This Row],[MES]])&lt;=3,"Q1",MONTH(Tabla1[[#This Row],[MES]])&lt;=6,"Q2",MONTH(Tabla1[[#This Row],[MES]])&lt;=9,"Q3",TRUE,"Q4")</f>
        <v>Q1</v>
      </c>
      <c r="AN2364" s="15" t="str">
        <f>+IFERROR(VLOOKUP(Tabla1[[#This Row],[CUENTA]],CTAS[],2,0),"OTROS")</f>
        <v>OTROS</v>
      </c>
      <c r="AP2364" s="15" t="str">
        <f>+IFERROR(VLOOKUP(Tabla1[[#This Row],[EMPLEADO]],IS[],3,0),"OTROS")</f>
        <v>OTROS</v>
      </c>
      <c r="AQ2364" s="15" t="str">
        <f>+IFERROR(VLOOKUP(Tabla1[[#This Row],[EMPLEADO]],IS[[NÓMINA]:[INGENIERO]],2,0),"OTROS")</f>
        <v>OTROS</v>
      </c>
    </row>
    <row r="2365" spans="1:43" x14ac:dyDescent="0.25">
      <c r="A2365" t="s">
        <v>7477</v>
      </c>
      <c r="B2365">
        <v>1</v>
      </c>
      <c r="C2365" t="s">
        <v>7683</v>
      </c>
      <c r="D2365" t="s">
        <v>38</v>
      </c>
      <c r="E2365" t="s">
        <v>39</v>
      </c>
      <c r="F2365" t="s">
        <v>7684</v>
      </c>
      <c r="G2365" s="17" t="s">
        <v>6124</v>
      </c>
      <c r="H2365" t="s">
        <v>42</v>
      </c>
      <c r="I2365" t="s">
        <v>43</v>
      </c>
      <c r="J2365" t="s">
        <v>8</v>
      </c>
      <c r="K2365" t="s">
        <v>798</v>
      </c>
      <c r="L2365" t="s">
        <v>3147</v>
      </c>
      <c r="M2365" t="s">
        <v>794</v>
      </c>
      <c r="N2365">
        <v>1</v>
      </c>
      <c r="O2365" t="s">
        <v>47</v>
      </c>
      <c r="P2365">
        <v>2646</v>
      </c>
      <c r="Q2365" t="s">
        <v>48</v>
      </c>
      <c r="R2365" t="s">
        <v>49</v>
      </c>
      <c r="S2365" t="s">
        <v>50</v>
      </c>
      <c r="T2365" t="s">
        <v>51</v>
      </c>
      <c r="U2365" t="s">
        <v>52</v>
      </c>
      <c r="V2365">
        <v>1.05</v>
      </c>
      <c r="W2365" s="1">
        <v>0</v>
      </c>
      <c r="X2365">
        <v>1</v>
      </c>
      <c r="Y2365">
        <v>0.08</v>
      </c>
      <c r="Z2365">
        <v>5</v>
      </c>
      <c r="AA2365">
        <v>1.6E-2</v>
      </c>
      <c r="AB2365" s="2">
        <v>0</v>
      </c>
      <c r="AC2365" s="1">
        <v>0</v>
      </c>
      <c r="AD2365" s="7">
        <v>43524</v>
      </c>
      <c r="AE2365" s="7">
        <v>43525</v>
      </c>
      <c r="AF2365">
        <v>1</v>
      </c>
      <c r="AG2365" t="s">
        <v>53</v>
      </c>
      <c r="AH2365" s="2">
        <v>0</v>
      </c>
      <c r="AI2365" s="1">
        <v>0</v>
      </c>
      <c r="AJ2365" s="1">
        <v>0</v>
      </c>
      <c r="AK2365" s="60" t="str">
        <f>+IF(Tabla1[[#This Row],[REQUEST_TY]]="SR MANTENIMIENTO CORRECTIVO", "EMERGENCIA", "OTROS")</f>
        <v>EMERGENCIA</v>
      </c>
      <c r="AL2365" s="6" t="str">
        <f>+_xlfn.IFS(Tabla1[[#This Row],[Veces obj]]&lt;=1,"0-1",Tabla1[[#This Row],[Veces obj]]&lt;=2,"1-2",Tabla1[[#This Row],[Veces obj]]&lt;=3,"2-3",TRUE,"&gt;3")</f>
        <v>0-1</v>
      </c>
      <c r="AM2365" s="60" t="str">
        <f>+_xlfn.IFS(MONTH(Tabla1[[#This Row],[MES]])&lt;=3,"Q1",MONTH(Tabla1[[#This Row],[MES]])&lt;=6,"Q2",MONTH(Tabla1[[#This Row],[MES]])&lt;=9,"Q3",TRUE,"Q4")</f>
        <v>Q1</v>
      </c>
      <c r="AN2365" s="15" t="str">
        <f>+IFERROR(VLOOKUP(Tabla1[[#This Row],[CUENTA]],CTAS[],2,0),"OTROS")</f>
        <v>OTROS</v>
      </c>
      <c r="AP2365" s="15" t="str">
        <f>+IFERROR(VLOOKUP(Tabla1[[#This Row],[EMPLEADO]],IS[],3,0),"OTROS")</f>
        <v>OTROS</v>
      </c>
      <c r="AQ2365" s="15" t="str">
        <f>+IFERROR(VLOOKUP(Tabla1[[#This Row],[EMPLEADO]],IS[[NÓMINA]:[INGENIERO]],2,0),"OTROS")</f>
        <v>OTROS</v>
      </c>
    </row>
    <row r="2366" spans="1:43" x14ac:dyDescent="0.25">
      <c r="A2366" t="s">
        <v>7477</v>
      </c>
      <c r="B2366">
        <v>1</v>
      </c>
      <c r="C2366" t="s">
        <v>7685</v>
      </c>
      <c r="D2366" t="s">
        <v>38</v>
      </c>
      <c r="E2366" t="s">
        <v>373</v>
      </c>
      <c r="F2366" t="s">
        <v>7686</v>
      </c>
      <c r="G2366" s="17" t="s">
        <v>7687</v>
      </c>
      <c r="H2366" t="s">
        <v>220</v>
      </c>
      <c r="I2366" t="s">
        <v>43</v>
      </c>
      <c r="J2366" t="s">
        <v>8</v>
      </c>
      <c r="K2366" t="s">
        <v>102</v>
      </c>
      <c r="L2366" t="s">
        <v>261</v>
      </c>
      <c r="M2366" t="s">
        <v>736</v>
      </c>
      <c r="N2366">
        <v>0</v>
      </c>
      <c r="O2366" t="s">
        <v>47</v>
      </c>
      <c r="P2366">
        <v>297</v>
      </c>
      <c r="Q2366" t="s">
        <v>48</v>
      </c>
      <c r="R2366" t="s">
        <v>153</v>
      </c>
      <c r="S2366" t="s">
        <v>50</v>
      </c>
      <c r="T2366" t="s">
        <v>51</v>
      </c>
      <c r="U2366" t="s">
        <v>52</v>
      </c>
      <c r="V2366">
        <v>1.05</v>
      </c>
      <c r="W2366" s="1">
        <v>750.75000000000011</v>
      </c>
      <c r="X2366">
        <v>1</v>
      </c>
      <c r="Y2366">
        <v>0</v>
      </c>
      <c r="Z2366">
        <v>5</v>
      </c>
      <c r="AA2366">
        <v>0</v>
      </c>
      <c r="AB2366" s="2">
        <v>0</v>
      </c>
      <c r="AC2366" s="1">
        <v>0</v>
      </c>
      <c r="AD2366" s="7">
        <v>43525</v>
      </c>
      <c r="AE2366" s="7">
        <v>43525</v>
      </c>
      <c r="AF2366">
        <v>0</v>
      </c>
      <c r="AG2366" t="s">
        <v>53</v>
      </c>
      <c r="AH2366" s="2">
        <v>0</v>
      </c>
      <c r="AI2366" s="1">
        <v>0</v>
      </c>
      <c r="AJ2366" s="1">
        <v>0</v>
      </c>
      <c r="AK2366" s="60" t="str">
        <f>+IF(Tabla1[[#This Row],[REQUEST_TY]]="SR MANTENIMIENTO CORRECTIVO", "EMERGENCIA", "OTROS")</f>
        <v>EMERGENCIA</v>
      </c>
      <c r="AL2366" s="6" t="str">
        <f>+_xlfn.IFS(Tabla1[[#This Row],[Veces obj]]&lt;=1,"0-1",Tabla1[[#This Row],[Veces obj]]&lt;=2,"1-2",Tabla1[[#This Row],[Veces obj]]&lt;=3,"2-3",TRUE,"&gt;3")</f>
        <v>0-1</v>
      </c>
      <c r="AM2366" s="60" t="str">
        <f>+_xlfn.IFS(MONTH(Tabla1[[#This Row],[MES]])&lt;=3,"Q1",MONTH(Tabla1[[#This Row],[MES]])&lt;=6,"Q2",MONTH(Tabla1[[#This Row],[MES]])&lt;=9,"Q3",TRUE,"Q4")</f>
        <v>Q1</v>
      </c>
      <c r="AN2366" s="15" t="str">
        <f>+IFERROR(VLOOKUP(Tabla1[[#This Row],[CUENTA]],CTAS[],2,0),"OTROS")</f>
        <v>OTROS</v>
      </c>
      <c r="AP2366" s="15" t="str">
        <f>+IFERROR(VLOOKUP(Tabla1[[#This Row],[EMPLEADO]],IS[],3,0),"OTROS")</f>
        <v>OTROS</v>
      </c>
      <c r="AQ2366" s="15" t="str">
        <f>+IFERROR(VLOOKUP(Tabla1[[#This Row],[EMPLEADO]],IS[[NÓMINA]:[INGENIERO]],2,0),"OTROS")</f>
        <v>OTROS</v>
      </c>
    </row>
    <row r="2367" spans="1:43" x14ac:dyDescent="0.25">
      <c r="A2367" t="s">
        <v>7477</v>
      </c>
      <c r="B2367">
        <v>1</v>
      </c>
      <c r="C2367" t="s">
        <v>7688</v>
      </c>
      <c r="D2367" t="s">
        <v>38</v>
      </c>
      <c r="E2367" t="s">
        <v>401</v>
      </c>
      <c r="F2367" t="s">
        <v>7689</v>
      </c>
      <c r="G2367" s="17" t="s">
        <v>7690</v>
      </c>
      <c r="H2367" t="s">
        <v>150</v>
      </c>
      <c r="I2367" t="s">
        <v>43</v>
      </c>
      <c r="J2367" t="s">
        <v>8</v>
      </c>
      <c r="K2367" t="s">
        <v>151</v>
      </c>
      <c r="L2367" t="s">
        <v>1420</v>
      </c>
      <c r="M2367" t="s">
        <v>1421</v>
      </c>
      <c r="N2367">
        <v>0</v>
      </c>
      <c r="O2367" t="s">
        <v>47</v>
      </c>
      <c r="P2367">
        <v>707</v>
      </c>
      <c r="Q2367" t="s">
        <v>48</v>
      </c>
      <c r="R2367" t="s">
        <v>153</v>
      </c>
      <c r="S2367" t="s">
        <v>50</v>
      </c>
      <c r="T2367" t="s">
        <v>51</v>
      </c>
      <c r="U2367" t="s">
        <v>52</v>
      </c>
      <c r="V2367">
        <v>1.05</v>
      </c>
      <c r="W2367" s="1">
        <v>750.75000000000011</v>
      </c>
      <c r="X2367">
        <v>1</v>
      </c>
      <c r="Y2367">
        <v>0</v>
      </c>
      <c r="Z2367">
        <v>5</v>
      </c>
      <c r="AA2367">
        <v>0</v>
      </c>
      <c r="AB2367" s="2">
        <v>0</v>
      </c>
      <c r="AC2367" s="1">
        <v>0</v>
      </c>
      <c r="AD2367" s="7">
        <v>43528</v>
      </c>
      <c r="AE2367" s="7">
        <v>43528</v>
      </c>
      <c r="AF2367">
        <v>0</v>
      </c>
      <c r="AG2367" t="s">
        <v>53</v>
      </c>
      <c r="AH2367" s="2">
        <v>0</v>
      </c>
      <c r="AI2367" s="1">
        <v>0</v>
      </c>
      <c r="AJ2367" s="1">
        <v>0</v>
      </c>
      <c r="AK2367" s="60" t="str">
        <f>+IF(Tabla1[[#This Row],[REQUEST_TY]]="SR MANTENIMIENTO CORRECTIVO", "EMERGENCIA", "OTROS")</f>
        <v>EMERGENCIA</v>
      </c>
      <c r="AL2367" s="6" t="str">
        <f>+_xlfn.IFS(Tabla1[[#This Row],[Veces obj]]&lt;=1,"0-1",Tabla1[[#This Row],[Veces obj]]&lt;=2,"1-2",Tabla1[[#This Row],[Veces obj]]&lt;=3,"2-3",TRUE,"&gt;3")</f>
        <v>0-1</v>
      </c>
      <c r="AM2367" s="60" t="str">
        <f>+_xlfn.IFS(MONTH(Tabla1[[#This Row],[MES]])&lt;=3,"Q1",MONTH(Tabla1[[#This Row],[MES]])&lt;=6,"Q2",MONTH(Tabla1[[#This Row],[MES]])&lt;=9,"Q3",TRUE,"Q4")</f>
        <v>Q1</v>
      </c>
      <c r="AN2367" s="15" t="str">
        <f>+IFERROR(VLOOKUP(Tabla1[[#This Row],[CUENTA]],CTAS[],2,0),"OTROS")</f>
        <v>HONEYWELL</v>
      </c>
      <c r="AP2367" s="15" t="str">
        <f>+IFERROR(VLOOKUP(Tabla1[[#This Row],[EMPLEADO]],IS[],3,0),"OTROS")</f>
        <v>JUAREZ</v>
      </c>
      <c r="AQ2367" s="15" t="str">
        <f>+IFERROR(VLOOKUP(Tabla1[[#This Row],[EMPLEADO]],IS[[NÓMINA]:[INGENIERO]],2,0),"OTROS")</f>
        <v>CARLOS MONTOYA</v>
      </c>
    </row>
    <row r="2368" spans="1:43" x14ac:dyDescent="0.25">
      <c r="A2368" t="s">
        <v>7477</v>
      </c>
      <c r="B2368">
        <v>1</v>
      </c>
      <c r="C2368" t="s">
        <v>7691</v>
      </c>
      <c r="D2368" t="s">
        <v>38</v>
      </c>
      <c r="E2368" t="s">
        <v>1049</v>
      </c>
      <c r="F2368" t="s">
        <v>7692</v>
      </c>
      <c r="G2368" s="17" t="s">
        <v>4203</v>
      </c>
      <c r="H2368" t="s">
        <v>679</v>
      </c>
      <c r="I2368" t="s">
        <v>43</v>
      </c>
      <c r="J2368" t="s">
        <v>8</v>
      </c>
      <c r="K2368" t="s">
        <v>102</v>
      </c>
      <c r="L2368" t="s">
        <v>1039</v>
      </c>
      <c r="M2368" t="s">
        <v>310</v>
      </c>
      <c r="N2368">
        <v>0</v>
      </c>
      <c r="O2368" t="s">
        <v>47</v>
      </c>
      <c r="P2368">
        <v>31</v>
      </c>
      <c r="Q2368" t="s">
        <v>82</v>
      </c>
      <c r="R2368" t="s">
        <v>223</v>
      </c>
      <c r="S2368" t="s">
        <v>139</v>
      </c>
      <c r="T2368" t="s">
        <v>51</v>
      </c>
      <c r="U2368" t="s">
        <v>140</v>
      </c>
      <c r="V2368">
        <v>1.1000000000000001</v>
      </c>
      <c r="W2368" s="1">
        <v>1730.3000000000004</v>
      </c>
      <c r="X2368">
        <v>1</v>
      </c>
      <c r="Y2368">
        <v>2.42</v>
      </c>
      <c r="Z2368">
        <v>4</v>
      </c>
      <c r="AA2368">
        <v>0.60499999999999998</v>
      </c>
      <c r="AB2368" s="2">
        <v>0</v>
      </c>
      <c r="AC2368" s="1">
        <v>0</v>
      </c>
      <c r="AD2368" s="7">
        <v>43529</v>
      </c>
      <c r="AE2368" s="7">
        <v>43529</v>
      </c>
      <c r="AF2368">
        <v>0</v>
      </c>
      <c r="AG2368" t="s">
        <v>53</v>
      </c>
      <c r="AH2368" s="2">
        <v>0</v>
      </c>
      <c r="AI2368" s="1">
        <v>0</v>
      </c>
      <c r="AJ2368" s="1">
        <v>0</v>
      </c>
      <c r="AK2368" s="60" t="str">
        <f>+IF(Tabla1[[#This Row],[REQUEST_TY]]="SR MANTENIMIENTO CORRECTIVO", "EMERGENCIA", "OTROS")</f>
        <v>EMERGENCIA</v>
      </c>
      <c r="AL2368" s="6" t="str">
        <f>+_xlfn.IFS(Tabla1[[#This Row],[Veces obj]]&lt;=1,"0-1",Tabla1[[#This Row],[Veces obj]]&lt;=2,"1-2",Tabla1[[#This Row],[Veces obj]]&lt;=3,"2-3",TRUE,"&gt;3")</f>
        <v>0-1</v>
      </c>
      <c r="AM2368" s="60" t="str">
        <f>+_xlfn.IFS(MONTH(Tabla1[[#This Row],[MES]])&lt;=3,"Q1",MONTH(Tabla1[[#This Row],[MES]])&lt;=6,"Q2",MONTH(Tabla1[[#This Row],[MES]])&lt;=9,"Q3",TRUE,"Q4")</f>
        <v>Q1</v>
      </c>
      <c r="AN2368" s="15" t="str">
        <f>+IFERROR(VLOOKUP(Tabla1[[#This Row],[CUENTA]],CTAS[],2,0),"OTROS")</f>
        <v>OTROS</v>
      </c>
      <c r="AP2368" s="15" t="str">
        <f>+IFERROR(VLOOKUP(Tabla1[[#This Row],[EMPLEADO]],IS[],3,0),"OTROS")</f>
        <v>OTROS</v>
      </c>
      <c r="AQ2368" s="15" t="str">
        <f>+IFERROR(VLOOKUP(Tabla1[[#This Row],[EMPLEADO]],IS[[NÓMINA]:[INGENIERO]],2,0),"OTROS")</f>
        <v>OTROS</v>
      </c>
    </row>
    <row r="2369" spans="1:43" x14ac:dyDescent="0.25">
      <c r="A2369" t="s">
        <v>7477</v>
      </c>
      <c r="B2369">
        <v>1</v>
      </c>
      <c r="C2369" t="s">
        <v>7693</v>
      </c>
      <c r="D2369" t="s">
        <v>38</v>
      </c>
      <c r="E2369" t="s">
        <v>275</v>
      </c>
      <c r="F2369" t="s">
        <v>7694</v>
      </c>
      <c r="G2369" s="17" t="s">
        <v>7224</v>
      </c>
      <c r="H2369" t="s">
        <v>568</v>
      </c>
      <c r="I2369" t="s">
        <v>43</v>
      </c>
      <c r="J2369" t="s">
        <v>8</v>
      </c>
      <c r="K2369" t="s">
        <v>71</v>
      </c>
      <c r="L2369" t="s">
        <v>7225</v>
      </c>
      <c r="M2369" t="s">
        <v>7226</v>
      </c>
      <c r="N2369">
        <v>0</v>
      </c>
      <c r="O2369" t="s">
        <v>47</v>
      </c>
      <c r="P2369">
        <v>2</v>
      </c>
      <c r="Q2369" t="s">
        <v>388</v>
      </c>
      <c r="R2369" t="s">
        <v>95</v>
      </c>
      <c r="S2369" t="s">
        <v>64</v>
      </c>
      <c r="T2369" t="s">
        <v>208</v>
      </c>
      <c r="U2369" t="s">
        <v>389</v>
      </c>
      <c r="V2369">
        <v>0</v>
      </c>
      <c r="W2369" s="1">
        <v>0</v>
      </c>
      <c r="X2369">
        <v>1</v>
      </c>
      <c r="Y2369">
        <v>2.4700000000000002</v>
      </c>
      <c r="Z2369">
        <v>9</v>
      </c>
      <c r="AA2369">
        <v>0.27444444444444449</v>
      </c>
      <c r="AB2369" s="2">
        <v>0</v>
      </c>
      <c r="AC2369" s="1">
        <v>0</v>
      </c>
      <c r="AD2369" s="7">
        <v>43525</v>
      </c>
      <c r="AE2369" s="7">
        <v>43525</v>
      </c>
      <c r="AF2369">
        <v>0</v>
      </c>
      <c r="AG2369" t="s">
        <v>53</v>
      </c>
      <c r="AH2369" s="2">
        <v>0</v>
      </c>
      <c r="AI2369" s="1">
        <v>0</v>
      </c>
      <c r="AJ2369" s="1">
        <v>0</v>
      </c>
      <c r="AK2369" s="60" t="str">
        <f>+IF(Tabla1[[#This Row],[REQUEST_TY]]="SR MANTENIMIENTO CORRECTIVO", "EMERGENCIA", "OTROS")</f>
        <v>EMERGENCIA</v>
      </c>
      <c r="AL2369" s="6" t="str">
        <f>+_xlfn.IFS(Tabla1[[#This Row],[Veces obj]]&lt;=1,"0-1",Tabla1[[#This Row],[Veces obj]]&lt;=2,"1-2",Tabla1[[#This Row],[Veces obj]]&lt;=3,"2-3",TRUE,"&gt;3")</f>
        <v>0-1</v>
      </c>
      <c r="AM2369" s="60" t="str">
        <f>+_xlfn.IFS(MONTH(Tabla1[[#This Row],[MES]])&lt;=3,"Q1",MONTH(Tabla1[[#This Row],[MES]])&lt;=6,"Q2",MONTH(Tabla1[[#This Row],[MES]])&lt;=9,"Q3",TRUE,"Q4")</f>
        <v>Q1</v>
      </c>
      <c r="AN2369" s="15" t="str">
        <f>+IFERROR(VLOOKUP(Tabla1[[#This Row],[CUENTA]],CTAS[],2,0),"OTROS")</f>
        <v>OTROS</v>
      </c>
      <c r="AP2369" s="15" t="str">
        <f>+IFERROR(VLOOKUP(Tabla1[[#This Row],[EMPLEADO]],IS[],3,0),"OTROS")</f>
        <v>OTROS</v>
      </c>
      <c r="AQ2369" s="15" t="str">
        <f>+IFERROR(VLOOKUP(Tabla1[[#This Row],[EMPLEADO]],IS[[NÓMINA]:[INGENIERO]],2,0),"OTROS")</f>
        <v>OTROS</v>
      </c>
    </row>
    <row r="2370" spans="1:43" x14ac:dyDescent="0.25">
      <c r="A2370" t="s">
        <v>7477</v>
      </c>
      <c r="B2370">
        <v>1</v>
      </c>
      <c r="C2370" t="s">
        <v>7695</v>
      </c>
      <c r="D2370" t="s">
        <v>38</v>
      </c>
      <c r="E2370" t="s">
        <v>55</v>
      </c>
      <c r="F2370" t="s">
        <v>7696</v>
      </c>
      <c r="G2370" s="17" t="s">
        <v>7697</v>
      </c>
      <c r="H2370" t="s">
        <v>58</v>
      </c>
      <c r="I2370" t="s">
        <v>43</v>
      </c>
      <c r="J2370" t="s">
        <v>8</v>
      </c>
      <c r="K2370" t="s">
        <v>59</v>
      </c>
      <c r="L2370" t="s">
        <v>1961</v>
      </c>
      <c r="M2370" t="s">
        <v>1496</v>
      </c>
      <c r="N2370">
        <v>0</v>
      </c>
      <c r="O2370" t="s">
        <v>47</v>
      </c>
      <c r="P2370">
        <v>149</v>
      </c>
      <c r="Q2370" t="s">
        <v>48</v>
      </c>
      <c r="R2370" t="s">
        <v>63</v>
      </c>
      <c r="S2370" t="s">
        <v>64</v>
      </c>
      <c r="T2370" t="s">
        <v>51</v>
      </c>
      <c r="U2370" t="s">
        <v>96</v>
      </c>
      <c r="V2370">
        <v>1.1000000000000001</v>
      </c>
      <c r="W2370" s="1">
        <v>1501.5000000000002</v>
      </c>
      <c r="X2370">
        <v>1</v>
      </c>
      <c r="Y2370">
        <v>2.23</v>
      </c>
      <c r="Z2370">
        <v>5</v>
      </c>
      <c r="AA2370">
        <v>0.44600000000000001</v>
      </c>
      <c r="AB2370" s="2">
        <v>0</v>
      </c>
      <c r="AC2370" s="1">
        <v>0</v>
      </c>
      <c r="AD2370" s="7">
        <v>43525</v>
      </c>
      <c r="AE2370" s="7">
        <v>43525</v>
      </c>
      <c r="AF2370">
        <v>0</v>
      </c>
      <c r="AG2370" t="s">
        <v>53</v>
      </c>
      <c r="AH2370" s="2">
        <v>0</v>
      </c>
      <c r="AI2370" s="1">
        <v>0</v>
      </c>
      <c r="AJ2370" s="1">
        <v>0</v>
      </c>
      <c r="AK2370" s="60" t="str">
        <f>+IF(Tabla1[[#This Row],[REQUEST_TY]]="SR MANTENIMIENTO CORRECTIVO", "EMERGENCIA", "OTROS")</f>
        <v>EMERGENCIA</v>
      </c>
      <c r="AL2370" s="6" t="str">
        <f>+_xlfn.IFS(Tabla1[[#This Row],[Veces obj]]&lt;=1,"0-1",Tabla1[[#This Row],[Veces obj]]&lt;=2,"1-2",Tabla1[[#This Row],[Veces obj]]&lt;=3,"2-3",TRUE,"&gt;3")</f>
        <v>0-1</v>
      </c>
      <c r="AM2370" s="60" t="str">
        <f>+_xlfn.IFS(MONTH(Tabla1[[#This Row],[MES]])&lt;=3,"Q1",MONTH(Tabla1[[#This Row],[MES]])&lt;=6,"Q2",MONTH(Tabla1[[#This Row],[MES]])&lt;=9,"Q3",TRUE,"Q4")</f>
        <v>Q1</v>
      </c>
      <c r="AN2370" s="15" t="str">
        <f>+IFERROR(VLOOKUP(Tabla1[[#This Row],[CUENTA]],CTAS[],2,0),"OTROS")</f>
        <v>OTROS</v>
      </c>
      <c r="AP2370" s="15" t="str">
        <f>+IFERROR(VLOOKUP(Tabla1[[#This Row],[EMPLEADO]],IS[],3,0),"OTROS")</f>
        <v>OTROS</v>
      </c>
      <c r="AQ2370" s="15" t="str">
        <f>+IFERROR(VLOOKUP(Tabla1[[#This Row],[EMPLEADO]],IS[[NÓMINA]:[INGENIERO]],2,0),"OTROS")</f>
        <v>OTROS</v>
      </c>
    </row>
    <row r="2371" spans="1:43" x14ac:dyDescent="0.25">
      <c r="A2371" t="s">
        <v>7477</v>
      </c>
      <c r="B2371">
        <v>1</v>
      </c>
      <c r="C2371" t="s">
        <v>7698</v>
      </c>
      <c r="D2371" t="s">
        <v>38</v>
      </c>
      <c r="E2371" t="s">
        <v>1208</v>
      </c>
      <c r="F2371" t="s">
        <v>7699</v>
      </c>
      <c r="G2371" s="17" t="s">
        <v>7700</v>
      </c>
      <c r="H2371" t="s">
        <v>484</v>
      </c>
      <c r="I2371" t="s">
        <v>43</v>
      </c>
      <c r="J2371" t="s">
        <v>8</v>
      </c>
      <c r="K2371" t="s">
        <v>2300</v>
      </c>
      <c r="L2371" t="s">
        <v>4065</v>
      </c>
      <c r="M2371" t="s">
        <v>94</v>
      </c>
      <c r="N2371">
        <v>1</v>
      </c>
      <c r="O2371" t="s">
        <v>47</v>
      </c>
      <c r="P2371">
        <v>191</v>
      </c>
      <c r="Q2371" t="s">
        <v>48</v>
      </c>
      <c r="R2371" t="s">
        <v>153</v>
      </c>
      <c r="S2371" t="s">
        <v>50</v>
      </c>
      <c r="T2371" t="s">
        <v>51</v>
      </c>
      <c r="U2371" t="s">
        <v>52</v>
      </c>
      <c r="V2371">
        <v>1.05</v>
      </c>
      <c r="W2371" s="1">
        <v>0</v>
      </c>
      <c r="X2371">
        <v>1</v>
      </c>
      <c r="Y2371">
        <v>0.65</v>
      </c>
      <c r="Z2371">
        <v>5</v>
      </c>
      <c r="AA2371">
        <v>0.13</v>
      </c>
      <c r="AB2371" s="2">
        <v>0</v>
      </c>
      <c r="AC2371" s="1">
        <v>0</v>
      </c>
      <c r="AD2371" s="7">
        <v>43525</v>
      </c>
      <c r="AE2371" s="7">
        <v>43528</v>
      </c>
      <c r="AF2371">
        <v>1</v>
      </c>
      <c r="AG2371" t="s">
        <v>53</v>
      </c>
      <c r="AH2371" s="2">
        <v>0</v>
      </c>
      <c r="AI2371" s="1">
        <v>0</v>
      </c>
      <c r="AJ2371" s="1">
        <v>0</v>
      </c>
      <c r="AK2371" s="60" t="str">
        <f>+IF(Tabla1[[#This Row],[REQUEST_TY]]="SR MANTENIMIENTO CORRECTIVO", "EMERGENCIA", "OTROS")</f>
        <v>EMERGENCIA</v>
      </c>
      <c r="AL2371" s="6" t="str">
        <f>+_xlfn.IFS(Tabla1[[#This Row],[Veces obj]]&lt;=1,"0-1",Tabla1[[#This Row],[Veces obj]]&lt;=2,"1-2",Tabla1[[#This Row],[Veces obj]]&lt;=3,"2-3",TRUE,"&gt;3")</f>
        <v>0-1</v>
      </c>
      <c r="AM2371" s="60" t="str">
        <f>+_xlfn.IFS(MONTH(Tabla1[[#This Row],[MES]])&lt;=3,"Q1",MONTH(Tabla1[[#This Row],[MES]])&lt;=6,"Q2",MONTH(Tabla1[[#This Row],[MES]])&lt;=9,"Q3",TRUE,"Q4")</f>
        <v>Q1</v>
      </c>
      <c r="AN2371" s="15" t="str">
        <f>+IFERROR(VLOOKUP(Tabla1[[#This Row],[CUENTA]],CTAS[],2,0),"OTROS")</f>
        <v>OTROS</v>
      </c>
      <c r="AP2371" s="15" t="str">
        <f>+IFERROR(VLOOKUP(Tabla1[[#This Row],[EMPLEADO]],IS[],3,0),"OTROS")</f>
        <v>OTROS</v>
      </c>
      <c r="AQ2371" s="15" t="str">
        <f>+IFERROR(VLOOKUP(Tabla1[[#This Row],[EMPLEADO]],IS[[NÓMINA]:[INGENIERO]],2,0),"OTROS")</f>
        <v>OTROS</v>
      </c>
    </row>
    <row r="2372" spans="1:43" x14ac:dyDescent="0.25">
      <c r="A2372" t="s">
        <v>7477</v>
      </c>
      <c r="B2372">
        <v>1</v>
      </c>
      <c r="C2372" t="s">
        <v>7701</v>
      </c>
      <c r="D2372" t="s">
        <v>38</v>
      </c>
      <c r="E2372" t="s">
        <v>89</v>
      </c>
      <c r="F2372" t="s">
        <v>7702</v>
      </c>
      <c r="G2372" s="17" t="s">
        <v>7703</v>
      </c>
      <c r="H2372" t="s">
        <v>297</v>
      </c>
      <c r="I2372" t="s">
        <v>43</v>
      </c>
      <c r="J2372" t="s">
        <v>8</v>
      </c>
      <c r="K2372" t="s">
        <v>169</v>
      </c>
      <c r="L2372" t="s">
        <v>170</v>
      </c>
      <c r="M2372" t="s">
        <v>73</v>
      </c>
      <c r="N2372">
        <v>0</v>
      </c>
      <c r="O2372" t="s">
        <v>47</v>
      </c>
      <c r="P2372">
        <v>84</v>
      </c>
      <c r="Q2372" t="s">
        <v>48</v>
      </c>
      <c r="R2372" t="s">
        <v>95</v>
      </c>
      <c r="S2372" t="s">
        <v>64</v>
      </c>
      <c r="T2372" t="s">
        <v>51</v>
      </c>
      <c r="U2372" t="s">
        <v>96</v>
      </c>
      <c r="V2372">
        <v>1.1000000000000001</v>
      </c>
      <c r="W2372" s="1">
        <v>1501.5000000000002</v>
      </c>
      <c r="X2372">
        <v>1</v>
      </c>
      <c r="Y2372">
        <v>0.47</v>
      </c>
      <c r="Z2372">
        <v>5</v>
      </c>
      <c r="AA2372">
        <v>9.4E-2</v>
      </c>
      <c r="AB2372" s="2">
        <v>0</v>
      </c>
      <c r="AC2372" s="1">
        <v>0</v>
      </c>
      <c r="AD2372" s="7">
        <v>43525</v>
      </c>
      <c r="AE2372" s="7">
        <v>43525</v>
      </c>
      <c r="AF2372">
        <v>0</v>
      </c>
      <c r="AG2372" t="s">
        <v>53</v>
      </c>
      <c r="AH2372" s="2">
        <v>0</v>
      </c>
      <c r="AI2372" s="1">
        <v>0</v>
      </c>
      <c r="AJ2372" s="1">
        <v>0</v>
      </c>
      <c r="AK2372" s="60" t="str">
        <f>+IF(Tabla1[[#This Row],[REQUEST_TY]]="SR MANTENIMIENTO CORRECTIVO", "EMERGENCIA", "OTROS")</f>
        <v>EMERGENCIA</v>
      </c>
      <c r="AL2372" s="6" t="str">
        <f>+_xlfn.IFS(Tabla1[[#This Row],[Veces obj]]&lt;=1,"0-1",Tabla1[[#This Row],[Veces obj]]&lt;=2,"1-2",Tabla1[[#This Row],[Veces obj]]&lt;=3,"2-3",TRUE,"&gt;3")</f>
        <v>0-1</v>
      </c>
      <c r="AM2372" s="60" t="str">
        <f>+_xlfn.IFS(MONTH(Tabla1[[#This Row],[MES]])&lt;=3,"Q1",MONTH(Tabla1[[#This Row],[MES]])&lt;=6,"Q2",MONTH(Tabla1[[#This Row],[MES]])&lt;=9,"Q3",TRUE,"Q4")</f>
        <v>Q1</v>
      </c>
      <c r="AN2372" s="15" t="str">
        <f>+IFERROR(VLOOKUP(Tabla1[[#This Row],[CUENTA]],CTAS[],2,0),"OTROS")</f>
        <v>OTROS</v>
      </c>
      <c r="AP2372" s="15" t="str">
        <f>+IFERROR(VLOOKUP(Tabla1[[#This Row],[EMPLEADO]],IS[],3,0),"OTROS")</f>
        <v>JUAREZ</v>
      </c>
      <c r="AQ2372" s="15" t="str">
        <f>+IFERROR(VLOOKUP(Tabla1[[#This Row],[EMPLEADO]],IS[[NÓMINA]:[INGENIERO]],2,0),"OTROS")</f>
        <v>ALFREDO TORRES</v>
      </c>
    </row>
    <row r="2373" spans="1:43" x14ac:dyDescent="0.25">
      <c r="A2373" t="s">
        <v>7477</v>
      </c>
      <c r="B2373">
        <v>1</v>
      </c>
      <c r="C2373" t="s">
        <v>7704</v>
      </c>
      <c r="D2373" t="s">
        <v>38</v>
      </c>
      <c r="E2373" t="s">
        <v>884</v>
      </c>
      <c r="F2373" t="s">
        <v>7705</v>
      </c>
      <c r="G2373" s="17" t="s">
        <v>7706</v>
      </c>
      <c r="H2373" t="s">
        <v>308</v>
      </c>
      <c r="I2373" t="s">
        <v>43</v>
      </c>
      <c r="J2373" t="s">
        <v>8</v>
      </c>
      <c r="K2373" t="s">
        <v>144</v>
      </c>
      <c r="L2373" t="s">
        <v>616</v>
      </c>
      <c r="M2373" t="s">
        <v>46</v>
      </c>
      <c r="N2373">
        <v>0</v>
      </c>
      <c r="O2373" t="s">
        <v>47</v>
      </c>
      <c r="P2373">
        <v>2647</v>
      </c>
      <c r="Q2373" t="s">
        <v>48</v>
      </c>
      <c r="R2373" t="s">
        <v>95</v>
      </c>
      <c r="S2373" t="s">
        <v>64</v>
      </c>
      <c r="T2373" t="s">
        <v>51</v>
      </c>
      <c r="U2373" t="s">
        <v>96</v>
      </c>
      <c r="V2373">
        <v>1.1000000000000001</v>
      </c>
      <c r="W2373" s="1">
        <v>1501.5000000000002</v>
      </c>
      <c r="X2373">
        <v>1</v>
      </c>
      <c r="Y2373">
        <v>0.55000000000000004</v>
      </c>
      <c r="Z2373">
        <v>5</v>
      </c>
      <c r="AA2373">
        <v>0.11000000000000001</v>
      </c>
      <c r="AB2373" s="2">
        <v>0</v>
      </c>
      <c r="AC2373" s="1">
        <v>0</v>
      </c>
      <c r="AD2373" s="7">
        <v>43525</v>
      </c>
      <c r="AE2373" s="7">
        <v>43525</v>
      </c>
      <c r="AF2373">
        <v>0</v>
      </c>
      <c r="AG2373" t="s">
        <v>53</v>
      </c>
      <c r="AH2373" s="2">
        <v>0</v>
      </c>
      <c r="AI2373" s="1">
        <v>0</v>
      </c>
      <c r="AJ2373" s="1">
        <v>0</v>
      </c>
      <c r="AK2373" s="60" t="str">
        <f>+IF(Tabla1[[#This Row],[REQUEST_TY]]="SR MANTENIMIENTO CORRECTIVO", "EMERGENCIA", "OTROS")</f>
        <v>EMERGENCIA</v>
      </c>
      <c r="AL2373" s="6" t="str">
        <f>+_xlfn.IFS(Tabla1[[#This Row],[Veces obj]]&lt;=1,"0-1",Tabla1[[#This Row],[Veces obj]]&lt;=2,"1-2",Tabla1[[#This Row],[Veces obj]]&lt;=3,"2-3",TRUE,"&gt;3")</f>
        <v>0-1</v>
      </c>
      <c r="AM2373" s="60" t="str">
        <f>+_xlfn.IFS(MONTH(Tabla1[[#This Row],[MES]])&lt;=3,"Q1",MONTH(Tabla1[[#This Row],[MES]])&lt;=6,"Q2",MONTH(Tabla1[[#This Row],[MES]])&lt;=9,"Q3",TRUE,"Q4")</f>
        <v>Q1</v>
      </c>
      <c r="AN2373" s="15" t="str">
        <f>+IFERROR(VLOOKUP(Tabla1[[#This Row],[CUENTA]],CTAS[],2,0),"OTROS")</f>
        <v>OTROS</v>
      </c>
      <c r="AP2373" s="15" t="str">
        <f>+IFERROR(VLOOKUP(Tabla1[[#This Row],[EMPLEADO]],IS[],3,0),"OTROS")</f>
        <v>OTROS</v>
      </c>
      <c r="AQ2373" s="15" t="str">
        <f>+IFERROR(VLOOKUP(Tabla1[[#This Row],[EMPLEADO]],IS[[NÓMINA]:[INGENIERO]],2,0),"OTROS")</f>
        <v>OTROS</v>
      </c>
    </row>
    <row r="2374" spans="1:43" x14ac:dyDescent="0.25">
      <c r="A2374" t="s">
        <v>7477</v>
      </c>
      <c r="B2374">
        <v>1</v>
      </c>
      <c r="C2374" t="s">
        <v>7707</v>
      </c>
      <c r="D2374" t="s">
        <v>38</v>
      </c>
      <c r="E2374" t="s">
        <v>217</v>
      </c>
      <c r="F2374" t="s">
        <v>7708</v>
      </c>
      <c r="G2374" s="17" t="s">
        <v>1645</v>
      </c>
      <c r="H2374" t="s">
        <v>213</v>
      </c>
      <c r="I2374" t="s">
        <v>43</v>
      </c>
      <c r="J2374" t="s">
        <v>8</v>
      </c>
      <c r="K2374" t="s">
        <v>59</v>
      </c>
      <c r="L2374" t="s">
        <v>1075</v>
      </c>
      <c r="M2374" t="s">
        <v>215</v>
      </c>
      <c r="N2374">
        <v>0</v>
      </c>
      <c r="O2374" t="s">
        <v>47</v>
      </c>
      <c r="P2374">
        <v>38</v>
      </c>
      <c r="Q2374" t="s">
        <v>82</v>
      </c>
      <c r="R2374" t="s">
        <v>223</v>
      </c>
      <c r="S2374" t="s">
        <v>139</v>
      </c>
      <c r="T2374" t="s">
        <v>51</v>
      </c>
      <c r="U2374" t="s">
        <v>140</v>
      </c>
      <c r="V2374">
        <v>1.1000000000000001</v>
      </c>
      <c r="W2374" s="1">
        <v>1730.3000000000004</v>
      </c>
      <c r="X2374">
        <v>1</v>
      </c>
      <c r="Y2374">
        <v>1.35</v>
      </c>
      <c r="Z2374">
        <v>4</v>
      </c>
      <c r="AA2374">
        <v>0.33750000000000002</v>
      </c>
      <c r="AB2374" s="2">
        <v>0</v>
      </c>
      <c r="AC2374" s="1">
        <v>0</v>
      </c>
      <c r="AD2374" s="7">
        <v>43525</v>
      </c>
      <c r="AE2374" s="7">
        <v>43525</v>
      </c>
      <c r="AF2374">
        <v>0</v>
      </c>
      <c r="AG2374" t="s">
        <v>53</v>
      </c>
      <c r="AH2374" s="2">
        <v>0</v>
      </c>
      <c r="AI2374" s="1">
        <v>0</v>
      </c>
      <c r="AJ2374" s="1">
        <v>0</v>
      </c>
      <c r="AK2374" s="60" t="str">
        <f>+IF(Tabla1[[#This Row],[REQUEST_TY]]="SR MANTENIMIENTO CORRECTIVO", "EMERGENCIA", "OTROS")</f>
        <v>EMERGENCIA</v>
      </c>
      <c r="AL2374" s="6" t="str">
        <f>+_xlfn.IFS(Tabla1[[#This Row],[Veces obj]]&lt;=1,"0-1",Tabla1[[#This Row],[Veces obj]]&lt;=2,"1-2",Tabla1[[#This Row],[Veces obj]]&lt;=3,"2-3",TRUE,"&gt;3")</f>
        <v>0-1</v>
      </c>
      <c r="AM2374" s="60" t="str">
        <f>+_xlfn.IFS(MONTH(Tabla1[[#This Row],[MES]])&lt;=3,"Q1",MONTH(Tabla1[[#This Row],[MES]])&lt;=6,"Q2",MONTH(Tabla1[[#This Row],[MES]])&lt;=9,"Q3",TRUE,"Q4")</f>
        <v>Q1</v>
      </c>
      <c r="AN2374" s="15" t="str">
        <f>+IFERROR(VLOOKUP(Tabla1[[#This Row],[CUENTA]],CTAS[],2,0),"OTROS")</f>
        <v>OTROS</v>
      </c>
      <c r="AP2374" s="15" t="str">
        <f>+IFERROR(VLOOKUP(Tabla1[[#This Row],[EMPLEADO]],IS[],3,0),"OTROS")</f>
        <v>OTROS</v>
      </c>
      <c r="AQ2374" s="15" t="str">
        <f>+IFERROR(VLOOKUP(Tabla1[[#This Row],[EMPLEADO]],IS[[NÓMINA]:[INGENIERO]],2,0),"OTROS")</f>
        <v>OTROS</v>
      </c>
    </row>
    <row r="2375" spans="1:43" x14ac:dyDescent="0.25">
      <c r="A2375" t="s">
        <v>7477</v>
      </c>
      <c r="B2375">
        <v>1</v>
      </c>
      <c r="C2375" t="s">
        <v>7709</v>
      </c>
      <c r="D2375" t="s">
        <v>38</v>
      </c>
      <c r="E2375" t="s">
        <v>217</v>
      </c>
      <c r="F2375" t="s">
        <v>7710</v>
      </c>
      <c r="G2375" s="17" t="s">
        <v>2212</v>
      </c>
      <c r="H2375" t="s">
        <v>213</v>
      </c>
      <c r="I2375" t="s">
        <v>43</v>
      </c>
      <c r="J2375" t="s">
        <v>8</v>
      </c>
      <c r="K2375" t="s">
        <v>59</v>
      </c>
      <c r="L2375" t="s">
        <v>1075</v>
      </c>
      <c r="M2375" t="s">
        <v>215</v>
      </c>
      <c r="N2375">
        <v>0</v>
      </c>
      <c r="O2375" t="s">
        <v>47</v>
      </c>
      <c r="P2375">
        <v>37</v>
      </c>
      <c r="Q2375" t="s">
        <v>82</v>
      </c>
      <c r="R2375" t="s">
        <v>223</v>
      </c>
      <c r="S2375" t="s">
        <v>139</v>
      </c>
      <c r="T2375" t="s">
        <v>51</v>
      </c>
      <c r="U2375" t="s">
        <v>140</v>
      </c>
      <c r="V2375">
        <v>1.1000000000000001</v>
      </c>
      <c r="W2375" s="1">
        <v>1730.3000000000004</v>
      </c>
      <c r="X2375">
        <v>1</v>
      </c>
      <c r="Y2375">
        <v>1.45</v>
      </c>
      <c r="Z2375">
        <v>4</v>
      </c>
      <c r="AA2375">
        <v>0.36249999999999999</v>
      </c>
      <c r="AB2375" s="2">
        <v>0</v>
      </c>
      <c r="AC2375" s="1">
        <v>0</v>
      </c>
      <c r="AD2375" s="7">
        <v>43532</v>
      </c>
      <c r="AE2375" s="7">
        <v>43535</v>
      </c>
      <c r="AF2375">
        <v>1</v>
      </c>
      <c r="AG2375" t="s">
        <v>53</v>
      </c>
      <c r="AH2375" s="2">
        <v>0</v>
      </c>
      <c r="AI2375" s="1">
        <v>0</v>
      </c>
      <c r="AJ2375" s="1">
        <v>0</v>
      </c>
      <c r="AK2375" s="60" t="str">
        <f>+IF(Tabla1[[#This Row],[REQUEST_TY]]="SR MANTENIMIENTO CORRECTIVO", "EMERGENCIA", "OTROS")</f>
        <v>EMERGENCIA</v>
      </c>
      <c r="AL2375" s="6" t="str">
        <f>+_xlfn.IFS(Tabla1[[#This Row],[Veces obj]]&lt;=1,"0-1",Tabla1[[#This Row],[Veces obj]]&lt;=2,"1-2",Tabla1[[#This Row],[Veces obj]]&lt;=3,"2-3",TRUE,"&gt;3")</f>
        <v>0-1</v>
      </c>
      <c r="AM2375" s="60" t="str">
        <f>+_xlfn.IFS(MONTH(Tabla1[[#This Row],[MES]])&lt;=3,"Q1",MONTH(Tabla1[[#This Row],[MES]])&lt;=6,"Q2",MONTH(Tabla1[[#This Row],[MES]])&lt;=9,"Q3",TRUE,"Q4")</f>
        <v>Q1</v>
      </c>
      <c r="AN2375" s="15" t="str">
        <f>+IFERROR(VLOOKUP(Tabla1[[#This Row],[CUENTA]],CTAS[],2,0),"OTROS")</f>
        <v>OTROS</v>
      </c>
      <c r="AP2375" s="15" t="str">
        <f>+IFERROR(VLOOKUP(Tabla1[[#This Row],[EMPLEADO]],IS[],3,0),"OTROS")</f>
        <v>OTROS</v>
      </c>
      <c r="AQ2375" s="15" t="str">
        <f>+IFERROR(VLOOKUP(Tabla1[[#This Row],[EMPLEADO]],IS[[NÓMINA]:[INGENIERO]],2,0),"OTROS")</f>
        <v>OTROS</v>
      </c>
    </row>
    <row r="2376" spans="1:43" x14ac:dyDescent="0.25">
      <c r="A2376" t="s">
        <v>7477</v>
      </c>
      <c r="B2376">
        <v>1</v>
      </c>
      <c r="C2376" t="s">
        <v>7711</v>
      </c>
      <c r="D2376" t="s">
        <v>38</v>
      </c>
      <c r="E2376" t="s">
        <v>725</v>
      </c>
      <c r="F2376" t="s">
        <v>7712</v>
      </c>
      <c r="G2376" s="17" t="s">
        <v>2122</v>
      </c>
      <c r="H2376" t="s">
        <v>213</v>
      </c>
      <c r="I2376" t="s">
        <v>43</v>
      </c>
      <c r="J2376" t="s">
        <v>8</v>
      </c>
      <c r="K2376" t="s">
        <v>59</v>
      </c>
      <c r="L2376" t="s">
        <v>2123</v>
      </c>
      <c r="M2376" t="s">
        <v>640</v>
      </c>
      <c r="N2376">
        <v>0</v>
      </c>
      <c r="O2376" t="s">
        <v>47</v>
      </c>
      <c r="P2376">
        <v>37</v>
      </c>
      <c r="Q2376" t="s">
        <v>82</v>
      </c>
      <c r="R2376" t="s">
        <v>223</v>
      </c>
      <c r="S2376" t="s">
        <v>139</v>
      </c>
      <c r="T2376" t="s">
        <v>51</v>
      </c>
      <c r="U2376" t="s">
        <v>140</v>
      </c>
      <c r="V2376">
        <v>1.1000000000000001</v>
      </c>
      <c r="W2376" s="1">
        <v>1730.3000000000004</v>
      </c>
      <c r="X2376">
        <v>1</v>
      </c>
      <c r="Y2376">
        <v>1.58</v>
      </c>
      <c r="Z2376">
        <v>4</v>
      </c>
      <c r="AA2376">
        <v>0.39500000000000002</v>
      </c>
      <c r="AB2376" s="2">
        <v>0</v>
      </c>
      <c r="AC2376" s="1">
        <v>0</v>
      </c>
      <c r="AD2376" s="7">
        <v>43529</v>
      </c>
      <c r="AE2376" s="7">
        <v>43529</v>
      </c>
      <c r="AF2376">
        <v>0</v>
      </c>
      <c r="AG2376" t="s">
        <v>53</v>
      </c>
      <c r="AH2376" s="2">
        <v>0</v>
      </c>
      <c r="AI2376" s="1">
        <v>0</v>
      </c>
      <c r="AJ2376" s="1">
        <v>0</v>
      </c>
      <c r="AK2376" s="60" t="str">
        <f>+IF(Tabla1[[#This Row],[REQUEST_TY]]="SR MANTENIMIENTO CORRECTIVO", "EMERGENCIA", "OTROS")</f>
        <v>EMERGENCIA</v>
      </c>
      <c r="AL2376" s="6" t="str">
        <f>+_xlfn.IFS(Tabla1[[#This Row],[Veces obj]]&lt;=1,"0-1",Tabla1[[#This Row],[Veces obj]]&lt;=2,"1-2",Tabla1[[#This Row],[Veces obj]]&lt;=3,"2-3",TRUE,"&gt;3")</f>
        <v>0-1</v>
      </c>
      <c r="AM2376" s="60" t="str">
        <f>+_xlfn.IFS(MONTH(Tabla1[[#This Row],[MES]])&lt;=3,"Q1",MONTH(Tabla1[[#This Row],[MES]])&lt;=6,"Q2",MONTH(Tabla1[[#This Row],[MES]])&lt;=9,"Q3",TRUE,"Q4")</f>
        <v>Q1</v>
      </c>
      <c r="AN2376" s="15" t="str">
        <f>+IFERROR(VLOOKUP(Tabla1[[#This Row],[CUENTA]],CTAS[],2,0),"OTROS")</f>
        <v>OTROS</v>
      </c>
      <c r="AP2376" s="15" t="str">
        <f>+IFERROR(VLOOKUP(Tabla1[[#This Row],[EMPLEADO]],IS[],3,0),"OTROS")</f>
        <v>OTROS</v>
      </c>
      <c r="AQ2376" s="15" t="str">
        <f>+IFERROR(VLOOKUP(Tabla1[[#This Row],[EMPLEADO]],IS[[NÓMINA]:[INGENIERO]],2,0),"OTROS")</f>
        <v>OTROS</v>
      </c>
    </row>
    <row r="2377" spans="1:43" x14ac:dyDescent="0.25">
      <c r="A2377" t="s">
        <v>7477</v>
      </c>
      <c r="B2377">
        <v>1</v>
      </c>
      <c r="C2377" t="s">
        <v>7713</v>
      </c>
      <c r="D2377" t="s">
        <v>38</v>
      </c>
      <c r="E2377" t="s">
        <v>6179</v>
      </c>
      <c r="F2377" t="s">
        <v>7712</v>
      </c>
      <c r="G2377" s="17" t="s">
        <v>6181</v>
      </c>
      <c r="H2377" t="s">
        <v>220</v>
      </c>
      <c r="I2377" t="s">
        <v>43</v>
      </c>
      <c r="J2377" t="s">
        <v>8</v>
      </c>
      <c r="K2377" t="s">
        <v>6182</v>
      </c>
      <c r="L2377" t="s">
        <v>6183</v>
      </c>
      <c r="M2377" t="s">
        <v>3106</v>
      </c>
      <c r="N2377">
        <v>0</v>
      </c>
      <c r="O2377" t="s">
        <v>47</v>
      </c>
      <c r="P2377">
        <v>15</v>
      </c>
      <c r="Q2377" t="s">
        <v>194</v>
      </c>
      <c r="R2377" t="s">
        <v>49</v>
      </c>
      <c r="S2377" t="s">
        <v>50</v>
      </c>
      <c r="T2377" t="s">
        <v>51</v>
      </c>
      <c r="U2377" t="s">
        <v>444</v>
      </c>
      <c r="V2377">
        <v>0</v>
      </c>
      <c r="W2377" s="1">
        <v>0</v>
      </c>
      <c r="X2377">
        <v>1</v>
      </c>
      <c r="Y2377">
        <v>3.46</v>
      </c>
      <c r="Z2377">
        <v>5</v>
      </c>
      <c r="AA2377">
        <v>0.69199999999999995</v>
      </c>
      <c r="AB2377" s="2">
        <v>0</v>
      </c>
      <c r="AC2377" s="1">
        <v>0</v>
      </c>
      <c r="AD2377" s="7">
        <v>43525</v>
      </c>
      <c r="AE2377" s="7">
        <v>43528</v>
      </c>
      <c r="AF2377">
        <v>1</v>
      </c>
      <c r="AG2377" t="s">
        <v>53</v>
      </c>
      <c r="AH2377" s="2">
        <v>0</v>
      </c>
      <c r="AI2377" s="1">
        <v>0</v>
      </c>
      <c r="AJ2377" s="1">
        <v>0</v>
      </c>
      <c r="AK2377" s="60" t="str">
        <f>+IF(Tabla1[[#This Row],[REQUEST_TY]]="SR MANTENIMIENTO CORRECTIVO", "EMERGENCIA", "OTROS")</f>
        <v>EMERGENCIA</v>
      </c>
      <c r="AL2377" s="6" t="str">
        <f>+_xlfn.IFS(Tabla1[[#This Row],[Veces obj]]&lt;=1,"0-1",Tabla1[[#This Row],[Veces obj]]&lt;=2,"1-2",Tabla1[[#This Row],[Veces obj]]&lt;=3,"2-3",TRUE,"&gt;3")</f>
        <v>0-1</v>
      </c>
      <c r="AM2377" s="60" t="str">
        <f>+_xlfn.IFS(MONTH(Tabla1[[#This Row],[MES]])&lt;=3,"Q1",MONTH(Tabla1[[#This Row],[MES]])&lt;=6,"Q2",MONTH(Tabla1[[#This Row],[MES]])&lt;=9,"Q3",TRUE,"Q4")</f>
        <v>Q1</v>
      </c>
      <c r="AN2377" s="15" t="str">
        <f>+IFERROR(VLOOKUP(Tabla1[[#This Row],[CUENTA]],CTAS[],2,0),"OTROS")</f>
        <v>OTROS</v>
      </c>
      <c r="AP2377" s="15" t="str">
        <f>+IFERROR(VLOOKUP(Tabla1[[#This Row],[EMPLEADO]],IS[],3,0),"OTROS")</f>
        <v>OTROS</v>
      </c>
      <c r="AQ2377" s="15" t="str">
        <f>+IFERROR(VLOOKUP(Tabla1[[#This Row],[EMPLEADO]],IS[[NÓMINA]:[INGENIERO]],2,0),"OTROS")</f>
        <v>OTROS</v>
      </c>
    </row>
    <row r="2378" spans="1:43" x14ac:dyDescent="0.25">
      <c r="A2378" t="s">
        <v>7477</v>
      </c>
      <c r="B2378">
        <v>1</v>
      </c>
      <c r="C2378" t="s">
        <v>7714</v>
      </c>
      <c r="D2378" t="s">
        <v>38</v>
      </c>
      <c r="E2378" t="s">
        <v>76</v>
      </c>
      <c r="F2378" t="s">
        <v>7715</v>
      </c>
      <c r="G2378" s="17" t="s">
        <v>5579</v>
      </c>
      <c r="H2378" t="s">
        <v>915</v>
      </c>
      <c r="I2378" t="s">
        <v>43</v>
      </c>
      <c r="J2378" t="s">
        <v>8</v>
      </c>
      <c r="K2378" t="s">
        <v>102</v>
      </c>
      <c r="L2378" t="s">
        <v>376</v>
      </c>
      <c r="M2378" t="s">
        <v>310</v>
      </c>
      <c r="N2378">
        <v>0</v>
      </c>
      <c r="O2378" t="s">
        <v>47</v>
      </c>
      <c r="P2378">
        <v>4</v>
      </c>
      <c r="Q2378" t="s">
        <v>207</v>
      </c>
      <c r="R2378" t="s">
        <v>63</v>
      </c>
      <c r="S2378" t="s">
        <v>64</v>
      </c>
      <c r="T2378" t="s">
        <v>51</v>
      </c>
      <c r="U2378" t="s">
        <v>209</v>
      </c>
      <c r="V2378">
        <v>0</v>
      </c>
      <c r="W2378" s="1">
        <v>0</v>
      </c>
      <c r="X2378">
        <v>1</v>
      </c>
      <c r="Y2378">
        <v>0.87</v>
      </c>
      <c r="Z2378">
        <v>5</v>
      </c>
      <c r="AA2378">
        <v>0.17399999999999999</v>
      </c>
      <c r="AB2378" s="2">
        <v>0</v>
      </c>
      <c r="AC2378" s="1">
        <v>0</v>
      </c>
      <c r="AD2378" s="7">
        <v>43528</v>
      </c>
      <c r="AE2378" s="7">
        <v>43529</v>
      </c>
      <c r="AF2378">
        <v>1</v>
      </c>
      <c r="AG2378" t="s">
        <v>53</v>
      </c>
      <c r="AH2378" s="2">
        <v>0</v>
      </c>
      <c r="AI2378" s="1">
        <v>0</v>
      </c>
      <c r="AJ2378" s="1">
        <v>0</v>
      </c>
      <c r="AK2378" s="60" t="str">
        <f>+IF(Tabla1[[#This Row],[REQUEST_TY]]="SR MANTENIMIENTO CORRECTIVO", "EMERGENCIA", "OTROS")</f>
        <v>EMERGENCIA</v>
      </c>
      <c r="AL2378" s="6" t="str">
        <f>+_xlfn.IFS(Tabla1[[#This Row],[Veces obj]]&lt;=1,"0-1",Tabla1[[#This Row],[Veces obj]]&lt;=2,"1-2",Tabla1[[#This Row],[Veces obj]]&lt;=3,"2-3",TRUE,"&gt;3")</f>
        <v>0-1</v>
      </c>
      <c r="AM2378" s="60" t="str">
        <f>+_xlfn.IFS(MONTH(Tabla1[[#This Row],[MES]])&lt;=3,"Q1",MONTH(Tabla1[[#This Row],[MES]])&lt;=6,"Q2",MONTH(Tabla1[[#This Row],[MES]])&lt;=9,"Q3",TRUE,"Q4")</f>
        <v>Q1</v>
      </c>
      <c r="AN2378" s="15" t="str">
        <f>+IFERROR(VLOOKUP(Tabla1[[#This Row],[CUENTA]],CTAS[],2,0),"OTROS")</f>
        <v>OTROS</v>
      </c>
      <c r="AP2378" s="15" t="str">
        <f>+IFERROR(VLOOKUP(Tabla1[[#This Row],[EMPLEADO]],IS[],3,0),"OTROS")</f>
        <v>OTROS</v>
      </c>
      <c r="AQ2378" s="15" t="str">
        <f>+IFERROR(VLOOKUP(Tabla1[[#This Row],[EMPLEADO]],IS[[NÓMINA]:[INGENIERO]],2,0),"OTROS")</f>
        <v>OTROS</v>
      </c>
    </row>
    <row r="2379" spans="1:43" x14ac:dyDescent="0.25">
      <c r="A2379" t="s">
        <v>7477</v>
      </c>
      <c r="B2379">
        <v>1</v>
      </c>
      <c r="C2379" t="s">
        <v>7716</v>
      </c>
      <c r="D2379" t="s">
        <v>38</v>
      </c>
      <c r="E2379" t="s">
        <v>67</v>
      </c>
      <c r="F2379" t="s">
        <v>7717</v>
      </c>
      <c r="G2379" s="17" t="s">
        <v>7245</v>
      </c>
      <c r="H2379" t="s">
        <v>204</v>
      </c>
      <c r="I2379" t="s">
        <v>43</v>
      </c>
      <c r="J2379" t="s">
        <v>8</v>
      </c>
      <c r="K2379" t="s">
        <v>7246</v>
      </c>
      <c r="L2379" t="s">
        <v>7247</v>
      </c>
      <c r="M2379" t="s">
        <v>206</v>
      </c>
      <c r="N2379">
        <v>0</v>
      </c>
      <c r="O2379" t="s">
        <v>47</v>
      </c>
      <c r="P2379">
        <v>2</v>
      </c>
      <c r="Q2379" t="s">
        <v>388</v>
      </c>
      <c r="R2379" t="s">
        <v>74</v>
      </c>
      <c r="S2379" t="s">
        <v>50</v>
      </c>
      <c r="T2379" t="s">
        <v>208</v>
      </c>
      <c r="U2379" t="s">
        <v>641</v>
      </c>
      <c r="V2379">
        <v>0</v>
      </c>
      <c r="W2379" s="1">
        <v>0</v>
      </c>
      <c r="X2379">
        <v>1</v>
      </c>
      <c r="Y2379">
        <v>3.05</v>
      </c>
      <c r="Z2379">
        <v>9</v>
      </c>
      <c r="AA2379">
        <v>0.33888888888888885</v>
      </c>
      <c r="AB2379" s="2">
        <v>0</v>
      </c>
      <c r="AC2379" s="1">
        <v>0</v>
      </c>
      <c r="AD2379" s="7">
        <v>43528</v>
      </c>
      <c r="AE2379" s="7">
        <v>43528</v>
      </c>
      <c r="AF2379">
        <v>0</v>
      </c>
      <c r="AG2379" t="s">
        <v>53</v>
      </c>
      <c r="AH2379" s="2">
        <v>0</v>
      </c>
      <c r="AI2379" s="1">
        <v>0</v>
      </c>
      <c r="AJ2379" s="1">
        <v>0</v>
      </c>
      <c r="AK2379" s="60" t="str">
        <f>+IF(Tabla1[[#This Row],[REQUEST_TY]]="SR MANTENIMIENTO CORRECTIVO", "EMERGENCIA", "OTROS")</f>
        <v>EMERGENCIA</v>
      </c>
      <c r="AL2379" s="6" t="str">
        <f>+_xlfn.IFS(Tabla1[[#This Row],[Veces obj]]&lt;=1,"0-1",Tabla1[[#This Row],[Veces obj]]&lt;=2,"1-2",Tabla1[[#This Row],[Veces obj]]&lt;=3,"2-3",TRUE,"&gt;3")</f>
        <v>0-1</v>
      </c>
      <c r="AM2379" s="60" t="str">
        <f>+_xlfn.IFS(MONTH(Tabla1[[#This Row],[MES]])&lt;=3,"Q1",MONTH(Tabla1[[#This Row],[MES]])&lt;=6,"Q2",MONTH(Tabla1[[#This Row],[MES]])&lt;=9,"Q3",TRUE,"Q4")</f>
        <v>Q1</v>
      </c>
      <c r="AN2379" s="15" t="str">
        <f>+IFERROR(VLOOKUP(Tabla1[[#This Row],[CUENTA]],CTAS[],2,0),"OTROS")</f>
        <v>OTROS</v>
      </c>
      <c r="AP2379" s="15" t="str">
        <f>+IFERROR(VLOOKUP(Tabla1[[#This Row],[EMPLEADO]],IS[],3,0),"OTROS")</f>
        <v>OTROS</v>
      </c>
      <c r="AQ2379" s="15" t="str">
        <f>+IFERROR(VLOOKUP(Tabla1[[#This Row],[EMPLEADO]],IS[[NÓMINA]:[INGENIERO]],2,0),"OTROS")</f>
        <v>OTROS</v>
      </c>
    </row>
    <row r="2380" spans="1:43" x14ac:dyDescent="0.25">
      <c r="A2380" t="s">
        <v>7477</v>
      </c>
      <c r="B2380">
        <v>1</v>
      </c>
      <c r="C2380" t="s">
        <v>7718</v>
      </c>
      <c r="D2380" t="s">
        <v>38</v>
      </c>
      <c r="E2380" t="s">
        <v>435</v>
      </c>
      <c r="F2380" t="s">
        <v>7719</v>
      </c>
      <c r="G2380" s="17" t="s">
        <v>437</v>
      </c>
      <c r="H2380" t="s">
        <v>116</v>
      </c>
      <c r="I2380" t="s">
        <v>43</v>
      </c>
      <c r="J2380" t="s">
        <v>8</v>
      </c>
      <c r="K2380" t="s">
        <v>438</v>
      </c>
      <c r="L2380" t="s">
        <v>439</v>
      </c>
      <c r="M2380" t="s">
        <v>165</v>
      </c>
      <c r="N2380">
        <v>0</v>
      </c>
      <c r="O2380" t="s">
        <v>47</v>
      </c>
      <c r="P2380">
        <v>14</v>
      </c>
      <c r="Q2380" t="s">
        <v>194</v>
      </c>
      <c r="R2380" t="s">
        <v>440</v>
      </c>
      <c r="S2380" t="s">
        <v>139</v>
      </c>
      <c r="T2380" t="s">
        <v>51</v>
      </c>
      <c r="U2380" t="s">
        <v>224</v>
      </c>
      <c r="V2380">
        <v>0.8</v>
      </c>
      <c r="W2380" s="1">
        <v>1258.4000000000003</v>
      </c>
      <c r="X2380">
        <v>1</v>
      </c>
      <c r="Y2380">
        <v>0</v>
      </c>
      <c r="Z2380">
        <v>4</v>
      </c>
      <c r="AA2380">
        <v>0</v>
      </c>
      <c r="AB2380" s="2">
        <v>0</v>
      </c>
      <c r="AC2380" s="1">
        <v>0</v>
      </c>
      <c r="AD2380" s="7">
        <v>43528</v>
      </c>
      <c r="AE2380" s="7">
        <v>43529</v>
      </c>
      <c r="AF2380">
        <v>1</v>
      </c>
      <c r="AG2380" t="s">
        <v>53</v>
      </c>
      <c r="AH2380" s="2">
        <v>0</v>
      </c>
      <c r="AI2380" s="1">
        <v>0</v>
      </c>
      <c r="AJ2380" s="1">
        <v>0</v>
      </c>
      <c r="AK2380" s="60" t="str">
        <f>+IF(Tabla1[[#This Row],[REQUEST_TY]]="SR MANTENIMIENTO CORRECTIVO", "EMERGENCIA", "OTROS")</f>
        <v>EMERGENCIA</v>
      </c>
      <c r="AL2380" s="6" t="str">
        <f>+_xlfn.IFS(Tabla1[[#This Row],[Veces obj]]&lt;=1,"0-1",Tabla1[[#This Row],[Veces obj]]&lt;=2,"1-2",Tabla1[[#This Row],[Veces obj]]&lt;=3,"2-3",TRUE,"&gt;3")</f>
        <v>0-1</v>
      </c>
      <c r="AM2380" s="60" t="str">
        <f>+_xlfn.IFS(MONTH(Tabla1[[#This Row],[MES]])&lt;=3,"Q1",MONTH(Tabla1[[#This Row],[MES]])&lt;=6,"Q2",MONTH(Tabla1[[#This Row],[MES]])&lt;=9,"Q3",TRUE,"Q4")</f>
        <v>Q1</v>
      </c>
      <c r="AN2380" s="15" t="str">
        <f>+IFERROR(VLOOKUP(Tabla1[[#This Row],[CUENTA]],CTAS[],2,0),"OTROS")</f>
        <v>OTROS</v>
      </c>
      <c r="AP2380" s="15" t="str">
        <f>+IFERROR(VLOOKUP(Tabla1[[#This Row],[EMPLEADO]],IS[],3,0),"OTROS")</f>
        <v>CHIHUAHUA</v>
      </c>
      <c r="AQ2380" s="15" t="str">
        <f>+IFERROR(VLOOKUP(Tabla1[[#This Row],[EMPLEADO]],IS[[NÓMINA]:[INGENIERO]],2,0),"OTROS")</f>
        <v>FERNANDO CHAVIRA</v>
      </c>
    </row>
    <row r="2381" spans="1:43" x14ac:dyDescent="0.25">
      <c r="A2381" t="s">
        <v>7477</v>
      </c>
      <c r="B2381">
        <v>1</v>
      </c>
      <c r="C2381" t="s">
        <v>7720</v>
      </c>
      <c r="D2381" t="s">
        <v>38</v>
      </c>
      <c r="E2381" t="s">
        <v>294</v>
      </c>
      <c r="F2381" t="s">
        <v>7721</v>
      </c>
      <c r="G2381" s="17" t="s">
        <v>7722</v>
      </c>
      <c r="H2381" t="s">
        <v>136</v>
      </c>
      <c r="I2381" t="s">
        <v>43</v>
      </c>
      <c r="J2381" t="s">
        <v>8</v>
      </c>
      <c r="K2381" t="s">
        <v>6470</v>
      </c>
      <c r="L2381" t="s">
        <v>7723</v>
      </c>
      <c r="M2381" t="s">
        <v>5371</v>
      </c>
      <c r="N2381">
        <v>0</v>
      </c>
      <c r="O2381" t="s">
        <v>47</v>
      </c>
      <c r="P2381">
        <v>107</v>
      </c>
      <c r="Q2381" t="s">
        <v>48</v>
      </c>
      <c r="R2381" t="s">
        <v>95</v>
      </c>
      <c r="S2381" t="s">
        <v>64</v>
      </c>
      <c r="T2381" t="s">
        <v>208</v>
      </c>
      <c r="U2381" t="s">
        <v>96</v>
      </c>
      <c r="V2381">
        <v>1.1000000000000001</v>
      </c>
      <c r="W2381" s="1">
        <v>1501.5000000000002</v>
      </c>
      <c r="X2381">
        <v>1</v>
      </c>
      <c r="Y2381">
        <v>5.32</v>
      </c>
      <c r="Z2381">
        <v>9</v>
      </c>
      <c r="AA2381">
        <v>0.59111111111111114</v>
      </c>
      <c r="AB2381" s="2">
        <v>0</v>
      </c>
      <c r="AC2381" s="1">
        <v>0</v>
      </c>
      <c r="AD2381" s="7">
        <v>43525</v>
      </c>
      <c r="AE2381" s="7">
        <v>43525</v>
      </c>
      <c r="AF2381">
        <v>0</v>
      </c>
      <c r="AG2381" t="s">
        <v>53</v>
      </c>
      <c r="AH2381" s="2">
        <v>0</v>
      </c>
      <c r="AI2381" s="1">
        <v>0</v>
      </c>
      <c r="AJ2381" s="1">
        <v>0</v>
      </c>
      <c r="AK2381" s="60" t="str">
        <f>+IF(Tabla1[[#This Row],[REQUEST_TY]]="SR MANTENIMIENTO CORRECTIVO", "EMERGENCIA", "OTROS")</f>
        <v>EMERGENCIA</v>
      </c>
      <c r="AL2381" s="6" t="str">
        <f>+_xlfn.IFS(Tabla1[[#This Row],[Veces obj]]&lt;=1,"0-1",Tabla1[[#This Row],[Veces obj]]&lt;=2,"1-2",Tabla1[[#This Row],[Veces obj]]&lt;=3,"2-3",TRUE,"&gt;3")</f>
        <v>0-1</v>
      </c>
      <c r="AM2381" s="60" t="str">
        <f>+_xlfn.IFS(MONTH(Tabla1[[#This Row],[MES]])&lt;=3,"Q1",MONTH(Tabla1[[#This Row],[MES]])&lt;=6,"Q2",MONTH(Tabla1[[#This Row],[MES]])&lt;=9,"Q3",TRUE,"Q4")</f>
        <v>Q1</v>
      </c>
      <c r="AN2381" s="15" t="str">
        <f>+IFERROR(VLOOKUP(Tabla1[[#This Row],[CUENTA]],CTAS[],2,0),"OTROS")</f>
        <v>OTROS</v>
      </c>
      <c r="AP2381" s="15" t="str">
        <f>+IFERROR(VLOOKUP(Tabla1[[#This Row],[EMPLEADO]],IS[],3,0),"OTROS")</f>
        <v>OTROS</v>
      </c>
      <c r="AQ2381" s="15" t="str">
        <f>+IFERROR(VLOOKUP(Tabla1[[#This Row],[EMPLEADO]],IS[[NÓMINA]:[INGENIERO]],2,0),"OTROS")</f>
        <v>OTROS</v>
      </c>
    </row>
    <row r="2382" spans="1:43" x14ac:dyDescent="0.25">
      <c r="A2382" t="s">
        <v>7477</v>
      </c>
      <c r="B2382">
        <v>1</v>
      </c>
      <c r="C2382" t="s">
        <v>7724</v>
      </c>
      <c r="D2382" t="s">
        <v>38</v>
      </c>
      <c r="E2382" t="s">
        <v>133</v>
      </c>
      <c r="F2382" t="s">
        <v>7725</v>
      </c>
      <c r="G2382" s="17" t="s">
        <v>1960</v>
      </c>
      <c r="H2382" t="s">
        <v>136</v>
      </c>
      <c r="I2382" t="s">
        <v>43</v>
      </c>
      <c r="J2382" t="s">
        <v>8</v>
      </c>
      <c r="K2382" t="s">
        <v>59</v>
      </c>
      <c r="L2382" t="s">
        <v>1961</v>
      </c>
      <c r="M2382" t="s">
        <v>1496</v>
      </c>
      <c r="N2382">
        <v>0</v>
      </c>
      <c r="O2382" t="s">
        <v>47</v>
      </c>
      <c r="P2382">
        <v>24</v>
      </c>
      <c r="Q2382" t="s">
        <v>62</v>
      </c>
      <c r="R2382" t="s">
        <v>138</v>
      </c>
      <c r="S2382" t="s">
        <v>139</v>
      </c>
      <c r="T2382" t="s">
        <v>51</v>
      </c>
      <c r="U2382" t="s">
        <v>262</v>
      </c>
      <c r="V2382">
        <v>1.05</v>
      </c>
      <c r="W2382" s="1">
        <v>1651.6500000000003</v>
      </c>
      <c r="X2382">
        <v>1</v>
      </c>
      <c r="Y2382">
        <v>1</v>
      </c>
      <c r="Z2382">
        <v>4</v>
      </c>
      <c r="AA2382">
        <v>0.25</v>
      </c>
      <c r="AB2382" s="2">
        <v>0</v>
      </c>
      <c r="AC2382" s="1">
        <v>0</v>
      </c>
      <c r="AD2382" s="7">
        <v>43529</v>
      </c>
      <c r="AE2382" s="7">
        <v>43529</v>
      </c>
      <c r="AF2382">
        <v>0</v>
      </c>
      <c r="AG2382" t="s">
        <v>53</v>
      </c>
      <c r="AH2382" s="2">
        <v>0</v>
      </c>
      <c r="AI2382" s="1">
        <v>0</v>
      </c>
      <c r="AJ2382" s="1">
        <v>0</v>
      </c>
      <c r="AK2382" s="60" t="str">
        <f>+IF(Tabla1[[#This Row],[REQUEST_TY]]="SR MANTENIMIENTO CORRECTIVO", "EMERGENCIA", "OTROS")</f>
        <v>EMERGENCIA</v>
      </c>
      <c r="AL2382" s="6" t="str">
        <f>+_xlfn.IFS(Tabla1[[#This Row],[Veces obj]]&lt;=1,"0-1",Tabla1[[#This Row],[Veces obj]]&lt;=2,"1-2",Tabla1[[#This Row],[Veces obj]]&lt;=3,"2-3",TRUE,"&gt;3")</f>
        <v>0-1</v>
      </c>
      <c r="AM2382" s="60" t="str">
        <f>+_xlfn.IFS(MONTH(Tabla1[[#This Row],[MES]])&lt;=3,"Q1",MONTH(Tabla1[[#This Row],[MES]])&lt;=6,"Q2",MONTH(Tabla1[[#This Row],[MES]])&lt;=9,"Q3",TRUE,"Q4")</f>
        <v>Q1</v>
      </c>
      <c r="AN2382" s="15" t="str">
        <f>+IFERROR(VLOOKUP(Tabla1[[#This Row],[CUENTA]],CTAS[],2,0),"OTROS")</f>
        <v>OTROS</v>
      </c>
      <c r="AP2382" s="15" t="str">
        <f>+IFERROR(VLOOKUP(Tabla1[[#This Row],[EMPLEADO]],IS[],3,0),"OTROS")</f>
        <v>OTROS</v>
      </c>
      <c r="AQ2382" s="15" t="str">
        <f>+IFERROR(VLOOKUP(Tabla1[[#This Row],[EMPLEADO]],IS[[NÓMINA]:[INGENIERO]],2,0),"OTROS")</f>
        <v>OTROS</v>
      </c>
    </row>
    <row r="2383" spans="1:43" x14ac:dyDescent="0.25">
      <c r="A2383" t="s">
        <v>7477</v>
      </c>
      <c r="B2383">
        <v>1</v>
      </c>
      <c r="C2383" t="s">
        <v>7726</v>
      </c>
      <c r="D2383" t="s">
        <v>38</v>
      </c>
      <c r="E2383" t="s">
        <v>39</v>
      </c>
      <c r="F2383" t="s">
        <v>7727</v>
      </c>
      <c r="G2383" s="17" t="s">
        <v>41</v>
      </c>
      <c r="H2383" t="s">
        <v>42</v>
      </c>
      <c r="I2383" t="s">
        <v>43</v>
      </c>
      <c r="J2383" t="s">
        <v>8</v>
      </c>
      <c r="K2383" t="s">
        <v>44</v>
      </c>
      <c r="L2383" t="s">
        <v>45</v>
      </c>
      <c r="M2383" t="s">
        <v>46</v>
      </c>
      <c r="N2383">
        <v>1</v>
      </c>
      <c r="O2383" t="s">
        <v>47</v>
      </c>
      <c r="P2383">
        <v>60</v>
      </c>
      <c r="Q2383" t="s">
        <v>82</v>
      </c>
      <c r="R2383" t="s">
        <v>49</v>
      </c>
      <c r="S2383" t="s">
        <v>50</v>
      </c>
      <c r="T2383" t="s">
        <v>51</v>
      </c>
      <c r="U2383" t="s">
        <v>120</v>
      </c>
      <c r="V2383">
        <v>0.8</v>
      </c>
      <c r="W2383" s="1">
        <v>0</v>
      </c>
      <c r="X2383">
        <v>1</v>
      </c>
      <c r="Y2383">
        <v>1.54</v>
      </c>
      <c r="Z2383">
        <v>5</v>
      </c>
      <c r="AA2383">
        <v>0.308</v>
      </c>
      <c r="AB2383" s="2">
        <v>0</v>
      </c>
      <c r="AC2383" s="1">
        <v>0</v>
      </c>
      <c r="AD2383" s="7">
        <v>43525</v>
      </c>
      <c r="AE2383" s="7">
        <v>43525</v>
      </c>
      <c r="AF2383">
        <v>0</v>
      </c>
      <c r="AG2383" t="s">
        <v>53</v>
      </c>
      <c r="AH2383" s="2">
        <v>0</v>
      </c>
      <c r="AI2383" s="1">
        <v>0</v>
      </c>
      <c r="AJ2383" s="1">
        <v>0</v>
      </c>
      <c r="AK2383" s="60" t="str">
        <f>+IF(Tabla1[[#This Row],[REQUEST_TY]]="SR MANTENIMIENTO CORRECTIVO", "EMERGENCIA", "OTROS")</f>
        <v>EMERGENCIA</v>
      </c>
      <c r="AL2383" s="6" t="str">
        <f>+_xlfn.IFS(Tabla1[[#This Row],[Veces obj]]&lt;=1,"0-1",Tabla1[[#This Row],[Veces obj]]&lt;=2,"1-2",Tabla1[[#This Row],[Veces obj]]&lt;=3,"2-3",TRUE,"&gt;3")</f>
        <v>0-1</v>
      </c>
      <c r="AM2383" s="60" t="str">
        <f>+_xlfn.IFS(MONTH(Tabla1[[#This Row],[MES]])&lt;=3,"Q1",MONTH(Tabla1[[#This Row],[MES]])&lt;=6,"Q2",MONTH(Tabla1[[#This Row],[MES]])&lt;=9,"Q3",TRUE,"Q4")</f>
        <v>Q1</v>
      </c>
      <c r="AN2383" s="15" t="str">
        <f>+IFERROR(VLOOKUP(Tabla1[[#This Row],[CUENTA]],CTAS[],2,0),"OTROS")</f>
        <v>OTROS</v>
      </c>
      <c r="AP2383" s="15" t="str">
        <f>+IFERROR(VLOOKUP(Tabla1[[#This Row],[EMPLEADO]],IS[],3,0),"OTROS")</f>
        <v>OTROS</v>
      </c>
      <c r="AQ2383" s="15" t="str">
        <f>+IFERROR(VLOOKUP(Tabla1[[#This Row],[EMPLEADO]],IS[[NÓMINA]:[INGENIERO]],2,0),"OTROS")</f>
        <v>OTROS</v>
      </c>
    </row>
    <row r="2384" spans="1:43" x14ac:dyDescent="0.25">
      <c r="A2384" t="s">
        <v>7477</v>
      </c>
      <c r="B2384">
        <v>1</v>
      </c>
      <c r="C2384" t="s">
        <v>7728</v>
      </c>
      <c r="D2384" t="s">
        <v>38</v>
      </c>
      <c r="E2384" t="s">
        <v>562</v>
      </c>
      <c r="F2384" t="s">
        <v>7729</v>
      </c>
      <c r="G2384" s="17" t="s">
        <v>7730</v>
      </c>
      <c r="H2384" t="s">
        <v>163</v>
      </c>
      <c r="I2384" t="s">
        <v>43</v>
      </c>
      <c r="J2384" t="s">
        <v>8</v>
      </c>
      <c r="K2384" t="s">
        <v>144</v>
      </c>
      <c r="L2384" t="s">
        <v>145</v>
      </c>
      <c r="M2384" t="s">
        <v>119</v>
      </c>
      <c r="N2384">
        <v>0</v>
      </c>
      <c r="O2384" t="s">
        <v>47</v>
      </c>
      <c r="P2384">
        <v>192</v>
      </c>
      <c r="Q2384" t="s">
        <v>48</v>
      </c>
      <c r="R2384" t="s">
        <v>63</v>
      </c>
      <c r="S2384" t="s">
        <v>64</v>
      </c>
      <c r="T2384" t="s">
        <v>51</v>
      </c>
      <c r="U2384" t="s">
        <v>96</v>
      </c>
      <c r="V2384">
        <v>1.1000000000000001</v>
      </c>
      <c r="W2384" s="1">
        <v>1501.5000000000002</v>
      </c>
      <c r="X2384">
        <v>1</v>
      </c>
      <c r="Y2384">
        <v>0.98</v>
      </c>
      <c r="Z2384">
        <v>5</v>
      </c>
      <c r="AA2384">
        <v>0.19600000000000001</v>
      </c>
      <c r="AB2384" s="2">
        <v>0</v>
      </c>
      <c r="AC2384" s="1">
        <v>0</v>
      </c>
      <c r="AD2384" s="7">
        <v>43525</v>
      </c>
      <c r="AE2384" s="7">
        <v>43525</v>
      </c>
      <c r="AF2384">
        <v>0</v>
      </c>
      <c r="AG2384" t="s">
        <v>53</v>
      </c>
      <c r="AH2384" s="2">
        <v>0</v>
      </c>
      <c r="AI2384" s="1">
        <v>0</v>
      </c>
      <c r="AJ2384" s="1">
        <v>0</v>
      </c>
      <c r="AK2384" s="60" t="str">
        <f>+IF(Tabla1[[#This Row],[REQUEST_TY]]="SR MANTENIMIENTO CORRECTIVO", "EMERGENCIA", "OTROS")</f>
        <v>EMERGENCIA</v>
      </c>
      <c r="AL2384" s="6" t="str">
        <f>+_xlfn.IFS(Tabla1[[#This Row],[Veces obj]]&lt;=1,"0-1",Tabla1[[#This Row],[Veces obj]]&lt;=2,"1-2",Tabla1[[#This Row],[Veces obj]]&lt;=3,"2-3",TRUE,"&gt;3")</f>
        <v>0-1</v>
      </c>
      <c r="AM2384" s="60" t="str">
        <f>+_xlfn.IFS(MONTH(Tabla1[[#This Row],[MES]])&lt;=3,"Q1",MONTH(Tabla1[[#This Row],[MES]])&lt;=6,"Q2",MONTH(Tabla1[[#This Row],[MES]])&lt;=9,"Q3",TRUE,"Q4")</f>
        <v>Q1</v>
      </c>
      <c r="AN2384" s="15" t="str">
        <f>+IFERROR(VLOOKUP(Tabla1[[#This Row],[CUENTA]],CTAS[],2,0),"OTROS")</f>
        <v>OTROS</v>
      </c>
      <c r="AP2384" s="15" t="str">
        <f>+IFERROR(VLOOKUP(Tabla1[[#This Row],[EMPLEADO]],IS[],3,0),"OTROS")</f>
        <v>CHIHUAHUA</v>
      </c>
      <c r="AQ2384" s="15" t="str">
        <f>+IFERROR(VLOOKUP(Tabla1[[#This Row],[EMPLEADO]],IS[[NÓMINA]:[INGENIERO]],2,0),"OTROS")</f>
        <v>LUIS EDUARDO MUÑOZ</v>
      </c>
    </row>
    <row r="2385" spans="1:43" x14ac:dyDescent="0.25">
      <c r="A2385" t="s">
        <v>7477</v>
      </c>
      <c r="B2385">
        <v>1</v>
      </c>
      <c r="C2385" t="s">
        <v>7731</v>
      </c>
      <c r="D2385" t="s">
        <v>38</v>
      </c>
      <c r="E2385" t="s">
        <v>275</v>
      </c>
      <c r="F2385" t="s">
        <v>7732</v>
      </c>
      <c r="G2385" s="17" t="s">
        <v>2224</v>
      </c>
      <c r="H2385" t="s">
        <v>297</v>
      </c>
      <c r="I2385" t="s">
        <v>43</v>
      </c>
      <c r="J2385" t="s">
        <v>8</v>
      </c>
      <c r="K2385" t="s">
        <v>71</v>
      </c>
      <c r="L2385" t="s">
        <v>859</v>
      </c>
      <c r="M2385" t="s">
        <v>73</v>
      </c>
      <c r="N2385">
        <v>0</v>
      </c>
      <c r="O2385" t="s">
        <v>47</v>
      </c>
      <c r="P2385">
        <v>18</v>
      </c>
      <c r="Q2385" t="s">
        <v>62</v>
      </c>
      <c r="R2385" t="s">
        <v>95</v>
      </c>
      <c r="S2385" t="s">
        <v>64</v>
      </c>
      <c r="T2385" t="s">
        <v>51</v>
      </c>
      <c r="U2385" t="s">
        <v>65</v>
      </c>
      <c r="V2385">
        <v>0.8</v>
      </c>
      <c r="W2385" s="1">
        <v>1092</v>
      </c>
      <c r="X2385">
        <v>1</v>
      </c>
      <c r="Y2385">
        <v>0.7</v>
      </c>
      <c r="Z2385">
        <v>5</v>
      </c>
      <c r="AA2385">
        <v>0.13999999999999999</v>
      </c>
      <c r="AB2385" s="2">
        <v>0</v>
      </c>
      <c r="AC2385" s="1">
        <v>0</v>
      </c>
      <c r="AD2385" s="7">
        <v>43528</v>
      </c>
      <c r="AE2385" s="7">
        <v>43528</v>
      </c>
      <c r="AF2385">
        <v>0</v>
      </c>
      <c r="AG2385" t="s">
        <v>53</v>
      </c>
      <c r="AH2385" s="2">
        <v>0</v>
      </c>
      <c r="AI2385" s="1">
        <v>0</v>
      </c>
      <c r="AJ2385" s="1">
        <v>0</v>
      </c>
      <c r="AK2385" s="60" t="str">
        <f>+IF(Tabla1[[#This Row],[REQUEST_TY]]="SR MANTENIMIENTO CORRECTIVO", "EMERGENCIA", "OTROS")</f>
        <v>EMERGENCIA</v>
      </c>
      <c r="AL2385" s="6" t="str">
        <f>+_xlfn.IFS(Tabla1[[#This Row],[Veces obj]]&lt;=1,"0-1",Tabla1[[#This Row],[Veces obj]]&lt;=2,"1-2",Tabla1[[#This Row],[Veces obj]]&lt;=3,"2-3",TRUE,"&gt;3")</f>
        <v>0-1</v>
      </c>
      <c r="AM2385" s="60" t="str">
        <f>+_xlfn.IFS(MONTH(Tabla1[[#This Row],[MES]])&lt;=3,"Q1",MONTH(Tabla1[[#This Row],[MES]])&lt;=6,"Q2",MONTH(Tabla1[[#This Row],[MES]])&lt;=9,"Q3",TRUE,"Q4")</f>
        <v>Q1</v>
      </c>
      <c r="AN2385" s="15" t="str">
        <f>+IFERROR(VLOOKUP(Tabla1[[#This Row],[CUENTA]],CTAS[],2,0),"OTROS")</f>
        <v>OTROS</v>
      </c>
      <c r="AP2385" s="15" t="str">
        <f>+IFERROR(VLOOKUP(Tabla1[[#This Row],[EMPLEADO]],IS[],3,0),"OTROS")</f>
        <v>JUAREZ</v>
      </c>
      <c r="AQ2385" s="15" t="str">
        <f>+IFERROR(VLOOKUP(Tabla1[[#This Row],[EMPLEADO]],IS[[NÓMINA]:[INGENIERO]],2,0),"OTROS")</f>
        <v>ALFREDO TORRES</v>
      </c>
    </row>
    <row r="2386" spans="1:43" x14ac:dyDescent="0.25">
      <c r="A2386" t="s">
        <v>7477</v>
      </c>
      <c r="B2386">
        <v>1</v>
      </c>
      <c r="C2386" t="s">
        <v>7733</v>
      </c>
      <c r="D2386" t="s">
        <v>38</v>
      </c>
      <c r="E2386" t="s">
        <v>636</v>
      </c>
      <c r="F2386" t="s">
        <v>7734</v>
      </c>
      <c r="G2386" s="17" t="s">
        <v>1183</v>
      </c>
      <c r="H2386" t="s">
        <v>308</v>
      </c>
      <c r="I2386" t="s">
        <v>43</v>
      </c>
      <c r="J2386" t="s">
        <v>8</v>
      </c>
      <c r="K2386" t="s">
        <v>495</v>
      </c>
      <c r="L2386" t="s">
        <v>496</v>
      </c>
      <c r="M2386" t="s">
        <v>46</v>
      </c>
      <c r="N2386">
        <v>0</v>
      </c>
      <c r="O2386" t="s">
        <v>47</v>
      </c>
      <c r="P2386">
        <v>81</v>
      </c>
      <c r="Q2386" t="s">
        <v>48</v>
      </c>
      <c r="R2386" t="s">
        <v>153</v>
      </c>
      <c r="S2386" t="s">
        <v>50</v>
      </c>
      <c r="T2386" t="s">
        <v>51</v>
      </c>
      <c r="U2386" t="s">
        <v>52</v>
      </c>
      <c r="V2386">
        <v>1.05</v>
      </c>
      <c r="W2386" s="1">
        <v>750.75000000000011</v>
      </c>
      <c r="X2386">
        <v>1</v>
      </c>
      <c r="Y2386">
        <v>4.45</v>
      </c>
      <c r="Z2386">
        <v>5</v>
      </c>
      <c r="AA2386">
        <v>0.89</v>
      </c>
      <c r="AB2386" s="2">
        <v>0</v>
      </c>
      <c r="AC2386" s="1">
        <v>0</v>
      </c>
      <c r="AD2386" s="7">
        <v>43526</v>
      </c>
      <c r="AE2386" s="7">
        <v>43528</v>
      </c>
      <c r="AF2386">
        <v>0</v>
      </c>
      <c r="AG2386" t="s">
        <v>53</v>
      </c>
      <c r="AH2386" s="2">
        <v>0</v>
      </c>
      <c r="AI2386" s="1">
        <v>0</v>
      </c>
      <c r="AJ2386" s="1">
        <v>0</v>
      </c>
      <c r="AK2386" s="60" t="str">
        <f>+IF(Tabla1[[#This Row],[REQUEST_TY]]="SR MANTENIMIENTO CORRECTIVO", "EMERGENCIA", "OTROS")</f>
        <v>EMERGENCIA</v>
      </c>
      <c r="AL2386" s="6" t="str">
        <f>+_xlfn.IFS(Tabla1[[#This Row],[Veces obj]]&lt;=1,"0-1",Tabla1[[#This Row],[Veces obj]]&lt;=2,"1-2",Tabla1[[#This Row],[Veces obj]]&lt;=3,"2-3",TRUE,"&gt;3")</f>
        <v>0-1</v>
      </c>
      <c r="AM2386" s="60" t="str">
        <f>+_xlfn.IFS(MONTH(Tabla1[[#This Row],[MES]])&lt;=3,"Q1",MONTH(Tabla1[[#This Row],[MES]])&lt;=6,"Q2",MONTH(Tabla1[[#This Row],[MES]])&lt;=9,"Q3",TRUE,"Q4")</f>
        <v>Q1</v>
      </c>
      <c r="AN2386" s="15" t="str">
        <f>+IFERROR(VLOOKUP(Tabla1[[#This Row],[CUENTA]],CTAS[],2,0),"OTROS")</f>
        <v>OTROS</v>
      </c>
      <c r="AP2386" s="15" t="str">
        <f>+IFERROR(VLOOKUP(Tabla1[[#This Row],[EMPLEADO]],IS[],3,0),"OTROS")</f>
        <v>OTROS</v>
      </c>
      <c r="AQ2386" s="15" t="str">
        <f>+IFERROR(VLOOKUP(Tabla1[[#This Row],[EMPLEADO]],IS[[NÓMINA]:[INGENIERO]],2,0),"OTROS")</f>
        <v>OTROS</v>
      </c>
    </row>
    <row r="2387" spans="1:43" x14ac:dyDescent="0.25">
      <c r="A2387" t="s">
        <v>7477</v>
      </c>
      <c r="B2387">
        <v>1</v>
      </c>
      <c r="C2387" t="s">
        <v>7735</v>
      </c>
      <c r="D2387" t="s">
        <v>38</v>
      </c>
      <c r="E2387" t="s">
        <v>631</v>
      </c>
      <c r="F2387" t="s">
        <v>7736</v>
      </c>
      <c r="G2387" s="17" t="s">
        <v>7737</v>
      </c>
      <c r="H2387" t="s">
        <v>471</v>
      </c>
      <c r="I2387" t="s">
        <v>43</v>
      </c>
      <c r="J2387" t="s">
        <v>8</v>
      </c>
      <c r="K2387" t="s">
        <v>151</v>
      </c>
      <c r="L2387" t="s">
        <v>634</v>
      </c>
      <c r="M2387" t="s">
        <v>473</v>
      </c>
      <c r="N2387">
        <v>0</v>
      </c>
      <c r="O2387" t="s">
        <v>47</v>
      </c>
      <c r="P2387">
        <v>1185</v>
      </c>
      <c r="Q2387" t="s">
        <v>48</v>
      </c>
      <c r="R2387" t="s">
        <v>242</v>
      </c>
      <c r="S2387" t="s">
        <v>64</v>
      </c>
      <c r="T2387" t="s">
        <v>51</v>
      </c>
      <c r="U2387" t="s">
        <v>96</v>
      </c>
      <c r="V2387">
        <v>1.1000000000000001</v>
      </c>
      <c r="W2387" s="1">
        <v>1501.5000000000002</v>
      </c>
      <c r="X2387">
        <v>1</v>
      </c>
      <c r="Y2387">
        <v>1.1499999999999999</v>
      </c>
      <c r="Z2387">
        <v>5</v>
      </c>
      <c r="AA2387">
        <v>0.22999999999999998</v>
      </c>
      <c r="AB2387" s="2">
        <v>0</v>
      </c>
      <c r="AC2387" s="1">
        <v>0</v>
      </c>
      <c r="AD2387" s="7">
        <v>43529</v>
      </c>
      <c r="AE2387" s="7">
        <v>43529</v>
      </c>
      <c r="AF2387">
        <v>0</v>
      </c>
      <c r="AG2387" t="s">
        <v>53</v>
      </c>
      <c r="AH2387" s="2">
        <v>0</v>
      </c>
      <c r="AI2387" s="1">
        <v>0</v>
      </c>
      <c r="AJ2387" s="1">
        <v>0</v>
      </c>
      <c r="AK2387" s="60" t="str">
        <f>+IF(Tabla1[[#This Row],[REQUEST_TY]]="SR MANTENIMIENTO CORRECTIVO", "EMERGENCIA", "OTROS")</f>
        <v>EMERGENCIA</v>
      </c>
      <c r="AL2387" s="6" t="str">
        <f>+_xlfn.IFS(Tabla1[[#This Row],[Veces obj]]&lt;=1,"0-1",Tabla1[[#This Row],[Veces obj]]&lt;=2,"1-2",Tabla1[[#This Row],[Veces obj]]&lt;=3,"2-3",TRUE,"&gt;3")</f>
        <v>0-1</v>
      </c>
      <c r="AM2387" s="60" t="str">
        <f>+_xlfn.IFS(MONTH(Tabla1[[#This Row],[MES]])&lt;=3,"Q1",MONTH(Tabla1[[#This Row],[MES]])&lt;=6,"Q2",MONTH(Tabla1[[#This Row],[MES]])&lt;=9,"Q3",TRUE,"Q4")</f>
        <v>Q1</v>
      </c>
      <c r="AN2387" s="15" t="str">
        <f>+IFERROR(VLOOKUP(Tabla1[[#This Row],[CUENTA]],CTAS[],2,0),"OTROS")</f>
        <v>HONEYWELL</v>
      </c>
      <c r="AP2387" s="15" t="str">
        <f>+IFERROR(VLOOKUP(Tabla1[[#This Row],[EMPLEADO]],IS[],3,0),"OTROS")</f>
        <v>OTROS</v>
      </c>
      <c r="AQ2387" s="15" t="str">
        <f>+IFERROR(VLOOKUP(Tabla1[[#This Row],[EMPLEADO]],IS[[NÓMINA]:[INGENIERO]],2,0),"OTROS")</f>
        <v>OTROS</v>
      </c>
    </row>
    <row r="2388" spans="1:43" x14ac:dyDescent="0.25">
      <c r="A2388" t="s">
        <v>7477</v>
      </c>
      <c r="B2388">
        <v>1</v>
      </c>
      <c r="C2388" t="s">
        <v>7738</v>
      </c>
      <c r="D2388" t="s">
        <v>38</v>
      </c>
      <c r="E2388" t="s">
        <v>535</v>
      </c>
      <c r="F2388" t="s">
        <v>7739</v>
      </c>
      <c r="G2388" s="17" t="s">
        <v>3267</v>
      </c>
      <c r="H2388" t="s">
        <v>574</v>
      </c>
      <c r="I2388" t="s">
        <v>43</v>
      </c>
      <c r="J2388" t="s">
        <v>8</v>
      </c>
      <c r="K2388" t="s">
        <v>1755</v>
      </c>
      <c r="L2388" t="s">
        <v>3268</v>
      </c>
      <c r="M2388" t="s">
        <v>3269</v>
      </c>
      <c r="N2388">
        <v>0</v>
      </c>
      <c r="O2388" t="s">
        <v>47</v>
      </c>
      <c r="P2388">
        <v>50</v>
      </c>
      <c r="Q2388" t="s">
        <v>82</v>
      </c>
      <c r="R2388" t="s">
        <v>49</v>
      </c>
      <c r="S2388" t="s">
        <v>50</v>
      </c>
      <c r="T2388" t="s">
        <v>208</v>
      </c>
      <c r="U2388" t="s">
        <v>120</v>
      </c>
      <c r="V2388">
        <v>0.8</v>
      </c>
      <c r="W2388" s="1">
        <v>572.00000000000011</v>
      </c>
      <c r="X2388">
        <v>1</v>
      </c>
      <c r="Y2388">
        <v>6.38</v>
      </c>
      <c r="Z2388">
        <v>9</v>
      </c>
      <c r="AA2388">
        <v>0.7088888888888889</v>
      </c>
      <c r="AB2388" s="2">
        <v>0</v>
      </c>
      <c r="AC2388" s="1">
        <v>0</v>
      </c>
      <c r="AD2388" s="7">
        <v>43528</v>
      </c>
      <c r="AE2388" s="7">
        <v>43528</v>
      </c>
      <c r="AF2388">
        <v>0</v>
      </c>
      <c r="AG2388" t="s">
        <v>53</v>
      </c>
      <c r="AH2388" s="2">
        <v>0</v>
      </c>
      <c r="AI2388" s="1">
        <v>0</v>
      </c>
      <c r="AJ2388" s="1">
        <v>0</v>
      </c>
      <c r="AK2388" s="60" t="str">
        <f>+IF(Tabla1[[#This Row],[REQUEST_TY]]="SR MANTENIMIENTO CORRECTIVO", "EMERGENCIA", "OTROS")</f>
        <v>EMERGENCIA</v>
      </c>
      <c r="AL2388" s="6" t="str">
        <f>+_xlfn.IFS(Tabla1[[#This Row],[Veces obj]]&lt;=1,"0-1",Tabla1[[#This Row],[Veces obj]]&lt;=2,"1-2",Tabla1[[#This Row],[Veces obj]]&lt;=3,"2-3",TRUE,"&gt;3")</f>
        <v>0-1</v>
      </c>
      <c r="AM2388" s="60" t="str">
        <f>+_xlfn.IFS(MONTH(Tabla1[[#This Row],[MES]])&lt;=3,"Q1",MONTH(Tabla1[[#This Row],[MES]])&lt;=6,"Q2",MONTH(Tabla1[[#This Row],[MES]])&lt;=9,"Q3",TRUE,"Q4")</f>
        <v>Q1</v>
      </c>
      <c r="AN2388" s="15" t="str">
        <f>+IFERROR(VLOOKUP(Tabla1[[#This Row],[CUENTA]],CTAS[],2,0),"OTROS")</f>
        <v>OTROS</v>
      </c>
      <c r="AP2388" s="15" t="str">
        <f>+IFERROR(VLOOKUP(Tabla1[[#This Row],[EMPLEADO]],IS[],3,0),"OTROS")</f>
        <v>OTROS</v>
      </c>
      <c r="AQ2388" s="15" t="str">
        <f>+IFERROR(VLOOKUP(Tabla1[[#This Row],[EMPLEADO]],IS[[NÓMINA]:[INGENIERO]],2,0),"OTROS")</f>
        <v>OTROS</v>
      </c>
    </row>
    <row r="2389" spans="1:43" x14ac:dyDescent="0.25">
      <c r="A2389" t="s">
        <v>7477</v>
      </c>
      <c r="B2389">
        <v>1</v>
      </c>
      <c r="C2389" t="s">
        <v>7740</v>
      </c>
      <c r="D2389" t="s">
        <v>38</v>
      </c>
      <c r="E2389" t="s">
        <v>807</v>
      </c>
      <c r="F2389" t="s">
        <v>7741</v>
      </c>
      <c r="G2389" s="17" t="s">
        <v>7742</v>
      </c>
      <c r="H2389" t="s">
        <v>150</v>
      </c>
      <c r="I2389" t="s">
        <v>43</v>
      </c>
      <c r="J2389" t="s">
        <v>8</v>
      </c>
      <c r="K2389" t="s">
        <v>151</v>
      </c>
      <c r="L2389" t="s">
        <v>323</v>
      </c>
      <c r="M2389" t="s">
        <v>73</v>
      </c>
      <c r="N2389">
        <v>0</v>
      </c>
      <c r="O2389" t="s">
        <v>47</v>
      </c>
      <c r="P2389">
        <v>205</v>
      </c>
      <c r="Q2389" t="s">
        <v>48</v>
      </c>
      <c r="R2389" t="s">
        <v>95</v>
      </c>
      <c r="S2389" t="s">
        <v>64</v>
      </c>
      <c r="T2389" t="s">
        <v>51</v>
      </c>
      <c r="U2389" t="s">
        <v>96</v>
      </c>
      <c r="V2389">
        <v>1.1000000000000001</v>
      </c>
      <c r="W2389" s="1">
        <v>1501.5000000000002</v>
      </c>
      <c r="X2389">
        <v>1</v>
      </c>
      <c r="Y2389">
        <v>0.64</v>
      </c>
      <c r="Z2389">
        <v>5</v>
      </c>
      <c r="AA2389">
        <v>0.128</v>
      </c>
      <c r="AB2389" s="2">
        <v>0</v>
      </c>
      <c r="AC2389" s="1">
        <v>0</v>
      </c>
      <c r="AD2389" s="7">
        <v>43529</v>
      </c>
      <c r="AE2389" s="7">
        <v>43530</v>
      </c>
      <c r="AF2389">
        <v>1</v>
      </c>
      <c r="AG2389" t="s">
        <v>53</v>
      </c>
      <c r="AH2389" s="2">
        <v>0</v>
      </c>
      <c r="AI2389" s="1">
        <v>0</v>
      </c>
      <c r="AJ2389" s="1">
        <v>0</v>
      </c>
      <c r="AK2389" s="60" t="str">
        <f>+IF(Tabla1[[#This Row],[REQUEST_TY]]="SR MANTENIMIENTO CORRECTIVO", "EMERGENCIA", "OTROS")</f>
        <v>EMERGENCIA</v>
      </c>
      <c r="AL2389" s="6" t="str">
        <f>+_xlfn.IFS(Tabla1[[#This Row],[Veces obj]]&lt;=1,"0-1",Tabla1[[#This Row],[Veces obj]]&lt;=2,"1-2",Tabla1[[#This Row],[Veces obj]]&lt;=3,"2-3",TRUE,"&gt;3")</f>
        <v>0-1</v>
      </c>
      <c r="AM2389" s="60" t="str">
        <f>+_xlfn.IFS(MONTH(Tabla1[[#This Row],[MES]])&lt;=3,"Q1",MONTH(Tabla1[[#This Row],[MES]])&lt;=6,"Q2",MONTH(Tabla1[[#This Row],[MES]])&lt;=9,"Q3",TRUE,"Q4")</f>
        <v>Q1</v>
      </c>
      <c r="AN2389" s="15" t="str">
        <f>+IFERROR(VLOOKUP(Tabla1[[#This Row],[CUENTA]],CTAS[],2,0),"OTROS")</f>
        <v>HONEYWELL</v>
      </c>
      <c r="AP2389" s="15" t="str">
        <f>+IFERROR(VLOOKUP(Tabla1[[#This Row],[EMPLEADO]],IS[],3,0),"OTROS")</f>
        <v>JUAREZ</v>
      </c>
      <c r="AQ2389" s="15" t="str">
        <f>+IFERROR(VLOOKUP(Tabla1[[#This Row],[EMPLEADO]],IS[[NÓMINA]:[INGENIERO]],2,0),"OTROS")</f>
        <v>CARLOS MONTOYA</v>
      </c>
    </row>
    <row r="2390" spans="1:43" x14ac:dyDescent="0.25">
      <c r="A2390" t="s">
        <v>7477</v>
      </c>
      <c r="B2390">
        <v>1</v>
      </c>
      <c r="C2390" t="s">
        <v>7743</v>
      </c>
      <c r="D2390" t="s">
        <v>38</v>
      </c>
      <c r="E2390" t="s">
        <v>55</v>
      </c>
      <c r="F2390" t="s">
        <v>7744</v>
      </c>
      <c r="G2390" s="17" t="s">
        <v>573</v>
      </c>
      <c r="H2390" t="s">
        <v>574</v>
      </c>
      <c r="I2390" t="s">
        <v>43</v>
      </c>
      <c r="J2390" t="s">
        <v>8</v>
      </c>
      <c r="K2390" t="s">
        <v>59</v>
      </c>
      <c r="L2390" t="s">
        <v>575</v>
      </c>
      <c r="M2390" t="s">
        <v>576</v>
      </c>
      <c r="N2390">
        <v>0</v>
      </c>
      <c r="O2390" t="s">
        <v>47</v>
      </c>
      <c r="P2390">
        <v>31</v>
      </c>
      <c r="Q2390" t="s">
        <v>82</v>
      </c>
      <c r="R2390" t="s">
        <v>63</v>
      </c>
      <c r="S2390" t="s">
        <v>64</v>
      </c>
      <c r="T2390" t="s">
        <v>208</v>
      </c>
      <c r="U2390" t="s">
        <v>83</v>
      </c>
      <c r="V2390">
        <v>1.05</v>
      </c>
      <c r="W2390" s="1">
        <v>1433.25</v>
      </c>
      <c r="X2390">
        <v>1</v>
      </c>
      <c r="Y2390">
        <v>6.45</v>
      </c>
      <c r="Z2390">
        <v>9</v>
      </c>
      <c r="AA2390">
        <v>0.71666666666666667</v>
      </c>
      <c r="AB2390" s="2">
        <v>0</v>
      </c>
      <c r="AC2390" s="1">
        <v>0</v>
      </c>
      <c r="AD2390" s="7">
        <v>43528</v>
      </c>
      <c r="AE2390" s="7">
        <v>43528</v>
      </c>
      <c r="AF2390">
        <v>0</v>
      </c>
      <c r="AG2390" t="s">
        <v>53</v>
      </c>
      <c r="AH2390" s="2">
        <v>0</v>
      </c>
      <c r="AI2390" s="1">
        <v>0</v>
      </c>
      <c r="AJ2390" s="1">
        <v>0</v>
      </c>
      <c r="AK2390" s="60" t="str">
        <f>+IF(Tabla1[[#This Row],[REQUEST_TY]]="SR MANTENIMIENTO CORRECTIVO", "EMERGENCIA", "OTROS")</f>
        <v>EMERGENCIA</v>
      </c>
      <c r="AL2390" s="6" t="str">
        <f>+_xlfn.IFS(Tabla1[[#This Row],[Veces obj]]&lt;=1,"0-1",Tabla1[[#This Row],[Veces obj]]&lt;=2,"1-2",Tabla1[[#This Row],[Veces obj]]&lt;=3,"2-3",TRUE,"&gt;3")</f>
        <v>0-1</v>
      </c>
      <c r="AM2390" s="60" t="str">
        <f>+_xlfn.IFS(MONTH(Tabla1[[#This Row],[MES]])&lt;=3,"Q1",MONTH(Tabla1[[#This Row],[MES]])&lt;=6,"Q2",MONTH(Tabla1[[#This Row],[MES]])&lt;=9,"Q3",TRUE,"Q4")</f>
        <v>Q1</v>
      </c>
      <c r="AN2390" s="15" t="str">
        <f>+IFERROR(VLOOKUP(Tabla1[[#This Row],[CUENTA]],CTAS[],2,0),"OTROS")</f>
        <v>OTROS</v>
      </c>
      <c r="AP2390" s="15" t="str">
        <f>+IFERROR(VLOOKUP(Tabla1[[#This Row],[EMPLEADO]],IS[],3,0),"OTROS")</f>
        <v>OTROS</v>
      </c>
      <c r="AQ2390" s="15" t="str">
        <f>+IFERROR(VLOOKUP(Tabla1[[#This Row],[EMPLEADO]],IS[[NÓMINA]:[INGENIERO]],2,0),"OTROS")</f>
        <v>OTROS</v>
      </c>
    </row>
    <row r="2391" spans="1:43" x14ac:dyDescent="0.25">
      <c r="A2391" t="s">
        <v>7477</v>
      </c>
      <c r="B2391">
        <v>1</v>
      </c>
      <c r="C2391" t="s">
        <v>7745</v>
      </c>
      <c r="D2391" t="s">
        <v>38</v>
      </c>
      <c r="E2391" t="s">
        <v>113</v>
      </c>
      <c r="F2391" t="s">
        <v>7746</v>
      </c>
      <c r="G2391" s="17" t="s">
        <v>6498</v>
      </c>
      <c r="H2391" t="s">
        <v>116</v>
      </c>
      <c r="I2391" t="s">
        <v>43</v>
      </c>
      <c r="J2391" t="s">
        <v>8</v>
      </c>
      <c r="K2391" t="s">
        <v>125</v>
      </c>
      <c r="L2391" t="s">
        <v>6499</v>
      </c>
      <c r="M2391" t="s">
        <v>165</v>
      </c>
      <c r="N2391">
        <v>0</v>
      </c>
      <c r="O2391" t="s">
        <v>47</v>
      </c>
      <c r="P2391">
        <v>11</v>
      </c>
      <c r="Q2391" t="s">
        <v>194</v>
      </c>
      <c r="R2391" t="s">
        <v>49</v>
      </c>
      <c r="S2391" t="s">
        <v>50</v>
      </c>
      <c r="T2391" t="s">
        <v>51</v>
      </c>
      <c r="U2391" t="s">
        <v>444</v>
      </c>
      <c r="V2391">
        <v>0</v>
      </c>
      <c r="W2391" s="1">
        <v>0</v>
      </c>
      <c r="X2391">
        <v>1</v>
      </c>
      <c r="Y2391">
        <v>0</v>
      </c>
      <c r="Z2391">
        <v>5</v>
      </c>
      <c r="AA2391">
        <v>0</v>
      </c>
      <c r="AB2391" s="2">
        <v>0</v>
      </c>
      <c r="AC2391" s="1">
        <v>0</v>
      </c>
      <c r="AD2391" s="7">
        <v>43529</v>
      </c>
      <c r="AE2391" s="7">
        <v>43530</v>
      </c>
      <c r="AF2391">
        <v>1</v>
      </c>
      <c r="AG2391" t="s">
        <v>53</v>
      </c>
      <c r="AH2391" s="2">
        <v>0</v>
      </c>
      <c r="AI2391" s="1">
        <v>0</v>
      </c>
      <c r="AJ2391" s="1">
        <v>0</v>
      </c>
      <c r="AK2391" s="60" t="str">
        <f>+IF(Tabla1[[#This Row],[REQUEST_TY]]="SR MANTENIMIENTO CORRECTIVO", "EMERGENCIA", "OTROS")</f>
        <v>EMERGENCIA</v>
      </c>
      <c r="AL2391" s="6" t="str">
        <f>+_xlfn.IFS(Tabla1[[#This Row],[Veces obj]]&lt;=1,"0-1",Tabla1[[#This Row],[Veces obj]]&lt;=2,"1-2",Tabla1[[#This Row],[Veces obj]]&lt;=3,"2-3",TRUE,"&gt;3")</f>
        <v>0-1</v>
      </c>
      <c r="AM2391" s="60" t="str">
        <f>+_xlfn.IFS(MONTH(Tabla1[[#This Row],[MES]])&lt;=3,"Q1",MONTH(Tabla1[[#This Row],[MES]])&lt;=6,"Q2",MONTH(Tabla1[[#This Row],[MES]])&lt;=9,"Q3",TRUE,"Q4")</f>
        <v>Q1</v>
      </c>
      <c r="AN2391" s="15" t="str">
        <f>+IFERROR(VLOOKUP(Tabla1[[#This Row],[CUENTA]],CTAS[],2,0),"OTROS")</f>
        <v>OTROS</v>
      </c>
      <c r="AP2391" s="15" t="str">
        <f>+IFERROR(VLOOKUP(Tabla1[[#This Row],[EMPLEADO]],IS[],3,0),"OTROS")</f>
        <v>CHIHUAHUA</v>
      </c>
      <c r="AQ2391" s="15" t="str">
        <f>+IFERROR(VLOOKUP(Tabla1[[#This Row],[EMPLEADO]],IS[[NÓMINA]:[INGENIERO]],2,0),"OTROS")</f>
        <v>FERNANDO CHAVIRA</v>
      </c>
    </row>
    <row r="2392" spans="1:43" x14ac:dyDescent="0.25">
      <c r="A2392" t="s">
        <v>7477</v>
      </c>
      <c r="B2392">
        <v>1</v>
      </c>
      <c r="C2392" t="s">
        <v>7747</v>
      </c>
      <c r="D2392" t="s">
        <v>38</v>
      </c>
      <c r="E2392" t="s">
        <v>332</v>
      </c>
      <c r="F2392" t="s">
        <v>7748</v>
      </c>
      <c r="G2392" s="17" t="s">
        <v>334</v>
      </c>
      <c r="H2392" t="s">
        <v>70</v>
      </c>
      <c r="I2392" t="s">
        <v>43</v>
      </c>
      <c r="J2392" t="s">
        <v>8</v>
      </c>
      <c r="K2392" t="s">
        <v>234</v>
      </c>
      <c r="L2392" t="s">
        <v>93</v>
      </c>
      <c r="M2392" t="s">
        <v>94</v>
      </c>
      <c r="N2392">
        <v>1</v>
      </c>
      <c r="O2392" t="s">
        <v>47</v>
      </c>
      <c r="P2392">
        <v>23</v>
      </c>
      <c r="Q2392" t="s">
        <v>62</v>
      </c>
      <c r="R2392" t="s">
        <v>317</v>
      </c>
      <c r="S2392" t="s">
        <v>318</v>
      </c>
      <c r="T2392" t="s">
        <v>51</v>
      </c>
      <c r="U2392" t="s">
        <v>262</v>
      </c>
      <c r="V2392">
        <v>1.05</v>
      </c>
      <c r="W2392" s="1">
        <v>0</v>
      </c>
      <c r="X2392">
        <v>1</v>
      </c>
      <c r="Y2392">
        <v>0</v>
      </c>
      <c r="Z2392">
        <v>4</v>
      </c>
      <c r="AA2392">
        <v>0</v>
      </c>
      <c r="AB2392" s="2">
        <v>0</v>
      </c>
      <c r="AC2392" s="1">
        <v>0</v>
      </c>
      <c r="AD2392" s="7">
        <v>43530</v>
      </c>
      <c r="AE2392" s="7">
        <v>43531</v>
      </c>
      <c r="AF2392">
        <v>1</v>
      </c>
      <c r="AG2392" t="s">
        <v>53</v>
      </c>
      <c r="AH2392" s="2">
        <v>0</v>
      </c>
      <c r="AI2392" s="1">
        <v>0</v>
      </c>
      <c r="AJ2392" s="1">
        <v>0</v>
      </c>
      <c r="AK2392" s="60" t="str">
        <f>+IF(Tabla1[[#This Row],[REQUEST_TY]]="SR MANTENIMIENTO CORRECTIVO", "EMERGENCIA", "OTROS")</f>
        <v>EMERGENCIA</v>
      </c>
      <c r="AL2392" s="6" t="str">
        <f>+_xlfn.IFS(Tabla1[[#This Row],[Veces obj]]&lt;=1,"0-1",Tabla1[[#This Row],[Veces obj]]&lt;=2,"1-2",Tabla1[[#This Row],[Veces obj]]&lt;=3,"2-3",TRUE,"&gt;3")</f>
        <v>0-1</v>
      </c>
      <c r="AM2392" s="60" t="str">
        <f>+_xlfn.IFS(MONTH(Tabla1[[#This Row],[MES]])&lt;=3,"Q1",MONTH(Tabla1[[#This Row],[MES]])&lt;=6,"Q2",MONTH(Tabla1[[#This Row],[MES]])&lt;=9,"Q3",TRUE,"Q4")</f>
        <v>Q1</v>
      </c>
      <c r="AN2392" s="15" t="str">
        <f>+IFERROR(VLOOKUP(Tabla1[[#This Row],[CUENTA]],CTAS[],2,0),"OTROS")</f>
        <v>OTROS</v>
      </c>
      <c r="AP2392" s="15" t="str">
        <f>+IFERROR(VLOOKUP(Tabla1[[#This Row],[EMPLEADO]],IS[],3,0),"OTROS")</f>
        <v>OTROS</v>
      </c>
      <c r="AQ2392" s="15" t="str">
        <f>+IFERROR(VLOOKUP(Tabla1[[#This Row],[EMPLEADO]],IS[[NÓMINA]:[INGENIERO]],2,0),"OTROS")</f>
        <v>OTROS</v>
      </c>
    </row>
    <row r="2393" spans="1:43" x14ac:dyDescent="0.25">
      <c r="A2393" t="s">
        <v>7477</v>
      </c>
      <c r="B2393">
        <v>1</v>
      </c>
      <c r="C2393" t="s">
        <v>7749</v>
      </c>
      <c r="D2393" t="s">
        <v>38</v>
      </c>
      <c r="E2393" t="s">
        <v>133</v>
      </c>
      <c r="F2393" t="s">
        <v>7748</v>
      </c>
      <c r="G2393" s="17" t="s">
        <v>4553</v>
      </c>
      <c r="H2393" t="s">
        <v>106</v>
      </c>
      <c r="I2393" t="s">
        <v>43</v>
      </c>
      <c r="J2393" t="s">
        <v>8</v>
      </c>
      <c r="K2393" t="s">
        <v>59</v>
      </c>
      <c r="L2393" t="s">
        <v>4554</v>
      </c>
      <c r="M2393" t="s">
        <v>316</v>
      </c>
      <c r="N2393">
        <v>0</v>
      </c>
      <c r="O2393" t="s">
        <v>47</v>
      </c>
      <c r="P2393">
        <v>4</v>
      </c>
      <c r="Q2393" t="s">
        <v>207</v>
      </c>
      <c r="R2393" t="s">
        <v>138</v>
      </c>
      <c r="S2393" t="s">
        <v>139</v>
      </c>
      <c r="T2393" t="s">
        <v>51</v>
      </c>
      <c r="U2393" t="s">
        <v>879</v>
      </c>
      <c r="V2393">
        <v>0.6</v>
      </c>
      <c r="W2393" s="1">
        <v>943.80000000000007</v>
      </c>
      <c r="X2393">
        <v>1</v>
      </c>
      <c r="Y2393">
        <v>1.5</v>
      </c>
      <c r="Z2393">
        <v>4</v>
      </c>
      <c r="AA2393">
        <v>0.375</v>
      </c>
      <c r="AB2393" s="2">
        <v>0</v>
      </c>
      <c r="AC2393" s="1">
        <v>0</v>
      </c>
      <c r="AD2393" s="7">
        <v>43529</v>
      </c>
      <c r="AE2393" s="7">
        <v>43530</v>
      </c>
      <c r="AF2393">
        <v>1</v>
      </c>
      <c r="AG2393" t="s">
        <v>53</v>
      </c>
      <c r="AH2393" s="2">
        <v>0</v>
      </c>
      <c r="AI2393" s="1">
        <v>0</v>
      </c>
      <c r="AJ2393" s="1">
        <v>0</v>
      </c>
      <c r="AK2393" s="60" t="str">
        <f>+IF(Tabla1[[#This Row],[REQUEST_TY]]="SR MANTENIMIENTO CORRECTIVO", "EMERGENCIA", "OTROS")</f>
        <v>EMERGENCIA</v>
      </c>
      <c r="AL2393" s="6" t="str">
        <f>+_xlfn.IFS(Tabla1[[#This Row],[Veces obj]]&lt;=1,"0-1",Tabla1[[#This Row],[Veces obj]]&lt;=2,"1-2",Tabla1[[#This Row],[Veces obj]]&lt;=3,"2-3",TRUE,"&gt;3")</f>
        <v>0-1</v>
      </c>
      <c r="AM2393" s="60" t="str">
        <f>+_xlfn.IFS(MONTH(Tabla1[[#This Row],[MES]])&lt;=3,"Q1",MONTH(Tabla1[[#This Row],[MES]])&lt;=6,"Q2",MONTH(Tabla1[[#This Row],[MES]])&lt;=9,"Q3",TRUE,"Q4")</f>
        <v>Q1</v>
      </c>
      <c r="AN2393" s="15" t="str">
        <f>+IFERROR(VLOOKUP(Tabla1[[#This Row],[CUENTA]],CTAS[],2,0),"OTROS")</f>
        <v>OTROS</v>
      </c>
      <c r="AP2393" s="15" t="str">
        <f>+IFERROR(VLOOKUP(Tabla1[[#This Row],[EMPLEADO]],IS[],3,0),"OTROS")</f>
        <v>OTROS</v>
      </c>
      <c r="AQ2393" s="15" t="str">
        <f>+IFERROR(VLOOKUP(Tabla1[[#This Row],[EMPLEADO]],IS[[NÓMINA]:[INGENIERO]],2,0),"OTROS")</f>
        <v>OTROS</v>
      </c>
    </row>
    <row r="2394" spans="1:43" x14ac:dyDescent="0.25">
      <c r="A2394" t="s">
        <v>7477</v>
      </c>
      <c r="B2394">
        <v>1</v>
      </c>
      <c r="C2394" t="s">
        <v>7750</v>
      </c>
      <c r="D2394" t="s">
        <v>38</v>
      </c>
      <c r="E2394" t="s">
        <v>373</v>
      </c>
      <c r="F2394" t="s">
        <v>7751</v>
      </c>
      <c r="G2394" s="17" t="s">
        <v>6440</v>
      </c>
      <c r="H2394" t="s">
        <v>691</v>
      </c>
      <c r="I2394" t="s">
        <v>43</v>
      </c>
      <c r="J2394" t="s">
        <v>8</v>
      </c>
      <c r="K2394" t="s">
        <v>102</v>
      </c>
      <c r="L2394" t="s">
        <v>5980</v>
      </c>
      <c r="M2394" t="s">
        <v>215</v>
      </c>
      <c r="N2394">
        <v>0</v>
      </c>
      <c r="O2394" t="s">
        <v>47</v>
      </c>
      <c r="P2394">
        <v>7</v>
      </c>
      <c r="Q2394" t="s">
        <v>194</v>
      </c>
      <c r="R2394" t="s">
        <v>153</v>
      </c>
      <c r="S2394" t="s">
        <v>50</v>
      </c>
      <c r="T2394" t="s">
        <v>51</v>
      </c>
      <c r="U2394" t="s">
        <v>444</v>
      </c>
      <c r="V2394">
        <v>0</v>
      </c>
      <c r="W2394" s="1">
        <v>0</v>
      </c>
      <c r="X2394">
        <v>1</v>
      </c>
      <c r="Y2394">
        <v>1.38</v>
      </c>
      <c r="Z2394">
        <v>5</v>
      </c>
      <c r="AA2394">
        <v>0.27599999999999997</v>
      </c>
      <c r="AB2394" s="2">
        <v>0</v>
      </c>
      <c r="AC2394" s="1">
        <v>0</v>
      </c>
      <c r="AD2394" s="7">
        <v>43525</v>
      </c>
      <c r="AE2394" s="7">
        <v>43528</v>
      </c>
      <c r="AF2394">
        <v>1</v>
      </c>
      <c r="AG2394" t="s">
        <v>53</v>
      </c>
      <c r="AH2394" s="2">
        <v>0</v>
      </c>
      <c r="AI2394" s="1">
        <v>0</v>
      </c>
      <c r="AJ2394" s="1">
        <v>0</v>
      </c>
      <c r="AK2394" s="60" t="str">
        <f>+IF(Tabla1[[#This Row],[REQUEST_TY]]="SR MANTENIMIENTO CORRECTIVO", "EMERGENCIA", "OTROS")</f>
        <v>EMERGENCIA</v>
      </c>
      <c r="AL2394" s="6" t="str">
        <f>+_xlfn.IFS(Tabla1[[#This Row],[Veces obj]]&lt;=1,"0-1",Tabla1[[#This Row],[Veces obj]]&lt;=2,"1-2",Tabla1[[#This Row],[Veces obj]]&lt;=3,"2-3",TRUE,"&gt;3")</f>
        <v>0-1</v>
      </c>
      <c r="AM2394" s="60" t="str">
        <f>+_xlfn.IFS(MONTH(Tabla1[[#This Row],[MES]])&lt;=3,"Q1",MONTH(Tabla1[[#This Row],[MES]])&lt;=6,"Q2",MONTH(Tabla1[[#This Row],[MES]])&lt;=9,"Q3",TRUE,"Q4")</f>
        <v>Q1</v>
      </c>
      <c r="AN2394" s="15" t="str">
        <f>+IFERROR(VLOOKUP(Tabla1[[#This Row],[CUENTA]],CTAS[],2,0),"OTROS")</f>
        <v>OTROS</v>
      </c>
      <c r="AP2394" s="15" t="str">
        <f>+IFERROR(VLOOKUP(Tabla1[[#This Row],[EMPLEADO]],IS[],3,0),"OTROS")</f>
        <v>OTROS</v>
      </c>
      <c r="AQ2394" s="15" t="str">
        <f>+IFERROR(VLOOKUP(Tabla1[[#This Row],[EMPLEADO]],IS[[NÓMINA]:[INGENIERO]],2,0),"OTROS")</f>
        <v>OTROS</v>
      </c>
    </row>
    <row r="2395" spans="1:43" x14ac:dyDescent="0.25">
      <c r="A2395" t="s">
        <v>7477</v>
      </c>
      <c r="B2395">
        <v>1</v>
      </c>
      <c r="C2395" t="s">
        <v>7752</v>
      </c>
      <c r="D2395" t="s">
        <v>38</v>
      </c>
      <c r="E2395" t="s">
        <v>373</v>
      </c>
      <c r="F2395" t="s">
        <v>7753</v>
      </c>
      <c r="G2395" s="17" t="s">
        <v>4046</v>
      </c>
      <c r="H2395" t="s">
        <v>308</v>
      </c>
      <c r="I2395" t="s">
        <v>43</v>
      </c>
      <c r="J2395" t="s">
        <v>8</v>
      </c>
      <c r="K2395" t="s">
        <v>102</v>
      </c>
      <c r="L2395" t="s">
        <v>1039</v>
      </c>
      <c r="M2395" t="s">
        <v>310</v>
      </c>
      <c r="N2395">
        <v>0</v>
      </c>
      <c r="O2395" t="s">
        <v>47</v>
      </c>
      <c r="P2395">
        <v>7</v>
      </c>
      <c r="Q2395" t="s">
        <v>194</v>
      </c>
      <c r="R2395" t="s">
        <v>153</v>
      </c>
      <c r="S2395" t="s">
        <v>50</v>
      </c>
      <c r="T2395" t="s">
        <v>51</v>
      </c>
      <c r="U2395" t="s">
        <v>444</v>
      </c>
      <c r="V2395">
        <v>0</v>
      </c>
      <c r="W2395" s="1">
        <v>0</v>
      </c>
      <c r="X2395">
        <v>1</v>
      </c>
      <c r="Y2395">
        <v>1.37</v>
      </c>
      <c r="Z2395">
        <v>5</v>
      </c>
      <c r="AA2395">
        <v>0.27400000000000002</v>
      </c>
      <c r="AB2395" s="2">
        <v>0</v>
      </c>
      <c r="AC2395" s="1">
        <v>0</v>
      </c>
      <c r="AD2395" s="7">
        <v>43529</v>
      </c>
      <c r="AE2395" s="7">
        <v>43530</v>
      </c>
      <c r="AF2395">
        <v>1</v>
      </c>
      <c r="AG2395" t="s">
        <v>53</v>
      </c>
      <c r="AH2395" s="2">
        <v>0</v>
      </c>
      <c r="AI2395" s="1">
        <v>0</v>
      </c>
      <c r="AJ2395" s="1">
        <v>0</v>
      </c>
      <c r="AK2395" s="60" t="str">
        <f>+IF(Tabla1[[#This Row],[REQUEST_TY]]="SR MANTENIMIENTO CORRECTIVO", "EMERGENCIA", "OTROS")</f>
        <v>EMERGENCIA</v>
      </c>
      <c r="AL2395" s="6" t="str">
        <f>+_xlfn.IFS(Tabla1[[#This Row],[Veces obj]]&lt;=1,"0-1",Tabla1[[#This Row],[Veces obj]]&lt;=2,"1-2",Tabla1[[#This Row],[Veces obj]]&lt;=3,"2-3",TRUE,"&gt;3")</f>
        <v>0-1</v>
      </c>
      <c r="AM2395" s="60" t="str">
        <f>+_xlfn.IFS(MONTH(Tabla1[[#This Row],[MES]])&lt;=3,"Q1",MONTH(Tabla1[[#This Row],[MES]])&lt;=6,"Q2",MONTH(Tabla1[[#This Row],[MES]])&lt;=9,"Q3",TRUE,"Q4")</f>
        <v>Q1</v>
      </c>
      <c r="AN2395" s="15" t="str">
        <f>+IFERROR(VLOOKUP(Tabla1[[#This Row],[CUENTA]],CTAS[],2,0),"OTROS")</f>
        <v>OTROS</v>
      </c>
      <c r="AP2395" s="15" t="str">
        <f>+IFERROR(VLOOKUP(Tabla1[[#This Row],[EMPLEADO]],IS[],3,0),"OTROS")</f>
        <v>OTROS</v>
      </c>
      <c r="AQ2395" s="15" t="str">
        <f>+IFERROR(VLOOKUP(Tabla1[[#This Row],[EMPLEADO]],IS[[NÓMINA]:[INGENIERO]],2,0),"OTROS")</f>
        <v>OTROS</v>
      </c>
    </row>
    <row r="2396" spans="1:43" x14ac:dyDescent="0.25">
      <c r="A2396" t="s">
        <v>7477</v>
      </c>
      <c r="B2396">
        <v>1</v>
      </c>
      <c r="C2396" t="s">
        <v>7754</v>
      </c>
      <c r="D2396" t="s">
        <v>38</v>
      </c>
      <c r="E2396" t="s">
        <v>394</v>
      </c>
      <c r="F2396" t="s">
        <v>7755</v>
      </c>
      <c r="G2396" s="17" t="s">
        <v>1114</v>
      </c>
      <c r="H2396" t="s">
        <v>568</v>
      </c>
      <c r="I2396" t="s">
        <v>43</v>
      </c>
      <c r="J2396" t="s">
        <v>8</v>
      </c>
      <c r="K2396" t="s">
        <v>1115</v>
      </c>
      <c r="L2396" t="s">
        <v>1116</v>
      </c>
      <c r="M2396" t="s">
        <v>714</v>
      </c>
      <c r="N2396">
        <v>0</v>
      </c>
      <c r="O2396" t="s">
        <v>47</v>
      </c>
      <c r="P2396">
        <v>4</v>
      </c>
      <c r="Q2396" t="s">
        <v>207</v>
      </c>
      <c r="R2396" t="s">
        <v>63</v>
      </c>
      <c r="S2396" t="s">
        <v>64</v>
      </c>
      <c r="T2396" t="s">
        <v>51</v>
      </c>
      <c r="U2396" t="s">
        <v>209</v>
      </c>
      <c r="V2396">
        <v>0</v>
      </c>
      <c r="W2396" s="1">
        <v>0</v>
      </c>
      <c r="X2396">
        <v>1</v>
      </c>
      <c r="Y2396">
        <v>0.39</v>
      </c>
      <c r="Z2396">
        <v>5</v>
      </c>
      <c r="AA2396">
        <v>7.8E-2</v>
      </c>
      <c r="AB2396" s="2">
        <v>0</v>
      </c>
      <c r="AC2396" s="1">
        <v>0</v>
      </c>
      <c r="AD2396" s="7">
        <v>43530</v>
      </c>
      <c r="AE2396" s="7">
        <v>43530</v>
      </c>
      <c r="AF2396">
        <v>0</v>
      </c>
      <c r="AG2396" t="s">
        <v>53</v>
      </c>
      <c r="AH2396" s="2">
        <v>0</v>
      </c>
      <c r="AI2396" s="1">
        <v>0</v>
      </c>
      <c r="AJ2396" s="1">
        <v>0</v>
      </c>
      <c r="AK2396" s="60" t="str">
        <f>+IF(Tabla1[[#This Row],[REQUEST_TY]]="SR MANTENIMIENTO CORRECTIVO", "EMERGENCIA", "OTROS")</f>
        <v>EMERGENCIA</v>
      </c>
      <c r="AL2396" s="6" t="str">
        <f>+_xlfn.IFS(Tabla1[[#This Row],[Veces obj]]&lt;=1,"0-1",Tabla1[[#This Row],[Veces obj]]&lt;=2,"1-2",Tabla1[[#This Row],[Veces obj]]&lt;=3,"2-3",TRUE,"&gt;3")</f>
        <v>0-1</v>
      </c>
      <c r="AM2396" s="60" t="str">
        <f>+_xlfn.IFS(MONTH(Tabla1[[#This Row],[MES]])&lt;=3,"Q1",MONTH(Tabla1[[#This Row],[MES]])&lt;=6,"Q2",MONTH(Tabla1[[#This Row],[MES]])&lt;=9,"Q3",TRUE,"Q4")</f>
        <v>Q1</v>
      </c>
      <c r="AN2396" s="15" t="str">
        <f>+IFERROR(VLOOKUP(Tabla1[[#This Row],[CUENTA]],CTAS[],2,0),"OTROS")</f>
        <v>OTROS</v>
      </c>
      <c r="AP2396" s="15" t="str">
        <f>+IFERROR(VLOOKUP(Tabla1[[#This Row],[EMPLEADO]],IS[],3,0),"OTROS")</f>
        <v>OTROS</v>
      </c>
      <c r="AQ2396" s="15" t="str">
        <f>+IFERROR(VLOOKUP(Tabla1[[#This Row],[EMPLEADO]],IS[[NÓMINA]:[INGENIERO]],2,0),"OTROS")</f>
        <v>OTROS</v>
      </c>
    </row>
    <row r="2397" spans="1:43" x14ac:dyDescent="0.25">
      <c r="A2397" t="s">
        <v>7477</v>
      </c>
      <c r="B2397">
        <v>1</v>
      </c>
      <c r="C2397" t="s">
        <v>7756</v>
      </c>
      <c r="D2397" t="s">
        <v>38</v>
      </c>
      <c r="E2397" t="s">
        <v>89</v>
      </c>
      <c r="F2397" t="s">
        <v>7757</v>
      </c>
      <c r="G2397" s="17" t="s">
        <v>1334</v>
      </c>
      <c r="H2397" t="s">
        <v>1063</v>
      </c>
      <c r="I2397" t="s">
        <v>43</v>
      </c>
      <c r="J2397" t="s">
        <v>8</v>
      </c>
      <c r="K2397" t="s">
        <v>199</v>
      </c>
      <c r="L2397" t="s">
        <v>1263</v>
      </c>
      <c r="M2397" t="s">
        <v>1264</v>
      </c>
      <c r="N2397">
        <v>0</v>
      </c>
      <c r="O2397" t="s">
        <v>47</v>
      </c>
      <c r="P2397">
        <v>52</v>
      </c>
      <c r="Q2397" t="s">
        <v>82</v>
      </c>
      <c r="R2397" t="s">
        <v>95</v>
      </c>
      <c r="S2397" t="s">
        <v>64</v>
      </c>
      <c r="T2397" t="s">
        <v>51</v>
      </c>
      <c r="U2397" t="s">
        <v>83</v>
      </c>
      <c r="V2397">
        <v>1.05</v>
      </c>
      <c r="W2397" s="1">
        <v>1433.25</v>
      </c>
      <c r="X2397">
        <v>1</v>
      </c>
      <c r="Y2397">
        <v>0</v>
      </c>
      <c r="Z2397">
        <v>5</v>
      </c>
      <c r="AA2397">
        <v>0</v>
      </c>
      <c r="AB2397" s="2">
        <v>0</v>
      </c>
      <c r="AC2397" s="1">
        <v>0</v>
      </c>
      <c r="AD2397" s="7">
        <v>43531</v>
      </c>
      <c r="AE2397" s="7">
        <v>43531</v>
      </c>
      <c r="AF2397">
        <v>0</v>
      </c>
      <c r="AG2397" t="s">
        <v>53</v>
      </c>
      <c r="AH2397" s="2">
        <v>0</v>
      </c>
      <c r="AI2397" s="1">
        <v>0</v>
      </c>
      <c r="AJ2397" s="1">
        <v>0</v>
      </c>
      <c r="AK2397" s="60" t="str">
        <f>+IF(Tabla1[[#This Row],[REQUEST_TY]]="SR MANTENIMIENTO CORRECTIVO", "EMERGENCIA", "OTROS")</f>
        <v>EMERGENCIA</v>
      </c>
      <c r="AL2397" s="6" t="str">
        <f>+_xlfn.IFS(Tabla1[[#This Row],[Veces obj]]&lt;=1,"0-1",Tabla1[[#This Row],[Veces obj]]&lt;=2,"1-2",Tabla1[[#This Row],[Veces obj]]&lt;=3,"2-3",TRUE,"&gt;3")</f>
        <v>0-1</v>
      </c>
      <c r="AM2397" s="60" t="str">
        <f>+_xlfn.IFS(MONTH(Tabla1[[#This Row],[MES]])&lt;=3,"Q1",MONTH(Tabla1[[#This Row],[MES]])&lt;=6,"Q2",MONTH(Tabla1[[#This Row],[MES]])&lt;=9,"Q3",TRUE,"Q4")</f>
        <v>Q1</v>
      </c>
      <c r="AN2397" s="15" t="str">
        <f>+IFERROR(VLOOKUP(Tabla1[[#This Row],[CUENTA]],CTAS[],2,0),"OTROS")</f>
        <v>OTROS</v>
      </c>
      <c r="AP2397" s="15" t="str">
        <f>+IFERROR(VLOOKUP(Tabla1[[#This Row],[EMPLEADO]],IS[],3,0),"OTROS")</f>
        <v>OTROS</v>
      </c>
      <c r="AQ2397" s="15" t="str">
        <f>+IFERROR(VLOOKUP(Tabla1[[#This Row],[EMPLEADO]],IS[[NÓMINA]:[INGENIERO]],2,0),"OTROS")</f>
        <v>OTROS</v>
      </c>
    </row>
    <row r="2398" spans="1:43" x14ac:dyDescent="0.25">
      <c r="A2398" t="s">
        <v>7477</v>
      </c>
      <c r="B2398">
        <v>1</v>
      </c>
      <c r="C2398" t="s">
        <v>7758</v>
      </c>
      <c r="D2398" t="s">
        <v>38</v>
      </c>
      <c r="E2398" t="s">
        <v>1015</v>
      </c>
      <c r="F2398" t="s">
        <v>7759</v>
      </c>
      <c r="G2398" s="17" t="s">
        <v>7760</v>
      </c>
      <c r="H2398" t="s">
        <v>220</v>
      </c>
      <c r="I2398" t="s">
        <v>43</v>
      </c>
      <c r="J2398" t="s">
        <v>8</v>
      </c>
      <c r="K2398" t="s">
        <v>4420</v>
      </c>
      <c r="L2398" t="s">
        <v>4421</v>
      </c>
      <c r="M2398" t="s">
        <v>222</v>
      </c>
      <c r="N2398">
        <v>0</v>
      </c>
      <c r="O2398" t="s">
        <v>47</v>
      </c>
      <c r="P2398">
        <v>158</v>
      </c>
      <c r="Q2398" t="s">
        <v>48</v>
      </c>
      <c r="R2398" t="s">
        <v>317</v>
      </c>
      <c r="S2398" t="s">
        <v>318</v>
      </c>
      <c r="T2398" t="s">
        <v>51</v>
      </c>
      <c r="U2398" t="s">
        <v>353</v>
      </c>
      <c r="V2398">
        <v>1.1499999999999999</v>
      </c>
      <c r="W2398" s="1">
        <v>1808.95</v>
      </c>
      <c r="X2398">
        <v>1</v>
      </c>
      <c r="Y2398">
        <v>0</v>
      </c>
      <c r="Z2398">
        <v>4</v>
      </c>
      <c r="AA2398">
        <v>0</v>
      </c>
      <c r="AB2398" s="2">
        <v>0</v>
      </c>
      <c r="AC2398" s="1">
        <v>0</v>
      </c>
      <c r="AD2398" s="7">
        <v>43528</v>
      </c>
      <c r="AE2398" s="7">
        <v>43528</v>
      </c>
      <c r="AF2398">
        <v>0</v>
      </c>
      <c r="AG2398" t="s">
        <v>53</v>
      </c>
      <c r="AH2398" s="2">
        <v>0</v>
      </c>
      <c r="AI2398" s="1">
        <v>0</v>
      </c>
      <c r="AJ2398" s="1">
        <v>0</v>
      </c>
      <c r="AK2398" s="60" t="str">
        <f>+IF(Tabla1[[#This Row],[REQUEST_TY]]="SR MANTENIMIENTO CORRECTIVO", "EMERGENCIA", "OTROS")</f>
        <v>EMERGENCIA</v>
      </c>
      <c r="AL2398" s="6" t="str">
        <f>+_xlfn.IFS(Tabla1[[#This Row],[Veces obj]]&lt;=1,"0-1",Tabla1[[#This Row],[Veces obj]]&lt;=2,"1-2",Tabla1[[#This Row],[Veces obj]]&lt;=3,"2-3",TRUE,"&gt;3")</f>
        <v>0-1</v>
      </c>
      <c r="AM2398" s="60" t="str">
        <f>+_xlfn.IFS(MONTH(Tabla1[[#This Row],[MES]])&lt;=3,"Q1",MONTH(Tabla1[[#This Row],[MES]])&lt;=6,"Q2",MONTH(Tabla1[[#This Row],[MES]])&lt;=9,"Q3",TRUE,"Q4")</f>
        <v>Q1</v>
      </c>
      <c r="AN2398" s="15" t="str">
        <f>+IFERROR(VLOOKUP(Tabla1[[#This Row],[CUENTA]],CTAS[],2,0),"OTROS")</f>
        <v>OTROS</v>
      </c>
      <c r="AP2398" s="15" t="str">
        <f>+IFERROR(VLOOKUP(Tabla1[[#This Row],[EMPLEADO]],IS[],3,0),"OTROS")</f>
        <v>OTROS</v>
      </c>
      <c r="AQ2398" s="15" t="str">
        <f>+IFERROR(VLOOKUP(Tabla1[[#This Row],[EMPLEADO]],IS[[NÓMINA]:[INGENIERO]],2,0),"OTROS")</f>
        <v>OTROS</v>
      </c>
    </row>
    <row r="2399" spans="1:43" x14ac:dyDescent="0.25">
      <c r="A2399" t="s">
        <v>7477</v>
      </c>
      <c r="B2399">
        <v>1</v>
      </c>
      <c r="C2399" t="s">
        <v>7761</v>
      </c>
      <c r="D2399" t="s">
        <v>38</v>
      </c>
      <c r="E2399" t="s">
        <v>176</v>
      </c>
      <c r="F2399" t="s">
        <v>7762</v>
      </c>
      <c r="G2399" s="17" t="s">
        <v>7763</v>
      </c>
      <c r="H2399" t="s">
        <v>163</v>
      </c>
      <c r="I2399" t="s">
        <v>43</v>
      </c>
      <c r="J2399" t="s">
        <v>8</v>
      </c>
      <c r="K2399" t="s">
        <v>151</v>
      </c>
      <c r="L2399" t="s">
        <v>164</v>
      </c>
      <c r="M2399" t="s">
        <v>165</v>
      </c>
      <c r="N2399">
        <v>0</v>
      </c>
      <c r="O2399" t="s">
        <v>47</v>
      </c>
      <c r="P2399">
        <v>1194</v>
      </c>
      <c r="Q2399" t="s">
        <v>48</v>
      </c>
      <c r="R2399" t="s">
        <v>49</v>
      </c>
      <c r="S2399" t="s">
        <v>50</v>
      </c>
      <c r="T2399" t="s">
        <v>51</v>
      </c>
      <c r="U2399" t="s">
        <v>52</v>
      </c>
      <c r="V2399">
        <v>1.05</v>
      </c>
      <c r="W2399" s="1">
        <v>750.75000000000011</v>
      </c>
      <c r="X2399">
        <v>1</v>
      </c>
      <c r="Y2399">
        <v>0</v>
      </c>
      <c r="Z2399">
        <v>5</v>
      </c>
      <c r="AA2399">
        <v>0</v>
      </c>
      <c r="AB2399" s="2">
        <v>0</v>
      </c>
      <c r="AC2399" s="1">
        <v>0</v>
      </c>
      <c r="AD2399" s="7">
        <v>43528</v>
      </c>
      <c r="AE2399" s="7">
        <v>43528</v>
      </c>
      <c r="AF2399">
        <v>0</v>
      </c>
      <c r="AG2399" t="s">
        <v>53</v>
      </c>
      <c r="AH2399" s="2">
        <v>0</v>
      </c>
      <c r="AI2399" s="1">
        <v>0</v>
      </c>
      <c r="AJ2399" s="1">
        <v>0</v>
      </c>
      <c r="AK2399" s="60" t="str">
        <f>+IF(Tabla1[[#This Row],[REQUEST_TY]]="SR MANTENIMIENTO CORRECTIVO", "EMERGENCIA", "OTROS")</f>
        <v>EMERGENCIA</v>
      </c>
      <c r="AL2399" s="6" t="str">
        <f>+_xlfn.IFS(Tabla1[[#This Row],[Veces obj]]&lt;=1,"0-1",Tabla1[[#This Row],[Veces obj]]&lt;=2,"1-2",Tabla1[[#This Row],[Veces obj]]&lt;=3,"2-3",TRUE,"&gt;3")</f>
        <v>0-1</v>
      </c>
      <c r="AM2399" s="60" t="str">
        <f>+_xlfn.IFS(MONTH(Tabla1[[#This Row],[MES]])&lt;=3,"Q1",MONTH(Tabla1[[#This Row],[MES]])&lt;=6,"Q2",MONTH(Tabla1[[#This Row],[MES]])&lt;=9,"Q3",TRUE,"Q4")</f>
        <v>Q1</v>
      </c>
      <c r="AN2399" s="15" t="str">
        <f>+IFERROR(VLOOKUP(Tabla1[[#This Row],[CUENTA]],CTAS[],2,0),"OTROS")</f>
        <v>HONEYWELL</v>
      </c>
      <c r="AP2399" s="15" t="str">
        <f>+IFERROR(VLOOKUP(Tabla1[[#This Row],[EMPLEADO]],IS[],3,0),"OTROS")</f>
        <v>CHIHUAHUA</v>
      </c>
      <c r="AQ2399" s="15" t="str">
        <f>+IFERROR(VLOOKUP(Tabla1[[#This Row],[EMPLEADO]],IS[[NÓMINA]:[INGENIERO]],2,0),"OTROS")</f>
        <v>LUIS EDUARDO MUÑOZ</v>
      </c>
    </row>
    <row r="2400" spans="1:43" x14ac:dyDescent="0.25">
      <c r="A2400" t="s">
        <v>7477</v>
      </c>
      <c r="B2400">
        <v>1</v>
      </c>
      <c r="C2400" t="s">
        <v>7764</v>
      </c>
      <c r="D2400" t="s">
        <v>38</v>
      </c>
      <c r="E2400" t="s">
        <v>2034</v>
      </c>
      <c r="F2400" t="s">
        <v>7765</v>
      </c>
      <c r="G2400" s="17" t="s">
        <v>2036</v>
      </c>
      <c r="H2400" t="s">
        <v>592</v>
      </c>
      <c r="I2400" t="s">
        <v>43</v>
      </c>
      <c r="J2400" t="s">
        <v>8</v>
      </c>
      <c r="K2400" t="s">
        <v>438</v>
      </c>
      <c r="L2400" t="s">
        <v>2037</v>
      </c>
      <c r="M2400" t="s">
        <v>165</v>
      </c>
      <c r="N2400">
        <v>0</v>
      </c>
      <c r="O2400" t="s">
        <v>47</v>
      </c>
      <c r="P2400">
        <v>3</v>
      </c>
      <c r="Q2400" t="s">
        <v>388</v>
      </c>
      <c r="R2400" t="s">
        <v>2038</v>
      </c>
      <c r="S2400" t="s">
        <v>64</v>
      </c>
      <c r="T2400" t="s">
        <v>51</v>
      </c>
      <c r="U2400" t="s">
        <v>389</v>
      </c>
      <c r="V2400">
        <v>0</v>
      </c>
      <c r="W2400" s="1">
        <v>0</v>
      </c>
      <c r="X2400">
        <v>1</v>
      </c>
      <c r="Y2400">
        <v>2.5</v>
      </c>
      <c r="Z2400">
        <v>5</v>
      </c>
      <c r="AA2400">
        <v>0.5</v>
      </c>
      <c r="AB2400" s="2">
        <v>0</v>
      </c>
      <c r="AC2400" s="1">
        <v>0</v>
      </c>
      <c r="AD2400" s="7">
        <v>43528</v>
      </c>
      <c r="AE2400" s="7">
        <v>43528</v>
      </c>
      <c r="AF2400">
        <v>0</v>
      </c>
      <c r="AG2400" t="s">
        <v>53</v>
      </c>
      <c r="AH2400" s="2">
        <v>0</v>
      </c>
      <c r="AI2400" s="1">
        <v>0</v>
      </c>
      <c r="AJ2400" s="1">
        <v>0</v>
      </c>
      <c r="AK2400" s="60" t="str">
        <f>+IF(Tabla1[[#This Row],[REQUEST_TY]]="SR MANTENIMIENTO CORRECTIVO", "EMERGENCIA", "OTROS")</f>
        <v>EMERGENCIA</v>
      </c>
      <c r="AL2400" s="6" t="str">
        <f>+_xlfn.IFS(Tabla1[[#This Row],[Veces obj]]&lt;=1,"0-1",Tabla1[[#This Row],[Veces obj]]&lt;=2,"1-2",Tabla1[[#This Row],[Veces obj]]&lt;=3,"2-3",TRUE,"&gt;3")</f>
        <v>0-1</v>
      </c>
      <c r="AM2400" s="60" t="str">
        <f>+_xlfn.IFS(MONTH(Tabla1[[#This Row],[MES]])&lt;=3,"Q1",MONTH(Tabla1[[#This Row],[MES]])&lt;=6,"Q2",MONTH(Tabla1[[#This Row],[MES]])&lt;=9,"Q3",TRUE,"Q4")</f>
        <v>Q1</v>
      </c>
      <c r="AN2400" s="15" t="str">
        <f>+IFERROR(VLOOKUP(Tabla1[[#This Row],[CUENTA]],CTAS[],2,0),"OTROS")</f>
        <v>OTROS</v>
      </c>
      <c r="AP2400" s="15" t="str">
        <f>+IFERROR(VLOOKUP(Tabla1[[#This Row],[EMPLEADO]],IS[],3,0),"OTROS")</f>
        <v>CHIHUAHUA</v>
      </c>
      <c r="AQ2400" s="15" t="str">
        <f>+IFERROR(VLOOKUP(Tabla1[[#This Row],[EMPLEADO]],IS[[NÓMINA]:[INGENIERO]],2,0),"OTROS")</f>
        <v>VICTOR MENDEZ</v>
      </c>
    </row>
    <row r="2401" spans="1:43" x14ac:dyDescent="0.25">
      <c r="A2401" t="s">
        <v>7477</v>
      </c>
      <c r="B2401">
        <v>1</v>
      </c>
      <c r="C2401" t="s">
        <v>7766</v>
      </c>
      <c r="D2401" t="s">
        <v>38</v>
      </c>
      <c r="E2401" t="s">
        <v>1015</v>
      </c>
      <c r="F2401" t="s">
        <v>7767</v>
      </c>
      <c r="G2401" s="17" t="s">
        <v>1017</v>
      </c>
      <c r="H2401" t="s">
        <v>646</v>
      </c>
      <c r="I2401" t="s">
        <v>43</v>
      </c>
      <c r="J2401" t="s">
        <v>8</v>
      </c>
      <c r="K2401" t="s">
        <v>59</v>
      </c>
      <c r="L2401" t="s">
        <v>1018</v>
      </c>
      <c r="M2401" t="s">
        <v>473</v>
      </c>
      <c r="N2401">
        <v>0</v>
      </c>
      <c r="O2401" t="s">
        <v>47</v>
      </c>
      <c r="P2401">
        <v>21</v>
      </c>
      <c r="Q2401" t="s">
        <v>62</v>
      </c>
      <c r="R2401" t="s">
        <v>317</v>
      </c>
      <c r="S2401" t="s">
        <v>318</v>
      </c>
      <c r="T2401" t="s">
        <v>51</v>
      </c>
      <c r="U2401" t="s">
        <v>262</v>
      </c>
      <c r="V2401">
        <v>1.05</v>
      </c>
      <c r="W2401" s="1">
        <v>1651.6500000000003</v>
      </c>
      <c r="X2401">
        <v>1</v>
      </c>
      <c r="Y2401">
        <v>3</v>
      </c>
      <c r="Z2401">
        <v>4</v>
      </c>
      <c r="AA2401">
        <v>0.75</v>
      </c>
      <c r="AB2401" s="2">
        <v>0</v>
      </c>
      <c r="AC2401" s="1">
        <v>0</v>
      </c>
      <c r="AD2401" s="7">
        <v>43528</v>
      </c>
      <c r="AE2401" s="7">
        <v>43528</v>
      </c>
      <c r="AF2401">
        <v>0</v>
      </c>
      <c r="AG2401" t="s">
        <v>53</v>
      </c>
      <c r="AH2401" s="2">
        <v>0</v>
      </c>
      <c r="AI2401" s="1">
        <v>0</v>
      </c>
      <c r="AJ2401" s="1">
        <v>0</v>
      </c>
      <c r="AK2401" s="60" t="str">
        <f>+IF(Tabla1[[#This Row],[REQUEST_TY]]="SR MANTENIMIENTO CORRECTIVO", "EMERGENCIA", "OTROS")</f>
        <v>EMERGENCIA</v>
      </c>
      <c r="AL2401" s="6" t="str">
        <f>+_xlfn.IFS(Tabla1[[#This Row],[Veces obj]]&lt;=1,"0-1",Tabla1[[#This Row],[Veces obj]]&lt;=2,"1-2",Tabla1[[#This Row],[Veces obj]]&lt;=3,"2-3",TRUE,"&gt;3")</f>
        <v>0-1</v>
      </c>
      <c r="AM2401" s="60" t="str">
        <f>+_xlfn.IFS(MONTH(Tabla1[[#This Row],[MES]])&lt;=3,"Q1",MONTH(Tabla1[[#This Row],[MES]])&lt;=6,"Q2",MONTH(Tabla1[[#This Row],[MES]])&lt;=9,"Q3",TRUE,"Q4")</f>
        <v>Q1</v>
      </c>
      <c r="AN2401" s="15" t="str">
        <f>+IFERROR(VLOOKUP(Tabla1[[#This Row],[CUENTA]],CTAS[],2,0),"OTROS")</f>
        <v>OTROS</v>
      </c>
      <c r="AP2401" s="15" t="str">
        <f>+IFERROR(VLOOKUP(Tabla1[[#This Row],[EMPLEADO]],IS[],3,0),"OTROS")</f>
        <v>OTROS</v>
      </c>
      <c r="AQ2401" s="15" t="str">
        <f>+IFERROR(VLOOKUP(Tabla1[[#This Row],[EMPLEADO]],IS[[NÓMINA]:[INGENIERO]],2,0),"OTROS")</f>
        <v>OTROS</v>
      </c>
    </row>
    <row r="2402" spans="1:43" x14ac:dyDescent="0.25">
      <c r="A2402" t="s">
        <v>7477</v>
      </c>
      <c r="B2402">
        <v>1</v>
      </c>
      <c r="C2402" t="s">
        <v>7768</v>
      </c>
      <c r="D2402" t="s">
        <v>38</v>
      </c>
      <c r="E2402" t="s">
        <v>258</v>
      </c>
      <c r="F2402" t="s">
        <v>7769</v>
      </c>
      <c r="G2402" s="17" t="s">
        <v>3141</v>
      </c>
      <c r="H2402" t="s">
        <v>915</v>
      </c>
      <c r="I2402" t="s">
        <v>43</v>
      </c>
      <c r="J2402" t="s">
        <v>8</v>
      </c>
      <c r="K2402" t="s">
        <v>59</v>
      </c>
      <c r="L2402" t="s">
        <v>130</v>
      </c>
      <c r="M2402" t="s">
        <v>131</v>
      </c>
      <c r="N2402">
        <v>0</v>
      </c>
      <c r="O2402" t="s">
        <v>47</v>
      </c>
      <c r="P2402">
        <v>12</v>
      </c>
      <c r="Q2402" t="s">
        <v>194</v>
      </c>
      <c r="R2402" t="s">
        <v>138</v>
      </c>
      <c r="S2402" t="s">
        <v>139</v>
      </c>
      <c r="T2402" t="s">
        <v>51</v>
      </c>
      <c r="U2402" t="s">
        <v>224</v>
      </c>
      <c r="V2402">
        <v>0.8</v>
      </c>
      <c r="W2402" s="1">
        <v>1258.4000000000003</v>
      </c>
      <c r="X2402">
        <v>1</v>
      </c>
      <c r="Y2402">
        <v>0</v>
      </c>
      <c r="Z2402">
        <v>4</v>
      </c>
      <c r="AA2402">
        <v>0</v>
      </c>
      <c r="AB2402" s="2">
        <v>0</v>
      </c>
      <c r="AC2402" s="1">
        <v>0</v>
      </c>
      <c r="AD2402" s="7">
        <v>43528</v>
      </c>
      <c r="AE2402" s="7">
        <v>43528</v>
      </c>
      <c r="AF2402">
        <v>0</v>
      </c>
      <c r="AG2402" t="s">
        <v>53</v>
      </c>
      <c r="AH2402" s="2">
        <v>0</v>
      </c>
      <c r="AI2402" s="1">
        <v>0</v>
      </c>
      <c r="AJ2402" s="1">
        <v>0</v>
      </c>
      <c r="AK2402" s="60" t="str">
        <f>+IF(Tabla1[[#This Row],[REQUEST_TY]]="SR MANTENIMIENTO CORRECTIVO", "EMERGENCIA", "OTROS")</f>
        <v>EMERGENCIA</v>
      </c>
      <c r="AL2402" s="6" t="str">
        <f>+_xlfn.IFS(Tabla1[[#This Row],[Veces obj]]&lt;=1,"0-1",Tabla1[[#This Row],[Veces obj]]&lt;=2,"1-2",Tabla1[[#This Row],[Veces obj]]&lt;=3,"2-3",TRUE,"&gt;3")</f>
        <v>0-1</v>
      </c>
      <c r="AM2402" s="60" t="str">
        <f>+_xlfn.IFS(MONTH(Tabla1[[#This Row],[MES]])&lt;=3,"Q1",MONTH(Tabla1[[#This Row],[MES]])&lt;=6,"Q2",MONTH(Tabla1[[#This Row],[MES]])&lt;=9,"Q3",TRUE,"Q4")</f>
        <v>Q1</v>
      </c>
      <c r="AN2402" s="15" t="str">
        <f>+IFERROR(VLOOKUP(Tabla1[[#This Row],[CUENTA]],CTAS[],2,0),"OTROS")</f>
        <v>OTROS</v>
      </c>
      <c r="AP2402" s="15" t="str">
        <f>+IFERROR(VLOOKUP(Tabla1[[#This Row],[EMPLEADO]],IS[],3,0),"OTROS")</f>
        <v>OTROS</v>
      </c>
      <c r="AQ2402" s="15" t="str">
        <f>+IFERROR(VLOOKUP(Tabla1[[#This Row],[EMPLEADO]],IS[[NÓMINA]:[INGENIERO]],2,0),"OTROS")</f>
        <v>OTROS</v>
      </c>
    </row>
    <row r="2403" spans="1:43" x14ac:dyDescent="0.25">
      <c r="A2403" t="s">
        <v>7477</v>
      </c>
      <c r="B2403">
        <v>1</v>
      </c>
      <c r="C2403" t="s">
        <v>7770</v>
      </c>
      <c r="D2403" t="s">
        <v>38</v>
      </c>
      <c r="E2403" t="s">
        <v>217</v>
      </c>
      <c r="F2403" t="s">
        <v>7771</v>
      </c>
      <c r="G2403" s="17" t="s">
        <v>1328</v>
      </c>
      <c r="H2403" t="s">
        <v>646</v>
      </c>
      <c r="I2403" t="s">
        <v>43</v>
      </c>
      <c r="J2403" t="s">
        <v>8</v>
      </c>
      <c r="K2403" t="s">
        <v>59</v>
      </c>
      <c r="L2403" t="s">
        <v>1329</v>
      </c>
      <c r="M2403" t="s">
        <v>473</v>
      </c>
      <c r="N2403">
        <v>0</v>
      </c>
      <c r="O2403" t="s">
        <v>47</v>
      </c>
      <c r="P2403">
        <v>12</v>
      </c>
      <c r="Q2403" t="s">
        <v>194</v>
      </c>
      <c r="R2403" t="s">
        <v>223</v>
      </c>
      <c r="S2403" t="s">
        <v>139</v>
      </c>
      <c r="T2403" t="s">
        <v>51</v>
      </c>
      <c r="U2403" t="s">
        <v>224</v>
      </c>
      <c r="V2403">
        <v>0.8</v>
      </c>
      <c r="W2403" s="1">
        <v>1258.4000000000003</v>
      </c>
      <c r="X2403">
        <v>1</v>
      </c>
      <c r="Y2403">
        <v>3.5</v>
      </c>
      <c r="Z2403">
        <v>4</v>
      </c>
      <c r="AA2403">
        <v>0.875</v>
      </c>
      <c r="AB2403" s="2">
        <v>0</v>
      </c>
      <c r="AC2403" s="1">
        <v>0</v>
      </c>
      <c r="AD2403" s="7">
        <v>43528</v>
      </c>
      <c r="AE2403" s="7">
        <v>43528</v>
      </c>
      <c r="AF2403">
        <v>0</v>
      </c>
      <c r="AG2403" t="s">
        <v>53</v>
      </c>
      <c r="AH2403" s="2">
        <v>0</v>
      </c>
      <c r="AI2403" s="1">
        <v>0</v>
      </c>
      <c r="AJ2403" s="1">
        <v>0</v>
      </c>
      <c r="AK2403" s="60" t="str">
        <f>+IF(Tabla1[[#This Row],[REQUEST_TY]]="SR MANTENIMIENTO CORRECTIVO", "EMERGENCIA", "OTROS")</f>
        <v>EMERGENCIA</v>
      </c>
      <c r="AL2403" s="6" t="str">
        <f>+_xlfn.IFS(Tabla1[[#This Row],[Veces obj]]&lt;=1,"0-1",Tabla1[[#This Row],[Veces obj]]&lt;=2,"1-2",Tabla1[[#This Row],[Veces obj]]&lt;=3,"2-3",TRUE,"&gt;3")</f>
        <v>0-1</v>
      </c>
      <c r="AM2403" s="60" t="str">
        <f>+_xlfn.IFS(MONTH(Tabla1[[#This Row],[MES]])&lt;=3,"Q1",MONTH(Tabla1[[#This Row],[MES]])&lt;=6,"Q2",MONTH(Tabla1[[#This Row],[MES]])&lt;=9,"Q3",TRUE,"Q4")</f>
        <v>Q1</v>
      </c>
      <c r="AN2403" s="15" t="str">
        <f>+IFERROR(VLOOKUP(Tabla1[[#This Row],[CUENTA]],CTAS[],2,0),"OTROS")</f>
        <v>OTROS</v>
      </c>
      <c r="AP2403" s="15" t="str">
        <f>+IFERROR(VLOOKUP(Tabla1[[#This Row],[EMPLEADO]],IS[],3,0),"OTROS")</f>
        <v>OTROS</v>
      </c>
      <c r="AQ2403" s="15" t="str">
        <f>+IFERROR(VLOOKUP(Tabla1[[#This Row],[EMPLEADO]],IS[[NÓMINA]:[INGENIERO]],2,0),"OTROS")</f>
        <v>OTROS</v>
      </c>
    </row>
    <row r="2404" spans="1:43" x14ac:dyDescent="0.25">
      <c r="A2404" t="s">
        <v>7477</v>
      </c>
      <c r="B2404">
        <v>1</v>
      </c>
      <c r="C2404" t="s">
        <v>7772</v>
      </c>
      <c r="D2404" t="s">
        <v>38</v>
      </c>
      <c r="E2404" t="s">
        <v>98</v>
      </c>
      <c r="F2404" t="s">
        <v>7773</v>
      </c>
      <c r="G2404" s="17" t="s">
        <v>7003</v>
      </c>
      <c r="H2404" t="s">
        <v>253</v>
      </c>
      <c r="I2404" t="s">
        <v>43</v>
      </c>
      <c r="J2404" t="s">
        <v>8</v>
      </c>
      <c r="K2404" t="s">
        <v>102</v>
      </c>
      <c r="L2404" t="s">
        <v>1608</v>
      </c>
      <c r="M2404" t="s">
        <v>358</v>
      </c>
      <c r="N2404">
        <v>0</v>
      </c>
      <c r="O2404" t="s">
        <v>47</v>
      </c>
      <c r="P2404">
        <v>7</v>
      </c>
      <c r="Q2404" t="s">
        <v>194</v>
      </c>
      <c r="R2404" t="s">
        <v>63</v>
      </c>
      <c r="S2404" t="s">
        <v>64</v>
      </c>
      <c r="T2404" t="s">
        <v>51</v>
      </c>
      <c r="U2404" t="s">
        <v>195</v>
      </c>
      <c r="V2404">
        <v>0.6</v>
      </c>
      <c r="W2404" s="1">
        <v>819</v>
      </c>
      <c r="X2404">
        <v>1</v>
      </c>
      <c r="Y2404">
        <v>0</v>
      </c>
      <c r="Z2404">
        <v>5</v>
      </c>
      <c r="AA2404">
        <v>0</v>
      </c>
      <c r="AB2404" s="2">
        <v>0</v>
      </c>
      <c r="AC2404" s="1">
        <v>0</v>
      </c>
      <c r="AD2404" s="7">
        <v>43531</v>
      </c>
      <c r="AE2404" s="7">
        <v>43531</v>
      </c>
      <c r="AF2404">
        <v>0</v>
      </c>
      <c r="AG2404" t="s">
        <v>53</v>
      </c>
      <c r="AH2404" s="2">
        <v>0</v>
      </c>
      <c r="AI2404" s="1">
        <v>0</v>
      </c>
      <c r="AJ2404" s="1">
        <v>0</v>
      </c>
      <c r="AK2404" s="60" t="str">
        <f>+IF(Tabla1[[#This Row],[REQUEST_TY]]="SR MANTENIMIENTO CORRECTIVO", "EMERGENCIA", "OTROS")</f>
        <v>EMERGENCIA</v>
      </c>
      <c r="AL2404" s="6" t="str">
        <f>+_xlfn.IFS(Tabla1[[#This Row],[Veces obj]]&lt;=1,"0-1",Tabla1[[#This Row],[Veces obj]]&lt;=2,"1-2",Tabla1[[#This Row],[Veces obj]]&lt;=3,"2-3",TRUE,"&gt;3")</f>
        <v>0-1</v>
      </c>
      <c r="AM2404" s="60" t="str">
        <f>+_xlfn.IFS(MONTH(Tabla1[[#This Row],[MES]])&lt;=3,"Q1",MONTH(Tabla1[[#This Row],[MES]])&lt;=6,"Q2",MONTH(Tabla1[[#This Row],[MES]])&lt;=9,"Q3",TRUE,"Q4")</f>
        <v>Q1</v>
      </c>
      <c r="AN2404" s="15" t="str">
        <f>+IFERROR(VLOOKUP(Tabla1[[#This Row],[CUENTA]],CTAS[],2,0),"OTROS")</f>
        <v>OTROS</v>
      </c>
      <c r="AP2404" s="15" t="str">
        <f>+IFERROR(VLOOKUP(Tabla1[[#This Row],[EMPLEADO]],IS[],3,0),"OTROS")</f>
        <v>OTROS</v>
      </c>
      <c r="AQ2404" s="15" t="str">
        <f>+IFERROR(VLOOKUP(Tabla1[[#This Row],[EMPLEADO]],IS[[NÓMINA]:[INGENIERO]],2,0),"OTROS")</f>
        <v>OTROS</v>
      </c>
    </row>
    <row r="2405" spans="1:43" x14ac:dyDescent="0.25">
      <c r="A2405" t="s">
        <v>7477</v>
      </c>
      <c r="B2405">
        <v>1</v>
      </c>
      <c r="C2405" t="s">
        <v>7774</v>
      </c>
      <c r="D2405" t="s">
        <v>38</v>
      </c>
      <c r="E2405" t="s">
        <v>725</v>
      </c>
      <c r="F2405" t="s">
        <v>7775</v>
      </c>
      <c r="G2405" s="17" t="s">
        <v>6338</v>
      </c>
      <c r="H2405" t="s">
        <v>253</v>
      </c>
      <c r="I2405" t="s">
        <v>43</v>
      </c>
      <c r="J2405" t="s">
        <v>8</v>
      </c>
      <c r="K2405" t="s">
        <v>102</v>
      </c>
      <c r="L2405" t="s">
        <v>1608</v>
      </c>
      <c r="M2405" t="s">
        <v>358</v>
      </c>
      <c r="N2405">
        <v>0</v>
      </c>
      <c r="O2405" t="s">
        <v>47</v>
      </c>
      <c r="P2405">
        <v>14</v>
      </c>
      <c r="Q2405" t="s">
        <v>194</v>
      </c>
      <c r="R2405" t="s">
        <v>223</v>
      </c>
      <c r="S2405" t="s">
        <v>139</v>
      </c>
      <c r="T2405" t="s">
        <v>51</v>
      </c>
      <c r="U2405" t="s">
        <v>224</v>
      </c>
      <c r="V2405">
        <v>0.8</v>
      </c>
      <c r="W2405" s="1">
        <v>1258.4000000000003</v>
      </c>
      <c r="X2405">
        <v>1</v>
      </c>
      <c r="Y2405">
        <v>0</v>
      </c>
      <c r="Z2405">
        <v>4</v>
      </c>
      <c r="AA2405">
        <v>0</v>
      </c>
      <c r="AB2405" s="2">
        <v>0</v>
      </c>
      <c r="AC2405" s="1">
        <v>0</v>
      </c>
      <c r="AD2405" s="7">
        <v>43528</v>
      </c>
      <c r="AE2405" s="7">
        <v>43528</v>
      </c>
      <c r="AF2405">
        <v>0</v>
      </c>
      <c r="AG2405" t="s">
        <v>53</v>
      </c>
      <c r="AH2405" s="2">
        <v>0</v>
      </c>
      <c r="AI2405" s="1">
        <v>0</v>
      </c>
      <c r="AJ2405" s="1">
        <v>0</v>
      </c>
      <c r="AK2405" s="60" t="str">
        <f>+IF(Tabla1[[#This Row],[REQUEST_TY]]="SR MANTENIMIENTO CORRECTIVO", "EMERGENCIA", "OTROS")</f>
        <v>EMERGENCIA</v>
      </c>
      <c r="AL2405" s="6" t="str">
        <f>+_xlfn.IFS(Tabla1[[#This Row],[Veces obj]]&lt;=1,"0-1",Tabla1[[#This Row],[Veces obj]]&lt;=2,"1-2",Tabla1[[#This Row],[Veces obj]]&lt;=3,"2-3",TRUE,"&gt;3")</f>
        <v>0-1</v>
      </c>
      <c r="AM2405" s="60" t="str">
        <f>+_xlfn.IFS(MONTH(Tabla1[[#This Row],[MES]])&lt;=3,"Q1",MONTH(Tabla1[[#This Row],[MES]])&lt;=6,"Q2",MONTH(Tabla1[[#This Row],[MES]])&lt;=9,"Q3",TRUE,"Q4")</f>
        <v>Q1</v>
      </c>
      <c r="AN2405" s="15" t="str">
        <f>+IFERROR(VLOOKUP(Tabla1[[#This Row],[CUENTA]],CTAS[],2,0),"OTROS")</f>
        <v>OTROS</v>
      </c>
      <c r="AP2405" s="15" t="str">
        <f>+IFERROR(VLOOKUP(Tabla1[[#This Row],[EMPLEADO]],IS[],3,0),"OTROS")</f>
        <v>OTROS</v>
      </c>
      <c r="AQ2405" s="15" t="str">
        <f>+IFERROR(VLOOKUP(Tabla1[[#This Row],[EMPLEADO]],IS[[NÓMINA]:[INGENIERO]],2,0),"OTROS")</f>
        <v>OTROS</v>
      </c>
    </row>
    <row r="2406" spans="1:43" x14ac:dyDescent="0.25">
      <c r="A2406" t="s">
        <v>7477</v>
      </c>
      <c r="B2406">
        <v>1</v>
      </c>
      <c r="C2406" t="s">
        <v>7776</v>
      </c>
      <c r="D2406" t="s">
        <v>4401</v>
      </c>
      <c r="E2406" t="s">
        <v>113</v>
      </c>
      <c r="F2406" t="s">
        <v>7777</v>
      </c>
      <c r="G2406" s="17" t="s">
        <v>7778</v>
      </c>
      <c r="H2406" t="s">
        <v>821</v>
      </c>
      <c r="I2406" t="s">
        <v>43</v>
      </c>
      <c r="J2406" t="s">
        <v>8</v>
      </c>
      <c r="K2406" t="s">
        <v>1308</v>
      </c>
      <c r="L2406" t="s">
        <v>1309</v>
      </c>
      <c r="M2406" t="s">
        <v>94</v>
      </c>
      <c r="N2406">
        <v>0</v>
      </c>
      <c r="O2406" t="s">
        <v>47</v>
      </c>
      <c r="P2406" t="s">
        <v>822</v>
      </c>
      <c r="Q2406" t="s">
        <v>48</v>
      </c>
      <c r="R2406" t="s">
        <v>49</v>
      </c>
      <c r="S2406" t="s">
        <v>50</v>
      </c>
      <c r="T2406" t="s">
        <v>51</v>
      </c>
      <c r="U2406" t="s">
        <v>52</v>
      </c>
      <c r="V2406">
        <v>1</v>
      </c>
      <c r="W2406" s="1">
        <v>715.00000000000011</v>
      </c>
      <c r="X2406">
        <v>1</v>
      </c>
      <c r="Y2406">
        <v>0</v>
      </c>
      <c r="Z2406">
        <v>5</v>
      </c>
      <c r="AA2406">
        <v>0</v>
      </c>
      <c r="AB2406" s="2">
        <v>0</v>
      </c>
      <c r="AC2406" s="1">
        <v>0</v>
      </c>
      <c r="AD2406" s="7">
        <v>43528</v>
      </c>
      <c r="AE2406" s="7">
        <v>43529</v>
      </c>
      <c r="AF2406">
        <v>1</v>
      </c>
      <c r="AG2406" t="s">
        <v>53</v>
      </c>
      <c r="AH2406" s="2">
        <v>0</v>
      </c>
      <c r="AI2406" s="1">
        <v>0</v>
      </c>
      <c r="AJ2406" s="1">
        <v>0</v>
      </c>
      <c r="AK2406" s="60" t="str">
        <f>+IF(Tabla1[[#This Row],[REQUEST_TY]]="SR MANTENIMIENTO CORRECTIVO", "EMERGENCIA", "OTROS")</f>
        <v>OTROS</v>
      </c>
      <c r="AL2406" s="6" t="str">
        <f>+_xlfn.IFS(Tabla1[[#This Row],[Veces obj]]&lt;=1,"0-1",Tabla1[[#This Row],[Veces obj]]&lt;=2,"1-2",Tabla1[[#This Row],[Veces obj]]&lt;=3,"2-3",TRUE,"&gt;3")</f>
        <v>0-1</v>
      </c>
      <c r="AM2406" s="60" t="str">
        <f>+_xlfn.IFS(MONTH(Tabla1[[#This Row],[MES]])&lt;=3,"Q1",MONTH(Tabla1[[#This Row],[MES]])&lt;=6,"Q2",MONTH(Tabla1[[#This Row],[MES]])&lt;=9,"Q3",TRUE,"Q4")</f>
        <v>Q1</v>
      </c>
      <c r="AN2406" s="15" t="str">
        <f>+IFERROR(VLOOKUP(Tabla1[[#This Row],[CUENTA]],CTAS[],2,0),"OTROS")</f>
        <v>OTROS</v>
      </c>
      <c r="AP2406" s="15" t="str">
        <f>+IFERROR(VLOOKUP(Tabla1[[#This Row],[EMPLEADO]],IS[],3,0),"OTROS")</f>
        <v>JUAREZ</v>
      </c>
      <c r="AQ2406" s="15" t="str">
        <f>+IFERROR(VLOOKUP(Tabla1[[#This Row],[EMPLEADO]],IS[[NÓMINA]:[INGENIERO]],2,0),"OTROS")</f>
        <v>ERASMO ALEJANDRO</v>
      </c>
    </row>
    <row r="2407" spans="1:43" x14ac:dyDescent="0.25">
      <c r="A2407" t="s">
        <v>7477</v>
      </c>
      <c r="B2407">
        <v>1</v>
      </c>
      <c r="C2407" t="s">
        <v>7779</v>
      </c>
      <c r="D2407" t="s">
        <v>4401</v>
      </c>
      <c r="E2407" t="s">
        <v>113</v>
      </c>
      <c r="F2407" t="s">
        <v>7780</v>
      </c>
      <c r="G2407" s="17" t="s">
        <v>7781</v>
      </c>
      <c r="H2407" t="s">
        <v>821</v>
      </c>
      <c r="I2407" t="s">
        <v>43</v>
      </c>
      <c r="J2407" t="s">
        <v>8</v>
      </c>
      <c r="K2407" t="s">
        <v>1308</v>
      </c>
      <c r="L2407" t="s">
        <v>7782</v>
      </c>
      <c r="M2407" t="s">
        <v>94</v>
      </c>
      <c r="N2407">
        <v>0</v>
      </c>
      <c r="O2407" t="s">
        <v>47</v>
      </c>
      <c r="P2407" t="s">
        <v>822</v>
      </c>
      <c r="Q2407" t="s">
        <v>48</v>
      </c>
      <c r="R2407" t="s">
        <v>49</v>
      </c>
      <c r="S2407" t="s">
        <v>50</v>
      </c>
      <c r="T2407" t="s">
        <v>51</v>
      </c>
      <c r="U2407" t="s">
        <v>52</v>
      </c>
      <c r="V2407">
        <v>1</v>
      </c>
      <c r="W2407" s="1">
        <v>715.00000000000011</v>
      </c>
      <c r="X2407">
        <v>1</v>
      </c>
      <c r="Y2407">
        <v>0</v>
      </c>
      <c r="Z2407">
        <v>5</v>
      </c>
      <c r="AA2407">
        <v>0</v>
      </c>
      <c r="AB2407" s="2">
        <v>0</v>
      </c>
      <c r="AC2407" s="1">
        <v>0</v>
      </c>
      <c r="AD2407" s="7">
        <v>43528</v>
      </c>
      <c r="AE2407" s="7">
        <v>43529</v>
      </c>
      <c r="AF2407">
        <v>1</v>
      </c>
      <c r="AG2407" t="s">
        <v>53</v>
      </c>
      <c r="AH2407" s="2">
        <v>0</v>
      </c>
      <c r="AI2407" s="1">
        <v>0</v>
      </c>
      <c r="AJ2407" s="1">
        <v>0</v>
      </c>
      <c r="AK2407" s="60" t="str">
        <f>+IF(Tabla1[[#This Row],[REQUEST_TY]]="SR MANTENIMIENTO CORRECTIVO", "EMERGENCIA", "OTROS")</f>
        <v>OTROS</v>
      </c>
      <c r="AL2407" s="6" t="str">
        <f>+_xlfn.IFS(Tabla1[[#This Row],[Veces obj]]&lt;=1,"0-1",Tabla1[[#This Row],[Veces obj]]&lt;=2,"1-2",Tabla1[[#This Row],[Veces obj]]&lt;=3,"2-3",TRUE,"&gt;3")</f>
        <v>0-1</v>
      </c>
      <c r="AM2407" s="60" t="str">
        <f>+_xlfn.IFS(MONTH(Tabla1[[#This Row],[MES]])&lt;=3,"Q1",MONTH(Tabla1[[#This Row],[MES]])&lt;=6,"Q2",MONTH(Tabla1[[#This Row],[MES]])&lt;=9,"Q3",TRUE,"Q4")</f>
        <v>Q1</v>
      </c>
      <c r="AN2407" s="15" t="str">
        <f>+IFERROR(VLOOKUP(Tabla1[[#This Row],[CUENTA]],CTAS[],2,0),"OTROS")</f>
        <v>OTROS</v>
      </c>
      <c r="AP2407" s="15" t="str">
        <f>+IFERROR(VLOOKUP(Tabla1[[#This Row],[EMPLEADO]],IS[],3,0),"OTROS")</f>
        <v>JUAREZ</v>
      </c>
      <c r="AQ2407" s="15" t="str">
        <f>+IFERROR(VLOOKUP(Tabla1[[#This Row],[EMPLEADO]],IS[[NÓMINA]:[INGENIERO]],2,0),"OTROS")</f>
        <v>ERASMO ALEJANDRO</v>
      </c>
    </row>
    <row r="2408" spans="1:43" x14ac:dyDescent="0.25">
      <c r="A2408" t="s">
        <v>7477</v>
      </c>
      <c r="B2408">
        <v>1</v>
      </c>
      <c r="C2408" t="s">
        <v>7783</v>
      </c>
      <c r="D2408" t="s">
        <v>4401</v>
      </c>
      <c r="E2408" t="s">
        <v>113</v>
      </c>
      <c r="F2408" t="s">
        <v>7784</v>
      </c>
      <c r="G2408" s="17" t="s">
        <v>7785</v>
      </c>
      <c r="H2408" t="s">
        <v>821</v>
      </c>
      <c r="I2408" t="s">
        <v>43</v>
      </c>
      <c r="J2408" t="s">
        <v>8</v>
      </c>
      <c r="K2408" t="s">
        <v>1308</v>
      </c>
      <c r="L2408" t="s">
        <v>7786</v>
      </c>
      <c r="M2408" t="s">
        <v>94</v>
      </c>
      <c r="N2408">
        <v>0</v>
      </c>
      <c r="O2408" t="s">
        <v>47</v>
      </c>
      <c r="P2408" t="s">
        <v>822</v>
      </c>
      <c r="Q2408" t="s">
        <v>48</v>
      </c>
      <c r="R2408" t="s">
        <v>49</v>
      </c>
      <c r="S2408" t="s">
        <v>50</v>
      </c>
      <c r="T2408" t="s">
        <v>51</v>
      </c>
      <c r="U2408" t="s">
        <v>52</v>
      </c>
      <c r="V2408">
        <v>1</v>
      </c>
      <c r="W2408" s="1">
        <v>715.00000000000011</v>
      </c>
      <c r="X2408">
        <v>1</v>
      </c>
      <c r="Y2408">
        <v>0</v>
      </c>
      <c r="Z2408">
        <v>5</v>
      </c>
      <c r="AA2408">
        <v>0</v>
      </c>
      <c r="AB2408" s="2">
        <v>0</v>
      </c>
      <c r="AC2408" s="1">
        <v>0</v>
      </c>
      <c r="AD2408" s="7">
        <v>43528</v>
      </c>
      <c r="AE2408" s="7">
        <v>43529</v>
      </c>
      <c r="AF2408">
        <v>1</v>
      </c>
      <c r="AG2408" t="s">
        <v>53</v>
      </c>
      <c r="AH2408" s="2">
        <v>0</v>
      </c>
      <c r="AI2408" s="1">
        <v>0</v>
      </c>
      <c r="AJ2408" s="1">
        <v>0</v>
      </c>
      <c r="AK2408" s="60" t="str">
        <f>+IF(Tabla1[[#This Row],[REQUEST_TY]]="SR MANTENIMIENTO CORRECTIVO", "EMERGENCIA", "OTROS")</f>
        <v>OTROS</v>
      </c>
      <c r="AL2408" s="6" t="str">
        <f>+_xlfn.IFS(Tabla1[[#This Row],[Veces obj]]&lt;=1,"0-1",Tabla1[[#This Row],[Veces obj]]&lt;=2,"1-2",Tabla1[[#This Row],[Veces obj]]&lt;=3,"2-3",TRUE,"&gt;3")</f>
        <v>0-1</v>
      </c>
      <c r="AM2408" s="60" t="str">
        <f>+_xlfn.IFS(MONTH(Tabla1[[#This Row],[MES]])&lt;=3,"Q1",MONTH(Tabla1[[#This Row],[MES]])&lt;=6,"Q2",MONTH(Tabla1[[#This Row],[MES]])&lt;=9,"Q3",TRUE,"Q4")</f>
        <v>Q1</v>
      </c>
      <c r="AN2408" s="15" t="str">
        <f>+IFERROR(VLOOKUP(Tabla1[[#This Row],[CUENTA]],CTAS[],2,0),"OTROS")</f>
        <v>OTROS</v>
      </c>
      <c r="AP2408" s="15" t="str">
        <f>+IFERROR(VLOOKUP(Tabla1[[#This Row],[EMPLEADO]],IS[],3,0),"OTROS")</f>
        <v>JUAREZ</v>
      </c>
      <c r="AQ2408" s="15" t="str">
        <f>+IFERROR(VLOOKUP(Tabla1[[#This Row],[EMPLEADO]],IS[[NÓMINA]:[INGENIERO]],2,0),"OTROS")</f>
        <v>ERASMO ALEJANDRO</v>
      </c>
    </row>
    <row r="2409" spans="1:43" x14ac:dyDescent="0.25">
      <c r="A2409" t="s">
        <v>7477</v>
      </c>
      <c r="B2409">
        <v>1</v>
      </c>
      <c r="C2409" t="s">
        <v>7787</v>
      </c>
      <c r="D2409" t="s">
        <v>3370</v>
      </c>
      <c r="E2409" t="s">
        <v>39</v>
      </c>
      <c r="F2409" t="s">
        <v>7788</v>
      </c>
      <c r="G2409" s="17" t="s">
        <v>7789</v>
      </c>
      <c r="H2409" t="s">
        <v>79</v>
      </c>
      <c r="I2409" t="s">
        <v>43</v>
      </c>
      <c r="J2409" t="s">
        <v>8</v>
      </c>
      <c r="K2409" t="s">
        <v>7790</v>
      </c>
      <c r="L2409" t="s">
        <v>7791</v>
      </c>
      <c r="M2409" t="s">
        <v>5151</v>
      </c>
      <c r="N2409">
        <v>0</v>
      </c>
      <c r="O2409" t="s">
        <v>47</v>
      </c>
      <c r="P2409" t="s">
        <v>822</v>
      </c>
      <c r="Q2409" t="s">
        <v>48</v>
      </c>
      <c r="R2409" t="s">
        <v>49</v>
      </c>
      <c r="S2409" t="s">
        <v>50</v>
      </c>
      <c r="T2409" t="s">
        <v>51</v>
      </c>
      <c r="U2409" t="s">
        <v>52</v>
      </c>
      <c r="V2409">
        <v>1</v>
      </c>
      <c r="W2409" s="1">
        <v>1072.5000000000002</v>
      </c>
      <c r="X2409">
        <v>0</v>
      </c>
      <c r="Y2409">
        <v>5</v>
      </c>
      <c r="Z2409">
        <v>5</v>
      </c>
      <c r="AA2409">
        <v>1</v>
      </c>
      <c r="AB2409" s="2">
        <v>0</v>
      </c>
      <c r="AC2409" s="1">
        <v>0</v>
      </c>
      <c r="AD2409" s="7">
        <v>43528</v>
      </c>
      <c r="AE2409" s="7">
        <v>43529</v>
      </c>
      <c r="AF2409">
        <v>1</v>
      </c>
      <c r="AG2409" t="s">
        <v>53</v>
      </c>
      <c r="AH2409" s="2">
        <v>0</v>
      </c>
      <c r="AI2409" s="1">
        <v>0</v>
      </c>
      <c r="AJ2409" s="1">
        <v>0</v>
      </c>
      <c r="AK2409" s="60" t="str">
        <f>+IF(Tabla1[[#This Row],[REQUEST_TY]]="SR MANTENIMIENTO CORRECTIVO", "EMERGENCIA", "OTROS")</f>
        <v>OTROS</v>
      </c>
      <c r="AL2409" s="6" t="str">
        <f>+_xlfn.IFS(Tabla1[[#This Row],[Veces obj]]&lt;=1,"0-1",Tabla1[[#This Row],[Veces obj]]&lt;=2,"1-2",Tabla1[[#This Row],[Veces obj]]&lt;=3,"2-3",TRUE,"&gt;3")</f>
        <v>0-1</v>
      </c>
      <c r="AM2409" s="60" t="str">
        <f>+_xlfn.IFS(MONTH(Tabla1[[#This Row],[MES]])&lt;=3,"Q1",MONTH(Tabla1[[#This Row],[MES]])&lt;=6,"Q2",MONTH(Tabla1[[#This Row],[MES]])&lt;=9,"Q3",TRUE,"Q4")</f>
        <v>Q1</v>
      </c>
      <c r="AN2409" s="15" t="str">
        <f>+IFERROR(VLOOKUP(Tabla1[[#This Row],[CUENTA]],CTAS[],2,0),"OTROS")</f>
        <v>OTROS</v>
      </c>
      <c r="AP2409" s="15" t="str">
        <f>+IFERROR(VLOOKUP(Tabla1[[#This Row],[EMPLEADO]],IS[],3,0),"OTROS")</f>
        <v>OTROS</v>
      </c>
      <c r="AQ2409" s="15" t="str">
        <f>+IFERROR(VLOOKUP(Tabla1[[#This Row],[EMPLEADO]],IS[[NÓMINA]:[INGENIERO]],2,0),"OTROS")</f>
        <v>OTROS</v>
      </c>
    </row>
    <row r="2410" spans="1:43" x14ac:dyDescent="0.25">
      <c r="A2410" t="s">
        <v>7477</v>
      </c>
      <c r="B2410">
        <v>1</v>
      </c>
      <c r="C2410" t="s">
        <v>7792</v>
      </c>
      <c r="D2410" t="s">
        <v>3370</v>
      </c>
      <c r="E2410" t="s">
        <v>39</v>
      </c>
      <c r="F2410" t="s">
        <v>7793</v>
      </c>
      <c r="G2410" s="17" t="s">
        <v>7794</v>
      </c>
      <c r="H2410" t="s">
        <v>740</v>
      </c>
      <c r="I2410" t="s">
        <v>43</v>
      </c>
      <c r="J2410" t="s">
        <v>8</v>
      </c>
      <c r="K2410" t="s">
        <v>7790</v>
      </c>
      <c r="L2410" t="s">
        <v>7795</v>
      </c>
      <c r="M2410" t="s">
        <v>1238</v>
      </c>
      <c r="N2410">
        <v>0</v>
      </c>
      <c r="O2410" t="s">
        <v>47</v>
      </c>
      <c r="P2410" t="s">
        <v>822</v>
      </c>
      <c r="Q2410" t="s">
        <v>48</v>
      </c>
      <c r="R2410" t="s">
        <v>49</v>
      </c>
      <c r="S2410" t="s">
        <v>50</v>
      </c>
      <c r="T2410" t="s">
        <v>51</v>
      </c>
      <c r="U2410" t="s">
        <v>52</v>
      </c>
      <c r="V2410">
        <v>1</v>
      </c>
      <c r="W2410" s="1">
        <v>1072.5000000000002</v>
      </c>
      <c r="X2410">
        <v>0</v>
      </c>
      <c r="Y2410">
        <v>5</v>
      </c>
      <c r="Z2410">
        <v>5</v>
      </c>
      <c r="AA2410">
        <v>1</v>
      </c>
      <c r="AB2410" s="2">
        <v>0</v>
      </c>
      <c r="AC2410" s="1">
        <v>0</v>
      </c>
      <c r="AD2410" s="7">
        <v>43530</v>
      </c>
      <c r="AE2410" s="7">
        <v>43530</v>
      </c>
      <c r="AF2410">
        <v>0</v>
      </c>
      <c r="AG2410" t="s">
        <v>53</v>
      </c>
      <c r="AH2410" s="2">
        <v>0</v>
      </c>
      <c r="AI2410" s="1">
        <v>0</v>
      </c>
      <c r="AJ2410" s="1">
        <v>0</v>
      </c>
      <c r="AK2410" s="60" t="str">
        <f>+IF(Tabla1[[#This Row],[REQUEST_TY]]="SR MANTENIMIENTO CORRECTIVO", "EMERGENCIA", "OTROS")</f>
        <v>OTROS</v>
      </c>
      <c r="AL2410" s="6" t="str">
        <f>+_xlfn.IFS(Tabla1[[#This Row],[Veces obj]]&lt;=1,"0-1",Tabla1[[#This Row],[Veces obj]]&lt;=2,"1-2",Tabla1[[#This Row],[Veces obj]]&lt;=3,"2-3",TRUE,"&gt;3")</f>
        <v>0-1</v>
      </c>
      <c r="AM2410" s="60" t="str">
        <f>+_xlfn.IFS(MONTH(Tabla1[[#This Row],[MES]])&lt;=3,"Q1",MONTH(Tabla1[[#This Row],[MES]])&lt;=6,"Q2",MONTH(Tabla1[[#This Row],[MES]])&lt;=9,"Q3",TRUE,"Q4")</f>
        <v>Q1</v>
      </c>
      <c r="AN2410" s="15" t="str">
        <f>+IFERROR(VLOOKUP(Tabla1[[#This Row],[CUENTA]],CTAS[],2,0),"OTROS")</f>
        <v>OTROS</v>
      </c>
      <c r="AP2410" s="15" t="str">
        <f>+IFERROR(VLOOKUP(Tabla1[[#This Row],[EMPLEADO]],IS[],3,0),"OTROS")</f>
        <v>OTROS</v>
      </c>
      <c r="AQ2410" s="15" t="str">
        <f>+IFERROR(VLOOKUP(Tabla1[[#This Row],[EMPLEADO]],IS[[NÓMINA]:[INGENIERO]],2,0),"OTROS")</f>
        <v>OTROS</v>
      </c>
    </row>
    <row r="2411" spans="1:43" x14ac:dyDescent="0.25">
      <c r="A2411" t="s">
        <v>7477</v>
      </c>
      <c r="B2411">
        <v>1</v>
      </c>
      <c r="C2411" t="s">
        <v>7796</v>
      </c>
      <c r="D2411" t="s">
        <v>3346</v>
      </c>
      <c r="E2411" t="s">
        <v>332</v>
      </c>
      <c r="F2411" t="s">
        <v>7797</v>
      </c>
      <c r="G2411" s="17" t="s">
        <v>7798</v>
      </c>
      <c r="H2411" t="s">
        <v>646</v>
      </c>
      <c r="I2411" t="s">
        <v>43</v>
      </c>
      <c r="J2411" t="s">
        <v>8</v>
      </c>
      <c r="K2411" t="s">
        <v>102</v>
      </c>
      <c r="L2411" t="s">
        <v>3751</v>
      </c>
      <c r="M2411" t="s">
        <v>473</v>
      </c>
      <c r="N2411">
        <v>0</v>
      </c>
      <c r="O2411" t="s">
        <v>47</v>
      </c>
      <c r="P2411" t="s">
        <v>822</v>
      </c>
      <c r="Q2411" t="s">
        <v>48</v>
      </c>
      <c r="R2411" t="s">
        <v>317</v>
      </c>
      <c r="S2411" t="s">
        <v>318</v>
      </c>
      <c r="T2411" t="s">
        <v>51</v>
      </c>
      <c r="U2411" t="s">
        <v>353</v>
      </c>
      <c r="V2411">
        <v>1</v>
      </c>
      <c r="W2411" s="1">
        <v>786.50000000000011</v>
      </c>
      <c r="X2411">
        <v>0</v>
      </c>
      <c r="Y2411">
        <v>4</v>
      </c>
      <c r="Z2411">
        <v>4</v>
      </c>
      <c r="AA2411">
        <v>1</v>
      </c>
      <c r="AB2411" s="2">
        <v>0</v>
      </c>
      <c r="AC2411" s="1">
        <v>0</v>
      </c>
      <c r="AD2411" s="7">
        <v>43529</v>
      </c>
      <c r="AE2411" s="7">
        <v>43529</v>
      </c>
      <c r="AF2411">
        <v>0</v>
      </c>
      <c r="AG2411" t="s">
        <v>53</v>
      </c>
      <c r="AH2411" s="2">
        <v>0</v>
      </c>
      <c r="AI2411" s="1">
        <v>0</v>
      </c>
      <c r="AJ2411" s="1">
        <v>0</v>
      </c>
      <c r="AK2411" s="60" t="str">
        <f>+IF(Tabla1[[#This Row],[REQUEST_TY]]="SR MANTENIMIENTO CORRECTIVO", "EMERGENCIA", "OTROS")</f>
        <v>OTROS</v>
      </c>
      <c r="AL2411" s="6" t="str">
        <f>+_xlfn.IFS(Tabla1[[#This Row],[Veces obj]]&lt;=1,"0-1",Tabla1[[#This Row],[Veces obj]]&lt;=2,"1-2",Tabla1[[#This Row],[Veces obj]]&lt;=3,"2-3",TRUE,"&gt;3")</f>
        <v>0-1</v>
      </c>
      <c r="AM2411" s="60" t="str">
        <f>+_xlfn.IFS(MONTH(Tabla1[[#This Row],[MES]])&lt;=3,"Q1",MONTH(Tabla1[[#This Row],[MES]])&lt;=6,"Q2",MONTH(Tabla1[[#This Row],[MES]])&lt;=9,"Q3",TRUE,"Q4")</f>
        <v>Q1</v>
      </c>
      <c r="AN2411" s="15" t="str">
        <f>+IFERROR(VLOOKUP(Tabla1[[#This Row],[CUENTA]],CTAS[],2,0),"OTROS")</f>
        <v>OTROS</v>
      </c>
      <c r="AP2411" s="15" t="str">
        <f>+IFERROR(VLOOKUP(Tabla1[[#This Row],[EMPLEADO]],IS[],3,0),"OTROS")</f>
        <v>OTROS</v>
      </c>
      <c r="AQ2411" s="15" t="str">
        <f>+IFERROR(VLOOKUP(Tabla1[[#This Row],[EMPLEADO]],IS[[NÓMINA]:[INGENIERO]],2,0),"OTROS")</f>
        <v>OTROS</v>
      </c>
    </row>
    <row r="2412" spans="1:43" x14ac:dyDescent="0.25">
      <c r="A2412" t="s">
        <v>7477</v>
      </c>
      <c r="B2412">
        <v>1</v>
      </c>
      <c r="C2412" t="s">
        <v>7799</v>
      </c>
      <c r="D2412" t="s">
        <v>38</v>
      </c>
      <c r="E2412" t="s">
        <v>725</v>
      </c>
      <c r="F2412" t="s">
        <v>7800</v>
      </c>
      <c r="G2412" s="17" t="s">
        <v>6691</v>
      </c>
      <c r="H2412" t="s">
        <v>220</v>
      </c>
      <c r="I2412" t="s">
        <v>43</v>
      </c>
      <c r="J2412" t="s">
        <v>8</v>
      </c>
      <c r="K2412" t="s">
        <v>102</v>
      </c>
      <c r="L2412" t="s">
        <v>1906</v>
      </c>
      <c r="M2412" t="s">
        <v>1501</v>
      </c>
      <c r="N2412">
        <v>0</v>
      </c>
      <c r="O2412" t="s">
        <v>47</v>
      </c>
      <c r="P2412">
        <v>12</v>
      </c>
      <c r="Q2412" t="s">
        <v>194</v>
      </c>
      <c r="R2412" t="s">
        <v>223</v>
      </c>
      <c r="S2412" t="s">
        <v>139</v>
      </c>
      <c r="T2412" t="s">
        <v>51</v>
      </c>
      <c r="U2412" t="s">
        <v>224</v>
      </c>
      <c r="V2412">
        <v>0.8</v>
      </c>
      <c r="W2412" s="1">
        <v>1258.4000000000003</v>
      </c>
      <c r="X2412">
        <v>1</v>
      </c>
      <c r="Y2412">
        <v>2.27</v>
      </c>
      <c r="Z2412">
        <v>4</v>
      </c>
      <c r="AA2412">
        <v>0.5675</v>
      </c>
      <c r="AB2412" s="2">
        <v>0</v>
      </c>
      <c r="AC2412" s="1">
        <v>0</v>
      </c>
      <c r="AD2412" s="7">
        <v>43528</v>
      </c>
      <c r="AE2412" s="7">
        <v>43528</v>
      </c>
      <c r="AF2412">
        <v>0</v>
      </c>
      <c r="AG2412" t="s">
        <v>53</v>
      </c>
      <c r="AH2412" s="2">
        <v>0</v>
      </c>
      <c r="AI2412" s="1">
        <v>0</v>
      </c>
      <c r="AJ2412" s="1">
        <v>0</v>
      </c>
      <c r="AK2412" s="60" t="str">
        <f>+IF(Tabla1[[#This Row],[REQUEST_TY]]="SR MANTENIMIENTO CORRECTIVO", "EMERGENCIA", "OTROS")</f>
        <v>EMERGENCIA</v>
      </c>
      <c r="AL2412" s="6" t="str">
        <f>+_xlfn.IFS(Tabla1[[#This Row],[Veces obj]]&lt;=1,"0-1",Tabla1[[#This Row],[Veces obj]]&lt;=2,"1-2",Tabla1[[#This Row],[Veces obj]]&lt;=3,"2-3",TRUE,"&gt;3")</f>
        <v>0-1</v>
      </c>
      <c r="AM2412" s="60" t="str">
        <f>+_xlfn.IFS(MONTH(Tabla1[[#This Row],[MES]])&lt;=3,"Q1",MONTH(Tabla1[[#This Row],[MES]])&lt;=6,"Q2",MONTH(Tabla1[[#This Row],[MES]])&lt;=9,"Q3",TRUE,"Q4")</f>
        <v>Q1</v>
      </c>
      <c r="AN2412" s="15" t="str">
        <f>+IFERROR(VLOOKUP(Tabla1[[#This Row],[CUENTA]],CTAS[],2,0),"OTROS")</f>
        <v>OTROS</v>
      </c>
      <c r="AP2412" s="15" t="str">
        <f>+IFERROR(VLOOKUP(Tabla1[[#This Row],[EMPLEADO]],IS[],3,0),"OTROS")</f>
        <v>OTROS</v>
      </c>
      <c r="AQ2412" s="15" t="str">
        <f>+IFERROR(VLOOKUP(Tabla1[[#This Row],[EMPLEADO]],IS[[NÓMINA]:[INGENIERO]],2,0),"OTROS")</f>
        <v>OTROS</v>
      </c>
    </row>
    <row r="2413" spans="1:43" x14ac:dyDescent="0.25">
      <c r="A2413" t="s">
        <v>7477</v>
      </c>
      <c r="B2413">
        <v>1</v>
      </c>
      <c r="C2413" t="s">
        <v>7801</v>
      </c>
      <c r="D2413" t="s">
        <v>38</v>
      </c>
      <c r="E2413" t="s">
        <v>725</v>
      </c>
      <c r="F2413" t="s">
        <v>7802</v>
      </c>
      <c r="G2413" s="17" t="s">
        <v>3013</v>
      </c>
      <c r="H2413" t="s">
        <v>220</v>
      </c>
      <c r="I2413" t="s">
        <v>43</v>
      </c>
      <c r="J2413" t="s">
        <v>8</v>
      </c>
      <c r="K2413" t="s">
        <v>102</v>
      </c>
      <c r="L2413" t="s">
        <v>1906</v>
      </c>
      <c r="M2413" t="s">
        <v>1501</v>
      </c>
      <c r="N2413">
        <v>0</v>
      </c>
      <c r="O2413" t="s">
        <v>47</v>
      </c>
      <c r="P2413">
        <v>14</v>
      </c>
      <c r="Q2413" t="s">
        <v>194</v>
      </c>
      <c r="R2413" t="s">
        <v>223</v>
      </c>
      <c r="S2413" t="s">
        <v>139</v>
      </c>
      <c r="T2413" t="s">
        <v>51</v>
      </c>
      <c r="U2413" t="s">
        <v>224</v>
      </c>
      <c r="V2413">
        <v>0.8</v>
      </c>
      <c r="W2413" s="1">
        <v>1258.4000000000003</v>
      </c>
      <c r="X2413">
        <v>1</v>
      </c>
      <c r="Y2413">
        <v>3.53</v>
      </c>
      <c r="Z2413">
        <v>4</v>
      </c>
      <c r="AA2413">
        <v>0.88249999999999995</v>
      </c>
      <c r="AB2413" s="2">
        <v>0</v>
      </c>
      <c r="AC2413" s="1">
        <v>0</v>
      </c>
      <c r="AD2413" s="7">
        <v>43528</v>
      </c>
      <c r="AE2413" s="7">
        <v>43528</v>
      </c>
      <c r="AF2413">
        <v>0</v>
      </c>
      <c r="AG2413" t="s">
        <v>53</v>
      </c>
      <c r="AH2413" s="2">
        <v>0</v>
      </c>
      <c r="AI2413" s="1">
        <v>0</v>
      </c>
      <c r="AJ2413" s="1">
        <v>0</v>
      </c>
      <c r="AK2413" s="60" t="str">
        <f>+IF(Tabla1[[#This Row],[REQUEST_TY]]="SR MANTENIMIENTO CORRECTIVO", "EMERGENCIA", "OTROS")</f>
        <v>EMERGENCIA</v>
      </c>
      <c r="AL2413" s="6" t="str">
        <f>+_xlfn.IFS(Tabla1[[#This Row],[Veces obj]]&lt;=1,"0-1",Tabla1[[#This Row],[Veces obj]]&lt;=2,"1-2",Tabla1[[#This Row],[Veces obj]]&lt;=3,"2-3",TRUE,"&gt;3")</f>
        <v>0-1</v>
      </c>
      <c r="AM2413" s="60" t="str">
        <f>+_xlfn.IFS(MONTH(Tabla1[[#This Row],[MES]])&lt;=3,"Q1",MONTH(Tabla1[[#This Row],[MES]])&lt;=6,"Q2",MONTH(Tabla1[[#This Row],[MES]])&lt;=9,"Q3",TRUE,"Q4")</f>
        <v>Q1</v>
      </c>
      <c r="AN2413" s="15" t="str">
        <f>+IFERROR(VLOOKUP(Tabla1[[#This Row],[CUENTA]],CTAS[],2,0),"OTROS")</f>
        <v>OTROS</v>
      </c>
      <c r="AP2413" s="15" t="str">
        <f>+IFERROR(VLOOKUP(Tabla1[[#This Row],[EMPLEADO]],IS[],3,0),"OTROS")</f>
        <v>OTROS</v>
      </c>
      <c r="AQ2413" s="15" t="str">
        <f>+IFERROR(VLOOKUP(Tabla1[[#This Row],[EMPLEADO]],IS[[NÓMINA]:[INGENIERO]],2,0),"OTROS")</f>
        <v>OTROS</v>
      </c>
    </row>
    <row r="2414" spans="1:43" x14ac:dyDescent="0.25">
      <c r="A2414" t="s">
        <v>7477</v>
      </c>
      <c r="B2414">
        <v>1</v>
      </c>
      <c r="C2414" t="s">
        <v>7803</v>
      </c>
      <c r="D2414" t="s">
        <v>38</v>
      </c>
      <c r="E2414" t="s">
        <v>725</v>
      </c>
      <c r="F2414" t="s">
        <v>7804</v>
      </c>
      <c r="G2414" s="17" t="s">
        <v>7805</v>
      </c>
      <c r="H2414" t="s">
        <v>58</v>
      </c>
      <c r="I2414" t="s">
        <v>43</v>
      </c>
      <c r="J2414" t="s">
        <v>8</v>
      </c>
      <c r="K2414" t="s">
        <v>59</v>
      </c>
      <c r="L2414" t="s">
        <v>1945</v>
      </c>
      <c r="M2414" t="s">
        <v>736</v>
      </c>
      <c r="N2414">
        <v>0</v>
      </c>
      <c r="O2414" t="s">
        <v>47</v>
      </c>
      <c r="P2414">
        <v>167</v>
      </c>
      <c r="Q2414" t="s">
        <v>48</v>
      </c>
      <c r="R2414" t="s">
        <v>223</v>
      </c>
      <c r="S2414" t="s">
        <v>139</v>
      </c>
      <c r="T2414" t="s">
        <v>51</v>
      </c>
      <c r="U2414" t="s">
        <v>353</v>
      </c>
      <c r="V2414">
        <v>1.1499999999999999</v>
      </c>
      <c r="W2414" s="1">
        <v>1808.95</v>
      </c>
      <c r="X2414">
        <v>1</v>
      </c>
      <c r="Y2414">
        <v>2.25</v>
      </c>
      <c r="Z2414">
        <v>4</v>
      </c>
      <c r="AA2414">
        <v>0.5625</v>
      </c>
      <c r="AB2414" s="2">
        <v>0</v>
      </c>
      <c r="AC2414" s="1">
        <v>0</v>
      </c>
      <c r="AD2414" s="7">
        <v>43531</v>
      </c>
      <c r="AE2414" s="7">
        <v>43531</v>
      </c>
      <c r="AF2414">
        <v>0</v>
      </c>
      <c r="AG2414" t="s">
        <v>53</v>
      </c>
      <c r="AH2414" s="2">
        <v>0</v>
      </c>
      <c r="AI2414" s="1">
        <v>0</v>
      </c>
      <c r="AJ2414" s="1">
        <v>0</v>
      </c>
      <c r="AK2414" s="60" t="str">
        <f>+IF(Tabla1[[#This Row],[REQUEST_TY]]="SR MANTENIMIENTO CORRECTIVO", "EMERGENCIA", "OTROS")</f>
        <v>EMERGENCIA</v>
      </c>
      <c r="AL2414" s="6" t="str">
        <f>+_xlfn.IFS(Tabla1[[#This Row],[Veces obj]]&lt;=1,"0-1",Tabla1[[#This Row],[Veces obj]]&lt;=2,"1-2",Tabla1[[#This Row],[Veces obj]]&lt;=3,"2-3",TRUE,"&gt;3")</f>
        <v>0-1</v>
      </c>
      <c r="AM2414" s="60" t="str">
        <f>+_xlfn.IFS(MONTH(Tabla1[[#This Row],[MES]])&lt;=3,"Q1",MONTH(Tabla1[[#This Row],[MES]])&lt;=6,"Q2",MONTH(Tabla1[[#This Row],[MES]])&lt;=9,"Q3",TRUE,"Q4")</f>
        <v>Q1</v>
      </c>
      <c r="AN2414" s="15" t="str">
        <f>+IFERROR(VLOOKUP(Tabla1[[#This Row],[CUENTA]],CTAS[],2,0),"OTROS")</f>
        <v>OTROS</v>
      </c>
      <c r="AP2414" s="15" t="str">
        <f>+IFERROR(VLOOKUP(Tabla1[[#This Row],[EMPLEADO]],IS[],3,0),"OTROS")</f>
        <v>OTROS</v>
      </c>
      <c r="AQ2414" s="15" t="str">
        <f>+IFERROR(VLOOKUP(Tabla1[[#This Row],[EMPLEADO]],IS[[NÓMINA]:[INGENIERO]],2,0),"OTROS")</f>
        <v>OTROS</v>
      </c>
    </row>
    <row r="2415" spans="1:43" x14ac:dyDescent="0.25">
      <c r="A2415" t="s">
        <v>7477</v>
      </c>
      <c r="B2415">
        <v>1</v>
      </c>
      <c r="C2415" t="s">
        <v>7806</v>
      </c>
      <c r="D2415" t="s">
        <v>38</v>
      </c>
      <c r="E2415" t="s">
        <v>1077</v>
      </c>
      <c r="F2415" t="s">
        <v>7807</v>
      </c>
      <c r="G2415" s="17" t="s">
        <v>2786</v>
      </c>
      <c r="H2415" t="s">
        <v>409</v>
      </c>
      <c r="I2415" t="s">
        <v>43</v>
      </c>
      <c r="J2415" t="s">
        <v>8</v>
      </c>
      <c r="K2415" t="s">
        <v>1521</v>
      </c>
      <c r="L2415" t="s">
        <v>2654</v>
      </c>
      <c r="M2415" t="s">
        <v>2809</v>
      </c>
      <c r="N2415">
        <v>0</v>
      </c>
      <c r="O2415" t="s">
        <v>47</v>
      </c>
      <c r="P2415">
        <v>7</v>
      </c>
      <c r="Q2415" t="s">
        <v>194</v>
      </c>
      <c r="R2415" t="s">
        <v>63</v>
      </c>
      <c r="S2415" t="s">
        <v>64</v>
      </c>
      <c r="T2415" t="s">
        <v>51</v>
      </c>
      <c r="U2415" t="s">
        <v>195</v>
      </c>
      <c r="V2415">
        <v>0.6</v>
      </c>
      <c r="W2415" s="1">
        <v>819</v>
      </c>
      <c r="X2415">
        <v>1</v>
      </c>
      <c r="Y2415">
        <v>2</v>
      </c>
      <c r="Z2415">
        <v>5</v>
      </c>
      <c r="AA2415">
        <v>0.4</v>
      </c>
      <c r="AB2415" s="2">
        <v>0</v>
      </c>
      <c r="AC2415" s="1">
        <v>0</v>
      </c>
      <c r="AD2415" s="7">
        <v>43528</v>
      </c>
      <c r="AE2415" s="7">
        <v>43528</v>
      </c>
      <c r="AF2415">
        <v>0</v>
      </c>
      <c r="AG2415" t="s">
        <v>53</v>
      </c>
      <c r="AH2415" s="2">
        <v>0</v>
      </c>
      <c r="AI2415" s="1">
        <v>0</v>
      </c>
      <c r="AJ2415" s="1">
        <v>0</v>
      </c>
      <c r="AK2415" s="60" t="str">
        <f>+IF(Tabla1[[#This Row],[REQUEST_TY]]="SR MANTENIMIENTO CORRECTIVO", "EMERGENCIA", "OTROS")</f>
        <v>EMERGENCIA</v>
      </c>
      <c r="AL2415" s="6" t="str">
        <f>+_xlfn.IFS(Tabla1[[#This Row],[Veces obj]]&lt;=1,"0-1",Tabla1[[#This Row],[Veces obj]]&lt;=2,"1-2",Tabla1[[#This Row],[Veces obj]]&lt;=3,"2-3",TRUE,"&gt;3")</f>
        <v>0-1</v>
      </c>
      <c r="AM2415" s="60" t="str">
        <f>+_xlfn.IFS(MONTH(Tabla1[[#This Row],[MES]])&lt;=3,"Q1",MONTH(Tabla1[[#This Row],[MES]])&lt;=6,"Q2",MONTH(Tabla1[[#This Row],[MES]])&lt;=9,"Q3",TRUE,"Q4")</f>
        <v>Q1</v>
      </c>
      <c r="AN2415" s="15" t="str">
        <f>+IFERROR(VLOOKUP(Tabla1[[#This Row],[CUENTA]],CTAS[],2,0),"OTROS")</f>
        <v>OTROS</v>
      </c>
      <c r="AP2415" s="15" t="str">
        <f>+IFERROR(VLOOKUP(Tabla1[[#This Row],[EMPLEADO]],IS[],3,0),"OTROS")</f>
        <v>OTROS</v>
      </c>
      <c r="AQ2415" s="15" t="str">
        <f>+IFERROR(VLOOKUP(Tabla1[[#This Row],[EMPLEADO]],IS[[NÓMINA]:[INGENIERO]],2,0),"OTROS")</f>
        <v>OTROS</v>
      </c>
    </row>
    <row r="2416" spans="1:43" x14ac:dyDescent="0.25">
      <c r="A2416" t="s">
        <v>7477</v>
      </c>
      <c r="B2416">
        <v>1</v>
      </c>
      <c r="C2416" t="s">
        <v>7808</v>
      </c>
      <c r="D2416" t="s">
        <v>38</v>
      </c>
      <c r="E2416" t="s">
        <v>85</v>
      </c>
      <c r="F2416" t="s">
        <v>7809</v>
      </c>
      <c r="G2416" s="17" t="s">
        <v>7579</v>
      </c>
      <c r="H2416" t="s">
        <v>308</v>
      </c>
      <c r="I2416" t="s">
        <v>43</v>
      </c>
      <c r="J2416" t="s">
        <v>8</v>
      </c>
      <c r="K2416" t="s">
        <v>495</v>
      </c>
      <c r="L2416" t="s">
        <v>496</v>
      </c>
      <c r="M2416" t="s">
        <v>46</v>
      </c>
      <c r="N2416">
        <v>0</v>
      </c>
      <c r="O2416" t="s">
        <v>47</v>
      </c>
      <c r="P2416">
        <v>5</v>
      </c>
      <c r="Q2416" t="s">
        <v>207</v>
      </c>
      <c r="R2416" t="s">
        <v>49</v>
      </c>
      <c r="S2416" t="s">
        <v>50</v>
      </c>
      <c r="T2416" t="s">
        <v>51</v>
      </c>
      <c r="U2416" t="s">
        <v>486</v>
      </c>
      <c r="V2416">
        <v>0</v>
      </c>
      <c r="W2416" s="1">
        <v>0</v>
      </c>
      <c r="X2416">
        <v>1</v>
      </c>
      <c r="Y2416">
        <v>1.38</v>
      </c>
      <c r="Z2416">
        <v>5</v>
      </c>
      <c r="AA2416">
        <v>0.27599999999999997</v>
      </c>
      <c r="AB2416" s="2">
        <v>0</v>
      </c>
      <c r="AC2416" s="1">
        <v>0</v>
      </c>
      <c r="AD2416" s="7">
        <v>43529</v>
      </c>
      <c r="AE2416" s="7">
        <v>43529</v>
      </c>
      <c r="AF2416">
        <v>0</v>
      </c>
      <c r="AG2416" t="s">
        <v>53</v>
      </c>
      <c r="AH2416" s="2">
        <v>0</v>
      </c>
      <c r="AI2416" s="1">
        <v>0</v>
      </c>
      <c r="AJ2416" s="1">
        <v>0</v>
      </c>
      <c r="AK2416" s="60" t="str">
        <f>+IF(Tabla1[[#This Row],[REQUEST_TY]]="SR MANTENIMIENTO CORRECTIVO", "EMERGENCIA", "OTROS")</f>
        <v>EMERGENCIA</v>
      </c>
      <c r="AL2416" s="6" t="str">
        <f>+_xlfn.IFS(Tabla1[[#This Row],[Veces obj]]&lt;=1,"0-1",Tabla1[[#This Row],[Veces obj]]&lt;=2,"1-2",Tabla1[[#This Row],[Veces obj]]&lt;=3,"2-3",TRUE,"&gt;3")</f>
        <v>0-1</v>
      </c>
      <c r="AM2416" s="60" t="str">
        <f>+_xlfn.IFS(MONTH(Tabla1[[#This Row],[MES]])&lt;=3,"Q1",MONTH(Tabla1[[#This Row],[MES]])&lt;=6,"Q2",MONTH(Tabla1[[#This Row],[MES]])&lt;=9,"Q3",TRUE,"Q4")</f>
        <v>Q1</v>
      </c>
      <c r="AN2416" s="15" t="str">
        <f>+IFERROR(VLOOKUP(Tabla1[[#This Row],[CUENTA]],CTAS[],2,0),"OTROS")</f>
        <v>OTROS</v>
      </c>
      <c r="AP2416" s="15" t="str">
        <f>+IFERROR(VLOOKUP(Tabla1[[#This Row],[EMPLEADO]],IS[],3,0),"OTROS")</f>
        <v>OTROS</v>
      </c>
      <c r="AQ2416" s="15" t="str">
        <f>+IFERROR(VLOOKUP(Tabla1[[#This Row],[EMPLEADO]],IS[[NÓMINA]:[INGENIERO]],2,0),"OTROS")</f>
        <v>OTROS</v>
      </c>
    </row>
    <row r="2417" spans="1:43" x14ac:dyDescent="0.25">
      <c r="A2417" t="s">
        <v>7477</v>
      </c>
      <c r="B2417">
        <v>1</v>
      </c>
      <c r="C2417" t="s">
        <v>7810</v>
      </c>
      <c r="D2417" t="s">
        <v>38</v>
      </c>
      <c r="E2417" t="s">
        <v>133</v>
      </c>
      <c r="F2417" t="s">
        <v>7811</v>
      </c>
      <c r="G2417" s="17" t="s">
        <v>2955</v>
      </c>
      <c r="H2417" t="s">
        <v>384</v>
      </c>
      <c r="I2417" t="s">
        <v>43</v>
      </c>
      <c r="J2417" t="s">
        <v>8</v>
      </c>
      <c r="K2417" t="s">
        <v>59</v>
      </c>
      <c r="L2417" t="s">
        <v>2686</v>
      </c>
      <c r="M2417" t="s">
        <v>2687</v>
      </c>
      <c r="N2417">
        <v>0</v>
      </c>
      <c r="O2417" t="s">
        <v>47</v>
      </c>
      <c r="P2417">
        <v>49</v>
      </c>
      <c r="Q2417" t="s">
        <v>82</v>
      </c>
      <c r="R2417" t="s">
        <v>138</v>
      </c>
      <c r="S2417" t="s">
        <v>139</v>
      </c>
      <c r="T2417" t="s">
        <v>51</v>
      </c>
      <c r="U2417" t="s">
        <v>140</v>
      </c>
      <c r="V2417">
        <v>1.1000000000000001</v>
      </c>
      <c r="W2417" s="1">
        <v>1730.3000000000004</v>
      </c>
      <c r="X2417">
        <v>1</v>
      </c>
      <c r="Y2417">
        <v>11.18</v>
      </c>
      <c r="Z2417">
        <v>4</v>
      </c>
      <c r="AA2417">
        <v>2.7949999999999999</v>
      </c>
      <c r="AB2417" s="2">
        <v>0.44874999999999998</v>
      </c>
      <c r="AC2417" s="1">
        <v>-705.88375000000008</v>
      </c>
      <c r="AD2417" s="7">
        <v>43529</v>
      </c>
      <c r="AE2417" s="7">
        <v>43530</v>
      </c>
      <c r="AF2417">
        <v>1</v>
      </c>
      <c r="AG2417" t="s">
        <v>53</v>
      </c>
      <c r="AH2417" s="2">
        <v>0</v>
      </c>
      <c r="AI2417" s="1">
        <v>0</v>
      </c>
      <c r="AJ2417" s="1">
        <v>0</v>
      </c>
      <c r="AK2417" s="60" t="str">
        <f>+IF(Tabla1[[#This Row],[REQUEST_TY]]="SR MANTENIMIENTO CORRECTIVO", "EMERGENCIA", "OTROS")</f>
        <v>EMERGENCIA</v>
      </c>
      <c r="AL2417" s="6" t="str">
        <f>+_xlfn.IFS(Tabla1[[#This Row],[Veces obj]]&lt;=1,"0-1",Tabla1[[#This Row],[Veces obj]]&lt;=2,"1-2",Tabla1[[#This Row],[Veces obj]]&lt;=3,"2-3",TRUE,"&gt;3")</f>
        <v>2-3</v>
      </c>
      <c r="AM2417" s="60" t="str">
        <f>+_xlfn.IFS(MONTH(Tabla1[[#This Row],[MES]])&lt;=3,"Q1",MONTH(Tabla1[[#This Row],[MES]])&lt;=6,"Q2",MONTH(Tabla1[[#This Row],[MES]])&lt;=9,"Q3",TRUE,"Q4")</f>
        <v>Q1</v>
      </c>
      <c r="AN2417" s="15" t="str">
        <f>+IFERROR(VLOOKUP(Tabla1[[#This Row],[CUENTA]],CTAS[],2,0),"OTROS")</f>
        <v>OTROS</v>
      </c>
      <c r="AP2417" s="15" t="str">
        <f>+IFERROR(VLOOKUP(Tabla1[[#This Row],[EMPLEADO]],IS[],3,0),"OTROS")</f>
        <v>OTROS</v>
      </c>
      <c r="AQ2417" s="15" t="str">
        <f>+IFERROR(VLOOKUP(Tabla1[[#This Row],[EMPLEADO]],IS[[NÓMINA]:[INGENIERO]],2,0),"OTROS")</f>
        <v>OTROS</v>
      </c>
    </row>
    <row r="2418" spans="1:43" x14ac:dyDescent="0.25">
      <c r="A2418" t="s">
        <v>7477</v>
      </c>
      <c r="B2418">
        <v>1</v>
      </c>
      <c r="C2418" t="s">
        <v>7812</v>
      </c>
      <c r="D2418" t="s">
        <v>38</v>
      </c>
      <c r="E2418" t="s">
        <v>76</v>
      </c>
      <c r="F2418" t="s">
        <v>7813</v>
      </c>
      <c r="G2418" s="17" t="s">
        <v>4247</v>
      </c>
      <c r="H2418" t="s">
        <v>58</v>
      </c>
      <c r="I2418" t="s">
        <v>43</v>
      </c>
      <c r="J2418" t="s">
        <v>8</v>
      </c>
      <c r="K2418" t="s">
        <v>59</v>
      </c>
      <c r="L2418" t="s">
        <v>2686</v>
      </c>
      <c r="M2418" t="s">
        <v>2687</v>
      </c>
      <c r="N2418">
        <v>0</v>
      </c>
      <c r="O2418" t="s">
        <v>47</v>
      </c>
      <c r="P2418">
        <v>56</v>
      </c>
      <c r="Q2418" t="s">
        <v>82</v>
      </c>
      <c r="R2418" t="s">
        <v>63</v>
      </c>
      <c r="S2418" t="s">
        <v>64</v>
      </c>
      <c r="T2418" t="s">
        <v>51</v>
      </c>
      <c r="U2418" t="s">
        <v>83</v>
      </c>
      <c r="V2418">
        <v>1.05</v>
      </c>
      <c r="W2418" s="1">
        <v>1433.25</v>
      </c>
      <c r="X2418">
        <v>1</v>
      </c>
      <c r="Y2418">
        <v>12.5</v>
      </c>
      <c r="Z2418">
        <v>5</v>
      </c>
      <c r="AA2418">
        <v>2.5</v>
      </c>
      <c r="AB2418" s="2">
        <v>0.375</v>
      </c>
      <c r="AC2418" s="1">
        <v>-511.875</v>
      </c>
      <c r="AD2418" s="7">
        <v>43529</v>
      </c>
      <c r="AE2418" s="7">
        <v>43530</v>
      </c>
      <c r="AF2418">
        <v>1</v>
      </c>
      <c r="AG2418" t="s">
        <v>53</v>
      </c>
      <c r="AH2418" s="2">
        <v>0</v>
      </c>
      <c r="AI2418" s="1">
        <v>0</v>
      </c>
      <c r="AJ2418" s="1">
        <v>0</v>
      </c>
      <c r="AK2418" s="60" t="str">
        <f>+IF(Tabla1[[#This Row],[REQUEST_TY]]="SR MANTENIMIENTO CORRECTIVO", "EMERGENCIA", "OTROS")</f>
        <v>EMERGENCIA</v>
      </c>
      <c r="AL2418" s="6" t="str">
        <f>+_xlfn.IFS(Tabla1[[#This Row],[Veces obj]]&lt;=1,"0-1",Tabla1[[#This Row],[Veces obj]]&lt;=2,"1-2",Tabla1[[#This Row],[Veces obj]]&lt;=3,"2-3",TRUE,"&gt;3")</f>
        <v>2-3</v>
      </c>
      <c r="AM2418" s="60" t="str">
        <f>+_xlfn.IFS(MONTH(Tabla1[[#This Row],[MES]])&lt;=3,"Q1",MONTH(Tabla1[[#This Row],[MES]])&lt;=6,"Q2",MONTH(Tabla1[[#This Row],[MES]])&lt;=9,"Q3",TRUE,"Q4")</f>
        <v>Q1</v>
      </c>
      <c r="AN2418" s="15" t="str">
        <f>+IFERROR(VLOOKUP(Tabla1[[#This Row],[CUENTA]],CTAS[],2,0),"OTROS")</f>
        <v>OTROS</v>
      </c>
      <c r="AP2418" s="15" t="str">
        <f>+IFERROR(VLOOKUP(Tabla1[[#This Row],[EMPLEADO]],IS[],3,0),"OTROS")</f>
        <v>OTROS</v>
      </c>
      <c r="AQ2418" s="15" t="str">
        <f>+IFERROR(VLOOKUP(Tabla1[[#This Row],[EMPLEADO]],IS[[NÓMINA]:[INGENIERO]],2,0),"OTROS")</f>
        <v>OTROS</v>
      </c>
    </row>
    <row r="2419" spans="1:43" x14ac:dyDescent="0.25">
      <c r="A2419" t="s">
        <v>7477</v>
      </c>
      <c r="B2419">
        <v>1</v>
      </c>
      <c r="C2419" t="s">
        <v>7814</v>
      </c>
      <c r="D2419" t="s">
        <v>38</v>
      </c>
      <c r="E2419" t="s">
        <v>217</v>
      </c>
      <c r="F2419" t="s">
        <v>7815</v>
      </c>
      <c r="G2419" s="17" t="s">
        <v>7816</v>
      </c>
      <c r="H2419" t="s">
        <v>253</v>
      </c>
      <c r="I2419" t="s">
        <v>43</v>
      </c>
      <c r="J2419" t="s">
        <v>8</v>
      </c>
      <c r="K2419" t="s">
        <v>59</v>
      </c>
      <c r="L2419" t="s">
        <v>1202</v>
      </c>
      <c r="M2419" t="s">
        <v>649</v>
      </c>
      <c r="N2419">
        <v>0</v>
      </c>
      <c r="O2419" t="s">
        <v>47</v>
      </c>
      <c r="P2419">
        <v>88</v>
      </c>
      <c r="Q2419" t="s">
        <v>48</v>
      </c>
      <c r="R2419" t="s">
        <v>223</v>
      </c>
      <c r="S2419" t="s">
        <v>139</v>
      </c>
      <c r="T2419" t="s">
        <v>51</v>
      </c>
      <c r="U2419" t="s">
        <v>353</v>
      </c>
      <c r="V2419">
        <v>1.1499999999999999</v>
      </c>
      <c r="W2419" s="1">
        <v>1808.95</v>
      </c>
      <c r="X2419">
        <v>1</v>
      </c>
      <c r="Y2419">
        <v>1.18</v>
      </c>
      <c r="Z2419">
        <v>4</v>
      </c>
      <c r="AA2419">
        <v>0.29499999999999998</v>
      </c>
      <c r="AB2419" s="2">
        <v>0</v>
      </c>
      <c r="AC2419" s="1">
        <v>0</v>
      </c>
      <c r="AD2419" s="7">
        <v>43528</v>
      </c>
      <c r="AE2419" s="7">
        <v>43528</v>
      </c>
      <c r="AF2419">
        <v>0</v>
      </c>
      <c r="AG2419" t="s">
        <v>53</v>
      </c>
      <c r="AH2419" s="2">
        <v>0</v>
      </c>
      <c r="AI2419" s="1">
        <v>0</v>
      </c>
      <c r="AJ2419" s="1">
        <v>0</v>
      </c>
      <c r="AK2419" s="60" t="str">
        <f>+IF(Tabla1[[#This Row],[REQUEST_TY]]="SR MANTENIMIENTO CORRECTIVO", "EMERGENCIA", "OTROS")</f>
        <v>EMERGENCIA</v>
      </c>
      <c r="AL2419" s="6" t="str">
        <f>+_xlfn.IFS(Tabla1[[#This Row],[Veces obj]]&lt;=1,"0-1",Tabla1[[#This Row],[Veces obj]]&lt;=2,"1-2",Tabla1[[#This Row],[Veces obj]]&lt;=3,"2-3",TRUE,"&gt;3")</f>
        <v>0-1</v>
      </c>
      <c r="AM2419" s="60" t="str">
        <f>+_xlfn.IFS(MONTH(Tabla1[[#This Row],[MES]])&lt;=3,"Q1",MONTH(Tabla1[[#This Row],[MES]])&lt;=6,"Q2",MONTH(Tabla1[[#This Row],[MES]])&lt;=9,"Q3",TRUE,"Q4")</f>
        <v>Q1</v>
      </c>
      <c r="AN2419" s="15" t="str">
        <f>+IFERROR(VLOOKUP(Tabla1[[#This Row],[CUENTA]],CTAS[],2,0),"OTROS")</f>
        <v>OTROS</v>
      </c>
      <c r="AP2419" s="15" t="str">
        <f>+IFERROR(VLOOKUP(Tabla1[[#This Row],[EMPLEADO]],IS[],3,0),"OTROS")</f>
        <v>OTROS</v>
      </c>
      <c r="AQ2419" s="15" t="str">
        <f>+IFERROR(VLOOKUP(Tabla1[[#This Row],[EMPLEADO]],IS[[NÓMINA]:[INGENIERO]],2,0),"OTROS")</f>
        <v>OTROS</v>
      </c>
    </row>
    <row r="2420" spans="1:43" x14ac:dyDescent="0.25">
      <c r="A2420" t="s">
        <v>7477</v>
      </c>
      <c r="B2420">
        <v>1</v>
      </c>
      <c r="C2420" t="s">
        <v>7817</v>
      </c>
      <c r="D2420" t="s">
        <v>38</v>
      </c>
      <c r="E2420" t="s">
        <v>725</v>
      </c>
      <c r="F2420" t="s">
        <v>7818</v>
      </c>
      <c r="G2420" s="17" t="s">
        <v>7819</v>
      </c>
      <c r="H2420" t="s">
        <v>691</v>
      </c>
      <c r="I2420" t="s">
        <v>43</v>
      </c>
      <c r="J2420" t="s">
        <v>8</v>
      </c>
      <c r="K2420" t="s">
        <v>59</v>
      </c>
      <c r="L2420" t="s">
        <v>6913</v>
      </c>
      <c r="M2420" t="s">
        <v>640</v>
      </c>
      <c r="N2420">
        <v>0</v>
      </c>
      <c r="O2420" t="s">
        <v>47</v>
      </c>
      <c r="P2420">
        <v>80</v>
      </c>
      <c r="Q2420" t="s">
        <v>48</v>
      </c>
      <c r="R2420" t="s">
        <v>223</v>
      </c>
      <c r="S2420" t="s">
        <v>139</v>
      </c>
      <c r="T2420" t="s">
        <v>51</v>
      </c>
      <c r="U2420" t="s">
        <v>353</v>
      </c>
      <c r="V2420">
        <v>1.1499999999999999</v>
      </c>
      <c r="W2420" s="1">
        <v>1808.95</v>
      </c>
      <c r="X2420">
        <v>1</v>
      </c>
      <c r="Y2420">
        <v>3.38</v>
      </c>
      <c r="Z2420">
        <v>4</v>
      </c>
      <c r="AA2420">
        <v>0.84499999999999997</v>
      </c>
      <c r="AB2420" s="2">
        <v>0</v>
      </c>
      <c r="AC2420" s="1">
        <v>0</v>
      </c>
      <c r="AD2420" s="7">
        <v>43528</v>
      </c>
      <c r="AE2420" s="7">
        <v>43528</v>
      </c>
      <c r="AF2420">
        <v>0</v>
      </c>
      <c r="AG2420" t="s">
        <v>53</v>
      </c>
      <c r="AH2420" s="2">
        <v>0</v>
      </c>
      <c r="AI2420" s="1">
        <v>0</v>
      </c>
      <c r="AJ2420" s="1">
        <v>0</v>
      </c>
      <c r="AK2420" s="60" t="str">
        <f>+IF(Tabla1[[#This Row],[REQUEST_TY]]="SR MANTENIMIENTO CORRECTIVO", "EMERGENCIA", "OTROS")</f>
        <v>EMERGENCIA</v>
      </c>
      <c r="AL2420" s="6" t="str">
        <f>+_xlfn.IFS(Tabla1[[#This Row],[Veces obj]]&lt;=1,"0-1",Tabla1[[#This Row],[Veces obj]]&lt;=2,"1-2",Tabla1[[#This Row],[Veces obj]]&lt;=3,"2-3",TRUE,"&gt;3")</f>
        <v>0-1</v>
      </c>
      <c r="AM2420" s="60" t="str">
        <f>+_xlfn.IFS(MONTH(Tabla1[[#This Row],[MES]])&lt;=3,"Q1",MONTH(Tabla1[[#This Row],[MES]])&lt;=6,"Q2",MONTH(Tabla1[[#This Row],[MES]])&lt;=9,"Q3",TRUE,"Q4")</f>
        <v>Q1</v>
      </c>
      <c r="AN2420" s="15" t="str">
        <f>+IFERROR(VLOOKUP(Tabla1[[#This Row],[CUENTA]],CTAS[],2,0),"OTROS")</f>
        <v>OTROS</v>
      </c>
      <c r="AP2420" s="15" t="str">
        <f>+IFERROR(VLOOKUP(Tabla1[[#This Row],[EMPLEADO]],IS[],3,0),"OTROS")</f>
        <v>OTROS</v>
      </c>
      <c r="AQ2420" s="15" t="str">
        <f>+IFERROR(VLOOKUP(Tabla1[[#This Row],[EMPLEADO]],IS[[NÓMINA]:[INGENIERO]],2,0),"OTROS")</f>
        <v>OTROS</v>
      </c>
    </row>
    <row r="2421" spans="1:43" x14ac:dyDescent="0.25">
      <c r="A2421" t="s">
        <v>7477</v>
      </c>
      <c r="B2421">
        <v>1</v>
      </c>
      <c r="C2421" t="s">
        <v>7820</v>
      </c>
      <c r="D2421" t="s">
        <v>38</v>
      </c>
      <c r="E2421" t="s">
        <v>39</v>
      </c>
      <c r="F2421" t="s">
        <v>7821</v>
      </c>
      <c r="G2421" s="17" t="s">
        <v>7822</v>
      </c>
      <c r="H2421" t="s">
        <v>784</v>
      </c>
      <c r="I2421" t="s">
        <v>43</v>
      </c>
      <c r="J2421" t="s">
        <v>8</v>
      </c>
      <c r="K2421" t="s">
        <v>117</v>
      </c>
      <c r="L2421" t="s">
        <v>7823</v>
      </c>
      <c r="M2421" t="s">
        <v>787</v>
      </c>
      <c r="N2421">
        <v>0</v>
      </c>
      <c r="O2421" t="s">
        <v>47</v>
      </c>
      <c r="P2421">
        <v>180</v>
      </c>
      <c r="Q2421" t="s">
        <v>48</v>
      </c>
      <c r="R2421" t="s">
        <v>49</v>
      </c>
      <c r="S2421" t="s">
        <v>50</v>
      </c>
      <c r="T2421" t="s">
        <v>51</v>
      </c>
      <c r="U2421" t="s">
        <v>52</v>
      </c>
      <c r="V2421">
        <v>1.05</v>
      </c>
      <c r="W2421" s="1">
        <v>750.75000000000011</v>
      </c>
      <c r="X2421">
        <v>1</v>
      </c>
      <c r="Y2421">
        <v>1.9</v>
      </c>
      <c r="Z2421">
        <v>5</v>
      </c>
      <c r="AA2421">
        <v>0.38</v>
      </c>
      <c r="AB2421" s="2">
        <v>0</v>
      </c>
      <c r="AC2421" s="1">
        <v>0</v>
      </c>
      <c r="AD2421" s="7">
        <v>43528</v>
      </c>
      <c r="AE2421" s="7">
        <v>43528</v>
      </c>
      <c r="AF2421">
        <v>0</v>
      </c>
      <c r="AG2421" t="s">
        <v>53</v>
      </c>
      <c r="AH2421" s="2">
        <v>0</v>
      </c>
      <c r="AI2421" s="1">
        <v>0</v>
      </c>
      <c r="AJ2421" s="1">
        <v>0</v>
      </c>
      <c r="AK2421" s="60" t="str">
        <f>+IF(Tabla1[[#This Row],[REQUEST_TY]]="SR MANTENIMIENTO CORRECTIVO", "EMERGENCIA", "OTROS")</f>
        <v>EMERGENCIA</v>
      </c>
      <c r="AL2421" s="6" t="str">
        <f>+_xlfn.IFS(Tabla1[[#This Row],[Veces obj]]&lt;=1,"0-1",Tabla1[[#This Row],[Veces obj]]&lt;=2,"1-2",Tabla1[[#This Row],[Veces obj]]&lt;=3,"2-3",TRUE,"&gt;3")</f>
        <v>0-1</v>
      </c>
      <c r="AM2421" s="60" t="str">
        <f>+_xlfn.IFS(MONTH(Tabla1[[#This Row],[MES]])&lt;=3,"Q1",MONTH(Tabla1[[#This Row],[MES]])&lt;=6,"Q2",MONTH(Tabla1[[#This Row],[MES]])&lt;=9,"Q3",TRUE,"Q4")</f>
        <v>Q1</v>
      </c>
      <c r="AN2421" s="15" t="str">
        <f>+IFERROR(VLOOKUP(Tabla1[[#This Row],[CUENTA]],CTAS[],2,0),"OTROS")</f>
        <v>OTROS</v>
      </c>
      <c r="AP2421" s="15" t="str">
        <f>+IFERROR(VLOOKUP(Tabla1[[#This Row],[EMPLEADO]],IS[],3,0),"OTROS")</f>
        <v>OTROS</v>
      </c>
      <c r="AQ2421" s="15" t="str">
        <f>+IFERROR(VLOOKUP(Tabla1[[#This Row],[EMPLEADO]],IS[[NÓMINA]:[INGENIERO]],2,0),"OTROS")</f>
        <v>OTROS</v>
      </c>
    </row>
    <row r="2422" spans="1:43" x14ac:dyDescent="0.25">
      <c r="A2422" t="s">
        <v>7477</v>
      </c>
      <c r="B2422">
        <v>1</v>
      </c>
      <c r="C2422" t="s">
        <v>7824</v>
      </c>
      <c r="D2422" t="s">
        <v>38</v>
      </c>
      <c r="E2422" t="s">
        <v>3400</v>
      </c>
      <c r="F2422" t="s">
        <v>7825</v>
      </c>
      <c r="G2422" s="17" t="s">
        <v>7826</v>
      </c>
      <c r="H2422" t="s">
        <v>484</v>
      </c>
      <c r="I2422" t="s">
        <v>43</v>
      </c>
      <c r="J2422" t="s">
        <v>8</v>
      </c>
      <c r="K2422" t="s">
        <v>2300</v>
      </c>
      <c r="L2422" t="s">
        <v>2779</v>
      </c>
      <c r="M2422" t="s">
        <v>94</v>
      </c>
      <c r="N2422">
        <v>1</v>
      </c>
      <c r="O2422" t="s">
        <v>47</v>
      </c>
      <c r="P2422">
        <v>203</v>
      </c>
      <c r="Q2422" t="s">
        <v>48</v>
      </c>
      <c r="R2422" t="s">
        <v>74</v>
      </c>
      <c r="S2422" t="s">
        <v>50</v>
      </c>
      <c r="T2422" t="s">
        <v>51</v>
      </c>
      <c r="U2422" t="s">
        <v>52</v>
      </c>
      <c r="V2422">
        <v>1.05</v>
      </c>
      <c r="W2422" s="1">
        <v>0</v>
      </c>
      <c r="X2422">
        <v>1</v>
      </c>
      <c r="Y2422">
        <v>0</v>
      </c>
      <c r="Z2422">
        <v>5</v>
      </c>
      <c r="AA2422">
        <v>0</v>
      </c>
      <c r="AB2422" s="2">
        <v>0</v>
      </c>
      <c r="AC2422" s="1">
        <v>0</v>
      </c>
      <c r="AD2422" s="7">
        <v>43528</v>
      </c>
      <c r="AE2422" s="7">
        <v>43528</v>
      </c>
      <c r="AF2422">
        <v>0</v>
      </c>
      <c r="AG2422" t="s">
        <v>53</v>
      </c>
      <c r="AH2422" s="2">
        <v>0</v>
      </c>
      <c r="AI2422" s="1">
        <v>0</v>
      </c>
      <c r="AJ2422" s="1">
        <v>0</v>
      </c>
      <c r="AK2422" s="60" t="str">
        <f>+IF(Tabla1[[#This Row],[REQUEST_TY]]="SR MANTENIMIENTO CORRECTIVO", "EMERGENCIA", "OTROS")</f>
        <v>EMERGENCIA</v>
      </c>
      <c r="AL2422" s="6" t="str">
        <f>+_xlfn.IFS(Tabla1[[#This Row],[Veces obj]]&lt;=1,"0-1",Tabla1[[#This Row],[Veces obj]]&lt;=2,"1-2",Tabla1[[#This Row],[Veces obj]]&lt;=3,"2-3",TRUE,"&gt;3")</f>
        <v>0-1</v>
      </c>
      <c r="AM2422" s="60" t="str">
        <f>+_xlfn.IFS(MONTH(Tabla1[[#This Row],[MES]])&lt;=3,"Q1",MONTH(Tabla1[[#This Row],[MES]])&lt;=6,"Q2",MONTH(Tabla1[[#This Row],[MES]])&lt;=9,"Q3",TRUE,"Q4")</f>
        <v>Q1</v>
      </c>
      <c r="AN2422" s="15" t="str">
        <f>+IFERROR(VLOOKUP(Tabla1[[#This Row],[CUENTA]],CTAS[],2,0),"OTROS")</f>
        <v>OTROS</v>
      </c>
      <c r="AP2422" s="15" t="str">
        <f>+IFERROR(VLOOKUP(Tabla1[[#This Row],[EMPLEADO]],IS[],3,0),"OTROS")</f>
        <v>OTROS</v>
      </c>
      <c r="AQ2422" s="15" t="str">
        <f>+IFERROR(VLOOKUP(Tabla1[[#This Row],[EMPLEADO]],IS[[NÓMINA]:[INGENIERO]],2,0),"OTROS")</f>
        <v>OTROS</v>
      </c>
    </row>
    <row r="2423" spans="1:43" x14ac:dyDescent="0.25">
      <c r="A2423" t="s">
        <v>7477</v>
      </c>
      <c r="B2423">
        <v>1</v>
      </c>
      <c r="C2423" t="s">
        <v>7827</v>
      </c>
      <c r="D2423" t="s">
        <v>38</v>
      </c>
      <c r="E2423" t="s">
        <v>275</v>
      </c>
      <c r="F2423" t="s">
        <v>7828</v>
      </c>
      <c r="G2423" s="17" t="s">
        <v>2485</v>
      </c>
      <c r="H2423" t="s">
        <v>568</v>
      </c>
      <c r="I2423" t="s">
        <v>43</v>
      </c>
      <c r="J2423" t="s">
        <v>8</v>
      </c>
      <c r="K2423" t="s">
        <v>2486</v>
      </c>
      <c r="L2423" t="s">
        <v>1442</v>
      </c>
      <c r="M2423" t="s">
        <v>932</v>
      </c>
      <c r="N2423">
        <v>0</v>
      </c>
      <c r="O2423" t="s">
        <v>47</v>
      </c>
      <c r="P2423">
        <v>18</v>
      </c>
      <c r="Q2423" t="s">
        <v>62</v>
      </c>
      <c r="R2423" t="s">
        <v>95</v>
      </c>
      <c r="S2423" t="s">
        <v>64</v>
      </c>
      <c r="T2423" t="s">
        <v>51</v>
      </c>
      <c r="U2423" t="s">
        <v>65</v>
      </c>
      <c r="V2423">
        <v>0.8</v>
      </c>
      <c r="W2423" s="1">
        <v>1092</v>
      </c>
      <c r="X2423">
        <v>1</v>
      </c>
      <c r="Y2423">
        <v>1.1399999999999999</v>
      </c>
      <c r="Z2423">
        <v>5</v>
      </c>
      <c r="AA2423">
        <v>0.22799999999999998</v>
      </c>
      <c r="AB2423" s="2">
        <v>0</v>
      </c>
      <c r="AC2423" s="1">
        <v>0</v>
      </c>
      <c r="AD2423" s="7">
        <v>43528</v>
      </c>
      <c r="AE2423" s="7">
        <v>43528</v>
      </c>
      <c r="AF2423">
        <v>0</v>
      </c>
      <c r="AG2423" t="s">
        <v>53</v>
      </c>
      <c r="AH2423" s="2">
        <v>0</v>
      </c>
      <c r="AI2423" s="1">
        <v>0</v>
      </c>
      <c r="AJ2423" s="1">
        <v>0</v>
      </c>
      <c r="AK2423" s="60" t="str">
        <f>+IF(Tabla1[[#This Row],[REQUEST_TY]]="SR MANTENIMIENTO CORRECTIVO", "EMERGENCIA", "OTROS")</f>
        <v>EMERGENCIA</v>
      </c>
      <c r="AL2423" s="6" t="str">
        <f>+_xlfn.IFS(Tabla1[[#This Row],[Veces obj]]&lt;=1,"0-1",Tabla1[[#This Row],[Veces obj]]&lt;=2,"1-2",Tabla1[[#This Row],[Veces obj]]&lt;=3,"2-3",TRUE,"&gt;3")</f>
        <v>0-1</v>
      </c>
      <c r="AM2423" s="60" t="str">
        <f>+_xlfn.IFS(MONTH(Tabla1[[#This Row],[MES]])&lt;=3,"Q1",MONTH(Tabla1[[#This Row],[MES]])&lt;=6,"Q2",MONTH(Tabla1[[#This Row],[MES]])&lt;=9,"Q3",TRUE,"Q4")</f>
        <v>Q1</v>
      </c>
      <c r="AN2423" s="15" t="str">
        <f>+IFERROR(VLOOKUP(Tabla1[[#This Row],[CUENTA]],CTAS[],2,0),"OTROS")</f>
        <v>OTROS</v>
      </c>
      <c r="AP2423" s="15" t="str">
        <f>+IFERROR(VLOOKUP(Tabla1[[#This Row],[EMPLEADO]],IS[],3,0),"OTROS")</f>
        <v>OTROS</v>
      </c>
      <c r="AQ2423" s="15" t="str">
        <f>+IFERROR(VLOOKUP(Tabla1[[#This Row],[EMPLEADO]],IS[[NÓMINA]:[INGENIERO]],2,0),"OTROS")</f>
        <v>OTROS</v>
      </c>
    </row>
    <row r="2424" spans="1:43" x14ac:dyDescent="0.25">
      <c r="A2424" t="s">
        <v>7477</v>
      </c>
      <c r="B2424">
        <v>1</v>
      </c>
      <c r="C2424" t="s">
        <v>7829</v>
      </c>
      <c r="D2424" t="s">
        <v>38</v>
      </c>
      <c r="E2424" t="s">
        <v>1015</v>
      </c>
      <c r="F2424" t="s">
        <v>7830</v>
      </c>
      <c r="G2424" s="17" t="s">
        <v>6366</v>
      </c>
      <c r="H2424" t="s">
        <v>471</v>
      </c>
      <c r="I2424" t="s">
        <v>43</v>
      </c>
      <c r="J2424" t="s">
        <v>8</v>
      </c>
      <c r="K2424" t="s">
        <v>59</v>
      </c>
      <c r="L2424" t="s">
        <v>780</v>
      </c>
      <c r="M2424" t="s">
        <v>310</v>
      </c>
      <c r="N2424">
        <v>0</v>
      </c>
      <c r="O2424" t="s">
        <v>47</v>
      </c>
      <c r="P2424">
        <v>14</v>
      </c>
      <c r="Q2424" t="s">
        <v>194</v>
      </c>
      <c r="R2424" t="s">
        <v>317</v>
      </c>
      <c r="S2424" t="s">
        <v>318</v>
      </c>
      <c r="T2424" t="s">
        <v>51</v>
      </c>
      <c r="U2424" t="s">
        <v>224</v>
      </c>
      <c r="V2424">
        <v>0.8</v>
      </c>
      <c r="W2424" s="1">
        <v>1258.4000000000003</v>
      </c>
      <c r="X2424">
        <v>1</v>
      </c>
      <c r="Y2424">
        <v>1.35</v>
      </c>
      <c r="Z2424">
        <v>4</v>
      </c>
      <c r="AA2424">
        <v>0.33750000000000002</v>
      </c>
      <c r="AB2424" s="2">
        <v>0</v>
      </c>
      <c r="AC2424" s="1">
        <v>0</v>
      </c>
      <c r="AD2424" s="7">
        <v>43528</v>
      </c>
      <c r="AE2424" s="7">
        <v>43528</v>
      </c>
      <c r="AF2424">
        <v>0</v>
      </c>
      <c r="AG2424" t="s">
        <v>53</v>
      </c>
      <c r="AH2424" s="2">
        <v>0</v>
      </c>
      <c r="AI2424" s="1">
        <v>0</v>
      </c>
      <c r="AJ2424" s="1">
        <v>0</v>
      </c>
      <c r="AK2424" s="60" t="str">
        <f>+IF(Tabla1[[#This Row],[REQUEST_TY]]="SR MANTENIMIENTO CORRECTIVO", "EMERGENCIA", "OTROS")</f>
        <v>EMERGENCIA</v>
      </c>
      <c r="AL2424" s="6" t="str">
        <f>+_xlfn.IFS(Tabla1[[#This Row],[Veces obj]]&lt;=1,"0-1",Tabla1[[#This Row],[Veces obj]]&lt;=2,"1-2",Tabla1[[#This Row],[Veces obj]]&lt;=3,"2-3",TRUE,"&gt;3")</f>
        <v>0-1</v>
      </c>
      <c r="AM2424" s="60" t="str">
        <f>+_xlfn.IFS(MONTH(Tabla1[[#This Row],[MES]])&lt;=3,"Q1",MONTH(Tabla1[[#This Row],[MES]])&lt;=6,"Q2",MONTH(Tabla1[[#This Row],[MES]])&lt;=9,"Q3",TRUE,"Q4")</f>
        <v>Q1</v>
      </c>
      <c r="AN2424" s="15" t="str">
        <f>+IFERROR(VLOOKUP(Tabla1[[#This Row],[CUENTA]],CTAS[],2,0),"OTROS")</f>
        <v>OTROS</v>
      </c>
      <c r="AP2424" s="15" t="str">
        <f>+IFERROR(VLOOKUP(Tabla1[[#This Row],[EMPLEADO]],IS[],3,0),"OTROS")</f>
        <v>OTROS</v>
      </c>
      <c r="AQ2424" s="15" t="str">
        <f>+IFERROR(VLOOKUP(Tabla1[[#This Row],[EMPLEADO]],IS[[NÓMINA]:[INGENIERO]],2,0),"OTROS")</f>
        <v>OTROS</v>
      </c>
    </row>
    <row r="2425" spans="1:43" x14ac:dyDescent="0.25">
      <c r="A2425" t="s">
        <v>7477</v>
      </c>
      <c r="B2425">
        <v>1</v>
      </c>
      <c r="C2425" t="s">
        <v>7831</v>
      </c>
      <c r="D2425" t="s">
        <v>38</v>
      </c>
      <c r="E2425" t="s">
        <v>76</v>
      </c>
      <c r="F2425" t="s">
        <v>7832</v>
      </c>
      <c r="G2425" s="17" t="s">
        <v>2690</v>
      </c>
      <c r="H2425" t="s">
        <v>471</v>
      </c>
      <c r="I2425" t="s">
        <v>43</v>
      </c>
      <c r="J2425" t="s">
        <v>8</v>
      </c>
      <c r="K2425" t="s">
        <v>59</v>
      </c>
      <c r="L2425" t="s">
        <v>2692</v>
      </c>
      <c r="M2425" t="s">
        <v>46</v>
      </c>
      <c r="N2425">
        <v>0</v>
      </c>
      <c r="O2425" t="s">
        <v>47</v>
      </c>
      <c r="P2425">
        <v>7</v>
      </c>
      <c r="Q2425" t="s">
        <v>194</v>
      </c>
      <c r="R2425" t="s">
        <v>63</v>
      </c>
      <c r="S2425" t="s">
        <v>64</v>
      </c>
      <c r="T2425" t="s">
        <v>51</v>
      </c>
      <c r="U2425" t="s">
        <v>195</v>
      </c>
      <c r="V2425">
        <v>0.6</v>
      </c>
      <c r="W2425" s="1">
        <v>819</v>
      </c>
      <c r="X2425">
        <v>1</v>
      </c>
      <c r="Y2425">
        <v>0.53</v>
      </c>
      <c r="Z2425">
        <v>5</v>
      </c>
      <c r="AA2425">
        <v>0.10600000000000001</v>
      </c>
      <c r="AB2425" s="2">
        <v>0</v>
      </c>
      <c r="AC2425" s="1">
        <v>0</v>
      </c>
      <c r="AD2425" s="7">
        <v>43530</v>
      </c>
      <c r="AE2425" s="7">
        <v>43530</v>
      </c>
      <c r="AF2425">
        <v>0</v>
      </c>
      <c r="AG2425" t="s">
        <v>53</v>
      </c>
      <c r="AH2425" s="2">
        <v>0</v>
      </c>
      <c r="AI2425" s="1">
        <v>0</v>
      </c>
      <c r="AJ2425" s="1">
        <v>0</v>
      </c>
      <c r="AK2425" s="60" t="str">
        <f>+IF(Tabla1[[#This Row],[REQUEST_TY]]="SR MANTENIMIENTO CORRECTIVO", "EMERGENCIA", "OTROS")</f>
        <v>EMERGENCIA</v>
      </c>
      <c r="AL2425" s="6" t="str">
        <f>+_xlfn.IFS(Tabla1[[#This Row],[Veces obj]]&lt;=1,"0-1",Tabla1[[#This Row],[Veces obj]]&lt;=2,"1-2",Tabla1[[#This Row],[Veces obj]]&lt;=3,"2-3",TRUE,"&gt;3")</f>
        <v>0-1</v>
      </c>
      <c r="AM2425" s="60" t="str">
        <f>+_xlfn.IFS(MONTH(Tabla1[[#This Row],[MES]])&lt;=3,"Q1",MONTH(Tabla1[[#This Row],[MES]])&lt;=6,"Q2",MONTH(Tabla1[[#This Row],[MES]])&lt;=9,"Q3",TRUE,"Q4")</f>
        <v>Q1</v>
      </c>
      <c r="AN2425" s="15" t="str">
        <f>+IFERROR(VLOOKUP(Tabla1[[#This Row],[CUENTA]],CTAS[],2,0),"OTROS")</f>
        <v>OTROS</v>
      </c>
      <c r="AP2425" s="15" t="str">
        <f>+IFERROR(VLOOKUP(Tabla1[[#This Row],[EMPLEADO]],IS[],3,0),"OTROS")</f>
        <v>OTROS</v>
      </c>
      <c r="AQ2425" s="15" t="str">
        <f>+IFERROR(VLOOKUP(Tabla1[[#This Row],[EMPLEADO]],IS[[NÓMINA]:[INGENIERO]],2,0),"OTROS")</f>
        <v>OTROS</v>
      </c>
    </row>
    <row r="2426" spans="1:43" x14ac:dyDescent="0.25">
      <c r="A2426" t="s">
        <v>7477</v>
      </c>
      <c r="B2426">
        <v>1</v>
      </c>
      <c r="C2426" t="s">
        <v>7833</v>
      </c>
      <c r="D2426" t="s">
        <v>38</v>
      </c>
      <c r="E2426" t="s">
        <v>894</v>
      </c>
      <c r="F2426" t="s">
        <v>7834</v>
      </c>
      <c r="G2426" s="17" t="s">
        <v>7500</v>
      </c>
      <c r="H2426" t="s">
        <v>213</v>
      </c>
      <c r="I2426" t="s">
        <v>43</v>
      </c>
      <c r="J2426" t="s">
        <v>8</v>
      </c>
      <c r="K2426" t="s">
        <v>7501</v>
      </c>
      <c r="L2426" t="s">
        <v>7502</v>
      </c>
      <c r="M2426" t="s">
        <v>215</v>
      </c>
      <c r="N2426">
        <v>0</v>
      </c>
      <c r="O2426" t="s">
        <v>47</v>
      </c>
      <c r="P2426">
        <v>14</v>
      </c>
      <c r="Q2426" t="s">
        <v>194</v>
      </c>
      <c r="R2426" t="s">
        <v>899</v>
      </c>
      <c r="S2426" t="s">
        <v>110</v>
      </c>
      <c r="T2426" t="s">
        <v>51</v>
      </c>
      <c r="U2426" t="s">
        <v>1885</v>
      </c>
      <c r="V2426">
        <v>1.05</v>
      </c>
      <c r="W2426" s="1">
        <v>2252.25</v>
      </c>
      <c r="X2426">
        <v>1</v>
      </c>
      <c r="Y2426">
        <v>0.65</v>
      </c>
      <c r="Z2426">
        <v>3</v>
      </c>
      <c r="AA2426">
        <v>0.21666666666666667</v>
      </c>
      <c r="AB2426" s="2">
        <v>0</v>
      </c>
      <c r="AC2426" s="1">
        <v>0</v>
      </c>
      <c r="AD2426" s="7">
        <v>43532</v>
      </c>
      <c r="AE2426" s="7">
        <v>43532</v>
      </c>
      <c r="AF2426">
        <v>0</v>
      </c>
      <c r="AG2426" t="s">
        <v>53</v>
      </c>
      <c r="AH2426" s="2">
        <v>0</v>
      </c>
      <c r="AI2426" s="1">
        <v>0</v>
      </c>
      <c r="AJ2426" s="1">
        <v>0</v>
      </c>
      <c r="AK2426" s="60" t="str">
        <f>+IF(Tabla1[[#This Row],[REQUEST_TY]]="SR MANTENIMIENTO CORRECTIVO", "EMERGENCIA", "OTROS")</f>
        <v>EMERGENCIA</v>
      </c>
      <c r="AL2426" s="6" t="str">
        <f>+_xlfn.IFS(Tabla1[[#This Row],[Veces obj]]&lt;=1,"0-1",Tabla1[[#This Row],[Veces obj]]&lt;=2,"1-2",Tabla1[[#This Row],[Veces obj]]&lt;=3,"2-3",TRUE,"&gt;3")</f>
        <v>0-1</v>
      </c>
      <c r="AM2426" s="60" t="str">
        <f>+_xlfn.IFS(MONTH(Tabla1[[#This Row],[MES]])&lt;=3,"Q1",MONTH(Tabla1[[#This Row],[MES]])&lt;=6,"Q2",MONTH(Tabla1[[#This Row],[MES]])&lt;=9,"Q3",TRUE,"Q4")</f>
        <v>Q1</v>
      </c>
      <c r="AN2426" s="15" t="str">
        <f>+IFERROR(VLOOKUP(Tabla1[[#This Row],[CUENTA]],CTAS[],2,0),"OTROS")</f>
        <v>OTROS</v>
      </c>
      <c r="AP2426" s="15" t="str">
        <f>+IFERROR(VLOOKUP(Tabla1[[#This Row],[EMPLEADO]],IS[],3,0),"OTROS")</f>
        <v>OTROS</v>
      </c>
      <c r="AQ2426" s="15" t="str">
        <f>+IFERROR(VLOOKUP(Tabla1[[#This Row],[EMPLEADO]],IS[[NÓMINA]:[INGENIERO]],2,0),"OTROS")</f>
        <v>OTROS</v>
      </c>
    </row>
    <row r="2427" spans="1:43" x14ac:dyDescent="0.25">
      <c r="A2427" t="s">
        <v>7477</v>
      </c>
      <c r="B2427">
        <v>1</v>
      </c>
      <c r="C2427" t="s">
        <v>7835</v>
      </c>
      <c r="D2427" t="s">
        <v>38</v>
      </c>
      <c r="E2427" t="s">
        <v>133</v>
      </c>
      <c r="F2427" t="s">
        <v>7836</v>
      </c>
      <c r="G2427" s="17" t="s">
        <v>7837</v>
      </c>
      <c r="H2427" t="s">
        <v>204</v>
      </c>
      <c r="I2427" t="s">
        <v>43</v>
      </c>
      <c r="J2427" t="s">
        <v>8</v>
      </c>
      <c r="K2427" t="s">
        <v>966</v>
      </c>
      <c r="L2427" t="s">
        <v>7838</v>
      </c>
      <c r="M2427" t="s">
        <v>761</v>
      </c>
      <c r="N2427">
        <v>0</v>
      </c>
      <c r="O2427" t="s">
        <v>47</v>
      </c>
      <c r="P2427">
        <v>2650</v>
      </c>
      <c r="Q2427" t="s">
        <v>48</v>
      </c>
      <c r="R2427" t="s">
        <v>138</v>
      </c>
      <c r="S2427" t="s">
        <v>139</v>
      </c>
      <c r="T2427" t="s">
        <v>208</v>
      </c>
      <c r="U2427" t="s">
        <v>353</v>
      </c>
      <c r="V2427">
        <v>1.1499999999999999</v>
      </c>
      <c r="W2427" s="1">
        <v>1808.95</v>
      </c>
      <c r="X2427">
        <v>1</v>
      </c>
      <c r="Y2427">
        <v>5.3</v>
      </c>
      <c r="Z2427">
        <v>6</v>
      </c>
      <c r="AA2427">
        <v>0.8833333333333333</v>
      </c>
      <c r="AB2427" s="2">
        <v>0</v>
      </c>
      <c r="AC2427" s="1">
        <v>0</v>
      </c>
      <c r="AD2427" s="7">
        <v>43528</v>
      </c>
      <c r="AE2427" s="7">
        <v>43528</v>
      </c>
      <c r="AF2427">
        <v>0</v>
      </c>
      <c r="AG2427" t="s">
        <v>53</v>
      </c>
      <c r="AH2427" s="2">
        <v>0</v>
      </c>
      <c r="AI2427" s="1">
        <v>0</v>
      </c>
      <c r="AJ2427" s="1">
        <v>0</v>
      </c>
      <c r="AK2427" s="60" t="str">
        <f>+IF(Tabla1[[#This Row],[REQUEST_TY]]="SR MANTENIMIENTO CORRECTIVO", "EMERGENCIA", "OTROS")</f>
        <v>EMERGENCIA</v>
      </c>
      <c r="AL2427" s="6" t="str">
        <f>+_xlfn.IFS(Tabla1[[#This Row],[Veces obj]]&lt;=1,"0-1",Tabla1[[#This Row],[Veces obj]]&lt;=2,"1-2",Tabla1[[#This Row],[Veces obj]]&lt;=3,"2-3",TRUE,"&gt;3")</f>
        <v>0-1</v>
      </c>
      <c r="AM2427" s="60" t="str">
        <f>+_xlfn.IFS(MONTH(Tabla1[[#This Row],[MES]])&lt;=3,"Q1",MONTH(Tabla1[[#This Row],[MES]])&lt;=6,"Q2",MONTH(Tabla1[[#This Row],[MES]])&lt;=9,"Q3",TRUE,"Q4")</f>
        <v>Q1</v>
      </c>
      <c r="AN2427" s="15" t="str">
        <f>+IFERROR(VLOOKUP(Tabla1[[#This Row],[CUENTA]],CTAS[],2,0),"OTROS")</f>
        <v>OTROS</v>
      </c>
      <c r="AP2427" s="15" t="str">
        <f>+IFERROR(VLOOKUP(Tabla1[[#This Row],[EMPLEADO]],IS[],3,0),"OTROS")</f>
        <v>OTROS</v>
      </c>
      <c r="AQ2427" s="15" t="str">
        <f>+IFERROR(VLOOKUP(Tabla1[[#This Row],[EMPLEADO]],IS[[NÓMINA]:[INGENIERO]],2,0),"OTROS")</f>
        <v>OTROS</v>
      </c>
    </row>
    <row r="2428" spans="1:43" x14ac:dyDescent="0.25">
      <c r="A2428" t="s">
        <v>7477</v>
      </c>
      <c r="B2428">
        <v>1</v>
      </c>
      <c r="C2428" t="s">
        <v>7839</v>
      </c>
      <c r="D2428" t="s">
        <v>38</v>
      </c>
      <c r="E2428" t="s">
        <v>725</v>
      </c>
      <c r="F2428" t="s">
        <v>7840</v>
      </c>
      <c r="G2428" s="17" t="s">
        <v>1860</v>
      </c>
      <c r="H2428" t="s">
        <v>691</v>
      </c>
      <c r="I2428" t="s">
        <v>43</v>
      </c>
      <c r="J2428" t="s">
        <v>8</v>
      </c>
      <c r="K2428" t="s">
        <v>102</v>
      </c>
      <c r="L2428" t="s">
        <v>753</v>
      </c>
      <c r="M2428" t="s">
        <v>215</v>
      </c>
      <c r="N2428">
        <v>0</v>
      </c>
      <c r="O2428" t="s">
        <v>47</v>
      </c>
      <c r="P2428">
        <v>5</v>
      </c>
      <c r="Q2428" t="s">
        <v>207</v>
      </c>
      <c r="R2428" t="s">
        <v>223</v>
      </c>
      <c r="S2428" t="s">
        <v>139</v>
      </c>
      <c r="T2428" t="s">
        <v>51</v>
      </c>
      <c r="U2428" t="s">
        <v>879</v>
      </c>
      <c r="V2428">
        <v>0.6</v>
      </c>
      <c r="W2428" s="1">
        <v>943.80000000000007</v>
      </c>
      <c r="X2428">
        <v>1</v>
      </c>
      <c r="Y2428">
        <v>4.8499999999999996</v>
      </c>
      <c r="Z2428">
        <v>4</v>
      </c>
      <c r="AA2428">
        <v>1.2124999999999999</v>
      </c>
      <c r="AB2428" s="2">
        <v>5.3124999999999978E-2</v>
      </c>
      <c r="AC2428" s="1">
        <v>-83.565624999999983</v>
      </c>
      <c r="AD2428" s="7">
        <v>43528</v>
      </c>
      <c r="AE2428" s="7">
        <v>43529</v>
      </c>
      <c r="AF2428">
        <v>1</v>
      </c>
      <c r="AG2428" t="s">
        <v>53</v>
      </c>
      <c r="AH2428" s="2">
        <v>0</v>
      </c>
      <c r="AI2428" s="1">
        <v>0</v>
      </c>
      <c r="AJ2428" s="1">
        <v>0</v>
      </c>
      <c r="AK2428" s="60" t="str">
        <f>+IF(Tabla1[[#This Row],[REQUEST_TY]]="SR MANTENIMIENTO CORRECTIVO", "EMERGENCIA", "OTROS")</f>
        <v>EMERGENCIA</v>
      </c>
      <c r="AL2428" s="6" t="str">
        <f>+_xlfn.IFS(Tabla1[[#This Row],[Veces obj]]&lt;=1,"0-1",Tabla1[[#This Row],[Veces obj]]&lt;=2,"1-2",Tabla1[[#This Row],[Veces obj]]&lt;=3,"2-3",TRUE,"&gt;3")</f>
        <v>1-2</v>
      </c>
      <c r="AM2428" s="60" t="str">
        <f>+_xlfn.IFS(MONTH(Tabla1[[#This Row],[MES]])&lt;=3,"Q1",MONTH(Tabla1[[#This Row],[MES]])&lt;=6,"Q2",MONTH(Tabla1[[#This Row],[MES]])&lt;=9,"Q3",TRUE,"Q4")</f>
        <v>Q1</v>
      </c>
      <c r="AN2428" s="15" t="str">
        <f>+IFERROR(VLOOKUP(Tabla1[[#This Row],[CUENTA]],CTAS[],2,0),"OTROS")</f>
        <v>OTROS</v>
      </c>
      <c r="AP2428" s="15" t="str">
        <f>+IFERROR(VLOOKUP(Tabla1[[#This Row],[EMPLEADO]],IS[],3,0),"OTROS")</f>
        <v>OTROS</v>
      </c>
      <c r="AQ2428" s="15" t="str">
        <f>+IFERROR(VLOOKUP(Tabla1[[#This Row],[EMPLEADO]],IS[[NÓMINA]:[INGENIERO]],2,0),"OTROS")</f>
        <v>OTROS</v>
      </c>
    </row>
    <row r="2429" spans="1:43" x14ac:dyDescent="0.25">
      <c r="A2429" t="s">
        <v>7477</v>
      </c>
      <c r="B2429">
        <v>1</v>
      </c>
      <c r="C2429" t="s">
        <v>7841</v>
      </c>
      <c r="D2429" t="s">
        <v>38</v>
      </c>
      <c r="E2429" t="s">
        <v>39</v>
      </c>
      <c r="F2429" t="s">
        <v>7842</v>
      </c>
      <c r="G2429" s="17" t="s">
        <v>6484</v>
      </c>
      <c r="H2429" t="s">
        <v>79</v>
      </c>
      <c r="I2429" t="s">
        <v>43</v>
      </c>
      <c r="J2429" t="s">
        <v>8</v>
      </c>
      <c r="K2429" t="s">
        <v>6485</v>
      </c>
      <c r="L2429" t="s">
        <v>6486</v>
      </c>
      <c r="M2429" t="s">
        <v>951</v>
      </c>
      <c r="N2429">
        <v>0</v>
      </c>
      <c r="O2429" t="s">
        <v>47</v>
      </c>
      <c r="P2429">
        <v>14</v>
      </c>
      <c r="Q2429" t="s">
        <v>194</v>
      </c>
      <c r="R2429" t="s">
        <v>49</v>
      </c>
      <c r="S2429" t="s">
        <v>50</v>
      </c>
      <c r="T2429" t="s">
        <v>208</v>
      </c>
      <c r="U2429" t="s">
        <v>444</v>
      </c>
      <c r="V2429">
        <v>0</v>
      </c>
      <c r="W2429" s="1">
        <v>0</v>
      </c>
      <c r="X2429">
        <v>1</v>
      </c>
      <c r="Y2429">
        <v>0.9</v>
      </c>
      <c r="Z2429">
        <v>9</v>
      </c>
      <c r="AA2429">
        <v>0.1</v>
      </c>
      <c r="AB2429" s="2">
        <v>0</v>
      </c>
      <c r="AC2429" s="1">
        <v>0</v>
      </c>
      <c r="AD2429" s="7">
        <v>43528</v>
      </c>
      <c r="AE2429" s="7">
        <v>43528</v>
      </c>
      <c r="AF2429">
        <v>0</v>
      </c>
      <c r="AG2429" t="s">
        <v>53</v>
      </c>
      <c r="AH2429" s="2">
        <v>0</v>
      </c>
      <c r="AI2429" s="1">
        <v>0</v>
      </c>
      <c r="AJ2429" s="1">
        <v>0</v>
      </c>
      <c r="AK2429" s="60" t="str">
        <f>+IF(Tabla1[[#This Row],[REQUEST_TY]]="SR MANTENIMIENTO CORRECTIVO", "EMERGENCIA", "OTROS")</f>
        <v>EMERGENCIA</v>
      </c>
      <c r="AL2429" s="6" t="str">
        <f>+_xlfn.IFS(Tabla1[[#This Row],[Veces obj]]&lt;=1,"0-1",Tabla1[[#This Row],[Veces obj]]&lt;=2,"1-2",Tabla1[[#This Row],[Veces obj]]&lt;=3,"2-3",TRUE,"&gt;3")</f>
        <v>0-1</v>
      </c>
      <c r="AM2429" s="60" t="str">
        <f>+_xlfn.IFS(MONTH(Tabla1[[#This Row],[MES]])&lt;=3,"Q1",MONTH(Tabla1[[#This Row],[MES]])&lt;=6,"Q2",MONTH(Tabla1[[#This Row],[MES]])&lt;=9,"Q3",TRUE,"Q4")</f>
        <v>Q1</v>
      </c>
      <c r="AN2429" s="15" t="str">
        <f>+IFERROR(VLOOKUP(Tabla1[[#This Row],[CUENTA]],CTAS[],2,0),"OTROS")</f>
        <v>OTROS</v>
      </c>
      <c r="AP2429" s="15" t="str">
        <f>+IFERROR(VLOOKUP(Tabla1[[#This Row],[EMPLEADO]],IS[],3,0),"OTROS")</f>
        <v>OTROS</v>
      </c>
      <c r="AQ2429" s="15" t="str">
        <f>+IFERROR(VLOOKUP(Tabla1[[#This Row],[EMPLEADO]],IS[[NÓMINA]:[INGENIERO]],2,0),"OTROS")</f>
        <v>OTROS</v>
      </c>
    </row>
    <row r="2430" spans="1:43" x14ac:dyDescent="0.25">
      <c r="A2430" t="s">
        <v>7477</v>
      </c>
      <c r="B2430">
        <v>1</v>
      </c>
      <c r="C2430" t="s">
        <v>7843</v>
      </c>
      <c r="D2430" t="s">
        <v>38</v>
      </c>
      <c r="E2430" t="s">
        <v>2243</v>
      </c>
      <c r="F2430" t="s">
        <v>7844</v>
      </c>
      <c r="G2430" s="17" t="s">
        <v>2245</v>
      </c>
      <c r="H2430" t="s">
        <v>136</v>
      </c>
      <c r="I2430" t="s">
        <v>43</v>
      </c>
      <c r="J2430" t="s">
        <v>8</v>
      </c>
      <c r="K2430" t="s">
        <v>2246</v>
      </c>
      <c r="L2430" t="s">
        <v>2247</v>
      </c>
      <c r="M2430" t="s">
        <v>736</v>
      </c>
      <c r="N2430">
        <v>0</v>
      </c>
      <c r="O2430" t="s">
        <v>47</v>
      </c>
      <c r="P2430">
        <v>35</v>
      </c>
      <c r="Q2430" t="s">
        <v>82</v>
      </c>
      <c r="R2430" t="s">
        <v>440</v>
      </c>
      <c r="S2430" t="s">
        <v>139</v>
      </c>
      <c r="T2430" t="s">
        <v>51</v>
      </c>
      <c r="U2430" t="s">
        <v>140</v>
      </c>
      <c r="V2430">
        <v>1.1000000000000001</v>
      </c>
      <c r="W2430" s="1">
        <v>1730.3000000000004</v>
      </c>
      <c r="X2430">
        <v>1</v>
      </c>
      <c r="Y2430">
        <v>5.39</v>
      </c>
      <c r="Z2430">
        <v>4</v>
      </c>
      <c r="AA2430">
        <v>1.3474999999999999</v>
      </c>
      <c r="AB2430" s="2">
        <v>8.687499999999998E-2</v>
      </c>
      <c r="AC2430" s="1">
        <v>-136.65437499999999</v>
      </c>
      <c r="AD2430" s="7">
        <v>43535</v>
      </c>
      <c r="AE2430" s="7">
        <v>43535</v>
      </c>
      <c r="AF2430">
        <v>0</v>
      </c>
      <c r="AG2430" t="s">
        <v>53</v>
      </c>
      <c r="AH2430" s="2">
        <v>0</v>
      </c>
      <c r="AI2430" s="1">
        <v>0</v>
      </c>
      <c r="AJ2430" s="1">
        <v>0</v>
      </c>
      <c r="AK2430" s="60" t="str">
        <f>+IF(Tabla1[[#This Row],[REQUEST_TY]]="SR MANTENIMIENTO CORRECTIVO", "EMERGENCIA", "OTROS")</f>
        <v>EMERGENCIA</v>
      </c>
      <c r="AL2430" s="6" t="str">
        <f>+_xlfn.IFS(Tabla1[[#This Row],[Veces obj]]&lt;=1,"0-1",Tabla1[[#This Row],[Veces obj]]&lt;=2,"1-2",Tabla1[[#This Row],[Veces obj]]&lt;=3,"2-3",TRUE,"&gt;3")</f>
        <v>1-2</v>
      </c>
      <c r="AM2430" s="60" t="str">
        <f>+_xlfn.IFS(MONTH(Tabla1[[#This Row],[MES]])&lt;=3,"Q1",MONTH(Tabla1[[#This Row],[MES]])&lt;=6,"Q2",MONTH(Tabla1[[#This Row],[MES]])&lt;=9,"Q3",TRUE,"Q4")</f>
        <v>Q1</v>
      </c>
      <c r="AN2430" s="15" t="str">
        <f>+IFERROR(VLOOKUP(Tabla1[[#This Row],[CUENTA]],CTAS[],2,0),"OTROS")</f>
        <v>OTROS</v>
      </c>
      <c r="AP2430" s="15" t="str">
        <f>+IFERROR(VLOOKUP(Tabla1[[#This Row],[EMPLEADO]],IS[],3,0),"OTROS")</f>
        <v>OTROS</v>
      </c>
      <c r="AQ2430" s="15" t="str">
        <f>+IFERROR(VLOOKUP(Tabla1[[#This Row],[EMPLEADO]],IS[[NÓMINA]:[INGENIERO]],2,0),"OTROS")</f>
        <v>OTROS</v>
      </c>
    </row>
    <row r="2431" spans="1:43" x14ac:dyDescent="0.25">
      <c r="A2431" t="s">
        <v>7477</v>
      </c>
      <c r="B2431">
        <v>1</v>
      </c>
      <c r="C2431" t="s">
        <v>7845</v>
      </c>
      <c r="D2431" t="s">
        <v>38</v>
      </c>
      <c r="E2431" t="s">
        <v>894</v>
      </c>
      <c r="F2431" t="s">
        <v>7846</v>
      </c>
      <c r="G2431" s="17" t="s">
        <v>896</v>
      </c>
      <c r="H2431" t="s">
        <v>136</v>
      </c>
      <c r="I2431" t="s">
        <v>43</v>
      </c>
      <c r="J2431" t="s">
        <v>8</v>
      </c>
      <c r="K2431" t="s">
        <v>897</v>
      </c>
      <c r="L2431" t="s">
        <v>898</v>
      </c>
      <c r="M2431" t="s">
        <v>222</v>
      </c>
      <c r="N2431">
        <v>0</v>
      </c>
      <c r="O2431" t="s">
        <v>47</v>
      </c>
      <c r="P2431">
        <v>33</v>
      </c>
      <c r="Q2431" t="s">
        <v>82</v>
      </c>
      <c r="R2431" t="s">
        <v>899</v>
      </c>
      <c r="S2431" t="s">
        <v>110</v>
      </c>
      <c r="T2431" t="s">
        <v>51</v>
      </c>
      <c r="U2431" t="s">
        <v>3326</v>
      </c>
      <c r="V2431">
        <v>1.1499999999999999</v>
      </c>
      <c r="W2431" s="1">
        <v>2466.75</v>
      </c>
      <c r="X2431">
        <v>1</v>
      </c>
      <c r="Y2431">
        <v>1.2</v>
      </c>
      <c r="Z2431">
        <v>3</v>
      </c>
      <c r="AA2431">
        <v>0.39999999999999997</v>
      </c>
      <c r="AB2431" s="2">
        <v>0</v>
      </c>
      <c r="AC2431" s="1">
        <v>0</v>
      </c>
      <c r="AD2431" s="7">
        <v>43528</v>
      </c>
      <c r="AE2431" s="7">
        <v>43529</v>
      </c>
      <c r="AF2431">
        <v>1</v>
      </c>
      <c r="AG2431" t="s">
        <v>53</v>
      </c>
      <c r="AH2431" s="2">
        <v>0</v>
      </c>
      <c r="AI2431" s="1">
        <v>0</v>
      </c>
      <c r="AJ2431" s="1">
        <v>0</v>
      </c>
      <c r="AK2431" s="60" t="str">
        <f>+IF(Tabla1[[#This Row],[REQUEST_TY]]="SR MANTENIMIENTO CORRECTIVO", "EMERGENCIA", "OTROS")</f>
        <v>EMERGENCIA</v>
      </c>
      <c r="AL2431" s="6" t="str">
        <f>+_xlfn.IFS(Tabla1[[#This Row],[Veces obj]]&lt;=1,"0-1",Tabla1[[#This Row],[Veces obj]]&lt;=2,"1-2",Tabla1[[#This Row],[Veces obj]]&lt;=3,"2-3",TRUE,"&gt;3")</f>
        <v>0-1</v>
      </c>
      <c r="AM2431" s="60" t="str">
        <f>+_xlfn.IFS(MONTH(Tabla1[[#This Row],[MES]])&lt;=3,"Q1",MONTH(Tabla1[[#This Row],[MES]])&lt;=6,"Q2",MONTH(Tabla1[[#This Row],[MES]])&lt;=9,"Q3",TRUE,"Q4")</f>
        <v>Q1</v>
      </c>
      <c r="AN2431" s="15" t="str">
        <f>+IFERROR(VLOOKUP(Tabla1[[#This Row],[CUENTA]],CTAS[],2,0),"OTROS")</f>
        <v>OTROS</v>
      </c>
      <c r="AP2431" s="15" t="str">
        <f>+IFERROR(VLOOKUP(Tabla1[[#This Row],[EMPLEADO]],IS[],3,0),"OTROS")</f>
        <v>OTROS</v>
      </c>
      <c r="AQ2431" s="15" t="str">
        <f>+IFERROR(VLOOKUP(Tabla1[[#This Row],[EMPLEADO]],IS[[NÓMINA]:[INGENIERO]],2,0),"OTROS")</f>
        <v>OTROS</v>
      </c>
    </row>
    <row r="2432" spans="1:43" x14ac:dyDescent="0.25">
      <c r="A2432" t="s">
        <v>7477</v>
      </c>
      <c r="B2432">
        <v>1</v>
      </c>
      <c r="C2432" t="s">
        <v>7847</v>
      </c>
      <c r="D2432" t="s">
        <v>38</v>
      </c>
      <c r="E2432" t="s">
        <v>226</v>
      </c>
      <c r="F2432" t="s">
        <v>7848</v>
      </c>
      <c r="G2432" s="17" t="s">
        <v>5656</v>
      </c>
      <c r="H2432" t="s">
        <v>568</v>
      </c>
      <c r="I2432" t="s">
        <v>43</v>
      </c>
      <c r="J2432" t="s">
        <v>8</v>
      </c>
      <c r="K2432" t="s">
        <v>71</v>
      </c>
      <c r="L2432" t="s">
        <v>569</v>
      </c>
      <c r="M2432" t="s">
        <v>570</v>
      </c>
      <c r="N2432">
        <v>0</v>
      </c>
      <c r="O2432" t="s">
        <v>47</v>
      </c>
      <c r="P2432">
        <v>21</v>
      </c>
      <c r="Q2432" t="s">
        <v>62</v>
      </c>
      <c r="R2432" t="s">
        <v>153</v>
      </c>
      <c r="S2432" t="s">
        <v>50</v>
      </c>
      <c r="T2432" t="s">
        <v>51</v>
      </c>
      <c r="U2432" t="s">
        <v>154</v>
      </c>
      <c r="V2432">
        <v>0.6</v>
      </c>
      <c r="W2432" s="1">
        <v>429.00000000000006</v>
      </c>
      <c r="X2432">
        <v>1</v>
      </c>
      <c r="Y2432">
        <v>1.1299999999999999</v>
      </c>
      <c r="Z2432">
        <v>5</v>
      </c>
      <c r="AA2432">
        <v>0.22599999999999998</v>
      </c>
      <c r="AB2432" s="2">
        <v>0</v>
      </c>
      <c r="AC2432" s="1">
        <v>0</v>
      </c>
      <c r="AD2432" s="7">
        <v>43528</v>
      </c>
      <c r="AE2432" s="7">
        <v>43528</v>
      </c>
      <c r="AF2432">
        <v>0</v>
      </c>
      <c r="AG2432" t="s">
        <v>53</v>
      </c>
      <c r="AH2432" s="2">
        <v>0</v>
      </c>
      <c r="AI2432" s="1">
        <v>0</v>
      </c>
      <c r="AJ2432" s="1">
        <v>0</v>
      </c>
      <c r="AK2432" s="60" t="str">
        <f>+IF(Tabla1[[#This Row],[REQUEST_TY]]="SR MANTENIMIENTO CORRECTIVO", "EMERGENCIA", "OTROS")</f>
        <v>EMERGENCIA</v>
      </c>
      <c r="AL2432" s="6" t="str">
        <f>+_xlfn.IFS(Tabla1[[#This Row],[Veces obj]]&lt;=1,"0-1",Tabla1[[#This Row],[Veces obj]]&lt;=2,"1-2",Tabla1[[#This Row],[Veces obj]]&lt;=3,"2-3",TRUE,"&gt;3")</f>
        <v>0-1</v>
      </c>
      <c r="AM2432" s="60" t="str">
        <f>+_xlfn.IFS(MONTH(Tabla1[[#This Row],[MES]])&lt;=3,"Q1",MONTH(Tabla1[[#This Row],[MES]])&lt;=6,"Q2",MONTH(Tabla1[[#This Row],[MES]])&lt;=9,"Q3",TRUE,"Q4")</f>
        <v>Q1</v>
      </c>
      <c r="AN2432" s="15" t="str">
        <f>+IFERROR(VLOOKUP(Tabla1[[#This Row],[CUENTA]],CTAS[],2,0),"OTROS")</f>
        <v>OTROS</v>
      </c>
      <c r="AP2432" s="15" t="str">
        <f>+IFERROR(VLOOKUP(Tabla1[[#This Row],[EMPLEADO]],IS[],3,0),"OTROS")</f>
        <v>OTROS</v>
      </c>
      <c r="AQ2432" s="15" t="str">
        <f>+IFERROR(VLOOKUP(Tabla1[[#This Row],[EMPLEADO]],IS[[NÓMINA]:[INGENIERO]],2,0),"OTROS")</f>
        <v>OTROS</v>
      </c>
    </row>
    <row r="2433" spans="1:43" x14ac:dyDescent="0.25">
      <c r="A2433" t="s">
        <v>7477</v>
      </c>
      <c r="B2433">
        <v>1</v>
      </c>
      <c r="C2433" t="s">
        <v>7849</v>
      </c>
      <c r="D2433" t="s">
        <v>38</v>
      </c>
      <c r="E2433" t="s">
        <v>2312</v>
      </c>
      <c r="F2433" t="s">
        <v>7850</v>
      </c>
      <c r="G2433" s="17" t="s">
        <v>7851</v>
      </c>
      <c r="H2433" t="s">
        <v>213</v>
      </c>
      <c r="I2433" t="s">
        <v>43</v>
      </c>
      <c r="J2433" t="s">
        <v>8</v>
      </c>
      <c r="K2433" t="s">
        <v>117</v>
      </c>
      <c r="L2433" t="s">
        <v>7852</v>
      </c>
      <c r="M2433" t="s">
        <v>215</v>
      </c>
      <c r="N2433">
        <v>0</v>
      </c>
      <c r="O2433" t="s">
        <v>47</v>
      </c>
      <c r="P2433">
        <v>532</v>
      </c>
      <c r="Q2433" t="s">
        <v>48</v>
      </c>
      <c r="R2433" t="s">
        <v>49</v>
      </c>
      <c r="S2433" t="s">
        <v>50</v>
      </c>
      <c r="T2433" t="s">
        <v>51</v>
      </c>
      <c r="U2433" t="s">
        <v>52</v>
      </c>
      <c r="V2433">
        <v>1.05</v>
      </c>
      <c r="W2433" s="1">
        <v>750.75000000000011</v>
      </c>
      <c r="X2433">
        <v>1</v>
      </c>
      <c r="Y2433">
        <v>1.08</v>
      </c>
      <c r="Z2433">
        <v>5</v>
      </c>
      <c r="AA2433">
        <v>0.21600000000000003</v>
      </c>
      <c r="AB2433" s="2">
        <v>0</v>
      </c>
      <c r="AC2433" s="1">
        <v>0</v>
      </c>
      <c r="AD2433" s="7">
        <v>43528</v>
      </c>
      <c r="AE2433" s="7">
        <v>43529</v>
      </c>
      <c r="AF2433">
        <v>1</v>
      </c>
      <c r="AG2433" t="s">
        <v>53</v>
      </c>
      <c r="AH2433" s="2">
        <v>0</v>
      </c>
      <c r="AI2433" s="1">
        <v>0</v>
      </c>
      <c r="AJ2433" s="1">
        <v>0</v>
      </c>
      <c r="AK2433" s="60" t="str">
        <f>+IF(Tabla1[[#This Row],[REQUEST_TY]]="SR MANTENIMIENTO CORRECTIVO", "EMERGENCIA", "OTROS")</f>
        <v>EMERGENCIA</v>
      </c>
      <c r="AL2433" s="6" t="str">
        <f>+_xlfn.IFS(Tabla1[[#This Row],[Veces obj]]&lt;=1,"0-1",Tabla1[[#This Row],[Veces obj]]&lt;=2,"1-2",Tabla1[[#This Row],[Veces obj]]&lt;=3,"2-3",TRUE,"&gt;3")</f>
        <v>0-1</v>
      </c>
      <c r="AM2433" s="60" t="str">
        <f>+_xlfn.IFS(MONTH(Tabla1[[#This Row],[MES]])&lt;=3,"Q1",MONTH(Tabla1[[#This Row],[MES]])&lt;=6,"Q2",MONTH(Tabla1[[#This Row],[MES]])&lt;=9,"Q3",TRUE,"Q4")</f>
        <v>Q1</v>
      </c>
      <c r="AN2433" s="15" t="str">
        <f>+IFERROR(VLOOKUP(Tabla1[[#This Row],[CUENTA]],CTAS[],2,0),"OTROS")</f>
        <v>OTROS</v>
      </c>
      <c r="AP2433" s="15" t="str">
        <f>+IFERROR(VLOOKUP(Tabla1[[#This Row],[EMPLEADO]],IS[],3,0),"OTROS")</f>
        <v>OTROS</v>
      </c>
      <c r="AQ2433" s="15" t="str">
        <f>+IFERROR(VLOOKUP(Tabla1[[#This Row],[EMPLEADO]],IS[[NÓMINA]:[INGENIERO]],2,0),"OTROS")</f>
        <v>OTROS</v>
      </c>
    </row>
    <row r="2434" spans="1:43" x14ac:dyDescent="0.25">
      <c r="A2434" t="s">
        <v>7477</v>
      </c>
      <c r="B2434">
        <v>1</v>
      </c>
      <c r="C2434" t="s">
        <v>7853</v>
      </c>
      <c r="D2434" t="s">
        <v>38</v>
      </c>
      <c r="E2434" t="s">
        <v>133</v>
      </c>
      <c r="F2434" t="s">
        <v>7854</v>
      </c>
      <c r="G2434" s="17" t="s">
        <v>7855</v>
      </c>
      <c r="H2434" t="s">
        <v>1211</v>
      </c>
      <c r="I2434" t="s">
        <v>43</v>
      </c>
      <c r="J2434" t="s">
        <v>8</v>
      </c>
      <c r="K2434" t="s">
        <v>59</v>
      </c>
      <c r="L2434" t="s">
        <v>1583</v>
      </c>
      <c r="M2434" t="s">
        <v>1213</v>
      </c>
      <c r="N2434">
        <v>0</v>
      </c>
      <c r="O2434" t="s">
        <v>47</v>
      </c>
      <c r="P2434">
        <v>175</v>
      </c>
      <c r="Q2434" t="s">
        <v>48</v>
      </c>
      <c r="R2434" t="s">
        <v>138</v>
      </c>
      <c r="S2434" t="s">
        <v>139</v>
      </c>
      <c r="T2434" t="s">
        <v>51</v>
      </c>
      <c r="U2434" t="s">
        <v>353</v>
      </c>
      <c r="V2434">
        <v>1.1499999999999999</v>
      </c>
      <c r="W2434" s="1">
        <v>1808.95</v>
      </c>
      <c r="X2434">
        <v>1</v>
      </c>
      <c r="Y2434">
        <v>1</v>
      </c>
      <c r="Z2434">
        <v>4</v>
      </c>
      <c r="AA2434">
        <v>0.25</v>
      </c>
      <c r="AB2434" s="2">
        <v>0</v>
      </c>
      <c r="AC2434" s="1">
        <v>0</v>
      </c>
      <c r="AD2434" s="7">
        <v>43529</v>
      </c>
      <c r="AE2434" s="7">
        <v>43530</v>
      </c>
      <c r="AF2434">
        <v>1</v>
      </c>
      <c r="AG2434" t="s">
        <v>53</v>
      </c>
      <c r="AH2434" s="2">
        <v>0</v>
      </c>
      <c r="AI2434" s="1">
        <v>0</v>
      </c>
      <c r="AJ2434" s="1">
        <v>0</v>
      </c>
      <c r="AK2434" s="60" t="str">
        <f>+IF(Tabla1[[#This Row],[REQUEST_TY]]="SR MANTENIMIENTO CORRECTIVO", "EMERGENCIA", "OTROS")</f>
        <v>EMERGENCIA</v>
      </c>
      <c r="AL2434" s="6" t="str">
        <f>+_xlfn.IFS(Tabla1[[#This Row],[Veces obj]]&lt;=1,"0-1",Tabla1[[#This Row],[Veces obj]]&lt;=2,"1-2",Tabla1[[#This Row],[Veces obj]]&lt;=3,"2-3",TRUE,"&gt;3")</f>
        <v>0-1</v>
      </c>
      <c r="AM2434" s="60" t="str">
        <f>+_xlfn.IFS(MONTH(Tabla1[[#This Row],[MES]])&lt;=3,"Q1",MONTH(Tabla1[[#This Row],[MES]])&lt;=6,"Q2",MONTH(Tabla1[[#This Row],[MES]])&lt;=9,"Q3",TRUE,"Q4")</f>
        <v>Q1</v>
      </c>
      <c r="AN2434" s="15" t="str">
        <f>+IFERROR(VLOOKUP(Tabla1[[#This Row],[CUENTA]],CTAS[],2,0),"OTROS")</f>
        <v>OTROS</v>
      </c>
      <c r="AP2434" s="15" t="str">
        <f>+IFERROR(VLOOKUP(Tabla1[[#This Row],[EMPLEADO]],IS[],3,0),"OTROS")</f>
        <v>OTROS</v>
      </c>
      <c r="AQ2434" s="15" t="str">
        <f>+IFERROR(VLOOKUP(Tabla1[[#This Row],[EMPLEADO]],IS[[NÓMINA]:[INGENIERO]],2,0),"OTROS")</f>
        <v>OTROS</v>
      </c>
    </row>
    <row r="2435" spans="1:43" x14ac:dyDescent="0.25">
      <c r="A2435" t="s">
        <v>7477</v>
      </c>
      <c r="B2435">
        <v>1</v>
      </c>
      <c r="C2435" t="s">
        <v>7856</v>
      </c>
      <c r="D2435" t="s">
        <v>38</v>
      </c>
      <c r="E2435" t="s">
        <v>113</v>
      </c>
      <c r="F2435" t="s">
        <v>7857</v>
      </c>
      <c r="G2435" s="17" t="s">
        <v>2060</v>
      </c>
      <c r="H2435" t="s">
        <v>308</v>
      </c>
      <c r="I2435" t="s">
        <v>43</v>
      </c>
      <c r="J2435" t="s">
        <v>8</v>
      </c>
      <c r="K2435" t="s">
        <v>144</v>
      </c>
      <c r="L2435" t="s">
        <v>616</v>
      </c>
      <c r="M2435" t="s">
        <v>46</v>
      </c>
      <c r="N2435">
        <v>0</v>
      </c>
      <c r="O2435" t="s">
        <v>47</v>
      </c>
      <c r="P2435">
        <v>48</v>
      </c>
      <c r="Q2435" t="s">
        <v>82</v>
      </c>
      <c r="R2435" t="s">
        <v>49</v>
      </c>
      <c r="S2435" t="s">
        <v>50</v>
      </c>
      <c r="T2435" t="s">
        <v>51</v>
      </c>
      <c r="U2435" t="s">
        <v>120</v>
      </c>
      <c r="V2435">
        <v>0.8</v>
      </c>
      <c r="W2435" s="1">
        <v>572.00000000000011</v>
      </c>
      <c r="X2435">
        <v>1</v>
      </c>
      <c r="Y2435">
        <v>0.72</v>
      </c>
      <c r="Z2435">
        <v>5</v>
      </c>
      <c r="AA2435">
        <v>0.14399999999999999</v>
      </c>
      <c r="AB2435" s="2">
        <v>0</v>
      </c>
      <c r="AC2435" s="1">
        <v>0</v>
      </c>
      <c r="AD2435" s="7">
        <v>43528</v>
      </c>
      <c r="AE2435" s="7">
        <v>43529</v>
      </c>
      <c r="AF2435">
        <v>1</v>
      </c>
      <c r="AG2435" t="s">
        <v>53</v>
      </c>
      <c r="AH2435" s="2">
        <v>0</v>
      </c>
      <c r="AI2435" s="1">
        <v>0</v>
      </c>
      <c r="AJ2435" s="1">
        <v>0</v>
      </c>
      <c r="AK2435" s="60" t="str">
        <f>+IF(Tabla1[[#This Row],[REQUEST_TY]]="SR MANTENIMIENTO CORRECTIVO", "EMERGENCIA", "OTROS")</f>
        <v>EMERGENCIA</v>
      </c>
      <c r="AL2435" s="6" t="str">
        <f>+_xlfn.IFS(Tabla1[[#This Row],[Veces obj]]&lt;=1,"0-1",Tabla1[[#This Row],[Veces obj]]&lt;=2,"1-2",Tabla1[[#This Row],[Veces obj]]&lt;=3,"2-3",TRUE,"&gt;3")</f>
        <v>0-1</v>
      </c>
      <c r="AM2435" s="60" t="str">
        <f>+_xlfn.IFS(MONTH(Tabla1[[#This Row],[MES]])&lt;=3,"Q1",MONTH(Tabla1[[#This Row],[MES]])&lt;=6,"Q2",MONTH(Tabla1[[#This Row],[MES]])&lt;=9,"Q3",TRUE,"Q4")</f>
        <v>Q1</v>
      </c>
      <c r="AN2435" s="15" t="str">
        <f>+IFERROR(VLOOKUP(Tabla1[[#This Row],[CUENTA]],CTAS[],2,0),"OTROS")</f>
        <v>OTROS</v>
      </c>
      <c r="AP2435" s="15" t="str">
        <f>+IFERROR(VLOOKUP(Tabla1[[#This Row],[EMPLEADO]],IS[],3,0),"OTROS")</f>
        <v>OTROS</v>
      </c>
      <c r="AQ2435" s="15" t="str">
        <f>+IFERROR(VLOOKUP(Tabla1[[#This Row],[EMPLEADO]],IS[[NÓMINA]:[INGENIERO]],2,0),"OTROS")</f>
        <v>OTROS</v>
      </c>
    </row>
    <row r="2436" spans="1:43" x14ac:dyDescent="0.25">
      <c r="A2436" t="s">
        <v>7477</v>
      </c>
      <c r="B2436">
        <v>1</v>
      </c>
      <c r="C2436" t="s">
        <v>7858</v>
      </c>
      <c r="D2436" t="s">
        <v>38</v>
      </c>
      <c r="E2436" t="s">
        <v>98</v>
      </c>
      <c r="F2436" t="s">
        <v>7859</v>
      </c>
      <c r="G2436" s="17" t="s">
        <v>1141</v>
      </c>
      <c r="H2436" t="s">
        <v>213</v>
      </c>
      <c r="I2436" t="s">
        <v>43</v>
      </c>
      <c r="J2436" t="s">
        <v>8</v>
      </c>
      <c r="K2436" t="s">
        <v>102</v>
      </c>
      <c r="L2436" t="s">
        <v>1142</v>
      </c>
      <c r="M2436" t="s">
        <v>640</v>
      </c>
      <c r="N2436">
        <v>0</v>
      </c>
      <c r="O2436" t="s">
        <v>47</v>
      </c>
      <c r="P2436">
        <v>31</v>
      </c>
      <c r="Q2436" t="s">
        <v>82</v>
      </c>
      <c r="R2436" t="s">
        <v>63</v>
      </c>
      <c r="S2436" t="s">
        <v>64</v>
      </c>
      <c r="T2436" t="s">
        <v>51</v>
      </c>
      <c r="U2436" t="s">
        <v>83</v>
      </c>
      <c r="V2436">
        <v>1.05</v>
      </c>
      <c r="W2436" s="1">
        <v>1433.25</v>
      </c>
      <c r="X2436">
        <v>1</v>
      </c>
      <c r="Y2436">
        <v>0.82</v>
      </c>
      <c r="Z2436">
        <v>5</v>
      </c>
      <c r="AA2436">
        <v>0.16399999999999998</v>
      </c>
      <c r="AB2436" s="2">
        <v>0</v>
      </c>
      <c r="AC2436" s="1">
        <v>0</v>
      </c>
      <c r="AD2436" s="7">
        <v>43530</v>
      </c>
      <c r="AE2436" s="7">
        <v>43530</v>
      </c>
      <c r="AF2436">
        <v>0</v>
      </c>
      <c r="AG2436" t="s">
        <v>53</v>
      </c>
      <c r="AH2436" s="2">
        <v>0</v>
      </c>
      <c r="AI2436" s="1">
        <v>0</v>
      </c>
      <c r="AJ2436" s="1">
        <v>0</v>
      </c>
      <c r="AK2436" s="60" t="str">
        <f>+IF(Tabla1[[#This Row],[REQUEST_TY]]="SR MANTENIMIENTO CORRECTIVO", "EMERGENCIA", "OTROS")</f>
        <v>EMERGENCIA</v>
      </c>
      <c r="AL2436" s="6" t="str">
        <f>+_xlfn.IFS(Tabla1[[#This Row],[Veces obj]]&lt;=1,"0-1",Tabla1[[#This Row],[Veces obj]]&lt;=2,"1-2",Tabla1[[#This Row],[Veces obj]]&lt;=3,"2-3",TRUE,"&gt;3")</f>
        <v>0-1</v>
      </c>
      <c r="AM2436" s="60" t="str">
        <f>+_xlfn.IFS(MONTH(Tabla1[[#This Row],[MES]])&lt;=3,"Q1",MONTH(Tabla1[[#This Row],[MES]])&lt;=6,"Q2",MONTH(Tabla1[[#This Row],[MES]])&lt;=9,"Q3",TRUE,"Q4")</f>
        <v>Q1</v>
      </c>
      <c r="AN2436" s="15" t="str">
        <f>+IFERROR(VLOOKUP(Tabla1[[#This Row],[CUENTA]],CTAS[],2,0),"OTROS")</f>
        <v>OTROS</v>
      </c>
      <c r="AP2436" s="15" t="str">
        <f>+IFERROR(VLOOKUP(Tabla1[[#This Row],[EMPLEADO]],IS[],3,0),"OTROS")</f>
        <v>OTROS</v>
      </c>
      <c r="AQ2436" s="15" t="str">
        <f>+IFERROR(VLOOKUP(Tabla1[[#This Row],[EMPLEADO]],IS[[NÓMINA]:[INGENIERO]],2,0),"OTROS")</f>
        <v>OTROS</v>
      </c>
    </row>
    <row r="2437" spans="1:43" x14ac:dyDescent="0.25">
      <c r="A2437" t="s">
        <v>7477</v>
      </c>
      <c r="B2437">
        <v>1</v>
      </c>
      <c r="C2437" t="s">
        <v>7860</v>
      </c>
      <c r="D2437" t="s">
        <v>38</v>
      </c>
      <c r="E2437" t="s">
        <v>113</v>
      </c>
      <c r="F2437" t="s">
        <v>7861</v>
      </c>
      <c r="G2437" s="17" t="s">
        <v>7862</v>
      </c>
      <c r="H2437" t="s">
        <v>453</v>
      </c>
      <c r="I2437" t="s">
        <v>43</v>
      </c>
      <c r="J2437" t="s">
        <v>8</v>
      </c>
      <c r="K2437" t="s">
        <v>125</v>
      </c>
      <c r="L2437" t="s">
        <v>7863</v>
      </c>
      <c r="M2437" t="s">
        <v>455</v>
      </c>
      <c r="N2437">
        <v>0</v>
      </c>
      <c r="O2437" t="s">
        <v>47</v>
      </c>
      <c r="P2437">
        <v>553</v>
      </c>
      <c r="Q2437" t="s">
        <v>48</v>
      </c>
      <c r="R2437" t="s">
        <v>49</v>
      </c>
      <c r="S2437" t="s">
        <v>50</v>
      </c>
      <c r="T2437" t="s">
        <v>51</v>
      </c>
      <c r="U2437" t="s">
        <v>52</v>
      </c>
      <c r="V2437">
        <v>1.05</v>
      </c>
      <c r="W2437" s="1">
        <v>750.75000000000011</v>
      </c>
      <c r="X2437">
        <v>1</v>
      </c>
      <c r="Y2437">
        <v>2.5499999999999998</v>
      </c>
      <c r="Z2437">
        <v>5</v>
      </c>
      <c r="AA2437">
        <v>0.51</v>
      </c>
      <c r="AB2437" s="2">
        <v>0</v>
      </c>
      <c r="AC2437" s="1">
        <v>0</v>
      </c>
      <c r="AD2437" s="7">
        <v>43529</v>
      </c>
      <c r="AE2437" s="7">
        <v>43530</v>
      </c>
      <c r="AF2437">
        <v>1</v>
      </c>
      <c r="AG2437" t="s">
        <v>53</v>
      </c>
      <c r="AH2437" s="2">
        <v>0</v>
      </c>
      <c r="AI2437" s="1">
        <v>0</v>
      </c>
      <c r="AJ2437" s="1">
        <v>0</v>
      </c>
      <c r="AK2437" s="60" t="str">
        <f>+IF(Tabla1[[#This Row],[REQUEST_TY]]="SR MANTENIMIENTO CORRECTIVO", "EMERGENCIA", "OTROS")</f>
        <v>EMERGENCIA</v>
      </c>
      <c r="AL2437" s="6" t="str">
        <f>+_xlfn.IFS(Tabla1[[#This Row],[Veces obj]]&lt;=1,"0-1",Tabla1[[#This Row],[Veces obj]]&lt;=2,"1-2",Tabla1[[#This Row],[Veces obj]]&lt;=3,"2-3",TRUE,"&gt;3")</f>
        <v>0-1</v>
      </c>
      <c r="AM2437" s="60" t="str">
        <f>+_xlfn.IFS(MONTH(Tabla1[[#This Row],[MES]])&lt;=3,"Q1",MONTH(Tabla1[[#This Row],[MES]])&lt;=6,"Q2",MONTH(Tabla1[[#This Row],[MES]])&lt;=9,"Q3",TRUE,"Q4")</f>
        <v>Q1</v>
      </c>
      <c r="AN2437" s="15" t="str">
        <f>+IFERROR(VLOOKUP(Tabla1[[#This Row],[CUENTA]],CTAS[],2,0),"OTROS")</f>
        <v>OTROS</v>
      </c>
      <c r="AP2437" s="15" t="str">
        <f>+IFERROR(VLOOKUP(Tabla1[[#This Row],[EMPLEADO]],IS[],3,0),"OTROS")</f>
        <v>OTROS</v>
      </c>
      <c r="AQ2437" s="15" t="str">
        <f>+IFERROR(VLOOKUP(Tabla1[[#This Row],[EMPLEADO]],IS[[NÓMINA]:[INGENIERO]],2,0),"OTROS")</f>
        <v>OTROS</v>
      </c>
    </row>
    <row r="2438" spans="1:43" x14ac:dyDescent="0.25">
      <c r="A2438" t="s">
        <v>7477</v>
      </c>
      <c r="B2438">
        <v>1</v>
      </c>
      <c r="C2438" t="s">
        <v>7864</v>
      </c>
      <c r="D2438" t="s">
        <v>38</v>
      </c>
      <c r="E2438" t="s">
        <v>3400</v>
      </c>
      <c r="F2438" t="s">
        <v>7865</v>
      </c>
      <c r="G2438" s="17" t="s">
        <v>7866</v>
      </c>
      <c r="H2438" t="s">
        <v>106</v>
      </c>
      <c r="I2438" t="s">
        <v>43</v>
      </c>
      <c r="J2438" t="s">
        <v>8</v>
      </c>
      <c r="K2438" t="s">
        <v>1969</v>
      </c>
      <c r="L2438" t="s">
        <v>7867</v>
      </c>
      <c r="M2438" t="s">
        <v>46</v>
      </c>
      <c r="N2438">
        <v>0</v>
      </c>
      <c r="O2438" t="s">
        <v>47</v>
      </c>
      <c r="P2438">
        <v>2650</v>
      </c>
      <c r="Q2438" t="s">
        <v>48</v>
      </c>
      <c r="R2438" t="s">
        <v>74</v>
      </c>
      <c r="S2438" t="s">
        <v>50</v>
      </c>
      <c r="T2438" t="s">
        <v>51</v>
      </c>
      <c r="U2438" t="s">
        <v>52</v>
      </c>
      <c r="V2438">
        <v>1.05</v>
      </c>
      <c r="W2438" s="1">
        <v>750.75000000000011</v>
      </c>
      <c r="X2438">
        <v>1</v>
      </c>
      <c r="Y2438">
        <v>3.45</v>
      </c>
      <c r="Z2438">
        <v>5</v>
      </c>
      <c r="AA2438">
        <v>0.69000000000000006</v>
      </c>
      <c r="AB2438" s="2">
        <v>0</v>
      </c>
      <c r="AC2438" s="1">
        <v>0</v>
      </c>
      <c r="AD2438" s="7">
        <v>43529</v>
      </c>
      <c r="AE2438" s="7">
        <v>43529</v>
      </c>
      <c r="AF2438">
        <v>0</v>
      </c>
      <c r="AG2438" t="s">
        <v>53</v>
      </c>
      <c r="AH2438" s="2">
        <v>0</v>
      </c>
      <c r="AI2438" s="1">
        <v>0</v>
      </c>
      <c r="AJ2438" s="1">
        <v>0</v>
      </c>
      <c r="AK2438" s="60" t="str">
        <f>+IF(Tabla1[[#This Row],[REQUEST_TY]]="SR MANTENIMIENTO CORRECTIVO", "EMERGENCIA", "OTROS")</f>
        <v>EMERGENCIA</v>
      </c>
      <c r="AL2438" s="6" t="str">
        <f>+_xlfn.IFS(Tabla1[[#This Row],[Veces obj]]&lt;=1,"0-1",Tabla1[[#This Row],[Veces obj]]&lt;=2,"1-2",Tabla1[[#This Row],[Veces obj]]&lt;=3,"2-3",TRUE,"&gt;3")</f>
        <v>0-1</v>
      </c>
      <c r="AM2438" s="60" t="str">
        <f>+_xlfn.IFS(MONTH(Tabla1[[#This Row],[MES]])&lt;=3,"Q1",MONTH(Tabla1[[#This Row],[MES]])&lt;=6,"Q2",MONTH(Tabla1[[#This Row],[MES]])&lt;=9,"Q3",TRUE,"Q4")</f>
        <v>Q1</v>
      </c>
      <c r="AN2438" s="15" t="str">
        <f>+IFERROR(VLOOKUP(Tabla1[[#This Row],[CUENTA]],CTAS[],2,0),"OTROS")</f>
        <v>OTROS</v>
      </c>
      <c r="AP2438" s="15" t="str">
        <f>+IFERROR(VLOOKUP(Tabla1[[#This Row],[EMPLEADO]],IS[],3,0),"OTROS")</f>
        <v>OTROS</v>
      </c>
      <c r="AQ2438" s="15" t="str">
        <f>+IFERROR(VLOOKUP(Tabla1[[#This Row],[EMPLEADO]],IS[[NÓMINA]:[INGENIERO]],2,0),"OTROS")</f>
        <v>OTROS</v>
      </c>
    </row>
    <row r="2439" spans="1:43" x14ac:dyDescent="0.25">
      <c r="A2439" t="s">
        <v>7477</v>
      </c>
      <c r="B2439">
        <v>1</v>
      </c>
      <c r="C2439" t="s">
        <v>7868</v>
      </c>
      <c r="D2439" t="s">
        <v>38</v>
      </c>
      <c r="E2439" t="s">
        <v>176</v>
      </c>
      <c r="F2439" t="s">
        <v>7869</v>
      </c>
      <c r="G2439" s="17" t="s">
        <v>7870</v>
      </c>
      <c r="H2439" t="s">
        <v>691</v>
      </c>
      <c r="I2439" t="s">
        <v>43</v>
      </c>
      <c r="J2439" t="s">
        <v>8</v>
      </c>
      <c r="K2439" t="s">
        <v>338</v>
      </c>
      <c r="L2439" t="s">
        <v>7871</v>
      </c>
      <c r="M2439" t="s">
        <v>1536</v>
      </c>
      <c r="N2439">
        <v>0</v>
      </c>
      <c r="O2439" t="s">
        <v>47</v>
      </c>
      <c r="P2439">
        <v>1510</v>
      </c>
      <c r="Q2439" t="s">
        <v>48</v>
      </c>
      <c r="R2439" t="s">
        <v>49</v>
      </c>
      <c r="S2439" t="s">
        <v>50</v>
      </c>
      <c r="T2439" t="s">
        <v>208</v>
      </c>
      <c r="U2439" t="s">
        <v>52</v>
      </c>
      <c r="V2439">
        <v>1.05</v>
      </c>
      <c r="W2439" s="1">
        <v>750.75000000000011</v>
      </c>
      <c r="X2439">
        <v>1</v>
      </c>
      <c r="Y2439">
        <v>5.0599999999999996</v>
      </c>
      <c r="Z2439">
        <v>9</v>
      </c>
      <c r="AA2439">
        <v>0.56222222222222218</v>
      </c>
      <c r="AB2439" s="2">
        <v>0</v>
      </c>
      <c r="AC2439" s="1">
        <v>0</v>
      </c>
      <c r="AD2439" s="7">
        <v>43529</v>
      </c>
      <c r="AE2439" s="7">
        <v>43529</v>
      </c>
      <c r="AF2439">
        <v>0</v>
      </c>
      <c r="AG2439" t="s">
        <v>53</v>
      </c>
      <c r="AH2439" s="2">
        <v>0</v>
      </c>
      <c r="AI2439" s="1">
        <v>0</v>
      </c>
      <c r="AJ2439" s="1">
        <v>0</v>
      </c>
      <c r="AK2439" s="60" t="str">
        <f>+IF(Tabla1[[#This Row],[REQUEST_TY]]="SR MANTENIMIENTO CORRECTIVO", "EMERGENCIA", "OTROS")</f>
        <v>EMERGENCIA</v>
      </c>
      <c r="AL2439" s="6" t="str">
        <f>+_xlfn.IFS(Tabla1[[#This Row],[Veces obj]]&lt;=1,"0-1",Tabla1[[#This Row],[Veces obj]]&lt;=2,"1-2",Tabla1[[#This Row],[Veces obj]]&lt;=3,"2-3",TRUE,"&gt;3")</f>
        <v>0-1</v>
      </c>
      <c r="AM2439" s="60" t="str">
        <f>+_xlfn.IFS(MONTH(Tabla1[[#This Row],[MES]])&lt;=3,"Q1",MONTH(Tabla1[[#This Row],[MES]])&lt;=6,"Q2",MONTH(Tabla1[[#This Row],[MES]])&lt;=9,"Q3",TRUE,"Q4")</f>
        <v>Q1</v>
      </c>
      <c r="AN2439" s="15" t="str">
        <f>+IFERROR(VLOOKUP(Tabla1[[#This Row],[CUENTA]],CTAS[],2,0),"OTROS")</f>
        <v>OTROS</v>
      </c>
      <c r="AP2439" s="15" t="str">
        <f>+IFERROR(VLOOKUP(Tabla1[[#This Row],[EMPLEADO]],IS[],3,0),"OTROS")</f>
        <v>OTROS</v>
      </c>
      <c r="AQ2439" s="15" t="str">
        <f>+IFERROR(VLOOKUP(Tabla1[[#This Row],[EMPLEADO]],IS[[NÓMINA]:[INGENIERO]],2,0),"OTROS")</f>
        <v>OTROS</v>
      </c>
    </row>
    <row r="2440" spans="1:43" x14ac:dyDescent="0.25">
      <c r="A2440" t="s">
        <v>7477</v>
      </c>
      <c r="B2440">
        <v>1</v>
      </c>
      <c r="C2440" t="s">
        <v>7872</v>
      </c>
      <c r="D2440" t="s">
        <v>38</v>
      </c>
      <c r="E2440" t="s">
        <v>258</v>
      </c>
      <c r="F2440" t="s">
        <v>7865</v>
      </c>
      <c r="G2440" s="17" t="s">
        <v>5584</v>
      </c>
      <c r="H2440" t="s">
        <v>646</v>
      </c>
      <c r="I2440" t="s">
        <v>43</v>
      </c>
      <c r="J2440" t="s">
        <v>8</v>
      </c>
      <c r="K2440" t="s">
        <v>59</v>
      </c>
      <c r="L2440" t="s">
        <v>5585</v>
      </c>
      <c r="M2440" t="s">
        <v>256</v>
      </c>
      <c r="N2440">
        <v>0</v>
      </c>
      <c r="O2440" t="s">
        <v>47</v>
      </c>
      <c r="P2440">
        <v>23</v>
      </c>
      <c r="Q2440" t="s">
        <v>62</v>
      </c>
      <c r="R2440" t="s">
        <v>138</v>
      </c>
      <c r="S2440" t="s">
        <v>139</v>
      </c>
      <c r="T2440" t="s">
        <v>51</v>
      </c>
      <c r="U2440" t="s">
        <v>262</v>
      </c>
      <c r="V2440">
        <v>1.05</v>
      </c>
      <c r="W2440" s="1">
        <v>1651.6500000000003</v>
      </c>
      <c r="X2440">
        <v>1</v>
      </c>
      <c r="Y2440">
        <v>0.52</v>
      </c>
      <c r="Z2440">
        <v>4</v>
      </c>
      <c r="AA2440">
        <v>0.13</v>
      </c>
      <c r="AB2440" s="2">
        <v>0</v>
      </c>
      <c r="AC2440" s="1">
        <v>0</v>
      </c>
      <c r="AD2440" s="7">
        <v>43530</v>
      </c>
      <c r="AE2440" s="7">
        <v>43530</v>
      </c>
      <c r="AF2440">
        <v>0</v>
      </c>
      <c r="AG2440" t="s">
        <v>53</v>
      </c>
      <c r="AH2440" s="2">
        <v>0</v>
      </c>
      <c r="AI2440" s="1">
        <v>0</v>
      </c>
      <c r="AJ2440" s="1">
        <v>0</v>
      </c>
      <c r="AK2440" s="60" t="str">
        <f>+IF(Tabla1[[#This Row],[REQUEST_TY]]="SR MANTENIMIENTO CORRECTIVO", "EMERGENCIA", "OTROS")</f>
        <v>EMERGENCIA</v>
      </c>
      <c r="AL2440" s="6" t="str">
        <f>+_xlfn.IFS(Tabla1[[#This Row],[Veces obj]]&lt;=1,"0-1",Tabla1[[#This Row],[Veces obj]]&lt;=2,"1-2",Tabla1[[#This Row],[Veces obj]]&lt;=3,"2-3",TRUE,"&gt;3")</f>
        <v>0-1</v>
      </c>
      <c r="AM2440" s="60" t="str">
        <f>+_xlfn.IFS(MONTH(Tabla1[[#This Row],[MES]])&lt;=3,"Q1",MONTH(Tabla1[[#This Row],[MES]])&lt;=6,"Q2",MONTH(Tabla1[[#This Row],[MES]])&lt;=9,"Q3",TRUE,"Q4")</f>
        <v>Q1</v>
      </c>
      <c r="AN2440" s="15" t="str">
        <f>+IFERROR(VLOOKUP(Tabla1[[#This Row],[CUENTA]],CTAS[],2,0),"OTROS")</f>
        <v>OTROS</v>
      </c>
      <c r="AP2440" s="15" t="str">
        <f>+IFERROR(VLOOKUP(Tabla1[[#This Row],[EMPLEADO]],IS[],3,0),"OTROS")</f>
        <v>OTROS</v>
      </c>
      <c r="AQ2440" s="15" t="str">
        <f>+IFERROR(VLOOKUP(Tabla1[[#This Row],[EMPLEADO]],IS[[NÓMINA]:[INGENIERO]],2,0),"OTROS")</f>
        <v>OTROS</v>
      </c>
    </row>
    <row r="2441" spans="1:43" x14ac:dyDescent="0.25">
      <c r="A2441" t="s">
        <v>7477</v>
      </c>
      <c r="B2441">
        <v>1</v>
      </c>
      <c r="C2441" t="s">
        <v>7873</v>
      </c>
      <c r="D2441" t="s">
        <v>38</v>
      </c>
      <c r="E2441" t="s">
        <v>747</v>
      </c>
      <c r="F2441" t="s">
        <v>7874</v>
      </c>
      <c r="G2441" s="17" t="s">
        <v>2107</v>
      </c>
      <c r="H2441" t="s">
        <v>527</v>
      </c>
      <c r="I2441" t="s">
        <v>43</v>
      </c>
      <c r="J2441" t="s">
        <v>8</v>
      </c>
      <c r="K2441" t="s">
        <v>528</v>
      </c>
      <c r="L2441" t="s">
        <v>529</v>
      </c>
      <c r="M2441" t="s">
        <v>530</v>
      </c>
      <c r="N2441">
        <v>1</v>
      </c>
      <c r="O2441" t="s">
        <v>47</v>
      </c>
      <c r="P2441">
        <v>61</v>
      </c>
      <c r="Q2441" t="s">
        <v>48</v>
      </c>
      <c r="R2441" t="s">
        <v>95</v>
      </c>
      <c r="S2441" t="s">
        <v>64</v>
      </c>
      <c r="T2441" t="s">
        <v>51</v>
      </c>
      <c r="U2441" t="s">
        <v>96</v>
      </c>
      <c r="V2441">
        <v>1.1000000000000001</v>
      </c>
      <c r="W2441" s="1">
        <v>0</v>
      </c>
      <c r="X2441">
        <v>1</v>
      </c>
      <c r="Y2441">
        <v>0.2</v>
      </c>
      <c r="Z2441">
        <v>5</v>
      </c>
      <c r="AA2441">
        <v>0.04</v>
      </c>
      <c r="AB2441" s="2">
        <v>0</v>
      </c>
      <c r="AC2441" s="1">
        <v>0</v>
      </c>
      <c r="AD2441" s="7">
        <v>43530</v>
      </c>
      <c r="AE2441" s="7">
        <v>43530</v>
      </c>
      <c r="AF2441">
        <v>0</v>
      </c>
      <c r="AG2441" t="s">
        <v>53</v>
      </c>
      <c r="AH2441" s="2">
        <v>0</v>
      </c>
      <c r="AI2441" s="1">
        <v>0</v>
      </c>
      <c r="AJ2441" s="1">
        <v>0</v>
      </c>
      <c r="AK2441" s="60" t="str">
        <f>+IF(Tabla1[[#This Row],[REQUEST_TY]]="SR MANTENIMIENTO CORRECTIVO", "EMERGENCIA", "OTROS")</f>
        <v>EMERGENCIA</v>
      </c>
      <c r="AL2441" s="6" t="str">
        <f>+_xlfn.IFS(Tabla1[[#This Row],[Veces obj]]&lt;=1,"0-1",Tabla1[[#This Row],[Veces obj]]&lt;=2,"1-2",Tabla1[[#This Row],[Veces obj]]&lt;=3,"2-3",TRUE,"&gt;3")</f>
        <v>0-1</v>
      </c>
      <c r="AM2441" s="60" t="str">
        <f>+_xlfn.IFS(MONTH(Tabla1[[#This Row],[MES]])&lt;=3,"Q1",MONTH(Tabla1[[#This Row],[MES]])&lt;=6,"Q2",MONTH(Tabla1[[#This Row],[MES]])&lt;=9,"Q3",TRUE,"Q4")</f>
        <v>Q1</v>
      </c>
      <c r="AN2441" s="15" t="str">
        <f>+IFERROR(VLOOKUP(Tabla1[[#This Row],[CUENTA]],CTAS[],2,0),"OTROS")</f>
        <v>OTROS</v>
      </c>
      <c r="AP2441" s="15" t="str">
        <f>+IFERROR(VLOOKUP(Tabla1[[#This Row],[EMPLEADO]],IS[],3,0),"OTROS")</f>
        <v>OTROS</v>
      </c>
      <c r="AQ2441" s="15" t="str">
        <f>+IFERROR(VLOOKUP(Tabla1[[#This Row],[EMPLEADO]],IS[[NÓMINA]:[INGENIERO]],2,0),"OTROS")</f>
        <v>OTROS</v>
      </c>
    </row>
    <row r="2442" spans="1:43" x14ac:dyDescent="0.25">
      <c r="A2442" t="s">
        <v>7477</v>
      </c>
      <c r="B2442">
        <v>1</v>
      </c>
      <c r="C2442" t="s">
        <v>7875</v>
      </c>
      <c r="D2442" t="s">
        <v>38</v>
      </c>
      <c r="E2442" t="s">
        <v>85</v>
      </c>
      <c r="F2442" t="s">
        <v>7876</v>
      </c>
      <c r="G2442" s="17" t="s">
        <v>7877</v>
      </c>
      <c r="H2442" t="s">
        <v>679</v>
      </c>
      <c r="I2442" t="s">
        <v>43</v>
      </c>
      <c r="J2442" t="s">
        <v>8</v>
      </c>
      <c r="K2442" t="s">
        <v>370</v>
      </c>
      <c r="L2442" t="s">
        <v>4698</v>
      </c>
      <c r="M2442" t="s">
        <v>131</v>
      </c>
      <c r="N2442">
        <v>0</v>
      </c>
      <c r="O2442" t="s">
        <v>47</v>
      </c>
      <c r="P2442">
        <v>194</v>
      </c>
      <c r="Q2442" t="s">
        <v>48</v>
      </c>
      <c r="R2442" t="s">
        <v>49</v>
      </c>
      <c r="S2442" t="s">
        <v>50</v>
      </c>
      <c r="T2442" t="s">
        <v>51</v>
      </c>
      <c r="U2442" t="s">
        <v>52</v>
      </c>
      <c r="V2442">
        <v>1.05</v>
      </c>
      <c r="W2442" s="1">
        <v>750.75000000000011</v>
      </c>
      <c r="X2442">
        <v>1</v>
      </c>
      <c r="Y2442">
        <v>1.6</v>
      </c>
      <c r="Z2442">
        <v>5</v>
      </c>
      <c r="AA2442">
        <v>0.32</v>
      </c>
      <c r="AB2442" s="2">
        <v>0</v>
      </c>
      <c r="AC2442" s="1">
        <v>0</v>
      </c>
      <c r="AD2442" s="7">
        <v>43528</v>
      </c>
      <c r="AE2442" s="7">
        <v>43529</v>
      </c>
      <c r="AF2442">
        <v>1</v>
      </c>
      <c r="AG2442" t="s">
        <v>53</v>
      </c>
      <c r="AH2442" s="2">
        <v>0</v>
      </c>
      <c r="AI2442" s="1">
        <v>0</v>
      </c>
      <c r="AJ2442" s="1">
        <v>0</v>
      </c>
      <c r="AK2442" s="60" t="str">
        <f>+IF(Tabla1[[#This Row],[REQUEST_TY]]="SR MANTENIMIENTO CORRECTIVO", "EMERGENCIA", "OTROS")</f>
        <v>EMERGENCIA</v>
      </c>
      <c r="AL2442" s="6" t="str">
        <f>+_xlfn.IFS(Tabla1[[#This Row],[Veces obj]]&lt;=1,"0-1",Tabla1[[#This Row],[Veces obj]]&lt;=2,"1-2",Tabla1[[#This Row],[Veces obj]]&lt;=3,"2-3",TRUE,"&gt;3")</f>
        <v>0-1</v>
      </c>
      <c r="AM2442" s="60" t="str">
        <f>+_xlfn.IFS(MONTH(Tabla1[[#This Row],[MES]])&lt;=3,"Q1",MONTH(Tabla1[[#This Row],[MES]])&lt;=6,"Q2",MONTH(Tabla1[[#This Row],[MES]])&lt;=9,"Q3",TRUE,"Q4")</f>
        <v>Q1</v>
      </c>
      <c r="AN2442" s="15" t="str">
        <f>+IFERROR(VLOOKUP(Tabla1[[#This Row],[CUENTA]],CTAS[],2,0),"OTROS")</f>
        <v>OTROS</v>
      </c>
      <c r="AP2442" s="15" t="str">
        <f>+IFERROR(VLOOKUP(Tabla1[[#This Row],[EMPLEADO]],IS[],3,0),"OTROS")</f>
        <v>OTROS</v>
      </c>
      <c r="AQ2442" s="15" t="str">
        <f>+IFERROR(VLOOKUP(Tabla1[[#This Row],[EMPLEADO]],IS[[NÓMINA]:[INGENIERO]],2,0),"OTROS")</f>
        <v>OTROS</v>
      </c>
    </row>
    <row r="2443" spans="1:43" x14ac:dyDescent="0.25">
      <c r="A2443" t="s">
        <v>7477</v>
      </c>
      <c r="B2443">
        <v>1</v>
      </c>
      <c r="C2443" t="s">
        <v>7878</v>
      </c>
      <c r="D2443" t="s">
        <v>3346</v>
      </c>
      <c r="E2443" t="s">
        <v>725</v>
      </c>
      <c r="F2443" t="s">
        <v>7879</v>
      </c>
      <c r="G2443" s="17" t="s">
        <v>1700</v>
      </c>
      <c r="H2443" t="s">
        <v>213</v>
      </c>
      <c r="I2443" t="s">
        <v>43</v>
      </c>
      <c r="J2443" t="s">
        <v>8</v>
      </c>
      <c r="K2443" t="s">
        <v>102</v>
      </c>
      <c r="L2443" t="s">
        <v>1142</v>
      </c>
      <c r="M2443" t="s">
        <v>640</v>
      </c>
      <c r="N2443">
        <v>0</v>
      </c>
      <c r="O2443" t="s">
        <v>47</v>
      </c>
      <c r="P2443" t="s">
        <v>822</v>
      </c>
      <c r="Q2443" t="s">
        <v>48</v>
      </c>
      <c r="R2443" t="s">
        <v>223</v>
      </c>
      <c r="S2443" t="s">
        <v>139</v>
      </c>
      <c r="T2443" t="s">
        <v>51</v>
      </c>
      <c r="U2443" t="s">
        <v>353</v>
      </c>
      <c r="V2443">
        <v>1</v>
      </c>
      <c r="W2443" s="1">
        <v>786.50000000000011</v>
      </c>
      <c r="X2443">
        <v>0</v>
      </c>
      <c r="Y2443">
        <v>4</v>
      </c>
      <c r="Z2443">
        <v>4</v>
      </c>
      <c r="AA2443">
        <v>1</v>
      </c>
      <c r="AB2443" s="2">
        <v>0</v>
      </c>
      <c r="AC2443" s="1">
        <v>0</v>
      </c>
      <c r="AD2443" s="7">
        <v>43528</v>
      </c>
      <c r="AE2443" s="7">
        <v>43529</v>
      </c>
      <c r="AF2443">
        <v>1</v>
      </c>
      <c r="AG2443" t="s">
        <v>53</v>
      </c>
      <c r="AH2443" s="2">
        <v>0</v>
      </c>
      <c r="AI2443" s="1">
        <v>0</v>
      </c>
      <c r="AJ2443" s="1">
        <v>0</v>
      </c>
      <c r="AK2443" s="60" t="str">
        <f>+IF(Tabla1[[#This Row],[REQUEST_TY]]="SR MANTENIMIENTO CORRECTIVO", "EMERGENCIA", "OTROS")</f>
        <v>OTROS</v>
      </c>
      <c r="AL2443" s="6" t="str">
        <f>+_xlfn.IFS(Tabla1[[#This Row],[Veces obj]]&lt;=1,"0-1",Tabla1[[#This Row],[Veces obj]]&lt;=2,"1-2",Tabla1[[#This Row],[Veces obj]]&lt;=3,"2-3",TRUE,"&gt;3")</f>
        <v>0-1</v>
      </c>
      <c r="AM2443" s="60" t="str">
        <f>+_xlfn.IFS(MONTH(Tabla1[[#This Row],[MES]])&lt;=3,"Q1",MONTH(Tabla1[[#This Row],[MES]])&lt;=6,"Q2",MONTH(Tabla1[[#This Row],[MES]])&lt;=9,"Q3",TRUE,"Q4")</f>
        <v>Q1</v>
      </c>
      <c r="AN2443" s="15" t="str">
        <f>+IFERROR(VLOOKUP(Tabla1[[#This Row],[CUENTA]],CTAS[],2,0),"OTROS")</f>
        <v>OTROS</v>
      </c>
      <c r="AP2443" s="15" t="str">
        <f>+IFERROR(VLOOKUP(Tabla1[[#This Row],[EMPLEADO]],IS[],3,0),"OTROS")</f>
        <v>OTROS</v>
      </c>
      <c r="AQ2443" s="15" t="str">
        <f>+IFERROR(VLOOKUP(Tabla1[[#This Row],[EMPLEADO]],IS[[NÓMINA]:[INGENIERO]],2,0),"OTROS")</f>
        <v>OTROS</v>
      </c>
    </row>
    <row r="2444" spans="1:43" x14ac:dyDescent="0.25">
      <c r="A2444" t="s">
        <v>7477</v>
      </c>
      <c r="B2444">
        <v>1</v>
      </c>
      <c r="C2444" t="s">
        <v>7880</v>
      </c>
      <c r="D2444" t="s">
        <v>3346</v>
      </c>
      <c r="E2444" t="s">
        <v>258</v>
      </c>
      <c r="F2444" t="s">
        <v>7881</v>
      </c>
      <c r="G2444" s="17" t="s">
        <v>1820</v>
      </c>
      <c r="H2444" t="s">
        <v>213</v>
      </c>
      <c r="I2444" t="s">
        <v>43</v>
      </c>
      <c r="J2444" t="s">
        <v>8</v>
      </c>
      <c r="K2444" t="s">
        <v>102</v>
      </c>
      <c r="L2444" t="s">
        <v>1142</v>
      </c>
      <c r="M2444" t="s">
        <v>640</v>
      </c>
      <c r="N2444">
        <v>0</v>
      </c>
      <c r="O2444" t="s">
        <v>47</v>
      </c>
      <c r="P2444" t="s">
        <v>822</v>
      </c>
      <c r="Q2444" t="s">
        <v>48</v>
      </c>
      <c r="R2444" t="s">
        <v>138</v>
      </c>
      <c r="S2444" t="s">
        <v>139</v>
      </c>
      <c r="T2444" t="s">
        <v>51</v>
      </c>
      <c r="U2444" t="s">
        <v>353</v>
      </c>
      <c r="V2444">
        <v>1</v>
      </c>
      <c r="W2444" s="1">
        <v>786.50000000000011</v>
      </c>
      <c r="X2444">
        <v>0</v>
      </c>
      <c r="Y2444">
        <v>4</v>
      </c>
      <c r="Z2444">
        <v>4</v>
      </c>
      <c r="AA2444">
        <v>1</v>
      </c>
      <c r="AB2444" s="2">
        <v>0</v>
      </c>
      <c r="AC2444" s="1">
        <v>0</v>
      </c>
      <c r="AD2444" s="7">
        <v>43528</v>
      </c>
      <c r="AE2444" s="7">
        <v>43529</v>
      </c>
      <c r="AF2444">
        <v>1</v>
      </c>
      <c r="AG2444" t="s">
        <v>53</v>
      </c>
      <c r="AH2444" s="2">
        <v>0</v>
      </c>
      <c r="AI2444" s="1">
        <v>0</v>
      </c>
      <c r="AJ2444" s="1">
        <v>0</v>
      </c>
      <c r="AK2444" s="60" t="str">
        <f>+IF(Tabla1[[#This Row],[REQUEST_TY]]="SR MANTENIMIENTO CORRECTIVO", "EMERGENCIA", "OTROS")</f>
        <v>OTROS</v>
      </c>
      <c r="AL2444" s="6" t="str">
        <f>+_xlfn.IFS(Tabla1[[#This Row],[Veces obj]]&lt;=1,"0-1",Tabla1[[#This Row],[Veces obj]]&lt;=2,"1-2",Tabla1[[#This Row],[Veces obj]]&lt;=3,"2-3",TRUE,"&gt;3")</f>
        <v>0-1</v>
      </c>
      <c r="AM2444" s="60" t="str">
        <f>+_xlfn.IFS(MONTH(Tabla1[[#This Row],[MES]])&lt;=3,"Q1",MONTH(Tabla1[[#This Row],[MES]])&lt;=6,"Q2",MONTH(Tabla1[[#This Row],[MES]])&lt;=9,"Q3",TRUE,"Q4")</f>
        <v>Q1</v>
      </c>
      <c r="AN2444" s="15" t="str">
        <f>+IFERROR(VLOOKUP(Tabla1[[#This Row],[CUENTA]],CTAS[],2,0),"OTROS")</f>
        <v>OTROS</v>
      </c>
      <c r="AP2444" s="15" t="str">
        <f>+IFERROR(VLOOKUP(Tabla1[[#This Row],[EMPLEADO]],IS[],3,0),"OTROS")</f>
        <v>OTROS</v>
      </c>
      <c r="AQ2444" s="15" t="str">
        <f>+IFERROR(VLOOKUP(Tabla1[[#This Row],[EMPLEADO]],IS[[NÓMINA]:[INGENIERO]],2,0),"OTROS")</f>
        <v>OTROS</v>
      </c>
    </row>
    <row r="2445" spans="1:43" x14ac:dyDescent="0.25">
      <c r="A2445" t="s">
        <v>7477</v>
      </c>
      <c r="B2445">
        <v>1</v>
      </c>
      <c r="C2445" t="s">
        <v>7882</v>
      </c>
      <c r="D2445" t="s">
        <v>3346</v>
      </c>
      <c r="E2445" t="s">
        <v>98</v>
      </c>
      <c r="F2445" t="s">
        <v>7883</v>
      </c>
      <c r="G2445" s="17" t="s">
        <v>2206</v>
      </c>
      <c r="H2445" t="s">
        <v>213</v>
      </c>
      <c r="I2445" t="s">
        <v>43</v>
      </c>
      <c r="J2445" t="s">
        <v>8</v>
      </c>
      <c r="K2445" t="s">
        <v>102</v>
      </c>
      <c r="L2445" t="s">
        <v>1142</v>
      </c>
      <c r="M2445" t="s">
        <v>640</v>
      </c>
      <c r="N2445">
        <v>0</v>
      </c>
      <c r="O2445" t="s">
        <v>47</v>
      </c>
      <c r="P2445" t="s">
        <v>822</v>
      </c>
      <c r="Q2445" t="s">
        <v>48</v>
      </c>
      <c r="R2445" t="s">
        <v>63</v>
      </c>
      <c r="S2445" t="s">
        <v>64</v>
      </c>
      <c r="T2445" t="s">
        <v>51</v>
      </c>
      <c r="U2445" t="s">
        <v>96</v>
      </c>
      <c r="V2445">
        <v>1</v>
      </c>
      <c r="W2445" s="1">
        <v>682.5</v>
      </c>
      <c r="X2445">
        <v>0</v>
      </c>
      <c r="Y2445">
        <v>5</v>
      </c>
      <c r="Z2445">
        <v>5</v>
      </c>
      <c r="AA2445">
        <v>1</v>
      </c>
      <c r="AB2445" s="2">
        <v>0</v>
      </c>
      <c r="AC2445" s="1">
        <v>0</v>
      </c>
      <c r="AD2445" s="7">
        <v>43528</v>
      </c>
      <c r="AE2445" s="7">
        <v>43529</v>
      </c>
      <c r="AF2445">
        <v>1</v>
      </c>
      <c r="AG2445" t="s">
        <v>53</v>
      </c>
      <c r="AH2445" s="2">
        <v>0</v>
      </c>
      <c r="AI2445" s="1">
        <v>0</v>
      </c>
      <c r="AJ2445" s="1">
        <v>0</v>
      </c>
      <c r="AK2445" s="60" t="str">
        <f>+IF(Tabla1[[#This Row],[REQUEST_TY]]="SR MANTENIMIENTO CORRECTIVO", "EMERGENCIA", "OTROS")</f>
        <v>OTROS</v>
      </c>
      <c r="AL2445" s="6" t="str">
        <f>+_xlfn.IFS(Tabla1[[#This Row],[Veces obj]]&lt;=1,"0-1",Tabla1[[#This Row],[Veces obj]]&lt;=2,"1-2",Tabla1[[#This Row],[Veces obj]]&lt;=3,"2-3",TRUE,"&gt;3")</f>
        <v>0-1</v>
      </c>
      <c r="AM2445" s="60" t="str">
        <f>+_xlfn.IFS(MONTH(Tabla1[[#This Row],[MES]])&lt;=3,"Q1",MONTH(Tabla1[[#This Row],[MES]])&lt;=6,"Q2",MONTH(Tabla1[[#This Row],[MES]])&lt;=9,"Q3",TRUE,"Q4")</f>
        <v>Q1</v>
      </c>
      <c r="AN2445" s="15" t="str">
        <f>+IFERROR(VLOOKUP(Tabla1[[#This Row],[CUENTA]],CTAS[],2,0),"OTROS")</f>
        <v>OTROS</v>
      </c>
      <c r="AP2445" s="15" t="str">
        <f>+IFERROR(VLOOKUP(Tabla1[[#This Row],[EMPLEADO]],IS[],3,0),"OTROS")</f>
        <v>OTROS</v>
      </c>
      <c r="AQ2445" s="15" t="str">
        <f>+IFERROR(VLOOKUP(Tabla1[[#This Row],[EMPLEADO]],IS[[NÓMINA]:[INGENIERO]],2,0),"OTROS")</f>
        <v>OTROS</v>
      </c>
    </row>
    <row r="2446" spans="1:43" x14ac:dyDescent="0.25">
      <c r="A2446" t="s">
        <v>7477</v>
      </c>
      <c r="B2446">
        <v>1</v>
      </c>
      <c r="C2446" t="s">
        <v>7884</v>
      </c>
      <c r="D2446" t="s">
        <v>3346</v>
      </c>
      <c r="E2446" t="s">
        <v>725</v>
      </c>
      <c r="F2446" t="s">
        <v>7885</v>
      </c>
      <c r="G2446" s="17" t="s">
        <v>1764</v>
      </c>
      <c r="H2446" t="s">
        <v>213</v>
      </c>
      <c r="I2446" t="s">
        <v>43</v>
      </c>
      <c r="J2446" t="s">
        <v>8</v>
      </c>
      <c r="K2446" t="s">
        <v>102</v>
      </c>
      <c r="L2446" t="s">
        <v>1142</v>
      </c>
      <c r="M2446" t="s">
        <v>640</v>
      </c>
      <c r="N2446">
        <v>0</v>
      </c>
      <c r="O2446" t="s">
        <v>47</v>
      </c>
      <c r="P2446" t="s">
        <v>822</v>
      </c>
      <c r="Q2446" t="s">
        <v>48</v>
      </c>
      <c r="R2446" t="s">
        <v>223</v>
      </c>
      <c r="S2446" t="s">
        <v>139</v>
      </c>
      <c r="T2446" t="s">
        <v>51</v>
      </c>
      <c r="U2446" t="s">
        <v>353</v>
      </c>
      <c r="V2446">
        <v>1</v>
      </c>
      <c r="W2446" s="1">
        <v>786.50000000000011</v>
      </c>
      <c r="X2446">
        <v>0</v>
      </c>
      <c r="Y2446">
        <v>4</v>
      </c>
      <c r="Z2446">
        <v>4</v>
      </c>
      <c r="AA2446">
        <v>1</v>
      </c>
      <c r="AB2446" s="2">
        <v>0</v>
      </c>
      <c r="AC2446" s="1">
        <v>0</v>
      </c>
      <c r="AD2446" s="7">
        <v>43528</v>
      </c>
      <c r="AE2446" s="7">
        <v>43529</v>
      </c>
      <c r="AF2446">
        <v>1</v>
      </c>
      <c r="AG2446" t="s">
        <v>53</v>
      </c>
      <c r="AH2446" s="2">
        <v>0</v>
      </c>
      <c r="AI2446" s="1">
        <v>0</v>
      </c>
      <c r="AJ2446" s="1">
        <v>0</v>
      </c>
      <c r="AK2446" s="60" t="str">
        <f>+IF(Tabla1[[#This Row],[REQUEST_TY]]="SR MANTENIMIENTO CORRECTIVO", "EMERGENCIA", "OTROS")</f>
        <v>OTROS</v>
      </c>
      <c r="AL2446" s="6" t="str">
        <f>+_xlfn.IFS(Tabla1[[#This Row],[Veces obj]]&lt;=1,"0-1",Tabla1[[#This Row],[Veces obj]]&lt;=2,"1-2",Tabla1[[#This Row],[Veces obj]]&lt;=3,"2-3",TRUE,"&gt;3")</f>
        <v>0-1</v>
      </c>
      <c r="AM2446" s="60" t="str">
        <f>+_xlfn.IFS(MONTH(Tabla1[[#This Row],[MES]])&lt;=3,"Q1",MONTH(Tabla1[[#This Row],[MES]])&lt;=6,"Q2",MONTH(Tabla1[[#This Row],[MES]])&lt;=9,"Q3",TRUE,"Q4")</f>
        <v>Q1</v>
      </c>
      <c r="AN2446" s="15" t="str">
        <f>+IFERROR(VLOOKUP(Tabla1[[#This Row],[CUENTA]],CTAS[],2,0),"OTROS")</f>
        <v>OTROS</v>
      </c>
      <c r="AP2446" s="15" t="str">
        <f>+IFERROR(VLOOKUP(Tabla1[[#This Row],[EMPLEADO]],IS[],3,0),"OTROS")</f>
        <v>OTROS</v>
      </c>
      <c r="AQ2446" s="15" t="str">
        <f>+IFERROR(VLOOKUP(Tabla1[[#This Row],[EMPLEADO]],IS[[NÓMINA]:[INGENIERO]],2,0),"OTROS")</f>
        <v>OTROS</v>
      </c>
    </row>
    <row r="2447" spans="1:43" x14ac:dyDescent="0.25">
      <c r="A2447" t="s">
        <v>7477</v>
      </c>
      <c r="B2447">
        <v>1</v>
      </c>
      <c r="C2447" t="s">
        <v>7886</v>
      </c>
      <c r="D2447" t="s">
        <v>3346</v>
      </c>
      <c r="E2447" t="s">
        <v>7887</v>
      </c>
      <c r="F2447" t="s">
        <v>7888</v>
      </c>
      <c r="G2447" s="17" t="s">
        <v>7889</v>
      </c>
      <c r="H2447" t="s">
        <v>213</v>
      </c>
      <c r="I2447" t="s">
        <v>43</v>
      </c>
      <c r="J2447" t="s">
        <v>8</v>
      </c>
      <c r="K2447" t="s">
        <v>102</v>
      </c>
      <c r="L2447" t="s">
        <v>7890</v>
      </c>
      <c r="M2447" t="s">
        <v>215</v>
      </c>
      <c r="N2447">
        <v>0</v>
      </c>
      <c r="O2447" t="s">
        <v>47</v>
      </c>
      <c r="P2447" t="s">
        <v>822</v>
      </c>
      <c r="Q2447" t="s">
        <v>48</v>
      </c>
      <c r="R2447" t="s">
        <v>317</v>
      </c>
      <c r="S2447" t="s">
        <v>318</v>
      </c>
      <c r="T2447" t="s">
        <v>51</v>
      </c>
      <c r="U2447" t="s">
        <v>353</v>
      </c>
      <c r="V2447">
        <v>1</v>
      </c>
      <c r="W2447" s="1">
        <v>786.50000000000011</v>
      </c>
      <c r="X2447">
        <v>0</v>
      </c>
      <c r="Y2447">
        <v>4</v>
      </c>
      <c r="Z2447">
        <v>4</v>
      </c>
      <c r="AA2447">
        <v>1</v>
      </c>
      <c r="AB2447" s="2">
        <v>0</v>
      </c>
      <c r="AC2447" s="1">
        <v>0</v>
      </c>
      <c r="AD2447" s="7">
        <v>43528</v>
      </c>
      <c r="AE2447" s="7">
        <v>43529</v>
      </c>
      <c r="AF2447">
        <v>1</v>
      </c>
      <c r="AG2447" t="s">
        <v>53</v>
      </c>
      <c r="AH2447" s="2">
        <v>0</v>
      </c>
      <c r="AI2447" s="1">
        <v>0</v>
      </c>
      <c r="AJ2447" s="1">
        <v>0</v>
      </c>
      <c r="AK2447" s="60" t="str">
        <f>+IF(Tabla1[[#This Row],[REQUEST_TY]]="SR MANTENIMIENTO CORRECTIVO", "EMERGENCIA", "OTROS")</f>
        <v>OTROS</v>
      </c>
      <c r="AL2447" s="6" t="str">
        <f>+_xlfn.IFS(Tabla1[[#This Row],[Veces obj]]&lt;=1,"0-1",Tabla1[[#This Row],[Veces obj]]&lt;=2,"1-2",Tabla1[[#This Row],[Veces obj]]&lt;=3,"2-3",TRUE,"&gt;3")</f>
        <v>0-1</v>
      </c>
      <c r="AM2447" s="60" t="str">
        <f>+_xlfn.IFS(MONTH(Tabla1[[#This Row],[MES]])&lt;=3,"Q1",MONTH(Tabla1[[#This Row],[MES]])&lt;=6,"Q2",MONTH(Tabla1[[#This Row],[MES]])&lt;=9,"Q3",TRUE,"Q4")</f>
        <v>Q1</v>
      </c>
      <c r="AN2447" s="15" t="str">
        <f>+IFERROR(VLOOKUP(Tabla1[[#This Row],[CUENTA]],CTAS[],2,0),"OTROS")</f>
        <v>OTROS</v>
      </c>
      <c r="AP2447" s="15" t="str">
        <f>+IFERROR(VLOOKUP(Tabla1[[#This Row],[EMPLEADO]],IS[],3,0),"OTROS")</f>
        <v>OTROS</v>
      </c>
      <c r="AQ2447" s="15" t="str">
        <f>+IFERROR(VLOOKUP(Tabla1[[#This Row],[EMPLEADO]],IS[[NÓMINA]:[INGENIERO]],2,0),"OTROS")</f>
        <v>OTROS</v>
      </c>
    </row>
    <row r="2448" spans="1:43" x14ac:dyDescent="0.25">
      <c r="A2448" t="s">
        <v>7477</v>
      </c>
      <c r="B2448">
        <v>1</v>
      </c>
      <c r="C2448" t="s">
        <v>7891</v>
      </c>
      <c r="D2448" t="s">
        <v>38</v>
      </c>
      <c r="E2448" t="s">
        <v>55</v>
      </c>
      <c r="F2448" t="s">
        <v>7888</v>
      </c>
      <c r="G2448" s="17" t="s">
        <v>756</v>
      </c>
      <c r="H2448" t="s">
        <v>471</v>
      </c>
      <c r="I2448" t="s">
        <v>43</v>
      </c>
      <c r="J2448" t="s">
        <v>8</v>
      </c>
      <c r="K2448" t="s">
        <v>102</v>
      </c>
      <c r="L2448" t="s">
        <v>376</v>
      </c>
      <c r="M2448" t="s">
        <v>310</v>
      </c>
      <c r="N2448">
        <v>0</v>
      </c>
      <c r="O2448" t="s">
        <v>47</v>
      </c>
      <c r="P2448">
        <v>10</v>
      </c>
      <c r="Q2448" t="s">
        <v>194</v>
      </c>
      <c r="R2448" t="s">
        <v>63</v>
      </c>
      <c r="S2448" t="s">
        <v>64</v>
      </c>
      <c r="T2448" t="s">
        <v>51</v>
      </c>
      <c r="U2448" t="s">
        <v>195</v>
      </c>
      <c r="V2448">
        <v>0.6</v>
      </c>
      <c r="W2448" s="1">
        <v>819</v>
      </c>
      <c r="X2448">
        <v>1</v>
      </c>
      <c r="Y2448">
        <v>0.4</v>
      </c>
      <c r="Z2448">
        <v>5</v>
      </c>
      <c r="AA2448">
        <v>0.08</v>
      </c>
      <c r="AB2448" s="2">
        <v>0</v>
      </c>
      <c r="AC2448" s="1">
        <v>0</v>
      </c>
      <c r="AD2448" s="7">
        <v>43529</v>
      </c>
      <c r="AE2448" s="7">
        <v>43530</v>
      </c>
      <c r="AF2448">
        <v>1</v>
      </c>
      <c r="AG2448" t="s">
        <v>53</v>
      </c>
      <c r="AH2448" s="2">
        <v>0</v>
      </c>
      <c r="AI2448" s="1">
        <v>0</v>
      </c>
      <c r="AJ2448" s="1">
        <v>0</v>
      </c>
      <c r="AK2448" s="60" t="str">
        <f>+IF(Tabla1[[#This Row],[REQUEST_TY]]="SR MANTENIMIENTO CORRECTIVO", "EMERGENCIA", "OTROS")</f>
        <v>EMERGENCIA</v>
      </c>
      <c r="AL2448" s="6" t="str">
        <f>+_xlfn.IFS(Tabla1[[#This Row],[Veces obj]]&lt;=1,"0-1",Tabla1[[#This Row],[Veces obj]]&lt;=2,"1-2",Tabla1[[#This Row],[Veces obj]]&lt;=3,"2-3",TRUE,"&gt;3")</f>
        <v>0-1</v>
      </c>
      <c r="AM2448" s="60" t="str">
        <f>+_xlfn.IFS(MONTH(Tabla1[[#This Row],[MES]])&lt;=3,"Q1",MONTH(Tabla1[[#This Row],[MES]])&lt;=6,"Q2",MONTH(Tabla1[[#This Row],[MES]])&lt;=9,"Q3",TRUE,"Q4")</f>
        <v>Q1</v>
      </c>
      <c r="AN2448" s="15" t="str">
        <f>+IFERROR(VLOOKUP(Tabla1[[#This Row],[CUENTA]],CTAS[],2,0),"OTROS")</f>
        <v>OTROS</v>
      </c>
      <c r="AP2448" s="15" t="str">
        <f>+IFERROR(VLOOKUP(Tabla1[[#This Row],[EMPLEADO]],IS[],3,0),"OTROS")</f>
        <v>OTROS</v>
      </c>
      <c r="AQ2448" s="15" t="str">
        <f>+IFERROR(VLOOKUP(Tabla1[[#This Row],[EMPLEADO]],IS[[NÓMINA]:[INGENIERO]],2,0),"OTROS")</f>
        <v>OTROS</v>
      </c>
    </row>
    <row r="2449" spans="1:43" x14ac:dyDescent="0.25">
      <c r="A2449" t="s">
        <v>7477</v>
      </c>
      <c r="B2449">
        <v>1</v>
      </c>
      <c r="C2449" t="s">
        <v>7892</v>
      </c>
      <c r="D2449" t="s">
        <v>38</v>
      </c>
      <c r="E2449" t="s">
        <v>85</v>
      </c>
      <c r="F2449" t="s">
        <v>7893</v>
      </c>
      <c r="G2449" s="17" t="s">
        <v>6575</v>
      </c>
      <c r="H2449" t="s">
        <v>58</v>
      </c>
      <c r="I2449" t="s">
        <v>43</v>
      </c>
      <c r="J2449" t="s">
        <v>8</v>
      </c>
      <c r="K2449" t="s">
        <v>370</v>
      </c>
      <c r="L2449" t="s">
        <v>6576</v>
      </c>
      <c r="M2449" t="s">
        <v>736</v>
      </c>
      <c r="N2449">
        <v>0</v>
      </c>
      <c r="O2449" t="s">
        <v>47</v>
      </c>
      <c r="P2449">
        <v>13</v>
      </c>
      <c r="Q2449" t="s">
        <v>194</v>
      </c>
      <c r="R2449" t="s">
        <v>49</v>
      </c>
      <c r="S2449" t="s">
        <v>50</v>
      </c>
      <c r="T2449" t="s">
        <v>51</v>
      </c>
      <c r="U2449" t="s">
        <v>444</v>
      </c>
      <c r="V2449">
        <v>0</v>
      </c>
      <c r="W2449" s="1">
        <v>0</v>
      </c>
      <c r="X2449">
        <v>1</v>
      </c>
      <c r="Y2449">
        <v>1.97</v>
      </c>
      <c r="Z2449">
        <v>5</v>
      </c>
      <c r="AA2449">
        <v>0.39400000000000002</v>
      </c>
      <c r="AB2449" s="2">
        <v>0</v>
      </c>
      <c r="AC2449" s="1">
        <v>0</v>
      </c>
      <c r="AD2449" s="7">
        <v>43529</v>
      </c>
      <c r="AE2449" s="7">
        <v>43529</v>
      </c>
      <c r="AF2449">
        <v>0</v>
      </c>
      <c r="AG2449" t="s">
        <v>53</v>
      </c>
      <c r="AH2449" s="2">
        <v>0</v>
      </c>
      <c r="AI2449" s="1">
        <v>0</v>
      </c>
      <c r="AJ2449" s="1">
        <v>0</v>
      </c>
      <c r="AK2449" s="60" t="str">
        <f>+IF(Tabla1[[#This Row],[REQUEST_TY]]="SR MANTENIMIENTO CORRECTIVO", "EMERGENCIA", "OTROS")</f>
        <v>EMERGENCIA</v>
      </c>
      <c r="AL2449" s="6" t="str">
        <f>+_xlfn.IFS(Tabla1[[#This Row],[Veces obj]]&lt;=1,"0-1",Tabla1[[#This Row],[Veces obj]]&lt;=2,"1-2",Tabla1[[#This Row],[Veces obj]]&lt;=3,"2-3",TRUE,"&gt;3")</f>
        <v>0-1</v>
      </c>
      <c r="AM2449" s="60" t="str">
        <f>+_xlfn.IFS(MONTH(Tabla1[[#This Row],[MES]])&lt;=3,"Q1",MONTH(Tabla1[[#This Row],[MES]])&lt;=6,"Q2",MONTH(Tabla1[[#This Row],[MES]])&lt;=9,"Q3",TRUE,"Q4")</f>
        <v>Q1</v>
      </c>
      <c r="AN2449" s="15" t="str">
        <f>+IFERROR(VLOOKUP(Tabla1[[#This Row],[CUENTA]],CTAS[],2,0),"OTROS")</f>
        <v>OTROS</v>
      </c>
      <c r="AP2449" s="15" t="str">
        <f>+IFERROR(VLOOKUP(Tabla1[[#This Row],[EMPLEADO]],IS[],3,0),"OTROS")</f>
        <v>OTROS</v>
      </c>
      <c r="AQ2449" s="15" t="str">
        <f>+IFERROR(VLOOKUP(Tabla1[[#This Row],[EMPLEADO]],IS[[NÓMINA]:[INGENIERO]],2,0),"OTROS")</f>
        <v>OTROS</v>
      </c>
    </row>
    <row r="2450" spans="1:43" x14ac:dyDescent="0.25">
      <c r="A2450" t="s">
        <v>7477</v>
      </c>
      <c r="B2450">
        <v>1</v>
      </c>
      <c r="C2450" t="s">
        <v>7894</v>
      </c>
      <c r="D2450" t="s">
        <v>38</v>
      </c>
      <c r="E2450" t="s">
        <v>85</v>
      </c>
      <c r="F2450" t="s">
        <v>7895</v>
      </c>
      <c r="G2450" s="17" t="s">
        <v>7896</v>
      </c>
      <c r="H2450" t="s">
        <v>646</v>
      </c>
      <c r="I2450" t="s">
        <v>43</v>
      </c>
      <c r="J2450" t="s">
        <v>8</v>
      </c>
      <c r="K2450" t="s">
        <v>370</v>
      </c>
      <c r="L2450" t="s">
        <v>7897</v>
      </c>
      <c r="M2450" t="s">
        <v>256</v>
      </c>
      <c r="N2450">
        <v>0</v>
      </c>
      <c r="O2450" t="s">
        <v>47</v>
      </c>
      <c r="P2450">
        <v>91</v>
      </c>
      <c r="Q2450" t="s">
        <v>48</v>
      </c>
      <c r="R2450" t="s">
        <v>49</v>
      </c>
      <c r="S2450" t="s">
        <v>50</v>
      </c>
      <c r="T2450" t="s">
        <v>51</v>
      </c>
      <c r="U2450" t="s">
        <v>52</v>
      </c>
      <c r="V2450">
        <v>1.05</v>
      </c>
      <c r="W2450" s="1">
        <v>750.75000000000011</v>
      </c>
      <c r="X2450">
        <v>1</v>
      </c>
      <c r="Y2450">
        <v>1.88</v>
      </c>
      <c r="Z2450">
        <v>5</v>
      </c>
      <c r="AA2450">
        <v>0.376</v>
      </c>
      <c r="AB2450" s="2">
        <v>0</v>
      </c>
      <c r="AC2450" s="1">
        <v>0</v>
      </c>
      <c r="AD2450" s="7">
        <v>43529</v>
      </c>
      <c r="AE2450" s="7">
        <v>43529</v>
      </c>
      <c r="AF2450">
        <v>0</v>
      </c>
      <c r="AG2450" t="s">
        <v>53</v>
      </c>
      <c r="AH2450" s="2">
        <v>0</v>
      </c>
      <c r="AI2450" s="1">
        <v>0</v>
      </c>
      <c r="AJ2450" s="1">
        <v>0</v>
      </c>
      <c r="AK2450" s="60" t="str">
        <f>+IF(Tabla1[[#This Row],[REQUEST_TY]]="SR MANTENIMIENTO CORRECTIVO", "EMERGENCIA", "OTROS")</f>
        <v>EMERGENCIA</v>
      </c>
      <c r="AL2450" s="6" t="str">
        <f>+_xlfn.IFS(Tabla1[[#This Row],[Veces obj]]&lt;=1,"0-1",Tabla1[[#This Row],[Veces obj]]&lt;=2,"1-2",Tabla1[[#This Row],[Veces obj]]&lt;=3,"2-3",TRUE,"&gt;3")</f>
        <v>0-1</v>
      </c>
      <c r="AM2450" s="60" t="str">
        <f>+_xlfn.IFS(MONTH(Tabla1[[#This Row],[MES]])&lt;=3,"Q1",MONTH(Tabla1[[#This Row],[MES]])&lt;=6,"Q2",MONTH(Tabla1[[#This Row],[MES]])&lt;=9,"Q3",TRUE,"Q4")</f>
        <v>Q1</v>
      </c>
      <c r="AN2450" s="15" t="str">
        <f>+IFERROR(VLOOKUP(Tabla1[[#This Row],[CUENTA]],CTAS[],2,0),"OTROS")</f>
        <v>OTROS</v>
      </c>
      <c r="AP2450" s="15" t="str">
        <f>+IFERROR(VLOOKUP(Tabla1[[#This Row],[EMPLEADO]],IS[],3,0),"OTROS")</f>
        <v>OTROS</v>
      </c>
      <c r="AQ2450" s="15" t="str">
        <f>+IFERROR(VLOOKUP(Tabla1[[#This Row],[EMPLEADO]],IS[[NÓMINA]:[INGENIERO]],2,0),"OTROS")</f>
        <v>OTROS</v>
      </c>
    </row>
    <row r="2451" spans="1:43" x14ac:dyDescent="0.25">
      <c r="A2451" t="s">
        <v>7477</v>
      </c>
      <c r="B2451">
        <v>1</v>
      </c>
      <c r="C2451" t="s">
        <v>7898</v>
      </c>
      <c r="D2451" t="s">
        <v>38</v>
      </c>
      <c r="E2451" t="s">
        <v>176</v>
      </c>
      <c r="F2451" t="s">
        <v>7899</v>
      </c>
      <c r="G2451" s="17" t="s">
        <v>922</v>
      </c>
      <c r="H2451" t="s">
        <v>253</v>
      </c>
      <c r="I2451" t="s">
        <v>43</v>
      </c>
      <c r="J2451" t="s">
        <v>8</v>
      </c>
      <c r="K2451" t="s">
        <v>338</v>
      </c>
      <c r="L2451" t="s">
        <v>923</v>
      </c>
      <c r="M2451" t="s">
        <v>649</v>
      </c>
      <c r="N2451">
        <v>0</v>
      </c>
      <c r="O2451" t="s">
        <v>47</v>
      </c>
      <c r="P2451">
        <v>39</v>
      </c>
      <c r="Q2451" t="s">
        <v>82</v>
      </c>
      <c r="R2451" t="s">
        <v>49</v>
      </c>
      <c r="S2451" t="s">
        <v>50</v>
      </c>
      <c r="T2451" t="s">
        <v>51</v>
      </c>
      <c r="U2451" t="s">
        <v>120</v>
      </c>
      <c r="V2451">
        <v>0.8</v>
      </c>
      <c r="W2451" s="1">
        <v>572.00000000000011</v>
      </c>
      <c r="X2451">
        <v>1</v>
      </c>
      <c r="Y2451">
        <v>0.16</v>
      </c>
      <c r="Z2451">
        <v>5</v>
      </c>
      <c r="AA2451">
        <v>3.2000000000000001E-2</v>
      </c>
      <c r="AB2451" s="2">
        <v>0</v>
      </c>
      <c r="AC2451" s="1">
        <v>0</v>
      </c>
      <c r="AD2451" s="7">
        <v>43529</v>
      </c>
      <c r="AE2451" s="7">
        <v>43530</v>
      </c>
      <c r="AF2451">
        <v>1</v>
      </c>
      <c r="AG2451" t="s">
        <v>53</v>
      </c>
      <c r="AH2451" s="2">
        <v>0</v>
      </c>
      <c r="AI2451" s="1">
        <v>0</v>
      </c>
      <c r="AJ2451" s="1">
        <v>0</v>
      </c>
      <c r="AK2451" s="60" t="str">
        <f>+IF(Tabla1[[#This Row],[REQUEST_TY]]="SR MANTENIMIENTO CORRECTIVO", "EMERGENCIA", "OTROS")</f>
        <v>EMERGENCIA</v>
      </c>
      <c r="AL2451" s="6" t="str">
        <f>+_xlfn.IFS(Tabla1[[#This Row],[Veces obj]]&lt;=1,"0-1",Tabla1[[#This Row],[Veces obj]]&lt;=2,"1-2",Tabla1[[#This Row],[Veces obj]]&lt;=3,"2-3",TRUE,"&gt;3")</f>
        <v>0-1</v>
      </c>
      <c r="AM2451" s="60" t="str">
        <f>+_xlfn.IFS(MONTH(Tabla1[[#This Row],[MES]])&lt;=3,"Q1",MONTH(Tabla1[[#This Row],[MES]])&lt;=6,"Q2",MONTH(Tabla1[[#This Row],[MES]])&lt;=9,"Q3",TRUE,"Q4")</f>
        <v>Q1</v>
      </c>
      <c r="AN2451" s="15" t="str">
        <f>+IFERROR(VLOOKUP(Tabla1[[#This Row],[CUENTA]],CTAS[],2,0),"OTROS")</f>
        <v>OTROS</v>
      </c>
      <c r="AP2451" s="15" t="str">
        <f>+IFERROR(VLOOKUP(Tabla1[[#This Row],[EMPLEADO]],IS[],3,0),"OTROS")</f>
        <v>OTROS</v>
      </c>
      <c r="AQ2451" s="15" t="str">
        <f>+IFERROR(VLOOKUP(Tabla1[[#This Row],[EMPLEADO]],IS[[NÓMINA]:[INGENIERO]],2,0),"OTROS")</f>
        <v>OTROS</v>
      </c>
    </row>
    <row r="2452" spans="1:43" x14ac:dyDescent="0.25">
      <c r="A2452" t="s">
        <v>7477</v>
      </c>
      <c r="B2452">
        <v>1</v>
      </c>
      <c r="C2452" t="s">
        <v>7900</v>
      </c>
      <c r="D2452" t="s">
        <v>38</v>
      </c>
      <c r="E2452" t="s">
        <v>176</v>
      </c>
      <c r="F2452" t="s">
        <v>7901</v>
      </c>
      <c r="G2452" s="17" t="s">
        <v>7902</v>
      </c>
      <c r="H2452" t="s">
        <v>116</v>
      </c>
      <c r="I2452" t="s">
        <v>43</v>
      </c>
      <c r="J2452" t="s">
        <v>8</v>
      </c>
      <c r="K2452" t="s">
        <v>338</v>
      </c>
      <c r="L2452" t="s">
        <v>7903</v>
      </c>
      <c r="M2452" t="s">
        <v>2365</v>
      </c>
      <c r="N2452">
        <v>0</v>
      </c>
      <c r="O2452" t="s">
        <v>47</v>
      </c>
      <c r="P2452">
        <v>1552</v>
      </c>
      <c r="Q2452" t="s">
        <v>48</v>
      </c>
      <c r="R2452" t="s">
        <v>49</v>
      </c>
      <c r="S2452" t="s">
        <v>50</v>
      </c>
      <c r="T2452" t="s">
        <v>208</v>
      </c>
      <c r="U2452" t="s">
        <v>52</v>
      </c>
      <c r="V2452">
        <v>1.05</v>
      </c>
      <c r="W2452" s="1">
        <v>750.75000000000011</v>
      </c>
      <c r="X2452">
        <v>1</v>
      </c>
      <c r="Y2452">
        <v>2.83</v>
      </c>
      <c r="Z2452">
        <v>9</v>
      </c>
      <c r="AA2452">
        <v>0.31444444444444447</v>
      </c>
      <c r="AB2452" s="2">
        <v>0</v>
      </c>
      <c r="AC2452" s="1">
        <v>0</v>
      </c>
      <c r="AD2452" s="7">
        <v>43530</v>
      </c>
      <c r="AE2452" s="7">
        <v>43530</v>
      </c>
      <c r="AF2452">
        <v>0</v>
      </c>
      <c r="AG2452" t="s">
        <v>53</v>
      </c>
      <c r="AH2452" s="2">
        <v>0</v>
      </c>
      <c r="AI2452" s="1">
        <v>0</v>
      </c>
      <c r="AJ2452" s="1">
        <v>0</v>
      </c>
      <c r="AK2452" s="60" t="str">
        <f>+IF(Tabla1[[#This Row],[REQUEST_TY]]="SR MANTENIMIENTO CORRECTIVO", "EMERGENCIA", "OTROS")</f>
        <v>EMERGENCIA</v>
      </c>
      <c r="AL2452" s="6" t="str">
        <f>+_xlfn.IFS(Tabla1[[#This Row],[Veces obj]]&lt;=1,"0-1",Tabla1[[#This Row],[Veces obj]]&lt;=2,"1-2",Tabla1[[#This Row],[Veces obj]]&lt;=3,"2-3",TRUE,"&gt;3")</f>
        <v>0-1</v>
      </c>
      <c r="AM2452" s="60" t="str">
        <f>+_xlfn.IFS(MONTH(Tabla1[[#This Row],[MES]])&lt;=3,"Q1",MONTH(Tabla1[[#This Row],[MES]])&lt;=6,"Q2",MONTH(Tabla1[[#This Row],[MES]])&lt;=9,"Q3",TRUE,"Q4")</f>
        <v>Q1</v>
      </c>
      <c r="AN2452" s="15" t="str">
        <f>+IFERROR(VLOOKUP(Tabla1[[#This Row],[CUENTA]],CTAS[],2,0),"OTROS")</f>
        <v>OTROS</v>
      </c>
      <c r="AP2452" s="15" t="str">
        <f>+IFERROR(VLOOKUP(Tabla1[[#This Row],[EMPLEADO]],IS[],3,0),"OTROS")</f>
        <v>CHIHUAHUA</v>
      </c>
      <c r="AQ2452" s="15" t="str">
        <f>+IFERROR(VLOOKUP(Tabla1[[#This Row],[EMPLEADO]],IS[[NÓMINA]:[INGENIERO]],2,0),"OTROS")</f>
        <v>FERNANDO CHAVIRA</v>
      </c>
    </row>
    <row r="2453" spans="1:43" x14ac:dyDescent="0.25">
      <c r="A2453" t="s">
        <v>7477</v>
      </c>
      <c r="B2453">
        <v>1</v>
      </c>
      <c r="C2453" t="s">
        <v>7904</v>
      </c>
      <c r="D2453" t="s">
        <v>38</v>
      </c>
      <c r="E2453" t="s">
        <v>85</v>
      </c>
      <c r="F2453" t="s">
        <v>7905</v>
      </c>
      <c r="G2453" s="17" t="s">
        <v>7906</v>
      </c>
      <c r="H2453" t="s">
        <v>220</v>
      </c>
      <c r="I2453" t="s">
        <v>43</v>
      </c>
      <c r="J2453" t="s">
        <v>8</v>
      </c>
      <c r="K2453" t="s">
        <v>5204</v>
      </c>
      <c r="L2453" t="s">
        <v>3922</v>
      </c>
      <c r="M2453" t="s">
        <v>556</v>
      </c>
      <c r="N2453">
        <v>0</v>
      </c>
      <c r="O2453" t="s">
        <v>47</v>
      </c>
      <c r="P2453">
        <v>2650</v>
      </c>
      <c r="Q2453" t="s">
        <v>48</v>
      </c>
      <c r="R2453" t="s">
        <v>49</v>
      </c>
      <c r="S2453" t="s">
        <v>50</v>
      </c>
      <c r="T2453" t="s">
        <v>208</v>
      </c>
      <c r="U2453" t="s">
        <v>52</v>
      </c>
      <c r="V2453">
        <v>1.05</v>
      </c>
      <c r="W2453" s="1">
        <v>750.75000000000011</v>
      </c>
      <c r="X2453">
        <v>1</v>
      </c>
      <c r="Y2453">
        <v>1.02</v>
      </c>
      <c r="Z2453">
        <v>9</v>
      </c>
      <c r="AA2453">
        <v>0.11333333333333334</v>
      </c>
      <c r="AB2453" s="2">
        <v>0</v>
      </c>
      <c r="AC2453" s="1">
        <v>0</v>
      </c>
      <c r="AD2453" s="7">
        <v>43528</v>
      </c>
      <c r="AE2453" s="7">
        <v>43529</v>
      </c>
      <c r="AF2453">
        <v>1</v>
      </c>
      <c r="AG2453" t="s">
        <v>53</v>
      </c>
      <c r="AH2453" s="2">
        <v>0</v>
      </c>
      <c r="AI2453" s="1">
        <v>0</v>
      </c>
      <c r="AJ2453" s="1">
        <v>0</v>
      </c>
      <c r="AK2453" s="60" t="str">
        <f>+IF(Tabla1[[#This Row],[REQUEST_TY]]="SR MANTENIMIENTO CORRECTIVO", "EMERGENCIA", "OTROS")</f>
        <v>EMERGENCIA</v>
      </c>
      <c r="AL2453" s="6" t="str">
        <f>+_xlfn.IFS(Tabla1[[#This Row],[Veces obj]]&lt;=1,"0-1",Tabla1[[#This Row],[Veces obj]]&lt;=2,"1-2",Tabla1[[#This Row],[Veces obj]]&lt;=3,"2-3",TRUE,"&gt;3")</f>
        <v>0-1</v>
      </c>
      <c r="AM2453" s="60" t="str">
        <f>+_xlfn.IFS(MONTH(Tabla1[[#This Row],[MES]])&lt;=3,"Q1",MONTH(Tabla1[[#This Row],[MES]])&lt;=6,"Q2",MONTH(Tabla1[[#This Row],[MES]])&lt;=9,"Q3",TRUE,"Q4")</f>
        <v>Q1</v>
      </c>
      <c r="AN2453" s="15" t="str">
        <f>+IFERROR(VLOOKUP(Tabla1[[#This Row],[CUENTA]],CTAS[],2,0),"OTROS")</f>
        <v>OTROS</v>
      </c>
      <c r="AP2453" s="15" t="str">
        <f>+IFERROR(VLOOKUP(Tabla1[[#This Row],[EMPLEADO]],IS[],3,0),"OTROS")</f>
        <v>OTROS</v>
      </c>
      <c r="AQ2453" s="15" t="str">
        <f>+IFERROR(VLOOKUP(Tabla1[[#This Row],[EMPLEADO]],IS[[NÓMINA]:[INGENIERO]],2,0),"OTROS")</f>
        <v>OTROS</v>
      </c>
    </row>
    <row r="2454" spans="1:43" x14ac:dyDescent="0.25">
      <c r="A2454" t="s">
        <v>7477</v>
      </c>
      <c r="B2454">
        <v>1</v>
      </c>
      <c r="C2454" t="s">
        <v>7907</v>
      </c>
      <c r="D2454" t="s">
        <v>38</v>
      </c>
      <c r="E2454" t="s">
        <v>113</v>
      </c>
      <c r="F2454" t="s">
        <v>7908</v>
      </c>
      <c r="G2454" s="17" t="s">
        <v>7909</v>
      </c>
      <c r="H2454" t="s">
        <v>471</v>
      </c>
      <c r="I2454" t="s">
        <v>43</v>
      </c>
      <c r="J2454" t="s">
        <v>8</v>
      </c>
      <c r="K2454" t="s">
        <v>125</v>
      </c>
      <c r="L2454" t="s">
        <v>675</v>
      </c>
      <c r="M2454" t="s">
        <v>310</v>
      </c>
      <c r="N2454">
        <v>0</v>
      </c>
      <c r="O2454" t="s">
        <v>47</v>
      </c>
      <c r="P2454">
        <v>927</v>
      </c>
      <c r="Q2454" t="s">
        <v>48</v>
      </c>
      <c r="R2454" t="s">
        <v>49</v>
      </c>
      <c r="S2454" t="s">
        <v>50</v>
      </c>
      <c r="T2454" t="s">
        <v>51</v>
      </c>
      <c r="U2454" t="s">
        <v>52</v>
      </c>
      <c r="V2454">
        <v>1.05</v>
      </c>
      <c r="W2454" s="1">
        <v>750.75000000000011</v>
      </c>
      <c r="X2454">
        <v>1</v>
      </c>
      <c r="Y2454">
        <v>1.18</v>
      </c>
      <c r="Z2454">
        <v>5</v>
      </c>
      <c r="AA2454">
        <v>0.23599999999999999</v>
      </c>
      <c r="AB2454" s="2">
        <v>0</v>
      </c>
      <c r="AC2454" s="1">
        <v>0</v>
      </c>
      <c r="AD2454" s="7">
        <v>43529</v>
      </c>
      <c r="AE2454" s="7">
        <v>43529</v>
      </c>
      <c r="AF2454">
        <v>0</v>
      </c>
      <c r="AG2454" t="s">
        <v>53</v>
      </c>
      <c r="AH2454" s="2">
        <v>0</v>
      </c>
      <c r="AI2454" s="1">
        <v>0</v>
      </c>
      <c r="AJ2454" s="1">
        <v>0</v>
      </c>
      <c r="AK2454" s="60" t="str">
        <f>+IF(Tabla1[[#This Row],[REQUEST_TY]]="SR MANTENIMIENTO CORRECTIVO", "EMERGENCIA", "OTROS")</f>
        <v>EMERGENCIA</v>
      </c>
      <c r="AL2454" s="6" t="str">
        <f>+_xlfn.IFS(Tabla1[[#This Row],[Veces obj]]&lt;=1,"0-1",Tabla1[[#This Row],[Veces obj]]&lt;=2,"1-2",Tabla1[[#This Row],[Veces obj]]&lt;=3,"2-3",TRUE,"&gt;3")</f>
        <v>0-1</v>
      </c>
      <c r="AM2454" s="60" t="str">
        <f>+_xlfn.IFS(MONTH(Tabla1[[#This Row],[MES]])&lt;=3,"Q1",MONTH(Tabla1[[#This Row],[MES]])&lt;=6,"Q2",MONTH(Tabla1[[#This Row],[MES]])&lt;=9,"Q3",TRUE,"Q4")</f>
        <v>Q1</v>
      </c>
      <c r="AN2454" s="15" t="str">
        <f>+IFERROR(VLOOKUP(Tabla1[[#This Row],[CUENTA]],CTAS[],2,0),"OTROS")</f>
        <v>OTROS</v>
      </c>
      <c r="AP2454" s="15" t="str">
        <f>+IFERROR(VLOOKUP(Tabla1[[#This Row],[EMPLEADO]],IS[],3,0),"OTROS")</f>
        <v>OTROS</v>
      </c>
      <c r="AQ2454" s="15" t="str">
        <f>+IFERROR(VLOOKUP(Tabla1[[#This Row],[EMPLEADO]],IS[[NÓMINA]:[INGENIERO]],2,0),"OTROS")</f>
        <v>OTROS</v>
      </c>
    </row>
    <row r="2455" spans="1:43" x14ac:dyDescent="0.25">
      <c r="A2455" t="s">
        <v>7477</v>
      </c>
      <c r="B2455">
        <v>1</v>
      </c>
      <c r="C2455" t="s">
        <v>7910</v>
      </c>
      <c r="D2455" t="s">
        <v>38</v>
      </c>
      <c r="E2455" t="s">
        <v>113</v>
      </c>
      <c r="F2455" t="s">
        <v>7911</v>
      </c>
      <c r="G2455" s="17" t="s">
        <v>7912</v>
      </c>
      <c r="H2455" t="s">
        <v>124</v>
      </c>
      <c r="I2455" t="s">
        <v>43</v>
      </c>
      <c r="J2455" t="s">
        <v>8</v>
      </c>
      <c r="K2455" t="s">
        <v>125</v>
      </c>
      <c r="L2455" t="s">
        <v>126</v>
      </c>
      <c r="M2455" t="s">
        <v>73</v>
      </c>
      <c r="N2455">
        <v>0</v>
      </c>
      <c r="O2455" t="s">
        <v>47</v>
      </c>
      <c r="P2455">
        <v>126</v>
      </c>
      <c r="Q2455" t="s">
        <v>48</v>
      </c>
      <c r="R2455" t="s">
        <v>49</v>
      </c>
      <c r="S2455" t="s">
        <v>50</v>
      </c>
      <c r="T2455" t="s">
        <v>51</v>
      </c>
      <c r="U2455" t="s">
        <v>52</v>
      </c>
      <c r="V2455">
        <v>1.05</v>
      </c>
      <c r="W2455" s="1">
        <v>750.75000000000011</v>
      </c>
      <c r="X2455">
        <v>1</v>
      </c>
      <c r="Y2455">
        <v>0.87</v>
      </c>
      <c r="Z2455">
        <v>5</v>
      </c>
      <c r="AA2455">
        <v>0.17399999999999999</v>
      </c>
      <c r="AB2455" s="2">
        <v>0</v>
      </c>
      <c r="AC2455" s="1">
        <v>0</v>
      </c>
      <c r="AD2455" s="7">
        <v>43529</v>
      </c>
      <c r="AE2455" s="7">
        <v>43529</v>
      </c>
      <c r="AF2455">
        <v>0</v>
      </c>
      <c r="AG2455" t="s">
        <v>53</v>
      </c>
      <c r="AH2455" s="2">
        <v>0</v>
      </c>
      <c r="AI2455" s="1">
        <v>0</v>
      </c>
      <c r="AJ2455" s="1">
        <v>0</v>
      </c>
      <c r="AK2455" s="60" t="str">
        <f>+IF(Tabla1[[#This Row],[REQUEST_TY]]="SR MANTENIMIENTO CORRECTIVO", "EMERGENCIA", "OTROS")</f>
        <v>EMERGENCIA</v>
      </c>
      <c r="AL2455" s="6" t="str">
        <f>+_xlfn.IFS(Tabla1[[#This Row],[Veces obj]]&lt;=1,"0-1",Tabla1[[#This Row],[Veces obj]]&lt;=2,"1-2",Tabla1[[#This Row],[Veces obj]]&lt;=3,"2-3",TRUE,"&gt;3")</f>
        <v>0-1</v>
      </c>
      <c r="AM2455" s="60" t="str">
        <f>+_xlfn.IFS(MONTH(Tabla1[[#This Row],[MES]])&lt;=3,"Q1",MONTH(Tabla1[[#This Row],[MES]])&lt;=6,"Q2",MONTH(Tabla1[[#This Row],[MES]])&lt;=9,"Q3",TRUE,"Q4")</f>
        <v>Q1</v>
      </c>
      <c r="AN2455" s="15" t="str">
        <f>+IFERROR(VLOOKUP(Tabla1[[#This Row],[CUENTA]],CTAS[],2,0),"OTROS")</f>
        <v>OTROS</v>
      </c>
      <c r="AP2455" s="15" t="str">
        <f>+IFERROR(VLOOKUP(Tabla1[[#This Row],[EMPLEADO]],IS[],3,0),"OTROS")</f>
        <v>JUAREZ</v>
      </c>
      <c r="AQ2455" s="15" t="str">
        <f>+IFERROR(VLOOKUP(Tabla1[[#This Row],[EMPLEADO]],IS[[NÓMINA]:[INGENIERO]],2,0),"OTROS")</f>
        <v>MIGUEL COTA</v>
      </c>
    </row>
    <row r="2456" spans="1:43" x14ac:dyDescent="0.25">
      <c r="A2456" t="s">
        <v>7477</v>
      </c>
      <c r="B2456">
        <v>1</v>
      </c>
      <c r="C2456" t="s">
        <v>7913</v>
      </c>
      <c r="D2456" t="s">
        <v>38</v>
      </c>
      <c r="E2456" t="s">
        <v>631</v>
      </c>
      <c r="F2456" t="s">
        <v>7914</v>
      </c>
      <c r="G2456" s="17" t="s">
        <v>7915</v>
      </c>
      <c r="H2456" t="s">
        <v>163</v>
      </c>
      <c r="I2456" t="s">
        <v>43</v>
      </c>
      <c r="J2456" t="s">
        <v>8</v>
      </c>
      <c r="K2456" t="s">
        <v>151</v>
      </c>
      <c r="L2456" t="s">
        <v>164</v>
      </c>
      <c r="M2456" t="s">
        <v>165</v>
      </c>
      <c r="N2456">
        <v>0</v>
      </c>
      <c r="O2456" t="s">
        <v>47</v>
      </c>
      <c r="P2456">
        <v>91</v>
      </c>
      <c r="Q2456" t="s">
        <v>48</v>
      </c>
      <c r="R2456" t="s">
        <v>242</v>
      </c>
      <c r="S2456" t="s">
        <v>64</v>
      </c>
      <c r="T2456" t="s">
        <v>51</v>
      </c>
      <c r="U2456" t="s">
        <v>96</v>
      </c>
      <c r="V2456">
        <v>1.1000000000000001</v>
      </c>
      <c r="W2456" s="1">
        <v>1501.5000000000002</v>
      </c>
      <c r="X2456">
        <v>1</v>
      </c>
      <c r="Y2456">
        <v>0</v>
      </c>
      <c r="Z2456">
        <v>5</v>
      </c>
      <c r="AA2456">
        <v>0</v>
      </c>
      <c r="AB2456" s="2">
        <v>0</v>
      </c>
      <c r="AC2456" s="1">
        <v>0</v>
      </c>
      <c r="AD2456" s="7">
        <v>43531</v>
      </c>
      <c r="AE2456" s="7">
        <v>43531</v>
      </c>
      <c r="AF2456">
        <v>0</v>
      </c>
      <c r="AG2456" t="s">
        <v>53</v>
      </c>
      <c r="AH2456" s="2">
        <v>0</v>
      </c>
      <c r="AI2456" s="1">
        <v>0</v>
      </c>
      <c r="AJ2456" s="1">
        <v>0</v>
      </c>
      <c r="AK2456" s="60" t="str">
        <f>+IF(Tabla1[[#This Row],[REQUEST_TY]]="SR MANTENIMIENTO CORRECTIVO", "EMERGENCIA", "OTROS")</f>
        <v>EMERGENCIA</v>
      </c>
      <c r="AL2456" s="6" t="str">
        <f>+_xlfn.IFS(Tabla1[[#This Row],[Veces obj]]&lt;=1,"0-1",Tabla1[[#This Row],[Veces obj]]&lt;=2,"1-2",Tabla1[[#This Row],[Veces obj]]&lt;=3,"2-3",TRUE,"&gt;3")</f>
        <v>0-1</v>
      </c>
      <c r="AM2456" s="60" t="str">
        <f>+_xlfn.IFS(MONTH(Tabla1[[#This Row],[MES]])&lt;=3,"Q1",MONTH(Tabla1[[#This Row],[MES]])&lt;=6,"Q2",MONTH(Tabla1[[#This Row],[MES]])&lt;=9,"Q3",TRUE,"Q4")</f>
        <v>Q1</v>
      </c>
      <c r="AN2456" s="15" t="str">
        <f>+IFERROR(VLOOKUP(Tabla1[[#This Row],[CUENTA]],CTAS[],2,0),"OTROS")</f>
        <v>HONEYWELL</v>
      </c>
      <c r="AP2456" s="15" t="str">
        <f>+IFERROR(VLOOKUP(Tabla1[[#This Row],[EMPLEADO]],IS[],3,0),"OTROS")</f>
        <v>CHIHUAHUA</v>
      </c>
      <c r="AQ2456" s="15" t="str">
        <f>+IFERROR(VLOOKUP(Tabla1[[#This Row],[EMPLEADO]],IS[[NÓMINA]:[INGENIERO]],2,0),"OTROS")</f>
        <v>LUIS EDUARDO MUÑOZ</v>
      </c>
    </row>
    <row r="2457" spans="1:43" x14ac:dyDescent="0.25">
      <c r="A2457" t="s">
        <v>7477</v>
      </c>
      <c r="B2457">
        <v>1</v>
      </c>
      <c r="C2457" t="s">
        <v>7916</v>
      </c>
      <c r="D2457" t="s">
        <v>38</v>
      </c>
      <c r="E2457" t="s">
        <v>133</v>
      </c>
      <c r="F2457" t="s">
        <v>7917</v>
      </c>
      <c r="G2457" s="17" t="s">
        <v>3053</v>
      </c>
      <c r="H2457" t="s">
        <v>253</v>
      </c>
      <c r="I2457" t="s">
        <v>43</v>
      </c>
      <c r="J2457" t="s">
        <v>8</v>
      </c>
      <c r="K2457" t="s">
        <v>59</v>
      </c>
      <c r="L2457" t="s">
        <v>687</v>
      </c>
      <c r="M2457" t="s">
        <v>649</v>
      </c>
      <c r="N2457">
        <v>0</v>
      </c>
      <c r="O2457" t="s">
        <v>47</v>
      </c>
      <c r="P2457">
        <v>60</v>
      </c>
      <c r="Q2457" t="s">
        <v>82</v>
      </c>
      <c r="R2457" t="s">
        <v>138</v>
      </c>
      <c r="S2457" t="s">
        <v>139</v>
      </c>
      <c r="T2457" t="s">
        <v>51</v>
      </c>
      <c r="U2457" t="s">
        <v>140</v>
      </c>
      <c r="V2457">
        <v>1.1000000000000001</v>
      </c>
      <c r="W2457" s="1">
        <v>1730.3000000000004</v>
      </c>
      <c r="X2457">
        <v>1</v>
      </c>
      <c r="Y2457">
        <v>0</v>
      </c>
      <c r="Z2457">
        <v>4</v>
      </c>
      <c r="AA2457">
        <v>0</v>
      </c>
      <c r="AB2457" s="2">
        <v>0</v>
      </c>
      <c r="AC2457" s="1">
        <v>0</v>
      </c>
      <c r="AD2457" s="7">
        <v>43529</v>
      </c>
      <c r="AE2457" s="7">
        <v>43529</v>
      </c>
      <c r="AF2457">
        <v>0</v>
      </c>
      <c r="AG2457" t="s">
        <v>53</v>
      </c>
      <c r="AH2457" s="2">
        <v>0</v>
      </c>
      <c r="AI2457" s="1">
        <v>0</v>
      </c>
      <c r="AJ2457" s="1">
        <v>0</v>
      </c>
      <c r="AK2457" s="60" t="str">
        <f>+IF(Tabla1[[#This Row],[REQUEST_TY]]="SR MANTENIMIENTO CORRECTIVO", "EMERGENCIA", "OTROS")</f>
        <v>EMERGENCIA</v>
      </c>
      <c r="AL2457" s="6" t="str">
        <f>+_xlfn.IFS(Tabla1[[#This Row],[Veces obj]]&lt;=1,"0-1",Tabla1[[#This Row],[Veces obj]]&lt;=2,"1-2",Tabla1[[#This Row],[Veces obj]]&lt;=3,"2-3",TRUE,"&gt;3")</f>
        <v>0-1</v>
      </c>
      <c r="AM2457" s="60" t="str">
        <f>+_xlfn.IFS(MONTH(Tabla1[[#This Row],[MES]])&lt;=3,"Q1",MONTH(Tabla1[[#This Row],[MES]])&lt;=6,"Q2",MONTH(Tabla1[[#This Row],[MES]])&lt;=9,"Q3",TRUE,"Q4")</f>
        <v>Q1</v>
      </c>
      <c r="AN2457" s="15" t="str">
        <f>+IFERROR(VLOOKUP(Tabla1[[#This Row],[CUENTA]],CTAS[],2,0),"OTROS")</f>
        <v>OTROS</v>
      </c>
      <c r="AP2457" s="15" t="str">
        <f>+IFERROR(VLOOKUP(Tabla1[[#This Row],[EMPLEADO]],IS[],3,0),"OTROS")</f>
        <v>OTROS</v>
      </c>
      <c r="AQ2457" s="15" t="str">
        <f>+IFERROR(VLOOKUP(Tabla1[[#This Row],[EMPLEADO]],IS[[NÓMINA]:[INGENIERO]],2,0),"OTROS")</f>
        <v>OTROS</v>
      </c>
    </row>
    <row r="2458" spans="1:43" x14ac:dyDescent="0.25">
      <c r="A2458" t="s">
        <v>7477</v>
      </c>
      <c r="B2458">
        <v>1</v>
      </c>
      <c r="C2458" t="s">
        <v>7918</v>
      </c>
      <c r="D2458" t="s">
        <v>3346</v>
      </c>
      <c r="E2458" t="s">
        <v>76</v>
      </c>
      <c r="F2458" t="s">
        <v>7919</v>
      </c>
      <c r="G2458" s="17" t="s">
        <v>1611</v>
      </c>
      <c r="H2458" t="s">
        <v>691</v>
      </c>
      <c r="I2458" t="s">
        <v>43</v>
      </c>
      <c r="J2458" t="s">
        <v>8</v>
      </c>
      <c r="K2458" t="s">
        <v>102</v>
      </c>
      <c r="L2458" t="s">
        <v>753</v>
      </c>
      <c r="M2458" t="s">
        <v>215</v>
      </c>
      <c r="N2458">
        <v>0</v>
      </c>
      <c r="O2458" t="s">
        <v>47</v>
      </c>
      <c r="P2458" t="s">
        <v>822</v>
      </c>
      <c r="Q2458" t="s">
        <v>48</v>
      </c>
      <c r="R2458" t="s">
        <v>63</v>
      </c>
      <c r="S2458" t="s">
        <v>64</v>
      </c>
      <c r="T2458" t="s">
        <v>51</v>
      </c>
      <c r="U2458" t="s">
        <v>96</v>
      </c>
      <c r="V2458">
        <v>1</v>
      </c>
      <c r="W2458" s="1">
        <v>682.5</v>
      </c>
      <c r="X2458">
        <v>0</v>
      </c>
      <c r="Y2458">
        <v>5</v>
      </c>
      <c r="Z2458">
        <v>5</v>
      </c>
      <c r="AA2458">
        <v>1</v>
      </c>
      <c r="AB2458" s="2">
        <v>0</v>
      </c>
      <c r="AC2458" s="1">
        <v>0</v>
      </c>
      <c r="AD2458" s="7">
        <v>43529</v>
      </c>
      <c r="AE2458" s="7">
        <v>43530</v>
      </c>
      <c r="AF2458">
        <v>1</v>
      </c>
      <c r="AG2458" t="s">
        <v>53</v>
      </c>
      <c r="AH2458" s="2">
        <v>0</v>
      </c>
      <c r="AI2458" s="1">
        <v>0</v>
      </c>
      <c r="AJ2458" s="1">
        <v>0</v>
      </c>
      <c r="AK2458" s="60" t="str">
        <f>+IF(Tabla1[[#This Row],[REQUEST_TY]]="SR MANTENIMIENTO CORRECTIVO", "EMERGENCIA", "OTROS")</f>
        <v>OTROS</v>
      </c>
      <c r="AL2458" s="6" t="str">
        <f>+_xlfn.IFS(Tabla1[[#This Row],[Veces obj]]&lt;=1,"0-1",Tabla1[[#This Row],[Veces obj]]&lt;=2,"1-2",Tabla1[[#This Row],[Veces obj]]&lt;=3,"2-3",TRUE,"&gt;3")</f>
        <v>0-1</v>
      </c>
      <c r="AM2458" s="60" t="str">
        <f>+_xlfn.IFS(MONTH(Tabla1[[#This Row],[MES]])&lt;=3,"Q1",MONTH(Tabla1[[#This Row],[MES]])&lt;=6,"Q2",MONTH(Tabla1[[#This Row],[MES]])&lt;=9,"Q3",TRUE,"Q4")</f>
        <v>Q1</v>
      </c>
      <c r="AN2458" s="15" t="str">
        <f>+IFERROR(VLOOKUP(Tabla1[[#This Row],[CUENTA]],CTAS[],2,0),"OTROS")</f>
        <v>OTROS</v>
      </c>
      <c r="AP2458" s="15" t="str">
        <f>+IFERROR(VLOOKUP(Tabla1[[#This Row],[EMPLEADO]],IS[],3,0),"OTROS")</f>
        <v>OTROS</v>
      </c>
      <c r="AQ2458" s="15" t="str">
        <f>+IFERROR(VLOOKUP(Tabla1[[#This Row],[EMPLEADO]],IS[[NÓMINA]:[INGENIERO]],2,0),"OTROS")</f>
        <v>OTROS</v>
      </c>
    </row>
    <row r="2459" spans="1:43" x14ac:dyDescent="0.25">
      <c r="A2459" t="s">
        <v>7477</v>
      </c>
      <c r="B2459">
        <v>1</v>
      </c>
      <c r="C2459" t="s">
        <v>7920</v>
      </c>
      <c r="D2459" t="s">
        <v>3346</v>
      </c>
      <c r="E2459" t="s">
        <v>725</v>
      </c>
      <c r="F2459" t="s">
        <v>7921</v>
      </c>
      <c r="G2459" s="17" t="s">
        <v>1860</v>
      </c>
      <c r="H2459" t="s">
        <v>691</v>
      </c>
      <c r="I2459" t="s">
        <v>43</v>
      </c>
      <c r="J2459" t="s">
        <v>8</v>
      </c>
      <c r="K2459" t="s">
        <v>102</v>
      </c>
      <c r="L2459" t="s">
        <v>753</v>
      </c>
      <c r="M2459" t="s">
        <v>215</v>
      </c>
      <c r="N2459">
        <v>0</v>
      </c>
      <c r="O2459" t="s">
        <v>47</v>
      </c>
      <c r="P2459" t="s">
        <v>822</v>
      </c>
      <c r="Q2459" t="s">
        <v>48</v>
      </c>
      <c r="R2459" t="s">
        <v>223</v>
      </c>
      <c r="S2459" t="s">
        <v>139</v>
      </c>
      <c r="T2459" t="s">
        <v>51</v>
      </c>
      <c r="U2459" t="s">
        <v>353</v>
      </c>
      <c r="V2459">
        <v>1</v>
      </c>
      <c r="W2459" s="1">
        <v>786.50000000000011</v>
      </c>
      <c r="X2459">
        <v>0</v>
      </c>
      <c r="Y2459">
        <v>4</v>
      </c>
      <c r="Z2459">
        <v>4</v>
      </c>
      <c r="AA2459">
        <v>1</v>
      </c>
      <c r="AB2459" s="2">
        <v>0</v>
      </c>
      <c r="AC2459" s="1">
        <v>0</v>
      </c>
      <c r="AD2459" s="7">
        <v>43529</v>
      </c>
      <c r="AE2459" s="7">
        <v>43529</v>
      </c>
      <c r="AF2459">
        <v>0</v>
      </c>
      <c r="AG2459" t="s">
        <v>53</v>
      </c>
      <c r="AH2459" s="2">
        <v>0</v>
      </c>
      <c r="AI2459" s="1">
        <v>0</v>
      </c>
      <c r="AJ2459" s="1">
        <v>0</v>
      </c>
      <c r="AK2459" s="60" t="str">
        <f>+IF(Tabla1[[#This Row],[REQUEST_TY]]="SR MANTENIMIENTO CORRECTIVO", "EMERGENCIA", "OTROS")</f>
        <v>OTROS</v>
      </c>
      <c r="AL2459" s="6" t="str">
        <f>+_xlfn.IFS(Tabla1[[#This Row],[Veces obj]]&lt;=1,"0-1",Tabla1[[#This Row],[Veces obj]]&lt;=2,"1-2",Tabla1[[#This Row],[Veces obj]]&lt;=3,"2-3",TRUE,"&gt;3")</f>
        <v>0-1</v>
      </c>
      <c r="AM2459" s="60" t="str">
        <f>+_xlfn.IFS(MONTH(Tabla1[[#This Row],[MES]])&lt;=3,"Q1",MONTH(Tabla1[[#This Row],[MES]])&lt;=6,"Q2",MONTH(Tabla1[[#This Row],[MES]])&lt;=9,"Q3",TRUE,"Q4")</f>
        <v>Q1</v>
      </c>
      <c r="AN2459" s="15" t="str">
        <f>+IFERROR(VLOOKUP(Tabla1[[#This Row],[CUENTA]],CTAS[],2,0),"OTROS")</f>
        <v>OTROS</v>
      </c>
      <c r="AP2459" s="15" t="str">
        <f>+IFERROR(VLOOKUP(Tabla1[[#This Row],[EMPLEADO]],IS[],3,0),"OTROS")</f>
        <v>OTROS</v>
      </c>
      <c r="AQ2459" s="15" t="str">
        <f>+IFERROR(VLOOKUP(Tabla1[[#This Row],[EMPLEADO]],IS[[NÓMINA]:[INGENIERO]],2,0),"OTROS")</f>
        <v>OTROS</v>
      </c>
    </row>
    <row r="2460" spans="1:43" x14ac:dyDescent="0.25">
      <c r="A2460" t="s">
        <v>7477</v>
      </c>
      <c r="B2460">
        <v>1</v>
      </c>
      <c r="C2460" t="s">
        <v>7922</v>
      </c>
      <c r="D2460" t="s">
        <v>38</v>
      </c>
      <c r="E2460" t="s">
        <v>2827</v>
      </c>
      <c r="F2460" t="s">
        <v>7923</v>
      </c>
      <c r="G2460" s="17" t="s">
        <v>7924</v>
      </c>
      <c r="H2460" t="s">
        <v>266</v>
      </c>
      <c r="I2460" t="s">
        <v>43</v>
      </c>
      <c r="J2460" t="s">
        <v>8</v>
      </c>
      <c r="K2460" t="s">
        <v>71</v>
      </c>
      <c r="L2460" t="s">
        <v>170</v>
      </c>
      <c r="M2460" t="s">
        <v>73</v>
      </c>
      <c r="N2460">
        <v>0</v>
      </c>
      <c r="O2460" t="s">
        <v>47</v>
      </c>
      <c r="P2460">
        <v>88</v>
      </c>
      <c r="Q2460" t="s">
        <v>48</v>
      </c>
      <c r="R2460" t="s">
        <v>138</v>
      </c>
      <c r="S2460" t="s">
        <v>139</v>
      </c>
      <c r="T2460" t="s">
        <v>51</v>
      </c>
      <c r="U2460" t="s">
        <v>353</v>
      </c>
      <c r="V2460">
        <v>1.1499999999999999</v>
      </c>
      <c r="W2460" s="1">
        <v>1808.95</v>
      </c>
      <c r="X2460">
        <v>1</v>
      </c>
      <c r="Y2460">
        <v>0</v>
      </c>
      <c r="Z2460">
        <v>4</v>
      </c>
      <c r="AA2460">
        <v>0</v>
      </c>
      <c r="AB2460" s="2">
        <v>0</v>
      </c>
      <c r="AC2460" s="1">
        <v>0</v>
      </c>
      <c r="AD2460" s="7">
        <v>43529</v>
      </c>
      <c r="AE2460" s="7">
        <v>43529</v>
      </c>
      <c r="AF2460">
        <v>0</v>
      </c>
      <c r="AG2460" t="s">
        <v>53</v>
      </c>
      <c r="AH2460" s="2">
        <v>0</v>
      </c>
      <c r="AI2460" s="1">
        <v>0</v>
      </c>
      <c r="AJ2460" s="1">
        <v>0</v>
      </c>
      <c r="AK2460" s="60" t="str">
        <f>+IF(Tabla1[[#This Row],[REQUEST_TY]]="SR MANTENIMIENTO CORRECTIVO", "EMERGENCIA", "OTROS")</f>
        <v>EMERGENCIA</v>
      </c>
      <c r="AL2460" s="6" t="str">
        <f>+_xlfn.IFS(Tabla1[[#This Row],[Veces obj]]&lt;=1,"0-1",Tabla1[[#This Row],[Veces obj]]&lt;=2,"1-2",Tabla1[[#This Row],[Veces obj]]&lt;=3,"2-3",TRUE,"&gt;3")</f>
        <v>0-1</v>
      </c>
      <c r="AM2460" s="60" t="str">
        <f>+_xlfn.IFS(MONTH(Tabla1[[#This Row],[MES]])&lt;=3,"Q1",MONTH(Tabla1[[#This Row],[MES]])&lt;=6,"Q2",MONTH(Tabla1[[#This Row],[MES]])&lt;=9,"Q3",TRUE,"Q4")</f>
        <v>Q1</v>
      </c>
      <c r="AN2460" s="15" t="str">
        <f>+IFERROR(VLOOKUP(Tabla1[[#This Row],[CUENTA]],CTAS[],2,0),"OTROS")</f>
        <v>OTROS</v>
      </c>
      <c r="AP2460" s="15" t="str">
        <f>+IFERROR(VLOOKUP(Tabla1[[#This Row],[EMPLEADO]],IS[],3,0),"OTROS")</f>
        <v>JUAREZ</v>
      </c>
      <c r="AQ2460" s="15" t="str">
        <f>+IFERROR(VLOOKUP(Tabla1[[#This Row],[EMPLEADO]],IS[[NÓMINA]:[INGENIERO]],2,0),"OTROS")</f>
        <v>CESAR MAR</v>
      </c>
    </row>
    <row r="2461" spans="1:43" x14ac:dyDescent="0.25">
      <c r="A2461" t="s">
        <v>7477</v>
      </c>
      <c r="B2461">
        <v>1</v>
      </c>
      <c r="C2461" t="s">
        <v>7925</v>
      </c>
      <c r="D2461" t="s">
        <v>38</v>
      </c>
      <c r="E2461" t="s">
        <v>7926</v>
      </c>
      <c r="F2461" t="s">
        <v>7927</v>
      </c>
      <c r="G2461" s="17" t="s">
        <v>7928</v>
      </c>
      <c r="H2461" t="s">
        <v>58</v>
      </c>
      <c r="I2461" t="s">
        <v>43</v>
      </c>
      <c r="J2461" t="s">
        <v>8</v>
      </c>
      <c r="K2461" t="s">
        <v>404</v>
      </c>
      <c r="L2461" t="s">
        <v>7929</v>
      </c>
      <c r="M2461" t="s">
        <v>736</v>
      </c>
      <c r="N2461">
        <v>0</v>
      </c>
      <c r="O2461" t="s">
        <v>47</v>
      </c>
      <c r="P2461">
        <v>2651</v>
      </c>
      <c r="Q2461" t="s">
        <v>48</v>
      </c>
      <c r="R2461" t="s">
        <v>74</v>
      </c>
      <c r="S2461" t="s">
        <v>50</v>
      </c>
      <c r="T2461" t="s">
        <v>51</v>
      </c>
      <c r="U2461" t="s">
        <v>52</v>
      </c>
      <c r="V2461">
        <v>1.05</v>
      </c>
      <c r="W2461" s="1">
        <v>750.75000000000011</v>
      </c>
      <c r="X2461">
        <v>1</v>
      </c>
      <c r="Y2461">
        <v>2.92</v>
      </c>
      <c r="Z2461">
        <v>5</v>
      </c>
      <c r="AA2461">
        <v>0.58399999999999996</v>
      </c>
      <c r="AB2461" s="2">
        <v>0</v>
      </c>
      <c r="AC2461" s="1">
        <v>0</v>
      </c>
      <c r="AD2461" s="7">
        <v>43529</v>
      </c>
      <c r="AE2461" s="7">
        <v>43529</v>
      </c>
      <c r="AF2461">
        <v>0</v>
      </c>
      <c r="AG2461" t="s">
        <v>53</v>
      </c>
      <c r="AH2461" s="2">
        <v>0</v>
      </c>
      <c r="AI2461" s="1">
        <v>0</v>
      </c>
      <c r="AJ2461" s="1">
        <v>0</v>
      </c>
      <c r="AK2461" s="60" t="str">
        <f>+IF(Tabla1[[#This Row],[REQUEST_TY]]="SR MANTENIMIENTO CORRECTIVO", "EMERGENCIA", "OTROS")</f>
        <v>EMERGENCIA</v>
      </c>
      <c r="AL2461" s="6" t="str">
        <f>+_xlfn.IFS(Tabla1[[#This Row],[Veces obj]]&lt;=1,"0-1",Tabla1[[#This Row],[Veces obj]]&lt;=2,"1-2",Tabla1[[#This Row],[Veces obj]]&lt;=3,"2-3",TRUE,"&gt;3")</f>
        <v>0-1</v>
      </c>
      <c r="AM2461" s="60" t="str">
        <f>+_xlfn.IFS(MONTH(Tabla1[[#This Row],[MES]])&lt;=3,"Q1",MONTH(Tabla1[[#This Row],[MES]])&lt;=6,"Q2",MONTH(Tabla1[[#This Row],[MES]])&lt;=9,"Q3",TRUE,"Q4")</f>
        <v>Q1</v>
      </c>
      <c r="AN2461" s="15" t="str">
        <f>+IFERROR(VLOOKUP(Tabla1[[#This Row],[CUENTA]],CTAS[],2,0),"OTROS")</f>
        <v>OTROS</v>
      </c>
      <c r="AP2461" s="15" t="str">
        <f>+IFERROR(VLOOKUP(Tabla1[[#This Row],[EMPLEADO]],IS[],3,0),"OTROS")</f>
        <v>OTROS</v>
      </c>
      <c r="AQ2461" s="15" t="str">
        <f>+IFERROR(VLOOKUP(Tabla1[[#This Row],[EMPLEADO]],IS[[NÓMINA]:[INGENIERO]],2,0),"OTROS")</f>
        <v>OTROS</v>
      </c>
    </row>
    <row r="2462" spans="1:43" x14ac:dyDescent="0.25">
      <c r="A2462" t="s">
        <v>7477</v>
      </c>
      <c r="B2462">
        <v>1</v>
      </c>
      <c r="C2462" t="s">
        <v>7930</v>
      </c>
      <c r="D2462" t="s">
        <v>38</v>
      </c>
      <c r="E2462" t="s">
        <v>76</v>
      </c>
      <c r="F2462" t="s">
        <v>7931</v>
      </c>
      <c r="G2462" s="17" t="s">
        <v>4971</v>
      </c>
      <c r="H2462" t="s">
        <v>297</v>
      </c>
      <c r="I2462" t="s">
        <v>43</v>
      </c>
      <c r="J2462" t="s">
        <v>8</v>
      </c>
      <c r="K2462" t="s">
        <v>234</v>
      </c>
      <c r="L2462" t="s">
        <v>732</v>
      </c>
      <c r="M2462" t="s">
        <v>94</v>
      </c>
      <c r="N2462">
        <v>0</v>
      </c>
      <c r="O2462" t="s">
        <v>47</v>
      </c>
      <c r="P2462">
        <v>28</v>
      </c>
      <c r="Q2462" t="s">
        <v>62</v>
      </c>
      <c r="R2462" t="s">
        <v>63</v>
      </c>
      <c r="S2462" t="s">
        <v>64</v>
      </c>
      <c r="T2462" t="s">
        <v>51</v>
      </c>
      <c r="U2462" t="s">
        <v>65</v>
      </c>
      <c r="V2462">
        <v>0.8</v>
      </c>
      <c r="W2462" s="1">
        <v>1092</v>
      </c>
      <c r="X2462">
        <v>1</v>
      </c>
      <c r="Y2462">
        <v>0</v>
      </c>
      <c r="Z2462">
        <v>5</v>
      </c>
      <c r="AA2462">
        <v>0</v>
      </c>
      <c r="AB2462" s="2">
        <v>0</v>
      </c>
      <c r="AC2462" s="1">
        <v>0</v>
      </c>
      <c r="AD2462" s="7">
        <v>43530</v>
      </c>
      <c r="AE2462" s="7">
        <v>43530</v>
      </c>
      <c r="AF2462">
        <v>0</v>
      </c>
      <c r="AG2462" t="s">
        <v>53</v>
      </c>
      <c r="AH2462" s="2">
        <v>0</v>
      </c>
      <c r="AI2462" s="1">
        <v>0</v>
      </c>
      <c r="AJ2462" s="1">
        <v>0</v>
      </c>
      <c r="AK2462" s="60" t="str">
        <f>+IF(Tabla1[[#This Row],[REQUEST_TY]]="SR MANTENIMIENTO CORRECTIVO", "EMERGENCIA", "OTROS")</f>
        <v>EMERGENCIA</v>
      </c>
      <c r="AL2462" s="6" t="str">
        <f>+_xlfn.IFS(Tabla1[[#This Row],[Veces obj]]&lt;=1,"0-1",Tabla1[[#This Row],[Veces obj]]&lt;=2,"1-2",Tabla1[[#This Row],[Veces obj]]&lt;=3,"2-3",TRUE,"&gt;3")</f>
        <v>0-1</v>
      </c>
      <c r="AM2462" s="60" t="str">
        <f>+_xlfn.IFS(MONTH(Tabla1[[#This Row],[MES]])&lt;=3,"Q1",MONTH(Tabla1[[#This Row],[MES]])&lt;=6,"Q2",MONTH(Tabla1[[#This Row],[MES]])&lt;=9,"Q3",TRUE,"Q4")</f>
        <v>Q1</v>
      </c>
      <c r="AN2462" s="15" t="str">
        <f>+IFERROR(VLOOKUP(Tabla1[[#This Row],[CUENTA]],CTAS[],2,0),"OTROS")</f>
        <v>OTROS</v>
      </c>
      <c r="AP2462" s="15" t="str">
        <f>+IFERROR(VLOOKUP(Tabla1[[#This Row],[EMPLEADO]],IS[],3,0),"OTROS")</f>
        <v>JUAREZ</v>
      </c>
      <c r="AQ2462" s="15" t="str">
        <f>+IFERROR(VLOOKUP(Tabla1[[#This Row],[EMPLEADO]],IS[[NÓMINA]:[INGENIERO]],2,0),"OTROS")</f>
        <v>ALFREDO TORRES</v>
      </c>
    </row>
    <row r="2463" spans="1:43" x14ac:dyDescent="0.25">
      <c r="A2463" t="s">
        <v>7477</v>
      </c>
      <c r="B2463">
        <v>1</v>
      </c>
      <c r="C2463" t="s">
        <v>7932</v>
      </c>
      <c r="D2463" t="s">
        <v>38</v>
      </c>
      <c r="E2463" t="s">
        <v>275</v>
      </c>
      <c r="F2463" t="s">
        <v>7933</v>
      </c>
      <c r="G2463" s="17" t="s">
        <v>2485</v>
      </c>
      <c r="H2463" t="s">
        <v>204</v>
      </c>
      <c r="I2463" t="s">
        <v>43</v>
      </c>
      <c r="J2463" t="s">
        <v>8</v>
      </c>
      <c r="K2463" t="s">
        <v>2486</v>
      </c>
      <c r="L2463" t="s">
        <v>1442</v>
      </c>
      <c r="M2463" t="s">
        <v>932</v>
      </c>
      <c r="N2463">
        <v>0</v>
      </c>
      <c r="O2463" t="s">
        <v>47</v>
      </c>
      <c r="P2463">
        <v>1</v>
      </c>
      <c r="Q2463" t="s">
        <v>388</v>
      </c>
      <c r="R2463" t="s">
        <v>95</v>
      </c>
      <c r="S2463" t="s">
        <v>64</v>
      </c>
      <c r="T2463" t="s">
        <v>51</v>
      </c>
      <c r="U2463" t="s">
        <v>389</v>
      </c>
      <c r="V2463">
        <v>0</v>
      </c>
      <c r="W2463" s="1">
        <v>0</v>
      </c>
      <c r="X2463">
        <v>1</v>
      </c>
      <c r="Y2463">
        <v>6</v>
      </c>
      <c r="Z2463">
        <v>5</v>
      </c>
      <c r="AA2463">
        <v>1.2</v>
      </c>
      <c r="AB2463" s="2">
        <v>4.9999999999999989E-2</v>
      </c>
      <c r="AC2463" s="1">
        <v>-68.249999999999986</v>
      </c>
      <c r="AD2463" s="7">
        <v>43529</v>
      </c>
      <c r="AE2463" s="7">
        <v>43530</v>
      </c>
      <c r="AF2463">
        <v>1</v>
      </c>
      <c r="AG2463" t="s">
        <v>53</v>
      </c>
      <c r="AH2463" s="2">
        <v>0</v>
      </c>
      <c r="AI2463" s="1">
        <v>0</v>
      </c>
      <c r="AJ2463" s="1">
        <v>0</v>
      </c>
      <c r="AK2463" s="60" t="str">
        <f>+IF(Tabla1[[#This Row],[REQUEST_TY]]="SR MANTENIMIENTO CORRECTIVO", "EMERGENCIA", "OTROS")</f>
        <v>EMERGENCIA</v>
      </c>
      <c r="AL2463" s="6" t="str">
        <f>+_xlfn.IFS(Tabla1[[#This Row],[Veces obj]]&lt;=1,"0-1",Tabla1[[#This Row],[Veces obj]]&lt;=2,"1-2",Tabla1[[#This Row],[Veces obj]]&lt;=3,"2-3",TRUE,"&gt;3")</f>
        <v>1-2</v>
      </c>
      <c r="AM2463" s="60" t="str">
        <f>+_xlfn.IFS(MONTH(Tabla1[[#This Row],[MES]])&lt;=3,"Q1",MONTH(Tabla1[[#This Row],[MES]])&lt;=6,"Q2",MONTH(Tabla1[[#This Row],[MES]])&lt;=9,"Q3",TRUE,"Q4")</f>
        <v>Q1</v>
      </c>
      <c r="AN2463" s="15" t="str">
        <f>+IFERROR(VLOOKUP(Tabla1[[#This Row],[CUENTA]],CTAS[],2,0),"OTROS")</f>
        <v>OTROS</v>
      </c>
      <c r="AP2463" s="15" t="str">
        <f>+IFERROR(VLOOKUP(Tabla1[[#This Row],[EMPLEADO]],IS[],3,0),"OTROS")</f>
        <v>OTROS</v>
      </c>
      <c r="AQ2463" s="15" t="str">
        <f>+IFERROR(VLOOKUP(Tabla1[[#This Row],[EMPLEADO]],IS[[NÓMINA]:[INGENIERO]],2,0),"OTROS")</f>
        <v>OTROS</v>
      </c>
    </row>
    <row r="2464" spans="1:43" x14ac:dyDescent="0.25">
      <c r="A2464" t="s">
        <v>7477</v>
      </c>
      <c r="B2464">
        <v>1</v>
      </c>
      <c r="C2464" t="s">
        <v>7934</v>
      </c>
      <c r="D2464" t="s">
        <v>38</v>
      </c>
      <c r="E2464" t="s">
        <v>7926</v>
      </c>
      <c r="F2464" t="s">
        <v>7935</v>
      </c>
      <c r="G2464" s="17" t="s">
        <v>7936</v>
      </c>
      <c r="H2464" t="s">
        <v>58</v>
      </c>
      <c r="I2464" t="s">
        <v>43</v>
      </c>
      <c r="J2464" t="s">
        <v>8</v>
      </c>
      <c r="K2464" t="s">
        <v>404</v>
      </c>
      <c r="L2464" t="s">
        <v>7929</v>
      </c>
      <c r="M2464" t="s">
        <v>736</v>
      </c>
      <c r="N2464">
        <v>0</v>
      </c>
      <c r="O2464" t="s">
        <v>47</v>
      </c>
      <c r="P2464">
        <v>483</v>
      </c>
      <c r="Q2464" t="s">
        <v>48</v>
      </c>
      <c r="R2464" t="s">
        <v>74</v>
      </c>
      <c r="S2464" t="s">
        <v>50</v>
      </c>
      <c r="T2464" t="s">
        <v>51</v>
      </c>
      <c r="U2464" t="s">
        <v>52</v>
      </c>
      <c r="V2464">
        <v>1.05</v>
      </c>
      <c r="W2464" s="1">
        <v>750.75000000000011</v>
      </c>
      <c r="X2464">
        <v>1</v>
      </c>
      <c r="Y2464">
        <v>1.5</v>
      </c>
      <c r="Z2464">
        <v>5</v>
      </c>
      <c r="AA2464">
        <v>0.3</v>
      </c>
      <c r="AB2464" s="2">
        <v>0</v>
      </c>
      <c r="AC2464" s="1">
        <v>0</v>
      </c>
      <c r="AD2464" s="7">
        <v>43529</v>
      </c>
      <c r="AE2464" s="7">
        <v>43529</v>
      </c>
      <c r="AF2464">
        <v>0</v>
      </c>
      <c r="AG2464" t="s">
        <v>53</v>
      </c>
      <c r="AH2464" s="2">
        <v>0</v>
      </c>
      <c r="AI2464" s="1">
        <v>0</v>
      </c>
      <c r="AJ2464" s="1">
        <v>0</v>
      </c>
      <c r="AK2464" s="60" t="str">
        <f>+IF(Tabla1[[#This Row],[REQUEST_TY]]="SR MANTENIMIENTO CORRECTIVO", "EMERGENCIA", "OTROS")</f>
        <v>EMERGENCIA</v>
      </c>
      <c r="AL2464" s="6" t="str">
        <f>+_xlfn.IFS(Tabla1[[#This Row],[Veces obj]]&lt;=1,"0-1",Tabla1[[#This Row],[Veces obj]]&lt;=2,"1-2",Tabla1[[#This Row],[Veces obj]]&lt;=3,"2-3",TRUE,"&gt;3")</f>
        <v>0-1</v>
      </c>
      <c r="AM2464" s="60" t="str">
        <f>+_xlfn.IFS(MONTH(Tabla1[[#This Row],[MES]])&lt;=3,"Q1",MONTH(Tabla1[[#This Row],[MES]])&lt;=6,"Q2",MONTH(Tabla1[[#This Row],[MES]])&lt;=9,"Q3",TRUE,"Q4")</f>
        <v>Q1</v>
      </c>
      <c r="AN2464" s="15" t="str">
        <f>+IFERROR(VLOOKUP(Tabla1[[#This Row],[CUENTA]],CTAS[],2,0),"OTROS")</f>
        <v>OTROS</v>
      </c>
      <c r="AP2464" s="15" t="str">
        <f>+IFERROR(VLOOKUP(Tabla1[[#This Row],[EMPLEADO]],IS[],3,0),"OTROS")</f>
        <v>OTROS</v>
      </c>
      <c r="AQ2464" s="15" t="str">
        <f>+IFERROR(VLOOKUP(Tabla1[[#This Row],[EMPLEADO]],IS[[NÓMINA]:[INGENIERO]],2,0),"OTROS")</f>
        <v>OTROS</v>
      </c>
    </row>
    <row r="2465" spans="1:43" x14ac:dyDescent="0.25">
      <c r="A2465" t="s">
        <v>7477</v>
      </c>
      <c r="B2465">
        <v>1</v>
      </c>
      <c r="C2465" t="s">
        <v>7937</v>
      </c>
      <c r="D2465" t="s">
        <v>38</v>
      </c>
      <c r="E2465" t="s">
        <v>725</v>
      </c>
      <c r="F2465" t="s">
        <v>7938</v>
      </c>
      <c r="G2465" s="17" t="s">
        <v>4976</v>
      </c>
      <c r="H2465" t="s">
        <v>204</v>
      </c>
      <c r="I2465" t="s">
        <v>43</v>
      </c>
      <c r="J2465" t="s">
        <v>8</v>
      </c>
      <c r="K2465" t="s">
        <v>59</v>
      </c>
      <c r="L2465" t="s">
        <v>4977</v>
      </c>
      <c r="M2465" t="s">
        <v>570</v>
      </c>
      <c r="N2465">
        <v>0</v>
      </c>
      <c r="O2465" t="s">
        <v>47</v>
      </c>
      <c r="P2465">
        <v>28</v>
      </c>
      <c r="Q2465" t="s">
        <v>62</v>
      </c>
      <c r="R2465" t="s">
        <v>223</v>
      </c>
      <c r="S2465" t="s">
        <v>139</v>
      </c>
      <c r="T2465" t="s">
        <v>51</v>
      </c>
      <c r="U2465" t="s">
        <v>262</v>
      </c>
      <c r="V2465">
        <v>1.05</v>
      </c>
      <c r="W2465" s="1">
        <v>1651.6500000000003</v>
      </c>
      <c r="X2465">
        <v>1</v>
      </c>
      <c r="Y2465">
        <v>8.85</v>
      </c>
      <c r="Z2465">
        <v>4</v>
      </c>
      <c r="AA2465">
        <v>2.2124999999999999</v>
      </c>
      <c r="AB2465" s="2">
        <v>0.30312499999999998</v>
      </c>
      <c r="AC2465" s="1">
        <v>-476.81562500000001</v>
      </c>
      <c r="AD2465" s="7">
        <v>43529</v>
      </c>
      <c r="AE2465" s="7">
        <v>43530</v>
      </c>
      <c r="AF2465">
        <v>1</v>
      </c>
      <c r="AG2465" t="s">
        <v>53</v>
      </c>
      <c r="AH2465" s="2">
        <v>0</v>
      </c>
      <c r="AI2465" s="1">
        <v>0</v>
      </c>
      <c r="AJ2465" s="1">
        <v>0</v>
      </c>
      <c r="AK2465" s="60" t="str">
        <f>+IF(Tabla1[[#This Row],[REQUEST_TY]]="SR MANTENIMIENTO CORRECTIVO", "EMERGENCIA", "OTROS")</f>
        <v>EMERGENCIA</v>
      </c>
      <c r="AL2465" s="6" t="str">
        <f>+_xlfn.IFS(Tabla1[[#This Row],[Veces obj]]&lt;=1,"0-1",Tabla1[[#This Row],[Veces obj]]&lt;=2,"1-2",Tabla1[[#This Row],[Veces obj]]&lt;=3,"2-3",TRUE,"&gt;3")</f>
        <v>2-3</v>
      </c>
      <c r="AM2465" s="60" t="str">
        <f>+_xlfn.IFS(MONTH(Tabla1[[#This Row],[MES]])&lt;=3,"Q1",MONTH(Tabla1[[#This Row],[MES]])&lt;=6,"Q2",MONTH(Tabla1[[#This Row],[MES]])&lt;=9,"Q3",TRUE,"Q4")</f>
        <v>Q1</v>
      </c>
      <c r="AN2465" s="15" t="str">
        <f>+IFERROR(VLOOKUP(Tabla1[[#This Row],[CUENTA]],CTAS[],2,0),"OTROS")</f>
        <v>OTROS</v>
      </c>
      <c r="AP2465" s="15" t="str">
        <f>+IFERROR(VLOOKUP(Tabla1[[#This Row],[EMPLEADO]],IS[],3,0),"OTROS")</f>
        <v>OTROS</v>
      </c>
      <c r="AQ2465" s="15" t="str">
        <f>+IFERROR(VLOOKUP(Tabla1[[#This Row],[EMPLEADO]],IS[[NÓMINA]:[INGENIERO]],2,0),"OTROS")</f>
        <v>OTROS</v>
      </c>
    </row>
    <row r="2466" spans="1:43" x14ac:dyDescent="0.25">
      <c r="A2466" t="s">
        <v>7477</v>
      </c>
      <c r="B2466">
        <v>1</v>
      </c>
      <c r="C2466" t="s">
        <v>7939</v>
      </c>
      <c r="D2466" t="s">
        <v>38</v>
      </c>
      <c r="E2466" t="s">
        <v>98</v>
      </c>
      <c r="F2466" t="s">
        <v>7940</v>
      </c>
      <c r="G2466" s="17" t="s">
        <v>1586</v>
      </c>
      <c r="H2466" t="s">
        <v>915</v>
      </c>
      <c r="I2466" t="s">
        <v>43</v>
      </c>
      <c r="J2466" t="s">
        <v>8</v>
      </c>
      <c r="K2466" t="s">
        <v>102</v>
      </c>
      <c r="L2466" t="s">
        <v>718</v>
      </c>
      <c r="M2466" t="s">
        <v>46</v>
      </c>
      <c r="N2466">
        <v>0</v>
      </c>
      <c r="O2466" t="s">
        <v>47</v>
      </c>
      <c r="P2466">
        <v>28</v>
      </c>
      <c r="Q2466" t="s">
        <v>62</v>
      </c>
      <c r="R2466" t="s">
        <v>63</v>
      </c>
      <c r="S2466" t="s">
        <v>64</v>
      </c>
      <c r="T2466" t="s">
        <v>51</v>
      </c>
      <c r="U2466" t="s">
        <v>65</v>
      </c>
      <c r="V2466">
        <v>0.8</v>
      </c>
      <c r="W2466" s="1">
        <v>1092</v>
      </c>
      <c r="X2466">
        <v>1</v>
      </c>
      <c r="Y2466">
        <v>0.78</v>
      </c>
      <c r="Z2466">
        <v>5</v>
      </c>
      <c r="AA2466">
        <v>0.156</v>
      </c>
      <c r="AB2466" s="2">
        <v>0</v>
      </c>
      <c r="AC2466" s="1">
        <v>0</v>
      </c>
      <c r="AD2466" s="7">
        <v>43531</v>
      </c>
      <c r="AE2466" s="7">
        <v>43531</v>
      </c>
      <c r="AF2466">
        <v>0</v>
      </c>
      <c r="AG2466" t="s">
        <v>53</v>
      </c>
      <c r="AH2466" s="2">
        <v>0</v>
      </c>
      <c r="AI2466" s="1">
        <v>0</v>
      </c>
      <c r="AJ2466" s="1">
        <v>0</v>
      </c>
      <c r="AK2466" s="60" t="str">
        <f>+IF(Tabla1[[#This Row],[REQUEST_TY]]="SR MANTENIMIENTO CORRECTIVO", "EMERGENCIA", "OTROS")</f>
        <v>EMERGENCIA</v>
      </c>
      <c r="AL2466" s="6" t="str">
        <f>+_xlfn.IFS(Tabla1[[#This Row],[Veces obj]]&lt;=1,"0-1",Tabla1[[#This Row],[Veces obj]]&lt;=2,"1-2",Tabla1[[#This Row],[Veces obj]]&lt;=3,"2-3",TRUE,"&gt;3")</f>
        <v>0-1</v>
      </c>
      <c r="AM2466" s="60" t="str">
        <f>+_xlfn.IFS(MONTH(Tabla1[[#This Row],[MES]])&lt;=3,"Q1",MONTH(Tabla1[[#This Row],[MES]])&lt;=6,"Q2",MONTH(Tabla1[[#This Row],[MES]])&lt;=9,"Q3",TRUE,"Q4")</f>
        <v>Q1</v>
      </c>
      <c r="AN2466" s="15" t="str">
        <f>+IFERROR(VLOOKUP(Tabla1[[#This Row],[CUENTA]],CTAS[],2,0),"OTROS")</f>
        <v>OTROS</v>
      </c>
      <c r="AP2466" s="15" t="str">
        <f>+IFERROR(VLOOKUP(Tabla1[[#This Row],[EMPLEADO]],IS[],3,0),"OTROS")</f>
        <v>OTROS</v>
      </c>
      <c r="AQ2466" s="15" t="str">
        <f>+IFERROR(VLOOKUP(Tabla1[[#This Row],[EMPLEADO]],IS[[NÓMINA]:[INGENIERO]],2,0),"OTROS")</f>
        <v>OTROS</v>
      </c>
    </row>
    <row r="2467" spans="1:43" x14ac:dyDescent="0.25">
      <c r="A2467" t="s">
        <v>7477</v>
      </c>
      <c r="B2467">
        <v>1</v>
      </c>
      <c r="C2467" t="s">
        <v>7941</v>
      </c>
      <c r="D2467" t="s">
        <v>38</v>
      </c>
      <c r="E2467" t="s">
        <v>373</v>
      </c>
      <c r="F2467" t="s">
        <v>7942</v>
      </c>
      <c r="G2467" s="17" t="s">
        <v>4677</v>
      </c>
      <c r="H2467" t="s">
        <v>308</v>
      </c>
      <c r="I2467" t="s">
        <v>43</v>
      </c>
      <c r="J2467" t="s">
        <v>8</v>
      </c>
      <c r="K2467" t="s">
        <v>495</v>
      </c>
      <c r="L2467" t="s">
        <v>496</v>
      </c>
      <c r="M2467" t="s">
        <v>46</v>
      </c>
      <c r="N2467">
        <v>0</v>
      </c>
      <c r="O2467" t="s">
        <v>47</v>
      </c>
      <c r="P2467">
        <v>33</v>
      </c>
      <c r="Q2467" t="s">
        <v>82</v>
      </c>
      <c r="R2467" t="s">
        <v>153</v>
      </c>
      <c r="S2467" t="s">
        <v>50</v>
      </c>
      <c r="T2467" t="s">
        <v>51</v>
      </c>
      <c r="U2467" t="s">
        <v>120</v>
      </c>
      <c r="V2467">
        <v>0.8</v>
      </c>
      <c r="W2467" s="1">
        <v>572.00000000000011</v>
      </c>
      <c r="X2467">
        <v>1</v>
      </c>
      <c r="Y2467">
        <v>1.38</v>
      </c>
      <c r="Z2467">
        <v>5</v>
      </c>
      <c r="AA2467">
        <v>0.27599999999999997</v>
      </c>
      <c r="AB2467" s="2">
        <v>0</v>
      </c>
      <c r="AC2467" s="1">
        <v>0</v>
      </c>
      <c r="AD2467" s="7">
        <v>43530</v>
      </c>
      <c r="AE2467" s="7">
        <v>43531</v>
      </c>
      <c r="AF2467">
        <v>1</v>
      </c>
      <c r="AG2467" t="s">
        <v>53</v>
      </c>
      <c r="AH2467" s="2">
        <v>0</v>
      </c>
      <c r="AI2467" s="1">
        <v>0</v>
      </c>
      <c r="AJ2467" s="1">
        <v>0</v>
      </c>
      <c r="AK2467" s="60" t="str">
        <f>+IF(Tabla1[[#This Row],[REQUEST_TY]]="SR MANTENIMIENTO CORRECTIVO", "EMERGENCIA", "OTROS")</f>
        <v>EMERGENCIA</v>
      </c>
      <c r="AL2467" s="6" t="str">
        <f>+_xlfn.IFS(Tabla1[[#This Row],[Veces obj]]&lt;=1,"0-1",Tabla1[[#This Row],[Veces obj]]&lt;=2,"1-2",Tabla1[[#This Row],[Veces obj]]&lt;=3,"2-3",TRUE,"&gt;3")</f>
        <v>0-1</v>
      </c>
      <c r="AM2467" s="60" t="str">
        <f>+_xlfn.IFS(MONTH(Tabla1[[#This Row],[MES]])&lt;=3,"Q1",MONTH(Tabla1[[#This Row],[MES]])&lt;=6,"Q2",MONTH(Tabla1[[#This Row],[MES]])&lt;=9,"Q3",TRUE,"Q4")</f>
        <v>Q1</v>
      </c>
      <c r="AN2467" s="15" t="str">
        <f>+IFERROR(VLOOKUP(Tabla1[[#This Row],[CUENTA]],CTAS[],2,0),"OTROS")</f>
        <v>OTROS</v>
      </c>
      <c r="AP2467" s="15" t="str">
        <f>+IFERROR(VLOOKUP(Tabla1[[#This Row],[EMPLEADO]],IS[],3,0),"OTROS")</f>
        <v>OTROS</v>
      </c>
      <c r="AQ2467" s="15" t="str">
        <f>+IFERROR(VLOOKUP(Tabla1[[#This Row],[EMPLEADO]],IS[[NÓMINA]:[INGENIERO]],2,0),"OTROS")</f>
        <v>OTROS</v>
      </c>
    </row>
    <row r="2468" spans="1:43" x14ac:dyDescent="0.25">
      <c r="A2468" t="s">
        <v>7477</v>
      </c>
      <c r="B2468">
        <v>1</v>
      </c>
      <c r="C2468" t="s">
        <v>7943</v>
      </c>
      <c r="D2468" t="s">
        <v>38</v>
      </c>
      <c r="E2468" t="s">
        <v>312</v>
      </c>
      <c r="F2468" t="s">
        <v>7944</v>
      </c>
      <c r="G2468" s="17" t="s">
        <v>3294</v>
      </c>
      <c r="H2468" t="s">
        <v>136</v>
      </c>
      <c r="I2468" t="s">
        <v>43</v>
      </c>
      <c r="J2468" t="s">
        <v>8</v>
      </c>
      <c r="K2468" t="s">
        <v>59</v>
      </c>
      <c r="L2468" t="s">
        <v>1961</v>
      </c>
      <c r="M2468" t="s">
        <v>1496</v>
      </c>
      <c r="N2468">
        <v>0</v>
      </c>
      <c r="O2468" t="s">
        <v>47</v>
      </c>
      <c r="P2468">
        <v>43</v>
      </c>
      <c r="Q2468" t="s">
        <v>82</v>
      </c>
      <c r="R2468" t="s">
        <v>317</v>
      </c>
      <c r="S2468" t="s">
        <v>318</v>
      </c>
      <c r="T2468" t="s">
        <v>51</v>
      </c>
      <c r="U2468" t="s">
        <v>140</v>
      </c>
      <c r="V2468">
        <v>1.1000000000000001</v>
      </c>
      <c r="W2468" s="1">
        <v>1730.3000000000004</v>
      </c>
      <c r="X2468">
        <v>1</v>
      </c>
      <c r="Y2468">
        <v>1.1000000000000001</v>
      </c>
      <c r="Z2468">
        <v>4</v>
      </c>
      <c r="AA2468">
        <v>0.27500000000000002</v>
      </c>
      <c r="AB2468" s="2">
        <v>0</v>
      </c>
      <c r="AC2468" s="1">
        <v>0</v>
      </c>
      <c r="AD2468" s="7">
        <v>43529</v>
      </c>
      <c r="AE2468" s="7">
        <v>43529</v>
      </c>
      <c r="AF2468">
        <v>0</v>
      </c>
      <c r="AG2468" t="s">
        <v>53</v>
      </c>
      <c r="AH2468" s="2">
        <v>0</v>
      </c>
      <c r="AI2468" s="1">
        <v>0</v>
      </c>
      <c r="AJ2468" s="1">
        <v>0</v>
      </c>
      <c r="AK2468" s="60" t="str">
        <f>+IF(Tabla1[[#This Row],[REQUEST_TY]]="SR MANTENIMIENTO CORRECTIVO", "EMERGENCIA", "OTROS")</f>
        <v>EMERGENCIA</v>
      </c>
      <c r="AL2468" s="6" t="str">
        <f>+_xlfn.IFS(Tabla1[[#This Row],[Veces obj]]&lt;=1,"0-1",Tabla1[[#This Row],[Veces obj]]&lt;=2,"1-2",Tabla1[[#This Row],[Veces obj]]&lt;=3,"2-3",TRUE,"&gt;3")</f>
        <v>0-1</v>
      </c>
      <c r="AM2468" s="60" t="str">
        <f>+_xlfn.IFS(MONTH(Tabla1[[#This Row],[MES]])&lt;=3,"Q1",MONTH(Tabla1[[#This Row],[MES]])&lt;=6,"Q2",MONTH(Tabla1[[#This Row],[MES]])&lt;=9,"Q3",TRUE,"Q4")</f>
        <v>Q1</v>
      </c>
      <c r="AN2468" s="15" t="str">
        <f>+IFERROR(VLOOKUP(Tabla1[[#This Row],[CUENTA]],CTAS[],2,0),"OTROS")</f>
        <v>OTROS</v>
      </c>
      <c r="AP2468" s="15" t="str">
        <f>+IFERROR(VLOOKUP(Tabla1[[#This Row],[EMPLEADO]],IS[],3,0),"OTROS")</f>
        <v>OTROS</v>
      </c>
      <c r="AQ2468" s="15" t="str">
        <f>+IFERROR(VLOOKUP(Tabla1[[#This Row],[EMPLEADO]],IS[[NÓMINA]:[INGENIERO]],2,0),"OTROS")</f>
        <v>OTROS</v>
      </c>
    </row>
    <row r="2469" spans="1:43" x14ac:dyDescent="0.25">
      <c r="A2469" t="s">
        <v>7477</v>
      </c>
      <c r="B2469">
        <v>1</v>
      </c>
      <c r="C2469" t="s">
        <v>7945</v>
      </c>
      <c r="D2469" t="s">
        <v>38</v>
      </c>
      <c r="E2469" t="s">
        <v>98</v>
      </c>
      <c r="F2469" t="s">
        <v>7946</v>
      </c>
      <c r="G2469" s="17" t="s">
        <v>2017</v>
      </c>
      <c r="H2469" t="s">
        <v>1052</v>
      </c>
      <c r="I2469" t="s">
        <v>43</v>
      </c>
      <c r="J2469" t="s">
        <v>8</v>
      </c>
      <c r="K2469" t="s">
        <v>102</v>
      </c>
      <c r="L2469" t="s">
        <v>1500</v>
      </c>
      <c r="M2469" t="s">
        <v>1501</v>
      </c>
      <c r="N2469">
        <v>0</v>
      </c>
      <c r="O2469" t="s">
        <v>47</v>
      </c>
      <c r="P2469">
        <v>6</v>
      </c>
      <c r="Q2469" t="s">
        <v>207</v>
      </c>
      <c r="R2469" t="s">
        <v>63</v>
      </c>
      <c r="S2469" t="s">
        <v>64</v>
      </c>
      <c r="T2469" t="s">
        <v>51</v>
      </c>
      <c r="U2469" t="s">
        <v>209</v>
      </c>
      <c r="V2469">
        <v>0</v>
      </c>
      <c r="W2469" s="1">
        <v>0</v>
      </c>
      <c r="X2469">
        <v>1</v>
      </c>
      <c r="Y2469">
        <v>1.22</v>
      </c>
      <c r="Z2469">
        <v>5</v>
      </c>
      <c r="AA2469">
        <v>0.24399999999999999</v>
      </c>
      <c r="AB2469" s="2">
        <v>0</v>
      </c>
      <c r="AC2469" s="1">
        <v>0</v>
      </c>
      <c r="AD2469" s="7">
        <v>43531</v>
      </c>
      <c r="AE2469" s="7">
        <v>43531</v>
      </c>
      <c r="AF2469">
        <v>0</v>
      </c>
      <c r="AG2469" t="s">
        <v>53</v>
      </c>
      <c r="AH2469" s="2">
        <v>0</v>
      </c>
      <c r="AI2469" s="1">
        <v>0</v>
      </c>
      <c r="AJ2469" s="1">
        <v>0</v>
      </c>
      <c r="AK2469" s="60" t="str">
        <f>+IF(Tabla1[[#This Row],[REQUEST_TY]]="SR MANTENIMIENTO CORRECTIVO", "EMERGENCIA", "OTROS")</f>
        <v>EMERGENCIA</v>
      </c>
      <c r="AL2469" s="6" t="str">
        <f>+_xlfn.IFS(Tabla1[[#This Row],[Veces obj]]&lt;=1,"0-1",Tabla1[[#This Row],[Veces obj]]&lt;=2,"1-2",Tabla1[[#This Row],[Veces obj]]&lt;=3,"2-3",TRUE,"&gt;3")</f>
        <v>0-1</v>
      </c>
      <c r="AM2469" s="60" t="str">
        <f>+_xlfn.IFS(MONTH(Tabla1[[#This Row],[MES]])&lt;=3,"Q1",MONTH(Tabla1[[#This Row],[MES]])&lt;=6,"Q2",MONTH(Tabla1[[#This Row],[MES]])&lt;=9,"Q3",TRUE,"Q4")</f>
        <v>Q1</v>
      </c>
      <c r="AN2469" s="15" t="str">
        <f>+IFERROR(VLOOKUP(Tabla1[[#This Row],[CUENTA]],CTAS[],2,0),"OTROS")</f>
        <v>OTROS</v>
      </c>
      <c r="AP2469" s="15" t="str">
        <f>+IFERROR(VLOOKUP(Tabla1[[#This Row],[EMPLEADO]],IS[],3,0),"OTROS")</f>
        <v>OTROS</v>
      </c>
      <c r="AQ2469" s="15" t="str">
        <f>+IFERROR(VLOOKUP(Tabla1[[#This Row],[EMPLEADO]],IS[[NÓMINA]:[INGENIERO]],2,0),"OTROS")</f>
        <v>OTROS</v>
      </c>
    </row>
    <row r="2470" spans="1:43" x14ac:dyDescent="0.25">
      <c r="A2470" t="s">
        <v>7477</v>
      </c>
      <c r="B2470">
        <v>1</v>
      </c>
      <c r="C2470" t="s">
        <v>7947</v>
      </c>
      <c r="D2470" t="s">
        <v>38</v>
      </c>
      <c r="E2470" t="s">
        <v>332</v>
      </c>
      <c r="F2470" t="s">
        <v>7948</v>
      </c>
      <c r="G2470" s="17" t="s">
        <v>7949</v>
      </c>
      <c r="H2470" t="s">
        <v>1052</v>
      </c>
      <c r="I2470" t="s">
        <v>43</v>
      </c>
      <c r="J2470" t="s">
        <v>8</v>
      </c>
      <c r="K2470" t="s">
        <v>102</v>
      </c>
      <c r="L2470" t="s">
        <v>1500</v>
      </c>
      <c r="M2470" t="s">
        <v>1501</v>
      </c>
      <c r="N2470">
        <v>0</v>
      </c>
      <c r="O2470" t="s">
        <v>47</v>
      </c>
      <c r="P2470">
        <v>175</v>
      </c>
      <c r="Q2470" t="s">
        <v>48</v>
      </c>
      <c r="R2470" t="s">
        <v>317</v>
      </c>
      <c r="S2470" t="s">
        <v>318</v>
      </c>
      <c r="T2470" t="s">
        <v>51</v>
      </c>
      <c r="U2470" t="s">
        <v>353</v>
      </c>
      <c r="V2470">
        <v>1.1499999999999999</v>
      </c>
      <c r="W2470" s="1">
        <v>1808.95</v>
      </c>
      <c r="X2470">
        <v>1</v>
      </c>
      <c r="Y2470">
        <v>3.43</v>
      </c>
      <c r="Z2470">
        <v>4</v>
      </c>
      <c r="AA2470">
        <v>0.85750000000000004</v>
      </c>
      <c r="AB2470" s="2">
        <v>0</v>
      </c>
      <c r="AC2470" s="1">
        <v>0</v>
      </c>
      <c r="AD2470" s="7">
        <v>43529</v>
      </c>
      <c r="AE2470" s="7">
        <v>43530</v>
      </c>
      <c r="AF2470">
        <v>1</v>
      </c>
      <c r="AG2470" t="s">
        <v>53</v>
      </c>
      <c r="AH2470" s="2">
        <v>0</v>
      </c>
      <c r="AI2470" s="1">
        <v>0</v>
      </c>
      <c r="AJ2470" s="1">
        <v>0</v>
      </c>
      <c r="AK2470" s="60" t="str">
        <f>+IF(Tabla1[[#This Row],[REQUEST_TY]]="SR MANTENIMIENTO CORRECTIVO", "EMERGENCIA", "OTROS")</f>
        <v>EMERGENCIA</v>
      </c>
      <c r="AL2470" s="6" t="str">
        <f>+_xlfn.IFS(Tabla1[[#This Row],[Veces obj]]&lt;=1,"0-1",Tabla1[[#This Row],[Veces obj]]&lt;=2,"1-2",Tabla1[[#This Row],[Veces obj]]&lt;=3,"2-3",TRUE,"&gt;3")</f>
        <v>0-1</v>
      </c>
      <c r="AM2470" s="60" t="str">
        <f>+_xlfn.IFS(MONTH(Tabla1[[#This Row],[MES]])&lt;=3,"Q1",MONTH(Tabla1[[#This Row],[MES]])&lt;=6,"Q2",MONTH(Tabla1[[#This Row],[MES]])&lt;=9,"Q3",TRUE,"Q4")</f>
        <v>Q1</v>
      </c>
      <c r="AN2470" s="15" t="str">
        <f>+IFERROR(VLOOKUP(Tabla1[[#This Row],[CUENTA]],CTAS[],2,0),"OTROS")</f>
        <v>OTROS</v>
      </c>
      <c r="AP2470" s="15" t="str">
        <f>+IFERROR(VLOOKUP(Tabla1[[#This Row],[EMPLEADO]],IS[],3,0),"OTROS")</f>
        <v>OTROS</v>
      </c>
      <c r="AQ2470" s="15" t="str">
        <f>+IFERROR(VLOOKUP(Tabla1[[#This Row],[EMPLEADO]],IS[[NÓMINA]:[INGENIERO]],2,0),"OTROS")</f>
        <v>OTROS</v>
      </c>
    </row>
    <row r="2471" spans="1:43" x14ac:dyDescent="0.25">
      <c r="A2471" t="s">
        <v>7477</v>
      </c>
      <c r="B2471">
        <v>1</v>
      </c>
      <c r="C2471" t="s">
        <v>7950</v>
      </c>
      <c r="D2471" t="s">
        <v>38</v>
      </c>
      <c r="E2471" t="s">
        <v>850</v>
      </c>
      <c r="F2471" t="s">
        <v>7951</v>
      </c>
      <c r="G2471" s="17" t="s">
        <v>6423</v>
      </c>
      <c r="H2471" t="s">
        <v>150</v>
      </c>
      <c r="I2471" t="s">
        <v>43</v>
      </c>
      <c r="J2471" t="s">
        <v>8</v>
      </c>
      <c r="K2471" t="s">
        <v>1881</v>
      </c>
      <c r="L2471" t="s">
        <v>1882</v>
      </c>
      <c r="M2471" t="s">
        <v>73</v>
      </c>
      <c r="N2471">
        <v>0</v>
      </c>
      <c r="O2471" t="s">
        <v>47</v>
      </c>
      <c r="P2471">
        <v>15</v>
      </c>
      <c r="Q2471" t="s">
        <v>194</v>
      </c>
      <c r="R2471" t="s">
        <v>242</v>
      </c>
      <c r="S2471" t="s">
        <v>64</v>
      </c>
      <c r="T2471" t="s">
        <v>51</v>
      </c>
      <c r="U2471" t="s">
        <v>195</v>
      </c>
      <c r="V2471">
        <v>0.6</v>
      </c>
      <c r="W2471" s="1">
        <v>819</v>
      </c>
      <c r="X2471">
        <v>1</v>
      </c>
      <c r="Y2471">
        <v>0.15</v>
      </c>
      <c r="Z2471">
        <v>5</v>
      </c>
      <c r="AA2471">
        <v>0.03</v>
      </c>
      <c r="AB2471" s="2">
        <v>0</v>
      </c>
      <c r="AC2471" s="1">
        <v>0</v>
      </c>
      <c r="AD2471" s="7">
        <v>43529</v>
      </c>
      <c r="AE2471" s="7">
        <v>43530</v>
      </c>
      <c r="AF2471">
        <v>1</v>
      </c>
      <c r="AG2471" t="s">
        <v>53</v>
      </c>
      <c r="AH2471" s="2">
        <v>0</v>
      </c>
      <c r="AI2471" s="1">
        <v>0</v>
      </c>
      <c r="AJ2471" s="1">
        <v>0</v>
      </c>
      <c r="AK2471" s="60" t="str">
        <f>+IF(Tabla1[[#This Row],[REQUEST_TY]]="SR MANTENIMIENTO CORRECTIVO", "EMERGENCIA", "OTROS")</f>
        <v>EMERGENCIA</v>
      </c>
      <c r="AL2471" s="6" t="str">
        <f>+_xlfn.IFS(Tabla1[[#This Row],[Veces obj]]&lt;=1,"0-1",Tabla1[[#This Row],[Veces obj]]&lt;=2,"1-2",Tabla1[[#This Row],[Veces obj]]&lt;=3,"2-3",TRUE,"&gt;3")</f>
        <v>0-1</v>
      </c>
      <c r="AM2471" s="60" t="str">
        <f>+_xlfn.IFS(MONTH(Tabla1[[#This Row],[MES]])&lt;=3,"Q1",MONTH(Tabla1[[#This Row],[MES]])&lt;=6,"Q2",MONTH(Tabla1[[#This Row],[MES]])&lt;=9,"Q3",TRUE,"Q4")</f>
        <v>Q1</v>
      </c>
      <c r="AN2471" s="15" t="str">
        <f>+IFERROR(VLOOKUP(Tabla1[[#This Row],[CUENTA]],CTAS[],2,0),"OTROS")</f>
        <v>OTROS</v>
      </c>
      <c r="AP2471" s="15" t="str">
        <f>+IFERROR(VLOOKUP(Tabla1[[#This Row],[EMPLEADO]],IS[],3,0),"OTROS")</f>
        <v>JUAREZ</v>
      </c>
      <c r="AQ2471" s="15" t="str">
        <f>+IFERROR(VLOOKUP(Tabla1[[#This Row],[EMPLEADO]],IS[[NÓMINA]:[INGENIERO]],2,0),"OTROS")</f>
        <v>CARLOS MONTOYA</v>
      </c>
    </row>
    <row r="2472" spans="1:43" x14ac:dyDescent="0.25">
      <c r="A2472" t="s">
        <v>7477</v>
      </c>
      <c r="B2472">
        <v>1</v>
      </c>
      <c r="C2472" t="s">
        <v>7952</v>
      </c>
      <c r="D2472" t="s">
        <v>38</v>
      </c>
      <c r="E2472" t="s">
        <v>2380</v>
      </c>
      <c r="F2472" t="s">
        <v>7953</v>
      </c>
      <c r="G2472" s="17" t="s">
        <v>2382</v>
      </c>
      <c r="H2472" t="s">
        <v>116</v>
      </c>
      <c r="I2472" t="s">
        <v>43</v>
      </c>
      <c r="J2472" t="s">
        <v>8</v>
      </c>
      <c r="K2472" t="s">
        <v>438</v>
      </c>
      <c r="L2472" t="s">
        <v>2383</v>
      </c>
      <c r="M2472" t="s">
        <v>165</v>
      </c>
      <c r="N2472">
        <v>0</v>
      </c>
      <c r="O2472" t="s">
        <v>47</v>
      </c>
      <c r="P2472">
        <v>13</v>
      </c>
      <c r="Q2472" t="s">
        <v>194</v>
      </c>
      <c r="R2472" t="s">
        <v>223</v>
      </c>
      <c r="S2472" t="s">
        <v>139</v>
      </c>
      <c r="T2472" t="s">
        <v>51</v>
      </c>
      <c r="U2472" t="s">
        <v>224</v>
      </c>
      <c r="V2472">
        <v>0.8</v>
      </c>
      <c r="W2472" s="1">
        <v>1258.4000000000003</v>
      </c>
      <c r="X2472">
        <v>1</v>
      </c>
      <c r="Y2472">
        <v>0</v>
      </c>
      <c r="Z2472">
        <v>4</v>
      </c>
      <c r="AA2472">
        <v>0</v>
      </c>
      <c r="AB2472" s="2">
        <v>0</v>
      </c>
      <c r="AC2472" s="1">
        <v>0</v>
      </c>
      <c r="AD2472" s="7">
        <v>43531</v>
      </c>
      <c r="AE2472" s="7">
        <v>43531</v>
      </c>
      <c r="AF2472">
        <v>0</v>
      </c>
      <c r="AG2472" t="s">
        <v>53</v>
      </c>
      <c r="AH2472" s="2">
        <v>0</v>
      </c>
      <c r="AI2472" s="1">
        <v>0</v>
      </c>
      <c r="AJ2472" s="1">
        <v>0</v>
      </c>
      <c r="AK2472" s="60" t="str">
        <f>+IF(Tabla1[[#This Row],[REQUEST_TY]]="SR MANTENIMIENTO CORRECTIVO", "EMERGENCIA", "OTROS")</f>
        <v>EMERGENCIA</v>
      </c>
      <c r="AL2472" s="6" t="str">
        <f>+_xlfn.IFS(Tabla1[[#This Row],[Veces obj]]&lt;=1,"0-1",Tabla1[[#This Row],[Veces obj]]&lt;=2,"1-2",Tabla1[[#This Row],[Veces obj]]&lt;=3,"2-3",TRUE,"&gt;3")</f>
        <v>0-1</v>
      </c>
      <c r="AM2472" s="60" t="str">
        <f>+_xlfn.IFS(MONTH(Tabla1[[#This Row],[MES]])&lt;=3,"Q1",MONTH(Tabla1[[#This Row],[MES]])&lt;=6,"Q2",MONTH(Tabla1[[#This Row],[MES]])&lt;=9,"Q3",TRUE,"Q4")</f>
        <v>Q1</v>
      </c>
      <c r="AN2472" s="15" t="str">
        <f>+IFERROR(VLOOKUP(Tabla1[[#This Row],[CUENTA]],CTAS[],2,0),"OTROS")</f>
        <v>OTROS</v>
      </c>
      <c r="AP2472" s="15" t="str">
        <f>+IFERROR(VLOOKUP(Tabla1[[#This Row],[EMPLEADO]],IS[],3,0),"OTROS")</f>
        <v>CHIHUAHUA</v>
      </c>
      <c r="AQ2472" s="15" t="str">
        <f>+IFERROR(VLOOKUP(Tabla1[[#This Row],[EMPLEADO]],IS[[NÓMINA]:[INGENIERO]],2,0),"OTROS")</f>
        <v>FERNANDO CHAVIRA</v>
      </c>
    </row>
    <row r="2473" spans="1:43" x14ac:dyDescent="0.25">
      <c r="A2473" t="s">
        <v>7477</v>
      </c>
      <c r="B2473">
        <v>1</v>
      </c>
      <c r="C2473" t="s">
        <v>7954</v>
      </c>
      <c r="D2473" t="s">
        <v>38</v>
      </c>
      <c r="E2473" t="s">
        <v>98</v>
      </c>
      <c r="F2473" t="s">
        <v>7955</v>
      </c>
      <c r="G2473" s="17" t="s">
        <v>1650</v>
      </c>
      <c r="H2473" t="s">
        <v>679</v>
      </c>
      <c r="I2473" t="s">
        <v>43</v>
      </c>
      <c r="J2473" t="s">
        <v>8</v>
      </c>
      <c r="K2473" t="s">
        <v>102</v>
      </c>
      <c r="L2473" t="s">
        <v>1651</v>
      </c>
      <c r="M2473" t="s">
        <v>46</v>
      </c>
      <c r="N2473">
        <v>0</v>
      </c>
      <c r="O2473" t="s">
        <v>47</v>
      </c>
      <c r="P2473">
        <v>7</v>
      </c>
      <c r="Q2473" t="s">
        <v>194</v>
      </c>
      <c r="R2473" t="s">
        <v>63</v>
      </c>
      <c r="S2473" t="s">
        <v>64</v>
      </c>
      <c r="T2473" t="s">
        <v>51</v>
      </c>
      <c r="U2473" t="s">
        <v>195</v>
      </c>
      <c r="V2473">
        <v>0.6</v>
      </c>
      <c r="W2473" s="1">
        <v>819</v>
      </c>
      <c r="X2473">
        <v>1</v>
      </c>
      <c r="Y2473">
        <v>1.97</v>
      </c>
      <c r="Z2473">
        <v>5</v>
      </c>
      <c r="AA2473">
        <v>0.39400000000000002</v>
      </c>
      <c r="AB2473" s="2">
        <v>0</v>
      </c>
      <c r="AC2473" s="1">
        <v>0</v>
      </c>
      <c r="AD2473" s="7">
        <v>43529</v>
      </c>
      <c r="AE2473" s="7">
        <v>43529</v>
      </c>
      <c r="AF2473">
        <v>0</v>
      </c>
      <c r="AG2473" t="s">
        <v>53</v>
      </c>
      <c r="AH2473" s="2">
        <v>0</v>
      </c>
      <c r="AI2473" s="1">
        <v>0</v>
      </c>
      <c r="AJ2473" s="1">
        <v>0</v>
      </c>
      <c r="AK2473" s="60" t="str">
        <f>+IF(Tabla1[[#This Row],[REQUEST_TY]]="SR MANTENIMIENTO CORRECTIVO", "EMERGENCIA", "OTROS")</f>
        <v>EMERGENCIA</v>
      </c>
      <c r="AL2473" s="6" t="str">
        <f>+_xlfn.IFS(Tabla1[[#This Row],[Veces obj]]&lt;=1,"0-1",Tabla1[[#This Row],[Veces obj]]&lt;=2,"1-2",Tabla1[[#This Row],[Veces obj]]&lt;=3,"2-3",TRUE,"&gt;3")</f>
        <v>0-1</v>
      </c>
      <c r="AM2473" s="60" t="str">
        <f>+_xlfn.IFS(MONTH(Tabla1[[#This Row],[MES]])&lt;=3,"Q1",MONTH(Tabla1[[#This Row],[MES]])&lt;=6,"Q2",MONTH(Tabla1[[#This Row],[MES]])&lt;=9,"Q3",TRUE,"Q4")</f>
        <v>Q1</v>
      </c>
      <c r="AN2473" s="15" t="str">
        <f>+IFERROR(VLOOKUP(Tabla1[[#This Row],[CUENTA]],CTAS[],2,0),"OTROS")</f>
        <v>OTROS</v>
      </c>
      <c r="AP2473" s="15" t="str">
        <f>+IFERROR(VLOOKUP(Tabla1[[#This Row],[EMPLEADO]],IS[],3,0),"OTROS")</f>
        <v>OTROS</v>
      </c>
      <c r="AQ2473" s="15" t="str">
        <f>+IFERROR(VLOOKUP(Tabla1[[#This Row],[EMPLEADO]],IS[[NÓMINA]:[INGENIERO]],2,0),"OTROS")</f>
        <v>OTROS</v>
      </c>
    </row>
    <row r="2474" spans="1:43" x14ac:dyDescent="0.25">
      <c r="A2474" t="s">
        <v>7477</v>
      </c>
      <c r="B2474">
        <v>1</v>
      </c>
      <c r="C2474" t="s">
        <v>7956</v>
      </c>
      <c r="D2474" t="s">
        <v>38</v>
      </c>
      <c r="E2474" t="s">
        <v>147</v>
      </c>
      <c r="F2474" t="s">
        <v>7957</v>
      </c>
      <c r="G2474" s="17" t="s">
        <v>7958</v>
      </c>
      <c r="H2474" t="s">
        <v>163</v>
      </c>
      <c r="I2474" t="s">
        <v>43</v>
      </c>
      <c r="J2474" t="s">
        <v>8</v>
      </c>
      <c r="K2474" t="s">
        <v>151</v>
      </c>
      <c r="L2474" t="s">
        <v>229</v>
      </c>
      <c r="M2474" t="s">
        <v>165</v>
      </c>
      <c r="N2474">
        <v>0</v>
      </c>
      <c r="O2474" t="s">
        <v>47</v>
      </c>
      <c r="P2474">
        <v>77</v>
      </c>
      <c r="Q2474" t="s">
        <v>48</v>
      </c>
      <c r="R2474" t="s">
        <v>153</v>
      </c>
      <c r="S2474" t="s">
        <v>50</v>
      </c>
      <c r="T2474" t="s">
        <v>51</v>
      </c>
      <c r="U2474" t="s">
        <v>52</v>
      </c>
      <c r="V2474">
        <v>1.05</v>
      </c>
      <c r="W2474" s="1">
        <v>750.75000000000011</v>
      </c>
      <c r="X2474">
        <v>1</v>
      </c>
      <c r="Y2474">
        <v>0</v>
      </c>
      <c r="Z2474">
        <v>5</v>
      </c>
      <c r="AA2474">
        <v>0</v>
      </c>
      <c r="AB2474" s="2">
        <v>0</v>
      </c>
      <c r="AC2474" s="1">
        <v>0</v>
      </c>
      <c r="AD2474" s="7">
        <v>43529</v>
      </c>
      <c r="AE2474" s="7">
        <v>43529</v>
      </c>
      <c r="AF2474">
        <v>0</v>
      </c>
      <c r="AG2474" t="s">
        <v>53</v>
      </c>
      <c r="AH2474" s="2">
        <v>0</v>
      </c>
      <c r="AI2474" s="1">
        <v>0</v>
      </c>
      <c r="AJ2474" s="1">
        <v>0</v>
      </c>
      <c r="AK2474" s="60" t="str">
        <f>+IF(Tabla1[[#This Row],[REQUEST_TY]]="SR MANTENIMIENTO CORRECTIVO", "EMERGENCIA", "OTROS")</f>
        <v>EMERGENCIA</v>
      </c>
      <c r="AL2474" s="6" t="str">
        <f>+_xlfn.IFS(Tabla1[[#This Row],[Veces obj]]&lt;=1,"0-1",Tabla1[[#This Row],[Veces obj]]&lt;=2,"1-2",Tabla1[[#This Row],[Veces obj]]&lt;=3,"2-3",TRUE,"&gt;3")</f>
        <v>0-1</v>
      </c>
      <c r="AM2474" s="60" t="str">
        <f>+_xlfn.IFS(MONTH(Tabla1[[#This Row],[MES]])&lt;=3,"Q1",MONTH(Tabla1[[#This Row],[MES]])&lt;=6,"Q2",MONTH(Tabla1[[#This Row],[MES]])&lt;=9,"Q3",TRUE,"Q4")</f>
        <v>Q1</v>
      </c>
      <c r="AN2474" s="15" t="str">
        <f>+IFERROR(VLOOKUP(Tabla1[[#This Row],[CUENTA]],CTAS[],2,0),"OTROS")</f>
        <v>HONEYWELL</v>
      </c>
      <c r="AP2474" s="15" t="str">
        <f>+IFERROR(VLOOKUP(Tabla1[[#This Row],[EMPLEADO]],IS[],3,0),"OTROS")</f>
        <v>CHIHUAHUA</v>
      </c>
      <c r="AQ2474" s="15" t="str">
        <f>+IFERROR(VLOOKUP(Tabla1[[#This Row],[EMPLEADO]],IS[[NÓMINA]:[INGENIERO]],2,0),"OTROS")</f>
        <v>LUIS EDUARDO MUÑOZ</v>
      </c>
    </row>
    <row r="2475" spans="1:43" x14ac:dyDescent="0.25">
      <c r="A2475" t="s">
        <v>7477</v>
      </c>
      <c r="B2475">
        <v>1</v>
      </c>
      <c r="C2475" t="s">
        <v>7959</v>
      </c>
      <c r="D2475" t="s">
        <v>38</v>
      </c>
      <c r="E2475" t="s">
        <v>217</v>
      </c>
      <c r="F2475" t="s">
        <v>7960</v>
      </c>
      <c r="G2475" s="17" t="s">
        <v>3131</v>
      </c>
      <c r="H2475" t="s">
        <v>679</v>
      </c>
      <c r="I2475" t="s">
        <v>43</v>
      </c>
      <c r="J2475" t="s">
        <v>8</v>
      </c>
      <c r="K2475" t="s">
        <v>102</v>
      </c>
      <c r="L2475" t="s">
        <v>1651</v>
      </c>
      <c r="M2475" t="s">
        <v>46</v>
      </c>
      <c r="N2475">
        <v>0</v>
      </c>
      <c r="O2475" t="s">
        <v>47</v>
      </c>
      <c r="P2475">
        <v>16</v>
      </c>
      <c r="Q2475" t="s">
        <v>62</v>
      </c>
      <c r="R2475" t="s">
        <v>223</v>
      </c>
      <c r="S2475" t="s">
        <v>139</v>
      </c>
      <c r="T2475" t="s">
        <v>51</v>
      </c>
      <c r="U2475" t="s">
        <v>262</v>
      </c>
      <c r="V2475">
        <v>1.05</v>
      </c>
      <c r="W2475" s="1">
        <v>1651.6500000000003</v>
      </c>
      <c r="X2475">
        <v>1</v>
      </c>
      <c r="Y2475">
        <v>3.43</v>
      </c>
      <c r="Z2475">
        <v>4</v>
      </c>
      <c r="AA2475">
        <v>0.85750000000000004</v>
      </c>
      <c r="AB2475" s="2">
        <v>0</v>
      </c>
      <c r="AC2475" s="1">
        <v>0</v>
      </c>
      <c r="AD2475" s="7">
        <v>43529</v>
      </c>
      <c r="AE2475" s="7">
        <v>43530</v>
      </c>
      <c r="AF2475">
        <v>1</v>
      </c>
      <c r="AG2475" t="s">
        <v>53</v>
      </c>
      <c r="AH2475" s="2">
        <v>0</v>
      </c>
      <c r="AI2475" s="1">
        <v>0</v>
      </c>
      <c r="AJ2475" s="1">
        <v>0</v>
      </c>
      <c r="AK2475" s="60" t="str">
        <f>+IF(Tabla1[[#This Row],[REQUEST_TY]]="SR MANTENIMIENTO CORRECTIVO", "EMERGENCIA", "OTROS")</f>
        <v>EMERGENCIA</v>
      </c>
      <c r="AL2475" s="6" t="str">
        <f>+_xlfn.IFS(Tabla1[[#This Row],[Veces obj]]&lt;=1,"0-1",Tabla1[[#This Row],[Veces obj]]&lt;=2,"1-2",Tabla1[[#This Row],[Veces obj]]&lt;=3,"2-3",TRUE,"&gt;3")</f>
        <v>0-1</v>
      </c>
      <c r="AM2475" s="60" t="str">
        <f>+_xlfn.IFS(MONTH(Tabla1[[#This Row],[MES]])&lt;=3,"Q1",MONTH(Tabla1[[#This Row],[MES]])&lt;=6,"Q2",MONTH(Tabla1[[#This Row],[MES]])&lt;=9,"Q3",TRUE,"Q4")</f>
        <v>Q1</v>
      </c>
      <c r="AN2475" s="15" t="str">
        <f>+IFERROR(VLOOKUP(Tabla1[[#This Row],[CUENTA]],CTAS[],2,0),"OTROS")</f>
        <v>OTROS</v>
      </c>
      <c r="AP2475" s="15" t="str">
        <f>+IFERROR(VLOOKUP(Tabla1[[#This Row],[EMPLEADO]],IS[],3,0),"OTROS")</f>
        <v>OTROS</v>
      </c>
      <c r="AQ2475" s="15" t="str">
        <f>+IFERROR(VLOOKUP(Tabla1[[#This Row],[EMPLEADO]],IS[[NÓMINA]:[INGENIERO]],2,0),"OTROS")</f>
        <v>OTROS</v>
      </c>
    </row>
    <row r="2476" spans="1:43" x14ac:dyDescent="0.25">
      <c r="A2476" t="s">
        <v>7477</v>
      </c>
      <c r="B2476">
        <v>1</v>
      </c>
      <c r="C2476" t="s">
        <v>7961</v>
      </c>
      <c r="D2476" t="s">
        <v>38</v>
      </c>
      <c r="E2476" t="s">
        <v>5605</v>
      </c>
      <c r="F2476" t="s">
        <v>7962</v>
      </c>
      <c r="G2476" s="17" t="s">
        <v>7963</v>
      </c>
      <c r="H2476" t="s">
        <v>915</v>
      </c>
      <c r="I2476" t="s">
        <v>43</v>
      </c>
      <c r="J2476" t="s">
        <v>8</v>
      </c>
      <c r="K2476" t="s">
        <v>144</v>
      </c>
      <c r="L2476" t="s">
        <v>616</v>
      </c>
      <c r="M2476" t="s">
        <v>46</v>
      </c>
      <c r="N2476">
        <v>0</v>
      </c>
      <c r="O2476" t="s">
        <v>47</v>
      </c>
      <c r="P2476">
        <v>967</v>
      </c>
      <c r="Q2476" t="s">
        <v>48</v>
      </c>
      <c r="R2476" t="s">
        <v>153</v>
      </c>
      <c r="S2476" t="s">
        <v>50</v>
      </c>
      <c r="T2476" t="s">
        <v>51</v>
      </c>
      <c r="U2476" t="s">
        <v>52</v>
      </c>
      <c r="V2476">
        <v>1.05</v>
      </c>
      <c r="W2476" s="1">
        <v>750.75000000000011</v>
      </c>
      <c r="X2476">
        <v>1</v>
      </c>
      <c r="Y2476">
        <v>1.02</v>
      </c>
      <c r="Z2476">
        <v>5</v>
      </c>
      <c r="AA2476">
        <v>0.20400000000000001</v>
      </c>
      <c r="AB2476" s="2">
        <v>0</v>
      </c>
      <c r="AC2476" s="1">
        <v>0</v>
      </c>
      <c r="AD2476" s="7">
        <v>43536</v>
      </c>
      <c r="AE2476" s="7">
        <v>43536</v>
      </c>
      <c r="AF2476">
        <v>0</v>
      </c>
      <c r="AG2476" t="s">
        <v>53</v>
      </c>
      <c r="AH2476" s="2">
        <v>0</v>
      </c>
      <c r="AI2476" s="1">
        <v>0</v>
      </c>
      <c r="AJ2476" s="1">
        <v>0</v>
      </c>
      <c r="AK2476" s="60" t="str">
        <f>+IF(Tabla1[[#This Row],[REQUEST_TY]]="SR MANTENIMIENTO CORRECTIVO", "EMERGENCIA", "OTROS")</f>
        <v>EMERGENCIA</v>
      </c>
      <c r="AL2476" s="6" t="str">
        <f>+_xlfn.IFS(Tabla1[[#This Row],[Veces obj]]&lt;=1,"0-1",Tabla1[[#This Row],[Veces obj]]&lt;=2,"1-2",Tabla1[[#This Row],[Veces obj]]&lt;=3,"2-3",TRUE,"&gt;3")</f>
        <v>0-1</v>
      </c>
      <c r="AM2476" s="60" t="str">
        <f>+_xlfn.IFS(MONTH(Tabla1[[#This Row],[MES]])&lt;=3,"Q1",MONTH(Tabla1[[#This Row],[MES]])&lt;=6,"Q2",MONTH(Tabla1[[#This Row],[MES]])&lt;=9,"Q3",TRUE,"Q4")</f>
        <v>Q1</v>
      </c>
      <c r="AN2476" s="15" t="str">
        <f>+IFERROR(VLOOKUP(Tabla1[[#This Row],[CUENTA]],CTAS[],2,0),"OTROS")</f>
        <v>OTROS</v>
      </c>
      <c r="AP2476" s="15" t="str">
        <f>+IFERROR(VLOOKUP(Tabla1[[#This Row],[EMPLEADO]],IS[],3,0),"OTROS")</f>
        <v>OTROS</v>
      </c>
      <c r="AQ2476" s="15" t="str">
        <f>+IFERROR(VLOOKUP(Tabla1[[#This Row],[EMPLEADO]],IS[[NÓMINA]:[INGENIERO]],2,0),"OTROS")</f>
        <v>OTROS</v>
      </c>
    </row>
    <row r="2477" spans="1:43" x14ac:dyDescent="0.25">
      <c r="A2477" t="s">
        <v>7477</v>
      </c>
      <c r="B2477">
        <v>1</v>
      </c>
      <c r="C2477" t="s">
        <v>7964</v>
      </c>
      <c r="D2477" t="s">
        <v>38</v>
      </c>
      <c r="E2477" t="s">
        <v>39</v>
      </c>
      <c r="F2477" t="s">
        <v>7965</v>
      </c>
      <c r="G2477" s="17" t="s">
        <v>7966</v>
      </c>
      <c r="H2477" t="s">
        <v>253</v>
      </c>
      <c r="I2477" t="s">
        <v>43</v>
      </c>
      <c r="J2477" t="s">
        <v>8</v>
      </c>
      <c r="K2477" t="s">
        <v>1848</v>
      </c>
      <c r="L2477" t="s">
        <v>7967</v>
      </c>
      <c r="M2477" t="s">
        <v>7968</v>
      </c>
      <c r="N2477">
        <v>1</v>
      </c>
      <c r="O2477" t="s">
        <v>47</v>
      </c>
      <c r="P2477">
        <v>111</v>
      </c>
      <c r="Q2477" t="s">
        <v>48</v>
      </c>
      <c r="R2477" t="s">
        <v>49</v>
      </c>
      <c r="S2477" t="s">
        <v>50</v>
      </c>
      <c r="T2477" t="s">
        <v>208</v>
      </c>
      <c r="U2477" t="s">
        <v>52</v>
      </c>
      <c r="V2477">
        <v>1.05</v>
      </c>
      <c r="W2477" s="1">
        <v>0</v>
      </c>
      <c r="X2477">
        <v>1</v>
      </c>
      <c r="Y2477">
        <v>0.51</v>
      </c>
      <c r="Z2477">
        <v>9</v>
      </c>
      <c r="AA2477">
        <v>5.6666666666666671E-2</v>
      </c>
      <c r="AB2477" s="2">
        <v>0</v>
      </c>
      <c r="AC2477" s="1">
        <v>0</v>
      </c>
      <c r="AD2477" s="7">
        <v>43529</v>
      </c>
      <c r="AE2477" s="7">
        <v>43530</v>
      </c>
      <c r="AF2477">
        <v>1</v>
      </c>
      <c r="AG2477" t="s">
        <v>53</v>
      </c>
      <c r="AH2477" s="2">
        <v>0</v>
      </c>
      <c r="AI2477" s="1">
        <v>0</v>
      </c>
      <c r="AJ2477" s="1">
        <v>0</v>
      </c>
      <c r="AK2477" s="60" t="str">
        <f>+IF(Tabla1[[#This Row],[REQUEST_TY]]="SR MANTENIMIENTO CORRECTIVO", "EMERGENCIA", "OTROS")</f>
        <v>EMERGENCIA</v>
      </c>
      <c r="AL2477" s="6" t="str">
        <f>+_xlfn.IFS(Tabla1[[#This Row],[Veces obj]]&lt;=1,"0-1",Tabla1[[#This Row],[Veces obj]]&lt;=2,"1-2",Tabla1[[#This Row],[Veces obj]]&lt;=3,"2-3",TRUE,"&gt;3")</f>
        <v>0-1</v>
      </c>
      <c r="AM2477" s="60" t="str">
        <f>+_xlfn.IFS(MONTH(Tabla1[[#This Row],[MES]])&lt;=3,"Q1",MONTH(Tabla1[[#This Row],[MES]])&lt;=6,"Q2",MONTH(Tabla1[[#This Row],[MES]])&lt;=9,"Q3",TRUE,"Q4")</f>
        <v>Q1</v>
      </c>
      <c r="AN2477" s="15" t="str">
        <f>+IFERROR(VLOOKUP(Tabla1[[#This Row],[CUENTA]],CTAS[],2,0),"OTROS")</f>
        <v>OTROS</v>
      </c>
      <c r="AP2477" s="15" t="str">
        <f>+IFERROR(VLOOKUP(Tabla1[[#This Row],[EMPLEADO]],IS[],3,0),"OTROS")</f>
        <v>OTROS</v>
      </c>
      <c r="AQ2477" s="15" t="str">
        <f>+IFERROR(VLOOKUP(Tabla1[[#This Row],[EMPLEADO]],IS[[NÓMINA]:[INGENIERO]],2,0),"OTROS")</f>
        <v>OTROS</v>
      </c>
    </row>
    <row r="2478" spans="1:43" x14ac:dyDescent="0.25">
      <c r="A2478" t="s">
        <v>7477</v>
      </c>
      <c r="B2478">
        <v>1</v>
      </c>
      <c r="C2478" t="s">
        <v>7969</v>
      </c>
      <c r="D2478" t="s">
        <v>38</v>
      </c>
      <c r="E2478" t="s">
        <v>275</v>
      </c>
      <c r="F2478" t="s">
        <v>7970</v>
      </c>
      <c r="G2478" s="17" t="s">
        <v>1232</v>
      </c>
      <c r="H2478" t="s">
        <v>297</v>
      </c>
      <c r="I2478" t="s">
        <v>43</v>
      </c>
      <c r="J2478" t="s">
        <v>8</v>
      </c>
      <c r="K2478" t="s">
        <v>234</v>
      </c>
      <c r="L2478" t="s">
        <v>732</v>
      </c>
      <c r="M2478" t="s">
        <v>94</v>
      </c>
      <c r="N2478">
        <v>0</v>
      </c>
      <c r="O2478" t="s">
        <v>47</v>
      </c>
      <c r="P2478">
        <v>61</v>
      </c>
      <c r="Q2478" t="s">
        <v>48</v>
      </c>
      <c r="R2478" t="s">
        <v>95</v>
      </c>
      <c r="S2478" t="s">
        <v>64</v>
      </c>
      <c r="T2478" t="s">
        <v>51</v>
      </c>
      <c r="U2478" t="s">
        <v>96</v>
      </c>
      <c r="V2478">
        <v>1.1000000000000001</v>
      </c>
      <c r="W2478" s="1">
        <v>1501.5000000000002</v>
      </c>
      <c r="X2478">
        <v>1</v>
      </c>
      <c r="Y2478">
        <v>0</v>
      </c>
      <c r="Z2478">
        <v>5</v>
      </c>
      <c r="AA2478">
        <v>0</v>
      </c>
      <c r="AB2478" s="2">
        <v>0</v>
      </c>
      <c r="AC2478" s="1">
        <v>0</v>
      </c>
      <c r="AD2478" s="7">
        <v>43529</v>
      </c>
      <c r="AE2478" s="7">
        <v>43529</v>
      </c>
      <c r="AF2478">
        <v>0</v>
      </c>
      <c r="AG2478" t="s">
        <v>53</v>
      </c>
      <c r="AH2478" s="2">
        <v>0</v>
      </c>
      <c r="AI2478" s="1">
        <v>0</v>
      </c>
      <c r="AJ2478" s="1">
        <v>0</v>
      </c>
      <c r="AK2478" s="60" t="str">
        <f>+IF(Tabla1[[#This Row],[REQUEST_TY]]="SR MANTENIMIENTO CORRECTIVO", "EMERGENCIA", "OTROS")</f>
        <v>EMERGENCIA</v>
      </c>
      <c r="AL2478" s="6" t="str">
        <f>+_xlfn.IFS(Tabla1[[#This Row],[Veces obj]]&lt;=1,"0-1",Tabla1[[#This Row],[Veces obj]]&lt;=2,"1-2",Tabla1[[#This Row],[Veces obj]]&lt;=3,"2-3",TRUE,"&gt;3")</f>
        <v>0-1</v>
      </c>
      <c r="AM2478" s="60" t="str">
        <f>+_xlfn.IFS(MONTH(Tabla1[[#This Row],[MES]])&lt;=3,"Q1",MONTH(Tabla1[[#This Row],[MES]])&lt;=6,"Q2",MONTH(Tabla1[[#This Row],[MES]])&lt;=9,"Q3",TRUE,"Q4")</f>
        <v>Q1</v>
      </c>
      <c r="AN2478" s="15" t="str">
        <f>+IFERROR(VLOOKUP(Tabla1[[#This Row],[CUENTA]],CTAS[],2,0),"OTROS")</f>
        <v>OTROS</v>
      </c>
      <c r="AP2478" s="15" t="str">
        <f>+IFERROR(VLOOKUP(Tabla1[[#This Row],[EMPLEADO]],IS[],3,0),"OTROS")</f>
        <v>JUAREZ</v>
      </c>
      <c r="AQ2478" s="15" t="str">
        <f>+IFERROR(VLOOKUP(Tabla1[[#This Row],[EMPLEADO]],IS[[NÓMINA]:[INGENIERO]],2,0),"OTROS")</f>
        <v>ALFREDO TORRES</v>
      </c>
    </row>
    <row r="2479" spans="1:43" x14ac:dyDescent="0.25">
      <c r="A2479" t="s">
        <v>7477</v>
      </c>
      <c r="B2479">
        <v>1</v>
      </c>
      <c r="C2479" t="s">
        <v>7971</v>
      </c>
      <c r="D2479" t="s">
        <v>38</v>
      </c>
      <c r="E2479" t="s">
        <v>807</v>
      </c>
      <c r="F2479" t="s">
        <v>7972</v>
      </c>
      <c r="G2479" s="17" t="s">
        <v>2413</v>
      </c>
      <c r="H2479" t="s">
        <v>124</v>
      </c>
      <c r="I2479" t="s">
        <v>43</v>
      </c>
      <c r="J2479" t="s">
        <v>8</v>
      </c>
      <c r="K2479" t="s">
        <v>151</v>
      </c>
      <c r="L2479" t="s">
        <v>323</v>
      </c>
      <c r="M2479" t="s">
        <v>73</v>
      </c>
      <c r="N2479">
        <v>0</v>
      </c>
      <c r="O2479" t="s">
        <v>47</v>
      </c>
      <c r="P2479">
        <v>15</v>
      </c>
      <c r="Q2479" t="s">
        <v>194</v>
      </c>
      <c r="R2479" t="s">
        <v>95</v>
      </c>
      <c r="S2479" t="s">
        <v>64</v>
      </c>
      <c r="T2479" t="s">
        <v>51</v>
      </c>
      <c r="U2479" t="s">
        <v>195</v>
      </c>
      <c r="V2479">
        <v>0.6</v>
      </c>
      <c r="W2479" s="1">
        <v>819</v>
      </c>
      <c r="X2479">
        <v>1</v>
      </c>
      <c r="Y2479">
        <v>1.28</v>
      </c>
      <c r="Z2479">
        <v>5</v>
      </c>
      <c r="AA2479">
        <v>0.25600000000000001</v>
      </c>
      <c r="AB2479" s="2">
        <v>0</v>
      </c>
      <c r="AC2479" s="1">
        <v>0</v>
      </c>
      <c r="AD2479" s="7">
        <v>43531</v>
      </c>
      <c r="AE2479" s="7">
        <v>43531</v>
      </c>
      <c r="AF2479">
        <v>0</v>
      </c>
      <c r="AG2479" t="s">
        <v>53</v>
      </c>
      <c r="AH2479" s="2">
        <v>0</v>
      </c>
      <c r="AI2479" s="1">
        <v>0</v>
      </c>
      <c r="AJ2479" s="1">
        <v>0</v>
      </c>
      <c r="AK2479" s="60" t="str">
        <f>+IF(Tabla1[[#This Row],[REQUEST_TY]]="SR MANTENIMIENTO CORRECTIVO", "EMERGENCIA", "OTROS")</f>
        <v>EMERGENCIA</v>
      </c>
      <c r="AL2479" s="6" t="str">
        <f>+_xlfn.IFS(Tabla1[[#This Row],[Veces obj]]&lt;=1,"0-1",Tabla1[[#This Row],[Veces obj]]&lt;=2,"1-2",Tabla1[[#This Row],[Veces obj]]&lt;=3,"2-3",TRUE,"&gt;3")</f>
        <v>0-1</v>
      </c>
      <c r="AM2479" s="60" t="str">
        <f>+_xlfn.IFS(MONTH(Tabla1[[#This Row],[MES]])&lt;=3,"Q1",MONTH(Tabla1[[#This Row],[MES]])&lt;=6,"Q2",MONTH(Tabla1[[#This Row],[MES]])&lt;=9,"Q3",TRUE,"Q4")</f>
        <v>Q1</v>
      </c>
      <c r="AN2479" s="15" t="str">
        <f>+IFERROR(VLOOKUP(Tabla1[[#This Row],[CUENTA]],CTAS[],2,0),"OTROS")</f>
        <v>HONEYWELL</v>
      </c>
      <c r="AP2479" s="15" t="str">
        <f>+IFERROR(VLOOKUP(Tabla1[[#This Row],[EMPLEADO]],IS[],3,0),"OTROS")</f>
        <v>JUAREZ</v>
      </c>
      <c r="AQ2479" s="15" t="str">
        <f>+IFERROR(VLOOKUP(Tabla1[[#This Row],[EMPLEADO]],IS[[NÓMINA]:[INGENIERO]],2,0),"OTROS")</f>
        <v>MIGUEL COTA</v>
      </c>
    </row>
    <row r="2480" spans="1:43" x14ac:dyDescent="0.25">
      <c r="A2480" t="s">
        <v>7477</v>
      </c>
      <c r="B2480">
        <v>1</v>
      </c>
      <c r="C2480" t="s">
        <v>7973</v>
      </c>
      <c r="D2480" t="s">
        <v>38</v>
      </c>
      <c r="E2480" t="s">
        <v>76</v>
      </c>
      <c r="F2480" t="s">
        <v>7974</v>
      </c>
      <c r="G2480" s="17" t="s">
        <v>5336</v>
      </c>
      <c r="H2480" t="s">
        <v>471</v>
      </c>
      <c r="I2480" t="s">
        <v>43</v>
      </c>
      <c r="J2480" t="s">
        <v>8</v>
      </c>
      <c r="K2480" t="s">
        <v>102</v>
      </c>
      <c r="L2480" t="s">
        <v>718</v>
      </c>
      <c r="M2480" t="s">
        <v>46</v>
      </c>
      <c r="N2480">
        <v>0</v>
      </c>
      <c r="O2480" t="s">
        <v>47</v>
      </c>
      <c r="P2480">
        <v>26</v>
      </c>
      <c r="Q2480" t="s">
        <v>62</v>
      </c>
      <c r="R2480" t="s">
        <v>63</v>
      </c>
      <c r="S2480" t="s">
        <v>64</v>
      </c>
      <c r="T2480" t="s">
        <v>51</v>
      </c>
      <c r="U2480" t="s">
        <v>65</v>
      </c>
      <c r="V2480">
        <v>0.8</v>
      </c>
      <c r="W2480" s="1">
        <v>1092</v>
      </c>
      <c r="X2480">
        <v>1</v>
      </c>
      <c r="Y2480">
        <v>0.35</v>
      </c>
      <c r="Z2480">
        <v>5</v>
      </c>
      <c r="AA2480">
        <v>6.9999999999999993E-2</v>
      </c>
      <c r="AB2480" s="2">
        <v>0</v>
      </c>
      <c r="AC2480" s="1">
        <v>0</v>
      </c>
      <c r="AD2480" s="7">
        <v>43529</v>
      </c>
      <c r="AE2480" s="7">
        <v>43530</v>
      </c>
      <c r="AF2480">
        <v>1</v>
      </c>
      <c r="AG2480" t="s">
        <v>53</v>
      </c>
      <c r="AH2480" s="2">
        <v>0</v>
      </c>
      <c r="AI2480" s="1">
        <v>0</v>
      </c>
      <c r="AJ2480" s="1">
        <v>0</v>
      </c>
      <c r="AK2480" s="60" t="str">
        <f>+IF(Tabla1[[#This Row],[REQUEST_TY]]="SR MANTENIMIENTO CORRECTIVO", "EMERGENCIA", "OTROS")</f>
        <v>EMERGENCIA</v>
      </c>
      <c r="AL2480" s="6" t="str">
        <f>+_xlfn.IFS(Tabla1[[#This Row],[Veces obj]]&lt;=1,"0-1",Tabla1[[#This Row],[Veces obj]]&lt;=2,"1-2",Tabla1[[#This Row],[Veces obj]]&lt;=3,"2-3",TRUE,"&gt;3")</f>
        <v>0-1</v>
      </c>
      <c r="AM2480" s="60" t="str">
        <f>+_xlfn.IFS(MONTH(Tabla1[[#This Row],[MES]])&lt;=3,"Q1",MONTH(Tabla1[[#This Row],[MES]])&lt;=6,"Q2",MONTH(Tabla1[[#This Row],[MES]])&lt;=9,"Q3",TRUE,"Q4")</f>
        <v>Q1</v>
      </c>
      <c r="AN2480" s="15" t="str">
        <f>+IFERROR(VLOOKUP(Tabla1[[#This Row],[CUENTA]],CTAS[],2,0),"OTROS")</f>
        <v>OTROS</v>
      </c>
      <c r="AP2480" s="15" t="str">
        <f>+IFERROR(VLOOKUP(Tabla1[[#This Row],[EMPLEADO]],IS[],3,0),"OTROS")</f>
        <v>OTROS</v>
      </c>
      <c r="AQ2480" s="15" t="str">
        <f>+IFERROR(VLOOKUP(Tabla1[[#This Row],[EMPLEADO]],IS[[NÓMINA]:[INGENIERO]],2,0),"OTROS")</f>
        <v>OTROS</v>
      </c>
    </row>
    <row r="2481" spans="1:43" x14ac:dyDescent="0.25">
      <c r="A2481" t="s">
        <v>7477</v>
      </c>
      <c r="B2481">
        <v>1</v>
      </c>
      <c r="C2481" t="s">
        <v>7975</v>
      </c>
      <c r="D2481" t="s">
        <v>38</v>
      </c>
      <c r="E2481" t="s">
        <v>133</v>
      </c>
      <c r="F2481" t="s">
        <v>7976</v>
      </c>
      <c r="G2481" s="17" t="s">
        <v>2889</v>
      </c>
      <c r="H2481" t="s">
        <v>1130</v>
      </c>
      <c r="I2481" t="s">
        <v>43</v>
      </c>
      <c r="J2481" t="s">
        <v>8</v>
      </c>
      <c r="K2481" t="s">
        <v>59</v>
      </c>
      <c r="L2481" t="s">
        <v>2024</v>
      </c>
      <c r="M2481" t="s">
        <v>1778</v>
      </c>
      <c r="N2481">
        <v>0</v>
      </c>
      <c r="O2481" t="s">
        <v>47</v>
      </c>
      <c r="P2481">
        <v>5</v>
      </c>
      <c r="Q2481" t="s">
        <v>207</v>
      </c>
      <c r="R2481" t="s">
        <v>138</v>
      </c>
      <c r="S2481" t="s">
        <v>139</v>
      </c>
      <c r="T2481" t="s">
        <v>51</v>
      </c>
      <c r="U2481" t="s">
        <v>879</v>
      </c>
      <c r="V2481">
        <v>0.6</v>
      </c>
      <c r="W2481" s="1">
        <v>943.80000000000007</v>
      </c>
      <c r="X2481">
        <v>1</v>
      </c>
      <c r="Y2481">
        <v>2.02</v>
      </c>
      <c r="Z2481">
        <v>4</v>
      </c>
      <c r="AA2481">
        <v>0.505</v>
      </c>
      <c r="AB2481" s="2">
        <v>0</v>
      </c>
      <c r="AC2481" s="1">
        <v>0</v>
      </c>
      <c r="AD2481" s="7">
        <v>43529</v>
      </c>
      <c r="AE2481" s="7">
        <v>43530</v>
      </c>
      <c r="AF2481">
        <v>1</v>
      </c>
      <c r="AG2481" t="s">
        <v>53</v>
      </c>
      <c r="AH2481" s="2">
        <v>0</v>
      </c>
      <c r="AI2481" s="1">
        <v>0</v>
      </c>
      <c r="AJ2481" s="1">
        <v>0</v>
      </c>
      <c r="AK2481" s="60" t="str">
        <f>+IF(Tabla1[[#This Row],[REQUEST_TY]]="SR MANTENIMIENTO CORRECTIVO", "EMERGENCIA", "OTROS")</f>
        <v>EMERGENCIA</v>
      </c>
      <c r="AL2481" s="6" t="str">
        <f>+_xlfn.IFS(Tabla1[[#This Row],[Veces obj]]&lt;=1,"0-1",Tabla1[[#This Row],[Veces obj]]&lt;=2,"1-2",Tabla1[[#This Row],[Veces obj]]&lt;=3,"2-3",TRUE,"&gt;3")</f>
        <v>0-1</v>
      </c>
      <c r="AM2481" s="60" t="str">
        <f>+_xlfn.IFS(MONTH(Tabla1[[#This Row],[MES]])&lt;=3,"Q1",MONTH(Tabla1[[#This Row],[MES]])&lt;=6,"Q2",MONTH(Tabla1[[#This Row],[MES]])&lt;=9,"Q3",TRUE,"Q4")</f>
        <v>Q1</v>
      </c>
      <c r="AN2481" s="15" t="str">
        <f>+IFERROR(VLOOKUP(Tabla1[[#This Row],[CUENTA]],CTAS[],2,0),"OTROS")</f>
        <v>OTROS</v>
      </c>
      <c r="AP2481" s="15" t="str">
        <f>+IFERROR(VLOOKUP(Tabla1[[#This Row],[EMPLEADO]],IS[],3,0),"OTROS")</f>
        <v>OTROS</v>
      </c>
      <c r="AQ2481" s="15" t="str">
        <f>+IFERROR(VLOOKUP(Tabla1[[#This Row],[EMPLEADO]],IS[[NÓMINA]:[INGENIERO]],2,0),"OTROS")</f>
        <v>OTROS</v>
      </c>
    </row>
    <row r="2482" spans="1:43" x14ac:dyDescent="0.25">
      <c r="A2482" t="s">
        <v>7477</v>
      </c>
      <c r="B2482">
        <v>1</v>
      </c>
      <c r="C2482" t="s">
        <v>7977</v>
      </c>
      <c r="D2482" t="s">
        <v>38</v>
      </c>
      <c r="E2482" t="s">
        <v>558</v>
      </c>
      <c r="F2482" t="s">
        <v>7978</v>
      </c>
      <c r="G2482" s="17" t="s">
        <v>7979</v>
      </c>
      <c r="H2482" t="s">
        <v>297</v>
      </c>
      <c r="I2482" t="s">
        <v>43</v>
      </c>
      <c r="J2482" t="s">
        <v>8</v>
      </c>
      <c r="K2482" t="s">
        <v>71</v>
      </c>
      <c r="L2482" t="s">
        <v>298</v>
      </c>
      <c r="M2482" t="s">
        <v>94</v>
      </c>
      <c r="N2482">
        <v>0</v>
      </c>
      <c r="O2482" t="s">
        <v>47</v>
      </c>
      <c r="P2482">
        <v>77</v>
      </c>
      <c r="Q2482" t="s">
        <v>48</v>
      </c>
      <c r="R2482" t="s">
        <v>95</v>
      </c>
      <c r="S2482" t="s">
        <v>64</v>
      </c>
      <c r="T2482" t="s">
        <v>51</v>
      </c>
      <c r="U2482" t="s">
        <v>96</v>
      </c>
      <c r="V2482">
        <v>1.1000000000000001</v>
      </c>
      <c r="W2482" s="1">
        <v>1501.5000000000002</v>
      </c>
      <c r="X2482">
        <v>1</v>
      </c>
      <c r="Y2482">
        <v>2.95</v>
      </c>
      <c r="Z2482">
        <v>5</v>
      </c>
      <c r="AA2482">
        <v>0.59000000000000008</v>
      </c>
      <c r="AB2482" s="2">
        <v>0</v>
      </c>
      <c r="AC2482" s="1">
        <v>0</v>
      </c>
      <c r="AD2482" s="7">
        <v>43529</v>
      </c>
      <c r="AE2482" s="7">
        <v>43530</v>
      </c>
      <c r="AF2482">
        <v>1</v>
      </c>
      <c r="AG2482" t="s">
        <v>53</v>
      </c>
      <c r="AH2482" s="2">
        <v>0</v>
      </c>
      <c r="AI2482" s="1">
        <v>0</v>
      </c>
      <c r="AJ2482" s="1">
        <v>0</v>
      </c>
      <c r="AK2482" s="60" t="str">
        <f>+IF(Tabla1[[#This Row],[REQUEST_TY]]="SR MANTENIMIENTO CORRECTIVO", "EMERGENCIA", "OTROS")</f>
        <v>EMERGENCIA</v>
      </c>
      <c r="AL2482" s="6" t="str">
        <f>+_xlfn.IFS(Tabla1[[#This Row],[Veces obj]]&lt;=1,"0-1",Tabla1[[#This Row],[Veces obj]]&lt;=2,"1-2",Tabla1[[#This Row],[Veces obj]]&lt;=3,"2-3",TRUE,"&gt;3")</f>
        <v>0-1</v>
      </c>
      <c r="AM2482" s="60" t="str">
        <f>+_xlfn.IFS(MONTH(Tabla1[[#This Row],[MES]])&lt;=3,"Q1",MONTH(Tabla1[[#This Row],[MES]])&lt;=6,"Q2",MONTH(Tabla1[[#This Row],[MES]])&lt;=9,"Q3",TRUE,"Q4")</f>
        <v>Q1</v>
      </c>
      <c r="AN2482" s="15" t="str">
        <f>+IFERROR(VLOOKUP(Tabla1[[#This Row],[CUENTA]],CTAS[],2,0),"OTROS")</f>
        <v>OTROS</v>
      </c>
      <c r="AP2482" s="15" t="str">
        <f>+IFERROR(VLOOKUP(Tabla1[[#This Row],[EMPLEADO]],IS[],3,0),"OTROS")</f>
        <v>JUAREZ</v>
      </c>
      <c r="AQ2482" s="15" t="str">
        <f>+IFERROR(VLOOKUP(Tabla1[[#This Row],[EMPLEADO]],IS[[NÓMINA]:[INGENIERO]],2,0),"OTROS")</f>
        <v>ALFREDO TORRES</v>
      </c>
    </row>
    <row r="2483" spans="1:43" x14ac:dyDescent="0.25">
      <c r="A2483" t="s">
        <v>7477</v>
      </c>
      <c r="B2483">
        <v>1</v>
      </c>
      <c r="C2483" t="s">
        <v>7980</v>
      </c>
      <c r="D2483" t="s">
        <v>38</v>
      </c>
      <c r="E2483" t="s">
        <v>332</v>
      </c>
      <c r="F2483" t="s">
        <v>7981</v>
      </c>
      <c r="G2483" s="17" t="s">
        <v>7982</v>
      </c>
      <c r="H2483" t="s">
        <v>220</v>
      </c>
      <c r="I2483" t="s">
        <v>43</v>
      </c>
      <c r="J2483" t="s">
        <v>8</v>
      </c>
      <c r="K2483" t="s">
        <v>59</v>
      </c>
      <c r="L2483" t="s">
        <v>3110</v>
      </c>
      <c r="M2483" t="s">
        <v>222</v>
      </c>
      <c r="N2483">
        <v>0</v>
      </c>
      <c r="O2483" t="s">
        <v>47</v>
      </c>
      <c r="P2483">
        <v>408</v>
      </c>
      <c r="Q2483" t="s">
        <v>48</v>
      </c>
      <c r="R2483" t="s">
        <v>317</v>
      </c>
      <c r="S2483" t="s">
        <v>318</v>
      </c>
      <c r="T2483" t="s">
        <v>51</v>
      </c>
      <c r="U2483" t="s">
        <v>353</v>
      </c>
      <c r="V2483">
        <v>1.1499999999999999</v>
      </c>
      <c r="W2483" s="1">
        <v>1808.95</v>
      </c>
      <c r="X2483">
        <v>1</v>
      </c>
      <c r="Y2483">
        <v>1.7</v>
      </c>
      <c r="Z2483">
        <v>4</v>
      </c>
      <c r="AA2483">
        <v>0.42499999999999999</v>
      </c>
      <c r="AB2483" s="2">
        <v>0</v>
      </c>
      <c r="AC2483" s="1">
        <v>0</v>
      </c>
      <c r="AD2483" s="7">
        <v>43529</v>
      </c>
      <c r="AE2483" s="7">
        <v>43530</v>
      </c>
      <c r="AF2483">
        <v>1</v>
      </c>
      <c r="AG2483" t="s">
        <v>53</v>
      </c>
      <c r="AH2483" s="2">
        <v>0</v>
      </c>
      <c r="AI2483" s="1">
        <v>0</v>
      </c>
      <c r="AJ2483" s="1">
        <v>0</v>
      </c>
      <c r="AK2483" s="60" t="str">
        <f>+IF(Tabla1[[#This Row],[REQUEST_TY]]="SR MANTENIMIENTO CORRECTIVO", "EMERGENCIA", "OTROS")</f>
        <v>EMERGENCIA</v>
      </c>
      <c r="AL2483" s="6" t="str">
        <f>+_xlfn.IFS(Tabla1[[#This Row],[Veces obj]]&lt;=1,"0-1",Tabla1[[#This Row],[Veces obj]]&lt;=2,"1-2",Tabla1[[#This Row],[Veces obj]]&lt;=3,"2-3",TRUE,"&gt;3")</f>
        <v>0-1</v>
      </c>
      <c r="AM2483" s="60" t="str">
        <f>+_xlfn.IFS(MONTH(Tabla1[[#This Row],[MES]])&lt;=3,"Q1",MONTH(Tabla1[[#This Row],[MES]])&lt;=6,"Q2",MONTH(Tabla1[[#This Row],[MES]])&lt;=9,"Q3",TRUE,"Q4")</f>
        <v>Q1</v>
      </c>
      <c r="AN2483" s="15" t="str">
        <f>+IFERROR(VLOOKUP(Tabla1[[#This Row],[CUENTA]],CTAS[],2,0),"OTROS")</f>
        <v>OTROS</v>
      </c>
      <c r="AP2483" s="15" t="str">
        <f>+IFERROR(VLOOKUP(Tabla1[[#This Row],[EMPLEADO]],IS[],3,0),"OTROS")</f>
        <v>OTROS</v>
      </c>
      <c r="AQ2483" s="15" t="str">
        <f>+IFERROR(VLOOKUP(Tabla1[[#This Row],[EMPLEADO]],IS[[NÓMINA]:[INGENIERO]],2,0),"OTROS")</f>
        <v>OTROS</v>
      </c>
    </row>
    <row r="2484" spans="1:43" x14ac:dyDescent="0.25">
      <c r="A2484" t="s">
        <v>7477</v>
      </c>
      <c r="B2484">
        <v>1</v>
      </c>
      <c r="C2484" t="s">
        <v>7983</v>
      </c>
      <c r="D2484" t="s">
        <v>38</v>
      </c>
      <c r="E2484" t="s">
        <v>39</v>
      </c>
      <c r="F2484" t="s">
        <v>7984</v>
      </c>
      <c r="G2484" s="17" t="s">
        <v>1853</v>
      </c>
      <c r="H2484" t="s">
        <v>58</v>
      </c>
      <c r="I2484" t="s">
        <v>43</v>
      </c>
      <c r="J2484" t="s">
        <v>8</v>
      </c>
      <c r="K2484" t="s">
        <v>117</v>
      </c>
      <c r="L2484" t="s">
        <v>1854</v>
      </c>
      <c r="M2484" t="s">
        <v>222</v>
      </c>
      <c r="N2484">
        <v>0</v>
      </c>
      <c r="O2484" t="s">
        <v>47</v>
      </c>
      <c r="P2484">
        <v>47</v>
      </c>
      <c r="Q2484" t="s">
        <v>82</v>
      </c>
      <c r="R2484" t="s">
        <v>49</v>
      </c>
      <c r="S2484" t="s">
        <v>50</v>
      </c>
      <c r="T2484" t="s">
        <v>51</v>
      </c>
      <c r="U2484" t="s">
        <v>120</v>
      </c>
      <c r="V2484">
        <v>0.8</v>
      </c>
      <c r="W2484" s="1">
        <v>572.00000000000011</v>
      </c>
      <c r="X2484">
        <v>1</v>
      </c>
      <c r="Y2484">
        <v>0.97</v>
      </c>
      <c r="Z2484">
        <v>5</v>
      </c>
      <c r="AA2484">
        <v>0.19400000000000001</v>
      </c>
      <c r="AB2484" s="2">
        <v>0</v>
      </c>
      <c r="AC2484" s="1">
        <v>0</v>
      </c>
      <c r="AD2484" s="7">
        <v>43529</v>
      </c>
      <c r="AE2484" s="7">
        <v>43530</v>
      </c>
      <c r="AF2484">
        <v>1</v>
      </c>
      <c r="AG2484" t="s">
        <v>53</v>
      </c>
      <c r="AH2484" s="2">
        <v>0</v>
      </c>
      <c r="AI2484" s="1">
        <v>0</v>
      </c>
      <c r="AJ2484" s="1">
        <v>0</v>
      </c>
      <c r="AK2484" s="60" t="str">
        <f>+IF(Tabla1[[#This Row],[REQUEST_TY]]="SR MANTENIMIENTO CORRECTIVO", "EMERGENCIA", "OTROS")</f>
        <v>EMERGENCIA</v>
      </c>
      <c r="AL2484" s="6" t="str">
        <f>+_xlfn.IFS(Tabla1[[#This Row],[Veces obj]]&lt;=1,"0-1",Tabla1[[#This Row],[Veces obj]]&lt;=2,"1-2",Tabla1[[#This Row],[Veces obj]]&lt;=3,"2-3",TRUE,"&gt;3")</f>
        <v>0-1</v>
      </c>
      <c r="AM2484" s="60" t="str">
        <f>+_xlfn.IFS(MONTH(Tabla1[[#This Row],[MES]])&lt;=3,"Q1",MONTH(Tabla1[[#This Row],[MES]])&lt;=6,"Q2",MONTH(Tabla1[[#This Row],[MES]])&lt;=9,"Q3",TRUE,"Q4")</f>
        <v>Q1</v>
      </c>
      <c r="AN2484" s="15" t="str">
        <f>+IFERROR(VLOOKUP(Tabla1[[#This Row],[CUENTA]],CTAS[],2,0),"OTROS")</f>
        <v>OTROS</v>
      </c>
      <c r="AP2484" s="15" t="str">
        <f>+IFERROR(VLOOKUP(Tabla1[[#This Row],[EMPLEADO]],IS[],3,0),"OTROS")</f>
        <v>OTROS</v>
      </c>
      <c r="AQ2484" s="15" t="str">
        <f>+IFERROR(VLOOKUP(Tabla1[[#This Row],[EMPLEADO]],IS[[NÓMINA]:[INGENIERO]],2,0),"OTROS")</f>
        <v>OTROS</v>
      </c>
    </row>
    <row r="2485" spans="1:43" x14ac:dyDescent="0.25">
      <c r="A2485" t="s">
        <v>7477</v>
      </c>
      <c r="B2485">
        <v>1</v>
      </c>
      <c r="C2485" t="s">
        <v>7985</v>
      </c>
      <c r="D2485" t="s">
        <v>38</v>
      </c>
      <c r="E2485" t="s">
        <v>133</v>
      </c>
      <c r="F2485" t="s">
        <v>7986</v>
      </c>
      <c r="G2485" s="17" t="s">
        <v>533</v>
      </c>
      <c r="H2485" t="s">
        <v>646</v>
      </c>
      <c r="I2485" t="s">
        <v>43</v>
      </c>
      <c r="J2485" t="s">
        <v>8</v>
      </c>
      <c r="K2485" t="s">
        <v>59</v>
      </c>
      <c r="L2485" t="s">
        <v>472</v>
      </c>
      <c r="M2485" t="s">
        <v>473</v>
      </c>
      <c r="N2485">
        <v>0</v>
      </c>
      <c r="O2485" t="s">
        <v>47</v>
      </c>
      <c r="P2485">
        <v>7</v>
      </c>
      <c r="Q2485" t="s">
        <v>194</v>
      </c>
      <c r="R2485" t="s">
        <v>138</v>
      </c>
      <c r="S2485" t="s">
        <v>139</v>
      </c>
      <c r="T2485" t="s">
        <v>51</v>
      </c>
      <c r="U2485" t="s">
        <v>224</v>
      </c>
      <c r="V2485">
        <v>0.8</v>
      </c>
      <c r="W2485" s="1">
        <v>1258.4000000000003</v>
      </c>
      <c r="X2485">
        <v>1</v>
      </c>
      <c r="Y2485">
        <v>1.3</v>
      </c>
      <c r="Z2485">
        <v>4</v>
      </c>
      <c r="AA2485">
        <v>0.32500000000000001</v>
      </c>
      <c r="AB2485" s="2">
        <v>0</v>
      </c>
      <c r="AC2485" s="1">
        <v>0</v>
      </c>
      <c r="AD2485" s="7">
        <v>43529</v>
      </c>
      <c r="AE2485" s="7">
        <v>43530</v>
      </c>
      <c r="AF2485">
        <v>1</v>
      </c>
      <c r="AG2485" t="s">
        <v>53</v>
      </c>
      <c r="AH2485" s="2">
        <v>0</v>
      </c>
      <c r="AI2485" s="1">
        <v>0</v>
      </c>
      <c r="AJ2485" s="1">
        <v>0</v>
      </c>
      <c r="AK2485" s="60" t="str">
        <f>+IF(Tabla1[[#This Row],[REQUEST_TY]]="SR MANTENIMIENTO CORRECTIVO", "EMERGENCIA", "OTROS")</f>
        <v>EMERGENCIA</v>
      </c>
      <c r="AL2485" s="6" t="str">
        <f>+_xlfn.IFS(Tabla1[[#This Row],[Veces obj]]&lt;=1,"0-1",Tabla1[[#This Row],[Veces obj]]&lt;=2,"1-2",Tabla1[[#This Row],[Veces obj]]&lt;=3,"2-3",TRUE,"&gt;3")</f>
        <v>0-1</v>
      </c>
      <c r="AM2485" s="60" t="str">
        <f>+_xlfn.IFS(MONTH(Tabla1[[#This Row],[MES]])&lt;=3,"Q1",MONTH(Tabla1[[#This Row],[MES]])&lt;=6,"Q2",MONTH(Tabla1[[#This Row],[MES]])&lt;=9,"Q3",TRUE,"Q4")</f>
        <v>Q1</v>
      </c>
      <c r="AN2485" s="15" t="str">
        <f>+IFERROR(VLOOKUP(Tabla1[[#This Row],[CUENTA]],CTAS[],2,0),"OTROS")</f>
        <v>OTROS</v>
      </c>
      <c r="AP2485" s="15" t="str">
        <f>+IFERROR(VLOOKUP(Tabla1[[#This Row],[EMPLEADO]],IS[],3,0),"OTROS")</f>
        <v>OTROS</v>
      </c>
      <c r="AQ2485" s="15" t="str">
        <f>+IFERROR(VLOOKUP(Tabla1[[#This Row],[EMPLEADO]],IS[[NÓMINA]:[INGENIERO]],2,0),"OTROS")</f>
        <v>OTROS</v>
      </c>
    </row>
    <row r="2486" spans="1:43" x14ac:dyDescent="0.25">
      <c r="A2486" t="s">
        <v>7477</v>
      </c>
      <c r="B2486">
        <v>1</v>
      </c>
      <c r="C2486" t="s">
        <v>7987</v>
      </c>
      <c r="D2486" t="s">
        <v>38</v>
      </c>
      <c r="E2486" t="s">
        <v>430</v>
      </c>
      <c r="F2486" t="s">
        <v>7988</v>
      </c>
      <c r="G2486" s="17" t="s">
        <v>7989</v>
      </c>
      <c r="H2486" t="s">
        <v>1052</v>
      </c>
      <c r="I2486" t="s">
        <v>43</v>
      </c>
      <c r="J2486" t="s">
        <v>8</v>
      </c>
      <c r="K2486" t="s">
        <v>59</v>
      </c>
      <c r="L2486" t="s">
        <v>7990</v>
      </c>
      <c r="M2486" t="s">
        <v>736</v>
      </c>
      <c r="N2486">
        <v>0</v>
      </c>
      <c r="O2486" t="s">
        <v>47</v>
      </c>
      <c r="P2486">
        <v>101</v>
      </c>
      <c r="Q2486" t="s">
        <v>48</v>
      </c>
      <c r="R2486" t="s">
        <v>63</v>
      </c>
      <c r="S2486" t="s">
        <v>64</v>
      </c>
      <c r="T2486" t="s">
        <v>51</v>
      </c>
      <c r="U2486" t="s">
        <v>96</v>
      </c>
      <c r="V2486">
        <v>1.1000000000000001</v>
      </c>
      <c r="W2486" s="1">
        <v>1501.5000000000002</v>
      </c>
      <c r="X2486">
        <v>1</v>
      </c>
      <c r="Y2486">
        <v>2.52</v>
      </c>
      <c r="Z2486">
        <v>5</v>
      </c>
      <c r="AA2486">
        <v>0.504</v>
      </c>
      <c r="AB2486" s="2">
        <v>0</v>
      </c>
      <c r="AC2486" s="1">
        <v>0</v>
      </c>
      <c r="AD2486" s="7">
        <v>43529</v>
      </c>
      <c r="AE2486" s="7">
        <v>43530</v>
      </c>
      <c r="AF2486">
        <v>1</v>
      </c>
      <c r="AG2486" t="s">
        <v>53</v>
      </c>
      <c r="AH2486" s="2">
        <v>0</v>
      </c>
      <c r="AI2486" s="1">
        <v>0</v>
      </c>
      <c r="AJ2486" s="1">
        <v>0</v>
      </c>
      <c r="AK2486" s="60" t="str">
        <f>+IF(Tabla1[[#This Row],[REQUEST_TY]]="SR MANTENIMIENTO CORRECTIVO", "EMERGENCIA", "OTROS")</f>
        <v>EMERGENCIA</v>
      </c>
      <c r="AL2486" s="6" t="str">
        <f>+_xlfn.IFS(Tabla1[[#This Row],[Veces obj]]&lt;=1,"0-1",Tabla1[[#This Row],[Veces obj]]&lt;=2,"1-2",Tabla1[[#This Row],[Veces obj]]&lt;=3,"2-3",TRUE,"&gt;3")</f>
        <v>0-1</v>
      </c>
      <c r="AM2486" s="60" t="str">
        <f>+_xlfn.IFS(MONTH(Tabla1[[#This Row],[MES]])&lt;=3,"Q1",MONTH(Tabla1[[#This Row],[MES]])&lt;=6,"Q2",MONTH(Tabla1[[#This Row],[MES]])&lt;=9,"Q3",TRUE,"Q4")</f>
        <v>Q1</v>
      </c>
      <c r="AN2486" s="15" t="str">
        <f>+IFERROR(VLOOKUP(Tabla1[[#This Row],[CUENTA]],CTAS[],2,0),"OTROS")</f>
        <v>OTROS</v>
      </c>
      <c r="AP2486" s="15" t="str">
        <f>+IFERROR(VLOOKUP(Tabla1[[#This Row],[EMPLEADO]],IS[],3,0),"OTROS")</f>
        <v>OTROS</v>
      </c>
      <c r="AQ2486" s="15" t="str">
        <f>+IFERROR(VLOOKUP(Tabla1[[#This Row],[EMPLEADO]],IS[[NÓMINA]:[INGENIERO]],2,0),"OTROS")</f>
        <v>OTROS</v>
      </c>
    </row>
    <row r="2487" spans="1:43" x14ac:dyDescent="0.25">
      <c r="A2487" t="s">
        <v>7477</v>
      </c>
      <c r="B2487">
        <v>1</v>
      </c>
      <c r="C2487" t="s">
        <v>7991</v>
      </c>
      <c r="D2487" t="s">
        <v>38</v>
      </c>
      <c r="E2487" t="s">
        <v>85</v>
      </c>
      <c r="F2487" t="s">
        <v>7992</v>
      </c>
      <c r="G2487" s="17" t="s">
        <v>7993</v>
      </c>
      <c r="H2487" t="s">
        <v>58</v>
      </c>
      <c r="I2487" t="s">
        <v>43</v>
      </c>
      <c r="J2487" t="s">
        <v>8</v>
      </c>
      <c r="K2487" t="s">
        <v>370</v>
      </c>
      <c r="L2487" t="s">
        <v>6576</v>
      </c>
      <c r="M2487" t="s">
        <v>736</v>
      </c>
      <c r="N2487">
        <v>0</v>
      </c>
      <c r="O2487" t="s">
        <v>47</v>
      </c>
      <c r="P2487">
        <v>235</v>
      </c>
      <c r="Q2487" t="s">
        <v>48</v>
      </c>
      <c r="R2487" t="s">
        <v>49</v>
      </c>
      <c r="S2487" t="s">
        <v>50</v>
      </c>
      <c r="T2487" t="s">
        <v>51</v>
      </c>
      <c r="U2487" t="s">
        <v>52</v>
      </c>
      <c r="V2487">
        <v>1.05</v>
      </c>
      <c r="W2487" s="1">
        <v>750.75000000000011</v>
      </c>
      <c r="X2487">
        <v>1</v>
      </c>
      <c r="Y2487">
        <v>3.14</v>
      </c>
      <c r="Z2487">
        <v>5</v>
      </c>
      <c r="AA2487">
        <v>0.628</v>
      </c>
      <c r="AB2487" s="2">
        <v>0</v>
      </c>
      <c r="AC2487" s="1">
        <v>0</v>
      </c>
      <c r="AD2487" s="7">
        <v>43529</v>
      </c>
      <c r="AE2487" s="7">
        <v>43530</v>
      </c>
      <c r="AF2487">
        <v>1</v>
      </c>
      <c r="AG2487" t="s">
        <v>53</v>
      </c>
      <c r="AH2487" s="2">
        <v>0</v>
      </c>
      <c r="AI2487" s="1">
        <v>0</v>
      </c>
      <c r="AJ2487" s="1">
        <v>0</v>
      </c>
      <c r="AK2487" s="60" t="str">
        <f>+IF(Tabla1[[#This Row],[REQUEST_TY]]="SR MANTENIMIENTO CORRECTIVO", "EMERGENCIA", "OTROS")</f>
        <v>EMERGENCIA</v>
      </c>
      <c r="AL2487" s="6" t="str">
        <f>+_xlfn.IFS(Tabla1[[#This Row],[Veces obj]]&lt;=1,"0-1",Tabla1[[#This Row],[Veces obj]]&lt;=2,"1-2",Tabla1[[#This Row],[Veces obj]]&lt;=3,"2-3",TRUE,"&gt;3")</f>
        <v>0-1</v>
      </c>
      <c r="AM2487" s="60" t="str">
        <f>+_xlfn.IFS(MONTH(Tabla1[[#This Row],[MES]])&lt;=3,"Q1",MONTH(Tabla1[[#This Row],[MES]])&lt;=6,"Q2",MONTH(Tabla1[[#This Row],[MES]])&lt;=9,"Q3",TRUE,"Q4")</f>
        <v>Q1</v>
      </c>
      <c r="AN2487" s="15" t="str">
        <f>+IFERROR(VLOOKUP(Tabla1[[#This Row],[CUENTA]],CTAS[],2,0),"OTROS")</f>
        <v>OTROS</v>
      </c>
      <c r="AP2487" s="15" t="str">
        <f>+IFERROR(VLOOKUP(Tabla1[[#This Row],[EMPLEADO]],IS[],3,0),"OTROS")</f>
        <v>OTROS</v>
      </c>
      <c r="AQ2487" s="15" t="str">
        <f>+IFERROR(VLOOKUP(Tabla1[[#This Row],[EMPLEADO]],IS[[NÓMINA]:[INGENIERO]],2,0),"OTROS")</f>
        <v>OTROS</v>
      </c>
    </row>
    <row r="2488" spans="1:43" x14ac:dyDescent="0.25">
      <c r="A2488" t="s">
        <v>7477</v>
      </c>
      <c r="B2488">
        <v>1</v>
      </c>
      <c r="C2488" t="s">
        <v>7994</v>
      </c>
      <c r="D2488" t="s">
        <v>38</v>
      </c>
      <c r="E2488" t="s">
        <v>55</v>
      </c>
      <c r="F2488" t="s">
        <v>7995</v>
      </c>
      <c r="G2488" s="17" t="s">
        <v>7996</v>
      </c>
      <c r="H2488" t="s">
        <v>691</v>
      </c>
      <c r="I2488" t="s">
        <v>43</v>
      </c>
      <c r="J2488" t="s">
        <v>8</v>
      </c>
      <c r="K2488" t="s">
        <v>102</v>
      </c>
      <c r="L2488" t="s">
        <v>1926</v>
      </c>
      <c r="M2488" t="s">
        <v>640</v>
      </c>
      <c r="N2488">
        <v>0</v>
      </c>
      <c r="O2488" t="s">
        <v>47</v>
      </c>
      <c r="P2488">
        <v>117</v>
      </c>
      <c r="Q2488" t="s">
        <v>48</v>
      </c>
      <c r="R2488" t="s">
        <v>63</v>
      </c>
      <c r="S2488" t="s">
        <v>64</v>
      </c>
      <c r="T2488" t="s">
        <v>51</v>
      </c>
      <c r="U2488" t="s">
        <v>96</v>
      </c>
      <c r="V2488">
        <v>1.1000000000000001</v>
      </c>
      <c r="W2488" s="1">
        <v>1501.5000000000002</v>
      </c>
      <c r="X2488">
        <v>1</v>
      </c>
      <c r="Y2488">
        <v>3.68</v>
      </c>
      <c r="Z2488">
        <v>5</v>
      </c>
      <c r="AA2488">
        <v>0.73599999999999999</v>
      </c>
      <c r="AB2488" s="2">
        <v>0</v>
      </c>
      <c r="AC2488" s="1">
        <v>0</v>
      </c>
      <c r="AD2488" s="7">
        <v>43529</v>
      </c>
      <c r="AE2488" s="7">
        <v>43530</v>
      </c>
      <c r="AF2488">
        <v>1</v>
      </c>
      <c r="AG2488" t="s">
        <v>53</v>
      </c>
      <c r="AH2488" s="2">
        <v>0</v>
      </c>
      <c r="AI2488" s="1">
        <v>0</v>
      </c>
      <c r="AJ2488" s="1">
        <v>0</v>
      </c>
      <c r="AK2488" s="60" t="str">
        <f>+IF(Tabla1[[#This Row],[REQUEST_TY]]="SR MANTENIMIENTO CORRECTIVO", "EMERGENCIA", "OTROS")</f>
        <v>EMERGENCIA</v>
      </c>
      <c r="AL2488" s="6" t="str">
        <f>+_xlfn.IFS(Tabla1[[#This Row],[Veces obj]]&lt;=1,"0-1",Tabla1[[#This Row],[Veces obj]]&lt;=2,"1-2",Tabla1[[#This Row],[Veces obj]]&lt;=3,"2-3",TRUE,"&gt;3")</f>
        <v>0-1</v>
      </c>
      <c r="AM2488" s="60" t="str">
        <f>+_xlfn.IFS(MONTH(Tabla1[[#This Row],[MES]])&lt;=3,"Q1",MONTH(Tabla1[[#This Row],[MES]])&lt;=6,"Q2",MONTH(Tabla1[[#This Row],[MES]])&lt;=9,"Q3",TRUE,"Q4")</f>
        <v>Q1</v>
      </c>
      <c r="AN2488" s="15" t="str">
        <f>+IFERROR(VLOOKUP(Tabla1[[#This Row],[CUENTA]],CTAS[],2,0),"OTROS")</f>
        <v>OTROS</v>
      </c>
      <c r="AP2488" s="15" t="str">
        <f>+IFERROR(VLOOKUP(Tabla1[[#This Row],[EMPLEADO]],IS[],3,0),"OTROS")</f>
        <v>OTROS</v>
      </c>
      <c r="AQ2488" s="15" t="str">
        <f>+IFERROR(VLOOKUP(Tabla1[[#This Row],[EMPLEADO]],IS[[NÓMINA]:[INGENIERO]],2,0),"OTROS")</f>
        <v>OTROS</v>
      </c>
    </row>
    <row r="2489" spans="1:43" x14ac:dyDescent="0.25">
      <c r="A2489" t="s">
        <v>7477</v>
      </c>
      <c r="B2489">
        <v>1</v>
      </c>
      <c r="C2489" t="s">
        <v>7997</v>
      </c>
      <c r="D2489" t="s">
        <v>38</v>
      </c>
      <c r="E2489" t="s">
        <v>332</v>
      </c>
      <c r="F2489" t="s">
        <v>7998</v>
      </c>
      <c r="G2489" s="17" t="s">
        <v>7999</v>
      </c>
      <c r="H2489" t="s">
        <v>679</v>
      </c>
      <c r="I2489" t="s">
        <v>43</v>
      </c>
      <c r="J2489" t="s">
        <v>8</v>
      </c>
      <c r="K2489" t="s">
        <v>102</v>
      </c>
      <c r="L2489" t="s">
        <v>1651</v>
      </c>
      <c r="M2489" t="s">
        <v>46</v>
      </c>
      <c r="N2489">
        <v>0</v>
      </c>
      <c r="O2489" t="s">
        <v>47</v>
      </c>
      <c r="P2489">
        <v>126</v>
      </c>
      <c r="Q2489" t="s">
        <v>48</v>
      </c>
      <c r="R2489" t="s">
        <v>317</v>
      </c>
      <c r="S2489" t="s">
        <v>318</v>
      </c>
      <c r="T2489" t="s">
        <v>51</v>
      </c>
      <c r="U2489" t="s">
        <v>353</v>
      </c>
      <c r="V2489">
        <v>1.1499999999999999</v>
      </c>
      <c r="W2489" s="1">
        <v>1808.95</v>
      </c>
      <c r="X2489">
        <v>1</v>
      </c>
      <c r="Y2489">
        <v>3.05</v>
      </c>
      <c r="Z2489">
        <v>4</v>
      </c>
      <c r="AA2489">
        <v>0.76249999999999996</v>
      </c>
      <c r="AB2489" s="2">
        <v>0</v>
      </c>
      <c r="AC2489" s="1">
        <v>0</v>
      </c>
      <c r="AD2489" s="7">
        <v>43536</v>
      </c>
      <c r="AE2489" s="7">
        <v>43536</v>
      </c>
      <c r="AF2489">
        <v>0</v>
      </c>
      <c r="AG2489" t="s">
        <v>53</v>
      </c>
      <c r="AH2489" s="2">
        <v>0</v>
      </c>
      <c r="AI2489" s="1">
        <v>0</v>
      </c>
      <c r="AJ2489" s="1">
        <v>0</v>
      </c>
      <c r="AK2489" s="60" t="str">
        <f>+IF(Tabla1[[#This Row],[REQUEST_TY]]="SR MANTENIMIENTO CORRECTIVO", "EMERGENCIA", "OTROS")</f>
        <v>EMERGENCIA</v>
      </c>
      <c r="AL2489" s="6" t="str">
        <f>+_xlfn.IFS(Tabla1[[#This Row],[Veces obj]]&lt;=1,"0-1",Tabla1[[#This Row],[Veces obj]]&lt;=2,"1-2",Tabla1[[#This Row],[Veces obj]]&lt;=3,"2-3",TRUE,"&gt;3")</f>
        <v>0-1</v>
      </c>
      <c r="AM2489" s="60" t="str">
        <f>+_xlfn.IFS(MONTH(Tabla1[[#This Row],[MES]])&lt;=3,"Q1",MONTH(Tabla1[[#This Row],[MES]])&lt;=6,"Q2",MONTH(Tabla1[[#This Row],[MES]])&lt;=9,"Q3",TRUE,"Q4")</f>
        <v>Q1</v>
      </c>
      <c r="AN2489" s="15" t="str">
        <f>+IFERROR(VLOOKUP(Tabla1[[#This Row],[CUENTA]],CTAS[],2,0),"OTROS")</f>
        <v>OTROS</v>
      </c>
      <c r="AP2489" s="15" t="str">
        <f>+IFERROR(VLOOKUP(Tabla1[[#This Row],[EMPLEADO]],IS[],3,0),"OTROS")</f>
        <v>OTROS</v>
      </c>
      <c r="AQ2489" s="15" t="str">
        <f>+IFERROR(VLOOKUP(Tabla1[[#This Row],[EMPLEADO]],IS[[NÓMINA]:[INGENIERO]],2,0),"OTROS")</f>
        <v>OTROS</v>
      </c>
    </row>
    <row r="2490" spans="1:43" x14ac:dyDescent="0.25">
      <c r="A2490" t="s">
        <v>7477</v>
      </c>
      <c r="B2490">
        <v>1</v>
      </c>
      <c r="C2490" t="s">
        <v>8000</v>
      </c>
      <c r="D2490" t="s">
        <v>38</v>
      </c>
      <c r="E2490" t="s">
        <v>76</v>
      </c>
      <c r="F2490" t="s">
        <v>8001</v>
      </c>
      <c r="G2490" s="17" t="s">
        <v>3942</v>
      </c>
      <c r="H2490" t="s">
        <v>136</v>
      </c>
      <c r="I2490" t="s">
        <v>43</v>
      </c>
      <c r="J2490" t="s">
        <v>8</v>
      </c>
      <c r="K2490" t="s">
        <v>102</v>
      </c>
      <c r="L2490" t="s">
        <v>3943</v>
      </c>
      <c r="M2490" t="s">
        <v>61</v>
      </c>
      <c r="N2490">
        <v>0</v>
      </c>
      <c r="O2490" t="s">
        <v>47</v>
      </c>
      <c r="P2490">
        <v>27</v>
      </c>
      <c r="Q2490" t="s">
        <v>62</v>
      </c>
      <c r="R2490" t="s">
        <v>63</v>
      </c>
      <c r="S2490" t="s">
        <v>64</v>
      </c>
      <c r="T2490" t="s">
        <v>51</v>
      </c>
      <c r="U2490" t="s">
        <v>65</v>
      </c>
      <c r="V2490">
        <v>0.8</v>
      </c>
      <c r="W2490" s="1">
        <v>1092</v>
      </c>
      <c r="X2490">
        <v>1</v>
      </c>
      <c r="Y2490">
        <v>0.98</v>
      </c>
      <c r="Z2490">
        <v>5</v>
      </c>
      <c r="AA2490">
        <v>0.19600000000000001</v>
      </c>
      <c r="AB2490" s="2">
        <v>0</v>
      </c>
      <c r="AC2490" s="1">
        <v>0</v>
      </c>
      <c r="AD2490" s="7">
        <v>43531</v>
      </c>
      <c r="AE2490" s="7">
        <v>43531</v>
      </c>
      <c r="AF2490">
        <v>0</v>
      </c>
      <c r="AG2490" t="s">
        <v>53</v>
      </c>
      <c r="AH2490" s="2">
        <v>0</v>
      </c>
      <c r="AI2490" s="1">
        <v>0</v>
      </c>
      <c r="AJ2490" s="1">
        <v>0</v>
      </c>
      <c r="AK2490" s="60" t="str">
        <f>+IF(Tabla1[[#This Row],[REQUEST_TY]]="SR MANTENIMIENTO CORRECTIVO", "EMERGENCIA", "OTROS")</f>
        <v>EMERGENCIA</v>
      </c>
      <c r="AL2490" s="6" t="str">
        <f>+_xlfn.IFS(Tabla1[[#This Row],[Veces obj]]&lt;=1,"0-1",Tabla1[[#This Row],[Veces obj]]&lt;=2,"1-2",Tabla1[[#This Row],[Veces obj]]&lt;=3,"2-3",TRUE,"&gt;3")</f>
        <v>0-1</v>
      </c>
      <c r="AM2490" s="60" t="str">
        <f>+_xlfn.IFS(MONTH(Tabla1[[#This Row],[MES]])&lt;=3,"Q1",MONTH(Tabla1[[#This Row],[MES]])&lt;=6,"Q2",MONTH(Tabla1[[#This Row],[MES]])&lt;=9,"Q3",TRUE,"Q4")</f>
        <v>Q1</v>
      </c>
      <c r="AN2490" s="15" t="str">
        <f>+IFERROR(VLOOKUP(Tabla1[[#This Row],[CUENTA]],CTAS[],2,0),"OTROS")</f>
        <v>OTROS</v>
      </c>
      <c r="AP2490" s="15" t="str">
        <f>+IFERROR(VLOOKUP(Tabla1[[#This Row],[EMPLEADO]],IS[],3,0),"OTROS")</f>
        <v>OTROS</v>
      </c>
      <c r="AQ2490" s="15" t="str">
        <f>+IFERROR(VLOOKUP(Tabla1[[#This Row],[EMPLEADO]],IS[[NÓMINA]:[INGENIERO]],2,0),"OTROS")</f>
        <v>OTROS</v>
      </c>
    </row>
    <row r="2491" spans="1:43" x14ac:dyDescent="0.25">
      <c r="A2491" t="s">
        <v>7477</v>
      </c>
      <c r="B2491">
        <v>1</v>
      </c>
      <c r="C2491" t="s">
        <v>8002</v>
      </c>
      <c r="D2491" t="s">
        <v>38</v>
      </c>
      <c r="E2491" t="s">
        <v>76</v>
      </c>
      <c r="F2491" t="s">
        <v>8003</v>
      </c>
      <c r="G2491" s="17" t="s">
        <v>4942</v>
      </c>
      <c r="H2491" t="s">
        <v>136</v>
      </c>
      <c r="I2491" t="s">
        <v>43</v>
      </c>
      <c r="J2491" t="s">
        <v>8</v>
      </c>
      <c r="K2491" t="s">
        <v>102</v>
      </c>
      <c r="L2491" t="s">
        <v>3943</v>
      </c>
      <c r="M2491" t="s">
        <v>61</v>
      </c>
      <c r="N2491">
        <v>0</v>
      </c>
      <c r="O2491" t="s">
        <v>47</v>
      </c>
      <c r="P2491">
        <v>27</v>
      </c>
      <c r="Q2491" t="s">
        <v>62</v>
      </c>
      <c r="R2491" t="s">
        <v>63</v>
      </c>
      <c r="S2491" t="s">
        <v>64</v>
      </c>
      <c r="T2491" t="s">
        <v>51</v>
      </c>
      <c r="U2491" t="s">
        <v>65</v>
      </c>
      <c r="V2491">
        <v>0.8</v>
      </c>
      <c r="W2491" s="1">
        <v>1092</v>
      </c>
      <c r="X2491">
        <v>1</v>
      </c>
      <c r="Y2491">
        <v>3.45</v>
      </c>
      <c r="Z2491">
        <v>5</v>
      </c>
      <c r="AA2491">
        <v>0.69000000000000006</v>
      </c>
      <c r="AB2491" s="2">
        <v>0</v>
      </c>
      <c r="AC2491" s="1">
        <v>0</v>
      </c>
      <c r="AD2491" s="7">
        <v>43529</v>
      </c>
      <c r="AE2491" s="7">
        <v>43530</v>
      </c>
      <c r="AF2491">
        <v>1</v>
      </c>
      <c r="AG2491" t="s">
        <v>53</v>
      </c>
      <c r="AH2491" s="2">
        <v>0</v>
      </c>
      <c r="AI2491" s="1">
        <v>0</v>
      </c>
      <c r="AJ2491" s="1">
        <v>0</v>
      </c>
      <c r="AK2491" s="60" t="str">
        <f>+IF(Tabla1[[#This Row],[REQUEST_TY]]="SR MANTENIMIENTO CORRECTIVO", "EMERGENCIA", "OTROS")</f>
        <v>EMERGENCIA</v>
      </c>
      <c r="AL2491" s="6" t="str">
        <f>+_xlfn.IFS(Tabla1[[#This Row],[Veces obj]]&lt;=1,"0-1",Tabla1[[#This Row],[Veces obj]]&lt;=2,"1-2",Tabla1[[#This Row],[Veces obj]]&lt;=3,"2-3",TRUE,"&gt;3")</f>
        <v>0-1</v>
      </c>
      <c r="AM2491" s="60" t="str">
        <f>+_xlfn.IFS(MONTH(Tabla1[[#This Row],[MES]])&lt;=3,"Q1",MONTH(Tabla1[[#This Row],[MES]])&lt;=6,"Q2",MONTH(Tabla1[[#This Row],[MES]])&lt;=9,"Q3",TRUE,"Q4")</f>
        <v>Q1</v>
      </c>
      <c r="AN2491" s="15" t="str">
        <f>+IFERROR(VLOOKUP(Tabla1[[#This Row],[CUENTA]],CTAS[],2,0),"OTROS")</f>
        <v>OTROS</v>
      </c>
      <c r="AP2491" s="15" t="str">
        <f>+IFERROR(VLOOKUP(Tabla1[[#This Row],[EMPLEADO]],IS[],3,0),"OTROS")</f>
        <v>OTROS</v>
      </c>
      <c r="AQ2491" s="15" t="str">
        <f>+IFERROR(VLOOKUP(Tabla1[[#This Row],[EMPLEADO]],IS[[NÓMINA]:[INGENIERO]],2,0),"OTROS")</f>
        <v>OTROS</v>
      </c>
    </row>
    <row r="2492" spans="1:43" x14ac:dyDescent="0.25">
      <c r="A2492" t="s">
        <v>7477</v>
      </c>
      <c r="B2492">
        <v>1</v>
      </c>
      <c r="C2492" t="s">
        <v>8004</v>
      </c>
      <c r="D2492" t="s">
        <v>38</v>
      </c>
      <c r="E2492" t="s">
        <v>3015</v>
      </c>
      <c r="F2492" t="s">
        <v>8005</v>
      </c>
      <c r="G2492" s="17" t="s">
        <v>3017</v>
      </c>
      <c r="H2492" t="s">
        <v>784</v>
      </c>
      <c r="I2492" t="s">
        <v>43</v>
      </c>
      <c r="J2492" t="s">
        <v>8</v>
      </c>
      <c r="K2492" t="s">
        <v>1541</v>
      </c>
      <c r="L2492" t="s">
        <v>2251</v>
      </c>
      <c r="M2492" t="s">
        <v>787</v>
      </c>
      <c r="N2492">
        <v>0</v>
      </c>
      <c r="O2492" t="s">
        <v>47</v>
      </c>
      <c r="P2492">
        <v>18</v>
      </c>
      <c r="Q2492" t="s">
        <v>62</v>
      </c>
      <c r="R2492" t="s">
        <v>138</v>
      </c>
      <c r="S2492" t="s">
        <v>139</v>
      </c>
      <c r="T2492" t="s">
        <v>51</v>
      </c>
      <c r="U2492" t="s">
        <v>262</v>
      </c>
      <c r="V2492">
        <v>1.05</v>
      </c>
      <c r="W2492" s="1">
        <v>1651.6500000000003</v>
      </c>
      <c r="X2492">
        <v>1</v>
      </c>
      <c r="Y2492">
        <v>6.91</v>
      </c>
      <c r="Z2492">
        <v>4</v>
      </c>
      <c r="AA2492">
        <v>1.7275</v>
      </c>
      <c r="AB2492" s="2">
        <v>0.18187500000000001</v>
      </c>
      <c r="AC2492" s="1">
        <v>-286.08937500000008</v>
      </c>
      <c r="AD2492" s="7">
        <v>43532</v>
      </c>
      <c r="AE2492" s="7">
        <v>43532</v>
      </c>
      <c r="AF2492">
        <v>0</v>
      </c>
      <c r="AG2492" t="s">
        <v>53</v>
      </c>
      <c r="AH2492" s="2">
        <v>0</v>
      </c>
      <c r="AI2492" s="1">
        <v>0</v>
      </c>
      <c r="AJ2492" s="1">
        <v>0</v>
      </c>
      <c r="AK2492" s="60" t="str">
        <f>+IF(Tabla1[[#This Row],[REQUEST_TY]]="SR MANTENIMIENTO CORRECTIVO", "EMERGENCIA", "OTROS")</f>
        <v>EMERGENCIA</v>
      </c>
      <c r="AL2492" s="6" t="str">
        <f>+_xlfn.IFS(Tabla1[[#This Row],[Veces obj]]&lt;=1,"0-1",Tabla1[[#This Row],[Veces obj]]&lt;=2,"1-2",Tabla1[[#This Row],[Veces obj]]&lt;=3,"2-3",TRUE,"&gt;3")</f>
        <v>1-2</v>
      </c>
      <c r="AM2492" s="60" t="str">
        <f>+_xlfn.IFS(MONTH(Tabla1[[#This Row],[MES]])&lt;=3,"Q1",MONTH(Tabla1[[#This Row],[MES]])&lt;=6,"Q2",MONTH(Tabla1[[#This Row],[MES]])&lt;=9,"Q3",TRUE,"Q4")</f>
        <v>Q1</v>
      </c>
      <c r="AN2492" s="15" t="str">
        <f>+IFERROR(VLOOKUP(Tabla1[[#This Row],[CUENTA]],CTAS[],2,0),"OTROS")</f>
        <v>OTROS</v>
      </c>
      <c r="AP2492" s="15" t="str">
        <f>+IFERROR(VLOOKUP(Tabla1[[#This Row],[EMPLEADO]],IS[],3,0),"OTROS")</f>
        <v>OTROS</v>
      </c>
      <c r="AQ2492" s="15" t="str">
        <f>+IFERROR(VLOOKUP(Tabla1[[#This Row],[EMPLEADO]],IS[[NÓMINA]:[INGENIERO]],2,0),"OTROS")</f>
        <v>OTROS</v>
      </c>
    </row>
    <row r="2493" spans="1:43" x14ac:dyDescent="0.25">
      <c r="A2493" t="s">
        <v>7477</v>
      </c>
      <c r="B2493">
        <v>1</v>
      </c>
      <c r="C2493" t="s">
        <v>8006</v>
      </c>
      <c r="D2493" t="s">
        <v>38</v>
      </c>
      <c r="E2493" t="s">
        <v>133</v>
      </c>
      <c r="F2493" t="s">
        <v>8007</v>
      </c>
      <c r="G2493" s="17" t="s">
        <v>3343</v>
      </c>
      <c r="H2493" t="s">
        <v>1052</v>
      </c>
      <c r="I2493" t="s">
        <v>43</v>
      </c>
      <c r="J2493" t="s">
        <v>8</v>
      </c>
      <c r="K2493" t="s">
        <v>59</v>
      </c>
      <c r="L2493" t="s">
        <v>3344</v>
      </c>
      <c r="M2493" t="s">
        <v>736</v>
      </c>
      <c r="N2493">
        <v>0</v>
      </c>
      <c r="O2493" t="s">
        <v>47</v>
      </c>
      <c r="P2493">
        <v>28</v>
      </c>
      <c r="Q2493" t="s">
        <v>62</v>
      </c>
      <c r="R2493" t="s">
        <v>138</v>
      </c>
      <c r="S2493" t="s">
        <v>139</v>
      </c>
      <c r="T2493" t="s">
        <v>51</v>
      </c>
      <c r="U2493" t="s">
        <v>262</v>
      </c>
      <c r="V2493">
        <v>1.05</v>
      </c>
      <c r="W2493" s="1">
        <v>1651.6500000000003</v>
      </c>
      <c r="X2493">
        <v>1</v>
      </c>
      <c r="Y2493">
        <v>2.75</v>
      </c>
      <c r="Z2493">
        <v>4</v>
      </c>
      <c r="AA2493">
        <v>0.6875</v>
      </c>
      <c r="AB2493" s="2">
        <v>0</v>
      </c>
      <c r="AC2493" s="1">
        <v>0</v>
      </c>
      <c r="AD2493" s="7">
        <v>43529</v>
      </c>
      <c r="AE2493" s="7">
        <v>43530</v>
      </c>
      <c r="AF2493">
        <v>1</v>
      </c>
      <c r="AG2493" t="s">
        <v>53</v>
      </c>
      <c r="AH2493" s="2">
        <v>0</v>
      </c>
      <c r="AI2493" s="1">
        <v>0</v>
      </c>
      <c r="AJ2493" s="1">
        <v>0</v>
      </c>
      <c r="AK2493" s="60" t="str">
        <f>+IF(Tabla1[[#This Row],[REQUEST_TY]]="SR MANTENIMIENTO CORRECTIVO", "EMERGENCIA", "OTROS")</f>
        <v>EMERGENCIA</v>
      </c>
      <c r="AL2493" s="6" t="str">
        <f>+_xlfn.IFS(Tabla1[[#This Row],[Veces obj]]&lt;=1,"0-1",Tabla1[[#This Row],[Veces obj]]&lt;=2,"1-2",Tabla1[[#This Row],[Veces obj]]&lt;=3,"2-3",TRUE,"&gt;3")</f>
        <v>0-1</v>
      </c>
      <c r="AM2493" s="60" t="str">
        <f>+_xlfn.IFS(MONTH(Tabla1[[#This Row],[MES]])&lt;=3,"Q1",MONTH(Tabla1[[#This Row],[MES]])&lt;=6,"Q2",MONTH(Tabla1[[#This Row],[MES]])&lt;=9,"Q3",TRUE,"Q4")</f>
        <v>Q1</v>
      </c>
      <c r="AN2493" s="15" t="str">
        <f>+IFERROR(VLOOKUP(Tabla1[[#This Row],[CUENTA]],CTAS[],2,0),"OTROS")</f>
        <v>OTROS</v>
      </c>
      <c r="AP2493" s="15" t="str">
        <f>+IFERROR(VLOOKUP(Tabla1[[#This Row],[EMPLEADO]],IS[],3,0),"OTROS")</f>
        <v>OTROS</v>
      </c>
      <c r="AQ2493" s="15" t="str">
        <f>+IFERROR(VLOOKUP(Tabla1[[#This Row],[EMPLEADO]],IS[[NÓMINA]:[INGENIERO]],2,0),"OTROS")</f>
        <v>OTROS</v>
      </c>
    </row>
    <row r="2494" spans="1:43" x14ac:dyDescent="0.25">
      <c r="A2494" t="s">
        <v>7477</v>
      </c>
      <c r="B2494">
        <v>1</v>
      </c>
      <c r="C2494" t="s">
        <v>8008</v>
      </c>
      <c r="D2494" t="s">
        <v>38</v>
      </c>
      <c r="E2494" t="s">
        <v>76</v>
      </c>
      <c r="F2494" t="s">
        <v>8009</v>
      </c>
      <c r="G2494" s="17" t="s">
        <v>4106</v>
      </c>
      <c r="H2494" t="s">
        <v>1572</v>
      </c>
      <c r="I2494" t="s">
        <v>43</v>
      </c>
      <c r="J2494" t="s">
        <v>8</v>
      </c>
      <c r="K2494" t="s">
        <v>102</v>
      </c>
      <c r="L2494" t="s">
        <v>3190</v>
      </c>
      <c r="M2494" t="s">
        <v>1868</v>
      </c>
      <c r="N2494">
        <v>0</v>
      </c>
      <c r="O2494" t="s">
        <v>47</v>
      </c>
      <c r="P2494">
        <v>32</v>
      </c>
      <c r="Q2494" t="s">
        <v>82</v>
      </c>
      <c r="R2494" t="s">
        <v>63</v>
      </c>
      <c r="S2494" t="s">
        <v>64</v>
      </c>
      <c r="T2494" t="s">
        <v>51</v>
      </c>
      <c r="U2494" t="s">
        <v>83</v>
      </c>
      <c r="V2494">
        <v>1.05</v>
      </c>
      <c r="W2494" s="1">
        <v>1433.25</v>
      </c>
      <c r="X2494">
        <v>1</v>
      </c>
      <c r="Y2494">
        <v>2.2999999999999998</v>
      </c>
      <c r="Z2494">
        <v>5</v>
      </c>
      <c r="AA2494">
        <v>0.45999999999999996</v>
      </c>
      <c r="AB2494" s="2">
        <v>0</v>
      </c>
      <c r="AC2494" s="1">
        <v>0</v>
      </c>
      <c r="AD2494" s="7">
        <v>43529</v>
      </c>
      <c r="AE2494" s="7">
        <v>43530</v>
      </c>
      <c r="AF2494">
        <v>1</v>
      </c>
      <c r="AG2494" t="s">
        <v>53</v>
      </c>
      <c r="AH2494" s="2">
        <v>0</v>
      </c>
      <c r="AI2494" s="1">
        <v>0</v>
      </c>
      <c r="AJ2494" s="1">
        <v>0</v>
      </c>
      <c r="AK2494" s="60" t="str">
        <f>+IF(Tabla1[[#This Row],[REQUEST_TY]]="SR MANTENIMIENTO CORRECTIVO", "EMERGENCIA", "OTROS")</f>
        <v>EMERGENCIA</v>
      </c>
      <c r="AL2494" s="6" t="str">
        <f>+_xlfn.IFS(Tabla1[[#This Row],[Veces obj]]&lt;=1,"0-1",Tabla1[[#This Row],[Veces obj]]&lt;=2,"1-2",Tabla1[[#This Row],[Veces obj]]&lt;=3,"2-3",TRUE,"&gt;3")</f>
        <v>0-1</v>
      </c>
      <c r="AM2494" s="60" t="str">
        <f>+_xlfn.IFS(MONTH(Tabla1[[#This Row],[MES]])&lt;=3,"Q1",MONTH(Tabla1[[#This Row],[MES]])&lt;=6,"Q2",MONTH(Tabla1[[#This Row],[MES]])&lt;=9,"Q3",TRUE,"Q4")</f>
        <v>Q1</v>
      </c>
      <c r="AN2494" s="15" t="str">
        <f>+IFERROR(VLOOKUP(Tabla1[[#This Row],[CUENTA]],CTAS[],2,0),"OTROS")</f>
        <v>OTROS</v>
      </c>
      <c r="AP2494" s="15" t="str">
        <f>+IFERROR(VLOOKUP(Tabla1[[#This Row],[EMPLEADO]],IS[],3,0),"OTROS")</f>
        <v>OTROS</v>
      </c>
      <c r="AQ2494" s="15" t="str">
        <f>+IFERROR(VLOOKUP(Tabla1[[#This Row],[EMPLEADO]],IS[[NÓMINA]:[INGENIERO]],2,0),"OTROS")</f>
        <v>OTROS</v>
      </c>
    </row>
    <row r="2495" spans="1:43" x14ac:dyDescent="0.25">
      <c r="A2495" t="s">
        <v>7477</v>
      </c>
      <c r="B2495">
        <v>1</v>
      </c>
      <c r="C2495" t="s">
        <v>8010</v>
      </c>
      <c r="D2495" t="s">
        <v>38</v>
      </c>
      <c r="E2495" t="s">
        <v>76</v>
      </c>
      <c r="F2495" t="s">
        <v>8011</v>
      </c>
      <c r="G2495" s="17" t="s">
        <v>5590</v>
      </c>
      <c r="H2495" t="s">
        <v>1572</v>
      </c>
      <c r="I2495" t="s">
        <v>43</v>
      </c>
      <c r="J2495" t="s">
        <v>8</v>
      </c>
      <c r="K2495" t="s">
        <v>102</v>
      </c>
      <c r="L2495" t="s">
        <v>3190</v>
      </c>
      <c r="M2495" t="s">
        <v>1868</v>
      </c>
      <c r="N2495">
        <v>0</v>
      </c>
      <c r="O2495" t="s">
        <v>47</v>
      </c>
      <c r="P2495">
        <v>24</v>
      </c>
      <c r="Q2495" t="s">
        <v>62</v>
      </c>
      <c r="R2495" t="s">
        <v>63</v>
      </c>
      <c r="S2495" t="s">
        <v>64</v>
      </c>
      <c r="T2495" t="s">
        <v>51</v>
      </c>
      <c r="U2495" t="s">
        <v>65</v>
      </c>
      <c r="V2495">
        <v>0.8</v>
      </c>
      <c r="W2495" s="1">
        <v>1092</v>
      </c>
      <c r="X2495">
        <v>1</v>
      </c>
      <c r="Y2495">
        <v>0.75</v>
      </c>
      <c r="Z2495">
        <v>5</v>
      </c>
      <c r="AA2495">
        <v>0.15</v>
      </c>
      <c r="AB2495" s="2">
        <v>0</v>
      </c>
      <c r="AC2495" s="1">
        <v>0</v>
      </c>
      <c r="AD2495" s="7">
        <v>43530</v>
      </c>
      <c r="AE2495" s="7">
        <v>43531</v>
      </c>
      <c r="AF2495">
        <v>1</v>
      </c>
      <c r="AG2495" t="s">
        <v>53</v>
      </c>
      <c r="AH2495" s="2">
        <v>0</v>
      </c>
      <c r="AI2495" s="1">
        <v>0</v>
      </c>
      <c r="AJ2495" s="1">
        <v>0</v>
      </c>
      <c r="AK2495" s="60" t="str">
        <f>+IF(Tabla1[[#This Row],[REQUEST_TY]]="SR MANTENIMIENTO CORRECTIVO", "EMERGENCIA", "OTROS")</f>
        <v>EMERGENCIA</v>
      </c>
      <c r="AL2495" s="6" t="str">
        <f>+_xlfn.IFS(Tabla1[[#This Row],[Veces obj]]&lt;=1,"0-1",Tabla1[[#This Row],[Veces obj]]&lt;=2,"1-2",Tabla1[[#This Row],[Veces obj]]&lt;=3,"2-3",TRUE,"&gt;3")</f>
        <v>0-1</v>
      </c>
      <c r="AM2495" s="60" t="str">
        <f>+_xlfn.IFS(MONTH(Tabla1[[#This Row],[MES]])&lt;=3,"Q1",MONTH(Tabla1[[#This Row],[MES]])&lt;=6,"Q2",MONTH(Tabla1[[#This Row],[MES]])&lt;=9,"Q3",TRUE,"Q4")</f>
        <v>Q1</v>
      </c>
      <c r="AN2495" s="15" t="str">
        <f>+IFERROR(VLOOKUP(Tabla1[[#This Row],[CUENTA]],CTAS[],2,0),"OTROS")</f>
        <v>OTROS</v>
      </c>
      <c r="AP2495" s="15" t="str">
        <f>+IFERROR(VLOOKUP(Tabla1[[#This Row],[EMPLEADO]],IS[],3,0),"OTROS")</f>
        <v>OTROS</v>
      </c>
      <c r="AQ2495" s="15" t="str">
        <f>+IFERROR(VLOOKUP(Tabla1[[#This Row],[EMPLEADO]],IS[[NÓMINA]:[INGENIERO]],2,0),"OTROS")</f>
        <v>OTROS</v>
      </c>
    </row>
    <row r="2496" spans="1:43" x14ac:dyDescent="0.25">
      <c r="A2496" t="s">
        <v>7477</v>
      </c>
      <c r="B2496">
        <v>1</v>
      </c>
      <c r="C2496" t="s">
        <v>8012</v>
      </c>
      <c r="D2496" t="s">
        <v>38</v>
      </c>
      <c r="E2496" t="s">
        <v>4235</v>
      </c>
      <c r="F2496" t="s">
        <v>8013</v>
      </c>
      <c r="G2496" s="17" t="s">
        <v>4429</v>
      </c>
      <c r="H2496" t="s">
        <v>484</v>
      </c>
      <c r="I2496" t="s">
        <v>43</v>
      </c>
      <c r="J2496" t="s">
        <v>8</v>
      </c>
      <c r="K2496" t="s">
        <v>2300</v>
      </c>
      <c r="L2496" t="s">
        <v>2301</v>
      </c>
      <c r="M2496" t="s">
        <v>94</v>
      </c>
      <c r="N2496">
        <v>1</v>
      </c>
      <c r="O2496" t="s">
        <v>47</v>
      </c>
      <c r="P2496">
        <v>15</v>
      </c>
      <c r="Q2496" t="s">
        <v>194</v>
      </c>
      <c r="R2496" t="s">
        <v>63</v>
      </c>
      <c r="S2496" t="s">
        <v>64</v>
      </c>
      <c r="T2496" t="s">
        <v>51</v>
      </c>
      <c r="U2496" t="s">
        <v>195</v>
      </c>
      <c r="V2496">
        <v>0.6</v>
      </c>
      <c r="W2496" s="1">
        <v>0</v>
      </c>
      <c r="X2496">
        <v>1</v>
      </c>
      <c r="Y2496">
        <v>0</v>
      </c>
      <c r="Z2496">
        <v>5</v>
      </c>
      <c r="AA2496">
        <v>0</v>
      </c>
      <c r="AB2496" s="2">
        <v>0</v>
      </c>
      <c r="AC2496" s="1">
        <v>0</v>
      </c>
      <c r="AD2496" s="7">
        <v>43529</v>
      </c>
      <c r="AE2496" s="7">
        <v>43530</v>
      </c>
      <c r="AF2496">
        <v>1</v>
      </c>
      <c r="AG2496" t="s">
        <v>53</v>
      </c>
      <c r="AH2496" s="2">
        <v>0</v>
      </c>
      <c r="AI2496" s="1">
        <v>0</v>
      </c>
      <c r="AJ2496" s="1">
        <v>0</v>
      </c>
      <c r="AK2496" s="60" t="str">
        <f>+IF(Tabla1[[#This Row],[REQUEST_TY]]="SR MANTENIMIENTO CORRECTIVO", "EMERGENCIA", "OTROS")</f>
        <v>EMERGENCIA</v>
      </c>
      <c r="AL2496" s="6" t="str">
        <f>+_xlfn.IFS(Tabla1[[#This Row],[Veces obj]]&lt;=1,"0-1",Tabla1[[#This Row],[Veces obj]]&lt;=2,"1-2",Tabla1[[#This Row],[Veces obj]]&lt;=3,"2-3",TRUE,"&gt;3")</f>
        <v>0-1</v>
      </c>
      <c r="AM2496" s="60" t="str">
        <f>+_xlfn.IFS(MONTH(Tabla1[[#This Row],[MES]])&lt;=3,"Q1",MONTH(Tabla1[[#This Row],[MES]])&lt;=6,"Q2",MONTH(Tabla1[[#This Row],[MES]])&lt;=9,"Q3",TRUE,"Q4")</f>
        <v>Q1</v>
      </c>
      <c r="AN2496" s="15" t="str">
        <f>+IFERROR(VLOOKUP(Tabla1[[#This Row],[CUENTA]],CTAS[],2,0),"OTROS")</f>
        <v>OTROS</v>
      </c>
      <c r="AP2496" s="15" t="str">
        <f>+IFERROR(VLOOKUP(Tabla1[[#This Row],[EMPLEADO]],IS[],3,0),"OTROS")</f>
        <v>OTROS</v>
      </c>
      <c r="AQ2496" s="15" t="str">
        <f>+IFERROR(VLOOKUP(Tabla1[[#This Row],[EMPLEADO]],IS[[NÓMINA]:[INGENIERO]],2,0),"OTROS")</f>
        <v>OTROS</v>
      </c>
    </row>
    <row r="2497" spans="1:43" x14ac:dyDescent="0.25">
      <c r="A2497" t="s">
        <v>7477</v>
      </c>
      <c r="B2497">
        <v>1</v>
      </c>
      <c r="C2497" t="s">
        <v>8014</v>
      </c>
      <c r="D2497" t="s">
        <v>38</v>
      </c>
      <c r="E2497" t="s">
        <v>76</v>
      </c>
      <c r="F2497" t="s">
        <v>8015</v>
      </c>
      <c r="G2497" s="17" t="s">
        <v>5219</v>
      </c>
      <c r="H2497" t="s">
        <v>646</v>
      </c>
      <c r="I2497" t="s">
        <v>43</v>
      </c>
      <c r="J2497" t="s">
        <v>8</v>
      </c>
      <c r="K2497" t="s">
        <v>102</v>
      </c>
      <c r="L2497" t="s">
        <v>2741</v>
      </c>
      <c r="M2497" t="s">
        <v>473</v>
      </c>
      <c r="N2497">
        <v>0</v>
      </c>
      <c r="O2497" t="s">
        <v>47</v>
      </c>
      <c r="P2497">
        <v>5</v>
      </c>
      <c r="Q2497" t="s">
        <v>207</v>
      </c>
      <c r="R2497" t="s">
        <v>63</v>
      </c>
      <c r="S2497" t="s">
        <v>64</v>
      </c>
      <c r="T2497" t="s">
        <v>51</v>
      </c>
      <c r="U2497" t="s">
        <v>209</v>
      </c>
      <c r="V2497">
        <v>0</v>
      </c>
      <c r="W2497" s="1">
        <v>0</v>
      </c>
      <c r="X2497">
        <v>1</v>
      </c>
      <c r="Y2497">
        <v>0.9</v>
      </c>
      <c r="Z2497">
        <v>5</v>
      </c>
      <c r="AA2497">
        <v>0.18</v>
      </c>
      <c r="AB2497" s="2">
        <v>0</v>
      </c>
      <c r="AC2497" s="1">
        <v>0</v>
      </c>
      <c r="AD2497" s="7">
        <v>43529</v>
      </c>
      <c r="AE2497" s="7">
        <v>43530</v>
      </c>
      <c r="AF2497">
        <v>1</v>
      </c>
      <c r="AG2497" t="s">
        <v>53</v>
      </c>
      <c r="AH2497" s="2">
        <v>0</v>
      </c>
      <c r="AI2497" s="1">
        <v>0</v>
      </c>
      <c r="AJ2497" s="1">
        <v>0</v>
      </c>
      <c r="AK2497" s="60" t="str">
        <f>+IF(Tabla1[[#This Row],[REQUEST_TY]]="SR MANTENIMIENTO CORRECTIVO", "EMERGENCIA", "OTROS")</f>
        <v>EMERGENCIA</v>
      </c>
      <c r="AL2497" s="6" t="str">
        <f>+_xlfn.IFS(Tabla1[[#This Row],[Veces obj]]&lt;=1,"0-1",Tabla1[[#This Row],[Veces obj]]&lt;=2,"1-2",Tabla1[[#This Row],[Veces obj]]&lt;=3,"2-3",TRUE,"&gt;3")</f>
        <v>0-1</v>
      </c>
      <c r="AM2497" s="60" t="str">
        <f>+_xlfn.IFS(MONTH(Tabla1[[#This Row],[MES]])&lt;=3,"Q1",MONTH(Tabla1[[#This Row],[MES]])&lt;=6,"Q2",MONTH(Tabla1[[#This Row],[MES]])&lt;=9,"Q3",TRUE,"Q4")</f>
        <v>Q1</v>
      </c>
      <c r="AN2497" s="15" t="str">
        <f>+IFERROR(VLOOKUP(Tabla1[[#This Row],[CUENTA]],CTAS[],2,0),"OTROS")</f>
        <v>OTROS</v>
      </c>
      <c r="AP2497" s="15" t="str">
        <f>+IFERROR(VLOOKUP(Tabla1[[#This Row],[EMPLEADO]],IS[],3,0),"OTROS")</f>
        <v>OTROS</v>
      </c>
      <c r="AQ2497" s="15" t="str">
        <f>+IFERROR(VLOOKUP(Tabla1[[#This Row],[EMPLEADO]],IS[[NÓMINA]:[INGENIERO]],2,0),"OTROS")</f>
        <v>OTROS</v>
      </c>
    </row>
    <row r="2498" spans="1:43" x14ac:dyDescent="0.25">
      <c r="A2498" t="s">
        <v>7477</v>
      </c>
      <c r="B2498">
        <v>1</v>
      </c>
      <c r="C2498" t="s">
        <v>8016</v>
      </c>
      <c r="D2498" t="s">
        <v>38</v>
      </c>
      <c r="E2498" t="s">
        <v>258</v>
      </c>
      <c r="F2498" t="s">
        <v>8017</v>
      </c>
      <c r="G2498" s="17" t="s">
        <v>1820</v>
      </c>
      <c r="H2498" t="s">
        <v>213</v>
      </c>
      <c r="I2498" t="s">
        <v>43</v>
      </c>
      <c r="J2498" t="s">
        <v>8</v>
      </c>
      <c r="K2498" t="s">
        <v>102</v>
      </c>
      <c r="L2498" t="s">
        <v>1142</v>
      </c>
      <c r="M2498" t="s">
        <v>640</v>
      </c>
      <c r="N2498">
        <v>0</v>
      </c>
      <c r="O2498" t="s">
        <v>47</v>
      </c>
      <c r="P2498">
        <v>32</v>
      </c>
      <c r="Q2498" t="s">
        <v>82</v>
      </c>
      <c r="R2498" t="s">
        <v>138</v>
      </c>
      <c r="S2498" t="s">
        <v>139</v>
      </c>
      <c r="T2498" t="s">
        <v>51</v>
      </c>
      <c r="U2498" t="s">
        <v>140</v>
      </c>
      <c r="V2498">
        <v>1.1000000000000001</v>
      </c>
      <c r="W2498" s="1">
        <v>1730.3000000000004</v>
      </c>
      <c r="X2498">
        <v>1</v>
      </c>
      <c r="Y2498">
        <v>1.08</v>
      </c>
      <c r="Z2498">
        <v>4</v>
      </c>
      <c r="AA2498">
        <v>0.27</v>
      </c>
      <c r="AB2498" s="2">
        <v>0</v>
      </c>
      <c r="AC2498" s="1">
        <v>0</v>
      </c>
      <c r="AD2498" s="7">
        <v>43529</v>
      </c>
      <c r="AE2498" s="7">
        <v>43530</v>
      </c>
      <c r="AF2498">
        <v>1</v>
      </c>
      <c r="AG2498" t="s">
        <v>53</v>
      </c>
      <c r="AH2498" s="2">
        <v>0</v>
      </c>
      <c r="AI2498" s="1">
        <v>0</v>
      </c>
      <c r="AJ2498" s="1">
        <v>0</v>
      </c>
      <c r="AK2498" s="60" t="str">
        <f>+IF(Tabla1[[#This Row],[REQUEST_TY]]="SR MANTENIMIENTO CORRECTIVO", "EMERGENCIA", "OTROS")</f>
        <v>EMERGENCIA</v>
      </c>
      <c r="AL2498" s="6" t="str">
        <f>+_xlfn.IFS(Tabla1[[#This Row],[Veces obj]]&lt;=1,"0-1",Tabla1[[#This Row],[Veces obj]]&lt;=2,"1-2",Tabla1[[#This Row],[Veces obj]]&lt;=3,"2-3",TRUE,"&gt;3")</f>
        <v>0-1</v>
      </c>
      <c r="AM2498" s="60" t="str">
        <f>+_xlfn.IFS(MONTH(Tabla1[[#This Row],[MES]])&lt;=3,"Q1",MONTH(Tabla1[[#This Row],[MES]])&lt;=6,"Q2",MONTH(Tabla1[[#This Row],[MES]])&lt;=9,"Q3",TRUE,"Q4")</f>
        <v>Q1</v>
      </c>
      <c r="AN2498" s="15" t="str">
        <f>+IFERROR(VLOOKUP(Tabla1[[#This Row],[CUENTA]],CTAS[],2,0),"OTROS")</f>
        <v>OTROS</v>
      </c>
      <c r="AP2498" s="15" t="str">
        <f>+IFERROR(VLOOKUP(Tabla1[[#This Row],[EMPLEADO]],IS[],3,0),"OTROS")</f>
        <v>OTROS</v>
      </c>
      <c r="AQ2498" s="15" t="str">
        <f>+IFERROR(VLOOKUP(Tabla1[[#This Row],[EMPLEADO]],IS[[NÓMINA]:[INGENIERO]],2,0),"OTROS")</f>
        <v>OTROS</v>
      </c>
    </row>
    <row r="2499" spans="1:43" x14ac:dyDescent="0.25">
      <c r="A2499" t="s">
        <v>7477</v>
      </c>
      <c r="B2499">
        <v>1</v>
      </c>
      <c r="C2499" t="s">
        <v>8018</v>
      </c>
      <c r="D2499" t="s">
        <v>38</v>
      </c>
      <c r="E2499" t="s">
        <v>76</v>
      </c>
      <c r="F2499" t="s">
        <v>8019</v>
      </c>
      <c r="G2499" s="17" t="s">
        <v>5004</v>
      </c>
      <c r="H2499" t="s">
        <v>58</v>
      </c>
      <c r="I2499" t="s">
        <v>43</v>
      </c>
      <c r="J2499" t="s">
        <v>8</v>
      </c>
      <c r="K2499" t="s">
        <v>1541</v>
      </c>
      <c r="L2499" t="s">
        <v>3006</v>
      </c>
      <c r="M2499" t="s">
        <v>3007</v>
      </c>
      <c r="N2499">
        <v>0</v>
      </c>
      <c r="O2499" t="s">
        <v>47</v>
      </c>
      <c r="P2499">
        <v>14</v>
      </c>
      <c r="Q2499" t="s">
        <v>194</v>
      </c>
      <c r="R2499" t="s">
        <v>63</v>
      </c>
      <c r="S2499" t="s">
        <v>64</v>
      </c>
      <c r="T2499" t="s">
        <v>208</v>
      </c>
      <c r="U2499" t="s">
        <v>195</v>
      </c>
      <c r="V2499">
        <v>0.6</v>
      </c>
      <c r="W2499" s="1">
        <v>819</v>
      </c>
      <c r="X2499">
        <v>1</v>
      </c>
      <c r="Y2499">
        <v>3.5</v>
      </c>
      <c r="Z2499">
        <v>9</v>
      </c>
      <c r="AA2499">
        <v>0.3888888888888889</v>
      </c>
      <c r="AB2499" s="2">
        <v>0</v>
      </c>
      <c r="AC2499" s="1">
        <v>0</v>
      </c>
      <c r="AD2499" s="7">
        <v>43530</v>
      </c>
      <c r="AE2499" s="7">
        <v>43530</v>
      </c>
      <c r="AF2499">
        <v>0</v>
      </c>
      <c r="AG2499" t="s">
        <v>53</v>
      </c>
      <c r="AH2499" s="2">
        <v>0</v>
      </c>
      <c r="AI2499" s="1">
        <v>0</v>
      </c>
      <c r="AJ2499" s="1">
        <v>0</v>
      </c>
      <c r="AK2499" s="60" t="str">
        <f>+IF(Tabla1[[#This Row],[REQUEST_TY]]="SR MANTENIMIENTO CORRECTIVO", "EMERGENCIA", "OTROS")</f>
        <v>EMERGENCIA</v>
      </c>
      <c r="AL2499" s="6" t="str">
        <f>+_xlfn.IFS(Tabla1[[#This Row],[Veces obj]]&lt;=1,"0-1",Tabla1[[#This Row],[Veces obj]]&lt;=2,"1-2",Tabla1[[#This Row],[Veces obj]]&lt;=3,"2-3",TRUE,"&gt;3")</f>
        <v>0-1</v>
      </c>
      <c r="AM2499" s="60" t="str">
        <f>+_xlfn.IFS(MONTH(Tabla1[[#This Row],[MES]])&lt;=3,"Q1",MONTH(Tabla1[[#This Row],[MES]])&lt;=6,"Q2",MONTH(Tabla1[[#This Row],[MES]])&lt;=9,"Q3",TRUE,"Q4")</f>
        <v>Q1</v>
      </c>
      <c r="AN2499" s="15" t="str">
        <f>+IFERROR(VLOOKUP(Tabla1[[#This Row],[CUENTA]],CTAS[],2,0),"OTROS")</f>
        <v>OTROS</v>
      </c>
      <c r="AP2499" s="15" t="str">
        <f>+IFERROR(VLOOKUP(Tabla1[[#This Row],[EMPLEADO]],IS[],3,0),"OTROS")</f>
        <v>OTROS</v>
      </c>
      <c r="AQ2499" s="15" t="str">
        <f>+IFERROR(VLOOKUP(Tabla1[[#This Row],[EMPLEADO]],IS[[NÓMINA]:[INGENIERO]],2,0),"OTROS")</f>
        <v>OTROS</v>
      </c>
    </row>
    <row r="2500" spans="1:43" x14ac:dyDescent="0.25">
      <c r="A2500" t="s">
        <v>7477</v>
      </c>
      <c r="B2500">
        <v>1</v>
      </c>
      <c r="C2500" t="s">
        <v>8020</v>
      </c>
      <c r="D2500" t="s">
        <v>38</v>
      </c>
      <c r="E2500" t="s">
        <v>113</v>
      </c>
      <c r="F2500" t="s">
        <v>8021</v>
      </c>
      <c r="G2500" s="17" t="s">
        <v>8022</v>
      </c>
      <c r="H2500" t="s">
        <v>253</v>
      </c>
      <c r="I2500" t="s">
        <v>43</v>
      </c>
      <c r="J2500" t="s">
        <v>8</v>
      </c>
      <c r="K2500" t="s">
        <v>125</v>
      </c>
      <c r="L2500" t="s">
        <v>8023</v>
      </c>
      <c r="M2500" t="s">
        <v>358</v>
      </c>
      <c r="N2500">
        <v>0</v>
      </c>
      <c r="O2500" t="s">
        <v>47</v>
      </c>
      <c r="P2500">
        <v>183</v>
      </c>
      <c r="Q2500" t="s">
        <v>48</v>
      </c>
      <c r="R2500" t="s">
        <v>49</v>
      </c>
      <c r="S2500" t="s">
        <v>50</v>
      </c>
      <c r="T2500" t="s">
        <v>51</v>
      </c>
      <c r="U2500" t="s">
        <v>52</v>
      </c>
      <c r="V2500">
        <v>1.05</v>
      </c>
      <c r="W2500" s="1">
        <v>750.75000000000011</v>
      </c>
      <c r="X2500">
        <v>1</v>
      </c>
      <c r="Y2500">
        <v>0.34</v>
      </c>
      <c r="Z2500">
        <v>5</v>
      </c>
      <c r="AA2500">
        <v>6.8000000000000005E-2</v>
      </c>
      <c r="AB2500" s="2">
        <v>0</v>
      </c>
      <c r="AC2500" s="1">
        <v>0</v>
      </c>
      <c r="AD2500" s="7">
        <v>43529</v>
      </c>
      <c r="AE2500" s="7">
        <v>43530</v>
      </c>
      <c r="AF2500">
        <v>1</v>
      </c>
      <c r="AG2500" t="s">
        <v>53</v>
      </c>
      <c r="AH2500" s="2">
        <v>0</v>
      </c>
      <c r="AI2500" s="1">
        <v>0</v>
      </c>
      <c r="AJ2500" s="1">
        <v>0</v>
      </c>
      <c r="AK2500" s="60" t="str">
        <f>+IF(Tabla1[[#This Row],[REQUEST_TY]]="SR MANTENIMIENTO CORRECTIVO", "EMERGENCIA", "OTROS")</f>
        <v>EMERGENCIA</v>
      </c>
      <c r="AL2500" s="6" t="str">
        <f>+_xlfn.IFS(Tabla1[[#This Row],[Veces obj]]&lt;=1,"0-1",Tabla1[[#This Row],[Veces obj]]&lt;=2,"1-2",Tabla1[[#This Row],[Veces obj]]&lt;=3,"2-3",TRUE,"&gt;3")</f>
        <v>0-1</v>
      </c>
      <c r="AM2500" s="60" t="str">
        <f>+_xlfn.IFS(MONTH(Tabla1[[#This Row],[MES]])&lt;=3,"Q1",MONTH(Tabla1[[#This Row],[MES]])&lt;=6,"Q2",MONTH(Tabla1[[#This Row],[MES]])&lt;=9,"Q3",TRUE,"Q4")</f>
        <v>Q1</v>
      </c>
      <c r="AN2500" s="15" t="str">
        <f>+IFERROR(VLOOKUP(Tabla1[[#This Row],[CUENTA]],CTAS[],2,0),"OTROS")</f>
        <v>OTROS</v>
      </c>
      <c r="AP2500" s="15" t="str">
        <f>+IFERROR(VLOOKUP(Tabla1[[#This Row],[EMPLEADO]],IS[],3,0),"OTROS")</f>
        <v>OTROS</v>
      </c>
      <c r="AQ2500" s="15" t="str">
        <f>+IFERROR(VLOOKUP(Tabla1[[#This Row],[EMPLEADO]],IS[[NÓMINA]:[INGENIERO]],2,0),"OTROS")</f>
        <v>OTROS</v>
      </c>
    </row>
    <row r="2501" spans="1:43" x14ac:dyDescent="0.25">
      <c r="A2501" t="s">
        <v>7477</v>
      </c>
      <c r="B2501">
        <v>1</v>
      </c>
      <c r="C2501" t="s">
        <v>8024</v>
      </c>
      <c r="D2501" t="s">
        <v>38</v>
      </c>
      <c r="E2501" t="s">
        <v>1077</v>
      </c>
      <c r="F2501" t="s">
        <v>8025</v>
      </c>
      <c r="G2501" s="17" t="s">
        <v>5253</v>
      </c>
      <c r="H2501" t="s">
        <v>484</v>
      </c>
      <c r="I2501" t="s">
        <v>43</v>
      </c>
      <c r="J2501" t="s">
        <v>8</v>
      </c>
      <c r="K2501" t="s">
        <v>2300</v>
      </c>
      <c r="L2501" t="s">
        <v>2301</v>
      </c>
      <c r="M2501" t="s">
        <v>94</v>
      </c>
      <c r="N2501">
        <v>1</v>
      </c>
      <c r="O2501" t="s">
        <v>47</v>
      </c>
      <c r="P2501">
        <v>27</v>
      </c>
      <c r="Q2501" t="s">
        <v>62</v>
      </c>
      <c r="R2501" t="s">
        <v>63</v>
      </c>
      <c r="S2501" t="s">
        <v>64</v>
      </c>
      <c r="T2501" t="s">
        <v>51</v>
      </c>
      <c r="U2501" t="s">
        <v>65</v>
      </c>
      <c r="V2501">
        <v>0.8</v>
      </c>
      <c r="W2501" s="1">
        <v>0</v>
      </c>
      <c r="X2501">
        <v>1</v>
      </c>
      <c r="Y2501">
        <v>0</v>
      </c>
      <c r="Z2501">
        <v>5</v>
      </c>
      <c r="AA2501">
        <v>0</v>
      </c>
      <c r="AB2501" s="2">
        <v>0</v>
      </c>
      <c r="AC2501" s="1">
        <v>0</v>
      </c>
      <c r="AD2501" s="7">
        <v>43531</v>
      </c>
      <c r="AE2501" s="7">
        <v>43531</v>
      </c>
      <c r="AF2501">
        <v>0</v>
      </c>
      <c r="AG2501" t="s">
        <v>53</v>
      </c>
      <c r="AH2501" s="2">
        <v>0</v>
      </c>
      <c r="AI2501" s="1">
        <v>0</v>
      </c>
      <c r="AJ2501" s="1">
        <v>0</v>
      </c>
      <c r="AK2501" s="60" t="str">
        <f>+IF(Tabla1[[#This Row],[REQUEST_TY]]="SR MANTENIMIENTO CORRECTIVO", "EMERGENCIA", "OTROS")</f>
        <v>EMERGENCIA</v>
      </c>
      <c r="AL2501" s="6" t="str">
        <f>+_xlfn.IFS(Tabla1[[#This Row],[Veces obj]]&lt;=1,"0-1",Tabla1[[#This Row],[Veces obj]]&lt;=2,"1-2",Tabla1[[#This Row],[Veces obj]]&lt;=3,"2-3",TRUE,"&gt;3")</f>
        <v>0-1</v>
      </c>
      <c r="AM2501" s="60" t="str">
        <f>+_xlfn.IFS(MONTH(Tabla1[[#This Row],[MES]])&lt;=3,"Q1",MONTH(Tabla1[[#This Row],[MES]])&lt;=6,"Q2",MONTH(Tabla1[[#This Row],[MES]])&lt;=9,"Q3",TRUE,"Q4")</f>
        <v>Q1</v>
      </c>
      <c r="AN2501" s="15" t="str">
        <f>+IFERROR(VLOOKUP(Tabla1[[#This Row],[CUENTA]],CTAS[],2,0),"OTROS")</f>
        <v>OTROS</v>
      </c>
      <c r="AP2501" s="15" t="str">
        <f>+IFERROR(VLOOKUP(Tabla1[[#This Row],[EMPLEADO]],IS[],3,0),"OTROS")</f>
        <v>OTROS</v>
      </c>
      <c r="AQ2501" s="15" t="str">
        <f>+IFERROR(VLOOKUP(Tabla1[[#This Row],[EMPLEADO]],IS[[NÓMINA]:[INGENIERO]],2,0),"OTROS")</f>
        <v>OTROS</v>
      </c>
    </row>
    <row r="2502" spans="1:43" x14ac:dyDescent="0.25">
      <c r="A2502" t="s">
        <v>7477</v>
      </c>
      <c r="B2502">
        <v>1</v>
      </c>
      <c r="C2502" t="s">
        <v>8026</v>
      </c>
      <c r="D2502" t="s">
        <v>38</v>
      </c>
      <c r="E2502" t="s">
        <v>725</v>
      </c>
      <c r="F2502" t="s">
        <v>8027</v>
      </c>
      <c r="G2502" s="17" t="s">
        <v>8028</v>
      </c>
      <c r="H2502" t="s">
        <v>868</v>
      </c>
      <c r="I2502" t="s">
        <v>43</v>
      </c>
      <c r="J2502" t="s">
        <v>8</v>
      </c>
      <c r="K2502" t="s">
        <v>59</v>
      </c>
      <c r="L2502" t="s">
        <v>2577</v>
      </c>
      <c r="M2502" t="s">
        <v>2578</v>
      </c>
      <c r="N2502">
        <v>1</v>
      </c>
      <c r="O2502" t="s">
        <v>47</v>
      </c>
      <c r="P2502">
        <v>259</v>
      </c>
      <c r="Q2502" t="s">
        <v>48</v>
      </c>
      <c r="R2502" t="s">
        <v>223</v>
      </c>
      <c r="S2502" t="s">
        <v>139</v>
      </c>
      <c r="T2502" t="s">
        <v>51</v>
      </c>
      <c r="U2502" t="s">
        <v>353</v>
      </c>
      <c r="V2502">
        <v>1.1499999999999999</v>
      </c>
      <c r="W2502" s="1">
        <v>0</v>
      </c>
      <c r="X2502">
        <v>1</v>
      </c>
      <c r="Y2502">
        <v>1.25</v>
      </c>
      <c r="Z2502">
        <v>4</v>
      </c>
      <c r="AA2502">
        <v>0.3125</v>
      </c>
      <c r="AB2502" s="2">
        <v>0</v>
      </c>
      <c r="AC2502" s="1">
        <v>0</v>
      </c>
      <c r="AD2502" s="7">
        <v>43529</v>
      </c>
      <c r="AE2502" s="7">
        <v>43530</v>
      </c>
      <c r="AF2502">
        <v>1</v>
      </c>
      <c r="AG2502" t="s">
        <v>53</v>
      </c>
      <c r="AH2502" s="2">
        <v>0</v>
      </c>
      <c r="AI2502" s="1">
        <v>0</v>
      </c>
      <c r="AJ2502" s="1">
        <v>0</v>
      </c>
      <c r="AK2502" s="60" t="str">
        <f>+IF(Tabla1[[#This Row],[REQUEST_TY]]="SR MANTENIMIENTO CORRECTIVO", "EMERGENCIA", "OTROS")</f>
        <v>EMERGENCIA</v>
      </c>
      <c r="AL2502" s="6" t="str">
        <f>+_xlfn.IFS(Tabla1[[#This Row],[Veces obj]]&lt;=1,"0-1",Tabla1[[#This Row],[Veces obj]]&lt;=2,"1-2",Tabla1[[#This Row],[Veces obj]]&lt;=3,"2-3",TRUE,"&gt;3")</f>
        <v>0-1</v>
      </c>
      <c r="AM2502" s="60" t="str">
        <f>+_xlfn.IFS(MONTH(Tabla1[[#This Row],[MES]])&lt;=3,"Q1",MONTH(Tabla1[[#This Row],[MES]])&lt;=6,"Q2",MONTH(Tabla1[[#This Row],[MES]])&lt;=9,"Q3",TRUE,"Q4")</f>
        <v>Q1</v>
      </c>
      <c r="AN2502" s="15" t="str">
        <f>+IFERROR(VLOOKUP(Tabla1[[#This Row],[CUENTA]],CTAS[],2,0),"OTROS")</f>
        <v>OTROS</v>
      </c>
      <c r="AP2502" s="15" t="str">
        <f>+IFERROR(VLOOKUP(Tabla1[[#This Row],[EMPLEADO]],IS[],3,0),"OTROS")</f>
        <v>OTROS</v>
      </c>
      <c r="AQ2502" s="15" t="str">
        <f>+IFERROR(VLOOKUP(Tabla1[[#This Row],[EMPLEADO]],IS[[NÓMINA]:[INGENIERO]],2,0),"OTROS")</f>
        <v>OTROS</v>
      </c>
    </row>
    <row r="2503" spans="1:43" x14ac:dyDescent="0.25">
      <c r="A2503" t="s">
        <v>7477</v>
      </c>
      <c r="B2503">
        <v>1</v>
      </c>
      <c r="C2503" t="s">
        <v>8029</v>
      </c>
      <c r="D2503" t="s">
        <v>38</v>
      </c>
      <c r="E2503" t="s">
        <v>133</v>
      </c>
      <c r="F2503" t="s">
        <v>8030</v>
      </c>
      <c r="G2503" s="17" t="s">
        <v>4997</v>
      </c>
      <c r="H2503" t="s">
        <v>136</v>
      </c>
      <c r="I2503" t="s">
        <v>43</v>
      </c>
      <c r="J2503" t="s">
        <v>8</v>
      </c>
      <c r="K2503" t="s">
        <v>59</v>
      </c>
      <c r="L2503" t="s">
        <v>1495</v>
      </c>
      <c r="M2503" t="s">
        <v>1496</v>
      </c>
      <c r="N2503">
        <v>0</v>
      </c>
      <c r="O2503" t="s">
        <v>47</v>
      </c>
      <c r="P2503">
        <v>12</v>
      </c>
      <c r="Q2503" t="s">
        <v>194</v>
      </c>
      <c r="R2503" t="s">
        <v>138</v>
      </c>
      <c r="S2503" t="s">
        <v>139</v>
      </c>
      <c r="T2503" t="s">
        <v>51</v>
      </c>
      <c r="U2503" t="s">
        <v>224</v>
      </c>
      <c r="V2503">
        <v>0.8</v>
      </c>
      <c r="W2503" s="1">
        <v>1258.4000000000003</v>
      </c>
      <c r="X2503">
        <v>1</v>
      </c>
      <c r="Y2503">
        <v>1.93</v>
      </c>
      <c r="Z2503">
        <v>4</v>
      </c>
      <c r="AA2503">
        <v>0.48249999999999998</v>
      </c>
      <c r="AB2503" s="2">
        <v>0</v>
      </c>
      <c r="AC2503" s="1">
        <v>0</v>
      </c>
      <c r="AD2503" s="7">
        <v>43532</v>
      </c>
      <c r="AE2503" s="7">
        <v>43532</v>
      </c>
      <c r="AF2503">
        <v>0</v>
      </c>
      <c r="AG2503" t="s">
        <v>53</v>
      </c>
      <c r="AH2503" s="2">
        <v>0</v>
      </c>
      <c r="AI2503" s="1">
        <v>0</v>
      </c>
      <c r="AJ2503" s="1">
        <v>0</v>
      </c>
      <c r="AK2503" s="60" t="str">
        <f>+IF(Tabla1[[#This Row],[REQUEST_TY]]="SR MANTENIMIENTO CORRECTIVO", "EMERGENCIA", "OTROS")</f>
        <v>EMERGENCIA</v>
      </c>
      <c r="AL2503" s="6" t="str">
        <f>+_xlfn.IFS(Tabla1[[#This Row],[Veces obj]]&lt;=1,"0-1",Tabla1[[#This Row],[Veces obj]]&lt;=2,"1-2",Tabla1[[#This Row],[Veces obj]]&lt;=3,"2-3",TRUE,"&gt;3")</f>
        <v>0-1</v>
      </c>
      <c r="AM2503" s="60" t="str">
        <f>+_xlfn.IFS(MONTH(Tabla1[[#This Row],[MES]])&lt;=3,"Q1",MONTH(Tabla1[[#This Row],[MES]])&lt;=6,"Q2",MONTH(Tabla1[[#This Row],[MES]])&lt;=9,"Q3",TRUE,"Q4")</f>
        <v>Q1</v>
      </c>
      <c r="AN2503" s="15" t="str">
        <f>+IFERROR(VLOOKUP(Tabla1[[#This Row],[CUENTA]],CTAS[],2,0),"OTROS")</f>
        <v>OTROS</v>
      </c>
      <c r="AP2503" s="15" t="str">
        <f>+IFERROR(VLOOKUP(Tabla1[[#This Row],[EMPLEADO]],IS[],3,0),"OTROS")</f>
        <v>OTROS</v>
      </c>
      <c r="AQ2503" s="15" t="str">
        <f>+IFERROR(VLOOKUP(Tabla1[[#This Row],[EMPLEADO]],IS[[NÓMINA]:[INGENIERO]],2,0),"OTROS")</f>
        <v>OTROS</v>
      </c>
    </row>
    <row r="2504" spans="1:43" x14ac:dyDescent="0.25">
      <c r="A2504" t="s">
        <v>7477</v>
      </c>
      <c r="B2504">
        <v>1</v>
      </c>
      <c r="C2504" t="s">
        <v>8031</v>
      </c>
      <c r="D2504" t="s">
        <v>38</v>
      </c>
      <c r="E2504" t="s">
        <v>39</v>
      </c>
      <c r="F2504" t="s">
        <v>8032</v>
      </c>
      <c r="G2504" s="17" t="s">
        <v>8033</v>
      </c>
      <c r="H2504" t="s">
        <v>868</v>
      </c>
      <c r="I2504" t="s">
        <v>43</v>
      </c>
      <c r="J2504" t="s">
        <v>8</v>
      </c>
      <c r="K2504" t="s">
        <v>1848</v>
      </c>
      <c r="L2504" t="s">
        <v>8034</v>
      </c>
      <c r="M2504" t="s">
        <v>8035</v>
      </c>
      <c r="N2504">
        <v>1</v>
      </c>
      <c r="O2504" t="s">
        <v>47</v>
      </c>
      <c r="P2504">
        <v>2651</v>
      </c>
      <c r="Q2504" t="s">
        <v>48</v>
      </c>
      <c r="R2504" t="s">
        <v>49</v>
      </c>
      <c r="S2504" t="s">
        <v>50</v>
      </c>
      <c r="T2504" t="s">
        <v>51</v>
      </c>
      <c r="U2504" t="s">
        <v>52</v>
      </c>
      <c r="V2504">
        <v>1.05</v>
      </c>
      <c r="W2504" s="1">
        <v>0</v>
      </c>
      <c r="X2504">
        <v>1</v>
      </c>
      <c r="Y2504">
        <v>1.92</v>
      </c>
      <c r="Z2504">
        <v>5</v>
      </c>
      <c r="AA2504">
        <v>0.38400000000000001</v>
      </c>
      <c r="AB2504" s="2">
        <v>0</v>
      </c>
      <c r="AC2504" s="1">
        <v>0</v>
      </c>
      <c r="AD2504" s="7">
        <v>43530</v>
      </c>
      <c r="AE2504" s="7">
        <v>43530</v>
      </c>
      <c r="AF2504">
        <v>0</v>
      </c>
      <c r="AG2504" t="s">
        <v>53</v>
      </c>
      <c r="AH2504" s="2">
        <v>0</v>
      </c>
      <c r="AI2504" s="1">
        <v>0</v>
      </c>
      <c r="AJ2504" s="1">
        <v>0</v>
      </c>
      <c r="AK2504" s="60" t="str">
        <f>+IF(Tabla1[[#This Row],[REQUEST_TY]]="SR MANTENIMIENTO CORRECTIVO", "EMERGENCIA", "OTROS")</f>
        <v>EMERGENCIA</v>
      </c>
      <c r="AL2504" s="6" t="str">
        <f>+_xlfn.IFS(Tabla1[[#This Row],[Veces obj]]&lt;=1,"0-1",Tabla1[[#This Row],[Veces obj]]&lt;=2,"1-2",Tabla1[[#This Row],[Veces obj]]&lt;=3,"2-3",TRUE,"&gt;3")</f>
        <v>0-1</v>
      </c>
      <c r="AM2504" s="60" t="str">
        <f>+_xlfn.IFS(MONTH(Tabla1[[#This Row],[MES]])&lt;=3,"Q1",MONTH(Tabla1[[#This Row],[MES]])&lt;=6,"Q2",MONTH(Tabla1[[#This Row],[MES]])&lt;=9,"Q3",TRUE,"Q4")</f>
        <v>Q1</v>
      </c>
      <c r="AN2504" s="15" t="str">
        <f>+IFERROR(VLOOKUP(Tabla1[[#This Row],[CUENTA]],CTAS[],2,0),"OTROS")</f>
        <v>OTROS</v>
      </c>
      <c r="AP2504" s="15" t="str">
        <f>+IFERROR(VLOOKUP(Tabla1[[#This Row],[EMPLEADO]],IS[],3,0),"OTROS")</f>
        <v>OTROS</v>
      </c>
      <c r="AQ2504" s="15" t="str">
        <f>+IFERROR(VLOOKUP(Tabla1[[#This Row],[EMPLEADO]],IS[[NÓMINA]:[INGENIERO]],2,0),"OTROS")</f>
        <v>OTROS</v>
      </c>
    </row>
    <row r="2505" spans="1:43" x14ac:dyDescent="0.25">
      <c r="A2505" t="s">
        <v>7477</v>
      </c>
      <c r="B2505">
        <v>1</v>
      </c>
      <c r="C2505" t="s">
        <v>8036</v>
      </c>
      <c r="D2505" t="s">
        <v>38</v>
      </c>
      <c r="E2505" t="s">
        <v>8037</v>
      </c>
      <c r="F2505" t="s">
        <v>8038</v>
      </c>
      <c r="G2505" s="17" t="s">
        <v>8039</v>
      </c>
      <c r="H2505" t="s">
        <v>592</v>
      </c>
      <c r="I2505" t="s">
        <v>43</v>
      </c>
      <c r="J2505" t="s">
        <v>8</v>
      </c>
      <c r="K2505" t="s">
        <v>8040</v>
      </c>
      <c r="L2505" t="s">
        <v>8041</v>
      </c>
      <c r="M2505" t="s">
        <v>119</v>
      </c>
      <c r="N2505">
        <v>0</v>
      </c>
      <c r="O2505" t="s">
        <v>47</v>
      </c>
      <c r="P2505">
        <v>2651</v>
      </c>
      <c r="Q2505" t="s">
        <v>48</v>
      </c>
      <c r="R2505" t="s">
        <v>242</v>
      </c>
      <c r="S2505" t="s">
        <v>64</v>
      </c>
      <c r="T2505" t="s">
        <v>51</v>
      </c>
      <c r="U2505" t="s">
        <v>96</v>
      </c>
      <c r="V2505">
        <v>1.1000000000000001</v>
      </c>
      <c r="W2505" s="1">
        <v>1501.5000000000002</v>
      </c>
      <c r="X2505">
        <v>1</v>
      </c>
      <c r="Y2505">
        <v>1.43</v>
      </c>
      <c r="Z2505">
        <v>5</v>
      </c>
      <c r="AA2505">
        <v>0.28599999999999998</v>
      </c>
      <c r="AB2505" s="2">
        <v>0</v>
      </c>
      <c r="AC2505" s="1">
        <v>0</v>
      </c>
      <c r="AD2505" s="7">
        <v>43531</v>
      </c>
      <c r="AE2505" s="7">
        <v>43532</v>
      </c>
      <c r="AF2505">
        <v>1</v>
      </c>
      <c r="AG2505" t="s">
        <v>53</v>
      </c>
      <c r="AH2505" s="2">
        <v>0</v>
      </c>
      <c r="AI2505" s="1">
        <v>0</v>
      </c>
      <c r="AJ2505" s="1">
        <v>0</v>
      </c>
      <c r="AK2505" s="60" t="str">
        <f>+IF(Tabla1[[#This Row],[REQUEST_TY]]="SR MANTENIMIENTO CORRECTIVO", "EMERGENCIA", "OTROS")</f>
        <v>EMERGENCIA</v>
      </c>
      <c r="AL2505" s="6" t="str">
        <f>+_xlfn.IFS(Tabla1[[#This Row],[Veces obj]]&lt;=1,"0-1",Tabla1[[#This Row],[Veces obj]]&lt;=2,"1-2",Tabla1[[#This Row],[Veces obj]]&lt;=3,"2-3",TRUE,"&gt;3")</f>
        <v>0-1</v>
      </c>
      <c r="AM2505" s="60" t="str">
        <f>+_xlfn.IFS(MONTH(Tabla1[[#This Row],[MES]])&lt;=3,"Q1",MONTH(Tabla1[[#This Row],[MES]])&lt;=6,"Q2",MONTH(Tabla1[[#This Row],[MES]])&lt;=9,"Q3",TRUE,"Q4")</f>
        <v>Q1</v>
      </c>
      <c r="AN2505" s="15" t="str">
        <f>+IFERROR(VLOOKUP(Tabla1[[#This Row],[CUENTA]],CTAS[],2,0),"OTROS")</f>
        <v>OTROS</v>
      </c>
      <c r="AP2505" s="15" t="str">
        <f>+IFERROR(VLOOKUP(Tabla1[[#This Row],[EMPLEADO]],IS[],3,0),"OTROS")</f>
        <v>CHIHUAHUA</v>
      </c>
      <c r="AQ2505" s="15" t="str">
        <f>+IFERROR(VLOOKUP(Tabla1[[#This Row],[EMPLEADO]],IS[[NÓMINA]:[INGENIERO]],2,0),"OTROS")</f>
        <v>VICTOR MENDEZ</v>
      </c>
    </row>
    <row r="2506" spans="1:43" x14ac:dyDescent="0.25">
      <c r="A2506" t="s">
        <v>7477</v>
      </c>
      <c r="B2506">
        <v>1</v>
      </c>
      <c r="C2506" t="s">
        <v>8042</v>
      </c>
      <c r="D2506" t="s">
        <v>38</v>
      </c>
      <c r="E2506" t="s">
        <v>176</v>
      </c>
      <c r="F2506" t="s">
        <v>8043</v>
      </c>
      <c r="G2506" s="17" t="s">
        <v>8044</v>
      </c>
      <c r="H2506" t="s">
        <v>163</v>
      </c>
      <c r="I2506" t="s">
        <v>43</v>
      </c>
      <c r="J2506" t="s">
        <v>8</v>
      </c>
      <c r="K2506" t="s">
        <v>8045</v>
      </c>
      <c r="L2506" t="s">
        <v>8046</v>
      </c>
      <c r="M2506" t="s">
        <v>119</v>
      </c>
      <c r="N2506">
        <v>0</v>
      </c>
      <c r="O2506" t="s">
        <v>47</v>
      </c>
      <c r="P2506">
        <v>378</v>
      </c>
      <c r="Q2506" t="s">
        <v>48</v>
      </c>
      <c r="R2506" t="s">
        <v>49</v>
      </c>
      <c r="S2506" t="s">
        <v>50</v>
      </c>
      <c r="T2506" t="s">
        <v>51</v>
      </c>
      <c r="U2506" t="s">
        <v>52</v>
      </c>
      <c r="V2506">
        <v>1.05</v>
      </c>
      <c r="W2506" s="1">
        <v>750.75000000000011</v>
      </c>
      <c r="X2506">
        <v>1</v>
      </c>
      <c r="Y2506">
        <v>1.5</v>
      </c>
      <c r="Z2506">
        <v>5</v>
      </c>
      <c r="AA2506">
        <v>0.3</v>
      </c>
      <c r="AB2506" s="2">
        <v>0</v>
      </c>
      <c r="AC2506" s="1">
        <v>0</v>
      </c>
      <c r="AD2506" s="7">
        <v>43530</v>
      </c>
      <c r="AE2506" s="7">
        <v>43530</v>
      </c>
      <c r="AF2506">
        <v>0</v>
      </c>
      <c r="AG2506" t="s">
        <v>53</v>
      </c>
      <c r="AH2506" s="2">
        <v>0</v>
      </c>
      <c r="AI2506" s="1">
        <v>0</v>
      </c>
      <c r="AJ2506" s="1">
        <v>0</v>
      </c>
      <c r="AK2506" s="60" t="str">
        <f>+IF(Tabla1[[#This Row],[REQUEST_TY]]="SR MANTENIMIENTO CORRECTIVO", "EMERGENCIA", "OTROS")</f>
        <v>EMERGENCIA</v>
      </c>
      <c r="AL2506" s="6" t="str">
        <f>+_xlfn.IFS(Tabla1[[#This Row],[Veces obj]]&lt;=1,"0-1",Tabla1[[#This Row],[Veces obj]]&lt;=2,"1-2",Tabla1[[#This Row],[Veces obj]]&lt;=3,"2-3",TRUE,"&gt;3")</f>
        <v>0-1</v>
      </c>
      <c r="AM2506" s="60" t="str">
        <f>+_xlfn.IFS(MONTH(Tabla1[[#This Row],[MES]])&lt;=3,"Q1",MONTH(Tabla1[[#This Row],[MES]])&lt;=6,"Q2",MONTH(Tabla1[[#This Row],[MES]])&lt;=9,"Q3",TRUE,"Q4")</f>
        <v>Q1</v>
      </c>
      <c r="AN2506" s="15" t="str">
        <f>+IFERROR(VLOOKUP(Tabla1[[#This Row],[CUENTA]],CTAS[],2,0),"OTROS")</f>
        <v>OTROS</v>
      </c>
      <c r="AP2506" s="15" t="str">
        <f>+IFERROR(VLOOKUP(Tabla1[[#This Row],[EMPLEADO]],IS[],3,0),"OTROS")</f>
        <v>CHIHUAHUA</v>
      </c>
      <c r="AQ2506" s="15" t="str">
        <f>+IFERROR(VLOOKUP(Tabla1[[#This Row],[EMPLEADO]],IS[[NÓMINA]:[INGENIERO]],2,0),"OTROS")</f>
        <v>LUIS EDUARDO MUÑOZ</v>
      </c>
    </row>
    <row r="2507" spans="1:43" x14ac:dyDescent="0.25">
      <c r="A2507" t="s">
        <v>7477</v>
      </c>
      <c r="B2507">
        <v>1</v>
      </c>
      <c r="C2507" t="s">
        <v>8047</v>
      </c>
      <c r="D2507" t="s">
        <v>38</v>
      </c>
      <c r="E2507" t="s">
        <v>39</v>
      </c>
      <c r="F2507" t="s">
        <v>8048</v>
      </c>
      <c r="G2507" s="17" t="s">
        <v>8049</v>
      </c>
      <c r="H2507" t="s">
        <v>42</v>
      </c>
      <c r="I2507" t="s">
        <v>43</v>
      </c>
      <c r="J2507" t="s">
        <v>8</v>
      </c>
      <c r="K2507" t="s">
        <v>44</v>
      </c>
      <c r="L2507" t="s">
        <v>2134</v>
      </c>
      <c r="M2507" t="s">
        <v>131</v>
      </c>
      <c r="N2507">
        <v>1</v>
      </c>
      <c r="O2507" t="s">
        <v>47</v>
      </c>
      <c r="P2507">
        <v>2651</v>
      </c>
      <c r="Q2507" t="s">
        <v>48</v>
      </c>
      <c r="R2507" t="s">
        <v>49</v>
      </c>
      <c r="S2507" t="s">
        <v>50</v>
      </c>
      <c r="T2507" t="s">
        <v>51</v>
      </c>
      <c r="U2507" t="s">
        <v>52</v>
      </c>
      <c r="V2507">
        <v>1.05</v>
      </c>
      <c r="W2507" s="1">
        <v>0</v>
      </c>
      <c r="X2507">
        <v>1</v>
      </c>
      <c r="Y2507">
        <v>0.56999999999999995</v>
      </c>
      <c r="Z2507">
        <v>5</v>
      </c>
      <c r="AA2507">
        <v>0.11399999999999999</v>
      </c>
      <c r="AB2507" s="2">
        <v>0</v>
      </c>
      <c r="AC2507" s="1">
        <v>0</v>
      </c>
      <c r="AD2507" s="7">
        <v>43529</v>
      </c>
      <c r="AE2507" s="7">
        <v>43530</v>
      </c>
      <c r="AF2507">
        <v>1</v>
      </c>
      <c r="AG2507" t="s">
        <v>53</v>
      </c>
      <c r="AH2507" s="2">
        <v>0</v>
      </c>
      <c r="AI2507" s="1">
        <v>0</v>
      </c>
      <c r="AJ2507" s="1">
        <v>0</v>
      </c>
      <c r="AK2507" s="60" t="str">
        <f>+IF(Tabla1[[#This Row],[REQUEST_TY]]="SR MANTENIMIENTO CORRECTIVO", "EMERGENCIA", "OTROS")</f>
        <v>EMERGENCIA</v>
      </c>
      <c r="AL2507" s="6" t="str">
        <f>+_xlfn.IFS(Tabla1[[#This Row],[Veces obj]]&lt;=1,"0-1",Tabla1[[#This Row],[Veces obj]]&lt;=2,"1-2",Tabla1[[#This Row],[Veces obj]]&lt;=3,"2-3",TRUE,"&gt;3")</f>
        <v>0-1</v>
      </c>
      <c r="AM2507" s="60" t="str">
        <f>+_xlfn.IFS(MONTH(Tabla1[[#This Row],[MES]])&lt;=3,"Q1",MONTH(Tabla1[[#This Row],[MES]])&lt;=6,"Q2",MONTH(Tabla1[[#This Row],[MES]])&lt;=9,"Q3",TRUE,"Q4")</f>
        <v>Q1</v>
      </c>
      <c r="AN2507" s="15" t="str">
        <f>+IFERROR(VLOOKUP(Tabla1[[#This Row],[CUENTA]],CTAS[],2,0),"OTROS")</f>
        <v>OTROS</v>
      </c>
      <c r="AP2507" s="15" t="str">
        <f>+IFERROR(VLOOKUP(Tabla1[[#This Row],[EMPLEADO]],IS[],3,0),"OTROS")</f>
        <v>OTROS</v>
      </c>
      <c r="AQ2507" s="15" t="str">
        <f>+IFERROR(VLOOKUP(Tabla1[[#This Row],[EMPLEADO]],IS[[NÓMINA]:[INGENIERO]],2,0),"OTROS")</f>
        <v>OTROS</v>
      </c>
    </row>
    <row r="2508" spans="1:43" x14ac:dyDescent="0.25">
      <c r="A2508" t="s">
        <v>7477</v>
      </c>
      <c r="B2508">
        <v>1</v>
      </c>
      <c r="C2508" t="s">
        <v>8050</v>
      </c>
      <c r="D2508" t="s">
        <v>38</v>
      </c>
      <c r="E2508" t="s">
        <v>133</v>
      </c>
      <c r="F2508" t="s">
        <v>8051</v>
      </c>
      <c r="G2508" s="17" t="s">
        <v>862</v>
      </c>
      <c r="H2508" t="s">
        <v>253</v>
      </c>
      <c r="I2508" t="s">
        <v>43</v>
      </c>
      <c r="J2508" t="s">
        <v>8</v>
      </c>
      <c r="K2508" t="s">
        <v>59</v>
      </c>
      <c r="L2508" t="s">
        <v>863</v>
      </c>
      <c r="M2508" t="s">
        <v>358</v>
      </c>
      <c r="N2508">
        <v>0</v>
      </c>
      <c r="O2508" t="s">
        <v>47</v>
      </c>
      <c r="P2508">
        <v>28</v>
      </c>
      <c r="Q2508" t="s">
        <v>62</v>
      </c>
      <c r="R2508" t="s">
        <v>138</v>
      </c>
      <c r="S2508" t="s">
        <v>139</v>
      </c>
      <c r="T2508" t="s">
        <v>51</v>
      </c>
      <c r="U2508" t="s">
        <v>262</v>
      </c>
      <c r="V2508">
        <v>1.05</v>
      </c>
      <c r="W2508" s="1">
        <v>1651.6500000000003</v>
      </c>
      <c r="X2508">
        <v>1</v>
      </c>
      <c r="Y2508">
        <v>0.85</v>
      </c>
      <c r="Z2508">
        <v>4</v>
      </c>
      <c r="AA2508">
        <v>0.21249999999999999</v>
      </c>
      <c r="AB2508" s="2">
        <v>0</v>
      </c>
      <c r="AC2508" s="1">
        <v>0</v>
      </c>
      <c r="AD2508" s="7">
        <v>43530</v>
      </c>
      <c r="AE2508" s="7">
        <v>43530</v>
      </c>
      <c r="AF2508">
        <v>0</v>
      </c>
      <c r="AG2508" t="s">
        <v>53</v>
      </c>
      <c r="AH2508" s="2">
        <v>0</v>
      </c>
      <c r="AI2508" s="1">
        <v>0</v>
      </c>
      <c r="AJ2508" s="1">
        <v>0</v>
      </c>
      <c r="AK2508" s="60" t="str">
        <f>+IF(Tabla1[[#This Row],[REQUEST_TY]]="SR MANTENIMIENTO CORRECTIVO", "EMERGENCIA", "OTROS")</f>
        <v>EMERGENCIA</v>
      </c>
      <c r="AL2508" s="6" t="str">
        <f>+_xlfn.IFS(Tabla1[[#This Row],[Veces obj]]&lt;=1,"0-1",Tabla1[[#This Row],[Veces obj]]&lt;=2,"1-2",Tabla1[[#This Row],[Veces obj]]&lt;=3,"2-3",TRUE,"&gt;3")</f>
        <v>0-1</v>
      </c>
      <c r="AM2508" s="60" t="str">
        <f>+_xlfn.IFS(MONTH(Tabla1[[#This Row],[MES]])&lt;=3,"Q1",MONTH(Tabla1[[#This Row],[MES]])&lt;=6,"Q2",MONTH(Tabla1[[#This Row],[MES]])&lt;=9,"Q3",TRUE,"Q4")</f>
        <v>Q1</v>
      </c>
      <c r="AN2508" s="15" t="str">
        <f>+IFERROR(VLOOKUP(Tabla1[[#This Row],[CUENTA]],CTAS[],2,0),"OTROS")</f>
        <v>OTROS</v>
      </c>
      <c r="AP2508" s="15" t="str">
        <f>+IFERROR(VLOOKUP(Tabla1[[#This Row],[EMPLEADO]],IS[],3,0),"OTROS")</f>
        <v>OTROS</v>
      </c>
      <c r="AQ2508" s="15" t="str">
        <f>+IFERROR(VLOOKUP(Tabla1[[#This Row],[EMPLEADO]],IS[[NÓMINA]:[INGENIERO]],2,0),"OTROS")</f>
        <v>OTROS</v>
      </c>
    </row>
    <row r="2509" spans="1:43" x14ac:dyDescent="0.25">
      <c r="A2509" t="s">
        <v>7477</v>
      </c>
      <c r="B2509">
        <v>1</v>
      </c>
      <c r="C2509" t="s">
        <v>8052</v>
      </c>
      <c r="D2509" t="s">
        <v>38</v>
      </c>
      <c r="E2509" t="s">
        <v>133</v>
      </c>
      <c r="F2509" t="s">
        <v>8053</v>
      </c>
      <c r="G2509" s="17" t="s">
        <v>1351</v>
      </c>
      <c r="H2509" t="s">
        <v>253</v>
      </c>
      <c r="I2509" t="s">
        <v>43</v>
      </c>
      <c r="J2509" t="s">
        <v>8</v>
      </c>
      <c r="K2509" t="s">
        <v>59</v>
      </c>
      <c r="L2509" t="s">
        <v>863</v>
      </c>
      <c r="M2509" t="s">
        <v>358</v>
      </c>
      <c r="N2509">
        <v>0</v>
      </c>
      <c r="O2509" t="s">
        <v>47</v>
      </c>
      <c r="P2509">
        <v>15</v>
      </c>
      <c r="Q2509" t="s">
        <v>194</v>
      </c>
      <c r="R2509" t="s">
        <v>138</v>
      </c>
      <c r="S2509" t="s">
        <v>139</v>
      </c>
      <c r="T2509" t="s">
        <v>51</v>
      </c>
      <c r="U2509" t="s">
        <v>224</v>
      </c>
      <c r="V2509">
        <v>0.8</v>
      </c>
      <c r="W2509" s="1">
        <v>1258.4000000000003</v>
      </c>
      <c r="X2509">
        <v>1</v>
      </c>
      <c r="Y2509">
        <v>0.9</v>
      </c>
      <c r="Z2509">
        <v>4</v>
      </c>
      <c r="AA2509">
        <v>0.22500000000000001</v>
      </c>
      <c r="AB2509" s="2">
        <v>0</v>
      </c>
      <c r="AC2509" s="1">
        <v>0</v>
      </c>
      <c r="AD2509" s="7">
        <v>43530</v>
      </c>
      <c r="AE2509" s="7">
        <v>43530</v>
      </c>
      <c r="AF2509">
        <v>0</v>
      </c>
      <c r="AG2509" t="s">
        <v>53</v>
      </c>
      <c r="AH2509" s="2">
        <v>0</v>
      </c>
      <c r="AI2509" s="1">
        <v>0</v>
      </c>
      <c r="AJ2509" s="1">
        <v>0</v>
      </c>
      <c r="AK2509" s="60" t="str">
        <f>+IF(Tabla1[[#This Row],[REQUEST_TY]]="SR MANTENIMIENTO CORRECTIVO", "EMERGENCIA", "OTROS")</f>
        <v>EMERGENCIA</v>
      </c>
      <c r="AL2509" s="6" t="str">
        <f>+_xlfn.IFS(Tabla1[[#This Row],[Veces obj]]&lt;=1,"0-1",Tabla1[[#This Row],[Veces obj]]&lt;=2,"1-2",Tabla1[[#This Row],[Veces obj]]&lt;=3,"2-3",TRUE,"&gt;3")</f>
        <v>0-1</v>
      </c>
      <c r="AM2509" s="60" t="str">
        <f>+_xlfn.IFS(MONTH(Tabla1[[#This Row],[MES]])&lt;=3,"Q1",MONTH(Tabla1[[#This Row],[MES]])&lt;=6,"Q2",MONTH(Tabla1[[#This Row],[MES]])&lt;=9,"Q3",TRUE,"Q4")</f>
        <v>Q1</v>
      </c>
      <c r="AN2509" s="15" t="str">
        <f>+IFERROR(VLOOKUP(Tabla1[[#This Row],[CUENTA]],CTAS[],2,0),"OTROS")</f>
        <v>OTROS</v>
      </c>
      <c r="AP2509" s="15" t="str">
        <f>+IFERROR(VLOOKUP(Tabla1[[#This Row],[EMPLEADO]],IS[],3,0),"OTROS")</f>
        <v>OTROS</v>
      </c>
      <c r="AQ2509" s="15" t="str">
        <f>+IFERROR(VLOOKUP(Tabla1[[#This Row],[EMPLEADO]],IS[[NÓMINA]:[INGENIERO]],2,0),"OTROS")</f>
        <v>OTROS</v>
      </c>
    </row>
    <row r="2510" spans="1:43" x14ac:dyDescent="0.25">
      <c r="A2510" t="s">
        <v>7477</v>
      </c>
      <c r="B2510">
        <v>1</v>
      </c>
      <c r="C2510" t="s">
        <v>8054</v>
      </c>
      <c r="D2510" t="s">
        <v>38</v>
      </c>
      <c r="E2510" t="s">
        <v>133</v>
      </c>
      <c r="F2510" t="s">
        <v>8055</v>
      </c>
      <c r="G2510" s="17" t="s">
        <v>8056</v>
      </c>
      <c r="H2510" t="s">
        <v>253</v>
      </c>
      <c r="I2510" t="s">
        <v>43</v>
      </c>
      <c r="J2510" t="s">
        <v>8</v>
      </c>
      <c r="K2510" t="s">
        <v>59</v>
      </c>
      <c r="L2510" t="s">
        <v>863</v>
      </c>
      <c r="M2510" t="s">
        <v>358</v>
      </c>
      <c r="N2510">
        <v>0</v>
      </c>
      <c r="O2510" t="s">
        <v>47</v>
      </c>
      <c r="P2510">
        <v>151</v>
      </c>
      <c r="Q2510" t="s">
        <v>48</v>
      </c>
      <c r="R2510" t="s">
        <v>138</v>
      </c>
      <c r="S2510" t="s">
        <v>139</v>
      </c>
      <c r="T2510" t="s">
        <v>51</v>
      </c>
      <c r="U2510" t="s">
        <v>353</v>
      </c>
      <c r="V2510">
        <v>1.1499999999999999</v>
      </c>
      <c r="W2510" s="1">
        <v>1808.95</v>
      </c>
      <c r="X2510">
        <v>1</v>
      </c>
      <c r="Y2510">
        <v>6.3</v>
      </c>
      <c r="Z2510">
        <v>4</v>
      </c>
      <c r="AA2510">
        <v>1.575</v>
      </c>
      <c r="AB2510" s="2">
        <v>0.14374999999999999</v>
      </c>
      <c r="AC2510" s="1">
        <v>-226.11875000000001</v>
      </c>
      <c r="AD2510" s="7">
        <v>43531</v>
      </c>
      <c r="AE2510" s="7">
        <v>43531</v>
      </c>
      <c r="AF2510">
        <v>0</v>
      </c>
      <c r="AG2510" t="s">
        <v>53</v>
      </c>
      <c r="AH2510" s="2">
        <v>0</v>
      </c>
      <c r="AI2510" s="1">
        <v>0</v>
      </c>
      <c r="AJ2510" s="1">
        <v>0</v>
      </c>
      <c r="AK2510" s="60" t="str">
        <f>+IF(Tabla1[[#This Row],[REQUEST_TY]]="SR MANTENIMIENTO CORRECTIVO", "EMERGENCIA", "OTROS")</f>
        <v>EMERGENCIA</v>
      </c>
      <c r="AL2510" s="6" t="str">
        <f>+_xlfn.IFS(Tabla1[[#This Row],[Veces obj]]&lt;=1,"0-1",Tabla1[[#This Row],[Veces obj]]&lt;=2,"1-2",Tabla1[[#This Row],[Veces obj]]&lt;=3,"2-3",TRUE,"&gt;3")</f>
        <v>1-2</v>
      </c>
      <c r="AM2510" s="60" t="str">
        <f>+_xlfn.IFS(MONTH(Tabla1[[#This Row],[MES]])&lt;=3,"Q1",MONTH(Tabla1[[#This Row],[MES]])&lt;=6,"Q2",MONTH(Tabla1[[#This Row],[MES]])&lt;=9,"Q3",TRUE,"Q4")</f>
        <v>Q1</v>
      </c>
      <c r="AN2510" s="15" t="str">
        <f>+IFERROR(VLOOKUP(Tabla1[[#This Row],[CUENTA]],CTAS[],2,0),"OTROS")</f>
        <v>OTROS</v>
      </c>
      <c r="AP2510" s="15" t="str">
        <f>+IFERROR(VLOOKUP(Tabla1[[#This Row],[EMPLEADO]],IS[],3,0),"OTROS")</f>
        <v>OTROS</v>
      </c>
      <c r="AQ2510" s="15" t="str">
        <f>+IFERROR(VLOOKUP(Tabla1[[#This Row],[EMPLEADO]],IS[[NÓMINA]:[INGENIERO]],2,0),"OTROS")</f>
        <v>OTROS</v>
      </c>
    </row>
    <row r="2511" spans="1:43" x14ac:dyDescent="0.25">
      <c r="A2511" t="s">
        <v>7477</v>
      </c>
      <c r="B2511">
        <v>1</v>
      </c>
      <c r="C2511" t="s">
        <v>8057</v>
      </c>
      <c r="D2511" t="s">
        <v>38</v>
      </c>
      <c r="E2511" t="s">
        <v>884</v>
      </c>
      <c r="F2511" t="s">
        <v>8058</v>
      </c>
      <c r="G2511" s="17" t="s">
        <v>8059</v>
      </c>
      <c r="H2511" t="s">
        <v>220</v>
      </c>
      <c r="I2511" t="s">
        <v>43</v>
      </c>
      <c r="J2511" t="s">
        <v>8</v>
      </c>
      <c r="K2511" t="s">
        <v>2042</v>
      </c>
      <c r="L2511" t="s">
        <v>8060</v>
      </c>
      <c r="M2511" t="s">
        <v>736</v>
      </c>
      <c r="N2511">
        <v>0</v>
      </c>
      <c r="O2511" t="s">
        <v>47</v>
      </c>
      <c r="P2511">
        <v>90</v>
      </c>
      <c r="Q2511" t="s">
        <v>48</v>
      </c>
      <c r="R2511" t="s">
        <v>95</v>
      </c>
      <c r="S2511" t="s">
        <v>64</v>
      </c>
      <c r="T2511" t="s">
        <v>51</v>
      </c>
      <c r="U2511" t="s">
        <v>96</v>
      </c>
      <c r="V2511">
        <v>1.1000000000000001</v>
      </c>
      <c r="W2511" s="1">
        <v>1501.5000000000002</v>
      </c>
      <c r="X2511">
        <v>1</v>
      </c>
      <c r="Y2511">
        <v>0.78</v>
      </c>
      <c r="Z2511">
        <v>5</v>
      </c>
      <c r="AA2511">
        <v>0.156</v>
      </c>
      <c r="AB2511" s="2">
        <v>0</v>
      </c>
      <c r="AC2511" s="1">
        <v>0</v>
      </c>
      <c r="AD2511" s="7">
        <v>43535</v>
      </c>
      <c r="AE2511" s="7">
        <v>43535</v>
      </c>
      <c r="AF2511">
        <v>0</v>
      </c>
      <c r="AG2511" t="s">
        <v>53</v>
      </c>
      <c r="AH2511" s="2">
        <v>0</v>
      </c>
      <c r="AI2511" s="1">
        <v>0</v>
      </c>
      <c r="AJ2511" s="1">
        <v>0</v>
      </c>
      <c r="AK2511" s="60" t="str">
        <f>+IF(Tabla1[[#This Row],[REQUEST_TY]]="SR MANTENIMIENTO CORRECTIVO", "EMERGENCIA", "OTROS")</f>
        <v>EMERGENCIA</v>
      </c>
      <c r="AL2511" s="6" t="str">
        <f>+_xlfn.IFS(Tabla1[[#This Row],[Veces obj]]&lt;=1,"0-1",Tabla1[[#This Row],[Veces obj]]&lt;=2,"1-2",Tabla1[[#This Row],[Veces obj]]&lt;=3,"2-3",TRUE,"&gt;3")</f>
        <v>0-1</v>
      </c>
      <c r="AM2511" s="60" t="str">
        <f>+_xlfn.IFS(MONTH(Tabla1[[#This Row],[MES]])&lt;=3,"Q1",MONTH(Tabla1[[#This Row],[MES]])&lt;=6,"Q2",MONTH(Tabla1[[#This Row],[MES]])&lt;=9,"Q3",TRUE,"Q4")</f>
        <v>Q1</v>
      </c>
      <c r="AN2511" s="15" t="str">
        <f>+IFERROR(VLOOKUP(Tabla1[[#This Row],[CUENTA]],CTAS[],2,0),"OTROS")</f>
        <v>OTROS</v>
      </c>
      <c r="AP2511" s="15" t="str">
        <f>+IFERROR(VLOOKUP(Tabla1[[#This Row],[EMPLEADO]],IS[],3,0),"OTROS")</f>
        <v>OTROS</v>
      </c>
      <c r="AQ2511" s="15" t="str">
        <f>+IFERROR(VLOOKUP(Tabla1[[#This Row],[EMPLEADO]],IS[[NÓMINA]:[INGENIERO]],2,0),"OTROS")</f>
        <v>OTROS</v>
      </c>
    </row>
    <row r="2512" spans="1:43" x14ac:dyDescent="0.25">
      <c r="A2512" t="s">
        <v>7477</v>
      </c>
      <c r="B2512">
        <v>1</v>
      </c>
      <c r="C2512" t="s">
        <v>7438</v>
      </c>
      <c r="D2512" t="s">
        <v>38</v>
      </c>
      <c r="E2512" t="s">
        <v>7441</v>
      </c>
      <c r="F2512" t="s">
        <v>7440</v>
      </c>
      <c r="G2512" s="17" t="s">
        <v>7439</v>
      </c>
      <c r="H2512" t="s">
        <v>484</v>
      </c>
      <c r="I2512" t="s">
        <v>43</v>
      </c>
      <c r="J2512" t="s">
        <v>8</v>
      </c>
      <c r="K2512" t="s">
        <v>2300</v>
      </c>
      <c r="L2512" t="s">
        <v>2301</v>
      </c>
      <c r="M2512" t="s">
        <v>94</v>
      </c>
      <c r="N2512">
        <v>1</v>
      </c>
      <c r="O2512" t="s">
        <v>47</v>
      </c>
      <c r="P2512">
        <v>2651</v>
      </c>
      <c r="Q2512" t="s">
        <v>48</v>
      </c>
      <c r="R2512" t="s">
        <v>49</v>
      </c>
      <c r="S2512" t="s">
        <v>50</v>
      </c>
      <c r="T2512" t="s">
        <v>51</v>
      </c>
      <c r="U2512" t="s">
        <v>52</v>
      </c>
      <c r="V2512">
        <v>1.05</v>
      </c>
      <c r="W2512" s="1">
        <v>0</v>
      </c>
      <c r="X2512">
        <v>1</v>
      </c>
      <c r="Y2512">
        <v>0.33</v>
      </c>
      <c r="Z2512">
        <v>5</v>
      </c>
      <c r="AA2512">
        <v>6.6000000000000003E-2</v>
      </c>
      <c r="AB2512" s="2">
        <v>0</v>
      </c>
      <c r="AC2512" s="1">
        <v>0</v>
      </c>
      <c r="AD2512" s="7">
        <v>43530</v>
      </c>
      <c r="AE2512" s="7">
        <v>43530</v>
      </c>
      <c r="AF2512">
        <v>0</v>
      </c>
      <c r="AG2512" t="s">
        <v>53</v>
      </c>
      <c r="AH2512" s="2">
        <v>0</v>
      </c>
      <c r="AI2512" s="1">
        <v>0</v>
      </c>
      <c r="AJ2512" s="1">
        <v>0</v>
      </c>
      <c r="AK2512" s="60" t="str">
        <f>+IF(Tabla1[[#This Row],[REQUEST_TY]]="SR MANTENIMIENTO CORRECTIVO", "EMERGENCIA", "OTROS")</f>
        <v>EMERGENCIA</v>
      </c>
      <c r="AL2512" s="6" t="str">
        <f>+_xlfn.IFS(Tabla1[[#This Row],[Veces obj]]&lt;=1,"0-1",Tabla1[[#This Row],[Veces obj]]&lt;=2,"1-2",Tabla1[[#This Row],[Veces obj]]&lt;=3,"2-3",TRUE,"&gt;3")</f>
        <v>0-1</v>
      </c>
      <c r="AM2512" s="60" t="str">
        <f>+_xlfn.IFS(MONTH(Tabla1[[#This Row],[MES]])&lt;=3,"Q1",MONTH(Tabla1[[#This Row],[MES]])&lt;=6,"Q2",MONTH(Tabla1[[#This Row],[MES]])&lt;=9,"Q3",TRUE,"Q4")</f>
        <v>Q1</v>
      </c>
      <c r="AN2512" s="15" t="str">
        <f>+IFERROR(VLOOKUP(Tabla1[[#This Row],[CUENTA]],CTAS[],2,0),"OTROS")</f>
        <v>OTROS</v>
      </c>
      <c r="AP2512" s="15" t="str">
        <f>+IFERROR(VLOOKUP(Tabla1[[#This Row],[EMPLEADO]],IS[],3,0),"OTROS")</f>
        <v>OTROS</v>
      </c>
      <c r="AQ2512" s="15" t="str">
        <f>+IFERROR(VLOOKUP(Tabla1[[#This Row],[EMPLEADO]],IS[[NÓMINA]:[INGENIERO]],2,0),"OTROS")</f>
        <v>OTROS</v>
      </c>
    </row>
    <row r="2513" spans="1:43" x14ac:dyDescent="0.25">
      <c r="A2513" t="s">
        <v>7477</v>
      </c>
      <c r="B2513">
        <v>1</v>
      </c>
      <c r="C2513" t="s">
        <v>8061</v>
      </c>
      <c r="D2513" t="s">
        <v>38</v>
      </c>
      <c r="E2513" t="s">
        <v>76</v>
      </c>
      <c r="F2513" t="s">
        <v>8062</v>
      </c>
      <c r="G2513" s="17" t="s">
        <v>949</v>
      </c>
      <c r="H2513" t="s">
        <v>79</v>
      </c>
      <c r="I2513" t="s">
        <v>43</v>
      </c>
      <c r="J2513" t="s">
        <v>8</v>
      </c>
      <c r="K2513" t="s">
        <v>102</v>
      </c>
      <c r="L2513" t="s">
        <v>950</v>
      </c>
      <c r="M2513" t="s">
        <v>951</v>
      </c>
      <c r="N2513">
        <v>0</v>
      </c>
      <c r="O2513" t="s">
        <v>47</v>
      </c>
      <c r="P2513">
        <v>8</v>
      </c>
      <c r="Q2513" t="s">
        <v>194</v>
      </c>
      <c r="R2513" t="s">
        <v>63</v>
      </c>
      <c r="S2513" t="s">
        <v>64</v>
      </c>
      <c r="T2513" t="s">
        <v>208</v>
      </c>
      <c r="U2513" t="s">
        <v>195</v>
      </c>
      <c r="V2513">
        <v>0.6</v>
      </c>
      <c r="W2513" s="1">
        <v>819</v>
      </c>
      <c r="X2513">
        <v>1</v>
      </c>
      <c r="Y2513">
        <v>0</v>
      </c>
      <c r="Z2513">
        <v>9</v>
      </c>
      <c r="AA2513">
        <v>0</v>
      </c>
      <c r="AB2513" s="2">
        <v>0</v>
      </c>
      <c r="AC2513" s="1">
        <v>0</v>
      </c>
      <c r="AD2513" s="7">
        <v>43531</v>
      </c>
      <c r="AE2513" s="7">
        <v>43531</v>
      </c>
      <c r="AF2513">
        <v>0</v>
      </c>
      <c r="AG2513" t="s">
        <v>53</v>
      </c>
      <c r="AH2513" s="2">
        <v>0</v>
      </c>
      <c r="AI2513" s="1">
        <v>0</v>
      </c>
      <c r="AJ2513" s="1">
        <v>0</v>
      </c>
      <c r="AK2513" s="60" t="str">
        <f>+IF(Tabla1[[#This Row],[REQUEST_TY]]="SR MANTENIMIENTO CORRECTIVO", "EMERGENCIA", "OTROS")</f>
        <v>EMERGENCIA</v>
      </c>
      <c r="AL2513" s="6" t="str">
        <f>+_xlfn.IFS(Tabla1[[#This Row],[Veces obj]]&lt;=1,"0-1",Tabla1[[#This Row],[Veces obj]]&lt;=2,"1-2",Tabla1[[#This Row],[Veces obj]]&lt;=3,"2-3",TRUE,"&gt;3")</f>
        <v>0-1</v>
      </c>
      <c r="AM2513" s="60" t="str">
        <f>+_xlfn.IFS(MONTH(Tabla1[[#This Row],[MES]])&lt;=3,"Q1",MONTH(Tabla1[[#This Row],[MES]])&lt;=6,"Q2",MONTH(Tabla1[[#This Row],[MES]])&lt;=9,"Q3",TRUE,"Q4")</f>
        <v>Q1</v>
      </c>
      <c r="AN2513" s="15" t="str">
        <f>+IFERROR(VLOOKUP(Tabla1[[#This Row],[CUENTA]],CTAS[],2,0),"OTROS")</f>
        <v>OTROS</v>
      </c>
      <c r="AP2513" s="15" t="str">
        <f>+IFERROR(VLOOKUP(Tabla1[[#This Row],[EMPLEADO]],IS[],3,0),"OTROS")</f>
        <v>OTROS</v>
      </c>
      <c r="AQ2513" s="15" t="str">
        <f>+IFERROR(VLOOKUP(Tabla1[[#This Row],[EMPLEADO]],IS[[NÓMINA]:[INGENIERO]],2,0),"OTROS")</f>
        <v>OTROS</v>
      </c>
    </row>
    <row r="2514" spans="1:43" x14ac:dyDescent="0.25">
      <c r="A2514" t="s">
        <v>7477</v>
      </c>
      <c r="B2514">
        <v>1</v>
      </c>
      <c r="C2514" t="s">
        <v>8063</v>
      </c>
      <c r="D2514" t="s">
        <v>3346</v>
      </c>
      <c r="E2514" t="s">
        <v>98</v>
      </c>
      <c r="F2514" t="s">
        <v>8064</v>
      </c>
      <c r="G2514" s="17" t="s">
        <v>6583</v>
      </c>
      <c r="H2514" t="s">
        <v>691</v>
      </c>
      <c r="I2514" t="s">
        <v>43</v>
      </c>
      <c r="J2514" t="s">
        <v>8</v>
      </c>
      <c r="K2514" t="s">
        <v>102</v>
      </c>
      <c r="L2514" t="s">
        <v>1455</v>
      </c>
      <c r="M2514" t="s">
        <v>215</v>
      </c>
      <c r="N2514">
        <v>0</v>
      </c>
      <c r="O2514" t="s">
        <v>47</v>
      </c>
      <c r="P2514" t="s">
        <v>822</v>
      </c>
      <c r="Q2514" t="s">
        <v>48</v>
      </c>
      <c r="R2514" t="s">
        <v>63</v>
      </c>
      <c r="S2514" t="s">
        <v>64</v>
      </c>
      <c r="T2514" t="s">
        <v>51</v>
      </c>
      <c r="U2514" t="s">
        <v>96</v>
      </c>
      <c r="V2514">
        <v>1</v>
      </c>
      <c r="W2514" s="1">
        <v>682.5</v>
      </c>
      <c r="X2514">
        <v>0</v>
      </c>
      <c r="Y2514">
        <v>5</v>
      </c>
      <c r="Z2514">
        <v>5</v>
      </c>
      <c r="AA2514">
        <v>1</v>
      </c>
      <c r="AB2514" s="2">
        <v>0</v>
      </c>
      <c r="AC2514" s="1">
        <v>0</v>
      </c>
      <c r="AD2514" s="7">
        <v>43531</v>
      </c>
      <c r="AE2514" s="7">
        <v>43531</v>
      </c>
      <c r="AF2514">
        <v>0</v>
      </c>
      <c r="AG2514" t="s">
        <v>53</v>
      </c>
      <c r="AH2514" s="2">
        <v>0</v>
      </c>
      <c r="AI2514" s="1">
        <v>0</v>
      </c>
      <c r="AJ2514" s="1">
        <v>0</v>
      </c>
      <c r="AK2514" s="60" t="str">
        <f>+IF(Tabla1[[#This Row],[REQUEST_TY]]="SR MANTENIMIENTO CORRECTIVO", "EMERGENCIA", "OTROS")</f>
        <v>OTROS</v>
      </c>
      <c r="AL2514" s="6" t="str">
        <f>+_xlfn.IFS(Tabla1[[#This Row],[Veces obj]]&lt;=1,"0-1",Tabla1[[#This Row],[Veces obj]]&lt;=2,"1-2",Tabla1[[#This Row],[Veces obj]]&lt;=3,"2-3",TRUE,"&gt;3")</f>
        <v>0-1</v>
      </c>
      <c r="AM2514" s="60" t="str">
        <f>+_xlfn.IFS(MONTH(Tabla1[[#This Row],[MES]])&lt;=3,"Q1",MONTH(Tabla1[[#This Row],[MES]])&lt;=6,"Q2",MONTH(Tabla1[[#This Row],[MES]])&lt;=9,"Q3",TRUE,"Q4")</f>
        <v>Q1</v>
      </c>
      <c r="AN2514" s="15" t="str">
        <f>+IFERROR(VLOOKUP(Tabla1[[#This Row],[CUENTA]],CTAS[],2,0),"OTROS")</f>
        <v>OTROS</v>
      </c>
      <c r="AP2514" s="15" t="str">
        <f>+IFERROR(VLOOKUP(Tabla1[[#This Row],[EMPLEADO]],IS[],3,0),"OTROS")</f>
        <v>OTROS</v>
      </c>
      <c r="AQ2514" s="15" t="str">
        <f>+IFERROR(VLOOKUP(Tabla1[[#This Row],[EMPLEADO]],IS[[NÓMINA]:[INGENIERO]],2,0),"OTROS")</f>
        <v>OTROS</v>
      </c>
    </row>
    <row r="2515" spans="1:43" x14ac:dyDescent="0.25">
      <c r="A2515" t="s">
        <v>7477</v>
      </c>
      <c r="B2515">
        <v>1</v>
      </c>
      <c r="C2515" t="s">
        <v>8065</v>
      </c>
      <c r="D2515" t="s">
        <v>7143</v>
      </c>
      <c r="E2515" t="s">
        <v>7887</v>
      </c>
      <c r="F2515" t="s">
        <v>8066</v>
      </c>
      <c r="G2515" s="17" t="s">
        <v>7889</v>
      </c>
      <c r="H2515" t="s">
        <v>213</v>
      </c>
      <c r="I2515" t="s">
        <v>43</v>
      </c>
      <c r="J2515" t="s">
        <v>8</v>
      </c>
      <c r="K2515" t="s">
        <v>102</v>
      </c>
      <c r="L2515" t="s">
        <v>7890</v>
      </c>
      <c r="M2515" t="s">
        <v>215</v>
      </c>
      <c r="N2515">
        <v>0</v>
      </c>
      <c r="O2515" t="s">
        <v>47</v>
      </c>
      <c r="P2515" t="s">
        <v>822</v>
      </c>
      <c r="Q2515" t="s">
        <v>48</v>
      </c>
      <c r="R2515" t="s">
        <v>317</v>
      </c>
      <c r="S2515" t="s">
        <v>318</v>
      </c>
      <c r="T2515" t="s">
        <v>51</v>
      </c>
      <c r="U2515" t="s">
        <v>353</v>
      </c>
      <c r="V2515">
        <v>1</v>
      </c>
      <c r="W2515" s="1">
        <v>1573.0000000000002</v>
      </c>
      <c r="X2515">
        <v>0</v>
      </c>
      <c r="Y2515">
        <v>4</v>
      </c>
      <c r="Z2515">
        <v>4</v>
      </c>
      <c r="AA2515">
        <v>1</v>
      </c>
      <c r="AB2515" s="2">
        <v>0</v>
      </c>
      <c r="AC2515" s="1">
        <v>0</v>
      </c>
      <c r="AD2515" s="7">
        <v>43530</v>
      </c>
      <c r="AE2515" s="7">
        <v>43531</v>
      </c>
      <c r="AF2515">
        <v>1</v>
      </c>
      <c r="AG2515" t="s">
        <v>53</v>
      </c>
      <c r="AH2515" s="2">
        <v>0</v>
      </c>
      <c r="AI2515" s="1">
        <v>0</v>
      </c>
      <c r="AJ2515" s="1">
        <v>0</v>
      </c>
      <c r="AK2515" s="60" t="str">
        <f>+IF(Tabla1[[#This Row],[REQUEST_TY]]="SR MANTENIMIENTO CORRECTIVO", "EMERGENCIA", "OTROS")</f>
        <v>OTROS</v>
      </c>
      <c r="AL2515" s="6" t="str">
        <f>+_xlfn.IFS(Tabla1[[#This Row],[Veces obj]]&lt;=1,"0-1",Tabla1[[#This Row],[Veces obj]]&lt;=2,"1-2",Tabla1[[#This Row],[Veces obj]]&lt;=3,"2-3",TRUE,"&gt;3")</f>
        <v>0-1</v>
      </c>
      <c r="AM2515" s="60" t="str">
        <f>+_xlfn.IFS(MONTH(Tabla1[[#This Row],[MES]])&lt;=3,"Q1",MONTH(Tabla1[[#This Row],[MES]])&lt;=6,"Q2",MONTH(Tabla1[[#This Row],[MES]])&lt;=9,"Q3",TRUE,"Q4")</f>
        <v>Q1</v>
      </c>
      <c r="AN2515" s="15" t="str">
        <f>+IFERROR(VLOOKUP(Tabla1[[#This Row],[CUENTA]],CTAS[],2,0),"OTROS")</f>
        <v>OTROS</v>
      </c>
      <c r="AP2515" s="15" t="str">
        <f>+IFERROR(VLOOKUP(Tabla1[[#This Row],[EMPLEADO]],IS[],3,0),"OTROS")</f>
        <v>OTROS</v>
      </c>
      <c r="AQ2515" s="15" t="str">
        <f>+IFERROR(VLOOKUP(Tabla1[[#This Row],[EMPLEADO]],IS[[NÓMINA]:[INGENIERO]],2,0),"OTROS")</f>
        <v>OTROS</v>
      </c>
    </row>
    <row r="2516" spans="1:43" x14ac:dyDescent="0.25">
      <c r="A2516" t="s">
        <v>7477</v>
      </c>
      <c r="B2516">
        <v>1</v>
      </c>
      <c r="C2516" t="s">
        <v>8067</v>
      </c>
      <c r="D2516" t="s">
        <v>3370</v>
      </c>
      <c r="E2516" t="s">
        <v>39</v>
      </c>
      <c r="F2516" t="s">
        <v>8068</v>
      </c>
      <c r="G2516" s="17" t="s">
        <v>8069</v>
      </c>
      <c r="H2516" t="s">
        <v>271</v>
      </c>
      <c r="I2516" t="s">
        <v>43</v>
      </c>
      <c r="J2516" t="s">
        <v>8</v>
      </c>
      <c r="K2516" t="s">
        <v>7790</v>
      </c>
      <c r="L2516" t="s">
        <v>8070</v>
      </c>
      <c r="M2516" t="s">
        <v>8071</v>
      </c>
      <c r="N2516">
        <v>0</v>
      </c>
      <c r="O2516" t="s">
        <v>105</v>
      </c>
      <c r="P2516" t="s">
        <v>822</v>
      </c>
      <c r="Q2516" t="s">
        <v>48</v>
      </c>
      <c r="R2516" t="s">
        <v>49</v>
      </c>
      <c r="S2516" t="s">
        <v>50</v>
      </c>
      <c r="T2516" t="s">
        <v>51</v>
      </c>
      <c r="U2516" t="s">
        <v>52</v>
      </c>
      <c r="V2516">
        <v>1</v>
      </c>
      <c r="W2516" s="1">
        <v>702</v>
      </c>
      <c r="X2516">
        <v>0</v>
      </c>
      <c r="Y2516">
        <v>5</v>
      </c>
      <c r="Z2516">
        <v>5</v>
      </c>
      <c r="AA2516">
        <v>1</v>
      </c>
      <c r="AB2516" s="2">
        <v>0</v>
      </c>
      <c r="AC2516" s="1">
        <v>0</v>
      </c>
      <c r="AD2516" s="7">
        <v>43530</v>
      </c>
      <c r="AE2516" s="7">
        <v>43530</v>
      </c>
      <c r="AF2516">
        <v>0</v>
      </c>
      <c r="AG2516" t="s">
        <v>53</v>
      </c>
      <c r="AH2516" s="2">
        <v>0</v>
      </c>
      <c r="AI2516" s="1">
        <v>0</v>
      </c>
      <c r="AJ2516" s="1">
        <v>0</v>
      </c>
      <c r="AK2516" s="60" t="str">
        <f>+IF(Tabla1[[#This Row],[REQUEST_TY]]="SR MANTENIMIENTO CORRECTIVO", "EMERGENCIA", "OTROS")</f>
        <v>OTROS</v>
      </c>
      <c r="AL2516" s="6" t="str">
        <f>+_xlfn.IFS(Tabla1[[#This Row],[Veces obj]]&lt;=1,"0-1",Tabla1[[#This Row],[Veces obj]]&lt;=2,"1-2",Tabla1[[#This Row],[Veces obj]]&lt;=3,"2-3",TRUE,"&gt;3")</f>
        <v>0-1</v>
      </c>
      <c r="AM2516" s="60" t="str">
        <f>+_xlfn.IFS(MONTH(Tabla1[[#This Row],[MES]])&lt;=3,"Q1",MONTH(Tabla1[[#This Row],[MES]])&lt;=6,"Q2",MONTH(Tabla1[[#This Row],[MES]])&lt;=9,"Q3",TRUE,"Q4")</f>
        <v>Q1</v>
      </c>
      <c r="AN2516" s="15" t="str">
        <f>+IFERROR(VLOOKUP(Tabla1[[#This Row],[CUENTA]],CTAS[],2,0),"OTROS")</f>
        <v>OTROS</v>
      </c>
      <c r="AP2516" s="15" t="str">
        <f>+IFERROR(VLOOKUP(Tabla1[[#This Row],[EMPLEADO]],IS[],3,0),"OTROS")</f>
        <v>OTROS</v>
      </c>
      <c r="AQ2516" s="15" t="str">
        <f>+IFERROR(VLOOKUP(Tabla1[[#This Row],[EMPLEADO]],IS[[NÓMINA]:[INGENIERO]],2,0),"OTROS")</f>
        <v>OTROS</v>
      </c>
    </row>
    <row r="2517" spans="1:43" x14ac:dyDescent="0.25">
      <c r="A2517" t="s">
        <v>7477</v>
      </c>
      <c r="B2517">
        <v>1</v>
      </c>
      <c r="C2517" t="s">
        <v>8072</v>
      </c>
      <c r="D2517" t="s">
        <v>3370</v>
      </c>
      <c r="E2517" t="s">
        <v>39</v>
      </c>
      <c r="F2517" t="s">
        <v>8073</v>
      </c>
      <c r="G2517" s="17" t="s">
        <v>8074</v>
      </c>
      <c r="H2517" t="s">
        <v>246</v>
      </c>
      <c r="I2517" t="s">
        <v>43</v>
      </c>
      <c r="J2517" t="s">
        <v>8</v>
      </c>
      <c r="K2517" t="s">
        <v>7790</v>
      </c>
      <c r="L2517" t="s">
        <v>8075</v>
      </c>
      <c r="M2517" t="s">
        <v>1817</v>
      </c>
      <c r="N2517">
        <v>0</v>
      </c>
      <c r="O2517" t="s">
        <v>105</v>
      </c>
      <c r="P2517" t="s">
        <v>822</v>
      </c>
      <c r="Q2517" t="s">
        <v>48</v>
      </c>
      <c r="R2517" t="s">
        <v>49</v>
      </c>
      <c r="S2517" t="s">
        <v>50</v>
      </c>
      <c r="T2517" t="s">
        <v>51</v>
      </c>
      <c r="U2517" t="s">
        <v>52</v>
      </c>
      <c r="V2517">
        <v>1</v>
      </c>
      <c r="W2517" s="1">
        <v>702</v>
      </c>
      <c r="X2517">
        <v>0</v>
      </c>
      <c r="Y2517">
        <v>5</v>
      </c>
      <c r="Z2517">
        <v>5</v>
      </c>
      <c r="AA2517">
        <v>1</v>
      </c>
      <c r="AB2517" s="2">
        <v>0</v>
      </c>
      <c r="AC2517" s="1">
        <v>0</v>
      </c>
      <c r="AD2517" s="7">
        <v>43530</v>
      </c>
      <c r="AE2517" s="7">
        <v>43531</v>
      </c>
      <c r="AF2517">
        <v>1</v>
      </c>
      <c r="AG2517" t="s">
        <v>53</v>
      </c>
      <c r="AH2517" s="2">
        <v>0</v>
      </c>
      <c r="AI2517" s="1">
        <v>0</v>
      </c>
      <c r="AJ2517" s="1">
        <v>0</v>
      </c>
      <c r="AK2517" s="60" t="str">
        <f>+IF(Tabla1[[#This Row],[REQUEST_TY]]="SR MANTENIMIENTO CORRECTIVO", "EMERGENCIA", "OTROS")</f>
        <v>OTROS</v>
      </c>
      <c r="AL2517" s="6" t="str">
        <f>+_xlfn.IFS(Tabla1[[#This Row],[Veces obj]]&lt;=1,"0-1",Tabla1[[#This Row],[Veces obj]]&lt;=2,"1-2",Tabla1[[#This Row],[Veces obj]]&lt;=3,"2-3",TRUE,"&gt;3")</f>
        <v>0-1</v>
      </c>
      <c r="AM2517" s="60" t="str">
        <f>+_xlfn.IFS(MONTH(Tabla1[[#This Row],[MES]])&lt;=3,"Q1",MONTH(Tabla1[[#This Row],[MES]])&lt;=6,"Q2",MONTH(Tabla1[[#This Row],[MES]])&lt;=9,"Q3",TRUE,"Q4")</f>
        <v>Q1</v>
      </c>
      <c r="AN2517" s="15" t="str">
        <f>+IFERROR(VLOOKUP(Tabla1[[#This Row],[CUENTA]],CTAS[],2,0),"OTROS")</f>
        <v>OTROS</v>
      </c>
      <c r="AP2517" s="15" t="str">
        <f>+IFERROR(VLOOKUP(Tabla1[[#This Row],[EMPLEADO]],IS[],3,0),"OTROS")</f>
        <v>OTROS</v>
      </c>
      <c r="AQ2517" s="15" t="str">
        <f>+IFERROR(VLOOKUP(Tabla1[[#This Row],[EMPLEADO]],IS[[NÓMINA]:[INGENIERO]],2,0),"OTROS")</f>
        <v>OTROS</v>
      </c>
    </row>
    <row r="2518" spans="1:43" x14ac:dyDescent="0.25">
      <c r="A2518" t="s">
        <v>7477</v>
      </c>
      <c r="B2518">
        <v>1</v>
      </c>
      <c r="C2518" t="s">
        <v>8076</v>
      </c>
      <c r="D2518" t="s">
        <v>818</v>
      </c>
      <c r="E2518" t="s">
        <v>39</v>
      </c>
      <c r="F2518" t="s">
        <v>8077</v>
      </c>
      <c r="G2518" s="17" t="s">
        <v>7794</v>
      </c>
      <c r="H2518" t="s">
        <v>740</v>
      </c>
      <c r="I2518" t="s">
        <v>43</v>
      </c>
      <c r="J2518" t="s">
        <v>8</v>
      </c>
      <c r="K2518" t="s">
        <v>7790</v>
      </c>
      <c r="L2518" t="s">
        <v>7795</v>
      </c>
      <c r="M2518" t="s">
        <v>1238</v>
      </c>
      <c r="N2518">
        <v>0</v>
      </c>
      <c r="O2518" t="s">
        <v>47</v>
      </c>
      <c r="P2518" t="s">
        <v>822</v>
      </c>
      <c r="Q2518" t="s">
        <v>48</v>
      </c>
      <c r="R2518" t="s">
        <v>49</v>
      </c>
      <c r="S2518" t="s">
        <v>50</v>
      </c>
      <c r="T2518" t="s">
        <v>51</v>
      </c>
      <c r="U2518" t="s">
        <v>52</v>
      </c>
      <c r="V2518">
        <v>1</v>
      </c>
      <c r="W2518" s="1">
        <v>715.00000000000011</v>
      </c>
      <c r="X2518">
        <v>1</v>
      </c>
      <c r="Y2518">
        <v>0</v>
      </c>
      <c r="Z2518">
        <v>5</v>
      </c>
      <c r="AA2518">
        <v>0</v>
      </c>
      <c r="AB2518" s="2">
        <v>0</v>
      </c>
      <c r="AC2518" s="1">
        <v>0</v>
      </c>
      <c r="AD2518" s="7">
        <v>43530</v>
      </c>
      <c r="AE2518" s="7">
        <v>43530</v>
      </c>
      <c r="AF2518">
        <v>0</v>
      </c>
      <c r="AG2518" t="s">
        <v>53</v>
      </c>
      <c r="AH2518" s="2">
        <v>0</v>
      </c>
      <c r="AI2518" s="1">
        <v>0</v>
      </c>
      <c r="AJ2518" s="1">
        <v>0</v>
      </c>
      <c r="AK2518" s="60" t="str">
        <f>+IF(Tabla1[[#This Row],[REQUEST_TY]]="SR MANTENIMIENTO CORRECTIVO", "EMERGENCIA", "OTROS")</f>
        <v>OTROS</v>
      </c>
      <c r="AL2518" s="6" t="str">
        <f>+_xlfn.IFS(Tabla1[[#This Row],[Veces obj]]&lt;=1,"0-1",Tabla1[[#This Row],[Veces obj]]&lt;=2,"1-2",Tabla1[[#This Row],[Veces obj]]&lt;=3,"2-3",TRUE,"&gt;3")</f>
        <v>0-1</v>
      </c>
      <c r="AM2518" s="60" t="str">
        <f>+_xlfn.IFS(MONTH(Tabla1[[#This Row],[MES]])&lt;=3,"Q1",MONTH(Tabla1[[#This Row],[MES]])&lt;=6,"Q2",MONTH(Tabla1[[#This Row],[MES]])&lt;=9,"Q3",TRUE,"Q4")</f>
        <v>Q1</v>
      </c>
      <c r="AN2518" s="15" t="str">
        <f>+IFERROR(VLOOKUP(Tabla1[[#This Row],[CUENTA]],CTAS[],2,0),"OTROS")</f>
        <v>OTROS</v>
      </c>
      <c r="AP2518" s="15" t="str">
        <f>+IFERROR(VLOOKUP(Tabla1[[#This Row],[EMPLEADO]],IS[],3,0),"OTROS")</f>
        <v>OTROS</v>
      </c>
      <c r="AQ2518" s="15" t="str">
        <f>+IFERROR(VLOOKUP(Tabla1[[#This Row],[EMPLEADO]],IS[[NÓMINA]:[INGENIERO]],2,0),"OTROS")</f>
        <v>OTROS</v>
      </c>
    </row>
    <row r="2519" spans="1:43" x14ac:dyDescent="0.25">
      <c r="A2519" t="s">
        <v>7477</v>
      </c>
      <c r="B2519">
        <v>1</v>
      </c>
      <c r="C2519" t="s">
        <v>8078</v>
      </c>
      <c r="D2519" t="s">
        <v>38</v>
      </c>
      <c r="E2519" t="s">
        <v>133</v>
      </c>
      <c r="F2519" t="s">
        <v>8079</v>
      </c>
      <c r="G2519" s="17" t="s">
        <v>1047</v>
      </c>
      <c r="H2519" t="s">
        <v>915</v>
      </c>
      <c r="I2519" t="s">
        <v>43</v>
      </c>
      <c r="J2519" t="s">
        <v>8</v>
      </c>
      <c r="K2519" t="s">
        <v>59</v>
      </c>
      <c r="L2519" t="s">
        <v>780</v>
      </c>
      <c r="M2519" t="s">
        <v>310</v>
      </c>
      <c r="N2519">
        <v>0</v>
      </c>
      <c r="O2519" t="s">
        <v>47</v>
      </c>
      <c r="P2519">
        <v>30</v>
      </c>
      <c r="Q2519" t="s">
        <v>62</v>
      </c>
      <c r="R2519" t="s">
        <v>138</v>
      </c>
      <c r="S2519" t="s">
        <v>139</v>
      </c>
      <c r="T2519" t="s">
        <v>51</v>
      </c>
      <c r="U2519" t="s">
        <v>262</v>
      </c>
      <c r="V2519">
        <v>1.05</v>
      </c>
      <c r="W2519" s="1">
        <v>1651.6500000000003</v>
      </c>
      <c r="X2519">
        <v>1</v>
      </c>
      <c r="Y2519">
        <v>1.1200000000000001</v>
      </c>
      <c r="Z2519">
        <v>4</v>
      </c>
      <c r="AA2519">
        <v>0.28000000000000003</v>
      </c>
      <c r="AB2519" s="2">
        <v>0</v>
      </c>
      <c r="AC2519" s="1">
        <v>0</v>
      </c>
      <c r="AD2519" s="7">
        <v>43535</v>
      </c>
      <c r="AE2519" s="7">
        <v>43535</v>
      </c>
      <c r="AF2519">
        <v>0</v>
      </c>
      <c r="AG2519" t="s">
        <v>53</v>
      </c>
      <c r="AH2519" s="2">
        <v>0</v>
      </c>
      <c r="AI2519" s="1">
        <v>0</v>
      </c>
      <c r="AJ2519" s="1">
        <v>0</v>
      </c>
      <c r="AK2519" s="60" t="str">
        <f>+IF(Tabla1[[#This Row],[REQUEST_TY]]="SR MANTENIMIENTO CORRECTIVO", "EMERGENCIA", "OTROS")</f>
        <v>EMERGENCIA</v>
      </c>
      <c r="AL2519" s="6" t="str">
        <f>+_xlfn.IFS(Tabla1[[#This Row],[Veces obj]]&lt;=1,"0-1",Tabla1[[#This Row],[Veces obj]]&lt;=2,"1-2",Tabla1[[#This Row],[Veces obj]]&lt;=3,"2-3",TRUE,"&gt;3")</f>
        <v>0-1</v>
      </c>
      <c r="AM2519" s="60" t="str">
        <f>+_xlfn.IFS(MONTH(Tabla1[[#This Row],[MES]])&lt;=3,"Q1",MONTH(Tabla1[[#This Row],[MES]])&lt;=6,"Q2",MONTH(Tabla1[[#This Row],[MES]])&lt;=9,"Q3",TRUE,"Q4")</f>
        <v>Q1</v>
      </c>
      <c r="AN2519" s="15" t="str">
        <f>+IFERROR(VLOOKUP(Tabla1[[#This Row],[CUENTA]],CTAS[],2,0),"OTROS")</f>
        <v>OTROS</v>
      </c>
      <c r="AP2519" s="15" t="str">
        <f>+IFERROR(VLOOKUP(Tabla1[[#This Row],[EMPLEADO]],IS[],3,0),"OTROS")</f>
        <v>OTROS</v>
      </c>
      <c r="AQ2519" s="15" t="str">
        <f>+IFERROR(VLOOKUP(Tabla1[[#This Row],[EMPLEADO]],IS[[NÓMINA]:[INGENIERO]],2,0),"OTROS")</f>
        <v>OTROS</v>
      </c>
    </row>
    <row r="2520" spans="1:43" x14ac:dyDescent="0.25">
      <c r="A2520" t="s">
        <v>7477</v>
      </c>
      <c r="B2520">
        <v>1</v>
      </c>
      <c r="C2520" t="s">
        <v>8080</v>
      </c>
      <c r="D2520" t="s">
        <v>38</v>
      </c>
      <c r="E2520" t="s">
        <v>76</v>
      </c>
      <c r="F2520" t="s">
        <v>8081</v>
      </c>
      <c r="G2520" s="17" t="s">
        <v>1038</v>
      </c>
      <c r="H2520" t="s">
        <v>308</v>
      </c>
      <c r="I2520" t="s">
        <v>43</v>
      </c>
      <c r="J2520" t="s">
        <v>8</v>
      </c>
      <c r="K2520" t="s">
        <v>102</v>
      </c>
      <c r="L2520" t="s">
        <v>1039</v>
      </c>
      <c r="M2520" t="s">
        <v>310</v>
      </c>
      <c r="N2520">
        <v>0</v>
      </c>
      <c r="O2520" t="s">
        <v>47</v>
      </c>
      <c r="P2520">
        <v>40</v>
      </c>
      <c r="Q2520" t="s">
        <v>82</v>
      </c>
      <c r="R2520" t="s">
        <v>63</v>
      </c>
      <c r="S2520" t="s">
        <v>64</v>
      </c>
      <c r="T2520" t="s">
        <v>51</v>
      </c>
      <c r="U2520" t="s">
        <v>83</v>
      </c>
      <c r="V2520">
        <v>1.05</v>
      </c>
      <c r="W2520" s="1">
        <v>1433.25</v>
      </c>
      <c r="X2520">
        <v>1</v>
      </c>
      <c r="Y2520">
        <v>0.7</v>
      </c>
      <c r="Z2520">
        <v>5</v>
      </c>
      <c r="AA2520">
        <v>0.13999999999999999</v>
      </c>
      <c r="AB2520" s="2">
        <v>0</v>
      </c>
      <c r="AC2520" s="1">
        <v>0</v>
      </c>
      <c r="AD2520" s="7">
        <v>43532</v>
      </c>
      <c r="AE2520" s="7">
        <v>43532</v>
      </c>
      <c r="AF2520">
        <v>0</v>
      </c>
      <c r="AG2520" t="s">
        <v>53</v>
      </c>
      <c r="AH2520" s="2">
        <v>0</v>
      </c>
      <c r="AI2520" s="1">
        <v>0</v>
      </c>
      <c r="AJ2520" s="1">
        <v>0</v>
      </c>
      <c r="AK2520" s="60" t="str">
        <f>+IF(Tabla1[[#This Row],[REQUEST_TY]]="SR MANTENIMIENTO CORRECTIVO", "EMERGENCIA", "OTROS")</f>
        <v>EMERGENCIA</v>
      </c>
      <c r="AL2520" s="6" t="str">
        <f>+_xlfn.IFS(Tabla1[[#This Row],[Veces obj]]&lt;=1,"0-1",Tabla1[[#This Row],[Veces obj]]&lt;=2,"1-2",Tabla1[[#This Row],[Veces obj]]&lt;=3,"2-3",TRUE,"&gt;3")</f>
        <v>0-1</v>
      </c>
      <c r="AM2520" s="60" t="str">
        <f>+_xlfn.IFS(MONTH(Tabla1[[#This Row],[MES]])&lt;=3,"Q1",MONTH(Tabla1[[#This Row],[MES]])&lt;=6,"Q2",MONTH(Tabla1[[#This Row],[MES]])&lt;=9,"Q3",TRUE,"Q4")</f>
        <v>Q1</v>
      </c>
      <c r="AN2520" s="15" t="str">
        <f>+IFERROR(VLOOKUP(Tabla1[[#This Row],[CUENTA]],CTAS[],2,0),"OTROS")</f>
        <v>OTROS</v>
      </c>
      <c r="AP2520" s="15" t="str">
        <f>+IFERROR(VLOOKUP(Tabla1[[#This Row],[EMPLEADO]],IS[],3,0),"OTROS")</f>
        <v>OTROS</v>
      </c>
      <c r="AQ2520" s="15" t="str">
        <f>+IFERROR(VLOOKUP(Tabla1[[#This Row],[EMPLEADO]],IS[[NÓMINA]:[INGENIERO]],2,0),"OTROS")</f>
        <v>OTROS</v>
      </c>
    </row>
    <row r="2521" spans="1:43" x14ac:dyDescent="0.25">
      <c r="A2521" t="s">
        <v>7477</v>
      </c>
      <c r="B2521">
        <v>1</v>
      </c>
      <c r="C2521" t="s">
        <v>8082</v>
      </c>
      <c r="D2521" t="s">
        <v>38</v>
      </c>
      <c r="E2521" t="s">
        <v>332</v>
      </c>
      <c r="F2521" t="s">
        <v>8083</v>
      </c>
      <c r="G2521" s="17" t="s">
        <v>2515</v>
      </c>
      <c r="H2521" t="s">
        <v>220</v>
      </c>
      <c r="I2521" t="s">
        <v>43</v>
      </c>
      <c r="J2521" t="s">
        <v>8</v>
      </c>
      <c r="K2521" t="s">
        <v>59</v>
      </c>
      <c r="L2521" t="s">
        <v>2516</v>
      </c>
      <c r="M2521" t="s">
        <v>1496</v>
      </c>
      <c r="N2521">
        <v>0</v>
      </c>
      <c r="O2521" t="s">
        <v>47</v>
      </c>
      <c r="P2521">
        <v>58</v>
      </c>
      <c r="Q2521" t="s">
        <v>82</v>
      </c>
      <c r="R2521" t="s">
        <v>317</v>
      </c>
      <c r="S2521" t="s">
        <v>318</v>
      </c>
      <c r="T2521" t="s">
        <v>51</v>
      </c>
      <c r="U2521" t="s">
        <v>140</v>
      </c>
      <c r="V2521">
        <v>1.1000000000000001</v>
      </c>
      <c r="W2521" s="1">
        <v>1730.3000000000004</v>
      </c>
      <c r="X2521">
        <v>1</v>
      </c>
      <c r="Y2521">
        <v>2.5</v>
      </c>
      <c r="Z2521">
        <v>4</v>
      </c>
      <c r="AA2521">
        <v>0.625</v>
      </c>
      <c r="AB2521" s="2">
        <v>0</v>
      </c>
      <c r="AC2521" s="1">
        <v>0</v>
      </c>
      <c r="AD2521" s="7">
        <v>43530</v>
      </c>
      <c r="AE2521" s="7">
        <v>43530</v>
      </c>
      <c r="AF2521">
        <v>0</v>
      </c>
      <c r="AG2521" t="s">
        <v>53</v>
      </c>
      <c r="AH2521" s="2">
        <v>0</v>
      </c>
      <c r="AI2521" s="1">
        <v>0</v>
      </c>
      <c r="AJ2521" s="1">
        <v>0</v>
      </c>
      <c r="AK2521" s="60" t="str">
        <f>+IF(Tabla1[[#This Row],[REQUEST_TY]]="SR MANTENIMIENTO CORRECTIVO", "EMERGENCIA", "OTROS")</f>
        <v>EMERGENCIA</v>
      </c>
      <c r="AL2521" s="6" t="str">
        <f>+_xlfn.IFS(Tabla1[[#This Row],[Veces obj]]&lt;=1,"0-1",Tabla1[[#This Row],[Veces obj]]&lt;=2,"1-2",Tabla1[[#This Row],[Veces obj]]&lt;=3,"2-3",TRUE,"&gt;3")</f>
        <v>0-1</v>
      </c>
      <c r="AM2521" s="60" t="str">
        <f>+_xlfn.IFS(MONTH(Tabla1[[#This Row],[MES]])&lt;=3,"Q1",MONTH(Tabla1[[#This Row],[MES]])&lt;=6,"Q2",MONTH(Tabla1[[#This Row],[MES]])&lt;=9,"Q3",TRUE,"Q4")</f>
        <v>Q1</v>
      </c>
      <c r="AN2521" s="15" t="str">
        <f>+IFERROR(VLOOKUP(Tabla1[[#This Row],[CUENTA]],CTAS[],2,0),"OTROS")</f>
        <v>OTROS</v>
      </c>
      <c r="AP2521" s="15" t="str">
        <f>+IFERROR(VLOOKUP(Tabla1[[#This Row],[EMPLEADO]],IS[],3,0),"OTROS")</f>
        <v>OTROS</v>
      </c>
      <c r="AQ2521" s="15" t="str">
        <f>+IFERROR(VLOOKUP(Tabla1[[#This Row],[EMPLEADO]],IS[[NÓMINA]:[INGENIERO]],2,0),"OTROS")</f>
        <v>OTROS</v>
      </c>
    </row>
    <row r="2522" spans="1:43" x14ac:dyDescent="0.25">
      <c r="A2522" t="s">
        <v>7477</v>
      </c>
      <c r="B2522">
        <v>1</v>
      </c>
      <c r="C2522" t="s">
        <v>8084</v>
      </c>
      <c r="D2522" t="s">
        <v>38</v>
      </c>
      <c r="E2522" t="s">
        <v>7887</v>
      </c>
      <c r="F2522" t="s">
        <v>8085</v>
      </c>
      <c r="G2522" s="17" t="s">
        <v>8086</v>
      </c>
      <c r="H2522" t="s">
        <v>740</v>
      </c>
      <c r="I2522" t="s">
        <v>43</v>
      </c>
      <c r="J2522" t="s">
        <v>8</v>
      </c>
      <c r="K2522" t="s">
        <v>102</v>
      </c>
      <c r="L2522" t="s">
        <v>2255</v>
      </c>
      <c r="M2522" t="s">
        <v>1482</v>
      </c>
      <c r="N2522">
        <v>0</v>
      </c>
      <c r="O2522" t="s">
        <v>47</v>
      </c>
      <c r="P2522">
        <v>2652</v>
      </c>
      <c r="Q2522" t="s">
        <v>48</v>
      </c>
      <c r="R2522" t="s">
        <v>317</v>
      </c>
      <c r="S2522" t="s">
        <v>318</v>
      </c>
      <c r="T2522" t="s">
        <v>51</v>
      </c>
      <c r="U2522" t="s">
        <v>353</v>
      </c>
      <c r="V2522">
        <v>1.1499999999999999</v>
      </c>
      <c r="W2522" s="1">
        <v>1808.95</v>
      </c>
      <c r="X2522">
        <v>1</v>
      </c>
      <c r="Y2522">
        <v>1.37</v>
      </c>
      <c r="Z2522">
        <v>4</v>
      </c>
      <c r="AA2522">
        <v>0.34250000000000003</v>
      </c>
      <c r="AB2522" s="2">
        <v>0</v>
      </c>
      <c r="AC2522" s="1">
        <v>0</v>
      </c>
      <c r="AD2522" s="7">
        <v>43532</v>
      </c>
      <c r="AE2522" s="7">
        <v>43532</v>
      </c>
      <c r="AF2522">
        <v>0</v>
      </c>
      <c r="AG2522" t="s">
        <v>53</v>
      </c>
      <c r="AH2522" s="2">
        <v>0</v>
      </c>
      <c r="AI2522" s="1">
        <v>0</v>
      </c>
      <c r="AJ2522" s="1">
        <v>0</v>
      </c>
      <c r="AK2522" s="60" t="str">
        <f>+IF(Tabla1[[#This Row],[REQUEST_TY]]="SR MANTENIMIENTO CORRECTIVO", "EMERGENCIA", "OTROS")</f>
        <v>EMERGENCIA</v>
      </c>
      <c r="AL2522" s="6" t="str">
        <f>+_xlfn.IFS(Tabla1[[#This Row],[Veces obj]]&lt;=1,"0-1",Tabla1[[#This Row],[Veces obj]]&lt;=2,"1-2",Tabla1[[#This Row],[Veces obj]]&lt;=3,"2-3",TRUE,"&gt;3")</f>
        <v>0-1</v>
      </c>
      <c r="AM2522" s="60" t="str">
        <f>+_xlfn.IFS(MONTH(Tabla1[[#This Row],[MES]])&lt;=3,"Q1",MONTH(Tabla1[[#This Row],[MES]])&lt;=6,"Q2",MONTH(Tabla1[[#This Row],[MES]])&lt;=9,"Q3",TRUE,"Q4")</f>
        <v>Q1</v>
      </c>
      <c r="AN2522" s="15" t="str">
        <f>+IFERROR(VLOOKUP(Tabla1[[#This Row],[CUENTA]],CTAS[],2,0),"OTROS")</f>
        <v>OTROS</v>
      </c>
      <c r="AP2522" s="15" t="str">
        <f>+IFERROR(VLOOKUP(Tabla1[[#This Row],[EMPLEADO]],IS[],3,0),"OTROS")</f>
        <v>OTROS</v>
      </c>
      <c r="AQ2522" s="15" t="str">
        <f>+IFERROR(VLOOKUP(Tabla1[[#This Row],[EMPLEADO]],IS[[NÓMINA]:[INGENIERO]],2,0),"OTROS")</f>
        <v>OTROS</v>
      </c>
    </row>
    <row r="2523" spans="1:43" x14ac:dyDescent="0.25">
      <c r="A2523" t="s">
        <v>7477</v>
      </c>
      <c r="B2523">
        <v>1</v>
      </c>
      <c r="C2523" t="s">
        <v>8087</v>
      </c>
      <c r="D2523" t="s">
        <v>38</v>
      </c>
      <c r="E2523" t="s">
        <v>558</v>
      </c>
      <c r="F2523" t="s">
        <v>8088</v>
      </c>
      <c r="G2523" s="17" t="s">
        <v>8089</v>
      </c>
      <c r="H2523" t="s">
        <v>471</v>
      </c>
      <c r="I2523" t="s">
        <v>43</v>
      </c>
      <c r="J2523" t="s">
        <v>8</v>
      </c>
      <c r="K2523" t="s">
        <v>199</v>
      </c>
      <c r="L2523" t="s">
        <v>8090</v>
      </c>
      <c r="M2523" t="s">
        <v>4271</v>
      </c>
      <c r="N2523">
        <v>0</v>
      </c>
      <c r="O2523" t="s">
        <v>47</v>
      </c>
      <c r="P2523">
        <v>191</v>
      </c>
      <c r="Q2523" t="s">
        <v>48</v>
      </c>
      <c r="R2523" t="s">
        <v>95</v>
      </c>
      <c r="S2523" t="s">
        <v>64</v>
      </c>
      <c r="T2523" t="s">
        <v>51</v>
      </c>
      <c r="U2523" t="s">
        <v>96</v>
      </c>
      <c r="V2523">
        <v>1.1000000000000001</v>
      </c>
      <c r="W2523" s="1">
        <v>1501.5000000000002</v>
      </c>
      <c r="X2523">
        <v>1</v>
      </c>
      <c r="Y2523">
        <v>0.69</v>
      </c>
      <c r="Z2523">
        <v>5</v>
      </c>
      <c r="AA2523">
        <v>0.13799999999999998</v>
      </c>
      <c r="AB2523" s="2">
        <v>0</v>
      </c>
      <c r="AC2523" s="1">
        <v>0</v>
      </c>
      <c r="AD2523" s="7">
        <v>43530</v>
      </c>
      <c r="AE2523" s="7">
        <v>43530</v>
      </c>
      <c r="AF2523">
        <v>0</v>
      </c>
      <c r="AG2523" t="s">
        <v>53</v>
      </c>
      <c r="AH2523" s="2">
        <v>0</v>
      </c>
      <c r="AI2523" s="1">
        <v>0</v>
      </c>
      <c r="AJ2523" s="1">
        <v>0</v>
      </c>
      <c r="AK2523" s="60" t="str">
        <f>+IF(Tabla1[[#This Row],[REQUEST_TY]]="SR MANTENIMIENTO CORRECTIVO", "EMERGENCIA", "OTROS")</f>
        <v>EMERGENCIA</v>
      </c>
      <c r="AL2523" s="6" t="str">
        <f>+_xlfn.IFS(Tabla1[[#This Row],[Veces obj]]&lt;=1,"0-1",Tabla1[[#This Row],[Veces obj]]&lt;=2,"1-2",Tabla1[[#This Row],[Veces obj]]&lt;=3,"2-3",TRUE,"&gt;3")</f>
        <v>0-1</v>
      </c>
      <c r="AM2523" s="60" t="str">
        <f>+_xlfn.IFS(MONTH(Tabla1[[#This Row],[MES]])&lt;=3,"Q1",MONTH(Tabla1[[#This Row],[MES]])&lt;=6,"Q2",MONTH(Tabla1[[#This Row],[MES]])&lt;=9,"Q3",TRUE,"Q4")</f>
        <v>Q1</v>
      </c>
      <c r="AN2523" s="15" t="str">
        <f>+IFERROR(VLOOKUP(Tabla1[[#This Row],[CUENTA]],CTAS[],2,0),"OTROS")</f>
        <v>OTROS</v>
      </c>
      <c r="AP2523" s="15" t="str">
        <f>+IFERROR(VLOOKUP(Tabla1[[#This Row],[EMPLEADO]],IS[],3,0),"OTROS")</f>
        <v>OTROS</v>
      </c>
      <c r="AQ2523" s="15" t="str">
        <f>+IFERROR(VLOOKUP(Tabla1[[#This Row],[EMPLEADO]],IS[[NÓMINA]:[INGENIERO]],2,0),"OTROS")</f>
        <v>OTROS</v>
      </c>
    </row>
    <row r="2524" spans="1:43" x14ac:dyDescent="0.25">
      <c r="A2524" t="s">
        <v>7477</v>
      </c>
      <c r="B2524">
        <v>1</v>
      </c>
      <c r="C2524" t="s">
        <v>8091</v>
      </c>
      <c r="D2524" t="s">
        <v>38</v>
      </c>
      <c r="E2524" t="s">
        <v>8092</v>
      </c>
      <c r="F2524" t="s">
        <v>8093</v>
      </c>
      <c r="G2524" s="17" t="s">
        <v>8094</v>
      </c>
      <c r="H2524" t="s">
        <v>1052</v>
      </c>
      <c r="I2524" t="s">
        <v>43</v>
      </c>
      <c r="J2524" t="s">
        <v>8</v>
      </c>
      <c r="K2524" t="s">
        <v>199</v>
      </c>
      <c r="L2524" t="s">
        <v>8095</v>
      </c>
      <c r="M2524" t="s">
        <v>736</v>
      </c>
      <c r="N2524">
        <v>0</v>
      </c>
      <c r="O2524" t="s">
        <v>47</v>
      </c>
      <c r="P2524">
        <v>145</v>
      </c>
      <c r="Q2524" t="s">
        <v>48</v>
      </c>
      <c r="R2524" t="s">
        <v>242</v>
      </c>
      <c r="S2524" t="s">
        <v>64</v>
      </c>
      <c r="T2524" t="s">
        <v>51</v>
      </c>
      <c r="U2524" t="s">
        <v>96</v>
      </c>
      <c r="V2524">
        <v>1.1000000000000001</v>
      </c>
      <c r="W2524" s="1">
        <v>1501.5000000000002</v>
      </c>
      <c r="X2524">
        <v>1</v>
      </c>
      <c r="Y2524">
        <v>3.4</v>
      </c>
      <c r="Z2524">
        <v>5</v>
      </c>
      <c r="AA2524">
        <v>0.67999999999999994</v>
      </c>
      <c r="AB2524" s="2">
        <v>0</v>
      </c>
      <c r="AC2524" s="1">
        <v>0</v>
      </c>
      <c r="AD2524" s="7">
        <v>43530</v>
      </c>
      <c r="AE2524" s="7">
        <v>43530</v>
      </c>
      <c r="AF2524">
        <v>0</v>
      </c>
      <c r="AG2524" t="s">
        <v>53</v>
      </c>
      <c r="AH2524" s="2">
        <v>0</v>
      </c>
      <c r="AI2524" s="1">
        <v>0</v>
      </c>
      <c r="AJ2524" s="1">
        <v>0</v>
      </c>
      <c r="AK2524" s="60" t="str">
        <f>+IF(Tabla1[[#This Row],[REQUEST_TY]]="SR MANTENIMIENTO CORRECTIVO", "EMERGENCIA", "OTROS")</f>
        <v>EMERGENCIA</v>
      </c>
      <c r="AL2524" s="6" t="str">
        <f>+_xlfn.IFS(Tabla1[[#This Row],[Veces obj]]&lt;=1,"0-1",Tabla1[[#This Row],[Veces obj]]&lt;=2,"1-2",Tabla1[[#This Row],[Veces obj]]&lt;=3,"2-3",TRUE,"&gt;3")</f>
        <v>0-1</v>
      </c>
      <c r="AM2524" s="60" t="str">
        <f>+_xlfn.IFS(MONTH(Tabla1[[#This Row],[MES]])&lt;=3,"Q1",MONTH(Tabla1[[#This Row],[MES]])&lt;=6,"Q2",MONTH(Tabla1[[#This Row],[MES]])&lt;=9,"Q3",TRUE,"Q4")</f>
        <v>Q1</v>
      </c>
      <c r="AN2524" s="15" t="str">
        <f>+IFERROR(VLOOKUP(Tabla1[[#This Row],[CUENTA]],CTAS[],2,0),"OTROS")</f>
        <v>OTROS</v>
      </c>
      <c r="AP2524" s="15" t="str">
        <f>+IFERROR(VLOOKUP(Tabla1[[#This Row],[EMPLEADO]],IS[],3,0),"OTROS")</f>
        <v>OTROS</v>
      </c>
      <c r="AQ2524" s="15" t="str">
        <f>+IFERROR(VLOOKUP(Tabla1[[#This Row],[EMPLEADO]],IS[[NÓMINA]:[INGENIERO]],2,0),"OTROS")</f>
        <v>OTROS</v>
      </c>
    </row>
    <row r="2525" spans="1:43" x14ac:dyDescent="0.25">
      <c r="A2525" t="s">
        <v>7477</v>
      </c>
      <c r="B2525">
        <v>1</v>
      </c>
      <c r="C2525" t="s">
        <v>8096</v>
      </c>
      <c r="D2525" t="s">
        <v>38</v>
      </c>
      <c r="E2525" t="s">
        <v>725</v>
      </c>
      <c r="F2525" t="s">
        <v>8097</v>
      </c>
      <c r="G2525" s="17" t="s">
        <v>8098</v>
      </c>
      <c r="H2525" t="s">
        <v>592</v>
      </c>
      <c r="I2525" t="s">
        <v>43</v>
      </c>
      <c r="J2525" t="s">
        <v>8</v>
      </c>
      <c r="K2525" t="s">
        <v>59</v>
      </c>
      <c r="L2525" t="s">
        <v>3949</v>
      </c>
      <c r="M2525" t="s">
        <v>165</v>
      </c>
      <c r="N2525">
        <v>0</v>
      </c>
      <c r="O2525" t="s">
        <v>47</v>
      </c>
      <c r="P2525">
        <v>156</v>
      </c>
      <c r="Q2525" t="s">
        <v>48</v>
      </c>
      <c r="R2525" t="s">
        <v>223</v>
      </c>
      <c r="S2525" t="s">
        <v>139</v>
      </c>
      <c r="T2525" t="s">
        <v>51</v>
      </c>
      <c r="U2525" t="s">
        <v>353</v>
      </c>
      <c r="V2525">
        <v>1.1499999999999999</v>
      </c>
      <c r="W2525" s="1">
        <v>1808.95</v>
      </c>
      <c r="X2525">
        <v>1</v>
      </c>
      <c r="Y2525">
        <v>2.2999999999999998</v>
      </c>
      <c r="Z2525">
        <v>4</v>
      </c>
      <c r="AA2525">
        <v>0.57499999999999996</v>
      </c>
      <c r="AB2525" s="2">
        <v>0</v>
      </c>
      <c r="AC2525" s="1">
        <v>0</v>
      </c>
      <c r="AD2525" s="7">
        <v>43530</v>
      </c>
      <c r="AE2525" s="7">
        <v>43530</v>
      </c>
      <c r="AF2525">
        <v>0</v>
      </c>
      <c r="AG2525" t="s">
        <v>53</v>
      </c>
      <c r="AH2525" s="2">
        <v>0</v>
      </c>
      <c r="AI2525" s="1">
        <v>0</v>
      </c>
      <c r="AJ2525" s="1">
        <v>0</v>
      </c>
      <c r="AK2525" s="60" t="str">
        <f>+IF(Tabla1[[#This Row],[REQUEST_TY]]="SR MANTENIMIENTO CORRECTIVO", "EMERGENCIA", "OTROS")</f>
        <v>EMERGENCIA</v>
      </c>
      <c r="AL2525" s="6" t="str">
        <f>+_xlfn.IFS(Tabla1[[#This Row],[Veces obj]]&lt;=1,"0-1",Tabla1[[#This Row],[Veces obj]]&lt;=2,"1-2",Tabla1[[#This Row],[Veces obj]]&lt;=3,"2-3",TRUE,"&gt;3")</f>
        <v>0-1</v>
      </c>
      <c r="AM2525" s="60" t="str">
        <f>+_xlfn.IFS(MONTH(Tabla1[[#This Row],[MES]])&lt;=3,"Q1",MONTH(Tabla1[[#This Row],[MES]])&lt;=6,"Q2",MONTH(Tabla1[[#This Row],[MES]])&lt;=9,"Q3",TRUE,"Q4")</f>
        <v>Q1</v>
      </c>
      <c r="AN2525" s="15" t="str">
        <f>+IFERROR(VLOOKUP(Tabla1[[#This Row],[CUENTA]],CTAS[],2,0),"OTROS")</f>
        <v>OTROS</v>
      </c>
      <c r="AP2525" s="15" t="str">
        <f>+IFERROR(VLOOKUP(Tabla1[[#This Row],[EMPLEADO]],IS[],3,0),"OTROS")</f>
        <v>CHIHUAHUA</v>
      </c>
      <c r="AQ2525" s="15" t="str">
        <f>+IFERROR(VLOOKUP(Tabla1[[#This Row],[EMPLEADO]],IS[[NÓMINA]:[INGENIERO]],2,0),"OTROS")</f>
        <v>VICTOR MENDEZ</v>
      </c>
    </row>
    <row r="2526" spans="1:43" x14ac:dyDescent="0.25">
      <c r="A2526" t="s">
        <v>7477</v>
      </c>
      <c r="B2526">
        <v>1</v>
      </c>
      <c r="C2526" t="s">
        <v>7442</v>
      </c>
      <c r="D2526" t="s">
        <v>38</v>
      </c>
      <c r="E2526" t="s">
        <v>312</v>
      </c>
      <c r="F2526" t="s">
        <v>7444</v>
      </c>
      <c r="G2526" s="17" t="s">
        <v>7443</v>
      </c>
      <c r="H2526" t="s">
        <v>679</v>
      </c>
      <c r="I2526" t="s">
        <v>43</v>
      </c>
      <c r="J2526" t="s">
        <v>8</v>
      </c>
      <c r="K2526" t="s">
        <v>538</v>
      </c>
      <c r="L2526" t="s">
        <v>5879</v>
      </c>
      <c r="M2526" t="s">
        <v>131</v>
      </c>
      <c r="N2526">
        <v>0</v>
      </c>
      <c r="O2526" t="s">
        <v>47</v>
      </c>
      <c r="P2526">
        <v>127</v>
      </c>
      <c r="Q2526" t="s">
        <v>48</v>
      </c>
      <c r="R2526" t="s">
        <v>317</v>
      </c>
      <c r="S2526" t="s">
        <v>318</v>
      </c>
      <c r="T2526" t="s">
        <v>51</v>
      </c>
      <c r="U2526" t="s">
        <v>353</v>
      </c>
      <c r="V2526">
        <v>1.1499999999999999</v>
      </c>
      <c r="W2526" s="1">
        <v>1808.95</v>
      </c>
      <c r="X2526">
        <v>1</v>
      </c>
      <c r="Y2526">
        <v>4.3</v>
      </c>
      <c r="Z2526">
        <v>4</v>
      </c>
      <c r="AA2526">
        <v>1.075</v>
      </c>
      <c r="AB2526" s="2">
        <v>1.8749999999999989E-2</v>
      </c>
      <c r="AC2526" s="1">
        <v>-29.493749999999988</v>
      </c>
      <c r="AD2526" s="7">
        <v>43530</v>
      </c>
      <c r="AE2526" s="7">
        <v>43530</v>
      </c>
      <c r="AF2526">
        <v>0</v>
      </c>
      <c r="AG2526" t="s">
        <v>53</v>
      </c>
      <c r="AH2526" s="2">
        <v>0</v>
      </c>
      <c r="AI2526" s="1">
        <v>0</v>
      </c>
      <c r="AJ2526" s="1">
        <v>0</v>
      </c>
      <c r="AK2526" s="60" t="str">
        <f>+IF(Tabla1[[#This Row],[REQUEST_TY]]="SR MANTENIMIENTO CORRECTIVO", "EMERGENCIA", "OTROS")</f>
        <v>EMERGENCIA</v>
      </c>
      <c r="AL2526" s="6" t="str">
        <f>+_xlfn.IFS(Tabla1[[#This Row],[Veces obj]]&lt;=1,"0-1",Tabla1[[#This Row],[Veces obj]]&lt;=2,"1-2",Tabla1[[#This Row],[Veces obj]]&lt;=3,"2-3",TRUE,"&gt;3")</f>
        <v>1-2</v>
      </c>
      <c r="AM2526" s="60" t="str">
        <f>+_xlfn.IFS(MONTH(Tabla1[[#This Row],[MES]])&lt;=3,"Q1",MONTH(Tabla1[[#This Row],[MES]])&lt;=6,"Q2",MONTH(Tabla1[[#This Row],[MES]])&lt;=9,"Q3",TRUE,"Q4")</f>
        <v>Q1</v>
      </c>
      <c r="AN2526" s="15" t="str">
        <f>+IFERROR(VLOOKUP(Tabla1[[#This Row],[CUENTA]],CTAS[],2,0),"OTROS")</f>
        <v>OTROS</v>
      </c>
      <c r="AP2526" s="15" t="str">
        <f>+IFERROR(VLOOKUP(Tabla1[[#This Row],[EMPLEADO]],IS[],3,0),"OTROS")</f>
        <v>OTROS</v>
      </c>
      <c r="AQ2526" s="15" t="str">
        <f>+IFERROR(VLOOKUP(Tabla1[[#This Row],[EMPLEADO]],IS[[NÓMINA]:[INGENIERO]],2,0),"OTROS")</f>
        <v>OTROS</v>
      </c>
    </row>
    <row r="2527" spans="1:43" x14ac:dyDescent="0.25">
      <c r="A2527" t="s">
        <v>7477</v>
      </c>
      <c r="B2527">
        <v>1</v>
      </c>
      <c r="C2527" t="s">
        <v>8099</v>
      </c>
      <c r="D2527" t="s">
        <v>38</v>
      </c>
      <c r="E2527" t="s">
        <v>76</v>
      </c>
      <c r="F2527" t="s">
        <v>8100</v>
      </c>
      <c r="G2527" s="17" t="s">
        <v>6054</v>
      </c>
      <c r="H2527" t="s">
        <v>453</v>
      </c>
      <c r="I2527" t="s">
        <v>43</v>
      </c>
      <c r="J2527" t="s">
        <v>8</v>
      </c>
      <c r="K2527" t="s">
        <v>59</v>
      </c>
      <c r="L2527" t="s">
        <v>454</v>
      </c>
      <c r="M2527" t="s">
        <v>455</v>
      </c>
      <c r="N2527">
        <v>0</v>
      </c>
      <c r="O2527" t="s">
        <v>47</v>
      </c>
      <c r="P2527">
        <v>20</v>
      </c>
      <c r="Q2527" t="s">
        <v>62</v>
      </c>
      <c r="R2527" t="s">
        <v>63</v>
      </c>
      <c r="S2527" t="s">
        <v>64</v>
      </c>
      <c r="T2527" t="s">
        <v>51</v>
      </c>
      <c r="U2527" t="s">
        <v>65</v>
      </c>
      <c r="V2527">
        <v>0.8</v>
      </c>
      <c r="W2527" s="1">
        <v>1092</v>
      </c>
      <c r="X2527">
        <v>1</v>
      </c>
      <c r="Y2527">
        <v>1.54</v>
      </c>
      <c r="Z2527">
        <v>5</v>
      </c>
      <c r="AA2527">
        <v>0.308</v>
      </c>
      <c r="AB2527" s="2">
        <v>0</v>
      </c>
      <c r="AC2527" s="1">
        <v>0</v>
      </c>
      <c r="AD2527" s="7">
        <v>43530</v>
      </c>
      <c r="AE2527" s="7">
        <v>43530</v>
      </c>
      <c r="AF2527">
        <v>0</v>
      </c>
      <c r="AG2527" t="s">
        <v>53</v>
      </c>
      <c r="AH2527" s="2">
        <v>0</v>
      </c>
      <c r="AI2527" s="1">
        <v>0</v>
      </c>
      <c r="AJ2527" s="1">
        <v>0</v>
      </c>
      <c r="AK2527" s="60" t="str">
        <f>+IF(Tabla1[[#This Row],[REQUEST_TY]]="SR MANTENIMIENTO CORRECTIVO", "EMERGENCIA", "OTROS")</f>
        <v>EMERGENCIA</v>
      </c>
      <c r="AL2527" s="6" t="str">
        <f>+_xlfn.IFS(Tabla1[[#This Row],[Veces obj]]&lt;=1,"0-1",Tabla1[[#This Row],[Veces obj]]&lt;=2,"1-2",Tabla1[[#This Row],[Veces obj]]&lt;=3,"2-3",TRUE,"&gt;3")</f>
        <v>0-1</v>
      </c>
      <c r="AM2527" s="60" t="str">
        <f>+_xlfn.IFS(MONTH(Tabla1[[#This Row],[MES]])&lt;=3,"Q1",MONTH(Tabla1[[#This Row],[MES]])&lt;=6,"Q2",MONTH(Tabla1[[#This Row],[MES]])&lt;=9,"Q3",TRUE,"Q4")</f>
        <v>Q1</v>
      </c>
      <c r="AN2527" s="15" t="str">
        <f>+IFERROR(VLOOKUP(Tabla1[[#This Row],[CUENTA]],CTAS[],2,0),"OTROS")</f>
        <v>OTROS</v>
      </c>
      <c r="AP2527" s="15" t="str">
        <f>+IFERROR(VLOOKUP(Tabla1[[#This Row],[EMPLEADO]],IS[],3,0),"OTROS")</f>
        <v>OTROS</v>
      </c>
      <c r="AQ2527" s="15" t="str">
        <f>+IFERROR(VLOOKUP(Tabla1[[#This Row],[EMPLEADO]],IS[[NÓMINA]:[INGENIERO]],2,0),"OTROS")</f>
        <v>OTROS</v>
      </c>
    </row>
    <row r="2528" spans="1:43" x14ac:dyDescent="0.25">
      <c r="A2528" t="s">
        <v>7477</v>
      </c>
      <c r="B2528">
        <v>1</v>
      </c>
      <c r="C2528" t="s">
        <v>8101</v>
      </c>
      <c r="D2528" t="s">
        <v>38</v>
      </c>
      <c r="E2528" t="s">
        <v>113</v>
      </c>
      <c r="F2528" t="s">
        <v>8102</v>
      </c>
      <c r="G2528" s="17" t="s">
        <v>8103</v>
      </c>
      <c r="H2528" t="s">
        <v>220</v>
      </c>
      <c r="I2528" t="s">
        <v>43</v>
      </c>
      <c r="J2528" t="s">
        <v>8</v>
      </c>
      <c r="K2528" t="s">
        <v>117</v>
      </c>
      <c r="L2528" t="s">
        <v>8104</v>
      </c>
      <c r="M2528" t="s">
        <v>556</v>
      </c>
      <c r="N2528">
        <v>0</v>
      </c>
      <c r="O2528" t="s">
        <v>47</v>
      </c>
      <c r="P2528">
        <v>105</v>
      </c>
      <c r="Q2528" t="s">
        <v>48</v>
      </c>
      <c r="R2528" t="s">
        <v>49</v>
      </c>
      <c r="S2528" t="s">
        <v>50</v>
      </c>
      <c r="T2528" t="s">
        <v>208</v>
      </c>
      <c r="U2528" t="s">
        <v>52</v>
      </c>
      <c r="V2528">
        <v>1.05</v>
      </c>
      <c r="W2528" s="1">
        <v>750.75000000000011</v>
      </c>
      <c r="X2528">
        <v>1</v>
      </c>
      <c r="Y2528">
        <v>1.03</v>
      </c>
      <c r="Z2528">
        <v>9</v>
      </c>
      <c r="AA2528">
        <v>0.11444444444444445</v>
      </c>
      <c r="AB2528" s="2">
        <v>0</v>
      </c>
      <c r="AC2528" s="1">
        <v>0</v>
      </c>
      <c r="AD2528" s="7">
        <v>43530</v>
      </c>
      <c r="AE2528" s="7">
        <v>43530</v>
      </c>
      <c r="AF2528">
        <v>0</v>
      </c>
      <c r="AG2528" t="s">
        <v>53</v>
      </c>
      <c r="AH2528" s="2">
        <v>0</v>
      </c>
      <c r="AI2528" s="1">
        <v>0</v>
      </c>
      <c r="AJ2528" s="1">
        <v>0</v>
      </c>
      <c r="AK2528" s="60" t="str">
        <f>+IF(Tabla1[[#This Row],[REQUEST_TY]]="SR MANTENIMIENTO CORRECTIVO", "EMERGENCIA", "OTROS")</f>
        <v>EMERGENCIA</v>
      </c>
      <c r="AL2528" s="6" t="str">
        <f>+_xlfn.IFS(Tabla1[[#This Row],[Veces obj]]&lt;=1,"0-1",Tabla1[[#This Row],[Veces obj]]&lt;=2,"1-2",Tabla1[[#This Row],[Veces obj]]&lt;=3,"2-3",TRUE,"&gt;3")</f>
        <v>0-1</v>
      </c>
      <c r="AM2528" s="60" t="str">
        <f>+_xlfn.IFS(MONTH(Tabla1[[#This Row],[MES]])&lt;=3,"Q1",MONTH(Tabla1[[#This Row],[MES]])&lt;=6,"Q2",MONTH(Tabla1[[#This Row],[MES]])&lt;=9,"Q3",TRUE,"Q4")</f>
        <v>Q1</v>
      </c>
      <c r="AN2528" s="15" t="str">
        <f>+IFERROR(VLOOKUP(Tabla1[[#This Row],[CUENTA]],CTAS[],2,0),"OTROS")</f>
        <v>OTROS</v>
      </c>
      <c r="AP2528" s="15" t="str">
        <f>+IFERROR(VLOOKUP(Tabla1[[#This Row],[EMPLEADO]],IS[],3,0),"OTROS")</f>
        <v>OTROS</v>
      </c>
      <c r="AQ2528" s="15" t="str">
        <f>+IFERROR(VLOOKUP(Tabla1[[#This Row],[EMPLEADO]],IS[[NÓMINA]:[INGENIERO]],2,0),"OTROS")</f>
        <v>OTROS</v>
      </c>
    </row>
    <row r="2529" spans="1:43" x14ac:dyDescent="0.25">
      <c r="A2529" t="s">
        <v>7477</v>
      </c>
      <c r="B2529">
        <v>1</v>
      </c>
      <c r="C2529" t="s">
        <v>8105</v>
      </c>
      <c r="D2529" t="s">
        <v>38</v>
      </c>
      <c r="E2529" t="s">
        <v>39</v>
      </c>
      <c r="F2529" t="s">
        <v>8106</v>
      </c>
      <c r="G2529" s="17" t="s">
        <v>7584</v>
      </c>
      <c r="H2529" t="s">
        <v>266</v>
      </c>
      <c r="I2529" t="s">
        <v>43</v>
      </c>
      <c r="J2529" t="s">
        <v>8</v>
      </c>
      <c r="K2529" t="s">
        <v>117</v>
      </c>
      <c r="L2529" t="s">
        <v>7585</v>
      </c>
      <c r="M2529" t="s">
        <v>73</v>
      </c>
      <c r="N2529">
        <v>0</v>
      </c>
      <c r="O2529" t="s">
        <v>47</v>
      </c>
      <c r="P2529">
        <v>7</v>
      </c>
      <c r="Q2529" t="s">
        <v>194</v>
      </c>
      <c r="R2529" t="s">
        <v>49</v>
      </c>
      <c r="S2529" t="s">
        <v>50</v>
      </c>
      <c r="T2529" t="s">
        <v>51</v>
      </c>
      <c r="U2529" t="s">
        <v>444</v>
      </c>
      <c r="V2529">
        <v>0</v>
      </c>
      <c r="W2529" s="1">
        <v>0</v>
      </c>
      <c r="X2529">
        <v>1</v>
      </c>
      <c r="Y2529">
        <v>1.1299999999999999</v>
      </c>
      <c r="Z2529">
        <v>5</v>
      </c>
      <c r="AA2529">
        <v>0.22599999999999998</v>
      </c>
      <c r="AB2529" s="2">
        <v>0</v>
      </c>
      <c r="AC2529" s="1">
        <v>0</v>
      </c>
      <c r="AD2529" s="7">
        <v>43530</v>
      </c>
      <c r="AE2529" s="7">
        <v>43530</v>
      </c>
      <c r="AF2529">
        <v>0</v>
      </c>
      <c r="AG2529" t="s">
        <v>53</v>
      </c>
      <c r="AH2529" s="2">
        <v>0</v>
      </c>
      <c r="AI2529" s="1">
        <v>0</v>
      </c>
      <c r="AJ2529" s="1">
        <v>0</v>
      </c>
      <c r="AK2529" s="60" t="str">
        <f>+IF(Tabla1[[#This Row],[REQUEST_TY]]="SR MANTENIMIENTO CORRECTIVO", "EMERGENCIA", "OTROS")</f>
        <v>EMERGENCIA</v>
      </c>
      <c r="AL2529" s="6" t="str">
        <f>+_xlfn.IFS(Tabla1[[#This Row],[Veces obj]]&lt;=1,"0-1",Tabla1[[#This Row],[Veces obj]]&lt;=2,"1-2",Tabla1[[#This Row],[Veces obj]]&lt;=3,"2-3",TRUE,"&gt;3")</f>
        <v>0-1</v>
      </c>
      <c r="AM2529" s="60" t="str">
        <f>+_xlfn.IFS(MONTH(Tabla1[[#This Row],[MES]])&lt;=3,"Q1",MONTH(Tabla1[[#This Row],[MES]])&lt;=6,"Q2",MONTH(Tabla1[[#This Row],[MES]])&lt;=9,"Q3",TRUE,"Q4")</f>
        <v>Q1</v>
      </c>
      <c r="AN2529" s="15" t="str">
        <f>+IFERROR(VLOOKUP(Tabla1[[#This Row],[CUENTA]],CTAS[],2,0),"OTROS")</f>
        <v>OTROS</v>
      </c>
      <c r="AP2529" s="15" t="str">
        <f>+IFERROR(VLOOKUP(Tabla1[[#This Row],[EMPLEADO]],IS[],3,0),"OTROS")</f>
        <v>JUAREZ</v>
      </c>
      <c r="AQ2529" s="15" t="str">
        <f>+IFERROR(VLOOKUP(Tabla1[[#This Row],[EMPLEADO]],IS[[NÓMINA]:[INGENIERO]],2,0),"OTROS")</f>
        <v>CESAR MAR</v>
      </c>
    </row>
    <row r="2530" spans="1:43" x14ac:dyDescent="0.25">
      <c r="A2530" t="s">
        <v>7477</v>
      </c>
      <c r="B2530">
        <v>1</v>
      </c>
      <c r="C2530" t="s">
        <v>8107</v>
      </c>
      <c r="D2530" t="s">
        <v>38</v>
      </c>
      <c r="E2530" t="s">
        <v>583</v>
      </c>
      <c r="F2530" t="s">
        <v>8108</v>
      </c>
      <c r="G2530" s="17" t="s">
        <v>8109</v>
      </c>
      <c r="H2530" t="s">
        <v>574</v>
      </c>
      <c r="I2530" t="s">
        <v>43</v>
      </c>
      <c r="J2530" t="s">
        <v>8</v>
      </c>
      <c r="K2530" t="s">
        <v>1969</v>
      </c>
      <c r="L2530" t="s">
        <v>8110</v>
      </c>
      <c r="M2530" t="s">
        <v>1761</v>
      </c>
      <c r="N2530">
        <v>0</v>
      </c>
      <c r="O2530" t="s">
        <v>47</v>
      </c>
      <c r="P2530">
        <v>2652</v>
      </c>
      <c r="Q2530" t="s">
        <v>48</v>
      </c>
      <c r="R2530" t="s">
        <v>95</v>
      </c>
      <c r="S2530" t="s">
        <v>64</v>
      </c>
      <c r="T2530" t="s">
        <v>51</v>
      </c>
      <c r="U2530" t="s">
        <v>96</v>
      </c>
      <c r="V2530">
        <v>1.1000000000000001</v>
      </c>
      <c r="W2530" s="1">
        <v>1501.5000000000002</v>
      </c>
      <c r="X2530">
        <v>1</v>
      </c>
      <c r="Y2530">
        <v>6.18</v>
      </c>
      <c r="Z2530">
        <v>5</v>
      </c>
      <c r="AA2530">
        <v>1.236</v>
      </c>
      <c r="AB2530" s="2">
        <v>5.8999999999999997E-2</v>
      </c>
      <c r="AC2530" s="1">
        <v>-80.534999999999997</v>
      </c>
      <c r="AD2530" s="7">
        <v>43530</v>
      </c>
      <c r="AE2530" s="7">
        <v>43530</v>
      </c>
      <c r="AF2530">
        <v>0</v>
      </c>
      <c r="AG2530" t="s">
        <v>53</v>
      </c>
      <c r="AH2530" s="2">
        <v>0</v>
      </c>
      <c r="AI2530" s="1">
        <v>0</v>
      </c>
      <c r="AJ2530" s="1">
        <v>0</v>
      </c>
      <c r="AK2530" s="60" t="str">
        <f>+IF(Tabla1[[#This Row],[REQUEST_TY]]="SR MANTENIMIENTO CORRECTIVO", "EMERGENCIA", "OTROS")</f>
        <v>EMERGENCIA</v>
      </c>
      <c r="AL2530" s="6" t="str">
        <f>+_xlfn.IFS(Tabla1[[#This Row],[Veces obj]]&lt;=1,"0-1",Tabla1[[#This Row],[Veces obj]]&lt;=2,"1-2",Tabla1[[#This Row],[Veces obj]]&lt;=3,"2-3",TRUE,"&gt;3")</f>
        <v>1-2</v>
      </c>
      <c r="AM2530" s="60" t="str">
        <f>+_xlfn.IFS(MONTH(Tabla1[[#This Row],[MES]])&lt;=3,"Q1",MONTH(Tabla1[[#This Row],[MES]])&lt;=6,"Q2",MONTH(Tabla1[[#This Row],[MES]])&lt;=9,"Q3",TRUE,"Q4")</f>
        <v>Q1</v>
      </c>
      <c r="AN2530" s="15" t="str">
        <f>+IFERROR(VLOOKUP(Tabla1[[#This Row],[CUENTA]],CTAS[],2,0),"OTROS")</f>
        <v>OTROS</v>
      </c>
      <c r="AP2530" s="15" t="str">
        <f>+IFERROR(VLOOKUP(Tabla1[[#This Row],[EMPLEADO]],IS[],3,0),"OTROS")</f>
        <v>OTROS</v>
      </c>
      <c r="AQ2530" s="15" t="str">
        <f>+IFERROR(VLOOKUP(Tabla1[[#This Row],[EMPLEADO]],IS[[NÓMINA]:[INGENIERO]],2,0),"OTROS")</f>
        <v>OTROS</v>
      </c>
    </row>
    <row r="2531" spans="1:43" x14ac:dyDescent="0.25">
      <c r="A2531" t="s">
        <v>7477</v>
      </c>
      <c r="B2531">
        <v>1</v>
      </c>
      <c r="C2531" t="s">
        <v>8111</v>
      </c>
      <c r="D2531" t="s">
        <v>38</v>
      </c>
      <c r="E2531" t="s">
        <v>176</v>
      </c>
      <c r="F2531" t="s">
        <v>8112</v>
      </c>
      <c r="G2531" s="17" t="s">
        <v>8113</v>
      </c>
      <c r="H2531" t="s">
        <v>1572</v>
      </c>
      <c r="I2531" t="s">
        <v>43</v>
      </c>
      <c r="J2531" t="s">
        <v>8</v>
      </c>
      <c r="K2531" t="s">
        <v>338</v>
      </c>
      <c r="L2531" t="s">
        <v>8114</v>
      </c>
      <c r="M2531" t="s">
        <v>1574</v>
      </c>
      <c r="N2531">
        <v>0</v>
      </c>
      <c r="O2531" t="s">
        <v>47</v>
      </c>
      <c r="P2531">
        <v>128</v>
      </c>
      <c r="Q2531" t="s">
        <v>48</v>
      </c>
      <c r="R2531" t="s">
        <v>49</v>
      </c>
      <c r="S2531" t="s">
        <v>50</v>
      </c>
      <c r="T2531" t="s">
        <v>51</v>
      </c>
      <c r="U2531" t="s">
        <v>52</v>
      </c>
      <c r="V2531">
        <v>1.05</v>
      </c>
      <c r="W2531" s="1">
        <v>750.75000000000011</v>
      </c>
      <c r="X2531">
        <v>1</v>
      </c>
      <c r="Y2531">
        <v>0.63</v>
      </c>
      <c r="Z2531">
        <v>5</v>
      </c>
      <c r="AA2531">
        <v>0.126</v>
      </c>
      <c r="AB2531" s="2">
        <v>0</v>
      </c>
      <c r="AC2531" s="1">
        <v>0</v>
      </c>
      <c r="AD2531" s="7">
        <v>43530</v>
      </c>
      <c r="AE2531" s="7">
        <v>43530</v>
      </c>
      <c r="AF2531">
        <v>0</v>
      </c>
      <c r="AG2531" t="s">
        <v>53</v>
      </c>
      <c r="AH2531" s="2">
        <v>0</v>
      </c>
      <c r="AI2531" s="1">
        <v>0</v>
      </c>
      <c r="AJ2531" s="1">
        <v>0</v>
      </c>
      <c r="AK2531" s="60" t="str">
        <f>+IF(Tabla1[[#This Row],[REQUEST_TY]]="SR MANTENIMIENTO CORRECTIVO", "EMERGENCIA", "OTROS")</f>
        <v>EMERGENCIA</v>
      </c>
      <c r="AL2531" s="6" t="str">
        <f>+_xlfn.IFS(Tabla1[[#This Row],[Veces obj]]&lt;=1,"0-1",Tabla1[[#This Row],[Veces obj]]&lt;=2,"1-2",Tabla1[[#This Row],[Veces obj]]&lt;=3,"2-3",TRUE,"&gt;3")</f>
        <v>0-1</v>
      </c>
      <c r="AM2531" s="60" t="str">
        <f>+_xlfn.IFS(MONTH(Tabla1[[#This Row],[MES]])&lt;=3,"Q1",MONTH(Tabla1[[#This Row],[MES]])&lt;=6,"Q2",MONTH(Tabla1[[#This Row],[MES]])&lt;=9,"Q3",TRUE,"Q4")</f>
        <v>Q1</v>
      </c>
      <c r="AN2531" s="15" t="str">
        <f>+IFERROR(VLOOKUP(Tabla1[[#This Row],[CUENTA]],CTAS[],2,0),"OTROS")</f>
        <v>OTROS</v>
      </c>
      <c r="AP2531" s="15" t="str">
        <f>+IFERROR(VLOOKUP(Tabla1[[#This Row],[EMPLEADO]],IS[],3,0),"OTROS")</f>
        <v>OTROS</v>
      </c>
      <c r="AQ2531" s="15" t="str">
        <f>+IFERROR(VLOOKUP(Tabla1[[#This Row],[EMPLEADO]],IS[[NÓMINA]:[INGENIERO]],2,0),"OTROS")</f>
        <v>OTROS</v>
      </c>
    </row>
    <row r="2532" spans="1:43" x14ac:dyDescent="0.25">
      <c r="A2532" t="s">
        <v>7477</v>
      </c>
      <c r="B2532">
        <v>1</v>
      </c>
      <c r="C2532" t="s">
        <v>8115</v>
      </c>
      <c r="D2532" t="s">
        <v>38</v>
      </c>
      <c r="E2532" t="s">
        <v>39</v>
      </c>
      <c r="F2532" t="s">
        <v>8116</v>
      </c>
      <c r="G2532" s="17" t="s">
        <v>8117</v>
      </c>
      <c r="H2532" t="s">
        <v>42</v>
      </c>
      <c r="I2532" t="s">
        <v>43</v>
      </c>
      <c r="J2532" t="s">
        <v>8</v>
      </c>
      <c r="K2532" t="s">
        <v>44</v>
      </c>
      <c r="L2532" t="s">
        <v>3666</v>
      </c>
      <c r="M2532" t="s">
        <v>131</v>
      </c>
      <c r="N2532">
        <v>1</v>
      </c>
      <c r="O2532" t="s">
        <v>47</v>
      </c>
      <c r="P2532">
        <v>2652</v>
      </c>
      <c r="Q2532" t="s">
        <v>48</v>
      </c>
      <c r="R2532" t="s">
        <v>49</v>
      </c>
      <c r="S2532" t="s">
        <v>50</v>
      </c>
      <c r="T2532" t="s">
        <v>51</v>
      </c>
      <c r="U2532" t="s">
        <v>52</v>
      </c>
      <c r="V2532">
        <v>1.05</v>
      </c>
      <c r="W2532" s="1">
        <v>0</v>
      </c>
      <c r="X2532">
        <v>1</v>
      </c>
      <c r="Y2532">
        <v>3.05</v>
      </c>
      <c r="Z2532">
        <v>5</v>
      </c>
      <c r="AA2532">
        <v>0.61</v>
      </c>
      <c r="AB2532" s="2">
        <v>0</v>
      </c>
      <c r="AC2532" s="1">
        <v>0</v>
      </c>
      <c r="AD2532" s="7">
        <v>43530</v>
      </c>
      <c r="AE2532" s="7">
        <v>43530</v>
      </c>
      <c r="AF2532">
        <v>0</v>
      </c>
      <c r="AG2532" t="s">
        <v>53</v>
      </c>
      <c r="AH2532" s="2">
        <v>0</v>
      </c>
      <c r="AI2532" s="1">
        <v>0</v>
      </c>
      <c r="AJ2532" s="1">
        <v>0</v>
      </c>
      <c r="AK2532" s="60" t="str">
        <f>+IF(Tabla1[[#This Row],[REQUEST_TY]]="SR MANTENIMIENTO CORRECTIVO", "EMERGENCIA", "OTROS")</f>
        <v>EMERGENCIA</v>
      </c>
      <c r="AL2532" s="6" t="str">
        <f>+_xlfn.IFS(Tabla1[[#This Row],[Veces obj]]&lt;=1,"0-1",Tabla1[[#This Row],[Veces obj]]&lt;=2,"1-2",Tabla1[[#This Row],[Veces obj]]&lt;=3,"2-3",TRUE,"&gt;3")</f>
        <v>0-1</v>
      </c>
      <c r="AM2532" s="60" t="str">
        <f>+_xlfn.IFS(MONTH(Tabla1[[#This Row],[MES]])&lt;=3,"Q1",MONTH(Tabla1[[#This Row],[MES]])&lt;=6,"Q2",MONTH(Tabla1[[#This Row],[MES]])&lt;=9,"Q3",TRUE,"Q4")</f>
        <v>Q1</v>
      </c>
      <c r="AN2532" s="15" t="str">
        <f>+IFERROR(VLOOKUP(Tabla1[[#This Row],[CUENTA]],CTAS[],2,0),"OTROS")</f>
        <v>OTROS</v>
      </c>
      <c r="AP2532" s="15" t="str">
        <f>+IFERROR(VLOOKUP(Tabla1[[#This Row],[EMPLEADO]],IS[],3,0),"OTROS")</f>
        <v>OTROS</v>
      </c>
      <c r="AQ2532" s="15" t="str">
        <f>+IFERROR(VLOOKUP(Tabla1[[#This Row],[EMPLEADO]],IS[[NÓMINA]:[INGENIERO]],2,0),"OTROS")</f>
        <v>OTROS</v>
      </c>
    </row>
    <row r="2533" spans="1:43" x14ac:dyDescent="0.25">
      <c r="A2533" t="s">
        <v>7477</v>
      </c>
      <c r="B2533">
        <v>1</v>
      </c>
      <c r="C2533" t="s">
        <v>8118</v>
      </c>
      <c r="D2533" t="s">
        <v>38</v>
      </c>
      <c r="E2533" t="s">
        <v>332</v>
      </c>
      <c r="F2533" t="s">
        <v>8119</v>
      </c>
      <c r="G2533" s="17" t="s">
        <v>8120</v>
      </c>
      <c r="H2533" t="s">
        <v>1063</v>
      </c>
      <c r="I2533" t="s">
        <v>43</v>
      </c>
      <c r="J2533" t="s">
        <v>8</v>
      </c>
      <c r="K2533" t="s">
        <v>385</v>
      </c>
      <c r="L2533" t="s">
        <v>386</v>
      </c>
      <c r="M2533" t="s">
        <v>387</v>
      </c>
      <c r="N2533">
        <v>0</v>
      </c>
      <c r="O2533" t="s">
        <v>47</v>
      </c>
      <c r="P2533">
        <v>203</v>
      </c>
      <c r="Q2533" t="s">
        <v>48</v>
      </c>
      <c r="R2533" t="s">
        <v>317</v>
      </c>
      <c r="S2533" t="s">
        <v>318</v>
      </c>
      <c r="T2533" t="s">
        <v>51</v>
      </c>
      <c r="U2533" t="s">
        <v>353</v>
      </c>
      <c r="V2533">
        <v>1.1499999999999999</v>
      </c>
      <c r="W2533" s="1">
        <v>1808.95</v>
      </c>
      <c r="X2533">
        <v>1</v>
      </c>
      <c r="Y2533">
        <v>0.85</v>
      </c>
      <c r="Z2533">
        <v>4</v>
      </c>
      <c r="AA2533">
        <v>0.21249999999999999</v>
      </c>
      <c r="AB2533" s="2">
        <v>0</v>
      </c>
      <c r="AC2533" s="1">
        <v>0</v>
      </c>
      <c r="AD2533" s="7">
        <v>43530</v>
      </c>
      <c r="AE2533" s="7">
        <v>43530</v>
      </c>
      <c r="AF2533">
        <v>0</v>
      </c>
      <c r="AG2533" t="s">
        <v>53</v>
      </c>
      <c r="AH2533" s="2">
        <v>0</v>
      </c>
      <c r="AI2533" s="1">
        <v>0</v>
      </c>
      <c r="AJ2533" s="1">
        <v>0</v>
      </c>
      <c r="AK2533" s="60" t="str">
        <f>+IF(Tabla1[[#This Row],[REQUEST_TY]]="SR MANTENIMIENTO CORRECTIVO", "EMERGENCIA", "OTROS")</f>
        <v>EMERGENCIA</v>
      </c>
      <c r="AL2533" s="6" t="str">
        <f>+_xlfn.IFS(Tabla1[[#This Row],[Veces obj]]&lt;=1,"0-1",Tabla1[[#This Row],[Veces obj]]&lt;=2,"1-2",Tabla1[[#This Row],[Veces obj]]&lt;=3,"2-3",TRUE,"&gt;3")</f>
        <v>0-1</v>
      </c>
      <c r="AM2533" s="60" t="str">
        <f>+_xlfn.IFS(MONTH(Tabla1[[#This Row],[MES]])&lt;=3,"Q1",MONTH(Tabla1[[#This Row],[MES]])&lt;=6,"Q2",MONTH(Tabla1[[#This Row],[MES]])&lt;=9,"Q3",TRUE,"Q4")</f>
        <v>Q1</v>
      </c>
      <c r="AN2533" s="15" t="str">
        <f>+IFERROR(VLOOKUP(Tabla1[[#This Row],[CUENTA]],CTAS[],2,0),"OTROS")</f>
        <v>OTROS</v>
      </c>
      <c r="AP2533" s="15" t="str">
        <f>+IFERROR(VLOOKUP(Tabla1[[#This Row],[EMPLEADO]],IS[],3,0),"OTROS")</f>
        <v>OTROS</v>
      </c>
      <c r="AQ2533" s="15" t="str">
        <f>+IFERROR(VLOOKUP(Tabla1[[#This Row],[EMPLEADO]],IS[[NÓMINA]:[INGENIERO]],2,0),"OTROS")</f>
        <v>OTROS</v>
      </c>
    </row>
    <row r="2534" spans="1:43" x14ac:dyDescent="0.25">
      <c r="A2534" t="s">
        <v>7477</v>
      </c>
      <c r="B2534">
        <v>1</v>
      </c>
      <c r="C2534" t="s">
        <v>8121</v>
      </c>
      <c r="D2534" t="s">
        <v>38</v>
      </c>
      <c r="E2534" t="s">
        <v>430</v>
      </c>
      <c r="F2534" t="s">
        <v>8122</v>
      </c>
      <c r="G2534" s="17" t="s">
        <v>8123</v>
      </c>
      <c r="H2534" t="s">
        <v>79</v>
      </c>
      <c r="I2534" t="s">
        <v>43</v>
      </c>
      <c r="J2534" t="s">
        <v>8</v>
      </c>
      <c r="K2534" t="s">
        <v>1480</v>
      </c>
      <c r="L2534" t="s">
        <v>1481</v>
      </c>
      <c r="M2534" t="s">
        <v>1482</v>
      </c>
      <c r="N2534">
        <v>0</v>
      </c>
      <c r="O2534" t="s">
        <v>47</v>
      </c>
      <c r="P2534">
        <v>152</v>
      </c>
      <c r="Q2534" t="s">
        <v>48</v>
      </c>
      <c r="R2534" t="s">
        <v>63</v>
      </c>
      <c r="S2534" t="s">
        <v>64</v>
      </c>
      <c r="T2534" t="s">
        <v>51</v>
      </c>
      <c r="U2534" t="s">
        <v>96</v>
      </c>
      <c r="V2534">
        <v>1.1000000000000001</v>
      </c>
      <c r="W2534" s="1">
        <v>1501.5000000000002</v>
      </c>
      <c r="X2534">
        <v>1</v>
      </c>
      <c r="Y2534">
        <v>2.4</v>
      </c>
      <c r="Z2534">
        <v>5</v>
      </c>
      <c r="AA2534">
        <v>0.48</v>
      </c>
      <c r="AB2534" s="2">
        <v>0</v>
      </c>
      <c r="AC2534" s="1">
        <v>0</v>
      </c>
      <c r="AD2534" s="7">
        <v>43530</v>
      </c>
      <c r="AE2534" s="7">
        <v>43530</v>
      </c>
      <c r="AF2534">
        <v>0</v>
      </c>
      <c r="AG2534" t="s">
        <v>53</v>
      </c>
      <c r="AH2534" s="2">
        <v>0</v>
      </c>
      <c r="AI2534" s="1">
        <v>0</v>
      </c>
      <c r="AJ2534" s="1">
        <v>0</v>
      </c>
      <c r="AK2534" s="60" t="str">
        <f>+IF(Tabla1[[#This Row],[REQUEST_TY]]="SR MANTENIMIENTO CORRECTIVO", "EMERGENCIA", "OTROS")</f>
        <v>EMERGENCIA</v>
      </c>
      <c r="AL2534" s="6" t="str">
        <f>+_xlfn.IFS(Tabla1[[#This Row],[Veces obj]]&lt;=1,"0-1",Tabla1[[#This Row],[Veces obj]]&lt;=2,"1-2",Tabla1[[#This Row],[Veces obj]]&lt;=3,"2-3",TRUE,"&gt;3")</f>
        <v>0-1</v>
      </c>
      <c r="AM2534" s="60" t="str">
        <f>+_xlfn.IFS(MONTH(Tabla1[[#This Row],[MES]])&lt;=3,"Q1",MONTH(Tabla1[[#This Row],[MES]])&lt;=6,"Q2",MONTH(Tabla1[[#This Row],[MES]])&lt;=9,"Q3",TRUE,"Q4")</f>
        <v>Q1</v>
      </c>
      <c r="AN2534" s="15" t="str">
        <f>+IFERROR(VLOOKUP(Tabla1[[#This Row],[CUENTA]],CTAS[],2,0),"OTROS")</f>
        <v>OTROS</v>
      </c>
      <c r="AP2534" s="15" t="str">
        <f>+IFERROR(VLOOKUP(Tabla1[[#This Row],[EMPLEADO]],IS[],3,0),"OTROS")</f>
        <v>OTROS</v>
      </c>
      <c r="AQ2534" s="15" t="str">
        <f>+IFERROR(VLOOKUP(Tabla1[[#This Row],[EMPLEADO]],IS[[NÓMINA]:[INGENIERO]],2,0),"OTROS")</f>
        <v>OTROS</v>
      </c>
    </row>
    <row r="2535" spans="1:43" x14ac:dyDescent="0.25">
      <c r="A2535" t="s">
        <v>7477</v>
      </c>
      <c r="B2535">
        <v>1</v>
      </c>
      <c r="C2535" t="s">
        <v>8124</v>
      </c>
      <c r="D2535" t="s">
        <v>38</v>
      </c>
      <c r="E2535" t="s">
        <v>5302</v>
      </c>
      <c r="F2535" t="s">
        <v>8125</v>
      </c>
      <c r="G2535" s="17" t="s">
        <v>5304</v>
      </c>
      <c r="H2535" t="s">
        <v>150</v>
      </c>
      <c r="I2535" t="s">
        <v>43</v>
      </c>
      <c r="J2535" t="s">
        <v>8</v>
      </c>
      <c r="K2535" t="s">
        <v>5305</v>
      </c>
      <c r="L2535" t="s">
        <v>5306</v>
      </c>
      <c r="M2535" t="s">
        <v>714</v>
      </c>
      <c r="N2535">
        <v>0</v>
      </c>
      <c r="O2535" t="s">
        <v>47</v>
      </c>
      <c r="P2535">
        <v>27</v>
      </c>
      <c r="Q2535" t="s">
        <v>62</v>
      </c>
      <c r="R2535" t="s">
        <v>235</v>
      </c>
      <c r="S2535" t="s">
        <v>50</v>
      </c>
      <c r="T2535" t="s">
        <v>51</v>
      </c>
      <c r="U2535" t="s">
        <v>154</v>
      </c>
      <c r="V2535">
        <v>0.6</v>
      </c>
      <c r="W2535" s="1">
        <v>429.00000000000006</v>
      </c>
      <c r="X2535">
        <v>1</v>
      </c>
      <c r="Y2535">
        <v>0</v>
      </c>
      <c r="Z2535">
        <v>5</v>
      </c>
      <c r="AA2535">
        <v>0</v>
      </c>
      <c r="AB2535" s="2">
        <v>0</v>
      </c>
      <c r="AC2535" s="1">
        <v>0</v>
      </c>
      <c r="AD2535" s="7">
        <v>43530</v>
      </c>
      <c r="AE2535" s="7">
        <v>43530</v>
      </c>
      <c r="AF2535">
        <v>0</v>
      </c>
      <c r="AG2535" t="s">
        <v>53</v>
      </c>
      <c r="AH2535" s="2">
        <v>0</v>
      </c>
      <c r="AI2535" s="1">
        <v>0</v>
      </c>
      <c r="AJ2535" s="1">
        <v>0</v>
      </c>
      <c r="AK2535" s="60" t="str">
        <f>+IF(Tabla1[[#This Row],[REQUEST_TY]]="SR MANTENIMIENTO CORRECTIVO", "EMERGENCIA", "OTROS")</f>
        <v>EMERGENCIA</v>
      </c>
      <c r="AL2535" s="6" t="str">
        <f>+_xlfn.IFS(Tabla1[[#This Row],[Veces obj]]&lt;=1,"0-1",Tabla1[[#This Row],[Veces obj]]&lt;=2,"1-2",Tabla1[[#This Row],[Veces obj]]&lt;=3,"2-3",TRUE,"&gt;3")</f>
        <v>0-1</v>
      </c>
      <c r="AM2535" s="60" t="str">
        <f>+_xlfn.IFS(MONTH(Tabla1[[#This Row],[MES]])&lt;=3,"Q1",MONTH(Tabla1[[#This Row],[MES]])&lt;=6,"Q2",MONTH(Tabla1[[#This Row],[MES]])&lt;=9,"Q3",TRUE,"Q4")</f>
        <v>Q1</v>
      </c>
      <c r="AN2535" s="15" t="str">
        <f>+IFERROR(VLOOKUP(Tabla1[[#This Row],[CUENTA]],CTAS[],2,0),"OTROS")</f>
        <v>OTROS</v>
      </c>
      <c r="AP2535" s="15" t="str">
        <f>+IFERROR(VLOOKUP(Tabla1[[#This Row],[EMPLEADO]],IS[],3,0),"OTROS")</f>
        <v>JUAREZ</v>
      </c>
      <c r="AQ2535" s="15" t="str">
        <f>+IFERROR(VLOOKUP(Tabla1[[#This Row],[EMPLEADO]],IS[[NÓMINA]:[INGENIERO]],2,0),"OTROS")</f>
        <v>CARLOS MONTOYA</v>
      </c>
    </row>
    <row r="2536" spans="1:43" x14ac:dyDescent="0.25">
      <c r="A2536" t="s">
        <v>7477</v>
      </c>
      <c r="B2536">
        <v>1</v>
      </c>
      <c r="C2536" t="s">
        <v>8126</v>
      </c>
      <c r="D2536" t="s">
        <v>38</v>
      </c>
      <c r="E2536" t="s">
        <v>39</v>
      </c>
      <c r="F2536" t="s">
        <v>8127</v>
      </c>
      <c r="G2536" s="17" t="s">
        <v>8128</v>
      </c>
      <c r="H2536" t="s">
        <v>220</v>
      </c>
      <c r="I2536" t="s">
        <v>43</v>
      </c>
      <c r="J2536" t="s">
        <v>8</v>
      </c>
      <c r="K2536" t="s">
        <v>117</v>
      </c>
      <c r="L2536" t="s">
        <v>8129</v>
      </c>
      <c r="M2536" t="s">
        <v>222</v>
      </c>
      <c r="N2536">
        <v>0</v>
      </c>
      <c r="O2536" t="s">
        <v>47</v>
      </c>
      <c r="P2536">
        <v>387</v>
      </c>
      <c r="Q2536" t="s">
        <v>48</v>
      </c>
      <c r="R2536" t="s">
        <v>49</v>
      </c>
      <c r="S2536" t="s">
        <v>50</v>
      </c>
      <c r="T2536" t="s">
        <v>51</v>
      </c>
      <c r="U2536" t="s">
        <v>52</v>
      </c>
      <c r="V2536">
        <v>1.05</v>
      </c>
      <c r="W2536" s="1">
        <v>750.75000000000011</v>
      </c>
      <c r="X2536">
        <v>1</v>
      </c>
      <c r="Y2536">
        <v>3.87</v>
      </c>
      <c r="Z2536">
        <v>5</v>
      </c>
      <c r="AA2536">
        <v>0.77400000000000002</v>
      </c>
      <c r="AB2536" s="2">
        <v>0</v>
      </c>
      <c r="AC2536" s="1">
        <v>0</v>
      </c>
      <c r="AD2536" s="7">
        <v>43530</v>
      </c>
      <c r="AE2536" s="7">
        <v>43530</v>
      </c>
      <c r="AF2536">
        <v>0</v>
      </c>
      <c r="AG2536" t="s">
        <v>53</v>
      </c>
      <c r="AH2536" s="2">
        <v>0</v>
      </c>
      <c r="AI2536" s="1">
        <v>0</v>
      </c>
      <c r="AJ2536" s="1">
        <v>0</v>
      </c>
      <c r="AK2536" s="60" t="str">
        <f>+IF(Tabla1[[#This Row],[REQUEST_TY]]="SR MANTENIMIENTO CORRECTIVO", "EMERGENCIA", "OTROS")</f>
        <v>EMERGENCIA</v>
      </c>
      <c r="AL2536" s="6" t="str">
        <f>+_xlfn.IFS(Tabla1[[#This Row],[Veces obj]]&lt;=1,"0-1",Tabla1[[#This Row],[Veces obj]]&lt;=2,"1-2",Tabla1[[#This Row],[Veces obj]]&lt;=3,"2-3",TRUE,"&gt;3")</f>
        <v>0-1</v>
      </c>
      <c r="AM2536" s="60" t="str">
        <f>+_xlfn.IFS(MONTH(Tabla1[[#This Row],[MES]])&lt;=3,"Q1",MONTH(Tabla1[[#This Row],[MES]])&lt;=6,"Q2",MONTH(Tabla1[[#This Row],[MES]])&lt;=9,"Q3",TRUE,"Q4")</f>
        <v>Q1</v>
      </c>
      <c r="AN2536" s="15" t="str">
        <f>+IFERROR(VLOOKUP(Tabla1[[#This Row],[CUENTA]],CTAS[],2,0),"OTROS")</f>
        <v>OTROS</v>
      </c>
      <c r="AP2536" s="15" t="str">
        <f>+IFERROR(VLOOKUP(Tabla1[[#This Row],[EMPLEADO]],IS[],3,0),"OTROS")</f>
        <v>OTROS</v>
      </c>
      <c r="AQ2536" s="15" t="str">
        <f>+IFERROR(VLOOKUP(Tabla1[[#This Row],[EMPLEADO]],IS[[NÓMINA]:[INGENIERO]],2,0),"OTROS")</f>
        <v>OTROS</v>
      </c>
    </row>
    <row r="2537" spans="1:43" x14ac:dyDescent="0.25">
      <c r="A2537" t="s">
        <v>7477</v>
      </c>
      <c r="B2537">
        <v>1</v>
      </c>
      <c r="C2537" t="s">
        <v>8130</v>
      </c>
      <c r="D2537" t="s">
        <v>38</v>
      </c>
      <c r="E2537" t="s">
        <v>613</v>
      </c>
      <c r="F2537" t="s">
        <v>8131</v>
      </c>
      <c r="G2537" s="17" t="s">
        <v>8132</v>
      </c>
      <c r="H2537" t="s">
        <v>308</v>
      </c>
      <c r="I2537" t="s">
        <v>43</v>
      </c>
      <c r="J2537" t="s">
        <v>8</v>
      </c>
      <c r="K2537" t="s">
        <v>144</v>
      </c>
      <c r="L2537" t="s">
        <v>616</v>
      </c>
      <c r="M2537" t="s">
        <v>46</v>
      </c>
      <c r="N2537">
        <v>0</v>
      </c>
      <c r="O2537" t="s">
        <v>47</v>
      </c>
      <c r="P2537">
        <v>551</v>
      </c>
      <c r="Q2537" t="s">
        <v>48</v>
      </c>
      <c r="R2537" t="s">
        <v>235</v>
      </c>
      <c r="S2537" t="s">
        <v>50</v>
      </c>
      <c r="T2537" t="s">
        <v>51</v>
      </c>
      <c r="U2537" t="s">
        <v>52</v>
      </c>
      <c r="V2537">
        <v>1.05</v>
      </c>
      <c r="W2537" s="1">
        <v>750.75000000000011</v>
      </c>
      <c r="X2537">
        <v>1</v>
      </c>
      <c r="Y2537">
        <v>0.78</v>
      </c>
      <c r="Z2537">
        <v>5</v>
      </c>
      <c r="AA2537">
        <v>0.156</v>
      </c>
      <c r="AB2537" s="2">
        <v>0</v>
      </c>
      <c r="AC2537" s="1">
        <v>0</v>
      </c>
      <c r="AD2537" s="7">
        <v>43531</v>
      </c>
      <c r="AE2537" s="7">
        <v>43531</v>
      </c>
      <c r="AF2537">
        <v>0</v>
      </c>
      <c r="AG2537" t="s">
        <v>53</v>
      </c>
      <c r="AH2537" s="2">
        <v>0</v>
      </c>
      <c r="AI2537" s="1">
        <v>0</v>
      </c>
      <c r="AJ2537" s="1">
        <v>0</v>
      </c>
      <c r="AK2537" s="60" t="str">
        <f>+IF(Tabla1[[#This Row],[REQUEST_TY]]="SR MANTENIMIENTO CORRECTIVO", "EMERGENCIA", "OTROS")</f>
        <v>EMERGENCIA</v>
      </c>
      <c r="AL2537" s="6" t="str">
        <f>+_xlfn.IFS(Tabla1[[#This Row],[Veces obj]]&lt;=1,"0-1",Tabla1[[#This Row],[Veces obj]]&lt;=2,"1-2",Tabla1[[#This Row],[Veces obj]]&lt;=3,"2-3",TRUE,"&gt;3")</f>
        <v>0-1</v>
      </c>
      <c r="AM2537" s="60" t="str">
        <f>+_xlfn.IFS(MONTH(Tabla1[[#This Row],[MES]])&lt;=3,"Q1",MONTH(Tabla1[[#This Row],[MES]])&lt;=6,"Q2",MONTH(Tabla1[[#This Row],[MES]])&lt;=9,"Q3",TRUE,"Q4")</f>
        <v>Q1</v>
      </c>
      <c r="AN2537" s="15" t="str">
        <f>+IFERROR(VLOOKUP(Tabla1[[#This Row],[CUENTA]],CTAS[],2,0),"OTROS")</f>
        <v>OTROS</v>
      </c>
      <c r="AP2537" s="15" t="str">
        <f>+IFERROR(VLOOKUP(Tabla1[[#This Row],[EMPLEADO]],IS[],3,0),"OTROS")</f>
        <v>OTROS</v>
      </c>
      <c r="AQ2537" s="15" t="str">
        <f>+IFERROR(VLOOKUP(Tabla1[[#This Row],[EMPLEADO]],IS[[NÓMINA]:[INGENIERO]],2,0),"OTROS")</f>
        <v>OTROS</v>
      </c>
    </row>
    <row r="2538" spans="1:43" x14ac:dyDescent="0.25">
      <c r="A2538" t="s">
        <v>7477</v>
      </c>
      <c r="B2538">
        <v>1</v>
      </c>
      <c r="C2538" t="s">
        <v>8133</v>
      </c>
      <c r="D2538" t="s">
        <v>38</v>
      </c>
      <c r="E2538" t="s">
        <v>1545</v>
      </c>
      <c r="F2538" t="s">
        <v>8134</v>
      </c>
      <c r="G2538" s="17" t="s">
        <v>6641</v>
      </c>
      <c r="H2538" t="s">
        <v>1052</v>
      </c>
      <c r="I2538" t="s">
        <v>43</v>
      </c>
      <c r="J2538" t="s">
        <v>8</v>
      </c>
      <c r="K2538" t="s">
        <v>6642</v>
      </c>
      <c r="L2538" t="s">
        <v>6643</v>
      </c>
      <c r="M2538" t="s">
        <v>1501</v>
      </c>
      <c r="N2538">
        <v>0</v>
      </c>
      <c r="O2538" t="s">
        <v>47</v>
      </c>
      <c r="P2538">
        <v>15</v>
      </c>
      <c r="Q2538" t="s">
        <v>194</v>
      </c>
      <c r="R2538" t="s">
        <v>242</v>
      </c>
      <c r="S2538" t="s">
        <v>64</v>
      </c>
      <c r="T2538" t="s">
        <v>51</v>
      </c>
      <c r="U2538" t="s">
        <v>195</v>
      </c>
      <c r="V2538">
        <v>0.6</v>
      </c>
      <c r="W2538" s="1">
        <v>819</v>
      </c>
      <c r="X2538">
        <v>1</v>
      </c>
      <c r="Y2538">
        <v>2.42</v>
      </c>
      <c r="Z2538">
        <v>5</v>
      </c>
      <c r="AA2538">
        <v>0.48399999999999999</v>
      </c>
      <c r="AB2538" s="2">
        <v>0</v>
      </c>
      <c r="AC2538" s="1">
        <v>0</v>
      </c>
      <c r="AD2538" s="7">
        <v>43530</v>
      </c>
      <c r="AE2538" s="7">
        <v>43530</v>
      </c>
      <c r="AF2538">
        <v>0</v>
      </c>
      <c r="AG2538" t="s">
        <v>53</v>
      </c>
      <c r="AH2538" s="2">
        <v>0</v>
      </c>
      <c r="AI2538" s="1">
        <v>0</v>
      </c>
      <c r="AJ2538" s="1">
        <v>0</v>
      </c>
      <c r="AK2538" s="60" t="str">
        <f>+IF(Tabla1[[#This Row],[REQUEST_TY]]="SR MANTENIMIENTO CORRECTIVO", "EMERGENCIA", "OTROS")</f>
        <v>EMERGENCIA</v>
      </c>
      <c r="AL2538" s="6" t="str">
        <f>+_xlfn.IFS(Tabla1[[#This Row],[Veces obj]]&lt;=1,"0-1",Tabla1[[#This Row],[Veces obj]]&lt;=2,"1-2",Tabla1[[#This Row],[Veces obj]]&lt;=3,"2-3",TRUE,"&gt;3")</f>
        <v>0-1</v>
      </c>
      <c r="AM2538" s="60" t="str">
        <f>+_xlfn.IFS(MONTH(Tabla1[[#This Row],[MES]])&lt;=3,"Q1",MONTH(Tabla1[[#This Row],[MES]])&lt;=6,"Q2",MONTH(Tabla1[[#This Row],[MES]])&lt;=9,"Q3",TRUE,"Q4")</f>
        <v>Q1</v>
      </c>
      <c r="AN2538" s="15" t="str">
        <f>+IFERROR(VLOOKUP(Tabla1[[#This Row],[CUENTA]],CTAS[],2,0),"OTROS")</f>
        <v>OTROS</v>
      </c>
      <c r="AP2538" s="15" t="str">
        <f>+IFERROR(VLOOKUP(Tabla1[[#This Row],[EMPLEADO]],IS[],3,0),"OTROS")</f>
        <v>OTROS</v>
      </c>
      <c r="AQ2538" s="15" t="str">
        <f>+IFERROR(VLOOKUP(Tabla1[[#This Row],[EMPLEADO]],IS[[NÓMINA]:[INGENIERO]],2,0),"OTROS")</f>
        <v>OTROS</v>
      </c>
    </row>
    <row r="2539" spans="1:43" x14ac:dyDescent="0.25">
      <c r="A2539" t="s">
        <v>7477</v>
      </c>
      <c r="B2539">
        <v>1</v>
      </c>
      <c r="C2539" t="s">
        <v>8135</v>
      </c>
      <c r="D2539" t="s">
        <v>38</v>
      </c>
      <c r="E2539" t="s">
        <v>176</v>
      </c>
      <c r="F2539" t="s">
        <v>8136</v>
      </c>
      <c r="G2539" s="17" t="s">
        <v>8137</v>
      </c>
      <c r="H2539" t="s">
        <v>691</v>
      </c>
      <c r="I2539" t="s">
        <v>43</v>
      </c>
      <c r="J2539" t="s">
        <v>8</v>
      </c>
      <c r="K2539" t="s">
        <v>338</v>
      </c>
      <c r="L2539" t="s">
        <v>847</v>
      </c>
      <c r="M2539" t="s">
        <v>848</v>
      </c>
      <c r="N2539">
        <v>0</v>
      </c>
      <c r="O2539" t="s">
        <v>47</v>
      </c>
      <c r="P2539">
        <v>252</v>
      </c>
      <c r="Q2539" t="s">
        <v>48</v>
      </c>
      <c r="R2539" t="s">
        <v>49</v>
      </c>
      <c r="S2539" t="s">
        <v>50</v>
      </c>
      <c r="T2539" t="s">
        <v>51</v>
      </c>
      <c r="U2539" t="s">
        <v>52</v>
      </c>
      <c r="V2539">
        <v>1.05</v>
      </c>
      <c r="W2539" s="1">
        <v>750.75000000000011</v>
      </c>
      <c r="X2539">
        <v>1</v>
      </c>
      <c r="Y2539">
        <v>1.88</v>
      </c>
      <c r="Z2539">
        <v>5</v>
      </c>
      <c r="AA2539">
        <v>0.376</v>
      </c>
      <c r="AB2539" s="2">
        <v>0</v>
      </c>
      <c r="AC2539" s="1">
        <v>0</v>
      </c>
      <c r="AD2539" s="7">
        <v>43530</v>
      </c>
      <c r="AE2539" s="7">
        <v>43531</v>
      </c>
      <c r="AF2539">
        <v>1</v>
      </c>
      <c r="AG2539" t="s">
        <v>53</v>
      </c>
      <c r="AH2539" s="2">
        <v>0</v>
      </c>
      <c r="AI2539" s="1">
        <v>0</v>
      </c>
      <c r="AJ2539" s="1">
        <v>0</v>
      </c>
      <c r="AK2539" s="60" t="str">
        <f>+IF(Tabla1[[#This Row],[REQUEST_TY]]="SR MANTENIMIENTO CORRECTIVO", "EMERGENCIA", "OTROS")</f>
        <v>EMERGENCIA</v>
      </c>
      <c r="AL2539" s="6" t="str">
        <f>+_xlfn.IFS(Tabla1[[#This Row],[Veces obj]]&lt;=1,"0-1",Tabla1[[#This Row],[Veces obj]]&lt;=2,"1-2",Tabla1[[#This Row],[Veces obj]]&lt;=3,"2-3",TRUE,"&gt;3")</f>
        <v>0-1</v>
      </c>
      <c r="AM2539" s="60" t="str">
        <f>+_xlfn.IFS(MONTH(Tabla1[[#This Row],[MES]])&lt;=3,"Q1",MONTH(Tabla1[[#This Row],[MES]])&lt;=6,"Q2",MONTH(Tabla1[[#This Row],[MES]])&lt;=9,"Q3",TRUE,"Q4")</f>
        <v>Q1</v>
      </c>
      <c r="AN2539" s="15" t="str">
        <f>+IFERROR(VLOOKUP(Tabla1[[#This Row],[CUENTA]],CTAS[],2,0),"OTROS")</f>
        <v>OTROS</v>
      </c>
      <c r="AP2539" s="15" t="str">
        <f>+IFERROR(VLOOKUP(Tabla1[[#This Row],[EMPLEADO]],IS[],3,0),"OTROS")</f>
        <v>OTROS</v>
      </c>
      <c r="AQ2539" s="15" t="str">
        <f>+IFERROR(VLOOKUP(Tabla1[[#This Row],[EMPLEADO]],IS[[NÓMINA]:[INGENIERO]],2,0),"OTROS")</f>
        <v>OTROS</v>
      </c>
    </row>
    <row r="2540" spans="1:43" x14ac:dyDescent="0.25">
      <c r="A2540" t="s">
        <v>7477</v>
      </c>
      <c r="B2540">
        <v>1</v>
      </c>
      <c r="C2540" t="s">
        <v>8138</v>
      </c>
      <c r="D2540" t="s">
        <v>38</v>
      </c>
      <c r="E2540" t="s">
        <v>133</v>
      </c>
      <c r="F2540" t="s">
        <v>8139</v>
      </c>
      <c r="G2540" s="17" t="s">
        <v>1636</v>
      </c>
      <c r="H2540" t="s">
        <v>266</v>
      </c>
      <c r="I2540" t="s">
        <v>43</v>
      </c>
      <c r="J2540" t="s">
        <v>8</v>
      </c>
      <c r="K2540" t="s">
        <v>59</v>
      </c>
      <c r="L2540" t="s">
        <v>1637</v>
      </c>
      <c r="M2540" t="s">
        <v>94</v>
      </c>
      <c r="N2540">
        <v>0</v>
      </c>
      <c r="O2540" t="s">
        <v>47</v>
      </c>
      <c r="P2540">
        <v>54</v>
      </c>
      <c r="Q2540" t="s">
        <v>82</v>
      </c>
      <c r="R2540" t="s">
        <v>138</v>
      </c>
      <c r="S2540" t="s">
        <v>139</v>
      </c>
      <c r="T2540" t="s">
        <v>51</v>
      </c>
      <c r="U2540" t="s">
        <v>140</v>
      </c>
      <c r="V2540">
        <v>1.1000000000000001</v>
      </c>
      <c r="W2540" s="1">
        <v>1730.3000000000004</v>
      </c>
      <c r="X2540">
        <v>1</v>
      </c>
      <c r="Y2540">
        <v>0.25</v>
      </c>
      <c r="Z2540">
        <v>4</v>
      </c>
      <c r="AA2540">
        <v>6.25E-2</v>
      </c>
      <c r="AB2540" s="2">
        <v>0</v>
      </c>
      <c r="AC2540" s="1">
        <v>0</v>
      </c>
      <c r="AD2540" s="7">
        <v>43530</v>
      </c>
      <c r="AE2540" s="7">
        <v>43530</v>
      </c>
      <c r="AF2540">
        <v>0</v>
      </c>
      <c r="AG2540" t="s">
        <v>53</v>
      </c>
      <c r="AH2540" s="2">
        <v>0</v>
      </c>
      <c r="AI2540" s="1">
        <v>0</v>
      </c>
      <c r="AJ2540" s="1">
        <v>0</v>
      </c>
      <c r="AK2540" s="60" t="str">
        <f>+IF(Tabla1[[#This Row],[REQUEST_TY]]="SR MANTENIMIENTO CORRECTIVO", "EMERGENCIA", "OTROS")</f>
        <v>EMERGENCIA</v>
      </c>
      <c r="AL2540" s="6" t="str">
        <f>+_xlfn.IFS(Tabla1[[#This Row],[Veces obj]]&lt;=1,"0-1",Tabla1[[#This Row],[Veces obj]]&lt;=2,"1-2",Tabla1[[#This Row],[Veces obj]]&lt;=3,"2-3",TRUE,"&gt;3")</f>
        <v>0-1</v>
      </c>
      <c r="AM2540" s="60" t="str">
        <f>+_xlfn.IFS(MONTH(Tabla1[[#This Row],[MES]])&lt;=3,"Q1",MONTH(Tabla1[[#This Row],[MES]])&lt;=6,"Q2",MONTH(Tabla1[[#This Row],[MES]])&lt;=9,"Q3",TRUE,"Q4")</f>
        <v>Q1</v>
      </c>
      <c r="AN2540" s="15" t="str">
        <f>+IFERROR(VLOOKUP(Tabla1[[#This Row],[CUENTA]],CTAS[],2,0),"OTROS")</f>
        <v>OTROS</v>
      </c>
      <c r="AP2540" s="15" t="str">
        <f>+IFERROR(VLOOKUP(Tabla1[[#This Row],[EMPLEADO]],IS[],3,0),"OTROS")</f>
        <v>JUAREZ</v>
      </c>
      <c r="AQ2540" s="15" t="str">
        <f>+IFERROR(VLOOKUP(Tabla1[[#This Row],[EMPLEADO]],IS[[NÓMINA]:[INGENIERO]],2,0),"OTROS")</f>
        <v>CESAR MAR</v>
      </c>
    </row>
    <row r="2541" spans="1:43" x14ac:dyDescent="0.25">
      <c r="A2541" t="s">
        <v>7477</v>
      </c>
      <c r="B2541">
        <v>1</v>
      </c>
      <c r="C2541" t="s">
        <v>8140</v>
      </c>
      <c r="D2541" t="s">
        <v>38</v>
      </c>
      <c r="E2541" t="s">
        <v>76</v>
      </c>
      <c r="F2541" t="s">
        <v>8141</v>
      </c>
      <c r="G2541" s="17" t="s">
        <v>2188</v>
      </c>
      <c r="H2541" t="s">
        <v>220</v>
      </c>
      <c r="I2541" t="s">
        <v>43</v>
      </c>
      <c r="J2541" t="s">
        <v>8</v>
      </c>
      <c r="K2541" t="s">
        <v>59</v>
      </c>
      <c r="L2541" t="s">
        <v>137</v>
      </c>
      <c r="M2541" t="s">
        <v>61</v>
      </c>
      <c r="N2541">
        <v>0</v>
      </c>
      <c r="O2541" t="s">
        <v>47</v>
      </c>
      <c r="P2541">
        <v>43</v>
      </c>
      <c r="Q2541" t="s">
        <v>82</v>
      </c>
      <c r="R2541" t="s">
        <v>63</v>
      </c>
      <c r="S2541" t="s">
        <v>64</v>
      </c>
      <c r="T2541" t="s">
        <v>51</v>
      </c>
      <c r="U2541" t="s">
        <v>83</v>
      </c>
      <c r="V2541">
        <v>1.05</v>
      </c>
      <c r="W2541" s="1">
        <v>1433.25</v>
      </c>
      <c r="X2541">
        <v>1</v>
      </c>
      <c r="Y2541">
        <v>4.8099999999999996</v>
      </c>
      <c r="Z2541">
        <v>5</v>
      </c>
      <c r="AA2541">
        <v>0.96199999999999997</v>
      </c>
      <c r="AB2541" s="2">
        <v>0</v>
      </c>
      <c r="AC2541" s="1">
        <v>0</v>
      </c>
      <c r="AD2541" s="7">
        <v>43530</v>
      </c>
      <c r="AE2541" s="7">
        <v>43531</v>
      </c>
      <c r="AF2541">
        <v>1</v>
      </c>
      <c r="AG2541" t="s">
        <v>53</v>
      </c>
      <c r="AH2541" s="2">
        <v>0</v>
      </c>
      <c r="AI2541" s="1">
        <v>0</v>
      </c>
      <c r="AJ2541" s="1">
        <v>0</v>
      </c>
      <c r="AK2541" s="60" t="str">
        <f>+IF(Tabla1[[#This Row],[REQUEST_TY]]="SR MANTENIMIENTO CORRECTIVO", "EMERGENCIA", "OTROS")</f>
        <v>EMERGENCIA</v>
      </c>
      <c r="AL2541" s="6" t="str">
        <f>+_xlfn.IFS(Tabla1[[#This Row],[Veces obj]]&lt;=1,"0-1",Tabla1[[#This Row],[Veces obj]]&lt;=2,"1-2",Tabla1[[#This Row],[Veces obj]]&lt;=3,"2-3",TRUE,"&gt;3")</f>
        <v>0-1</v>
      </c>
      <c r="AM2541" s="60" t="str">
        <f>+_xlfn.IFS(MONTH(Tabla1[[#This Row],[MES]])&lt;=3,"Q1",MONTH(Tabla1[[#This Row],[MES]])&lt;=6,"Q2",MONTH(Tabla1[[#This Row],[MES]])&lt;=9,"Q3",TRUE,"Q4")</f>
        <v>Q1</v>
      </c>
      <c r="AN2541" s="15" t="str">
        <f>+IFERROR(VLOOKUP(Tabla1[[#This Row],[CUENTA]],CTAS[],2,0),"OTROS")</f>
        <v>OTROS</v>
      </c>
      <c r="AP2541" s="15" t="str">
        <f>+IFERROR(VLOOKUP(Tabla1[[#This Row],[EMPLEADO]],IS[],3,0),"OTROS")</f>
        <v>OTROS</v>
      </c>
      <c r="AQ2541" s="15" t="str">
        <f>+IFERROR(VLOOKUP(Tabla1[[#This Row],[EMPLEADO]],IS[[NÓMINA]:[INGENIERO]],2,0),"OTROS")</f>
        <v>OTROS</v>
      </c>
    </row>
    <row r="2542" spans="1:43" x14ac:dyDescent="0.25">
      <c r="A2542" t="s">
        <v>7477</v>
      </c>
      <c r="B2542">
        <v>1</v>
      </c>
      <c r="C2542" t="s">
        <v>8142</v>
      </c>
      <c r="D2542" t="s">
        <v>38</v>
      </c>
      <c r="E2542" t="s">
        <v>312</v>
      </c>
      <c r="F2542" t="s">
        <v>8143</v>
      </c>
      <c r="G2542" s="17" t="s">
        <v>5544</v>
      </c>
      <c r="H2542" t="s">
        <v>220</v>
      </c>
      <c r="I2542" t="s">
        <v>43</v>
      </c>
      <c r="J2542" t="s">
        <v>8</v>
      </c>
      <c r="K2542" t="s">
        <v>59</v>
      </c>
      <c r="L2542" t="s">
        <v>137</v>
      </c>
      <c r="M2542" t="s">
        <v>61</v>
      </c>
      <c r="N2542">
        <v>0</v>
      </c>
      <c r="O2542" t="s">
        <v>47</v>
      </c>
      <c r="P2542">
        <v>26</v>
      </c>
      <c r="Q2542" t="s">
        <v>62</v>
      </c>
      <c r="R2542" t="s">
        <v>317</v>
      </c>
      <c r="S2542" t="s">
        <v>318</v>
      </c>
      <c r="T2542" t="s">
        <v>51</v>
      </c>
      <c r="U2542" t="s">
        <v>262</v>
      </c>
      <c r="V2542">
        <v>1.05</v>
      </c>
      <c r="W2542" s="1">
        <v>1651.6500000000003</v>
      </c>
      <c r="X2542">
        <v>1</v>
      </c>
      <c r="Y2542">
        <v>3.85</v>
      </c>
      <c r="Z2542">
        <v>4</v>
      </c>
      <c r="AA2542">
        <v>0.96250000000000002</v>
      </c>
      <c r="AB2542" s="2">
        <v>0</v>
      </c>
      <c r="AC2542" s="1">
        <v>0</v>
      </c>
      <c r="AD2542" s="7">
        <v>43530</v>
      </c>
      <c r="AE2542" s="7">
        <v>43530</v>
      </c>
      <c r="AF2542">
        <v>0</v>
      </c>
      <c r="AG2542" t="s">
        <v>53</v>
      </c>
      <c r="AH2542" s="2">
        <v>0</v>
      </c>
      <c r="AI2542" s="1">
        <v>0</v>
      </c>
      <c r="AJ2542" s="1">
        <v>0</v>
      </c>
      <c r="AK2542" s="60" t="str">
        <f>+IF(Tabla1[[#This Row],[REQUEST_TY]]="SR MANTENIMIENTO CORRECTIVO", "EMERGENCIA", "OTROS")</f>
        <v>EMERGENCIA</v>
      </c>
      <c r="AL2542" s="6" t="str">
        <f>+_xlfn.IFS(Tabla1[[#This Row],[Veces obj]]&lt;=1,"0-1",Tabla1[[#This Row],[Veces obj]]&lt;=2,"1-2",Tabla1[[#This Row],[Veces obj]]&lt;=3,"2-3",TRUE,"&gt;3")</f>
        <v>0-1</v>
      </c>
      <c r="AM2542" s="60" t="str">
        <f>+_xlfn.IFS(MONTH(Tabla1[[#This Row],[MES]])&lt;=3,"Q1",MONTH(Tabla1[[#This Row],[MES]])&lt;=6,"Q2",MONTH(Tabla1[[#This Row],[MES]])&lt;=9,"Q3",TRUE,"Q4")</f>
        <v>Q1</v>
      </c>
      <c r="AN2542" s="15" t="str">
        <f>+IFERROR(VLOOKUP(Tabla1[[#This Row],[CUENTA]],CTAS[],2,0),"OTROS")</f>
        <v>OTROS</v>
      </c>
      <c r="AP2542" s="15" t="str">
        <f>+IFERROR(VLOOKUP(Tabla1[[#This Row],[EMPLEADO]],IS[],3,0),"OTROS")</f>
        <v>OTROS</v>
      </c>
      <c r="AQ2542" s="15" t="str">
        <f>+IFERROR(VLOOKUP(Tabla1[[#This Row],[EMPLEADO]],IS[[NÓMINA]:[INGENIERO]],2,0),"OTROS")</f>
        <v>OTROS</v>
      </c>
    </row>
    <row r="2543" spans="1:43" x14ac:dyDescent="0.25">
      <c r="A2543" t="s">
        <v>7477</v>
      </c>
      <c r="B2543">
        <v>1</v>
      </c>
      <c r="C2543" t="s">
        <v>8144</v>
      </c>
      <c r="D2543" t="s">
        <v>38</v>
      </c>
      <c r="E2543" t="s">
        <v>4835</v>
      </c>
      <c r="F2543" t="s">
        <v>8145</v>
      </c>
      <c r="G2543" s="17" t="s">
        <v>8146</v>
      </c>
      <c r="H2543" t="s">
        <v>150</v>
      </c>
      <c r="I2543" t="s">
        <v>43</v>
      </c>
      <c r="J2543" t="s">
        <v>8</v>
      </c>
      <c r="K2543" t="s">
        <v>240</v>
      </c>
      <c r="L2543" t="s">
        <v>241</v>
      </c>
      <c r="M2543" t="s">
        <v>94</v>
      </c>
      <c r="N2543">
        <v>0</v>
      </c>
      <c r="O2543" t="s">
        <v>47</v>
      </c>
      <c r="P2543">
        <v>329</v>
      </c>
      <c r="Q2543" t="s">
        <v>48</v>
      </c>
      <c r="R2543" t="s">
        <v>242</v>
      </c>
      <c r="S2543" t="s">
        <v>64</v>
      </c>
      <c r="T2543" t="s">
        <v>51</v>
      </c>
      <c r="U2543" t="s">
        <v>96</v>
      </c>
      <c r="V2543">
        <v>1.1000000000000001</v>
      </c>
      <c r="W2543" s="1">
        <v>1501.5000000000002</v>
      </c>
      <c r="X2543">
        <v>1</v>
      </c>
      <c r="Y2543">
        <v>0</v>
      </c>
      <c r="Z2543">
        <v>5</v>
      </c>
      <c r="AA2543">
        <v>0</v>
      </c>
      <c r="AB2543" s="2">
        <v>0</v>
      </c>
      <c r="AC2543" s="1">
        <v>0</v>
      </c>
      <c r="AD2543" s="7">
        <v>43530</v>
      </c>
      <c r="AE2543" s="7">
        <v>43530</v>
      </c>
      <c r="AF2543">
        <v>0</v>
      </c>
      <c r="AG2543" t="s">
        <v>53</v>
      </c>
      <c r="AH2543" s="2">
        <v>0</v>
      </c>
      <c r="AI2543" s="1">
        <v>0</v>
      </c>
      <c r="AJ2543" s="1">
        <v>0</v>
      </c>
      <c r="AK2543" s="60" t="str">
        <f>+IF(Tabla1[[#This Row],[REQUEST_TY]]="SR MANTENIMIENTO CORRECTIVO", "EMERGENCIA", "OTROS")</f>
        <v>EMERGENCIA</v>
      </c>
      <c r="AL2543" s="6" t="str">
        <f>+_xlfn.IFS(Tabla1[[#This Row],[Veces obj]]&lt;=1,"0-1",Tabla1[[#This Row],[Veces obj]]&lt;=2,"1-2",Tabla1[[#This Row],[Veces obj]]&lt;=3,"2-3",TRUE,"&gt;3")</f>
        <v>0-1</v>
      </c>
      <c r="AM2543" s="60" t="str">
        <f>+_xlfn.IFS(MONTH(Tabla1[[#This Row],[MES]])&lt;=3,"Q1",MONTH(Tabla1[[#This Row],[MES]])&lt;=6,"Q2",MONTH(Tabla1[[#This Row],[MES]])&lt;=9,"Q3",TRUE,"Q4")</f>
        <v>Q1</v>
      </c>
      <c r="AN2543" s="15" t="str">
        <f>+IFERROR(VLOOKUP(Tabla1[[#This Row],[CUENTA]],CTAS[],2,0),"OTROS")</f>
        <v>OTROS</v>
      </c>
      <c r="AP2543" s="15" t="str">
        <f>+IFERROR(VLOOKUP(Tabla1[[#This Row],[EMPLEADO]],IS[],3,0),"OTROS")</f>
        <v>JUAREZ</v>
      </c>
      <c r="AQ2543" s="15" t="str">
        <f>+IFERROR(VLOOKUP(Tabla1[[#This Row],[EMPLEADO]],IS[[NÓMINA]:[INGENIERO]],2,0),"OTROS")</f>
        <v>CARLOS MONTOYA</v>
      </c>
    </row>
    <row r="2544" spans="1:43" x14ac:dyDescent="0.25">
      <c r="A2544" t="s">
        <v>7477</v>
      </c>
      <c r="B2544">
        <v>1</v>
      </c>
      <c r="C2544" t="s">
        <v>8147</v>
      </c>
      <c r="D2544" t="s">
        <v>38</v>
      </c>
      <c r="E2544" t="s">
        <v>147</v>
      </c>
      <c r="F2544" t="s">
        <v>8148</v>
      </c>
      <c r="G2544" s="17" t="s">
        <v>1773</v>
      </c>
      <c r="H2544" t="s">
        <v>124</v>
      </c>
      <c r="I2544" t="s">
        <v>43</v>
      </c>
      <c r="J2544" t="s">
        <v>8</v>
      </c>
      <c r="K2544" t="s">
        <v>169</v>
      </c>
      <c r="L2544" t="s">
        <v>510</v>
      </c>
      <c r="M2544" t="s">
        <v>94</v>
      </c>
      <c r="N2544">
        <v>1</v>
      </c>
      <c r="O2544" t="s">
        <v>47</v>
      </c>
      <c r="P2544">
        <v>58</v>
      </c>
      <c r="Q2544" t="s">
        <v>82</v>
      </c>
      <c r="R2544" t="s">
        <v>153</v>
      </c>
      <c r="S2544" t="s">
        <v>50</v>
      </c>
      <c r="T2544" t="s">
        <v>51</v>
      </c>
      <c r="U2544" t="s">
        <v>120</v>
      </c>
      <c r="V2544">
        <v>0.8</v>
      </c>
      <c r="W2544" s="1">
        <v>0</v>
      </c>
      <c r="X2544">
        <v>1</v>
      </c>
      <c r="Y2544">
        <v>0</v>
      </c>
      <c r="Z2544">
        <v>5</v>
      </c>
      <c r="AA2544">
        <v>0</v>
      </c>
      <c r="AB2544" s="2">
        <v>0</v>
      </c>
      <c r="AC2544" s="1">
        <v>0</v>
      </c>
      <c r="AD2544" s="7">
        <v>43530</v>
      </c>
      <c r="AE2544" s="7">
        <v>43530</v>
      </c>
      <c r="AF2544">
        <v>0</v>
      </c>
      <c r="AG2544" t="s">
        <v>53</v>
      </c>
      <c r="AH2544" s="2">
        <v>0</v>
      </c>
      <c r="AI2544" s="1">
        <v>0</v>
      </c>
      <c r="AJ2544" s="1">
        <v>0</v>
      </c>
      <c r="AK2544" s="60" t="str">
        <f>+IF(Tabla1[[#This Row],[REQUEST_TY]]="SR MANTENIMIENTO CORRECTIVO", "EMERGENCIA", "OTROS")</f>
        <v>EMERGENCIA</v>
      </c>
      <c r="AL2544" s="6" t="str">
        <f>+_xlfn.IFS(Tabla1[[#This Row],[Veces obj]]&lt;=1,"0-1",Tabla1[[#This Row],[Veces obj]]&lt;=2,"1-2",Tabla1[[#This Row],[Veces obj]]&lt;=3,"2-3",TRUE,"&gt;3")</f>
        <v>0-1</v>
      </c>
      <c r="AM2544" s="60" t="str">
        <f>+_xlfn.IFS(MONTH(Tabla1[[#This Row],[MES]])&lt;=3,"Q1",MONTH(Tabla1[[#This Row],[MES]])&lt;=6,"Q2",MONTH(Tabla1[[#This Row],[MES]])&lt;=9,"Q3",TRUE,"Q4")</f>
        <v>Q1</v>
      </c>
      <c r="AN2544" s="15" t="str">
        <f>+IFERROR(VLOOKUP(Tabla1[[#This Row],[CUENTA]],CTAS[],2,0),"OTROS")</f>
        <v>OTROS</v>
      </c>
      <c r="AP2544" s="15" t="str">
        <f>+IFERROR(VLOOKUP(Tabla1[[#This Row],[EMPLEADO]],IS[],3,0),"OTROS")</f>
        <v>JUAREZ</v>
      </c>
      <c r="AQ2544" s="15" t="str">
        <f>+IFERROR(VLOOKUP(Tabla1[[#This Row],[EMPLEADO]],IS[[NÓMINA]:[INGENIERO]],2,0),"OTROS")</f>
        <v>MIGUEL COTA</v>
      </c>
    </row>
    <row r="2545" spans="1:43" x14ac:dyDescent="0.25">
      <c r="A2545" t="s">
        <v>7477</v>
      </c>
      <c r="B2545">
        <v>1</v>
      </c>
      <c r="C2545" t="s">
        <v>8149</v>
      </c>
      <c r="D2545" t="s">
        <v>38</v>
      </c>
      <c r="E2545" t="s">
        <v>413</v>
      </c>
      <c r="F2545" t="s">
        <v>8150</v>
      </c>
      <c r="G2545" s="17" t="s">
        <v>415</v>
      </c>
      <c r="H2545" t="s">
        <v>70</v>
      </c>
      <c r="I2545" t="s">
        <v>43</v>
      </c>
      <c r="J2545" t="s">
        <v>8</v>
      </c>
      <c r="K2545" t="s">
        <v>234</v>
      </c>
      <c r="L2545" t="s">
        <v>93</v>
      </c>
      <c r="M2545" t="s">
        <v>94</v>
      </c>
      <c r="N2545">
        <v>1</v>
      </c>
      <c r="O2545" t="s">
        <v>47</v>
      </c>
      <c r="P2545">
        <v>21</v>
      </c>
      <c r="Q2545" t="s">
        <v>62</v>
      </c>
      <c r="R2545" t="s">
        <v>242</v>
      </c>
      <c r="S2545" t="s">
        <v>64</v>
      </c>
      <c r="T2545" t="s">
        <v>51</v>
      </c>
      <c r="U2545" t="s">
        <v>65</v>
      </c>
      <c r="V2545">
        <v>0.8</v>
      </c>
      <c r="W2545" s="1">
        <v>0</v>
      </c>
      <c r="X2545">
        <v>1</v>
      </c>
      <c r="Y2545">
        <v>0</v>
      </c>
      <c r="Z2545">
        <v>5</v>
      </c>
      <c r="AA2545">
        <v>0</v>
      </c>
      <c r="AB2545" s="2">
        <v>0</v>
      </c>
      <c r="AC2545" s="1">
        <v>0</v>
      </c>
      <c r="AD2545" s="7">
        <v>43530</v>
      </c>
      <c r="AE2545" s="7">
        <v>43531</v>
      </c>
      <c r="AF2545">
        <v>1</v>
      </c>
      <c r="AG2545" t="s">
        <v>53</v>
      </c>
      <c r="AH2545" s="2">
        <v>0</v>
      </c>
      <c r="AI2545" s="1">
        <v>0</v>
      </c>
      <c r="AJ2545" s="1">
        <v>0</v>
      </c>
      <c r="AK2545" s="60" t="str">
        <f>+IF(Tabla1[[#This Row],[REQUEST_TY]]="SR MANTENIMIENTO CORRECTIVO", "EMERGENCIA", "OTROS")</f>
        <v>EMERGENCIA</v>
      </c>
      <c r="AL2545" s="6" t="str">
        <f>+_xlfn.IFS(Tabla1[[#This Row],[Veces obj]]&lt;=1,"0-1",Tabla1[[#This Row],[Veces obj]]&lt;=2,"1-2",Tabla1[[#This Row],[Veces obj]]&lt;=3,"2-3",TRUE,"&gt;3")</f>
        <v>0-1</v>
      </c>
      <c r="AM2545" s="60" t="str">
        <f>+_xlfn.IFS(MONTH(Tabla1[[#This Row],[MES]])&lt;=3,"Q1",MONTH(Tabla1[[#This Row],[MES]])&lt;=6,"Q2",MONTH(Tabla1[[#This Row],[MES]])&lt;=9,"Q3",TRUE,"Q4")</f>
        <v>Q1</v>
      </c>
      <c r="AN2545" s="15" t="str">
        <f>+IFERROR(VLOOKUP(Tabla1[[#This Row],[CUENTA]],CTAS[],2,0),"OTROS")</f>
        <v>OTROS</v>
      </c>
      <c r="AP2545" s="15" t="str">
        <f>+IFERROR(VLOOKUP(Tabla1[[#This Row],[EMPLEADO]],IS[],3,0),"OTROS")</f>
        <v>OTROS</v>
      </c>
      <c r="AQ2545" s="15" t="str">
        <f>+IFERROR(VLOOKUP(Tabla1[[#This Row],[EMPLEADO]],IS[[NÓMINA]:[INGENIERO]],2,0),"OTROS")</f>
        <v>OTROS</v>
      </c>
    </row>
    <row r="2546" spans="1:43" x14ac:dyDescent="0.25">
      <c r="A2546" t="s">
        <v>7477</v>
      </c>
      <c r="B2546">
        <v>1</v>
      </c>
      <c r="C2546" t="s">
        <v>8151</v>
      </c>
      <c r="D2546" t="s">
        <v>38</v>
      </c>
      <c r="E2546" t="s">
        <v>39</v>
      </c>
      <c r="F2546" t="s">
        <v>8152</v>
      </c>
      <c r="G2546" s="17" t="s">
        <v>8153</v>
      </c>
      <c r="H2546" t="s">
        <v>784</v>
      </c>
      <c r="I2546" t="s">
        <v>43</v>
      </c>
      <c r="J2546" t="s">
        <v>8</v>
      </c>
      <c r="K2546" t="s">
        <v>117</v>
      </c>
      <c r="L2546" t="s">
        <v>5232</v>
      </c>
      <c r="M2546" t="s">
        <v>1560</v>
      </c>
      <c r="N2546">
        <v>0</v>
      </c>
      <c r="O2546" t="s">
        <v>47</v>
      </c>
      <c r="P2546">
        <v>69</v>
      </c>
      <c r="Q2546" t="s">
        <v>48</v>
      </c>
      <c r="R2546" t="s">
        <v>49</v>
      </c>
      <c r="S2546" t="s">
        <v>50</v>
      </c>
      <c r="T2546" t="s">
        <v>51</v>
      </c>
      <c r="U2546" t="s">
        <v>52</v>
      </c>
      <c r="V2546">
        <v>1.05</v>
      </c>
      <c r="W2546" s="1">
        <v>750.75000000000011</v>
      </c>
      <c r="X2546">
        <v>1</v>
      </c>
      <c r="Y2546">
        <v>1.38</v>
      </c>
      <c r="Z2546">
        <v>5</v>
      </c>
      <c r="AA2546">
        <v>0.27599999999999997</v>
      </c>
      <c r="AB2546" s="2">
        <v>0</v>
      </c>
      <c r="AC2546" s="1">
        <v>0</v>
      </c>
      <c r="AD2546" s="7">
        <v>43530</v>
      </c>
      <c r="AE2546" s="7">
        <v>43530</v>
      </c>
      <c r="AF2546">
        <v>0</v>
      </c>
      <c r="AG2546" t="s">
        <v>53</v>
      </c>
      <c r="AH2546" s="2">
        <v>0</v>
      </c>
      <c r="AI2546" s="1">
        <v>0</v>
      </c>
      <c r="AJ2546" s="1">
        <v>0</v>
      </c>
      <c r="AK2546" s="60" t="str">
        <f>+IF(Tabla1[[#This Row],[REQUEST_TY]]="SR MANTENIMIENTO CORRECTIVO", "EMERGENCIA", "OTROS")</f>
        <v>EMERGENCIA</v>
      </c>
      <c r="AL2546" s="6" t="str">
        <f>+_xlfn.IFS(Tabla1[[#This Row],[Veces obj]]&lt;=1,"0-1",Tabla1[[#This Row],[Veces obj]]&lt;=2,"1-2",Tabla1[[#This Row],[Veces obj]]&lt;=3,"2-3",TRUE,"&gt;3")</f>
        <v>0-1</v>
      </c>
      <c r="AM2546" s="60" t="str">
        <f>+_xlfn.IFS(MONTH(Tabla1[[#This Row],[MES]])&lt;=3,"Q1",MONTH(Tabla1[[#This Row],[MES]])&lt;=6,"Q2",MONTH(Tabla1[[#This Row],[MES]])&lt;=9,"Q3",TRUE,"Q4")</f>
        <v>Q1</v>
      </c>
      <c r="AN2546" s="15" t="str">
        <f>+IFERROR(VLOOKUP(Tabla1[[#This Row],[CUENTA]],CTAS[],2,0),"OTROS")</f>
        <v>OTROS</v>
      </c>
      <c r="AP2546" s="15" t="str">
        <f>+IFERROR(VLOOKUP(Tabla1[[#This Row],[EMPLEADO]],IS[],3,0),"OTROS")</f>
        <v>OTROS</v>
      </c>
      <c r="AQ2546" s="15" t="str">
        <f>+IFERROR(VLOOKUP(Tabla1[[#This Row],[EMPLEADO]],IS[[NÓMINA]:[INGENIERO]],2,0),"OTROS")</f>
        <v>OTROS</v>
      </c>
    </row>
    <row r="2547" spans="1:43" x14ac:dyDescent="0.25">
      <c r="A2547" t="s">
        <v>7477</v>
      </c>
      <c r="B2547">
        <v>1</v>
      </c>
      <c r="C2547" t="s">
        <v>7445</v>
      </c>
      <c r="D2547" t="s">
        <v>38</v>
      </c>
      <c r="E2547" t="s">
        <v>348</v>
      </c>
      <c r="F2547" t="s">
        <v>7446</v>
      </c>
      <c r="G2547" s="17" t="s">
        <v>4567</v>
      </c>
      <c r="H2547" t="s">
        <v>79</v>
      </c>
      <c r="I2547" t="s">
        <v>43</v>
      </c>
      <c r="J2547" t="s">
        <v>8</v>
      </c>
      <c r="K2547" t="s">
        <v>102</v>
      </c>
      <c r="L2547" t="s">
        <v>2255</v>
      </c>
      <c r="M2547" t="s">
        <v>1482</v>
      </c>
      <c r="N2547">
        <v>0</v>
      </c>
      <c r="O2547" t="s">
        <v>47</v>
      </c>
      <c r="P2547">
        <v>42</v>
      </c>
      <c r="Q2547" t="s">
        <v>82</v>
      </c>
      <c r="R2547" t="s">
        <v>223</v>
      </c>
      <c r="S2547" t="s">
        <v>139</v>
      </c>
      <c r="T2547" t="s">
        <v>51</v>
      </c>
      <c r="U2547" t="s">
        <v>140</v>
      </c>
      <c r="V2547">
        <v>1.1000000000000001</v>
      </c>
      <c r="W2547" s="1">
        <v>1730.3000000000004</v>
      </c>
      <c r="X2547">
        <v>1</v>
      </c>
      <c r="Y2547">
        <v>4.0199999999999996</v>
      </c>
      <c r="Z2547">
        <v>4</v>
      </c>
      <c r="AA2547">
        <v>1.0049999999999999</v>
      </c>
      <c r="AB2547" s="2">
        <v>1.2499999999999734E-3</v>
      </c>
      <c r="AC2547" s="1">
        <v>-1.9662499999999583</v>
      </c>
      <c r="AD2547" s="7">
        <v>43531</v>
      </c>
      <c r="AE2547" s="7">
        <v>43532</v>
      </c>
      <c r="AF2547">
        <v>1</v>
      </c>
      <c r="AG2547" t="s">
        <v>53</v>
      </c>
      <c r="AH2547" s="2">
        <v>0</v>
      </c>
      <c r="AI2547" s="1">
        <v>0</v>
      </c>
      <c r="AJ2547" s="1">
        <v>0</v>
      </c>
      <c r="AK2547" s="60" t="str">
        <f>+IF(Tabla1[[#This Row],[REQUEST_TY]]="SR MANTENIMIENTO CORRECTIVO", "EMERGENCIA", "OTROS")</f>
        <v>EMERGENCIA</v>
      </c>
      <c r="AL2547" s="6" t="str">
        <f>+_xlfn.IFS(Tabla1[[#This Row],[Veces obj]]&lt;=1,"0-1",Tabla1[[#This Row],[Veces obj]]&lt;=2,"1-2",Tabla1[[#This Row],[Veces obj]]&lt;=3,"2-3",TRUE,"&gt;3")</f>
        <v>1-2</v>
      </c>
      <c r="AM2547" s="60" t="str">
        <f>+_xlfn.IFS(MONTH(Tabla1[[#This Row],[MES]])&lt;=3,"Q1",MONTH(Tabla1[[#This Row],[MES]])&lt;=6,"Q2",MONTH(Tabla1[[#This Row],[MES]])&lt;=9,"Q3",TRUE,"Q4")</f>
        <v>Q1</v>
      </c>
      <c r="AN2547" s="15" t="str">
        <f>+IFERROR(VLOOKUP(Tabla1[[#This Row],[CUENTA]],CTAS[],2,0),"OTROS")</f>
        <v>OTROS</v>
      </c>
      <c r="AP2547" s="15" t="str">
        <f>+IFERROR(VLOOKUP(Tabla1[[#This Row],[EMPLEADO]],IS[],3,0),"OTROS")</f>
        <v>OTROS</v>
      </c>
      <c r="AQ2547" s="15" t="str">
        <f>+IFERROR(VLOOKUP(Tabla1[[#This Row],[EMPLEADO]],IS[[NÓMINA]:[INGENIERO]],2,0),"OTROS")</f>
        <v>OTROS</v>
      </c>
    </row>
    <row r="2548" spans="1:43" x14ac:dyDescent="0.25">
      <c r="A2548" t="s">
        <v>7477</v>
      </c>
      <c r="B2548">
        <v>1</v>
      </c>
      <c r="C2548" t="s">
        <v>8154</v>
      </c>
      <c r="D2548" t="s">
        <v>38</v>
      </c>
      <c r="E2548" t="s">
        <v>133</v>
      </c>
      <c r="F2548" t="s">
        <v>8155</v>
      </c>
      <c r="G2548" s="17" t="s">
        <v>4147</v>
      </c>
      <c r="H2548" t="s">
        <v>915</v>
      </c>
      <c r="I2548" t="s">
        <v>43</v>
      </c>
      <c r="J2548" t="s">
        <v>8</v>
      </c>
      <c r="K2548" t="s">
        <v>59</v>
      </c>
      <c r="L2548" t="s">
        <v>780</v>
      </c>
      <c r="M2548" t="s">
        <v>310</v>
      </c>
      <c r="N2548">
        <v>0</v>
      </c>
      <c r="O2548" t="s">
        <v>47</v>
      </c>
      <c r="P2548">
        <v>13</v>
      </c>
      <c r="Q2548" t="s">
        <v>194</v>
      </c>
      <c r="R2548" t="s">
        <v>138</v>
      </c>
      <c r="S2548" t="s">
        <v>139</v>
      </c>
      <c r="T2548" t="s">
        <v>51</v>
      </c>
      <c r="U2548" t="s">
        <v>224</v>
      </c>
      <c r="V2548">
        <v>0.8</v>
      </c>
      <c r="W2548" s="1">
        <v>1258.4000000000003</v>
      </c>
      <c r="X2548">
        <v>1</v>
      </c>
      <c r="Y2548">
        <v>2</v>
      </c>
      <c r="Z2548">
        <v>4</v>
      </c>
      <c r="AA2548">
        <v>0.5</v>
      </c>
      <c r="AB2548" s="2">
        <v>0</v>
      </c>
      <c r="AC2548" s="1">
        <v>0</v>
      </c>
      <c r="AD2548" s="7">
        <v>43532</v>
      </c>
      <c r="AE2548" s="7">
        <v>43535</v>
      </c>
      <c r="AF2548">
        <v>1</v>
      </c>
      <c r="AG2548" t="s">
        <v>53</v>
      </c>
      <c r="AH2548" s="2">
        <v>0</v>
      </c>
      <c r="AI2548" s="1">
        <v>0</v>
      </c>
      <c r="AJ2548" s="1">
        <v>0</v>
      </c>
      <c r="AK2548" s="60" t="str">
        <f>+IF(Tabla1[[#This Row],[REQUEST_TY]]="SR MANTENIMIENTO CORRECTIVO", "EMERGENCIA", "OTROS")</f>
        <v>EMERGENCIA</v>
      </c>
      <c r="AL2548" s="6" t="str">
        <f>+_xlfn.IFS(Tabla1[[#This Row],[Veces obj]]&lt;=1,"0-1",Tabla1[[#This Row],[Veces obj]]&lt;=2,"1-2",Tabla1[[#This Row],[Veces obj]]&lt;=3,"2-3",TRUE,"&gt;3")</f>
        <v>0-1</v>
      </c>
      <c r="AM2548" s="60" t="str">
        <f>+_xlfn.IFS(MONTH(Tabla1[[#This Row],[MES]])&lt;=3,"Q1",MONTH(Tabla1[[#This Row],[MES]])&lt;=6,"Q2",MONTH(Tabla1[[#This Row],[MES]])&lt;=9,"Q3",TRUE,"Q4")</f>
        <v>Q1</v>
      </c>
      <c r="AN2548" s="15" t="str">
        <f>+IFERROR(VLOOKUP(Tabla1[[#This Row],[CUENTA]],CTAS[],2,0),"OTROS")</f>
        <v>OTROS</v>
      </c>
      <c r="AP2548" s="15" t="str">
        <f>+IFERROR(VLOOKUP(Tabla1[[#This Row],[EMPLEADO]],IS[],3,0),"OTROS")</f>
        <v>OTROS</v>
      </c>
      <c r="AQ2548" s="15" t="str">
        <f>+IFERROR(VLOOKUP(Tabla1[[#This Row],[EMPLEADO]],IS[[NÓMINA]:[INGENIERO]],2,0),"OTROS")</f>
        <v>OTROS</v>
      </c>
    </row>
    <row r="2549" spans="1:43" x14ac:dyDescent="0.25">
      <c r="A2549" t="s">
        <v>7477</v>
      </c>
      <c r="B2549">
        <v>1</v>
      </c>
      <c r="C2549" t="s">
        <v>8156</v>
      </c>
      <c r="D2549" t="s">
        <v>38</v>
      </c>
      <c r="E2549" t="s">
        <v>133</v>
      </c>
      <c r="F2549" t="s">
        <v>8155</v>
      </c>
      <c r="G2549" s="17" t="s">
        <v>3053</v>
      </c>
      <c r="H2549" t="s">
        <v>253</v>
      </c>
      <c r="I2549" t="s">
        <v>43</v>
      </c>
      <c r="J2549" t="s">
        <v>8</v>
      </c>
      <c r="K2549" t="s">
        <v>59</v>
      </c>
      <c r="L2549" t="s">
        <v>687</v>
      </c>
      <c r="M2549" t="s">
        <v>649</v>
      </c>
      <c r="N2549">
        <v>0</v>
      </c>
      <c r="O2549" t="s">
        <v>47</v>
      </c>
      <c r="P2549">
        <v>2</v>
      </c>
      <c r="Q2549" t="s">
        <v>388</v>
      </c>
      <c r="R2549" t="s">
        <v>138</v>
      </c>
      <c r="S2549" t="s">
        <v>139</v>
      </c>
      <c r="T2549" t="s">
        <v>51</v>
      </c>
      <c r="U2549" t="s">
        <v>872</v>
      </c>
      <c r="V2549">
        <v>0</v>
      </c>
      <c r="W2549" s="1">
        <v>0</v>
      </c>
      <c r="X2549">
        <v>1</v>
      </c>
      <c r="Y2549">
        <v>1</v>
      </c>
      <c r="Z2549">
        <v>4</v>
      </c>
      <c r="AA2549">
        <v>0.25</v>
      </c>
      <c r="AB2549" s="2">
        <v>0</v>
      </c>
      <c r="AC2549" s="1">
        <v>0</v>
      </c>
      <c r="AD2549" s="7">
        <v>43530</v>
      </c>
      <c r="AE2549" s="7">
        <v>43531</v>
      </c>
      <c r="AF2549">
        <v>1</v>
      </c>
      <c r="AG2549" t="s">
        <v>53</v>
      </c>
      <c r="AH2549" s="2">
        <v>0</v>
      </c>
      <c r="AI2549" s="1">
        <v>0</v>
      </c>
      <c r="AJ2549" s="1">
        <v>0</v>
      </c>
      <c r="AK2549" s="60" t="str">
        <f>+IF(Tabla1[[#This Row],[REQUEST_TY]]="SR MANTENIMIENTO CORRECTIVO", "EMERGENCIA", "OTROS")</f>
        <v>EMERGENCIA</v>
      </c>
      <c r="AL2549" s="6" t="str">
        <f>+_xlfn.IFS(Tabla1[[#This Row],[Veces obj]]&lt;=1,"0-1",Tabla1[[#This Row],[Veces obj]]&lt;=2,"1-2",Tabla1[[#This Row],[Veces obj]]&lt;=3,"2-3",TRUE,"&gt;3")</f>
        <v>0-1</v>
      </c>
      <c r="AM2549" s="60" t="str">
        <f>+_xlfn.IFS(MONTH(Tabla1[[#This Row],[MES]])&lt;=3,"Q1",MONTH(Tabla1[[#This Row],[MES]])&lt;=6,"Q2",MONTH(Tabla1[[#This Row],[MES]])&lt;=9,"Q3",TRUE,"Q4")</f>
        <v>Q1</v>
      </c>
      <c r="AN2549" s="15" t="str">
        <f>+IFERROR(VLOOKUP(Tabla1[[#This Row],[CUENTA]],CTAS[],2,0),"OTROS")</f>
        <v>OTROS</v>
      </c>
      <c r="AP2549" s="15" t="str">
        <f>+IFERROR(VLOOKUP(Tabla1[[#This Row],[EMPLEADO]],IS[],3,0),"OTROS")</f>
        <v>OTROS</v>
      </c>
      <c r="AQ2549" s="15" t="str">
        <f>+IFERROR(VLOOKUP(Tabla1[[#This Row],[EMPLEADO]],IS[[NÓMINA]:[INGENIERO]],2,0),"OTROS")</f>
        <v>OTROS</v>
      </c>
    </row>
    <row r="2550" spans="1:43" x14ac:dyDescent="0.25">
      <c r="A2550" t="s">
        <v>7477</v>
      </c>
      <c r="B2550">
        <v>1</v>
      </c>
      <c r="C2550" t="s">
        <v>8157</v>
      </c>
      <c r="D2550" t="s">
        <v>38</v>
      </c>
      <c r="E2550" t="s">
        <v>275</v>
      </c>
      <c r="F2550" t="s">
        <v>8158</v>
      </c>
      <c r="G2550" s="17" t="s">
        <v>731</v>
      </c>
      <c r="H2550" t="s">
        <v>297</v>
      </c>
      <c r="I2550" t="s">
        <v>43</v>
      </c>
      <c r="J2550" t="s">
        <v>8</v>
      </c>
      <c r="K2550" t="s">
        <v>234</v>
      </c>
      <c r="L2550" t="s">
        <v>732</v>
      </c>
      <c r="M2550" t="s">
        <v>94</v>
      </c>
      <c r="N2550">
        <v>0</v>
      </c>
      <c r="O2550" t="s">
        <v>47</v>
      </c>
      <c r="P2550">
        <v>47</v>
      </c>
      <c r="Q2550" t="s">
        <v>82</v>
      </c>
      <c r="R2550" t="s">
        <v>95</v>
      </c>
      <c r="S2550" t="s">
        <v>64</v>
      </c>
      <c r="T2550" t="s">
        <v>51</v>
      </c>
      <c r="U2550" t="s">
        <v>83</v>
      </c>
      <c r="V2550">
        <v>1.05</v>
      </c>
      <c r="W2550" s="1">
        <v>1433.25</v>
      </c>
      <c r="X2550">
        <v>1</v>
      </c>
      <c r="Y2550">
        <v>0</v>
      </c>
      <c r="Z2550">
        <v>5</v>
      </c>
      <c r="AA2550">
        <v>0</v>
      </c>
      <c r="AB2550" s="2">
        <v>0</v>
      </c>
      <c r="AC2550" s="1">
        <v>0</v>
      </c>
      <c r="AD2550" s="7">
        <v>43530</v>
      </c>
      <c r="AE2550" s="7">
        <v>43530</v>
      </c>
      <c r="AF2550">
        <v>0</v>
      </c>
      <c r="AG2550" t="s">
        <v>53</v>
      </c>
      <c r="AH2550" s="2">
        <v>0</v>
      </c>
      <c r="AI2550" s="1">
        <v>0</v>
      </c>
      <c r="AJ2550" s="1">
        <v>0</v>
      </c>
      <c r="AK2550" s="60" t="str">
        <f>+IF(Tabla1[[#This Row],[REQUEST_TY]]="SR MANTENIMIENTO CORRECTIVO", "EMERGENCIA", "OTROS")</f>
        <v>EMERGENCIA</v>
      </c>
      <c r="AL2550" s="6" t="str">
        <f>+_xlfn.IFS(Tabla1[[#This Row],[Veces obj]]&lt;=1,"0-1",Tabla1[[#This Row],[Veces obj]]&lt;=2,"1-2",Tabla1[[#This Row],[Veces obj]]&lt;=3,"2-3",TRUE,"&gt;3")</f>
        <v>0-1</v>
      </c>
      <c r="AM2550" s="60" t="str">
        <f>+_xlfn.IFS(MONTH(Tabla1[[#This Row],[MES]])&lt;=3,"Q1",MONTH(Tabla1[[#This Row],[MES]])&lt;=6,"Q2",MONTH(Tabla1[[#This Row],[MES]])&lt;=9,"Q3",TRUE,"Q4")</f>
        <v>Q1</v>
      </c>
      <c r="AN2550" s="15" t="str">
        <f>+IFERROR(VLOOKUP(Tabla1[[#This Row],[CUENTA]],CTAS[],2,0),"OTROS")</f>
        <v>OTROS</v>
      </c>
      <c r="AP2550" s="15" t="str">
        <f>+IFERROR(VLOOKUP(Tabla1[[#This Row],[EMPLEADO]],IS[],3,0),"OTROS")</f>
        <v>JUAREZ</v>
      </c>
      <c r="AQ2550" s="15" t="str">
        <f>+IFERROR(VLOOKUP(Tabla1[[#This Row],[EMPLEADO]],IS[[NÓMINA]:[INGENIERO]],2,0),"OTROS")</f>
        <v>ALFREDO TORRES</v>
      </c>
    </row>
    <row r="2551" spans="1:43" x14ac:dyDescent="0.25">
      <c r="A2551" t="s">
        <v>7477</v>
      </c>
      <c r="B2551">
        <v>1</v>
      </c>
      <c r="C2551" t="s">
        <v>8159</v>
      </c>
      <c r="D2551" t="s">
        <v>38</v>
      </c>
      <c r="E2551" t="s">
        <v>39</v>
      </c>
      <c r="F2551" t="s">
        <v>8160</v>
      </c>
      <c r="G2551" s="17" t="s">
        <v>8161</v>
      </c>
      <c r="H2551" t="s">
        <v>484</v>
      </c>
      <c r="I2551" t="s">
        <v>43</v>
      </c>
      <c r="J2551" t="s">
        <v>8</v>
      </c>
      <c r="K2551" t="s">
        <v>2300</v>
      </c>
      <c r="L2551" t="s">
        <v>2301</v>
      </c>
      <c r="M2551" t="s">
        <v>94</v>
      </c>
      <c r="N2551">
        <v>1</v>
      </c>
      <c r="O2551" t="s">
        <v>47</v>
      </c>
      <c r="P2551">
        <v>2652</v>
      </c>
      <c r="Q2551" t="s">
        <v>48</v>
      </c>
      <c r="R2551" t="s">
        <v>49</v>
      </c>
      <c r="S2551" t="s">
        <v>50</v>
      </c>
      <c r="T2551" t="s">
        <v>51</v>
      </c>
      <c r="U2551" t="s">
        <v>52</v>
      </c>
      <c r="V2551">
        <v>1.05</v>
      </c>
      <c r="W2551" s="1">
        <v>0</v>
      </c>
      <c r="X2551">
        <v>1</v>
      </c>
      <c r="Y2551">
        <v>0</v>
      </c>
      <c r="Z2551">
        <v>5</v>
      </c>
      <c r="AA2551">
        <v>0</v>
      </c>
      <c r="AB2551" s="2">
        <v>0</v>
      </c>
      <c r="AC2551" s="1">
        <v>0</v>
      </c>
      <c r="AD2551" s="7">
        <v>43530</v>
      </c>
      <c r="AE2551" s="7">
        <v>43531</v>
      </c>
      <c r="AF2551">
        <v>1</v>
      </c>
      <c r="AG2551" t="s">
        <v>53</v>
      </c>
      <c r="AH2551" s="2">
        <v>0</v>
      </c>
      <c r="AI2551" s="1">
        <v>0</v>
      </c>
      <c r="AJ2551" s="1">
        <v>0</v>
      </c>
      <c r="AK2551" s="60" t="str">
        <f>+IF(Tabla1[[#This Row],[REQUEST_TY]]="SR MANTENIMIENTO CORRECTIVO", "EMERGENCIA", "OTROS")</f>
        <v>EMERGENCIA</v>
      </c>
      <c r="AL2551" s="6" t="str">
        <f>+_xlfn.IFS(Tabla1[[#This Row],[Veces obj]]&lt;=1,"0-1",Tabla1[[#This Row],[Veces obj]]&lt;=2,"1-2",Tabla1[[#This Row],[Veces obj]]&lt;=3,"2-3",TRUE,"&gt;3")</f>
        <v>0-1</v>
      </c>
      <c r="AM2551" s="60" t="str">
        <f>+_xlfn.IFS(MONTH(Tabla1[[#This Row],[MES]])&lt;=3,"Q1",MONTH(Tabla1[[#This Row],[MES]])&lt;=6,"Q2",MONTH(Tabla1[[#This Row],[MES]])&lt;=9,"Q3",TRUE,"Q4")</f>
        <v>Q1</v>
      </c>
      <c r="AN2551" s="15" t="str">
        <f>+IFERROR(VLOOKUP(Tabla1[[#This Row],[CUENTA]],CTAS[],2,0),"OTROS")</f>
        <v>OTROS</v>
      </c>
      <c r="AP2551" s="15" t="str">
        <f>+IFERROR(VLOOKUP(Tabla1[[#This Row],[EMPLEADO]],IS[],3,0),"OTROS")</f>
        <v>OTROS</v>
      </c>
      <c r="AQ2551" s="15" t="str">
        <f>+IFERROR(VLOOKUP(Tabla1[[#This Row],[EMPLEADO]],IS[[NÓMINA]:[INGENIERO]],2,0),"OTROS")</f>
        <v>OTROS</v>
      </c>
    </row>
    <row r="2552" spans="1:43" x14ac:dyDescent="0.25">
      <c r="A2552" t="s">
        <v>7477</v>
      </c>
      <c r="B2552">
        <v>1</v>
      </c>
      <c r="C2552" t="s">
        <v>8162</v>
      </c>
      <c r="D2552" t="s">
        <v>38</v>
      </c>
      <c r="E2552" t="s">
        <v>76</v>
      </c>
      <c r="F2552" t="s">
        <v>8163</v>
      </c>
      <c r="G2552" s="17" t="s">
        <v>5579</v>
      </c>
      <c r="H2552" t="s">
        <v>679</v>
      </c>
      <c r="I2552" t="s">
        <v>43</v>
      </c>
      <c r="J2552" t="s">
        <v>8</v>
      </c>
      <c r="K2552" t="s">
        <v>102</v>
      </c>
      <c r="L2552" t="s">
        <v>376</v>
      </c>
      <c r="M2552" t="s">
        <v>310</v>
      </c>
      <c r="N2552">
        <v>0</v>
      </c>
      <c r="O2552" t="s">
        <v>47</v>
      </c>
      <c r="P2552">
        <v>5</v>
      </c>
      <c r="Q2552" t="s">
        <v>207</v>
      </c>
      <c r="R2552" t="s">
        <v>63</v>
      </c>
      <c r="S2552" t="s">
        <v>64</v>
      </c>
      <c r="T2552" t="s">
        <v>51</v>
      </c>
      <c r="U2552" t="s">
        <v>209</v>
      </c>
      <c r="V2552">
        <v>0</v>
      </c>
      <c r="W2552" s="1">
        <v>0</v>
      </c>
      <c r="X2552">
        <v>1</v>
      </c>
      <c r="Y2552">
        <v>2.86</v>
      </c>
      <c r="Z2552">
        <v>5</v>
      </c>
      <c r="AA2552">
        <v>0.57199999999999995</v>
      </c>
      <c r="AB2552" s="2">
        <v>0</v>
      </c>
      <c r="AC2552" s="1">
        <v>0</v>
      </c>
      <c r="AD2552" s="7">
        <v>43532</v>
      </c>
      <c r="AE2552" s="7">
        <v>43535</v>
      </c>
      <c r="AF2552">
        <v>1</v>
      </c>
      <c r="AG2552" t="s">
        <v>53</v>
      </c>
      <c r="AH2552" s="2">
        <v>0</v>
      </c>
      <c r="AI2552" s="1">
        <v>0</v>
      </c>
      <c r="AJ2552" s="1">
        <v>0</v>
      </c>
      <c r="AK2552" s="60" t="str">
        <f>+IF(Tabla1[[#This Row],[REQUEST_TY]]="SR MANTENIMIENTO CORRECTIVO", "EMERGENCIA", "OTROS")</f>
        <v>EMERGENCIA</v>
      </c>
      <c r="AL2552" s="6" t="str">
        <f>+_xlfn.IFS(Tabla1[[#This Row],[Veces obj]]&lt;=1,"0-1",Tabla1[[#This Row],[Veces obj]]&lt;=2,"1-2",Tabla1[[#This Row],[Veces obj]]&lt;=3,"2-3",TRUE,"&gt;3")</f>
        <v>0-1</v>
      </c>
      <c r="AM2552" s="60" t="str">
        <f>+_xlfn.IFS(MONTH(Tabla1[[#This Row],[MES]])&lt;=3,"Q1",MONTH(Tabla1[[#This Row],[MES]])&lt;=6,"Q2",MONTH(Tabla1[[#This Row],[MES]])&lt;=9,"Q3",TRUE,"Q4")</f>
        <v>Q1</v>
      </c>
      <c r="AN2552" s="15" t="str">
        <f>+IFERROR(VLOOKUP(Tabla1[[#This Row],[CUENTA]],CTAS[],2,0),"OTROS")</f>
        <v>OTROS</v>
      </c>
      <c r="AP2552" s="15" t="str">
        <f>+IFERROR(VLOOKUP(Tabla1[[#This Row],[EMPLEADO]],IS[],3,0),"OTROS")</f>
        <v>OTROS</v>
      </c>
      <c r="AQ2552" s="15" t="str">
        <f>+IFERROR(VLOOKUP(Tabla1[[#This Row],[EMPLEADO]],IS[[NÓMINA]:[INGENIERO]],2,0),"OTROS")</f>
        <v>OTROS</v>
      </c>
    </row>
    <row r="2553" spans="1:43" x14ac:dyDescent="0.25">
      <c r="A2553" t="s">
        <v>7477</v>
      </c>
      <c r="B2553">
        <v>1</v>
      </c>
      <c r="C2553" t="s">
        <v>8164</v>
      </c>
      <c r="D2553" t="s">
        <v>38</v>
      </c>
      <c r="E2553" t="s">
        <v>85</v>
      </c>
      <c r="F2553" t="s">
        <v>8165</v>
      </c>
      <c r="G2553" s="17" t="s">
        <v>5268</v>
      </c>
      <c r="H2553" t="s">
        <v>691</v>
      </c>
      <c r="I2553" t="s">
        <v>43</v>
      </c>
      <c r="J2553" t="s">
        <v>8</v>
      </c>
      <c r="K2553" t="s">
        <v>370</v>
      </c>
      <c r="L2553" t="s">
        <v>3061</v>
      </c>
      <c r="M2553" t="s">
        <v>640</v>
      </c>
      <c r="N2553">
        <v>0</v>
      </c>
      <c r="O2553" t="s">
        <v>47</v>
      </c>
      <c r="P2553">
        <v>28</v>
      </c>
      <c r="Q2553" t="s">
        <v>62</v>
      </c>
      <c r="R2553" t="s">
        <v>49</v>
      </c>
      <c r="S2553" t="s">
        <v>50</v>
      </c>
      <c r="T2553" t="s">
        <v>51</v>
      </c>
      <c r="U2553" t="s">
        <v>154</v>
      </c>
      <c r="V2553">
        <v>0.6</v>
      </c>
      <c r="W2553" s="1">
        <v>429.00000000000006</v>
      </c>
      <c r="X2553">
        <v>1</v>
      </c>
      <c r="Y2553">
        <v>1.5</v>
      </c>
      <c r="Z2553">
        <v>5</v>
      </c>
      <c r="AA2553">
        <v>0.3</v>
      </c>
      <c r="AB2553" s="2">
        <v>0</v>
      </c>
      <c r="AC2553" s="1">
        <v>0</v>
      </c>
      <c r="AD2553" s="7">
        <v>43531</v>
      </c>
      <c r="AE2553" s="7">
        <v>43531</v>
      </c>
      <c r="AF2553">
        <v>0</v>
      </c>
      <c r="AG2553" t="s">
        <v>53</v>
      </c>
      <c r="AH2553" s="2">
        <v>0</v>
      </c>
      <c r="AI2553" s="1">
        <v>0</v>
      </c>
      <c r="AJ2553" s="1">
        <v>0</v>
      </c>
      <c r="AK2553" s="60" t="str">
        <f>+IF(Tabla1[[#This Row],[REQUEST_TY]]="SR MANTENIMIENTO CORRECTIVO", "EMERGENCIA", "OTROS")</f>
        <v>EMERGENCIA</v>
      </c>
      <c r="AL2553" s="6" t="str">
        <f>+_xlfn.IFS(Tabla1[[#This Row],[Veces obj]]&lt;=1,"0-1",Tabla1[[#This Row],[Veces obj]]&lt;=2,"1-2",Tabla1[[#This Row],[Veces obj]]&lt;=3,"2-3",TRUE,"&gt;3")</f>
        <v>0-1</v>
      </c>
      <c r="AM2553" s="60" t="str">
        <f>+_xlfn.IFS(MONTH(Tabla1[[#This Row],[MES]])&lt;=3,"Q1",MONTH(Tabla1[[#This Row],[MES]])&lt;=6,"Q2",MONTH(Tabla1[[#This Row],[MES]])&lt;=9,"Q3",TRUE,"Q4")</f>
        <v>Q1</v>
      </c>
      <c r="AN2553" s="15" t="str">
        <f>+IFERROR(VLOOKUP(Tabla1[[#This Row],[CUENTA]],CTAS[],2,0),"OTROS")</f>
        <v>OTROS</v>
      </c>
      <c r="AP2553" s="15" t="str">
        <f>+IFERROR(VLOOKUP(Tabla1[[#This Row],[EMPLEADO]],IS[],3,0),"OTROS")</f>
        <v>OTROS</v>
      </c>
      <c r="AQ2553" s="15" t="str">
        <f>+IFERROR(VLOOKUP(Tabla1[[#This Row],[EMPLEADO]],IS[[NÓMINA]:[INGENIERO]],2,0),"OTROS")</f>
        <v>OTROS</v>
      </c>
    </row>
    <row r="2554" spans="1:43" x14ac:dyDescent="0.25">
      <c r="A2554" t="s">
        <v>7477</v>
      </c>
      <c r="B2554">
        <v>1</v>
      </c>
      <c r="C2554" t="s">
        <v>8166</v>
      </c>
      <c r="D2554" t="s">
        <v>38</v>
      </c>
      <c r="E2554" t="s">
        <v>5605</v>
      </c>
      <c r="F2554" t="s">
        <v>8167</v>
      </c>
      <c r="G2554" s="17" t="s">
        <v>8168</v>
      </c>
      <c r="H2554" t="s">
        <v>106</v>
      </c>
      <c r="I2554" t="s">
        <v>43</v>
      </c>
      <c r="J2554" t="s">
        <v>8</v>
      </c>
      <c r="K2554" t="s">
        <v>179</v>
      </c>
      <c r="L2554" t="s">
        <v>2978</v>
      </c>
      <c r="M2554" t="s">
        <v>131</v>
      </c>
      <c r="N2554">
        <v>0</v>
      </c>
      <c r="O2554" t="s">
        <v>47</v>
      </c>
      <c r="P2554">
        <v>601</v>
      </c>
      <c r="Q2554" t="s">
        <v>48</v>
      </c>
      <c r="R2554" t="s">
        <v>153</v>
      </c>
      <c r="S2554" t="s">
        <v>50</v>
      </c>
      <c r="T2554" t="s">
        <v>51</v>
      </c>
      <c r="U2554" t="s">
        <v>52</v>
      </c>
      <c r="V2554">
        <v>1.05</v>
      </c>
      <c r="W2554" s="1">
        <v>750.75000000000011</v>
      </c>
      <c r="X2554">
        <v>1</v>
      </c>
      <c r="Y2554">
        <v>1.9</v>
      </c>
      <c r="Z2554">
        <v>5</v>
      </c>
      <c r="AA2554">
        <v>0.38</v>
      </c>
      <c r="AB2554" s="2">
        <v>0</v>
      </c>
      <c r="AC2554" s="1">
        <v>0</v>
      </c>
      <c r="AD2554" s="7">
        <v>43531</v>
      </c>
      <c r="AE2554" s="7">
        <v>43531</v>
      </c>
      <c r="AF2554">
        <v>0</v>
      </c>
      <c r="AG2554" t="s">
        <v>53</v>
      </c>
      <c r="AH2554" s="2">
        <v>0</v>
      </c>
      <c r="AI2554" s="1">
        <v>0</v>
      </c>
      <c r="AJ2554" s="1">
        <v>0</v>
      </c>
      <c r="AK2554" s="60" t="str">
        <f>+IF(Tabla1[[#This Row],[REQUEST_TY]]="SR MANTENIMIENTO CORRECTIVO", "EMERGENCIA", "OTROS")</f>
        <v>EMERGENCIA</v>
      </c>
      <c r="AL2554" s="6" t="str">
        <f>+_xlfn.IFS(Tabla1[[#This Row],[Veces obj]]&lt;=1,"0-1",Tabla1[[#This Row],[Veces obj]]&lt;=2,"1-2",Tabla1[[#This Row],[Veces obj]]&lt;=3,"2-3",TRUE,"&gt;3")</f>
        <v>0-1</v>
      </c>
      <c r="AM2554" s="60" t="str">
        <f>+_xlfn.IFS(MONTH(Tabla1[[#This Row],[MES]])&lt;=3,"Q1",MONTH(Tabla1[[#This Row],[MES]])&lt;=6,"Q2",MONTH(Tabla1[[#This Row],[MES]])&lt;=9,"Q3",TRUE,"Q4")</f>
        <v>Q1</v>
      </c>
      <c r="AN2554" s="15" t="str">
        <f>+IFERROR(VLOOKUP(Tabla1[[#This Row],[CUENTA]],CTAS[],2,0),"OTROS")</f>
        <v>OTROS</v>
      </c>
      <c r="AP2554" s="15" t="str">
        <f>+IFERROR(VLOOKUP(Tabla1[[#This Row],[EMPLEADO]],IS[],3,0),"OTROS")</f>
        <v>OTROS</v>
      </c>
      <c r="AQ2554" s="15" t="str">
        <f>+IFERROR(VLOOKUP(Tabla1[[#This Row],[EMPLEADO]],IS[[NÓMINA]:[INGENIERO]],2,0),"OTROS")</f>
        <v>OTROS</v>
      </c>
    </row>
    <row r="2555" spans="1:43" x14ac:dyDescent="0.25">
      <c r="A2555" t="s">
        <v>7477</v>
      </c>
      <c r="B2555">
        <v>1</v>
      </c>
      <c r="C2555" t="s">
        <v>8169</v>
      </c>
      <c r="D2555" t="s">
        <v>38</v>
      </c>
      <c r="E2555" t="s">
        <v>725</v>
      </c>
      <c r="F2555" t="s">
        <v>8170</v>
      </c>
      <c r="G2555" s="17" t="s">
        <v>5141</v>
      </c>
      <c r="H2555" t="s">
        <v>1572</v>
      </c>
      <c r="I2555" t="s">
        <v>43</v>
      </c>
      <c r="J2555" t="s">
        <v>8</v>
      </c>
      <c r="K2555" t="s">
        <v>59</v>
      </c>
      <c r="L2555" t="s">
        <v>2819</v>
      </c>
      <c r="M2555" t="s">
        <v>2820</v>
      </c>
      <c r="N2555">
        <v>0</v>
      </c>
      <c r="O2555" t="s">
        <v>47</v>
      </c>
      <c r="P2555">
        <v>26</v>
      </c>
      <c r="Q2555" t="s">
        <v>62</v>
      </c>
      <c r="R2555" t="s">
        <v>223</v>
      </c>
      <c r="S2555" t="s">
        <v>139</v>
      </c>
      <c r="T2555" t="s">
        <v>51</v>
      </c>
      <c r="U2555" t="s">
        <v>262</v>
      </c>
      <c r="V2555">
        <v>1.05</v>
      </c>
      <c r="W2555" s="1">
        <v>1651.6500000000003</v>
      </c>
      <c r="X2555">
        <v>1</v>
      </c>
      <c r="Y2555">
        <v>1.88</v>
      </c>
      <c r="Z2555">
        <v>4</v>
      </c>
      <c r="AA2555">
        <v>0.47</v>
      </c>
      <c r="AB2555" s="2">
        <v>0</v>
      </c>
      <c r="AC2555" s="1">
        <v>0</v>
      </c>
      <c r="AD2555" s="7">
        <v>43531</v>
      </c>
      <c r="AE2555" s="7">
        <v>43531</v>
      </c>
      <c r="AF2555">
        <v>0</v>
      </c>
      <c r="AG2555" t="s">
        <v>53</v>
      </c>
      <c r="AH2555" s="2">
        <v>0</v>
      </c>
      <c r="AI2555" s="1">
        <v>0</v>
      </c>
      <c r="AJ2555" s="1">
        <v>0</v>
      </c>
      <c r="AK2555" s="60" t="str">
        <f>+IF(Tabla1[[#This Row],[REQUEST_TY]]="SR MANTENIMIENTO CORRECTIVO", "EMERGENCIA", "OTROS")</f>
        <v>EMERGENCIA</v>
      </c>
      <c r="AL2555" s="6" t="str">
        <f>+_xlfn.IFS(Tabla1[[#This Row],[Veces obj]]&lt;=1,"0-1",Tabla1[[#This Row],[Veces obj]]&lt;=2,"1-2",Tabla1[[#This Row],[Veces obj]]&lt;=3,"2-3",TRUE,"&gt;3")</f>
        <v>0-1</v>
      </c>
      <c r="AM2555" s="60" t="str">
        <f>+_xlfn.IFS(MONTH(Tabla1[[#This Row],[MES]])&lt;=3,"Q1",MONTH(Tabla1[[#This Row],[MES]])&lt;=6,"Q2",MONTH(Tabla1[[#This Row],[MES]])&lt;=9,"Q3",TRUE,"Q4")</f>
        <v>Q1</v>
      </c>
      <c r="AN2555" s="15" t="str">
        <f>+IFERROR(VLOOKUP(Tabla1[[#This Row],[CUENTA]],CTAS[],2,0),"OTROS")</f>
        <v>OTROS</v>
      </c>
      <c r="AP2555" s="15" t="str">
        <f>+IFERROR(VLOOKUP(Tabla1[[#This Row],[EMPLEADO]],IS[],3,0),"OTROS")</f>
        <v>OTROS</v>
      </c>
      <c r="AQ2555" s="15" t="str">
        <f>+IFERROR(VLOOKUP(Tabla1[[#This Row],[EMPLEADO]],IS[[NÓMINA]:[INGENIERO]],2,0),"OTROS")</f>
        <v>OTROS</v>
      </c>
    </row>
    <row r="2556" spans="1:43" x14ac:dyDescent="0.25">
      <c r="A2556" t="s">
        <v>7477</v>
      </c>
      <c r="B2556">
        <v>1</v>
      </c>
      <c r="C2556" t="s">
        <v>8171</v>
      </c>
      <c r="D2556" t="s">
        <v>38</v>
      </c>
      <c r="E2556" t="s">
        <v>98</v>
      </c>
      <c r="F2556" t="s">
        <v>8172</v>
      </c>
      <c r="G2556" s="17" t="s">
        <v>3398</v>
      </c>
      <c r="H2556" t="s">
        <v>79</v>
      </c>
      <c r="I2556" t="s">
        <v>43</v>
      </c>
      <c r="J2556" t="s">
        <v>8</v>
      </c>
      <c r="K2556" t="s">
        <v>102</v>
      </c>
      <c r="L2556" t="s">
        <v>1471</v>
      </c>
      <c r="M2556" t="s">
        <v>1150</v>
      </c>
      <c r="N2556">
        <v>0</v>
      </c>
      <c r="O2556" t="s">
        <v>47</v>
      </c>
      <c r="P2556">
        <v>15</v>
      </c>
      <c r="Q2556" t="s">
        <v>194</v>
      </c>
      <c r="R2556" t="s">
        <v>63</v>
      </c>
      <c r="S2556" t="s">
        <v>64</v>
      </c>
      <c r="T2556" t="s">
        <v>51</v>
      </c>
      <c r="U2556" t="s">
        <v>195</v>
      </c>
      <c r="V2556">
        <v>0.6</v>
      </c>
      <c r="W2556" s="1">
        <v>819</v>
      </c>
      <c r="X2556">
        <v>1</v>
      </c>
      <c r="Y2556">
        <v>1.87</v>
      </c>
      <c r="Z2556">
        <v>5</v>
      </c>
      <c r="AA2556">
        <v>0.374</v>
      </c>
      <c r="AB2556" s="2">
        <v>0</v>
      </c>
      <c r="AC2556" s="1">
        <v>0</v>
      </c>
      <c r="AD2556" s="7">
        <v>43531</v>
      </c>
      <c r="AE2556" s="7">
        <v>43531</v>
      </c>
      <c r="AF2556">
        <v>0</v>
      </c>
      <c r="AG2556" t="s">
        <v>53</v>
      </c>
      <c r="AH2556" s="2">
        <v>0</v>
      </c>
      <c r="AI2556" s="1">
        <v>0</v>
      </c>
      <c r="AJ2556" s="1">
        <v>0</v>
      </c>
      <c r="AK2556" s="60" t="str">
        <f>+IF(Tabla1[[#This Row],[REQUEST_TY]]="SR MANTENIMIENTO CORRECTIVO", "EMERGENCIA", "OTROS")</f>
        <v>EMERGENCIA</v>
      </c>
      <c r="AL2556" s="6" t="str">
        <f>+_xlfn.IFS(Tabla1[[#This Row],[Veces obj]]&lt;=1,"0-1",Tabla1[[#This Row],[Veces obj]]&lt;=2,"1-2",Tabla1[[#This Row],[Veces obj]]&lt;=3,"2-3",TRUE,"&gt;3")</f>
        <v>0-1</v>
      </c>
      <c r="AM2556" s="60" t="str">
        <f>+_xlfn.IFS(MONTH(Tabla1[[#This Row],[MES]])&lt;=3,"Q1",MONTH(Tabla1[[#This Row],[MES]])&lt;=6,"Q2",MONTH(Tabla1[[#This Row],[MES]])&lt;=9,"Q3",TRUE,"Q4")</f>
        <v>Q1</v>
      </c>
      <c r="AN2556" s="15" t="str">
        <f>+IFERROR(VLOOKUP(Tabla1[[#This Row],[CUENTA]],CTAS[],2,0),"OTROS")</f>
        <v>OTROS</v>
      </c>
      <c r="AP2556" s="15" t="str">
        <f>+IFERROR(VLOOKUP(Tabla1[[#This Row],[EMPLEADO]],IS[],3,0),"OTROS")</f>
        <v>OTROS</v>
      </c>
      <c r="AQ2556" s="15" t="str">
        <f>+IFERROR(VLOOKUP(Tabla1[[#This Row],[EMPLEADO]],IS[[NÓMINA]:[INGENIERO]],2,0),"OTROS")</f>
        <v>OTROS</v>
      </c>
    </row>
    <row r="2557" spans="1:43" x14ac:dyDescent="0.25">
      <c r="A2557" t="s">
        <v>7477</v>
      </c>
      <c r="B2557">
        <v>1</v>
      </c>
      <c r="C2557" t="s">
        <v>8173</v>
      </c>
      <c r="D2557" t="s">
        <v>38</v>
      </c>
      <c r="E2557" t="s">
        <v>39</v>
      </c>
      <c r="F2557" t="s">
        <v>8174</v>
      </c>
      <c r="G2557" s="17" t="s">
        <v>3576</v>
      </c>
      <c r="H2557" t="s">
        <v>42</v>
      </c>
      <c r="I2557" t="s">
        <v>43</v>
      </c>
      <c r="J2557" t="s">
        <v>8</v>
      </c>
      <c r="K2557" t="s">
        <v>44</v>
      </c>
      <c r="L2557" t="s">
        <v>3577</v>
      </c>
      <c r="M2557" t="s">
        <v>131</v>
      </c>
      <c r="N2557">
        <v>1</v>
      </c>
      <c r="O2557" t="s">
        <v>47</v>
      </c>
      <c r="P2557">
        <v>145</v>
      </c>
      <c r="Q2557" t="s">
        <v>48</v>
      </c>
      <c r="R2557" t="s">
        <v>49</v>
      </c>
      <c r="S2557" t="s">
        <v>50</v>
      </c>
      <c r="T2557" t="s">
        <v>51</v>
      </c>
      <c r="U2557" t="s">
        <v>52</v>
      </c>
      <c r="V2557">
        <v>1.05</v>
      </c>
      <c r="W2557" s="1">
        <v>0</v>
      </c>
      <c r="X2557">
        <v>1</v>
      </c>
      <c r="Y2557">
        <v>0.65</v>
      </c>
      <c r="Z2557">
        <v>5</v>
      </c>
      <c r="AA2557">
        <v>0.13</v>
      </c>
      <c r="AB2557" s="2">
        <v>0</v>
      </c>
      <c r="AC2557" s="1">
        <v>0</v>
      </c>
      <c r="AD2557" s="7">
        <v>43530</v>
      </c>
      <c r="AE2557" s="7">
        <v>43530</v>
      </c>
      <c r="AF2557">
        <v>0</v>
      </c>
      <c r="AG2557" t="s">
        <v>53</v>
      </c>
      <c r="AH2557" s="2">
        <v>0</v>
      </c>
      <c r="AI2557" s="1">
        <v>0</v>
      </c>
      <c r="AJ2557" s="1">
        <v>0</v>
      </c>
      <c r="AK2557" s="60" t="str">
        <f>+IF(Tabla1[[#This Row],[REQUEST_TY]]="SR MANTENIMIENTO CORRECTIVO", "EMERGENCIA", "OTROS")</f>
        <v>EMERGENCIA</v>
      </c>
      <c r="AL2557" s="6" t="str">
        <f>+_xlfn.IFS(Tabla1[[#This Row],[Veces obj]]&lt;=1,"0-1",Tabla1[[#This Row],[Veces obj]]&lt;=2,"1-2",Tabla1[[#This Row],[Veces obj]]&lt;=3,"2-3",TRUE,"&gt;3")</f>
        <v>0-1</v>
      </c>
      <c r="AM2557" s="60" t="str">
        <f>+_xlfn.IFS(MONTH(Tabla1[[#This Row],[MES]])&lt;=3,"Q1",MONTH(Tabla1[[#This Row],[MES]])&lt;=6,"Q2",MONTH(Tabla1[[#This Row],[MES]])&lt;=9,"Q3",TRUE,"Q4")</f>
        <v>Q1</v>
      </c>
      <c r="AN2557" s="15" t="str">
        <f>+IFERROR(VLOOKUP(Tabla1[[#This Row],[CUENTA]],CTAS[],2,0),"OTROS")</f>
        <v>OTROS</v>
      </c>
      <c r="AP2557" s="15" t="str">
        <f>+IFERROR(VLOOKUP(Tabla1[[#This Row],[EMPLEADO]],IS[],3,0),"OTROS")</f>
        <v>OTROS</v>
      </c>
      <c r="AQ2557" s="15" t="str">
        <f>+IFERROR(VLOOKUP(Tabla1[[#This Row],[EMPLEADO]],IS[[NÓMINA]:[INGENIERO]],2,0),"OTROS")</f>
        <v>OTROS</v>
      </c>
    </row>
    <row r="2558" spans="1:43" x14ac:dyDescent="0.25">
      <c r="A2558" t="s">
        <v>7477</v>
      </c>
      <c r="B2558">
        <v>1</v>
      </c>
      <c r="C2558" t="s">
        <v>8175</v>
      </c>
      <c r="D2558" t="s">
        <v>38</v>
      </c>
      <c r="E2558" t="s">
        <v>725</v>
      </c>
      <c r="F2558" t="s">
        <v>8176</v>
      </c>
      <c r="G2558" s="17" t="s">
        <v>8177</v>
      </c>
      <c r="H2558" t="s">
        <v>1130</v>
      </c>
      <c r="I2558" t="s">
        <v>43</v>
      </c>
      <c r="J2558" t="s">
        <v>8</v>
      </c>
      <c r="K2558" t="s">
        <v>59</v>
      </c>
      <c r="L2558" t="s">
        <v>8178</v>
      </c>
      <c r="M2558" t="s">
        <v>1132</v>
      </c>
      <c r="N2558">
        <v>0</v>
      </c>
      <c r="O2558" t="s">
        <v>47</v>
      </c>
      <c r="P2558">
        <v>93</v>
      </c>
      <c r="Q2558" t="s">
        <v>48</v>
      </c>
      <c r="R2558" t="s">
        <v>223</v>
      </c>
      <c r="S2558" t="s">
        <v>139</v>
      </c>
      <c r="T2558" t="s">
        <v>208</v>
      </c>
      <c r="U2558" t="s">
        <v>353</v>
      </c>
      <c r="V2558">
        <v>1.1499999999999999</v>
      </c>
      <c r="W2558" s="1">
        <v>1808.95</v>
      </c>
      <c r="X2558">
        <v>1</v>
      </c>
      <c r="Y2558">
        <v>3.38</v>
      </c>
      <c r="Z2558">
        <v>6</v>
      </c>
      <c r="AA2558">
        <v>0.56333333333333335</v>
      </c>
      <c r="AB2558" s="2">
        <v>0</v>
      </c>
      <c r="AC2558" s="1">
        <v>0</v>
      </c>
      <c r="AD2558" s="7">
        <v>43531</v>
      </c>
      <c r="AE2558" s="7">
        <v>43531</v>
      </c>
      <c r="AF2558">
        <v>0</v>
      </c>
      <c r="AG2558" t="s">
        <v>53</v>
      </c>
      <c r="AH2558" s="2">
        <v>0</v>
      </c>
      <c r="AI2558" s="1">
        <v>0</v>
      </c>
      <c r="AJ2558" s="1">
        <v>0</v>
      </c>
      <c r="AK2558" s="60" t="str">
        <f>+IF(Tabla1[[#This Row],[REQUEST_TY]]="SR MANTENIMIENTO CORRECTIVO", "EMERGENCIA", "OTROS")</f>
        <v>EMERGENCIA</v>
      </c>
      <c r="AL2558" s="6" t="str">
        <f>+_xlfn.IFS(Tabla1[[#This Row],[Veces obj]]&lt;=1,"0-1",Tabla1[[#This Row],[Veces obj]]&lt;=2,"1-2",Tabla1[[#This Row],[Veces obj]]&lt;=3,"2-3",TRUE,"&gt;3")</f>
        <v>0-1</v>
      </c>
      <c r="AM2558" s="60" t="str">
        <f>+_xlfn.IFS(MONTH(Tabla1[[#This Row],[MES]])&lt;=3,"Q1",MONTH(Tabla1[[#This Row],[MES]])&lt;=6,"Q2",MONTH(Tabla1[[#This Row],[MES]])&lt;=9,"Q3",TRUE,"Q4")</f>
        <v>Q1</v>
      </c>
      <c r="AN2558" s="15" t="str">
        <f>+IFERROR(VLOOKUP(Tabla1[[#This Row],[CUENTA]],CTAS[],2,0),"OTROS")</f>
        <v>OTROS</v>
      </c>
      <c r="AP2558" s="15" t="str">
        <f>+IFERROR(VLOOKUP(Tabla1[[#This Row],[EMPLEADO]],IS[],3,0),"OTROS")</f>
        <v>OTROS</v>
      </c>
      <c r="AQ2558" s="15" t="str">
        <f>+IFERROR(VLOOKUP(Tabla1[[#This Row],[EMPLEADO]],IS[[NÓMINA]:[INGENIERO]],2,0),"OTROS")</f>
        <v>OTROS</v>
      </c>
    </row>
    <row r="2559" spans="1:43" x14ac:dyDescent="0.25">
      <c r="A2559" t="s">
        <v>7477</v>
      </c>
      <c r="B2559">
        <v>1</v>
      </c>
      <c r="C2559" t="s">
        <v>8179</v>
      </c>
      <c r="D2559" t="s">
        <v>38</v>
      </c>
      <c r="E2559" t="s">
        <v>1015</v>
      </c>
      <c r="F2559" t="s">
        <v>8180</v>
      </c>
      <c r="G2559" s="17" t="s">
        <v>8181</v>
      </c>
      <c r="H2559" t="s">
        <v>204</v>
      </c>
      <c r="I2559" t="s">
        <v>43</v>
      </c>
      <c r="J2559" t="s">
        <v>8</v>
      </c>
      <c r="K2559" t="s">
        <v>59</v>
      </c>
      <c r="L2559" t="s">
        <v>205</v>
      </c>
      <c r="M2559" t="s">
        <v>206</v>
      </c>
      <c r="N2559">
        <v>0</v>
      </c>
      <c r="O2559" t="s">
        <v>47</v>
      </c>
      <c r="P2559">
        <v>394</v>
      </c>
      <c r="Q2559" t="s">
        <v>48</v>
      </c>
      <c r="R2559" t="s">
        <v>317</v>
      </c>
      <c r="S2559" t="s">
        <v>318</v>
      </c>
      <c r="T2559" t="s">
        <v>208</v>
      </c>
      <c r="U2559" t="s">
        <v>353</v>
      </c>
      <c r="V2559">
        <v>1.1499999999999999</v>
      </c>
      <c r="W2559" s="1">
        <v>1808.95</v>
      </c>
      <c r="X2559">
        <v>1</v>
      </c>
      <c r="Y2559">
        <v>1.1000000000000001</v>
      </c>
      <c r="Z2559">
        <v>6</v>
      </c>
      <c r="AA2559">
        <v>0.18333333333333335</v>
      </c>
      <c r="AB2559" s="2">
        <v>0</v>
      </c>
      <c r="AC2559" s="1">
        <v>0</v>
      </c>
      <c r="AD2559" s="7">
        <v>43538</v>
      </c>
      <c r="AE2559" s="7">
        <v>43539</v>
      </c>
      <c r="AF2559">
        <v>1</v>
      </c>
      <c r="AG2559" t="s">
        <v>53</v>
      </c>
      <c r="AH2559" s="2">
        <v>0</v>
      </c>
      <c r="AI2559" s="1">
        <v>0</v>
      </c>
      <c r="AJ2559" s="1">
        <v>0</v>
      </c>
      <c r="AK2559" s="60" t="str">
        <f>+IF(Tabla1[[#This Row],[REQUEST_TY]]="SR MANTENIMIENTO CORRECTIVO", "EMERGENCIA", "OTROS")</f>
        <v>EMERGENCIA</v>
      </c>
      <c r="AL2559" s="6" t="str">
        <f>+_xlfn.IFS(Tabla1[[#This Row],[Veces obj]]&lt;=1,"0-1",Tabla1[[#This Row],[Veces obj]]&lt;=2,"1-2",Tabla1[[#This Row],[Veces obj]]&lt;=3,"2-3",TRUE,"&gt;3")</f>
        <v>0-1</v>
      </c>
      <c r="AM2559" s="60" t="str">
        <f>+_xlfn.IFS(MONTH(Tabla1[[#This Row],[MES]])&lt;=3,"Q1",MONTH(Tabla1[[#This Row],[MES]])&lt;=6,"Q2",MONTH(Tabla1[[#This Row],[MES]])&lt;=9,"Q3",TRUE,"Q4")</f>
        <v>Q1</v>
      </c>
      <c r="AN2559" s="15" t="str">
        <f>+IFERROR(VLOOKUP(Tabla1[[#This Row],[CUENTA]],CTAS[],2,0),"OTROS")</f>
        <v>OTROS</v>
      </c>
      <c r="AP2559" s="15" t="str">
        <f>+IFERROR(VLOOKUP(Tabla1[[#This Row],[EMPLEADO]],IS[],3,0),"OTROS")</f>
        <v>OTROS</v>
      </c>
      <c r="AQ2559" s="15" t="str">
        <f>+IFERROR(VLOOKUP(Tabla1[[#This Row],[EMPLEADO]],IS[[NÓMINA]:[INGENIERO]],2,0),"OTROS")</f>
        <v>OTROS</v>
      </c>
    </row>
    <row r="2560" spans="1:43" x14ac:dyDescent="0.25">
      <c r="A2560" t="s">
        <v>7477</v>
      </c>
      <c r="B2560">
        <v>1</v>
      </c>
      <c r="C2560" t="s">
        <v>8182</v>
      </c>
      <c r="D2560" t="s">
        <v>38</v>
      </c>
      <c r="E2560" t="s">
        <v>217</v>
      </c>
      <c r="F2560" t="s">
        <v>8183</v>
      </c>
      <c r="G2560" s="17" t="s">
        <v>8184</v>
      </c>
      <c r="H2560" t="s">
        <v>204</v>
      </c>
      <c r="I2560" t="s">
        <v>43</v>
      </c>
      <c r="J2560" t="s">
        <v>8</v>
      </c>
      <c r="K2560" t="s">
        <v>59</v>
      </c>
      <c r="L2560" t="s">
        <v>205</v>
      </c>
      <c r="M2560" t="s">
        <v>206</v>
      </c>
      <c r="N2560">
        <v>0</v>
      </c>
      <c r="O2560" t="s">
        <v>47</v>
      </c>
      <c r="P2560">
        <v>106</v>
      </c>
      <c r="Q2560" t="s">
        <v>48</v>
      </c>
      <c r="R2560" t="s">
        <v>223</v>
      </c>
      <c r="S2560" t="s">
        <v>139</v>
      </c>
      <c r="T2560" t="s">
        <v>208</v>
      </c>
      <c r="U2560" t="s">
        <v>353</v>
      </c>
      <c r="V2560">
        <v>1.1499999999999999</v>
      </c>
      <c r="W2560" s="1">
        <v>1808.95</v>
      </c>
      <c r="X2560">
        <v>1</v>
      </c>
      <c r="Y2560">
        <v>2.72</v>
      </c>
      <c r="Z2560">
        <v>6</v>
      </c>
      <c r="AA2560">
        <v>0.45333333333333337</v>
      </c>
      <c r="AB2560" s="2">
        <v>0</v>
      </c>
      <c r="AC2560" s="1">
        <v>0</v>
      </c>
      <c r="AD2560" s="7">
        <v>43531</v>
      </c>
      <c r="AE2560" s="7">
        <v>43531</v>
      </c>
      <c r="AF2560">
        <v>0</v>
      </c>
      <c r="AG2560" t="s">
        <v>53</v>
      </c>
      <c r="AH2560" s="2">
        <v>0</v>
      </c>
      <c r="AI2560" s="1">
        <v>0</v>
      </c>
      <c r="AJ2560" s="1">
        <v>0</v>
      </c>
      <c r="AK2560" s="60" t="str">
        <f>+IF(Tabla1[[#This Row],[REQUEST_TY]]="SR MANTENIMIENTO CORRECTIVO", "EMERGENCIA", "OTROS")</f>
        <v>EMERGENCIA</v>
      </c>
      <c r="AL2560" s="6" t="str">
        <f>+_xlfn.IFS(Tabla1[[#This Row],[Veces obj]]&lt;=1,"0-1",Tabla1[[#This Row],[Veces obj]]&lt;=2,"1-2",Tabla1[[#This Row],[Veces obj]]&lt;=3,"2-3",TRUE,"&gt;3")</f>
        <v>0-1</v>
      </c>
      <c r="AM2560" s="60" t="str">
        <f>+_xlfn.IFS(MONTH(Tabla1[[#This Row],[MES]])&lt;=3,"Q1",MONTH(Tabla1[[#This Row],[MES]])&lt;=6,"Q2",MONTH(Tabla1[[#This Row],[MES]])&lt;=9,"Q3",TRUE,"Q4")</f>
        <v>Q1</v>
      </c>
      <c r="AN2560" s="15" t="str">
        <f>+IFERROR(VLOOKUP(Tabla1[[#This Row],[CUENTA]],CTAS[],2,0),"OTROS")</f>
        <v>OTROS</v>
      </c>
      <c r="AP2560" s="15" t="str">
        <f>+IFERROR(VLOOKUP(Tabla1[[#This Row],[EMPLEADO]],IS[],3,0),"OTROS")</f>
        <v>OTROS</v>
      </c>
      <c r="AQ2560" s="15" t="str">
        <f>+IFERROR(VLOOKUP(Tabla1[[#This Row],[EMPLEADO]],IS[[NÓMINA]:[INGENIERO]],2,0),"OTROS")</f>
        <v>OTROS</v>
      </c>
    </row>
    <row r="2561" spans="1:43" x14ac:dyDescent="0.25">
      <c r="A2561" t="s">
        <v>7477</v>
      </c>
      <c r="B2561">
        <v>1</v>
      </c>
      <c r="C2561" t="s">
        <v>8185</v>
      </c>
      <c r="D2561" t="s">
        <v>38</v>
      </c>
      <c r="E2561" t="s">
        <v>89</v>
      </c>
      <c r="F2561" t="s">
        <v>8186</v>
      </c>
      <c r="G2561" s="17" t="s">
        <v>8187</v>
      </c>
      <c r="H2561" t="s">
        <v>70</v>
      </c>
      <c r="I2561" t="s">
        <v>43</v>
      </c>
      <c r="J2561" t="s">
        <v>8</v>
      </c>
      <c r="K2561" t="s">
        <v>92</v>
      </c>
      <c r="L2561" t="s">
        <v>93</v>
      </c>
      <c r="M2561" t="s">
        <v>94</v>
      </c>
      <c r="N2561">
        <v>1</v>
      </c>
      <c r="O2561" t="s">
        <v>47</v>
      </c>
      <c r="P2561">
        <v>78</v>
      </c>
      <c r="Q2561" t="s">
        <v>48</v>
      </c>
      <c r="R2561" t="s">
        <v>95</v>
      </c>
      <c r="S2561" t="s">
        <v>64</v>
      </c>
      <c r="T2561" t="s">
        <v>51</v>
      </c>
      <c r="U2561" t="s">
        <v>96</v>
      </c>
      <c r="V2561">
        <v>1.1000000000000001</v>
      </c>
      <c r="W2561" s="1">
        <v>0</v>
      </c>
      <c r="X2561">
        <v>1</v>
      </c>
      <c r="Y2561">
        <v>0</v>
      </c>
      <c r="Z2561">
        <v>5</v>
      </c>
      <c r="AA2561">
        <v>0</v>
      </c>
      <c r="AB2561" s="2">
        <v>0</v>
      </c>
      <c r="AC2561" s="1">
        <v>0</v>
      </c>
      <c r="AD2561" s="7">
        <v>43531</v>
      </c>
      <c r="AE2561" s="7">
        <v>43531</v>
      </c>
      <c r="AF2561">
        <v>0</v>
      </c>
      <c r="AG2561" t="s">
        <v>53</v>
      </c>
      <c r="AH2561" s="2">
        <v>0</v>
      </c>
      <c r="AI2561" s="1">
        <v>0</v>
      </c>
      <c r="AJ2561" s="1">
        <v>0</v>
      </c>
      <c r="AK2561" s="60" t="str">
        <f>+IF(Tabla1[[#This Row],[REQUEST_TY]]="SR MANTENIMIENTO CORRECTIVO", "EMERGENCIA", "OTROS")</f>
        <v>EMERGENCIA</v>
      </c>
      <c r="AL2561" s="6" t="str">
        <f>+_xlfn.IFS(Tabla1[[#This Row],[Veces obj]]&lt;=1,"0-1",Tabla1[[#This Row],[Veces obj]]&lt;=2,"1-2",Tabla1[[#This Row],[Veces obj]]&lt;=3,"2-3",TRUE,"&gt;3")</f>
        <v>0-1</v>
      </c>
      <c r="AM2561" s="60" t="str">
        <f>+_xlfn.IFS(MONTH(Tabla1[[#This Row],[MES]])&lt;=3,"Q1",MONTH(Tabla1[[#This Row],[MES]])&lt;=6,"Q2",MONTH(Tabla1[[#This Row],[MES]])&lt;=9,"Q3",TRUE,"Q4")</f>
        <v>Q1</v>
      </c>
      <c r="AN2561" s="15" t="str">
        <f>+IFERROR(VLOOKUP(Tabla1[[#This Row],[CUENTA]],CTAS[],2,0),"OTROS")</f>
        <v>OTROS</v>
      </c>
      <c r="AP2561" s="15" t="str">
        <f>+IFERROR(VLOOKUP(Tabla1[[#This Row],[EMPLEADO]],IS[],3,0),"OTROS")</f>
        <v>OTROS</v>
      </c>
      <c r="AQ2561" s="15" t="str">
        <f>+IFERROR(VLOOKUP(Tabla1[[#This Row],[EMPLEADO]],IS[[NÓMINA]:[INGENIERO]],2,0),"OTROS")</f>
        <v>OTROS</v>
      </c>
    </row>
    <row r="2562" spans="1:43" x14ac:dyDescent="0.25">
      <c r="A2562" t="s">
        <v>7477</v>
      </c>
      <c r="B2562">
        <v>1</v>
      </c>
      <c r="C2562" t="s">
        <v>8188</v>
      </c>
      <c r="D2562" t="s">
        <v>38</v>
      </c>
      <c r="E2562" t="s">
        <v>558</v>
      </c>
      <c r="F2562" t="s">
        <v>8189</v>
      </c>
      <c r="G2562" s="17" t="s">
        <v>3593</v>
      </c>
      <c r="H2562" t="s">
        <v>42</v>
      </c>
      <c r="I2562" t="s">
        <v>43</v>
      </c>
      <c r="J2562" t="s">
        <v>8</v>
      </c>
      <c r="K2562" t="s">
        <v>2886</v>
      </c>
      <c r="L2562" t="s">
        <v>3566</v>
      </c>
      <c r="M2562" t="s">
        <v>131</v>
      </c>
      <c r="N2562">
        <v>1</v>
      </c>
      <c r="O2562" t="s">
        <v>47</v>
      </c>
      <c r="P2562">
        <v>15</v>
      </c>
      <c r="Q2562" t="s">
        <v>194</v>
      </c>
      <c r="R2562" t="s">
        <v>95</v>
      </c>
      <c r="S2562" t="s">
        <v>64</v>
      </c>
      <c r="T2562" t="s">
        <v>51</v>
      </c>
      <c r="U2562" t="s">
        <v>195</v>
      </c>
      <c r="V2562">
        <v>0.6</v>
      </c>
      <c r="W2562" s="1">
        <v>0</v>
      </c>
      <c r="X2562">
        <v>1</v>
      </c>
      <c r="Y2562">
        <v>0.81</v>
      </c>
      <c r="Z2562">
        <v>5</v>
      </c>
      <c r="AA2562">
        <v>0.16200000000000001</v>
      </c>
      <c r="AB2562" s="2">
        <v>0</v>
      </c>
      <c r="AC2562" s="1">
        <v>0</v>
      </c>
      <c r="AD2562" s="7">
        <v>43530</v>
      </c>
      <c r="AE2562" s="7">
        <v>43531</v>
      </c>
      <c r="AF2562">
        <v>1</v>
      </c>
      <c r="AG2562" t="s">
        <v>53</v>
      </c>
      <c r="AH2562" s="2">
        <v>0</v>
      </c>
      <c r="AI2562" s="1">
        <v>0</v>
      </c>
      <c r="AJ2562" s="1">
        <v>0</v>
      </c>
      <c r="AK2562" s="60" t="str">
        <f>+IF(Tabla1[[#This Row],[REQUEST_TY]]="SR MANTENIMIENTO CORRECTIVO", "EMERGENCIA", "OTROS")</f>
        <v>EMERGENCIA</v>
      </c>
      <c r="AL2562" s="6" t="str">
        <f>+_xlfn.IFS(Tabla1[[#This Row],[Veces obj]]&lt;=1,"0-1",Tabla1[[#This Row],[Veces obj]]&lt;=2,"1-2",Tabla1[[#This Row],[Veces obj]]&lt;=3,"2-3",TRUE,"&gt;3")</f>
        <v>0-1</v>
      </c>
      <c r="AM2562" s="60" t="str">
        <f>+_xlfn.IFS(MONTH(Tabla1[[#This Row],[MES]])&lt;=3,"Q1",MONTH(Tabla1[[#This Row],[MES]])&lt;=6,"Q2",MONTH(Tabla1[[#This Row],[MES]])&lt;=9,"Q3",TRUE,"Q4")</f>
        <v>Q1</v>
      </c>
      <c r="AN2562" s="15" t="str">
        <f>+IFERROR(VLOOKUP(Tabla1[[#This Row],[CUENTA]],CTAS[],2,0),"OTROS")</f>
        <v>OTROS</v>
      </c>
      <c r="AP2562" s="15" t="str">
        <f>+IFERROR(VLOOKUP(Tabla1[[#This Row],[EMPLEADO]],IS[],3,0),"OTROS")</f>
        <v>OTROS</v>
      </c>
      <c r="AQ2562" s="15" t="str">
        <f>+IFERROR(VLOOKUP(Tabla1[[#This Row],[EMPLEADO]],IS[[NÓMINA]:[INGENIERO]],2,0),"OTROS")</f>
        <v>OTROS</v>
      </c>
    </row>
    <row r="2563" spans="1:43" x14ac:dyDescent="0.25">
      <c r="A2563" t="s">
        <v>7477</v>
      </c>
      <c r="B2563">
        <v>1</v>
      </c>
      <c r="C2563" t="s">
        <v>8190</v>
      </c>
      <c r="D2563" t="s">
        <v>38</v>
      </c>
      <c r="E2563" t="s">
        <v>294</v>
      </c>
      <c r="F2563" t="s">
        <v>8191</v>
      </c>
      <c r="G2563" s="17" t="s">
        <v>8192</v>
      </c>
      <c r="H2563" t="s">
        <v>592</v>
      </c>
      <c r="I2563" t="s">
        <v>43</v>
      </c>
      <c r="J2563" t="s">
        <v>8</v>
      </c>
      <c r="K2563" t="s">
        <v>2028</v>
      </c>
      <c r="L2563" t="s">
        <v>8193</v>
      </c>
      <c r="M2563" t="s">
        <v>119</v>
      </c>
      <c r="N2563">
        <v>0</v>
      </c>
      <c r="O2563" t="s">
        <v>47</v>
      </c>
      <c r="P2563">
        <v>120</v>
      </c>
      <c r="Q2563" t="s">
        <v>48</v>
      </c>
      <c r="R2563" t="s">
        <v>95</v>
      </c>
      <c r="S2563" t="s">
        <v>64</v>
      </c>
      <c r="T2563" t="s">
        <v>51</v>
      </c>
      <c r="U2563" t="s">
        <v>96</v>
      </c>
      <c r="V2563">
        <v>1.1000000000000001</v>
      </c>
      <c r="W2563" s="1">
        <v>1501.5000000000002</v>
      </c>
      <c r="X2563">
        <v>1</v>
      </c>
      <c r="Y2563">
        <v>0.52</v>
      </c>
      <c r="Z2563">
        <v>5</v>
      </c>
      <c r="AA2563">
        <v>0.10400000000000001</v>
      </c>
      <c r="AB2563" s="2">
        <v>0</v>
      </c>
      <c r="AC2563" s="1">
        <v>0</v>
      </c>
      <c r="AD2563" s="7">
        <v>43531</v>
      </c>
      <c r="AE2563" s="7">
        <v>43531</v>
      </c>
      <c r="AF2563">
        <v>0</v>
      </c>
      <c r="AG2563" t="s">
        <v>53</v>
      </c>
      <c r="AH2563" s="2">
        <v>0</v>
      </c>
      <c r="AI2563" s="1">
        <v>0</v>
      </c>
      <c r="AJ2563" s="1">
        <v>0</v>
      </c>
      <c r="AK2563" s="60" t="str">
        <f>+IF(Tabla1[[#This Row],[REQUEST_TY]]="SR MANTENIMIENTO CORRECTIVO", "EMERGENCIA", "OTROS")</f>
        <v>EMERGENCIA</v>
      </c>
      <c r="AL2563" s="6" t="str">
        <f>+_xlfn.IFS(Tabla1[[#This Row],[Veces obj]]&lt;=1,"0-1",Tabla1[[#This Row],[Veces obj]]&lt;=2,"1-2",Tabla1[[#This Row],[Veces obj]]&lt;=3,"2-3",TRUE,"&gt;3")</f>
        <v>0-1</v>
      </c>
      <c r="AM2563" s="60" t="str">
        <f>+_xlfn.IFS(MONTH(Tabla1[[#This Row],[MES]])&lt;=3,"Q1",MONTH(Tabla1[[#This Row],[MES]])&lt;=6,"Q2",MONTH(Tabla1[[#This Row],[MES]])&lt;=9,"Q3",TRUE,"Q4")</f>
        <v>Q1</v>
      </c>
      <c r="AN2563" s="15" t="str">
        <f>+IFERROR(VLOOKUP(Tabla1[[#This Row],[CUENTA]],CTAS[],2,0),"OTROS")</f>
        <v>OTROS</v>
      </c>
      <c r="AP2563" s="15" t="str">
        <f>+IFERROR(VLOOKUP(Tabla1[[#This Row],[EMPLEADO]],IS[],3,0),"OTROS")</f>
        <v>CHIHUAHUA</v>
      </c>
      <c r="AQ2563" s="15" t="str">
        <f>+IFERROR(VLOOKUP(Tabla1[[#This Row],[EMPLEADO]],IS[[NÓMINA]:[INGENIERO]],2,0),"OTROS")</f>
        <v>VICTOR MENDEZ</v>
      </c>
    </row>
    <row r="2564" spans="1:43" x14ac:dyDescent="0.25">
      <c r="A2564" t="s">
        <v>7477</v>
      </c>
      <c r="B2564">
        <v>1</v>
      </c>
      <c r="C2564" t="s">
        <v>8194</v>
      </c>
      <c r="D2564" t="s">
        <v>38</v>
      </c>
      <c r="E2564" t="s">
        <v>747</v>
      </c>
      <c r="F2564" t="s">
        <v>8195</v>
      </c>
      <c r="G2564" s="17" t="s">
        <v>8196</v>
      </c>
      <c r="H2564" t="s">
        <v>740</v>
      </c>
      <c r="I2564" t="s">
        <v>43</v>
      </c>
      <c r="J2564" t="s">
        <v>8</v>
      </c>
      <c r="K2564" t="s">
        <v>1110</v>
      </c>
      <c r="L2564" t="s">
        <v>8197</v>
      </c>
      <c r="M2564" t="s">
        <v>530</v>
      </c>
      <c r="N2564">
        <v>0</v>
      </c>
      <c r="O2564" t="s">
        <v>47</v>
      </c>
      <c r="P2564">
        <v>153</v>
      </c>
      <c r="Q2564" t="s">
        <v>48</v>
      </c>
      <c r="R2564" t="s">
        <v>95</v>
      </c>
      <c r="S2564" t="s">
        <v>64</v>
      </c>
      <c r="T2564" t="s">
        <v>51</v>
      </c>
      <c r="U2564" t="s">
        <v>96</v>
      </c>
      <c r="V2564">
        <v>1.1000000000000001</v>
      </c>
      <c r="W2564" s="1">
        <v>1501.5000000000002</v>
      </c>
      <c r="X2564">
        <v>1</v>
      </c>
      <c r="Y2564">
        <v>2.88</v>
      </c>
      <c r="Z2564">
        <v>5</v>
      </c>
      <c r="AA2564">
        <v>0.57599999999999996</v>
      </c>
      <c r="AB2564" s="2">
        <v>0</v>
      </c>
      <c r="AC2564" s="1">
        <v>0</v>
      </c>
      <c r="AD2564" s="7">
        <v>43532</v>
      </c>
      <c r="AE2564" s="7">
        <v>43535</v>
      </c>
      <c r="AF2564">
        <v>1</v>
      </c>
      <c r="AG2564" t="s">
        <v>53</v>
      </c>
      <c r="AH2564" s="2">
        <v>0</v>
      </c>
      <c r="AI2564" s="1">
        <v>0</v>
      </c>
      <c r="AJ2564" s="1">
        <v>0</v>
      </c>
      <c r="AK2564" s="60" t="str">
        <f>+IF(Tabla1[[#This Row],[REQUEST_TY]]="SR MANTENIMIENTO CORRECTIVO", "EMERGENCIA", "OTROS")</f>
        <v>EMERGENCIA</v>
      </c>
      <c r="AL2564" s="6" t="str">
        <f>+_xlfn.IFS(Tabla1[[#This Row],[Veces obj]]&lt;=1,"0-1",Tabla1[[#This Row],[Veces obj]]&lt;=2,"1-2",Tabla1[[#This Row],[Veces obj]]&lt;=3,"2-3",TRUE,"&gt;3")</f>
        <v>0-1</v>
      </c>
      <c r="AM2564" s="60" t="str">
        <f>+_xlfn.IFS(MONTH(Tabla1[[#This Row],[MES]])&lt;=3,"Q1",MONTH(Tabla1[[#This Row],[MES]])&lt;=6,"Q2",MONTH(Tabla1[[#This Row],[MES]])&lt;=9,"Q3",TRUE,"Q4")</f>
        <v>Q1</v>
      </c>
      <c r="AN2564" s="15" t="str">
        <f>+IFERROR(VLOOKUP(Tabla1[[#This Row],[CUENTA]],CTAS[],2,0),"OTROS")</f>
        <v>OTROS</v>
      </c>
      <c r="AP2564" s="15" t="str">
        <f>+IFERROR(VLOOKUP(Tabla1[[#This Row],[EMPLEADO]],IS[],3,0),"OTROS")</f>
        <v>OTROS</v>
      </c>
      <c r="AQ2564" s="15" t="str">
        <f>+IFERROR(VLOOKUP(Tabla1[[#This Row],[EMPLEADO]],IS[[NÓMINA]:[INGENIERO]],2,0),"OTROS")</f>
        <v>OTROS</v>
      </c>
    </row>
    <row r="2565" spans="1:43" x14ac:dyDescent="0.25">
      <c r="A2565" t="s">
        <v>7477</v>
      </c>
      <c r="B2565">
        <v>1</v>
      </c>
      <c r="C2565" t="s">
        <v>8198</v>
      </c>
      <c r="D2565" t="s">
        <v>38</v>
      </c>
      <c r="E2565" t="s">
        <v>747</v>
      </c>
      <c r="F2565" t="s">
        <v>8199</v>
      </c>
      <c r="G2565" s="17" t="s">
        <v>8200</v>
      </c>
      <c r="H2565" t="s">
        <v>740</v>
      </c>
      <c r="I2565" t="s">
        <v>43</v>
      </c>
      <c r="J2565" t="s">
        <v>8</v>
      </c>
      <c r="K2565" t="s">
        <v>1110</v>
      </c>
      <c r="L2565" t="s">
        <v>8197</v>
      </c>
      <c r="M2565" t="s">
        <v>530</v>
      </c>
      <c r="N2565">
        <v>0</v>
      </c>
      <c r="O2565" t="s">
        <v>47</v>
      </c>
      <c r="P2565">
        <v>595</v>
      </c>
      <c r="Q2565" t="s">
        <v>48</v>
      </c>
      <c r="R2565" t="s">
        <v>95</v>
      </c>
      <c r="S2565" t="s">
        <v>64</v>
      </c>
      <c r="T2565" t="s">
        <v>51</v>
      </c>
      <c r="U2565" t="s">
        <v>96</v>
      </c>
      <c r="V2565">
        <v>1.1000000000000001</v>
      </c>
      <c r="W2565" s="1">
        <v>1501.5000000000002</v>
      </c>
      <c r="X2565">
        <v>1</v>
      </c>
      <c r="Y2565">
        <v>0.82</v>
      </c>
      <c r="Z2565">
        <v>5</v>
      </c>
      <c r="AA2565">
        <v>0.16399999999999998</v>
      </c>
      <c r="AB2565" s="2">
        <v>0</v>
      </c>
      <c r="AC2565" s="1">
        <v>0</v>
      </c>
      <c r="AD2565" s="7">
        <v>43531</v>
      </c>
      <c r="AE2565" s="7">
        <v>43535</v>
      </c>
      <c r="AF2565">
        <v>2</v>
      </c>
      <c r="AG2565" t="s">
        <v>1680</v>
      </c>
      <c r="AH2565" s="2">
        <v>0.25</v>
      </c>
      <c r="AI2565" s="1">
        <v>-341.25</v>
      </c>
      <c r="AJ2565" s="1">
        <v>0</v>
      </c>
      <c r="AK2565" s="60" t="str">
        <f>+IF(Tabla1[[#This Row],[REQUEST_TY]]="SR MANTENIMIENTO CORRECTIVO", "EMERGENCIA", "OTROS")</f>
        <v>EMERGENCIA</v>
      </c>
      <c r="AL2565" s="6" t="str">
        <f>+_xlfn.IFS(Tabla1[[#This Row],[Veces obj]]&lt;=1,"0-1",Tabla1[[#This Row],[Veces obj]]&lt;=2,"1-2",Tabla1[[#This Row],[Veces obj]]&lt;=3,"2-3",TRUE,"&gt;3")</f>
        <v>0-1</v>
      </c>
      <c r="AM2565" s="60" t="str">
        <f>+_xlfn.IFS(MONTH(Tabla1[[#This Row],[MES]])&lt;=3,"Q1",MONTH(Tabla1[[#This Row],[MES]])&lt;=6,"Q2",MONTH(Tabla1[[#This Row],[MES]])&lt;=9,"Q3",TRUE,"Q4")</f>
        <v>Q1</v>
      </c>
      <c r="AN2565" s="15" t="str">
        <f>+IFERROR(VLOOKUP(Tabla1[[#This Row],[CUENTA]],CTAS[],2,0),"OTROS")</f>
        <v>OTROS</v>
      </c>
      <c r="AP2565" s="15" t="str">
        <f>+IFERROR(VLOOKUP(Tabla1[[#This Row],[EMPLEADO]],IS[],3,0),"OTROS")</f>
        <v>OTROS</v>
      </c>
      <c r="AQ2565" s="15" t="str">
        <f>+IFERROR(VLOOKUP(Tabla1[[#This Row],[EMPLEADO]],IS[[NÓMINA]:[INGENIERO]],2,0),"OTROS")</f>
        <v>OTROS</v>
      </c>
    </row>
    <row r="2566" spans="1:43" x14ac:dyDescent="0.25">
      <c r="A2566" t="s">
        <v>7477</v>
      </c>
      <c r="B2566">
        <v>1</v>
      </c>
      <c r="C2566" t="s">
        <v>8201</v>
      </c>
      <c r="D2566" t="s">
        <v>38</v>
      </c>
      <c r="E2566" t="s">
        <v>217</v>
      </c>
      <c r="F2566" t="s">
        <v>8202</v>
      </c>
      <c r="G2566" s="17" t="s">
        <v>1429</v>
      </c>
      <c r="H2566" t="s">
        <v>79</v>
      </c>
      <c r="I2566" t="s">
        <v>43</v>
      </c>
      <c r="J2566" t="s">
        <v>8</v>
      </c>
      <c r="K2566" t="s">
        <v>59</v>
      </c>
      <c r="L2566" t="s">
        <v>1430</v>
      </c>
      <c r="M2566" t="s">
        <v>530</v>
      </c>
      <c r="N2566">
        <v>0</v>
      </c>
      <c r="O2566" t="s">
        <v>47</v>
      </c>
      <c r="P2566">
        <v>51</v>
      </c>
      <c r="Q2566" t="s">
        <v>82</v>
      </c>
      <c r="R2566" t="s">
        <v>223</v>
      </c>
      <c r="S2566" t="s">
        <v>139</v>
      </c>
      <c r="T2566" t="s">
        <v>51</v>
      </c>
      <c r="U2566" t="s">
        <v>140</v>
      </c>
      <c r="V2566">
        <v>1.1000000000000001</v>
      </c>
      <c r="W2566" s="1">
        <v>1730.3000000000004</v>
      </c>
      <c r="X2566">
        <v>1</v>
      </c>
      <c r="Y2566">
        <v>0.95</v>
      </c>
      <c r="Z2566">
        <v>4</v>
      </c>
      <c r="AA2566">
        <v>0.23749999999999999</v>
      </c>
      <c r="AB2566" s="2">
        <v>0</v>
      </c>
      <c r="AC2566" s="1">
        <v>0</v>
      </c>
      <c r="AD2566" s="7">
        <v>43531</v>
      </c>
      <c r="AE2566" s="7">
        <v>43531</v>
      </c>
      <c r="AF2566">
        <v>0</v>
      </c>
      <c r="AG2566" t="s">
        <v>53</v>
      </c>
      <c r="AH2566" s="2">
        <v>0</v>
      </c>
      <c r="AI2566" s="1">
        <v>0</v>
      </c>
      <c r="AJ2566" s="1">
        <v>0</v>
      </c>
      <c r="AK2566" s="60" t="str">
        <f>+IF(Tabla1[[#This Row],[REQUEST_TY]]="SR MANTENIMIENTO CORRECTIVO", "EMERGENCIA", "OTROS")</f>
        <v>EMERGENCIA</v>
      </c>
      <c r="AL2566" s="6" t="str">
        <f>+_xlfn.IFS(Tabla1[[#This Row],[Veces obj]]&lt;=1,"0-1",Tabla1[[#This Row],[Veces obj]]&lt;=2,"1-2",Tabla1[[#This Row],[Veces obj]]&lt;=3,"2-3",TRUE,"&gt;3")</f>
        <v>0-1</v>
      </c>
      <c r="AM2566" s="60" t="str">
        <f>+_xlfn.IFS(MONTH(Tabla1[[#This Row],[MES]])&lt;=3,"Q1",MONTH(Tabla1[[#This Row],[MES]])&lt;=6,"Q2",MONTH(Tabla1[[#This Row],[MES]])&lt;=9,"Q3",TRUE,"Q4")</f>
        <v>Q1</v>
      </c>
      <c r="AN2566" s="15" t="str">
        <f>+IFERROR(VLOOKUP(Tabla1[[#This Row],[CUENTA]],CTAS[],2,0),"OTROS")</f>
        <v>OTROS</v>
      </c>
      <c r="AP2566" s="15" t="str">
        <f>+IFERROR(VLOOKUP(Tabla1[[#This Row],[EMPLEADO]],IS[],3,0),"OTROS")</f>
        <v>OTROS</v>
      </c>
      <c r="AQ2566" s="15" t="str">
        <f>+IFERROR(VLOOKUP(Tabla1[[#This Row],[EMPLEADO]],IS[[NÓMINA]:[INGENIERO]],2,0),"OTROS")</f>
        <v>OTROS</v>
      </c>
    </row>
    <row r="2567" spans="1:43" x14ac:dyDescent="0.25">
      <c r="A2567" t="s">
        <v>7477</v>
      </c>
      <c r="B2567">
        <v>1</v>
      </c>
      <c r="C2567" t="s">
        <v>8203</v>
      </c>
      <c r="D2567" t="s">
        <v>38</v>
      </c>
      <c r="E2567" t="s">
        <v>39</v>
      </c>
      <c r="F2567" t="s">
        <v>8204</v>
      </c>
      <c r="G2567" s="17" t="s">
        <v>8205</v>
      </c>
      <c r="H2567" t="s">
        <v>58</v>
      </c>
      <c r="I2567" t="s">
        <v>43</v>
      </c>
      <c r="J2567" t="s">
        <v>8</v>
      </c>
      <c r="K2567" t="s">
        <v>8206</v>
      </c>
      <c r="L2567" t="s">
        <v>8207</v>
      </c>
      <c r="M2567" t="s">
        <v>736</v>
      </c>
      <c r="N2567">
        <v>0</v>
      </c>
      <c r="O2567" t="s">
        <v>47</v>
      </c>
      <c r="P2567">
        <v>267</v>
      </c>
      <c r="Q2567" t="s">
        <v>48</v>
      </c>
      <c r="R2567" t="s">
        <v>49</v>
      </c>
      <c r="S2567" t="s">
        <v>50</v>
      </c>
      <c r="T2567" t="s">
        <v>51</v>
      </c>
      <c r="U2567" t="s">
        <v>52</v>
      </c>
      <c r="V2567">
        <v>1.05</v>
      </c>
      <c r="W2567" s="1">
        <v>750.75000000000011</v>
      </c>
      <c r="X2567">
        <v>1</v>
      </c>
      <c r="Y2567">
        <v>0</v>
      </c>
      <c r="Z2567">
        <v>5</v>
      </c>
      <c r="AA2567">
        <v>0</v>
      </c>
      <c r="AB2567" s="2">
        <v>0</v>
      </c>
      <c r="AC2567" s="1">
        <v>0</v>
      </c>
      <c r="AD2567" s="7">
        <v>43531</v>
      </c>
      <c r="AE2567" s="7">
        <v>43531</v>
      </c>
      <c r="AF2567">
        <v>0</v>
      </c>
      <c r="AG2567" t="s">
        <v>53</v>
      </c>
      <c r="AH2567" s="2">
        <v>0</v>
      </c>
      <c r="AI2567" s="1">
        <v>0</v>
      </c>
      <c r="AJ2567" s="1">
        <v>0</v>
      </c>
      <c r="AK2567" s="60" t="str">
        <f>+IF(Tabla1[[#This Row],[REQUEST_TY]]="SR MANTENIMIENTO CORRECTIVO", "EMERGENCIA", "OTROS")</f>
        <v>EMERGENCIA</v>
      </c>
      <c r="AL2567" s="6" t="str">
        <f>+_xlfn.IFS(Tabla1[[#This Row],[Veces obj]]&lt;=1,"0-1",Tabla1[[#This Row],[Veces obj]]&lt;=2,"1-2",Tabla1[[#This Row],[Veces obj]]&lt;=3,"2-3",TRUE,"&gt;3")</f>
        <v>0-1</v>
      </c>
      <c r="AM2567" s="60" t="str">
        <f>+_xlfn.IFS(MONTH(Tabla1[[#This Row],[MES]])&lt;=3,"Q1",MONTH(Tabla1[[#This Row],[MES]])&lt;=6,"Q2",MONTH(Tabla1[[#This Row],[MES]])&lt;=9,"Q3",TRUE,"Q4")</f>
        <v>Q1</v>
      </c>
      <c r="AN2567" s="15" t="str">
        <f>+IFERROR(VLOOKUP(Tabla1[[#This Row],[CUENTA]],CTAS[],2,0),"OTROS")</f>
        <v>OTROS</v>
      </c>
      <c r="AP2567" s="15" t="str">
        <f>+IFERROR(VLOOKUP(Tabla1[[#This Row],[EMPLEADO]],IS[],3,0),"OTROS")</f>
        <v>OTROS</v>
      </c>
      <c r="AQ2567" s="15" t="str">
        <f>+IFERROR(VLOOKUP(Tabla1[[#This Row],[EMPLEADO]],IS[[NÓMINA]:[INGENIERO]],2,0),"OTROS")</f>
        <v>OTROS</v>
      </c>
    </row>
    <row r="2568" spans="1:43" x14ac:dyDescent="0.25">
      <c r="A2568" t="s">
        <v>7477</v>
      </c>
      <c r="B2568">
        <v>1</v>
      </c>
      <c r="C2568" t="s">
        <v>8208</v>
      </c>
      <c r="D2568" t="s">
        <v>38</v>
      </c>
      <c r="E2568" t="s">
        <v>67</v>
      </c>
      <c r="F2568" t="s">
        <v>8209</v>
      </c>
      <c r="G2568" s="17" t="s">
        <v>8210</v>
      </c>
      <c r="H2568" t="s">
        <v>646</v>
      </c>
      <c r="I2568" t="s">
        <v>43</v>
      </c>
      <c r="J2568" t="s">
        <v>8</v>
      </c>
      <c r="K2568" t="s">
        <v>8211</v>
      </c>
      <c r="L2568" t="s">
        <v>8212</v>
      </c>
      <c r="M2568" t="s">
        <v>256</v>
      </c>
      <c r="N2568">
        <v>0</v>
      </c>
      <c r="O2568" t="s">
        <v>47</v>
      </c>
      <c r="P2568">
        <v>2652</v>
      </c>
      <c r="Q2568" t="s">
        <v>48</v>
      </c>
      <c r="R2568" t="s">
        <v>74</v>
      </c>
      <c r="S2568" t="s">
        <v>50</v>
      </c>
      <c r="T2568" t="s">
        <v>51</v>
      </c>
      <c r="U2568" t="s">
        <v>52</v>
      </c>
      <c r="V2568">
        <v>1.05</v>
      </c>
      <c r="W2568" s="1">
        <v>750.75000000000011</v>
      </c>
      <c r="X2568">
        <v>1</v>
      </c>
      <c r="Y2568">
        <v>0.75</v>
      </c>
      <c r="Z2568">
        <v>5</v>
      </c>
      <c r="AA2568">
        <v>0.15</v>
      </c>
      <c r="AB2568" s="2">
        <v>0</v>
      </c>
      <c r="AC2568" s="1">
        <v>0</v>
      </c>
      <c r="AD2568" s="7">
        <v>43539</v>
      </c>
      <c r="AE2568" s="7">
        <v>43539</v>
      </c>
      <c r="AF2568">
        <v>0</v>
      </c>
      <c r="AG2568" t="s">
        <v>53</v>
      </c>
      <c r="AH2568" s="2">
        <v>0</v>
      </c>
      <c r="AI2568" s="1">
        <v>0</v>
      </c>
      <c r="AJ2568" s="1">
        <v>0</v>
      </c>
      <c r="AK2568" s="60" t="str">
        <f>+IF(Tabla1[[#This Row],[REQUEST_TY]]="SR MANTENIMIENTO CORRECTIVO", "EMERGENCIA", "OTROS")</f>
        <v>EMERGENCIA</v>
      </c>
      <c r="AL2568" s="6" t="str">
        <f>+_xlfn.IFS(Tabla1[[#This Row],[Veces obj]]&lt;=1,"0-1",Tabla1[[#This Row],[Veces obj]]&lt;=2,"1-2",Tabla1[[#This Row],[Veces obj]]&lt;=3,"2-3",TRUE,"&gt;3")</f>
        <v>0-1</v>
      </c>
      <c r="AM2568" s="60" t="str">
        <f>+_xlfn.IFS(MONTH(Tabla1[[#This Row],[MES]])&lt;=3,"Q1",MONTH(Tabla1[[#This Row],[MES]])&lt;=6,"Q2",MONTH(Tabla1[[#This Row],[MES]])&lt;=9,"Q3",TRUE,"Q4")</f>
        <v>Q1</v>
      </c>
      <c r="AN2568" s="15" t="str">
        <f>+IFERROR(VLOOKUP(Tabla1[[#This Row],[CUENTA]],CTAS[],2,0),"OTROS")</f>
        <v>OTROS</v>
      </c>
      <c r="AP2568" s="15" t="str">
        <f>+IFERROR(VLOOKUP(Tabla1[[#This Row],[EMPLEADO]],IS[],3,0),"OTROS")</f>
        <v>OTROS</v>
      </c>
      <c r="AQ2568" s="15" t="str">
        <f>+IFERROR(VLOOKUP(Tabla1[[#This Row],[EMPLEADO]],IS[[NÓMINA]:[INGENIERO]],2,0),"OTROS")</f>
        <v>OTROS</v>
      </c>
    </row>
    <row r="2569" spans="1:43" x14ac:dyDescent="0.25">
      <c r="A2569" t="s">
        <v>7477</v>
      </c>
      <c r="B2569">
        <v>1</v>
      </c>
      <c r="C2569" t="s">
        <v>8213</v>
      </c>
      <c r="D2569" t="s">
        <v>38</v>
      </c>
      <c r="E2569" t="s">
        <v>348</v>
      </c>
      <c r="F2569" t="s">
        <v>8214</v>
      </c>
      <c r="G2569" s="17" t="s">
        <v>4284</v>
      </c>
      <c r="H2569" t="s">
        <v>308</v>
      </c>
      <c r="I2569" t="s">
        <v>43</v>
      </c>
      <c r="J2569" t="s">
        <v>8</v>
      </c>
      <c r="K2569" t="s">
        <v>102</v>
      </c>
      <c r="L2569" t="s">
        <v>1039</v>
      </c>
      <c r="M2569" t="s">
        <v>310</v>
      </c>
      <c r="N2569">
        <v>0</v>
      </c>
      <c r="O2569" t="s">
        <v>47</v>
      </c>
      <c r="P2569">
        <v>28</v>
      </c>
      <c r="Q2569" t="s">
        <v>62</v>
      </c>
      <c r="R2569" t="s">
        <v>223</v>
      </c>
      <c r="S2569" t="s">
        <v>139</v>
      </c>
      <c r="T2569" t="s">
        <v>51</v>
      </c>
      <c r="U2569" t="s">
        <v>262</v>
      </c>
      <c r="V2569">
        <v>1.05</v>
      </c>
      <c r="W2569" s="1">
        <v>1651.6500000000003</v>
      </c>
      <c r="X2569">
        <v>1</v>
      </c>
      <c r="Y2569">
        <v>0.5</v>
      </c>
      <c r="Z2569">
        <v>4</v>
      </c>
      <c r="AA2569">
        <v>0.125</v>
      </c>
      <c r="AB2569" s="2">
        <v>0</v>
      </c>
      <c r="AC2569" s="1">
        <v>0</v>
      </c>
      <c r="AD2569" s="7">
        <v>43535</v>
      </c>
      <c r="AE2569" s="7">
        <v>43535</v>
      </c>
      <c r="AF2569">
        <v>0</v>
      </c>
      <c r="AG2569" t="s">
        <v>53</v>
      </c>
      <c r="AH2569" s="2">
        <v>0</v>
      </c>
      <c r="AI2569" s="1">
        <v>0</v>
      </c>
      <c r="AJ2569" s="1">
        <v>0</v>
      </c>
      <c r="AK2569" s="60" t="str">
        <f>+IF(Tabla1[[#This Row],[REQUEST_TY]]="SR MANTENIMIENTO CORRECTIVO", "EMERGENCIA", "OTROS")</f>
        <v>EMERGENCIA</v>
      </c>
      <c r="AL2569" s="6" t="str">
        <f>+_xlfn.IFS(Tabla1[[#This Row],[Veces obj]]&lt;=1,"0-1",Tabla1[[#This Row],[Veces obj]]&lt;=2,"1-2",Tabla1[[#This Row],[Veces obj]]&lt;=3,"2-3",TRUE,"&gt;3")</f>
        <v>0-1</v>
      </c>
      <c r="AM2569" s="60" t="str">
        <f>+_xlfn.IFS(MONTH(Tabla1[[#This Row],[MES]])&lt;=3,"Q1",MONTH(Tabla1[[#This Row],[MES]])&lt;=6,"Q2",MONTH(Tabla1[[#This Row],[MES]])&lt;=9,"Q3",TRUE,"Q4")</f>
        <v>Q1</v>
      </c>
      <c r="AN2569" s="15" t="str">
        <f>+IFERROR(VLOOKUP(Tabla1[[#This Row],[CUENTA]],CTAS[],2,0),"OTROS")</f>
        <v>OTROS</v>
      </c>
      <c r="AP2569" s="15" t="str">
        <f>+IFERROR(VLOOKUP(Tabla1[[#This Row],[EMPLEADO]],IS[],3,0),"OTROS")</f>
        <v>OTROS</v>
      </c>
      <c r="AQ2569" s="15" t="str">
        <f>+IFERROR(VLOOKUP(Tabla1[[#This Row],[EMPLEADO]],IS[[NÓMINA]:[INGENIERO]],2,0),"OTROS")</f>
        <v>OTROS</v>
      </c>
    </row>
    <row r="2570" spans="1:43" x14ac:dyDescent="0.25">
      <c r="A2570" t="s">
        <v>7477</v>
      </c>
      <c r="B2570">
        <v>1</v>
      </c>
      <c r="C2570" t="s">
        <v>8215</v>
      </c>
      <c r="D2570" t="s">
        <v>38</v>
      </c>
      <c r="E2570" t="s">
        <v>89</v>
      </c>
      <c r="F2570" t="s">
        <v>8216</v>
      </c>
      <c r="G2570" s="17" t="s">
        <v>1999</v>
      </c>
      <c r="H2570" t="s">
        <v>150</v>
      </c>
      <c r="I2570" t="s">
        <v>43</v>
      </c>
      <c r="J2570" t="s">
        <v>8</v>
      </c>
      <c r="K2570" t="s">
        <v>151</v>
      </c>
      <c r="L2570" t="s">
        <v>185</v>
      </c>
      <c r="M2570" t="s">
        <v>73</v>
      </c>
      <c r="N2570">
        <v>0</v>
      </c>
      <c r="O2570" t="s">
        <v>47</v>
      </c>
      <c r="P2570">
        <v>41</v>
      </c>
      <c r="Q2570" t="s">
        <v>82</v>
      </c>
      <c r="R2570" t="s">
        <v>95</v>
      </c>
      <c r="S2570" t="s">
        <v>64</v>
      </c>
      <c r="T2570" t="s">
        <v>51</v>
      </c>
      <c r="U2570" t="s">
        <v>83</v>
      </c>
      <c r="V2570">
        <v>1.05</v>
      </c>
      <c r="W2570" s="1">
        <v>1433.25</v>
      </c>
      <c r="X2570">
        <v>1</v>
      </c>
      <c r="Y2570">
        <v>0.22</v>
      </c>
      <c r="Z2570">
        <v>5</v>
      </c>
      <c r="AA2570">
        <v>4.3999999999999997E-2</v>
      </c>
      <c r="AB2570" s="2">
        <v>0</v>
      </c>
      <c r="AC2570" s="1">
        <v>0</v>
      </c>
      <c r="AD2570" s="7">
        <v>43532</v>
      </c>
      <c r="AE2570" s="7">
        <v>43532</v>
      </c>
      <c r="AF2570">
        <v>0</v>
      </c>
      <c r="AG2570" t="s">
        <v>53</v>
      </c>
      <c r="AH2570" s="2">
        <v>0</v>
      </c>
      <c r="AI2570" s="1">
        <v>0</v>
      </c>
      <c r="AJ2570" s="1">
        <v>0</v>
      </c>
      <c r="AK2570" s="60" t="str">
        <f>+IF(Tabla1[[#This Row],[REQUEST_TY]]="SR MANTENIMIENTO CORRECTIVO", "EMERGENCIA", "OTROS")</f>
        <v>EMERGENCIA</v>
      </c>
      <c r="AL2570" s="6" t="str">
        <f>+_xlfn.IFS(Tabla1[[#This Row],[Veces obj]]&lt;=1,"0-1",Tabla1[[#This Row],[Veces obj]]&lt;=2,"1-2",Tabla1[[#This Row],[Veces obj]]&lt;=3,"2-3",TRUE,"&gt;3")</f>
        <v>0-1</v>
      </c>
      <c r="AM2570" s="60" t="str">
        <f>+_xlfn.IFS(MONTH(Tabla1[[#This Row],[MES]])&lt;=3,"Q1",MONTH(Tabla1[[#This Row],[MES]])&lt;=6,"Q2",MONTH(Tabla1[[#This Row],[MES]])&lt;=9,"Q3",TRUE,"Q4")</f>
        <v>Q1</v>
      </c>
      <c r="AN2570" s="15" t="str">
        <f>+IFERROR(VLOOKUP(Tabla1[[#This Row],[CUENTA]],CTAS[],2,0),"OTROS")</f>
        <v>HONEYWELL</v>
      </c>
      <c r="AP2570" s="15" t="str">
        <f>+IFERROR(VLOOKUP(Tabla1[[#This Row],[EMPLEADO]],IS[],3,0),"OTROS")</f>
        <v>JUAREZ</v>
      </c>
      <c r="AQ2570" s="15" t="str">
        <f>+IFERROR(VLOOKUP(Tabla1[[#This Row],[EMPLEADO]],IS[[NÓMINA]:[INGENIERO]],2,0),"OTROS")</f>
        <v>CARLOS MONTOYA</v>
      </c>
    </row>
    <row r="2571" spans="1:43" x14ac:dyDescent="0.25">
      <c r="A2571" t="s">
        <v>7477</v>
      </c>
      <c r="B2571">
        <v>1</v>
      </c>
      <c r="C2571" t="s">
        <v>8217</v>
      </c>
      <c r="D2571" t="s">
        <v>38</v>
      </c>
      <c r="E2571" t="s">
        <v>258</v>
      </c>
      <c r="F2571" t="s">
        <v>8218</v>
      </c>
      <c r="G2571" s="17" t="s">
        <v>6018</v>
      </c>
      <c r="H2571" t="s">
        <v>740</v>
      </c>
      <c r="I2571" t="s">
        <v>43</v>
      </c>
      <c r="J2571" t="s">
        <v>8</v>
      </c>
      <c r="K2571" t="s">
        <v>102</v>
      </c>
      <c r="L2571" t="s">
        <v>2255</v>
      </c>
      <c r="M2571" t="s">
        <v>1482</v>
      </c>
      <c r="N2571">
        <v>0</v>
      </c>
      <c r="O2571" t="s">
        <v>47</v>
      </c>
      <c r="P2571">
        <v>15</v>
      </c>
      <c r="Q2571" t="s">
        <v>194</v>
      </c>
      <c r="R2571" t="s">
        <v>138</v>
      </c>
      <c r="S2571" t="s">
        <v>139</v>
      </c>
      <c r="T2571" t="s">
        <v>51</v>
      </c>
      <c r="U2571" t="s">
        <v>224</v>
      </c>
      <c r="V2571">
        <v>0.8</v>
      </c>
      <c r="W2571" s="1">
        <v>1258.4000000000003</v>
      </c>
      <c r="X2571">
        <v>1</v>
      </c>
      <c r="Y2571">
        <v>3.65</v>
      </c>
      <c r="Z2571">
        <v>4</v>
      </c>
      <c r="AA2571">
        <v>0.91249999999999998</v>
      </c>
      <c r="AB2571" s="2">
        <v>0</v>
      </c>
      <c r="AC2571" s="1">
        <v>0</v>
      </c>
      <c r="AD2571" s="7">
        <v>43531</v>
      </c>
      <c r="AE2571" s="7">
        <v>43531</v>
      </c>
      <c r="AF2571">
        <v>0</v>
      </c>
      <c r="AG2571" t="s">
        <v>53</v>
      </c>
      <c r="AH2571" s="2">
        <v>0</v>
      </c>
      <c r="AI2571" s="1">
        <v>0</v>
      </c>
      <c r="AJ2571" s="1">
        <v>0</v>
      </c>
      <c r="AK2571" s="60" t="str">
        <f>+IF(Tabla1[[#This Row],[REQUEST_TY]]="SR MANTENIMIENTO CORRECTIVO", "EMERGENCIA", "OTROS")</f>
        <v>EMERGENCIA</v>
      </c>
      <c r="AL2571" s="6" t="str">
        <f>+_xlfn.IFS(Tabla1[[#This Row],[Veces obj]]&lt;=1,"0-1",Tabla1[[#This Row],[Veces obj]]&lt;=2,"1-2",Tabla1[[#This Row],[Veces obj]]&lt;=3,"2-3",TRUE,"&gt;3")</f>
        <v>0-1</v>
      </c>
      <c r="AM2571" s="60" t="str">
        <f>+_xlfn.IFS(MONTH(Tabla1[[#This Row],[MES]])&lt;=3,"Q1",MONTH(Tabla1[[#This Row],[MES]])&lt;=6,"Q2",MONTH(Tabla1[[#This Row],[MES]])&lt;=9,"Q3",TRUE,"Q4")</f>
        <v>Q1</v>
      </c>
      <c r="AN2571" s="15" t="str">
        <f>+IFERROR(VLOOKUP(Tabla1[[#This Row],[CUENTA]],CTAS[],2,0),"OTROS")</f>
        <v>OTROS</v>
      </c>
      <c r="AP2571" s="15" t="str">
        <f>+IFERROR(VLOOKUP(Tabla1[[#This Row],[EMPLEADO]],IS[],3,0),"OTROS")</f>
        <v>OTROS</v>
      </c>
      <c r="AQ2571" s="15" t="str">
        <f>+IFERROR(VLOOKUP(Tabla1[[#This Row],[EMPLEADO]],IS[[NÓMINA]:[INGENIERO]],2,0),"OTROS")</f>
        <v>OTROS</v>
      </c>
    </row>
    <row r="2572" spans="1:43" x14ac:dyDescent="0.25">
      <c r="A2572" t="s">
        <v>7477</v>
      </c>
      <c r="B2572">
        <v>1</v>
      </c>
      <c r="C2572" t="s">
        <v>8219</v>
      </c>
      <c r="D2572" t="s">
        <v>38</v>
      </c>
      <c r="E2572" t="s">
        <v>3400</v>
      </c>
      <c r="F2572" t="s">
        <v>8220</v>
      </c>
      <c r="G2572" s="17" t="s">
        <v>6609</v>
      </c>
      <c r="H2572" t="s">
        <v>484</v>
      </c>
      <c r="I2572" t="s">
        <v>43</v>
      </c>
      <c r="J2572" t="s">
        <v>8</v>
      </c>
      <c r="K2572" t="s">
        <v>2300</v>
      </c>
      <c r="L2572" t="s">
        <v>4065</v>
      </c>
      <c r="M2572" t="s">
        <v>94</v>
      </c>
      <c r="N2572">
        <v>1</v>
      </c>
      <c r="O2572" t="s">
        <v>47</v>
      </c>
      <c r="P2572">
        <v>16</v>
      </c>
      <c r="Q2572" t="s">
        <v>62</v>
      </c>
      <c r="R2572" t="s">
        <v>74</v>
      </c>
      <c r="S2572" t="s">
        <v>50</v>
      </c>
      <c r="T2572" t="s">
        <v>51</v>
      </c>
      <c r="U2572" t="s">
        <v>154</v>
      </c>
      <c r="V2572">
        <v>0.6</v>
      </c>
      <c r="W2572" s="1">
        <v>0</v>
      </c>
      <c r="X2572">
        <v>1</v>
      </c>
      <c r="Y2572">
        <v>0.23</v>
      </c>
      <c r="Z2572">
        <v>5</v>
      </c>
      <c r="AA2572">
        <v>4.5999999999999999E-2</v>
      </c>
      <c r="AB2572" s="2">
        <v>0</v>
      </c>
      <c r="AC2572" s="1">
        <v>0</v>
      </c>
      <c r="AD2572" s="7">
        <v>43532</v>
      </c>
      <c r="AE2572" s="7">
        <v>43532</v>
      </c>
      <c r="AF2572">
        <v>0</v>
      </c>
      <c r="AG2572" t="s">
        <v>53</v>
      </c>
      <c r="AH2572" s="2">
        <v>0</v>
      </c>
      <c r="AI2572" s="1">
        <v>0</v>
      </c>
      <c r="AJ2572" s="1">
        <v>0</v>
      </c>
      <c r="AK2572" s="60" t="str">
        <f>+IF(Tabla1[[#This Row],[REQUEST_TY]]="SR MANTENIMIENTO CORRECTIVO", "EMERGENCIA", "OTROS")</f>
        <v>EMERGENCIA</v>
      </c>
      <c r="AL2572" s="6" t="str">
        <f>+_xlfn.IFS(Tabla1[[#This Row],[Veces obj]]&lt;=1,"0-1",Tabla1[[#This Row],[Veces obj]]&lt;=2,"1-2",Tabla1[[#This Row],[Veces obj]]&lt;=3,"2-3",TRUE,"&gt;3")</f>
        <v>0-1</v>
      </c>
      <c r="AM2572" s="60" t="str">
        <f>+_xlfn.IFS(MONTH(Tabla1[[#This Row],[MES]])&lt;=3,"Q1",MONTH(Tabla1[[#This Row],[MES]])&lt;=6,"Q2",MONTH(Tabla1[[#This Row],[MES]])&lt;=9,"Q3",TRUE,"Q4")</f>
        <v>Q1</v>
      </c>
      <c r="AN2572" s="15" t="str">
        <f>+IFERROR(VLOOKUP(Tabla1[[#This Row],[CUENTA]],CTAS[],2,0),"OTROS")</f>
        <v>OTROS</v>
      </c>
      <c r="AP2572" s="15" t="str">
        <f>+IFERROR(VLOOKUP(Tabla1[[#This Row],[EMPLEADO]],IS[],3,0),"OTROS")</f>
        <v>OTROS</v>
      </c>
      <c r="AQ2572" s="15" t="str">
        <f>+IFERROR(VLOOKUP(Tabla1[[#This Row],[EMPLEADO]],IS[[NÓMINA]:[INGENIERO]],2,0),"OTROS")</f>
        <v>OTROS</v>
      </c>
    </row>
    <row r="2573" spans="1:43" x14ac:dyDescent="0.25">
      <c r="A2573" t="s">
        <v>7477</v>
      </c>
      <c r="B2573">
        <v>1</v>
      </c>
      <c r="C2573" t="s">
        <v>8221</v>
      </c>
      <c r="D2573" t="s">
        <v>38</v>
      </c>
      <c r="E2573" t="s">
        <v>217</v>
      </c>
      <c r="F2573" t="s">
        <v>8222</v>
      </c>
      <c r="G2573" s="17" t="s">
        <v>945</v>
      </c>
      <c r="H2573" t="s">
        <v>915</v>
      </c>
      <c r="I2573" t="s">
        <v>43</v>
      </c>
      <c r="J2573" t="s">
        <v>8</v>
      </c>
      <c r="K2573" t="s">
        <v>59</v>
      </c>
      <c r="L2573" t="s">
        <v>946</v>
      </c>
      <c r="M2573" t="s">
        <v>316</v>
      </c>
      <c r="N2573">
        <v>0</v>
      </c>
      <c r="O2573" t="s">
        <v>47</v>
      </c>
      <c r="P2573">
        <v>14</v>
      </c>
      <c r="Q2573" t="s">
        <v>194</v>
      </c>
      <c r="R2573" t="s">
        <v>223</v>
      </c>
      <c r="S2573" t="s">
        <v>139</v>
      </c>
      <c r="T2573" t="s">
        <v>51</v>
      </c>
      <c r="U2573" t="s">
        <v>224</v>
      </c>
      <c r="V2573">
        <v>0.8</v>
      </c>
      <c r="W2573" s="1">
        <v>1258.4000000000003</v>
      </c>
      <c r="X2573">
        <v>1</v>
      </c>
      <c r="Y2573">
        <v>1.78</v>
      </c>
      <c r="Z2573">
        <v>4</v>
      </c>
      <c r="AA2573">
        <v>0.44500000000000001</v>
      </c>
      <c r="AB2573" s="2">
        <v>0</v>
      </c>
      <c r="AC2573" s="1">
        <v>0</v>
      </c>
      <c r="AD2573" s="7">
        <v>43535</v>
      </c>
      <c r="AE2573" s="7">
        <v>43535</v>
      </c>
      <c r="AF2573">
        <v>0</v>
      </c>
      <c r="AG2573" t="s">
        <v>53</v>
      </c>
      <c r="AH2573" s="2">
        <v>0</v>
      </c>
      <c r="AI2573" s="1">
        <v>0</v>
      </c>
      <c r="AJ2573" s="1">
        <v>0</v>
      </c>
      <c r="AK2573" s="60" t="str">
        <f>+IF(Tabla1[[#This Row],[REQUEST_TY]]="SR MANTENIMIENTO CORRECTIVO", "EMERGENCIA", "OTROS")</f>
        <v>EMERGENCIA</v>
      </c>
      <c r="AL2573" s="6" t="str">
        <f>+_xlfn.IFS(Tabla1[[#This Row],[Veces obj]]&lt;=1,"0-1",Tabla1[[#This Row],[Veces obj]]&lt;=2,"1-2",Tabla1[[#This Row],[Veces obj]]&lt;=3,"2-3",TRUE,"&gt;3")</f>
        <v>0-1</v>
      </c>
      <c r="AM2573" s="60" t="str">
        <f>+_xlfn.IFS(MONTH(Tabla1[[#This Row],[MES]])&lt;=3,"Q1",MONTH(Tabla1[[#This Row],[MES]])&lt;=6,"Q2",MONTH(Tabla1[[#This Row],[MES]])&lt;=9,"Q3",TRUE,"Q4")</f>
        <v>Q1</v>
      </c>
      <c r="AN2573" s="15" t="str">
        <f>+IFERROR(VLOOKUP(Tabla1[[#This Row],[CUENTA]],CTAS[],2,0),"OTROS")</f>
        <v>OTROS</v>
      </c>
      <c r="AP2573" s="15" t="str">
        <f>+IFERROR(VLOOKUP(Tabla1[[#This Row],[EMPLEADO]],IS[],3,0),"OTROS")</f>
        <v>OTROS</v>
      </c>
      <c r="AQ2573" s="15" t="str">
        <f>+IFERROR(VLOOKUP(Tabla1[[#This Row],[EMPLEADO]],IS[[NÓMINA]:[INGENIERO]],2,0),"OTROS")</f>
        <v>OTROS</v>
      </c>
    </row>
    <row r="2574" spans="1:43" x14ac:dyDescent="0.25">
      <c r="A2574" t="s">
        <v>7477</v>
      </c>
      <c r="B2574">
        <v>1</v>
      </c>
      <c r="C2574" t="s">
        <v>8223</v>
      </c>
      <c r="D2574" t="s">
        <v>38</v>
      </c>
      <c r="E2574" t="s">
        <v>725</v>
      </c>
      <c r="F2574" t="s">
        <v>8222</v>
      </c>
      <c r="G2574" s="17" t="s">
        <v>5123</v>
      </c>
      <c r="H2574" t="s">
        <v>409</v>
      </c>
      <c r="I2574" t="s">
        <v>43</v>
      </c>
      <c r="J2574" t="s">
        <v>8</v>
      </c>
      <c r="K2574" t="s">
        <v>59</v>
      </c>
      <c r="L2574" t="s">
        <v>410</v>
      </c>
      <c r="M2574" t="s">
        <v>411</v>
      </c>
      <c r="N2574">
        <v>0</v>
      </c>
      <c r="O2574" t="s">
        <v>47</v>
      </c>
      <c r="P2574">
        <v>30</v>
      </c>
      <c r="Q2574" t="s">
        <v>62</v>
      </c>
      <c r="R2574" t="s">
        <v>223</v>
      </c>
      <c r="S2574" t="s">
        <v>139</v>
      </c>
      <c r="T2574" t="s">
        <v>51</v>
      </c>
      <c r="U2574" t="s">
        <v>262</v>
      </c>
      <c r="V2574">
        <v>1.05</v>
      </c>
      <c r="W2574" s="1">
        <v>1651.6500000000003</v>
      </c>
      <c r="X2574">
        <v>1</v>
      </c>
      <c r="Y2574">
        <v>1.45</v>
      </c>
      <c r="Z2574">
        <v>4</v>
      </c>
      <c r="AA2574">
        <v>0.36249999999999999</v>
      </c>
      <c r="AB2574" s="2">
        <v>0</v>
      </c>
      <c r="AC2574" s="1">
        <v>0</v>
      </c>
      <c r="AD2574" s="7">
        <v>43535</v>
      </c>
      <c r="AE2574" s="7">
        <v>43535</v>
      </c>
      <c r="AF2574">
        <v>0</v>
      </c>
      <c r="AG2574" t="s">
        <v>53</v>
      </c>
      <c r="AH2574" s="2">
        <v>0</v>
      </c>
      <c r="AI2574" s="1">
        <v>0</v>
      </c>
      <c r="AJ2574" s="1">
        <v>0</v>
      </c>
      <c r="AK2574" s="60" t="str">
        <f>+IF(Tabla1[[#This Row],[REQUEST_TY]]="SR MANTENIMIENTO CORRECTIVO", "EMERGENCIA", "OTROS")</f>
        <v>EMERGENCIA</v>
      </c>
      <c r="AL2574" s="6" t="str">
        <f>+_xlfn.IFS(Tabla1[[#This Row],[Veces obj]]&lt;=1,"0-1",Tabla1[[#This Row],[Veces obj]]&lt;=2,"1-2",Tabla1[[#This Row],[Veces obj]]&lt;=3,"2-3",TRUE,"&gt;3")</f>
        <v>0-1</v>
      </c>
      <c r="AM2574" s="60" t="str">
        <f>+_xlfn.IFS(MONTH(Tabla1[[#This Row],[MES]])&lt;=3,"Q1",MONTH(Tabla1[[#This Row],[MES]])&lt;=6,"Q2",MONTH(Tabla1[[#This Row],[MES]])&lt;=9,"Q3",TRUE,"Q4")</f>
        <v>Q1</v>
      </c>
      <c r="AN2574" s="15" t="str">
        <f>+IFERROR(VLOOKUP(Tabla1[[#This Row],[CUENTA]],CTAS[],2,0),"OTROS")</f>
        <v>OTROS</v>
      </c>
      <c r="AP2574" s="15" t="str">
        <f>+IFERROR(VLOOKUP(Tabla1[[#This Row],[EMPLEADO]],IS[],3,0),"OTROS")</f>
        <v>OTROS</v>
      </c>
      <c r="AQ2574" s="15" t="str">
        <f>+IFERROR(VLOOKUP(Tabla1[[#This Row],[EMPLEADO]],IS[[NÓMINA]:[INGENIERO]],2,0),"OTROS")</f>
        <v>OTROS</v>
      </c>
    </row>
    <row r="2575" spans="1:43" x14ac:dyDescent="0.25">
      <c r="A2575" t="s">
        <v>7477</v>
      </c>
      <c r="B2575">
        <v>1</v>
      </c>
      <c r="C2575" t="s">
        <v>8224</v>
      </c>
      <c r="D2575" t="s">
        <v>3346</v>
      </c>
      <c r="E2575" t="s">
        <v>320</v>
      </c>
      <c r="F2575" t="s">
        <v>8225</v>
      </c>
      <c r="G2575" s="17" t="s">
        <v>8226</v>
      </c>
      <c r="H2575" t="s">
        <v>8227</v>
      </c>
      <c r="I2575" t="s">
        <v>43</v>
      </c>
      <c r="J2575" t="s">
        <v>8</v>
      </c>
      <c r="K2575" t="s">
        <v>528</v>
      </c>
      <c r="L2575" t="s">
        <v>8228</v>
      </c>
      <c r="M2575" t="s">
        <v>8229</v>
      </c>
      <c r="N2575">
        <v>1</v>
      </c>
      <c r="O2575" t="s">
        <v>47</v>
      </c>
      <c r="P2575" t="s">
        <v>822</v>
      </c>
      <c r="Q2575" t="s">
        <v>48</v>
      </c>
      <c r="R2575" t="s">
        <v>49</v>
      </c>
      <c r="S2575" t="s">
        <v>50</v>
      </c>
      <c r="T2575" t="s">
        <v>208</v>
      </c>
      <c r="U2575" t="s">
        <v>52</v>
      </c>
      <c r="V2575">
        <v>1</v>
      </c>
      <c r="W2575" s="1">
        <v>0</v>
      </c>
      <c r="X2575">
        <v>0</v>
      </c>
      <c r="Y2575">
        <v>9</v>
      </c>
      <c r="Z2575">
        <v>9</v>
      </c>
      <c r="AA2575">
        <v>1</v>
      </c>
      <c r="AB2575" s="2">
        <v>0</v>
      </c>
      <c r="AC2575" s="1">
        <v>0</v>
      </c>
      <c r="AD2575" s="7">
        <v>43531</v>
      </c>
      <c r="AE2575" s="7">
        <v>43532</v>
      </c>
      <c r="AF2575">
        <v>1</v>
      </c>
      <c r="AG2575" t="s">
        <v>53</v>
      </c>
      <c r="AH2575" s="2">
        <v>0</v>
      </c>
      <c r="AI2575" s="1">
        <v>0</v>
      </c>
      <c r="AJ2575" s="1">
        <v>0</v>
      </c>
      <c r="AK2575" s="60" t="str">
        <f>+IF(Tabla1[[#This Row],[REQUEST_TY]]="SR MANTENIMIENTO CORRECTIVO", "EMERGENCIA", "OTROS")</f>
        <v>OTROS</v>
      </c>
      <c r="AL2575" s="6" t="str">
        <f>+_xlfn.IFS(Tabla1[[#This Row],[Veces obj]]&lt;=1,"0-1",Tabla1[[#This Row],[Veces obj]]&lt;=2,"1-2",Tabla1[[#This Row],[Veces obj]]&lt;=3,"2-3",TRUE,"&gt;3")</f>
        <v>0-1</v>
      </c>
      <c r="AM2575" s="60" t="str">
        <f>+_xlfn.IFS(MONTH(Tabla1[[#This Row],[MES]])&lt;=3,"Q1",MONTH(Tabla1[[#This Row],[MES]])&lt;=6,"Q2",MONTH(Tabla1[[#This Row],[MES]])&lt;=9,"Q3",TRUE,"Q4")</f>
        <v>Q1</v>
      </c>
      <c r="AN2575" s="15" t="str">
        <f>+IFERROR(VLOOKUP(Tabla1[[#This Row],[CUENTA]],CTAS[],2,0),"OTROS")</f>
        <v>OTROS</v>
      </c>
      <c r="AP2575" s="15" t="str">
        <f>+IFERROR(VLOOKUP(Tabla1[[#This Row],[EMPLEADO]],IS[],3,0),"OTROS")</f>
        <v>OTROS</v>
      </c>
      <c r="AQ2575" s="15" t="str">
        <f>+IFERROR(VLOOKUP(Tabla1[[#This Row],[EMPLEADO]],IS[[NÓMINA]:[INGENIERO]],2,0),"OTROS")</f>
        <v>OTROS</v>
      </c>
    </row>
    <row r="2576" spans="1:43" x14ac:dyDescent="0.25">
      <c r="A2576" t="s">
        <v>7477</v>
      </c>
      <c r="B2576">
        <v>1</v>
      </c>
      <c r="C2576" t="s">
        <v>8230</v>
      </c>
      <c r="D2576" t="s">
        <v>38</v>
      </c>
      <c r="E2576" t="s">
        <v>39</v>
      </c>
      <c r="F2576" t="s">
        <v>8231</v>
      </c>
      <c r="G2576" s="17" t="s">
        <v>2872</v>
      </c>
      <c r="H2576" t="s">
        <v>58</v>
      </c>
      <c r="I2576" t="s">
        <v>43</v>
      </c>
      <c r="J2576" t="s">
        <v>8</v>
      </c>
      <c r="K2576" t="s">
        <v>44</v>
      </c>
      <c r="L2576" t="s">
        <v>2873</v>
      </c>
      <c r="M2576" t="s">
        <v>736</v>
      </c>
      <c r="N2576">
        <v>1</v>
      </c>
      <c r="O2576" t="s">
        <v>47</v>
      </c>
      <c r="P2576">
        <v>51</v>
      </c>
      <c r="Q2576" t="s">
        <v>82</v>
      </c>
      <c r="R2576" t="s">
        <v>49</v>
      </c>
      <c r="S2576" t="s">
        <v>50</v>
      </c>
      <c r="T2576" t="s">
        <v>51</v>
      </c>
      <c r="U2576" t="s">
        <v>120</v>
      </c>
      <c r="V2576">
        <v>0.8</v>
      </c>
      <c r="W2576" s="1">
        <v>0</v>
      </c>
      <c r="X2576">
        <v>1</v>
      </c>
      <c r="Y2576">
        <v>1.95</v>
      </c>
      <c r="Z2576">
        <v>5</v>
      </c>
      <c r="AA2576">
        <v>0.39</v>
      </c>
      <c r="AB2576" s="2">
        <v>0</v>
      </c>
      <c r="AC2576" s="1">
        <v>0</v>
      </c>
      <c r="AD2576" s="7">
        <v>43531</v>
      </c>
      <c r="AE2576" s="7">
        <v>43531</v>
      </c>
      <c r="AF2576">
        <v>0</v>
      </c>
      <c r="AG2576" t="s">
        <v>53</v>
      </c>
      <c r="AH2576" s="2">
        <v>0</v>
      </c>
      <c r="AI2576" s="1">
        <v>0</v>
      </c>
      <c r="AJ2576" s="1">
        <v>0</v>
      </c>
      <c r="AK2576" s="60" t="str">
        <f>+IF(Tabla1[[#This Row],[REQUEST_TY]]="SR MANTENIMIENTO CORRECTIVO", "EMERGENCIA", "OTROS")</f>
        <v>EMERGENCIA</v>
      </c>
      <c r="AL2576" s="6" t="str">
        <f>+_xlfn.IFS(Tabla1[[#This Row],[Veces obj]]&lt;=1,"0-1",Tabla1[[#This Row],[Veces obj]]&lt;=2,"1-2",Tabla1[[#This Row],[Veces obj]]&lt;=3,"2-3",TRUE,"&gt;3")</f>
        <v>0-1</v>
      </c>
      <c r="AM2576" s="60" t="str">
        <f>+_xlfn.IFS(MONTH(Tabla1[[#This Row],[MES]])&lt;=3,"Q1",MONTH(Tabla1[[#This Row],[MES]])&lt;=6,"Q2",MONTH(Tabla1[[#This Row],[MES]])&lt;=9,"Q3",TRUE,"Q4")</f>
        <v>Q1</v>
      </c>
      <c r="AN2576" s="15" t="str">
        <f>+IFERROR(VLOOKUP(Tabla1[[#This Row],[CUENTA]],CTAS[],2,0),"OTROS")</f>
        <v>OTROS</v>
      </c>
      <c r="AP2576" s="15" t="str">
        <f>+IFERROR(VLOOKUP(Tabla1[[#This Row],[EMPLEADO]],IS[],3,0),"OTROS")</f>
        <v>OTROS</v>
      </c>
      <c r="AQ2576" s="15" t="str">
        <f>+IFERROR(VLOOKUP(Tabla1[[#This Row],[EMPLEADO]],IS[[NÓMINA]:[INGENIERO]],2,0),"OTROS")</f>
        <v>OTROS</v>
      </c>
    </row>
    <row r="2577" spans="1:43" x14ac:dyDescent="0.25">
      <c r="A2577" t="s">
        <v>7477</v>
      </c>
      <c r="B2577">
        <v>1</v>
      </c>
      <c r="C2577" t="s">
        <v>8232</v>
      </c>
      <c r="D2577" t="s">
        <v>38</v>
      </c>
      <c r="E2577" t="s">
        <v>39</v>
      </c>
      <c r="F2577" t="s">
        <v>8233</v>
      </c>
      <c r="G2577" s="17" t="s">
        <v>6267</v>
      </c>
      <c r="H2577" t="s">
        <v>101</v>
      </c>
      <c r="I2577" t="s">
        <v>43</v>
      </c>
      <c r="J2577" t="s">
        <v>8</v>
      </c>
      <c r="K2577" t="s">
        <v>3698</v>
      </c>
      <c r="L2577" t="s">
        <v>6268</v>
      </c>
      <c r="M2577" t="s">
        <v>5377</v>
      </c>
      <c r="N2577">
        <v>1</v>
      </c>
      <c r="O2577" t="s">
        <v>105</v>
      </c>
      <c r="P2577">
        <v>20</v>
      </c>
      <c r="Q2577" t="s">
        <v>62</v>
      </c>
      <c r="R2577" t="s">
        <v>49</v>
      </c>
      <c r="S2577" t="s">
        <v>50</v>
      </c>
      <c r="T2577" t="s">
        <v>51</v>
      </c>
      <c r="U2577" t="s">
        <v>154</v>
      </c>
      <c r="V2577">
        <v>0.6</v>
      </c>
      <c r="W2577" s="1">
        <v>0</v>
      </c>
      <c r="X2577">
        <v>1</v>
      </c>
      <c r="Y2577">
        <v>2.0499999999999998</v>
      </c>
      <c r="Z2577">
        <v>5</v>
      </c>
      <c r="AA2577">
        <v>0.41</v>
      </c>
      <c r="AB2577" s="2">
        <v>0</v>
      </c>
      <c r="AC2577" s="1">
        <v>0</v>
      </c>
      <c r="AD2577" s="7">
        <v>43531</v>
      </c>
      <c r="AE2577" s="7">
        <v>43531</v>
      </c>
      <c r="AF2577">
        <v>0</v>
      </c>
      <c r="AG2577" t="s">
        <v>53</v>
      </c>
      <c r="AH2577" s="2">
        <v>0</v>
      </c>
      <c r="AI2577" s="1">
        <v>0</v>
      </c>
      <c r="AJ2577" s="1">
        <v>0</v>
      </c>
      <c r="AK2577" s="60" t="str">
        <f>+IF(Tabla1[[#This Row],[REQUEST_TY]]="SR MANTENIMIENTO CORRECTIVO", "EMERGENCIA", "OTROS")</f>
        <v>EMERGENCIA</v>
      </c>
      <c r="AL2577" s="6" t="str">
        <f>+_xlfn.IFS(Tabla1[[#This Row],[Veces obj]]&lt;=1,"0-1",Tabla1[[#This Row],[Veces obj]]&lt;=2,"1-2",Tabla1[[#This Row],[Veces obj]]&lt;=3,"2-3",TRUE,"&gt;3")</f>
        <v>0-1</v>
      </c>
      <c r="AM2577" s="60" t="str">
        <f>+_xlfn.IFS(MONTH(Tabla1[[#This Row],[MES]])&lt;=3,"Q1",MONTH(Tabla1[[#This Row],[MES]])&lt;=6,"Q2",MONTH(Tabla1[[#This Row],[MES]])&lt;=9,"Q3",TRUE,"Q4")</f>
        <v>Q1</v>
      </c>
      <c r="AN2577" s="15" t="str">
        <f>+IFERROR(VLOOKUP(Tabla1[[#This Row],[CUENTA]],CTAS[],2,0),"OTROS")</f>
        <v>OTROS</v>
      </c>
      <c r="AP2577" s="15" t="str">
        <f>+IFERROR(VLOOKUP(Tabla1[[#This Row],[EMPLEADO]],IS[],3,0),"OTROS")</f>
        <v>OTROS</v>
      </c>
      <c r="AQ2577" s="15" t="str">
        <f>+IFERROR(VLOOKUP(Tabla1[[#This Row],[EMPLEADO]],IS[[NÓMINA]:[INGENIERO]],2,0),"OTROS")</f>
        <v>OTROS</v>
      </c>
    </row>
    <row r="2578" spans="1:43" x14ac:dyDescent="0.25">
      <c r="A2578" t="s">
        <v>7477</v>
      </c>
      <c r="B2578">
        <v>1</v>
      </c>
      <c r="C2578" t="s">
        <v>8234</v>
      </c>
      <c r="D2578" t="s">
        <v>38</v>
      </c>
      <c r="E2578" t="s">
        <v>643</v>
      </c>
      <c r="F2578" t="s">
        <v>8235</v>
      </c>
      <c r="G2578" s="17" t="s">
        <v>645</v>
      </c>
      <c r="H2578" t="s">
        <v>253</v>
      </c>
      <c r="I2578" t="s">
        <v>43</v>
      </c>
      <c r="J2578" t="s">
        <v>8</v>
      </c>
      <c r="K2578" t="s">
        <v>647</v>
      </c>
      <c r="L2578" t="s">
        <v>648</v>
      </c>
      <c r="M2578" t="s">
        <v>649</v>
      </c>
      <c r="N2578">
        <v>1</v>
      </c>
      <c r="O2578" t="s">
        <v>47</v>
      </c>
      <c r="P2578">
        <v>41</v>
      </c>
      <c r="Q2578" t="s">
        <v>82</v>
      </c>
      <c r="R2578" t="s">
        <v>49</v>
      </c>
      <c r="S2578" t="s">
        <v>50</v>
      </c>
      <c r="T2578" t="s">
        <v>51</v>
      </c>
      <c r="U2578" t="s">
        <v>120</v>
      </c>
      <c r="V2578">
        <v>0.8</v>
      </c>
      <c r="W2578" s="1">
        <v>0</v>
      </c>
      <c r="X2578">
        <v>1</v>
      </c>
      <c r="Y2578">
        <v>0.2</v>
      </c>
      <c r="Z2578">
        <v>5</v>
      </c>
      <c r="AA2578">
        <v>0.04</v>
      </c>
      <c r="AB2578" s="2">
        <v>0</v>
      </c>
      <c r="AC2578" s="1">
        <v>0</v>
      </c>
      <c r="AD2578" s="7">
        <v>43531</v>
      </c>
      <c r="AE2578" s="7">
        <v>43531</v>
      </c>
      <c r="AF2578">
        <v>0</v>
      </c>
      <c r="AG2578" t="s">
        <v>53</v>
      </c>
      <c r="AH2578" s="2">
        <v>0</v>
      </c>
      <c r="AI2578" s="1">
        <v>0</v>
      </c>
      <c r="AJ2578" s="1">
        <v>0</v>
      </c>
      <c r="AK2578" s="60" t="str">
        <f>+IF(Tabla1[[#This Row],[REQUEST_TY]]="SR MANTENIMIENTO CORRECTIVO", "EMERGENCIA", "OTROS")</f>
        <v>EMERGENCIA</v>
      </c>
      <c r="AL2578" s="6" t="str">
        <f>+_xlfn.IFS(Tabla1[[#This Row],[Veces obj]]&lt;=1,"0-1",Tabla1[[#This Row],[Veces obj]]&lt;=2,"1-2",Tabla1[[#This Row],[Veces obj]]&lt;=3,"2-3",TRUE,"&gt;3")</f>
        <v>0-1</v>
      </c>
      <c r="AM2578" s="60" t="str">
        <f>+_xlfn.IFS(MONTH(Tabla1[[#This Row],[MES]])&lt;=3,"Q1",MONTH(Tabla1[[#This Row],[MES]])&lt;=6,"Q2",MONTH(Tabla1[[#This Row],[MES]])&lt;=9,"Q3",TRUE,"Q4")</f>
        <v>Q1</v>
      </c>
      <c r="AN2578" s="15" t="str">
        <f>+IFERROR(VLOOKUP(Tabla1[[#This Row],[CUENTA]],CTAS[],2,0),"OTROS")</f>
        <v>OTROS</v>
      </c>
      <c r="AP2578" s="15" t="str">
        <f>+IFERROR(VLOOKUP(Tabla1[[#This Row],[EMPLEADO]],IS[],3,0),"OTROS")</f>
        <v>OTROS</v>
      </c>
      <c r="AQ2578" s="15" t="str">
        <f>+IFERROR(VLOOKUP(Tabla1[[#This Row],[EMPLEADO]],IS[[NÓMINA]:[INGENIERO]],2,0),"OTROS")</f>
        <v>OTROS</v>
      </c>
    </row>
    <row r="2579" spans="1:43" x14ac:dyDescent="0.25">
      <c r="A2579" t="s">
        <v>7477</v>
      </c>
      <c r="B2579">
        <v>1</v>
      </c>
      <c r="C2579" t="s">
        <v>8236</v>
      </c>
      <c r="D2579" t="s">
        <v>38</v>
      </c>
      <c r="E2579" t="s">
        <v>694</v>
      </c>
      <c r="F2579" t="s">
        <v>8237</v>
      </c>
      <c r="G2579" s="17" t="s">
        <v>696</v>
      </c>
      <c r="H2579" t="s">
        <v>136</v>
      </c>
      <c r="I2579" t="s">
        <v>43</v>
      </c>
      <c r="J2579" t="s">
        <v>8</v>
      </c>
      <c r="K2579" t="s">
        <v>59</v>
      </c>
      <c r="L2579" t="s">
        <v>697</v>
      </c>
      <c r="M2579" t="s">
        <v>698</v>
      </c>
      <c r="N2579">
        <v>0</v>
      </c>
      <c r="O2579" t="s">
        <v>47</v>
      </c>
      <c r="P2579">
        <v>49</v>
      </c>
      <c r="Q2579" t="s">
        <v>82</v>
      </c>
      <c r="R2579" t="s">
        <v>138</v>
      </c>
      <c r="S2579" t="s">
        <v>139</v>
      </c>
      <c r="T2579" t="s">
        <v>208</v>
      </c>
      <c r="U2579" t="s">
        <v>140</v>
      </c>
      <c r="V2579">
        <v>1.1000000000000001</v>
      </c>
      <c r="W2579" s="1">
        <v>1730.3000000000004</v>
      </c>
      <c r="X2579">
        <v>1</v>
      </c>
      <c r="Y2579">
        <v>1.68</v>
      </c>
      <c r="Z2579">
        <v>6</v>
      </c>
      <c r="AA2579">
        <v>0.27999999999999997</v>
      </c>
      <c r="AB2579" s="2">
        <v>0</v>
      </c>
      <c r="AC2579" s="1">
        <v>0</v>
      </c>
      <c r="AD2579" s="7">
        <v>43531</v>
      </c>
      <c r="AE2579" s="7">
        <v>43531</v>
      </c>
      <c r="AF2579">
        <v>0</v>
      </c>
      <c r="AG2579" t="s">
        <v>53</v>
      </c>
      <c r="AH2579" s="2">
        <v>0</v>
      </c>
      <c r="AI2579" s="1">
        <v>0</v>
      </c>
      <c r="AJ2579" s="1">
        <v>0</v>
      </c>
      <c r="AK2579" s="60" t="str">
        <f>+IF(Tabla1[[#This Row],[REQUEST_TY]]="SR MANTENIMIENTO CORRECTIVO", "EMERGENCIA", "OTROS")</f>
        <v>EMERGENCIA</v>
      </c>
      <c r="AL2579" s="6" t="str">
        <f>+_xlfn.IFS(Tabla1[[#This Row],[Veces obj]]&lt;=1,"0-1",Tabla1[[#This Row],[Veces obj]]&lt;=2,"1-2",Tabla1[[#This Row],[Veces obj]]&lt;=3,"2-3",TRUE,"&gt;3")</f>
        <v>0-1</v>
      </c>
      <c r="AM2579" s="60" t="str">
        <f>+_xlfn.IFS(MONTH(Tabla1[[#This Row],[MES]])&lt;=3,"Q1",MONTH(Tabla1[[#This Row],[MES]])&lt;=6,"Q2",MONTH(Tabla1[[#This Row],[MES]])&lt;=9,"Q3",TRUE,"Q4")</f>
        <v>Q1</v>
      </c>
      <c r="AN2579" s="15" t="str">
        <f>+IFERROR(VLOOKUP(Tabla1[[#This Row],[CUENTA]],CTAS[],2,0),"OTROS")</f>
        <v>OTROS</v>
      </c>
      <c r="AP2579" s="15" t="str">
        <f>+IFERROR(VLOOKUP(Tabla1[[#This Row],[EMPLEADO]],IS[],3,0),"OTROS")</f>
        <v>OTROS</v>
      </c>
      <c r="AQ2579" s="15" t="str">
        <f>+IFERROR(VLOOKUP(Tabla1[[#This Row],[EMPLEADO]],IS[[NÓMINA]:[INGENIERO]],2,0),"OTROS")</f>
        <v>OTROS</v>
      </c>
    </row>
    <row r="2580" spans="1:43" x14ac:dyDescent="0.25">
      <c r="A2580" t="s">
        <v>7477</v>
      </c>
      <c r="B2580">
        <v>1</v>
      </c>
      <c r="C2580" t="s">
        <v>8238</v>
      </c>
      <c r="D2580" t="s">
        <v>38</v>
      </c>
      <c r="E2580" t="s">
        <v>113</v>
      </c>
      <c r="F2580" t="s">
        <v>8239</v>
      </c>
      <c r="G2580" s="17" t="s">
        <v>8240</v>
      </c>
      <c r="H2580" t="s">
        <v>1572</v>
      </c>
      <c r="I2580" t="s">
        <v>43</v>
      </c>
      <c r="J2580" t="s">
        <v>8</v>
      </c>
      <c r="K2580" t="s">
        <v>125</v>
      </c>
      <c r="L2580" t="s">
        <v>8241</v>
      </c>
      <c r="M2580" t="s">
        <v>1868</v>
      </c>
      <c r="N2580">
        <v>0</v>
      </c>
      <c r="O2580" t="s">
        <v>47</v>
      </c>
      <c r="P2580">
        <v>2653</v>
      </c>
      <c r="Q2580" t="s">
        <v>48</v>
      </c>
      <c r="R2580" t="s">
        <v>49</v>
      </c>
      <c r="S2580" t="s">
        <v>50</v>
      </c>
      <c r="T2580" t="s">
        <v>51</v>
      </c>
      <c r="U2580" t="s">
        <v>52</v>
      </c>
      <c r="V2580">
        <v>1.05</v>
      </c>
      <c r="W2580" s="1">
        <v>750.75000000000011</v>
      </c>
      <c r="X2580">
        <v>1</v>
      </c>
      <c r="Y2580">
        <v>2.39</v>
      </c>
      <c r="Z2580">
        <v>5</v>
      </c>
      <c r="AA2580">
        <v>0.47800000000000004</v>
      </c>
      <c r="AB2580" s="2">
        <v>0</v>
      </c>
      <c r="AC2580" s="1">
        <v>0</v>
      </c>
      <c r="AD2580" s="7">
        <v>43531</v>
      </c>
      <c r="AE2580" s="7">
        <v>43531</v>
      </c>
      <c r="AF2580">
        <v>0</v>
      </c>
      <c r="AG2580" t="s">
        <v>53</v>
      </c>
      <c r="AH2580" s="2">
        <v>0</v>
      </c>
      <c r="AI2580" s="1">
        <v>0</v>
      </c>
      <c r="AJ2580" s="1">
        <v>0</v>
      </c>
      <c r="AK2580" s="60" t="str">
        <f>+IF(Tabla1[[#This Row],[REQUEST_TY]]="SR MANTENIMIENTO CORRECTIVO", "EMERGENCIA", "OTROS")</f>
        <v>EMERGENCIA</v>
      </c>
      <c r="AL2580" s="6" t="str">
        <f>+_xlfn.IFS(Tabla1[[#This Row],[Veces obj]]&lt;=1,"0-1",Tabla1[[#This Row],[Veces obj]]&lt;=2,"1-2",Tabla1[[#This Row],[Veces obj]]&lt;=3,"2-3",TRUE,"&gt;3")</f>
        <v>0-1</v>
      </c>
      <c r="AM2580" s="60" t="str">
        <f>+_xlfn.IFS(MONTH(Tabla1[[#This Row],[MES]])&lt;=3,"Q1",MONTH(Tabla1[[#This Row],[MES]])&lt;=6,"Q2",MONTH(Tabla1[[#This Row],[MES]])&lt;=9,"Q3",TRUE,"Q4")</f>
        <v>Q1</v>
      </c>
      <c r="AN2580" s="15" t="str">
        <f>+IFERROR(VLOOKUP(Tabla1[[#This Row],[CUENTA]],CTAS[],2,0),"OTROS")</f>
        <v>OTROS</v>
      </c>
      <c r="AP2580" s="15" t="str">
        <f>+IFERROR(VLOOKUP(Tabla1[[#This Row],[EMPLEADO]],IS[],3,0),"OTROS")</f>
        <v>OTROS</v>
      </c>
      <c r="AQ2580" s="15" t="str">
        <f>+IFERROR(VLOOKUP(Tabla1[[#This Row],[EMPLEADO]],IS[[NÓMINA]:[INGENIERO]],2,0),"OTROS")</f>
        <v>OTROS</v>
      </c>
    </row>
    <row r="2581" spans="1:43" x14ac:dyDescent="0.25">
      <c r="A2581" t="s">
        <v>7477</v>
      </c>
      <c r="B2581">
        <v>1</v>
      </c>
      <c r="C2581" t="s">
        <v>7447</v>
      </c>
      <c r="D2581" t="s">
        <v>38</v>
      </c>
      <c r="E2581" t="s">
        <v>113</v>
      </c>
      <c r="F2581" t="s">
        <v>7449</v>
      </c>
      <c r="G2581" s="17" t="s">
        <v>7448</v>
      </c>
      <c r="H2581" t="s">
        <v>915</v>
      </c>
      <c r="I2581" t="s">
        <v>43</v>
      </c>
      <c r="J2581" t="s">
        <v>8</v>
      </c>
      <c r="K2581" t="s">
        <v>2377</v>
      </c>
      <c r="L2581" t="s">
        <v>8242</v>
      </c>
      <c r="M2581" t="s">
        <v>131</v>
      </c>
      <c r="N2581">
        <v>0</v>
      </c>
      <c r="O2581" t="s">
        <v>47</v>
      </c>
      <c r="P2581">
        <v>1010</v>
      </c>
      <c r="Q2581" t="s">
        <v>48</v>
      </c>
      <c r="R2581" t="s">
        <v>49</v>
      </c>
      <c r="S2581" t="s">
        <v>50</v>
      </c>
      <c r="T2581" t="s">
        <v>51</v>
      </c>
      <c r="U2581" t="s">
        <v>52</v>
      </c>
      <c r="V2581">
        <v>1.05</v>
      </c>
      <c r="W2581" s="1">
        <v>750.75000000000011</v>
      </c>
      <c r="X2581">
        <v>1</v>
      </c>
      <c r="Y2581">
        <v>6.42</v>
      </c>
      <c r="Z2581">
        <v>5</v>
      </c>
      <c r="AA2581">
        <v>1.284</v>
      </c>
      <c r="AB2581" s="2">
        <v>7.1000000000000008E-2</v>
      </c>
      <c r="AC2581" s="1">
        <v>-50.765000000000015</v>
      </c>
      <c r="AD2581" s="7">
        <v>43532</v>
      </c>
      <c r="AE2581" s="7">
        <v>43532</v>
      </c>
      <c r="AF2581">
        <v>0</v>
      </c>
      <c r="AG2581" t="s">
        <v>53</v>
      </c>
      <c r="AH2581" s="2">
        <v>0</v>
      </c>
      <c r="AI2581" s="1">
        <v>0</v>
      </c>
      <c r="AJ2581" s="1">
        <v>0</v>
      </c>
      <c r="AK2581" s="60" t="str">
        <f>+IF(Tabla1[[#This Row],[REQUEST_TY]]="SR MANTENIMIENTO CORRECTIVO", "EMERGENCIA", "OTROS")</f>
        <v>EMERGENCIA</v>
      </c>
      <c r="AL2581" s="6" t="str">
        <f>+_xlfn.IFS(Tabla1[[#This Row],[Veces obj]]&lt;=1,"0-1",Tabla1[[#This Row],[Veces obj]]&lt;=2,"1-2",Tabla1[[#This Row],[Veces obj]]&lt;=3,"2-3",TRUE,"&gt;3")</f>
        <v>1-2</v>
      </c>
      <c r="AM2581" s="60" t="str">
        <f>+_xlfn.IFS(MONTH(Tabla1[[#This Row],[MES]])&lt;=3,"Q1",MONTH(Tabla1[[#This Row],[MES]])&lt;=6,"Q2",MONTH(Tabla1[[#This Row],[MES]])&lt;=9,"Q3",TRUE,"Q4")</f>
        <v>Q1</v>
      </c>
      <c r="AN2581" s="15" t="str">
        <f>+IFERROR(VLOOKUP(Tabla1[[#This Row],[CUENTA]],CTAS[],2,0),"OTROS")</f>
        <v>OTROS</v>
      </c>
      <c r="AP2581" s="15" t="str">
        <f>+IFERROR(VLOOKUP(Tabla1[[#This Row],[EMPLEADO]],IS[],3,0),"OTROS")</f>
        <v>OTROS</v>
      </c>
      <c r="AQ2581" s="15" t="str">
        <f>+IFERROR(VLOOKUP(Tabla1[[#This Row],[EMPLEADO]],IS[[NÓMINA]:[INGENIERO]],2,0),"OTROS")</f>
        <v>OTROS</v>
      </c>
    </row>
    <row r="2582" spans="1:43" x14ac:dyDescent="0.25">
      <c r="A2582" t="s">
        <v>7477</v>
      </c>
      <c r="B2582">
        <v>1</v>
      </c>
      <c r="C2582" t="s">
        <v>8243</v>
      </c>
      <c r="D2582" t="s">
        <v>38</v>
      </c>
      <c r="E2582" t="s">
        <v>604</v>
      </c>
      <c r="F2582" t="s">
        <v>8244</v>
      </c>
      <c r="G2582" s="17" t="s">
        <v>8245</v>
      </c>
      <c r="H2582" t="s">
        <v>915</v>
      </c>
      <c r="I2582" t="s">
        <v>43</v>
      </c>
      <c r="J2582" t="s">
        <v>8</v>
      </c>
      <c r="K2582" t="s">
        <v>2377</v>
      </c>
      <c r="L2582" t="s">
        <v>8246</v>
      </c>
      <c r="M2582" t="s">
        <v>131</v>
      </c>
      <c r="N2582">
        <v>0</v>
      </c>
      <c r="O2582" t="s">
        <v>47</v>
      </c>
      <c r="P2582">
        <v>155</v>
      </c>
      <c r="Q2582" t="s">
        <v>48</v>
      </c>
      <c r="R2582" t="s">
        <v>63</v>
      </c>
      <c r="S2582" t="s">
        <v>64</v>
      </c>
      <c r="T2582" t="s">
        <v>51</v>
      </c>
      <c r="U2582" t="s">
        <v>96</v>
      </c>
      <c r="V2582">
        <v>1.1000000000000001</v>
      </c>
      <c r="W2582" s="1">
        <v>1501.5000000000002</v>
      </c>
      <c r="X2582">
        <v>1</v>
      </c>
      <c r="Y2582">
        <v>0.83</v>
      </c>
      <c r="Z2582">
        <v>5</v>
      </c>
      <c r="AA2582">
        <v>0.16599999999999998</v>
      </c>
      <c r="AB2582" s="2">
        <v>0</v>
      </c>
      <c r="AC2582" s="1">
        <v>0</v>
      </c>
      <c r="AD2582" s="7">
        <v>43532</v>
      </c>
      <c r="AE2582" s="7">
        <v>43532</v>
      </c>
      <c r="AF2582">
        <v>0</v>
      </c>
      <c r="AG2582" t="s">
        <v>53</v>
      </c>
      <c r="AH2582" s="2">
        <v>0</v>
      </c>
      <c r="AI2582" s="1">
        <v>0</v>
      </c>
      <c r="AJ2582" s="1">
        <v>0</v>
      </c>
      <c r="AK2582" s="60" t="str">
        <f>+IF(Tabla1[[#This Row],[REQUEST_TY]]="SR MANTENIMIENTO CORRECTIVO", "EMERGENCIA", "OTROS")</f>
        <v>EMERGENCIA</v>
      </c>
      <c r="AL2582" s="6" t="str">
        <f>+_xlfn.IFS(Tabla1[[#This Row],[Veces obj]]&lt;=1,"0-1",Tabla1[[#This Row],[Veces obj]]&lt;=2,"1-2",Tabla1[[#This Row],[Veces obj]]&lt;=3,"2-3",TRUE,"&gt;3")</f>
        <v>0-1</v>
      </c>
      <c r="AM2582" s="60" t="str">
        <f>+_xlfn.IFS(MONTH(Tabla1[[#This Row],[MES]])&lt;=3,"Q1",MONTH(Tabla1[[#This Row],[MES]])&lt;=6,"Q2",MONTH(Tabla1[[#This Row],[MES]])&lt;=9,"Q3",TRUE,"Q4")</f>
        <v>Q1</v>
      </c>
      <c r="AN2582" s="15" t="str">
        <f>+IFERROR(VLOOKUP(Tabla1[[#This Row],[CUENTA]],CTAS[],2,0),"OTROS")</f>
        <v>OTROS</v>
      </c>
      <c r="AP2582" s="15" t="str">
        <f>+IFERROR(VLOOKUP(Tabla1[[#This Row],[EMPLEADO]],IS[],3,0),"OTROS")</f>
        <v>OTROS</v>
      </c>
      <c r="AQ2582" s="15" t="str">
        <f>+IFERROR(VLOOKUP(Tabla1[[#This Row],[EMPLEADO]],IS[[NÓMINA]:[INGENIERO]],2,0),"OTROS")</f>
        <v>OTROS</v>
      </c>
    </row>
    <row r="2583" spans="1:43" x14ac:dyDescent="0.25">
      <c r="A2583" t="s">
        <v>7477</v>
      </c>
      <c r="B2583">
        <v>1</v>
      </c>
      <c r="C2583" t="s">
        <v>8247</v>
      </c>
      <c r="D2583" t="s">
        <v>38</v>
      </c>
      <c r="E2583" t="s">
        <v>850</v>
      </c>
      <c r="F2583" t="s">
        <v>8248</v>
      </c>
      <c r="G2583" s="17" t="s">
        <v>8249</v>
      </c>
      <c r="H2583" t="s">
        <v>106</v>
      </c>
      <c r="I2583" t="s">
        <v>43</v>
      </c>
      <c r="J2583" t="s">
        <v>8</v>
      </c>
      <c r="K2583" t="s">
        <v>2377</v>
      </c>
      <c r="L2583" t="s">
        <v>8250</v>
      </c>
      <c r="M2583" t="s">
        <v>316</v>
      </c>
      <c r="N2583">
        <v>0</v>
      </c>
      <c r="O2583" t="s">
        <v>47</v>
      </c>
      <c r="P2583">
        <v>254</v>
      </c>
      <c r="Q2583" t="s">
        <v>48</v>
      </c>
      <c r="R2583" t="s">
        <v>242</v>
      </c>
      <c r="S2583" t="s">
        <v>64</v>
      </c>
      <c r="T2583" t="s">
        <v>51</v>
      </c>
      <c r="U2583" t="s">
        <v>96</v>
      </c>
      <c r="V2583">
        <v>1.1000000000000001</v>
      </c>
      <c r="W2583" s="1">
        <v>1501.5000000000002</v>
      </c>
      <c r="X2583">
        <v>1</v>
      </c>
      <c r="Y2583">
        <v>6.1</v>
      </c>
      <c r="Z2583">
        <v>5</v>
      </c>
      <c r="AA2583">
        <v>1.22</v>
      </c>
      <c r="AB2583" s="2">
        <v>5.4999999999999993E-2</v>
      </c>
      <c r="AC2583" s="1">
        <v>-75.074999999999989</v>
      </c>
      <c r="AD2583" s="7">
        <v>43532</v>
      </c>
      <c r="AE2583" s="7">
        <v>43532</v>
      </c>
      <c r="AF2583">
        <v>0</v>
      </c>
      <c r="AG2583" t="s">
        <v>53</v>
      </c>
      <c r="AH2583" s="2">
        <v>0</v>
      </c>
      <c r="AI2583" s="1">
        <v>0</v>
      </c>
      <c r="AJ2583" s="1">
        <v>0</v>
      </c>
      <c r="AK2583" s="60" t="str">
        <f>+IF(Tabla1[[#This Row],[REQUEST_TY]]="SR MANTENIMIENTO CORRECTIVO", "EMERGENCIA", "OTROS")</f>
        <v>EMERGENCIA</v>
      </c>
      <c r="AL2583" s="6" t="str">
        <f>+_xlfn.IFS(Tabla1[[#This Row],[Veces obj]]&lt;=1,"0-1",Tabla1[[#This Row],[Veces obj]]&lt;=2,"1-2",Tabla1[[#This Row],[Veces obj]]&lt;=3,"2-3",TRUE,"&gt;3")</f>
        <v>1-2</v>
      </c>
      <c r="AM2583" s="60" t="str">
        <f>+_xlfn.IFS(MONTH(Tabla1[[#This Row],[MES]])&lt;=3,"Q1",MONTH(Tabla1[[#This Row],[MES]])&lt;=6,"Q2",MONTH(Tabla1[[#This Row],[MES]])&lt;=9,"Q3",TRUE,"Q4")</f>
        <v>Q1</v>
      </c>
      <c r="AN2583" s="15" t="str">
        <f>+IFERROR(VLOOKUP(Tabla1[[#This Row],[CUENTA]],CTAS[],2,0),"OTROS")</f>
        <v>OTROS</v>
      </c>
      <c r="AP2583" s="15" t="str">
        <f>+IFERROR(VLOOKUP(Tabla1[[#This Row],[EMPLEADO]],IS[],3,0),"OTROS")</f>
        <v>OTROS</v>
      </c>
      <c r="AQ2583" s="15" t="str">
        <f>+IFERROR(VLOOKUP(Tabla1[[#This Row],[EMPLEADO]],IS[[NÓMINA]:[INGENIERO]],2,0),"OTROS")</f>
        <v>OTROS</v>
      </c>
    </row>
    <row r="2584" spans="1:43" x14ac:dyDescent="0.25">
      <c r="A2584" t="s">
        <v>7477</v>
      </c>
      <c r="B2584">
        <v>1</v>
      </c>
      <c r="C2584" t="s">
        <v>8251</v>
      </c>
      <c r="D2584" t="s">
        <v>38</v>
      </c>
      <c r="E2584" t="s">
        <v>856</v>
      </c>
      <c r="F2584" t="s">
        <v>8252</v>
      </c>
      <c r="G2584" s="17" t="s">
        <v>8253</v>
      </c>
      <c r="H2584" t="s">
        <v>266</v>
      </c>
      <c r="I2584" t="s">
        <v>43</v>
      </c>
      <c r="J2584" t="s">
        <v>8</v>
      </c>
      <c r="K2584" t="s">
        <v>234</v>
      </c>
      <c r="L2584" t="s">
        <v>732</v>
      </c>
      <c r="M2584" t="s">
        <v>94</v>
      </c>
      <c r="N2584">
        <v>0</v>
      </c>
      <c r="O2584" t="s">
        <v>47</v>
      </c>
      <c r="P2584">
        <v>324</v>
      </c>
      <c r="Q2584" t="s">
        <v>48</v>
      </c>
      <c r="R2584" t="s">
        <v>235</v>
      </c>
      <c r="S2584" t="s">
        <v>50</v>
      </c>
      <c r="T2584" t="s">
        <v>51</v>
      </c>
      <c r="U2584" t="s">
        <v>52</v>
      </c>
      <c r="V2584">
        <v>1.05</v>
      </c>
      <c r="W2584" s="1">
        <v>750.75000000000011</v>
      </c>
      <c r="X2584">
        <v>1</v>
      </c>
      <c r="Y2584">
        <v>0</v>
      </c>
      <c r="Z2584">
        <v>5</v>
      </c>
      <c r="AA2584">
        <v>0</v>
      </c>
      <c r="AB2584" s="2">
        <v>0</v>
      </c>
      <c r="AC2584" s="1">
        <v>0</v>
      </c>
      <c r="AD2584" s="7">
        <v>43531</v>
      </c>
      <c r="AE2584" s="7">
        <v>43531</v>
      </c>
      <c r="AF2584">
        <v>0</v>
      </c>
      <c r="AG2584" t="s">
        <v>53</v>
      </c>
      <c r="AH2584" s="2">
        <v>0</v>
      </c>
      <c r="AI2584" s="1">
        <v>0</v>
      </c>
      <c r="AJ2584" s="1">
        <v>0</v>
      </c>
      <c r="AK2584" s="60" t="str">
        <f>+IF(Tabla1[[#This Row],[REQUEST_TY]]="SR MANTENIMIENTO CORRECTIVO", "EMERGENCIA", "OTROS")</f>
        <v>EMERGENCIA</v>
      </c>
      <c r="AL2584" s="6" t="str">
        <f>+_xlfn.IFS(Tabla1[[#This Row],[Veces obj]]&lt;=1,"0-1",Tabla1[[#This Row],[Veces obj]]&lt;=2,"1-2",Tabla1[[#This Row],[Veces obj]]&lt;=3,"2-3",TRUE,"&gt;3")</f>
        <v>0-1</v>
      </c>
      <c r="AM2584" s="60" t="str">
        <f>+_xlfn.IFS(MONTH(Tabla1[[#This Row],[MES]])&lt;=3,"Q1",MONTH(Tabla1[[#This Row],[MES]])&lt;=6,"Q2",MONTH(Tabla1[[#This Row],[MES]])&lt;=9,"Q3",TRUE,"Q4")</f>
        <v>Q1</v>
      </c>
      <c r="AN2584" s="15" t="str">
        <f>+IFERROR(VLOOKUP(Tabla1[[#This Row],[CUENTA]],CTAS[],2,0),"OTROS")</f>
        <v>OTROS</v>
      </c>
      <c r="AP2584" s="15" t="str">
        <f>+IFERROR(VLOOKUP(Tabla1[[#This Row],[EMPLEADO]],IS[],3,0),"OTROS")</f>
        <v>JUAREZ</v>
      </c>
      <c r="AQ2584" s="15" t="str">
        <f>+IFERROR(VLOOKUP(Tabla1[[#This Row],[EMPLEADO]],IS[[NÓMINA]:[INGENIERO]],2,0),"OTROS")</f>
        <v>CESAR MAR</v>
      </c>
    </row>
    <row r="2585" spans="1:43" x14ac:dyDescent="0.25">
      <c r="A2585" t="s">
        <v>7477</v>
      </c>
      <c r="B2585">
        <v>1</v>
      </c>
      <c r="C2585" t="s">
        <v>8254</v>
      </c>
      <c r="D2585" t="s">
        <v>38</v>
      </c>
      <c r="E2585" t="s">
        <v>55</v>
      </c>
      <c r="F2585" t="s">
        <v>8255</v>
      </c>
      <c r="G2585" s="17" t="s">
        <v>756</v>
      </c>
      <c r="H2585" t="s">
        <v>106</v>
      </c>
      <c r="I2585" t="s">
        <v>43</v>
      </c>
      <c r="J2585" t="s">
        <v>8</v>
      </c>
      <c r="K2585" t="s">
        <v>102</v>
      </c>
      <c r="L2585" t="s">
        <v>376</v>
      </c>
      <c r="M2585" t="s">
        <v>310</v>
      </c>
      <c r="N2585">
        <v>0</v>
      </c>
      <c r="O2585" t="s">
        <v>47</v>
      </c>
      <c r="P2585">
        <v>3</v>
      </c>
      <c r="Q2585" t="s">
        <v>388</v>
      </c>
      <c r="R2585" t="s">
        <v>63</v>
      </c>
      <c r="S2585" t="s">
        <v>64</v>
      </c>
      <c r="T2585" t="s">
        <v>51</v>
      </c>
      <c r="U2585" t="s">
        <v>389</v>
      </c>
      <c r="V2585">
        <v>0</v>
      </c>
      <c r="W2585" s="1">
        <v>0</v>
      </c>
      <c r="X2585">
        <v>1</v>
      </c>
      <c r="Y2585">
        <v>2.12</v>
      </c>
      <c r="Z2585">
        <v>5</v>
      </c>
      <c r="AA2585">
        <v>0.42400000000000004</v>
      </c>
      <c r="AB2585" s="2">
        <v>0</v>
      </c>
      <c r="AC2585" s="1">
        <v>0</v>
      </c>
      <c r="AD2585" s="7">
        <v>43531</v>
      </c>
      <c r="AE2585" s="7">
        <v>43531</v>
      </c>
      <c r="AF2585">
        <v>0</v>
      </c>
      <c r="AG2585" t="s">
        <v>53</v>
      </c>
      <c r="AH2585" s="2">
        <v>0</v>
      </c>
      <c r="AI2585" s="1">
        <v>0</v>
      </c>
      <c r="AJ2585" s="1">
        <v>0</v>
      </c>
      <c r="AK2585" s="60" t="str">
        <f>+IF(Tabla1[[#This Row],[REQUEST_TY]]="SR MANTENIMIENTO CORRECTIVO", "EMERGENCIA", "OTROS")</f>
        <v>EMERGENCIA</v>
      </c>
      <c r="AL2585" s="6" t="str">
        <f>+_xlfn.IFS(Tabla1[[#This Row],[Veces obj]]&lt;=1,"0-1",Tabla1[[#This Row],[Veces obj]]&lt;=2,"1-2",Tabla1[[#This Row],[Veces obj]]&lt;=3,"2-3",TRUE,"&gt;3")</f>
        <v>0-1</v>
      </c>
      <c r="AM2585" s="60" t="str">
        <f>+_xlfn.IFS(MONTH(Tabla1[[#This Row],[MES]])&lt;=3,"Q1",MONTH(Tabla1[[#This Row],[MES]])&lt;=6,"Q2",MONTH(Tabla1[[#This Row],[MES]])&lt;=9,"Q3",TRUE,"Q4")</f>
        <v>Q1</v>
      </c>
      <c r="AN2585" s="15" t="str">
        <f>+IFERROR(VLOOKUP(Tabla1[[#This Row],[CUENTA]],CTAS[],2,0),"OTROS")</f>
        <v>OTROS</v>
      </c>
      <c r="AP2585" s="15" t="str">
        <f>+IFERROR(VLOOKUP(Tabla1[[#This Row],[EMPLEADO]],IS[],3,0),"OTROS")</f>
        <v>OTROS</v>
      </c>
      <c r="AQ2585" s="15" t="str">
        <f>+IFERROR(VLOOKUP(Tabla1[[#This Row],[EMPLEADO]],IS[[NÓMINA]:[INGENIERO]],2,0),"OTROS")</f>
        <v>OTROS</v>
      </c>
    </row>
    <row r="2586" spans="1:43" x14ac:dyDescent="0.25">
      <c r="A2586" t="s">
        <v>7477</v>
      </c>
      <c r="B2586">
        <v>1</v>
      </c>
      <c r="C2586" t="s">
        <v>8256</v>
      </c>
      <c r="D2586" t="s">
        <v>38</v>
      </c>
      <c r="E2586" t="s">
        <v>55</v>
      </c>
      <c r="F2586" t="s">
        <v>8257</v>
      </c>
      <c r="G2586" s="17" t="s">
        <v>7086</v>
      </c>
      <c r="H2586" t="s">
        <v>106</v>
      </c>
      <c r="I2586" t="s">
        <v>43</v>
      </c>
      <c r="J2586" t="s">
        <v>8</v>
      </c>
      <c r="K2586" t="s">
        <v>102</v>
      </c>
      <c r="L2586" t="s">
        <v>376</v>
      </c>
      <c r="M2586" t="s">
        <v>310</v>
      </c>
      <c r="N2586">
        <v>0</v>
      </c>
      <c r="O2586" t="s">
        <v>47</v>
      </c>
      <c r="P2586">
        <v>10</v>
      </c>
      <c r="Q2586" t="s">
        <v>194</v>
      </c>
      <c r="R2586" t="s">
        <v>63</v>
      </c>
      <c r="S2586" t="s">
        <v>64</v>
      </c>
      <c r="T2586" t="s">
        <v>51</v>
      </c>
      <c r="U2586" t="s">
        <v>195</v>
      </c>
      <c r="V2586">
        <v>0.6</v>
      </c>
      <c r="W2586" s="1">
        <v>819</v>
      </c>
      <c r="X2586">
        <v>1</v>
      </c>
      <c r="Y2586">
        <v>3.67</v>
      </c>
      <c r="Z2586">
        <v>5</v>
      </c>
      <c r="AA2586">
        <v>0.73399999999999999</v>
      </c>
      <c r="AB2586" s="2">
        <v>0</v>
      </c>
      <c r="AC2586" s="1">
        <v>0</v>
      </c>
      <c r="AD2586" s="7">
        <v>43532</v>
      </c>
      <c r="AE2586" s="7">
        <v>43535</v>
      </c>
      <c r="AF2586">
        <v>1</v>
      </c>
      <c r="AG2586" t="s">
        <v>53</v>
      </c>
      <c r="AH2586" s="2">
        <v>0</v>
      </c>
      <c r="AI2586" s="1">
        <v>0</v>
      </c>
      <c r="AJ2586" s="1">
        <v>0</v>
      </c>
      <c r="AK2586" s="60" t="str">
        <f>+IF(Tabla1[[#This Row],[REQUEST_TY]]="SR MANTENIMIENTO CORRECTIVO", "EMERGENCIA", "OTROS")</f>
        <v>EMERGENCIA</v>
      </c>
      <c r="AL2586" s="6" t="str">
        <f>+_xlfn.IFS(Tabla1[[#This Row],[Veces obj]]&lt;=1,"0-1",Tabla1[[#This Row],[Veces obj]]&lt;=2,"1-2",Tabla1[[#This Row],[Veces obj]]&lt;=3,"2-3",TRUE,"&gt;3")</f>
        <v>0-1</v>
      </c>
      <c r="AM2586" s="60" t="str">
        <f>+_xlfn.IFS(MONTH(Tabla1[[#This Row],[MES]])&lt;=3,"Q1",MONTH(Tabla1[[#This Row],[MES]])&lt;=6,"Q2",MONTH(Tabla1[[#This Row],[MES]])&lt;=9,"Q3",TRUE,"Q4")</f>
        <v>Q1</v>
      </c>
      <c r="AN2586" s="15" t="str">
        <f>+IFERROR(VLOOKUP(Tabla1[[#This Row],[CUENTA]],CTAS[],2,0),"OTROS")</f>
        <v>OTROS</v>
      </c>
      <c r="AP2586" s="15" t="str">
        <f>+IFERROR(VLOOKUP(Tabla1[[#This Row],[EMPLEADO]],IS[],3,0),"OTROS")</f>
        <v>OTROS</v>
      </c>
      <c r="AQ2586" s="15" t="str">
        <f>+IFERROR(VLOOKUP(Tabla1[[#This Row],[EMPLEADO]],IS[[NÓMINA]:[INGENIERO]],2,0),"OTROS")</f>
        <v>OTROS</v>
      </c>
    </row>
    <row r="2587" spans="1:43" x14ac:dyDescent="0.25">
      <c r="A2587" t="s">
        <v>7477</v>
      </c>
      <c r="B2587">
        <v>1</v>
      </c>
      <c r="C2587" t="s">
        <v>8258</v>
      </c>
      <c r="D2587" t="s">
        <v>38</v>
      </c>
      <c r="E2587" t="s">
        <v>332</v>
      </c>
      <c r="F2587" t="s">
        <v>8257</v>
      </c>
      <c r="G2587" s="17" t="s">
        <v>8259</v>
      </c>
      <c r="H2587" t="s">
        <v>471</v>
      </c>
      <c r="I2587" t="s">
        <v>43</v>
      </c>
      <c r="J2587" t="s">
        <v>8</v>
      </c>
      <c r="K2587" t="s">
        <v>102</v>
      </c>
      <c r="L2587" t="s">
        <v>376</v>
      </c>
      <c r="M2587" t="s">
        <v>310</v>
      </c>
      <c r="N2587">
        <v>0</v>
      </c>
      <c r="O2587" t="s">
        <v>47</v>
      </c>
      <c r="P2587">
        <v>87</v>
      </c>
      <c r="Q2587" t="s">
        <v>48</v>
      </c>
      <c r="R2587" t="s">
        <v>317</v>
      </c>
      <c r="S2587" t="s">
        <v>318</v>
      </c>
      <c r="T2587" t="s">
        <v>51</v>
      </c>
      <c r="U2587" t="s">
        <v>353</v>
      </c>
      <c r="V2587">
        <v>1.1499999999999999</v>
      </c>
      <c r="W2587" s="1">
        <v>1808.95</v>
      </c>
      <c r="X2587">
        <v>1</v>
      </c>
      <c r="Y2587">
        <v>1.62</v>
      </c>
      <c r="Z2587">
        <v>4</v>
      </c>
      <c r="AA2587">
        <v>0.40500000000000003</v>
      </c>
      <c r="AB2587" s="2">
        <v>0</v>
      </c>
      <c r="AC2587" s="1">
        <v>0</v>
      </c>
      <c r="AD2587" s="7">
        <v>43531</v>
      </c>
      <c r="AE2587" s="7">
        <v>43532</v>
      </c>
      <c r="AF2587">
        <v>1</v>
      </c>
      <c r="AG2587" t="s">
        <v>53</v>
      </c>
      <c r="AH2587" s="2">
        <v>0</v>
      </c>
      <c r="AI2587" s="1">
        <v>0</v>
      </c>
      <c r="AJ2587" s="1">
        <v>0</v>
      </c>
      <c r="AK2587" s="60" t="str">
        <f>+IF(Tabla1[[#This Row],[REQUEST_TY]]="SR MANTENIMIENTO CORRECTIVO", "EMERGENCIA", "OTROS")</f>
        <v>EMERGENCIA</v>
      </c>
      <c r="AL2587" s="6" t="str">
        <f>+_xlfn.IFS(Tabla1[[#This Row],[Veces obj]]&lt;=1,"0-1",Tabla1[[#This Row],[Veces obj]]&lt;=2,"1-2",Tabla1[[#This Row],[Veces obj]]&lt;=3,"2-3",TRUE,"&gt;3")</f>
        <v>0-1</v>
      </c>
      <c r="AM2587" s="60" t="str">
        <f>+_xlfn.IFS(MONTH(Tabla1[[#This Row],[MES]])&lt;=3,"Q1",MONTH(Tabla1[[#This Row],[MES]])&lt;=6,"Q2",MONTH(Tabla1[[#This Row],[MES]])&lt;=9,"Q3",TRUE,"Q4")</f>
        <v>Q1</v>
      </c>
      <c r="AN2587" s="15" t="str">
        <f>+IFERROR(VLOOKUP(Tabla1[[#This Row],[CUENTA]],CTAS[],2,0),"OTROS")</f>
        <v>OTROS</v>
      </c>
      <c r="AP2587" s="15" t="str">
        <f>+IFERROR(VLOOKUP(Tabla1[[#This Row],[EMPLEADO]],IS[],3,0),"OTROS")</f>
        <v>OTROS</v>
      </c>
      <c r="AQ2587" s="15" t="str">
        <f>+IFERROR(VLOOKUP(Tabla1[[#This Row],[EMPLEADO]],IS[[NÓMINA]:[INGENIERO]],2,0),"OTROS")</f>
        <v>OTROS</v>
      </c>
    </row>
    <row r="2588" spans="1:43" x14ac:dyDescent="0.25">
      <c r="A2588" t="s">
        <v>7477</v>
      </c>
      <c r="B2588">
        <v>1</v>
      </c>
      <c r="C2588" t="s">
        <v>8260</v>
      </c>
      <c r="D2588" t="s">
        <v>38</v>
      </c>
      <c r="E2588" t="s">
        <v>507</v>
      </c>
      <c r="F2588" t="s">
        <v>8261</v>
      </c>
      <c r="G2588" s="17" t="s">
        <v>8262</v>
      </c>
      <c r="H2588" t="s">
        <v>1211</v>
      </c>
      <c r="I2588" t="s">
        <v>43</v>
      </c>
      <c r="J2588" t="s">
        <v>8</v>
      </c>
      <c r="K2588" t="s">
        <v>1521</v>
      </c>
      <c r="L2588" t="s">
        <v>1522</v>
      </c>
      <c r="M2588" t="s">
        <v>1523</v>
      </c>
      <c r="N2588">
        <v>0</v>
      </c>
      <c r="O2588" t="s">
        <v>47</v>
      </c>
      <c r="P2588">
        <v>357</v>
      </c>
      <c r="Q2588" t="s">
        <v>48</v>
      </c>
      <c r="R2588" t="s">
        <v>242</v>
      </c>
      <c r="S2588" t="s">
        <v>64</v>
      </c>
      <c r="T2588" t="s">
        <v>51</v>
      </c>
      <c r="U2588" t="s">
        <v>96</v>
      </c>
      <c r="V2588">
        <v>1.1000000000000001</v>
      </c>
      <c r="W2588" s="1">
        <v>1501.5000000000002</v>
      </c>
      <c r="X2588">
        <v>1</v>
      </c>
      <c r="Y2588">
        <v>0.97</v>
      </c>
      <c r="Z2588">
        <v>5</v>
      </c>
      <c r="AA2588">
        <v>0.19400000000000001</v>
      </c>
      <c r="AB2588" s="2">
        <v>0</v>
      </c>
      <c r="AC2588" s="1">
        <v>0</v>
      </c>
      <c r="AD2588" s="7">
        <v>43531</v>
      </c>
      <c r="AE2588" s="7">
        <v>43531</v>
      </c>
      <c r="AF2588">
        <v>0</v>
      </c>
      <c r="AG2588" t="s">
        <v>53</v>
      </c>
      <c r="AH2588" s="2">
        <v>0</v>
      </c>
      <c r="AI2588" s="1">
        <v>0</v>
      </c>
      <c r="AJ2588" s="1">
        <v>0</v>
      </c>
      <c r="AK2588" s="60" t="str">
        <f>+IF(Tabla1[[#This Row],[REQUEST_TY]]="SR MANTENIMIENTO CORRECTIVO", "EMERGENCIA", "OTROS")</f>
        <v>EMERGENCIA</v>
      </c>
      <c r="AL2588" s="6" t="str">
        <f>+_xlfn.IFS(Tabla1[[#This Row],[Veces obj]]&lt;=1,"0-1",Tabla1[[#This Row],[Veces obj]]&lt;=2,"1-2",Tabla1[[#This Row],[Veces obj]]&lt;=3,"2-3",TRUE,"&gt;3")</f>
        <v>0-1</v>
      </c>
      <c r="AM2588" s="60" t="str">
        <f>+_xlfn.IFS(MONTH(Tabla1[[#This Row],[MES]])&lt;=3,"Q1",MONTH(Tabla1[[#This Row],[MES]])&lt;=6,"Q2",MONTH(Tabla1[[#This Row],[MES]])&lt;=9,"Q3",TRUE,"Q4")</f>
        <v>Q1</v>
      </c>
      <c r="AN2588" s="15" t="str">
        <f>+IFERROR(VLOOKUP(Tabla1[[#This Row],[CUENTA]],CTAS[],2,0),"OTROS")</f>
        <v>OTROS</v>
      </c>
      <c r="AP2588" s="15" t="str">
        <f>+IFERROR(VLOOKUP(Tabla1[[#This Row],[EMPLEADO]],IS[],3,0),"OTROS")</f>
        <v>OTROS</v>
      </c>
      <c r="AQ2588" s="15" t="str">
        <f>+IFERROR(VLOOKUP(Tabla1[[#This Row],[EMPLEADO]],IS[[NÓMINA]:[INGENIERO]],2,0),"OTROS")</f>
        <v>OTROS</v>
      </c>
    </row>
    <row r="2589" spans="1:43" x14ac:dyDescent="0.25">
      <c r="A2589" t="s">
        <v>7477</v>
      </c>
      <c r="B2589">
        <v>1</v>
      </c>
      <c r="C2589" t="s">
        <v>8263</v>
      </c>
      <c r="D2589" t="s">
        <v>38</v>
      </c>
      <c r="E2589" t="s">
        <v>39</v>
      </c>
      <c r="F2589" t="s">
        <v>8264</v>
      </c>
      <c r="G2589" s="17" t="s">
        <v>8265</v>
      </c>
      <c r="H2589" t="s">
        <v>1052</v>
      </c>
      <c r="I2589" t="s">
        <v>43</v>
      </c>
      <c r="J2589" t="s">
        <v>8</v>
      </c>
      <c r="K2589" t="s">
        <v>117</v>
      </c>
      <c r="L2589" t="s">
        <v>8266</v>
      </c>
      <c r="M2589" t="s">
        <v>1642</v>
      </c>
      <c r="N2589">
        <v>0</v>
      </c>
      <c r="O2589" t="s">
        <v>47</v>
      </c>
      <c r="P2589">
        <v>321</v>
      </c>
      <c r="Q2589" t="s">
        <v>48</v>
      </c>
      <c r="R2589" t="s">
        <v>49</v>
      </c>
      <c r="S2589" t="s">
        <v>50</v>
      </c>
      <c r="T2589" t="s">
        <v>51</v>
      </c>
      <c r="U2589" t="s">
        <v>52</v>
      </c>
      <c r="V2589">
        <v>1.05</v>
      </c>
      <c r="W2589" s="1">
        <v>750.75000000000011</v>
      </c>
      <c r="X2589">
        <v>1</v>
      </c>
      <c r="Y2589">
        <v>5.71</v>
      </c>
      <c r="Z2589">
        <v>5</v>
      </c>
      <c r="AA2589">
        <v>1.1419999999999999</v>
      </c>
      <c r="AB2589" s="2">
        <v>3.5499999999999976E-2</v>
      </c>
      <c r="AC2589" s="1">
        <v>-25.382499999999986</v>
      </c>
      <c r="AD2589" s="7">
        <v>43532</v>
      </c>
      <c r="AE2589" s="7">
        <v>43532</v>
      </c>
      <c r="AF2589">
        <v>0</v>
      </c>
      <c r="AG2589" t="s">
        <v>53</v>
      </c>
      <c r="AH2589" s="2">
        <v>0</v>
      </c>
      <c r="AI2589" s="1">
        <v>0</v>
      </c>
      <c r="AJ2589" s="1">
        <v>0</v>
      </c>
      <c r="AK2589" s="60" t="str">
        <f>+IF(Tabla1[[#This Row],[REQUEST_TY]]="SR MANTENIMIENTO CORRECTIVO", "EMERGENCIA", "OTROS")</f>
        <v>EMERGENCIA</v>
      </c>
      <c r="AL2589" s="6" t="str">
        <f>+_xlfn.IFS(Tabla1[[#This Row],[Veces obj]]&lt;=1,"0-1",Tabla1[[#This Row],[Veces obj]]&lt;=2,"1-2",Tabla1[[#This Row],[Veces obj]]&lt;=3,"2-3",TRUE,"&gt;3")</f>
        <v>1-2</v>
      </c>
      <c r="AM2589" s="60" t="str">
        <f>+_xlfn.IFS(MONTH(Tabla1[[#This Row],[MES]])&lt;=3,"Q1",MONTH(Tabla1[[#This Row],[MES]])&lt;=6,"Q2",MONTH(Tabla1[[#This Row],[MES]])&lt;=9,"Q3",TRUE,"Q4")</f>
        <v>Q1</v>
      </c>
      <c r="AN2589" s="15" t="str">
        <f>+IFERROR(VLOOKUP(Tabla1[[#This Row],[CUENTA]],CTAS[],2,0),"OTROS")</f>
        <v>OTROS</v>
      </c>
      <c r="AP2589" s="15" t="str">
        <f>+IFERROR(VLOOKUP(Tabla1[[#This Row],[EMPLEADO]],IS[],3,0),"OTROS")</f>
        <v>OTROS</v>
      </c>
      <c r="AQ2589" s="15" t="str">
        <f>+IFERROR(VLOOKUP(Tabla1[[#This Row],[EMPLEADO]],IS[[NÓMINA]:[INGENIERO]],2,0),"OTROS")</f>
        <v>OTROS</v>
      </c>
    </row>
    <row r="2590" spans="1:43" x14ac:dyDescent="0.25">
      <c r="A2590" t="s">
        <v>7477</v>
      </c>
      <c r="B2590">
        <v>1</v>
      </c>
      <c r="C2590" t="s">
        <v>8267</v>
      </c>
      <c r="D2590" t="s">
        <v>38</v>
      </c>
      <c r="E2590" t="s">
        <v>888</v>
      </c>
      <c r="F2590" t="s">
        <v>8268</v>
      </c>
      <c r="G2590" s="17" t="s">
        <v>6240</v>
      </c>
      <c r="H2590" t="s">
        <v>253</v>
      </c>
      <c r="I2590" t="s">
        <v>43</v>
      </c>
      <c r="J2590" t="s">
        <v>8</v>
      </c>
      <c r="K2590" t="s">
        <v>125</v>
      </c>
      <c r="L2590" t="s">
        <v>6241</v>
      </c>
      <c r="M2590" t="s">
        <v>6242</v>
      </c>
      <c r="N2590">
        <v>0</v>
      </c>
      <c r="O2590" t="s">
        <v>47</v>
      </c>
      <c r="P2590">
        <v>20</v>
      </c>
      <c r="Q2590" t="s">
        <v>62</v>
      </c>
      <c r="R2590" t="s">
        <v>49</v>
      </c>
      <c r="S2590" t="s">
        <v>50</v>
      </c>
      <c r="T2590" t="s">
        <v>208</v>
      </c>
      <c r="U2590" t="s">
        <v>154</v>
      </c>
      <c r="V2590">
        <v>0.6</v>
      </c>
      <c r="W2590" s="1">
        <v>429.00000000000006</v>
      </c>
      <c r="X2590">
        <v>1</v>
      </c>
      <c r="Y2590">
        <v>0.21</v>
      </c>
      <c r="Z2590">
        <v>9</v>
      </c>
      <c r="AA2590">
        <v>2.3333333333333331E-2</v>
      </c>
      <c r="AB2590" s="2">
        <v>0</v>
      </c>
      <c r="AC2590" s="1">
        <v>0</v>
      </c>
      <c r="AD2590" s="7">
        <v>43535</v>
      </c>
      <c r="AE2590" s="7">
        <v>43535</v>
      </c>
      <c r="AF2590">
        <v>0</v>
      </c>
      <c r="AG2590" t="s">
        <v>53</v>
      </c>
      <c r="AH2590" s="2">
        <v>0</v>
      </c>
      <c r="AI2590" s="1">
        <v>0</v>
      </c>
      <c r="AJ2590" s="1">
        <v>0</v>
      </c>
      <c r="AK2590" s="60" t="str">
        <f>+IF(Tabla1[[#This Row],[REQUEST_TY]]="SR MANTENIMIENTO CORRECTIVO", "EMERGENCIA", "OTROS")</f>
        <v>EMERGENCIA</v>
      </c>
      <c r="AL2590" s="6" t="str">
        <f>+_xlfn.IFS(Tabla1[[#This Row],[Veces obj]]&lt;=1,"0-1",Tabla1[[#This Row],[Veces obj]]&lt;=2,"1-2",Tabla1[[#This Row],[Veces obj]]&lt;=3,"2-3",TRUE,"&gt;3")</f>
        <v>0-1</v>
      </c>
      <c r="AM2590" s="60" t="str">
        <f>+_xlfn.IFS(MONTH(Tabla1[[#This Row],[MES]])&lt;=3,"Q1",MONTH(Tabla1[[#This Row],[MES]])&lt;=6,"Q2",MONTH(Tabla1[[#This Row],[MES]])&lt;=9,"Q3",TRUE,"Q4")</f>
        <v>Q1</v>
      </c>
      <c r="AN2590" s="15" t="str">
        <f>+IFERROR(VLOOKUP(Tabla1[[#This Row],[CUENTA]],CTAS[],2,0),"OTROS")</f>
        <v>OTROS</v>
      </c>
      <c r="AP2590" s="15" t="str">
        <f>+IFERROR(VLOOKUP(Tabla1[[#This Row],[EMPLEADO]],IS[],3,0),"OTROS")</f>
        <v>OTROS</v>
      </c>
      <c r="AQ2590" s="15" t="str">
        <f>+IFERROR(VLOOKUP(Tabla1[[#This Row],[EMPLEADO]],IS[[NÓMINA]:[INGENIERO]],2,0),"OTROS")</f>
        <v>OTROS</v>
      </c>
    </row>
    <row r="2591" spans="1:43" x14ac:dyDescent="0.25">
      <c r="A2591" t="s">
        <v>7477</v>
      </c>
      <c r="B2591">
        <v>1</v>
      </c>
      <c r="C2591" t="s">
        <v>8269</v>
      </c>
      <c r="D2591" t="s">
        <v>4401</v>
      </c>
      <c r="E2591" t="s">
        <v>6453</v>
      </c>
      <c r="F2591" t="s">
        <v>8270</v>
      </c>
      <c r="G2591" s="17" t="s">
        <v>8271</v>
      </c>
      <c r="H2591" t="s">
        <v>679</v>
      </c>
      <c r="I2591" t="s">
        <v>43</v>
      </c>
      <c r="J2591" t="s">
        <v>8</v>
      </c>
      <c r="K2591" t="s">
        <v>2028</v>
      </c>
      <c r="L2591" t="s">
        <v>8272</v>
      </c>
      <c r="M2591" t="s">
        <v>131</v>
      </c>
      <c r="N2591">
        <v>0</v>
      </c>
      <c r="O2591" t="s">
        <v>47</v>
      </c>
      <c r="P2591" t="s">
        <v>822</v>
      </c>
      <c r="Q2591" t="s">
        <v>48</v>
      </c>
      <c r="R2591" t="s">
        <v>242</v>
      </c>
      <c r="S2591" t="s">
        <v>64</v>
      </c>
      <c r="T2591" t="s">
        <v>51</v>
      </c>
      <c r="U2591" t="s">
        <v>96</v>
      </c>
      <c r="V2591">
        <v>1</v>
      </c>
      <c r="W2591" s="1">
        <v>1365</v>
      </c>
      <c r="X2591">
        <v>1</v>
      </c>
      <c r="Y2591">
        <v>0.59</v>
      </c>
      <c r="Z2591">
        <v>5</v>
      </c>
      <c r="AA2591">
        <v>0.11799999999999999</v>
      </c>
      <c r="AB2591" s="2">
        <v>0</v>
      </c>
      <c r="AC2591" s="1">
        <v>0</v>
      </c>
      <c r="AD2591" s="7">
        <v>43531</v>
      </c>
      <c r="AE2591" s="7">
        <v>43532</v>
      </c>
      <c r="AF2591">
        <v>1</v>
      </c>
      <c r="AG2591" t="s">
        <v>53</v>
      </c>
      <c r="AH2591" s="2">
        <v>0</v>
      </c>
      <c r="AI2591" s="1">
        <v>0</v>
      </c>
      <c r="AJ2591" s="1">
        <v>0</v>
      </c>
      <c r="AK2591" s="60" t="str">
        <f>+IF(Tabla1[[#This Row],[REQUEST_TY]]="SR MANTENIMIENTO CORRECTIVO", "EMERGENCIA", "OTROS")</f>
        <v>OTROS</v>
      </c>
      <c r="AL2591" s="6" t="str">
        <f>+_xlfn.IFS(Tabla1[[#This Row],[Veces obj]]&lt;=1,"0-1",Tabla1[[#This Row],[Veces obj]]&lt;=2,"1-2",Tabla1[[#This Row],[Veces obj]]&lt;=3,"2-3",TRUE,"&gt;3")</f>
        <v>0-1</v>
      </c>
      <c r="AM2591" s="60" t="str">
        <f>+_xlfn.IFS(MONTH(Tabla1[[#This Row],[MES]])&lt;=3,"Q1",MONTH(Tabla1[[#This Row],[MES]])&lt;=6,"Q2",MONTH(Tabla1[[#This Row],[MES]])&lt;=9,"Q3",TRUE,"Q4")</f>
        <v>Q1</v>
      </c>
      <c r="AN2591" s="15" t="str">
        <f>+IFERROR(VLOOKUP(Tabla1[[#This Row],[CUENTA]],CTAS[],2,0),"OTROS")</f>
        <v>OTROS</v>
      </c>
      <c r="AP2591" s="15" t="str">
        <f>+IFERROR(VLOOKUP(Tabla1[[#This Row],[EMPLEADO]],IS[],3,0),"OTROS")</f>
        <v>OTROS</v>
      </c>
      <c r="AQ2591" s="15" t="str">
        <f>+IFERROR(VLOOKUP(Tabla1[[#This Row],[EMPLEADO]],IS[[NÓMINA]:[INGENIERO]],2,0),"OTROS")</f>
        <v>OTROS</v>
      </c>
    </row>
    <row r="2592" spans="1:43" x14ac:dyDescent="0.25">
      <c r="A2592" t="s">
        <v>7477</v>
      </c>
      <c r="B2592">
        <v>1</v>
      </c>
      <c r="C2592" t="s">
        <v>8273</v>
      </c>
      <c r="D2592" t="s">
        <v>4401</v>
      </c>
      <c r="E2592" t="s">
        <v>6453</v>
      </c>
      <c r="F2592" t="s">
        <v>8274</v>
      </c>
      <c r="G2592" s="17" t="s">
        <v>8275</v>
      </c>
      <c r="H2592" t="s">
        <v>679</v>
      </c>
      <c r="I2592" t="s">
        <v>43</v>
      </c>
      <c r="J2592" t="s">
        <v>8</v>
      </c>
      <c r="K2592" t="s">
        <v>2028</v>
      </c>
      <c r="L2592" t="s">
        <v>8272</v>
      </c>
      <c r="M2592" t="s">
        <v>131</v>
      </c>
      <c r="N2592">
        <v>0</v>
      </c>
      <c r="O2592" t="s">
        <v>47</v>
      </c>
      <c r="P2592" t="s">
        <v>822</v>
      </c>
      <c r="Q2592" t="s">
        <v>48</v>
      </c>
      <c r="R2592" t="s">
        <v>242</v>
      </c>
      <c r="S2592" t="s">
        <v>64</v>
      </c>
      <c r="T2592" t="s">
        <v>51</v>
      </c>
      <c r="U2592" t="s">
        <v>96</v>
      </c>
      <c r="V2592">
        <v>1</v>
      </c>
      <c r="W2592" s="1">
        <v>1365</v>
      </c>
      <c r="X2592">
        <v>1</v>
      </c>
      <c r="Y2592">
        <v>12.2</v>
      </c>
      <c r="Z2592">
        <v>5</v>
      </c>
      <c r="AA2592">
        <v>2.44</v>
      </c>
      <c r="AB2592" s="2">
        <v>0.36</v>
      </c>
      <c r="AC2592" s="1">
        <v>-491.4</v>
      </c>
      <c r="AD2592" s="7">
        <v>43532</v>
      </c>
      <c r="AE2592" s="7">
        <v>43532</v>
      </c>
      <c r="AF2592">
        <v>0</v>
      </c>
      <c r="AG2592" t="s">
        <v>53</v>
      </c>
      <c r="AH2592" s="2">
        <v>0</v>
      </c>
      <c r="AI2592" s="1">
        <v>0</v>
      </c>
      <c r="AJ2592" s="1">
        <v>0</v>
      </c>
      <c r="AK2592" s="60" t="str">
        <f>+IF(Tabla1[[#This Row],[REQUEST_TY]]="SR MANTENIMIENTO CORRECTIVO", "EMERGENCIA", "OTROS")</f>
        <v>OTROS</v>
      </c>
      <c r="AL2592" s="6" t="str">
        <f>+_xlfn.IFS(Tabla1[[#This Row],[Veces obj]]&lt;=1,"0-1",Tabla1[[#This Row],[Veces obj]]&lt;=2,"1-2",Tabla1[[#This Row],[Veces obj]]&lt;=3,"2-3",TRUE,"&gt;3")</f>
        <v>2-3</v>
      </c>
      <c r="AM2592" s="60" t="str">
        <f>+_xlfn.IFS(MONTH(Tabla1[[#This Row],[MES]])&lt;=3,"Q1",MONTH(Tabla1[[#This Row],[MES]])&lt;=6,"Q2",MONTH(Tabla1[[#This Row],[MES]])&lt;=9,"Q3",TRUE,"Q4")</f>
        <v>Q1</v>
      </c>
      <c r="AN2592" s="15" t="str">
        <f>+IFERROR(VLOOKUP(Tabla1[[#This Row],[CUENTA]],CTAS[],2,0),"OTROS")</f>
        <v>OTROS</v>
      </c>
      <c r="AP2592" s="15" t="str">
        <f>+IFERROR(VLOOKUP(Tabla1[[#This Row],[EMPLEADO]],IS[],3,0),"OTROS")</f>
        <v>OTROS</v>
      </c>
      <c r="AQ2592" s="15" t="str">
        <f>+IFERROR(VLOOKUP(Tabla1[[#This Row],[EMPLEADO]],IS[[NÓMINA]:[INGENIERO]],2,0),"OTROS")</f>
        <v>OTROS</v>
      </c>
    </row>
    <row r="2593" spans="1:43" x14ac:dyDescent="0.25">
      <c r="A2593" t="s">
        <v>7477</v>
      </c>
      <c r="B2593">
        <v>1</v>
      </c>
      <c r="C2593" t="s">
        <v>8276</v>
      </c>
      <c r="D2593" t="s">
        <v>38</v>
      </c>
      <c r="E2593" t="s">
        <v>113</v>
      </c>
      <c r="F2593" t="s">
        <v>8277</v>
      </c>
      <c r="G2593" s="17" t="s">
        <v>198</v>
      </c>
      <c r="H2593" t="s">
        <v>116</v>
      </c>
      <c r="I2593" t="s">
        <v>43</v>
      </c>
      <c r="J2593" t="s">
        <v>8</v>
      </c>
      <c r="K2593" t="s">
        <v>199</v>
      </c>
      <c r="L2593" t="s">
        <v>200</v>
      </c>
      <c r="M2593" t="s">
        <v>119</v>
      </c>
      <c r="N2593">
        <v>0</v>
      </c>
      <c r="O2593" t="s">
        <v>47</v>
      </c>
      <c r="P2593">
        <v>62</v>
      </c>
      <c r="Q2593" t="s">
        <v>48</v>
      </c>
      <c r="R2593" t="s">
        <v>49</v>
      </c>
      <c r="S2593" t="s">
        <v>50</v>
      </c>
      <c r="T2593" t="s">
        <v>51</v>
      </c>
      <c r="U2593" t="s">
        <v>52</v>
      </c>
      <c r="V2593">
        <v>1.05</v>
      </c>
      <c r="W2593" s="1">
        <v>750.75000000000011</v>
      </c>
      <c r="X2593">
        <v>1</v>
      </c>
      <c r="Y2593">
        <v>0</v>
      </c>
      <c r="Z2593">
        <v>5</v>
      </c>
      <c r="AA2593">
        <v>0</v>
      </c>
      <c r="AB2593" s="2">
        <v>0</v>
      </c>
      <c r="AC2593" s="1">
        <v>0</v>
      </c>
      <c r="AD2593" s="7">
        <v>43532</v>
      </c>
      <c r="AE2593" s="7">
        <v>43535</v>
      </c>
      <c r="AF2593">
        <v>1</v>
      </c>
      <c r="AG2593" t="s">
        <v>53</v>
      </c>
      <c r="AH2593" s="2">
        <v>0</v>
      </c>
      <c r="AI2593" s="1">
        <v>0</v>
      </c>
      <c r="AJ2593" s="1">
        <v>0</v>
      </c>
      <c r="AK2593" s="60" t="str">
        <f>+IF(Tabla1[[#This Row],[REQUEST_TY]]="SR MANTENIMIENTO CORRECTIVO", "EMERGENCIA", "OTROS")</f>
        <v>EMERGENCIA</v>
      </c>
      <c r="AL2593" s="6" t="str">
        <f>+_xlfn.IFS(Tabla1[[#This Row],[Veces obj]]&lt;=1,"0-1",Tabla1[[#This Row],[Veces obj]]&lt;=2,"1-2",Tabla1[[#This Row],[Veces obj]]&lt;=3,"2-3",TRUE,"&gt;3")</f>
        <v>0-1</v>
      </c>
      <c r="AM2593" s="60" t="str">
        <f>+_xlfn.IFS(MONTH(Tabla1[[#This Row],[MES]])&lt;=3,"Q1",MONTH(Tabla1[[#This Row],[MES]])&lt;=6,"Q2",MONTH(Tabla1[[#This Row],[MES]])&lt;=9,"Q3",TRUE,"Q4")</f>
        <v>Q1</v>
      </c>
      <c r="AN2593" s="15" t="str">
        <f>+IFERROR(VLOOKUP(Tabla1[[#This Row],[CUENTA]],CTAS[],2,0),"OTROS")</f>
        <v>OTROS</v>
      </c>
      <c r="AP2593" s="15" t="str">
        <f>+IFERROR(VLOOKUP(Tabla1[[#This Row],[EMPLEADO]],IS[],3,0),"OTROS")</f>
        <v>CHIHUAHUA</v>
      </c>
      <c r="AQ2593" s="15" t="str">
        <f>+IFERROR(VLOOKUP(Tabla1[[#This Row],[EMPLEADO]],IS[[NÓMINA]:[INGENIERO]],2,0),"OTROS")</f>
        <v>FERNANDO CHAVIRA</v>
      </c>
    </row>
    <row r="2594" spans="1:43" x14ac:dyDescent="0.25">
      <c r="A2594" t="s">
        <v>7477</v>
      </c>
      <c r="B2594">
        <v>1</v>
      </c>
      <c r="C2594" t="s">
        <v>8278</v>
      </c>
      <c r="D2594" t="s">
        <v>38</v>
      </c>
      <c r="E2594" t="s">
        <v>2723</v>
      </c>
      <c r="F2594" t="s">
        <v>8279</v>
      </c>
      <c r="G2594" s="17" t="s">
        <v>8280</v>
      </c>
      <c r="H2594" t="s">
        <v>42</v>
      </c>
      <c r="I2594" t="s">
        <v>43</v>
      </c>
      <c r="J2594" t="s">
        <v>8</v>
      </c>
      <c r="K2594" t="s">
        <v>2886</v>
      </c>
      <c r="L2594" t="s">
        <v>3566</v>
      </c>
      <c r="M2594" t="s">
        <v>131</v>
      </c>
      <c r="N2594">
        <v>1</v>
      </c>
      <c r="O2594" t="s">
        <v>47</v>
      </c>
      <c r="P2594">
        <v>181</v>
      </c>
      <c r="Q2594" t="s">
        <v>48</v>
      </c>
      <c r="R2594" t="s">
        <v>242</v>
      </c>
      <c r="S2594" t="s">
        <v>64</v>
      </c>
      <c r="T2594" t="s">
        <v>51</v>
      </c>
      <c r="U2594" t="s">
        <v>96</v>
      </c>
      <c r="V2594">
        <v>1.1000000000000001</v>
      </c>
      <c r="W2594" s="1">
        <v>0</v>
      </c>
      <c r="X2594">
        <v>1</v>
      </c>
      <c r="Y2594">
        <v>0.25</v>
      </c>
      <c r="Z2594">
        <v>5</v>
      </c>
      <c r="AA2594">
        <v>0.05</v>
      </c>
      <c r="AB2594" s="2">
        <v>0</v>
      </c>
      <c r="AC2594" s="1">
        <v>0</v>
      </c>
      <c r="AD2594" s="7">
        <v>43531</v>
      </c>
      <c r="AE2594" s="7">
        <v>43531</v>
      </c>
      <c r="AF2594">
        <v>0</v>
      </c>
      <c r="AG2594" t="s">
        <v>53</v>
      </c>
      <c r="AH2594" s="2">
        <v>0</v>
      </c>
      <c r="AI2594" s="1">
        <v>0</v>
      </c>
      <c r="AJ2594" s="1">
        <v>0</v>
      </c>
      <c r="AK2594" s="60" t="str">
        <f>+IF(Tabla1[[#This Row],[REQUEST_TY]]="SR MANTENIMIENTO CORRECTIVO", "EMERGENCIA", "OTROS")</f>
        <v>EMERGENCIA</v>
      </c>
      <c r="AL2594" s="6" t="str">
        <f>+_xlfn.IFS(Tabla1[[#This Row],[Veces obj]]&lt;=1,"0-1",Tabla1[[#This Row],[Veces obj]]&lt;=2,"1-2",Tabla1[[#This Row],[Veces obj]]&lt;=3,"2-3",TRUE,"&gt;3")</f>
        <v>0-1</v>
      </c>
      <c r="AM2594" s="60" t="str">
        <f>+_xlfn.IFS(MONTH(Tabla1[[#This Row],[MES]])&lt;=3,"Q1",MONTH(Tabla1[[#This Row],[MES]])&lt;=6,"Q2",MONTH(Tabla1[[#This Row],[MES]])&lt;=9,"Q3",TRUE,"Q4")</f>
        <v>Q1</v>
      </c>
      <c r="AN2594" s="15" t="str">
        <f>+IFERROR(VLOOKUP(Tabla1[[#This Row],[CUENTA]],CTAS[],2,0),"OTROS")</f>
        <v>OTROS</v>
      </c>
      <c r="AP2594" s="15" t="str">
        <f>+IFERROR(VLOOKUP(Tabla1[[#This Row],[EMPLEADO]],IS[],3,0),"OTROS")</f>
        <v>OTROS</v>
      </c>
      <c r="AQ2594" s="15" t="str">
        <f>+IFERROR(VLOOKUP(Tabla1[[#This Row],[EMPLEADO]],IS[[NÓMINA]:[INGENIERO]],2,0),"OTROS")</f>
        <v>OTROS</v>
      </c>
    </row>
    <row r="2595" spans="1:43" x14ac:dyDescent="0.25">
      <c r="A2595" t="s">
        <v>7477</v>
      </c>
      <c r="B2595">
        <v>1</v>
      </c>
      <c r="C2595" t="s">
        <v>8281</v>
      </c>
      <c r="D2595" t="s">
        <v>38</v>
      </c>
      <c r="E2595" t="s">
        <v>133</v>
      </c>
      <c r="F2595" t="s">
        <v>8282</v>
      </c>
      <c r="G2595" s="17" t="s">
        <v>3243</v>
      </c>
      <c r="H2595" t="s">
        <v>297</v>
      </c>
      <c r="I2595" t="s">
        <v>43</v>
      </c>
      <c r="J2595" t="s">
        <v>8</v>
      </c>
      <c r="K2595" t="s">
        <v>59</v>
      </c>
      <c r="L2595" t="s">
        <v>3244</v>
      </c>
      <c r="M2595" t="s">
        <v>94</v>
      </c>
      <c r="N2595">
        <v>0</v>
      </c>
      <c r="O2595" t="s">
        <v>47</v>
      </c>
      <c r="P2595">
        <v>24</v>
      </c>
      <c r="Q2595" t="s">
        <v>62</v>
      </c>
      <c r="R2595" t="s">
        <v>138</v>
      </c>
      <c r="S2595" t="s">
        <v>139</v>
      </c>
      <c r="T2595" t="s">
        <v>51</v>
      </c>
      <c r="U2595" t="s">
        <v>262</v>
      </c>
      <c r="V2595">
        <v>1.05</v>
      </c>
      <c r="W2595" s="1">
        <v>1651.6500000000003</v>
      </c>
      <c r="X2595">
        <v>1</v>
      </c>
      <c r="Y2595">
        <v>0.56999999999999995</v>
      </c>
      <c r="Z2595">
        <v>4</v>
      </c>
      <c r="AA2595">
        <v>0.14249999999999999</v>
      </c>
      <c r="AB2595" s="2">
        <v>0</v>
      </c>
      <c r="AC2595" s="1">
        <v>0</v>
      </c>
      <c r="AD2595" s="7">
        <v>43532</v>
      </c>
      <c r="AE2595" s="7">
        <v>43535</v>
      </c>
      <c r="AF2595">
        <v>1</v>
      </c>
      <c r="AG2595" t="s">
        <v>53</v>
      </c>
      <c r="AH2595" s="2">
        <v>0</v>
      </c>
      <c r="AI2595" s="1">
        <v>0</v>
      </c>
      <c r="AJ2595" s="1">
        <v>0</v>
      </c>
      <c r="AK2595" s="60" t="str">
        <f>+IF(Tabla1[[#This Row],[REQUEST_TY]]="SR MANTENIMIENTO CORRECTIVO", "EMERGENCIA", "OTROS")</f>
        <v>EMERGENCIA</v>
      </c>
      <c r="AL2595" s="6" t="str">
        <f>+_xlfn.IFS(Tabla1[[#This Row],[Veces obj]]&lt;=1,"0-1",Tabla1[[#This Row],[Veces obj]]&lt;=2,"1-2",Tabla1[[#This Row],[Veces obj]]&lt;=3,"2-3",TRUE,"&gt;3")</f>
        <v>0-1</v>
      </c>
      <c r="AM2595" s="60" t="str">
        <f>+_xlfn.IFS(MONTH(Tabla1[[#This Row],[MES]])&lt;=3,"Q1",MONTH(Tabla1[[#This Row],[MES]])&lt;=6,"Q2",MONTH(Tabla1[[#This Row],[MES]])&lt;=9,"Q3",TRUE,"Q4")</f>
        <v>Q1</v>
      </c>
      <c r="AN2595" s="15" t="str">
        <f>+IFERROR(VLOOKUP(Tabla1[[#This Row],[CUENTA]],CTAS[],2,0),"OTROS")</f>
        <v>OTROS</v>
      </c>
      <c r="AP2595" s="15" t="str">
        <f>+IFERROR(VLOOKUP(Tabla1[[#This Row],[EMPLEADO]],IS[],3,0),"OTROS")</f>
        <v>JUAREZ</v>
      </c>
      <c r="AQ2595" s="15" t="str">
        <f>+IFERROR(VLOOKUP(Tabla1[[#This Row],[EMPLEADO]],IS[[NÓMINA]:[INGENIERO]],2,0),"OTROS")</f>
        <v>ALFREDO TORRES</v>
      </c>
    </row>
    <row r="2596" spans="1:43" x14ac:dyDescent="0.25">
      <c r="A2596" t="s">
        <v>7477</v>
      </c>
      <c r="B2596">
        <v>1</v>
      </c>
      <c r="C2596" t="s">
        <v>8283</v>
      </c>
      <c r="D2596" t="s">
        <v>38</v>
      </c>
      <c r="E2596" t="s">
        <v>39</v>
      </c>
      <c r="F2596" t="s">
        <v>8284</v>
      </c>
      <c r="G2596" s="17" t="s">
        <v>3565</v>
      </c>
      <c r="H2596" t="s">
        <v>42</v>
      </c>
      <c r="I2596" t="s">
        <v>43</v>
      </c>
      <c r="J2596" t="s">
        <v>8</v>
      </c>
      <c r="K2596" t="s">
        <v>2886</v>
      </c>
      <c r="L2596" t="s">
        <v>3566</v>
      </c>
      <c r="M2596" t="s">
        <v>131</v>
      </c>
      <c r="N2596">
        <v>1</v>
      </c>
      <c r="O2596" t="s">
        <v>47</v>
      </c>
      <c r="P2596">
        <v>2653</v>
      </c>
      <c r="Q2596" t="s">
        <v>48</v>
      </c>
      <c r="R2596" t="s">
        <v>49</v>
      </c>
      <c r="S2596" t="s">
        <v>50</v>
      </c>
      <c r="T2596" t="s">
        <v>51</v>
      </c>
      <c r="U2596" t="s">
        <v>52</v>
      </c>
      <c r="V2596">
        <v>1.05</v>
      </c>
      <c r="W2596" s="1">
        <v>0</v>
      </c>
      <c r="X2596">
        <v>1</v>
      </c>
      <c r="Y2596">
        <v>0.81</v>
      </c>
      <c r="Z2596">
        <v>5</v>
      </c>
      <c r="AA2596">
        <v>0.16200000000000001</v>
      </c>
      <c r="AB2596" s="2">
        <v>0</v>
      </c>
      <c r="AC2596" s="1">
        <v>0</v>
      </c>
      <c r="AD2596" s="7">
        <v>43531</v>
      </c>
      <c r="AE2596" s="7">
        <v>43531</v>
      </c>
      <c r="AF2596">
        <v>0</v>
      </c>
      <c r="AG2596" t="s">
        <v>53</v>
      </c>
      <c r="AH2596" s="2">
        <v>0</v>
      </c>
      <c r="AI2596" s="1">
        <v>0</v>
      </c>
      <c r="AJ2596" s="1">
        <v>0</v>
      </c>
      <c r="AK2596" s="60" t="str">
        <f>+IF(Tabla1[[#This Row],[REQUEST_TY]]="SR MANTENIMIENTO CORRECTIVO", "EMERGENCIA", "OTROS")</f>
        <v>EMERGENCIA</v>
      </c>
      <c r="AL2596" s="6" t="str">
        <f>+_xlfn.IFS(Tabla1[[#This Row],[Veces obj]]&lt;=1,"0-1",Tabla1[[#This Row],[Veces obj]]&lt;=2,"1-2",Tabla1[[#This Row],[Veces obj]]&lt;=3,"2-3",TRUE,"&gt;3")</f>
        <v>0-1</v>
      </c>
      <c r="AM2596" s="60" t="str">
        <f>+_xlfn.IFS(MONTH(Tabla1[[#This Row],[MES]])&lt;=3,"Q1",MONTH(Tabla1[[#This Row],[MES]])&lt;=6,"Q2",MONTH(Tabla1[[#This Row],[MES]])&lt;=9,"Q3",TRUE,"Q4")</f>
        <v>Q1</v>
      </c>
      <c r="AN2596" s="15" t="str">
        <f>+IFERROR(VLOOKUP(Tabla1[[#This Row],[CUENTA]],CTAS[],2,0),"OTROS")</f>
        <v>OTROS</v>
      </c>
      <c r="AP2596" s="15" t="str">
        <f>+IFERROR(VLOOKUP(Tabla1[[#This Row],[EMPLEADO]],IS[],3,0),"OTROS")</f>
        <v>OTROS</v>
      </c>
      <c r="AQ2596" s="15" t="str">
        <f>+IFERROR(VLOOKUP(Tabla1[[#This Row],[EMPLEADO]],IS[[NÓMINA]:[INGENIERO]],2,0),"OTROS")</f>
        <v>OTROS</v>
      </c>
    </row>
    <row r="2597" spans="1:43" x14ac:dyDescent="0.25">
      <c r="A2597" t="s">
        <v>7477</v>
      </c>
      <c r="B2597">
        <v>1</v>
      </c>
      <c r="C2597" t="s">
        <v>8285</v>
      </c>
      <c r="D2597" t="s">
        <v>38</v>
      </c>
      <c r="E2597" t="s">
        <v>430</v>
      </c>
      <c r="F2597" t="s">
        <v>8286</v>
      </c>
      <c r="G2597" s="17" t="s">
        <v>432</v>
      </c>
      <c r="H2597" t="s">
        <v>297</v>
      </c>
      <c r="I2597" t="s">
        <v>43</v>
      </c>
      <c r="J2597" t="s">
        <v>8</v>
      </c>
      <c r="K2597" t="s">
        <v>59</v>
      </c>
      <c r="L2597" t="s">
        <v>433</v>
      </c>
      <c r="M2597" t="s">
        <v>94</v>
      </c>
      <c r="N2597">
        <v>0</v>
      </c>
      <c r="O2597" t="s">
        <v>47</v>
      </c>
      <c r="P2597">
        <v>31</v>
      </c>
      <c r="Q2597" t="s">
        <v>82</v>
      </c>
      <c r="R2597" t="s">
        <v>63</v>
      </c>
      <c r="S2597" t="s">
        <v>64</v>
      </c>
      <c r="T2597" t="s">
        <v>51</v>
      </c>
      <c r="U2597" t="s">
        <v>83</v>
      </c>
      <c r="V2597">
        <v>1.05</v>
      </c>
      <c r="W2597" s="1">
        <v>1433.25</v>
      </c>
      <c r="X2597">
        <v>1</v>
      </c>
      <c r="Y2597">
        <v>1.3</v>
      </c>
      <c r="Z2597">
        <v>5</v>
      </c>
      <c r="AA2597">
        <v>0.26</v>
      </c>
      <c r="AB2597" s="2">
        <v>0</v>
      </c>
      <c r="AC2597" s="1">
        <v>0</v>
      </c>
      <c r="AD2597" s="7">
        <v>43531</v>
      </c>
      <c r="AE2597" s="7">
        <v>43531</v>
      </c>
      <c r="AF2597">
        <v>0</v>
      </c>
      <c r="AG2597" t="s">
        <v>53</v>
      </c>
      <c r="AH2597" s="2">
        <v>0</v>
      </c>
      <c r="AI2597" s="1">
        <v>0</v>
      </c>
      <c r="AJ2597" s="1">
        <v>0</v>
      </c>
      <c r="AK2597" s="60" t="str">
        <f>+IF(Tabla1[[#This Row],[REQUEST_TY]]="SR MANTENIMIENTO CORRECTIVO", "EMERGENCIA", "OTROS")</f>
        <v>EMERGENCIA</v>
      </c>
      <c r="AL2597" s="6" t="str">
        <f>+_xlfn.IFS(Tabla1[[#This Row],[Veces obj]]&lt;=1,"0-1",Tabla1[[#This Row],[Veces obj]]&lt;=2,"1-2",Tabla1[[#This Row],[Veces obj]]&lt;=3,"2-3",TRUE,"&gt;3")</f>
        <v>0-1</v>
      </c>
      <c r="AM2597" s="60" t="str">
        <f>+_xlfn.IFS(MONTH(Tabla1[[#This Row],[MES]])&lt;=3,"Q1",MONTH(Tabla1[[#This Row],[MES]])&lt;=6,"Q2",MONTH(Tabla1[[#This Row],[MES]])&lt;=9,"Q3",TRUE,"Q4")</f>
        <v>Q1</v>
      </c>
      <c r="AN2597" s="15" t="str">
        <f>+IFERROR(VLOOKUP(Tabla1[[#This Row],[CUENTA]],CTAS[],2,0),"OTROS")</f>
        <v>OTROS</v>
      </c>
      <c r="AP2597" s="15" t="str">
        <f>+IFERROR(VLOOKUP(Tabla1[[#This Row],[EMPLEADO]],IS[],3,0),"OTROS")</f>
        <v>JUAREZ</v>
      </c>
      <c r="AQ2597" s="15" t="str">
        <f>+IFERROR(VLOOKUP(Tabla1[[#This Row],[EMPLEADO]],IS[[NÓMINA]:[INGENIERO]],2,0),"OTROS")</f>
        <v>ALFREDO TORRES</v>
      </c>
    </row>
    <row r="2598" spans="1:43" x14ac:dyDescent="0.25">
      <c r="A2598" t="s">
        <v>7477</v>
      </c>
      <c r="B2598">
        <v>1</v>
      </c>
      <c r="C2598" t="s">
        <v>8287</v>
      </c>
      <c r="D2598" t="s">
        <v>38</v>
      </c>
      <c r="E2598" t="s">
        <v>85</v>
      </c>
      <c r="F2598" t="s">
        <v>8288</v>
      </c>
      <c r="G2598" s="17" t="s">
        <v>8289</v>
      </c>
      <c r="H2598" t="s">
        <v>471</v>
      </c>
      <c r="I2598" t="s">
        <v>43</v>
      </c>
      <c r="J2598" t="s">
        <v>8</v>
      </c>
      <c r="K2598" t="s">
        <v>370</v>
      </c>
      <c r="L2598" t="s">
        <v>4698</v>
      </c>
      <c r="M2598" t="s">
        <v>131</v>
      </c>
      <c r="N2598">
        <v>0</v>
      </c>
      <c r="O2598" t="s">
        <v>47</v>
      </c>
      <c r="P2598">
        <v>148</v>
      </c>
      <c r="Q2598" t="s">
        <v>48</v>
      </c>
      <c r="R2598" t="s">
        <v>49</v>
      </c>
      <c r="S2598" t="s">
        <v>50</v>
      </c>
      <c r="T2598" t="s">
        <v>51</v>
      </c>
      <c r="U2598" t="s">
        <v>52</v>
      </c>
      <c r="V2598">
        <v>1.05</v>
      </c>
      <c r="W2598" s="1">
        <v>750.75000000000011</v>
      </c>
      <c r="X2598">
        <v>1</v>
      </c>
      <c r="Y2598">
        <v>0.46</v>
      </c>
      <c r="Z2598">
        <v>5</v>
      </c>
      <c r="AA2598">
        <v>9.1999999999999998E-2</v>
      </c>
      <c r="AB2598" s="2">
        <v>0</v>
      </c>
      <c r="AC2598" s="1">
        <v>0</v>
      </c>
      <c r="AD2598" s="7">
        <v>43531</v>
      </c>
      <c r="AE2598" s="7">
        <v>43531</v>
      </c>
      <c r="AF2598">
        <v>0</v>
      </c>
      <c r="AG2598" t="s">
        <v>53</v>
      </c>
      <c r="AH2598" s="2">
        <v>0</v>
      </c>
      <c r="AI2598" s="1">
        <v>0</v>
      </c>
      <c r="AJ2598" s="1">
        <v>0</v>
      </c>
      <c r="AK2598" s="60" t="str">
        <f>+IF(Tabla1[[#This Row],[REQUEST_TY]]="SR MANTENIMIENTO CORRECTIVO", "EMERGENCIA", "OTROS")</f>
        <v>EMERGENCIA</v>
      </c>
      <c r="AL2598" s="6" t="str">
        <f>+_xlfn.IFS(Tabla1[[#This Row],[Veces obj]]&lt;=1,"0-1",Tabla1[[#This Row],[Veces obj]]&lt;=2,"1-2",Tabla1[[#This Row],[Veces obj]]&lt;=3,"2-3",TRUE,"&gt;3")</f>
        <v>0-1</v>
      </c>
      <c r="AM2598" s="60" t="str">
        <f>+_xlfn.IFS(MONTH(Tabla1[[#This Row],[MES]])&lt;=3,"Q1",MONTH(Tabla1[[#This Row],[MES]])&lt;=6,"Q2",MONTH(Tabla1[[#This Row],[MES]])&lt;=9,"Q3",TRUE,"Q4")</f>
        <v>Q1</v>
      </c>
      <c r="AN2598" s="15" t="str">
        <f>+IFERROR(VLOOKUP(Tabla1[[#This Row],[CUENTA]],CTAS[],2,0),"OTROS")</f>
        <v>OTROS</v>
      </c>
      <c r="AP2598" s="15" t="str">
        <f>+IFERROR(VLOOKUP(Tabla1[[#This Row],[EMPLEADO]],IS[],3,0),"OTROS")</f>
        <v>OTROS</v>
      </c>
      <c r="AQ2598" s="15" t="str">
        <f>+IFERROR(VLOOKUP(Tabla1[[#This Row],[EMPLEADO]],IS[[NÓMINA]:[INGENIERO]],2,0),"OTROS")</f>
        <v>OTROS</v>
      </c>
    </row>
    <row r="2599" spans="1:43" x14ac:dyDescent="0.25">
      <c r="A2599" t="s">
        <v>7477</v>
      </c>
      <c r="B2599">
        <v>1</v>
      </c>
      <c r="C2599" t="s">
        <v>8290</v>
      </c>
      <c r="D2599" t="s">
        <v>38</v>
      </c>
      <c r="E2599" t="s">
        <v>39</v>
      </c>
      <c r="F2599" t="s">
        <v>8291</v>
      </c>
      <c r="G2599" s="17" t="s">
        <v>8128</v>
      </c>
      <c r="H2599" t="s">
        <v>58</v>
      </c>
      <c r="I2599" t="s">
        <v>43</v>
      </c>
      <c r="J2599" t="s">
        <v>8</v>
      </c>
      <c r="K2599" t="s">
        <v>117</v>
      </c>
      <c r="L2599" t="s">
        <v>8129</v>
      </c>
      <c r="M2599" t="s">
        <v>222</v>
      </c>
      <c r="N2599">
        <v>0</v>
      </c>
      <c r="O2599" t="s">
        <v>47</v>
      </c>
      <c r="P2599">
        <v>1</v>
      </c>
      <c r="Q2599" t="s">
        <v>388</v>
      </c>
      <c r="R2599" t="s">
        <v>49</v>
      </c>
      <c r="S2599" t="s">
        <v>50</v>
      </c>
      <c r="T2599" t="s">
        <v>51</v>
      </c>
      <c r="U2599" t="s">
        <v>641</v>
      </c>
      <c r="V2599">
        <v>0</v>
      </c>
      <c r="W2599" s="1">
        <v>0</v>
      </c>
      <c r="X2599">
        <v>1</v>
      </c>
      <c r="Y2599">
        <v>1.08</v>
      </c>
      <c r="Z2599">
        <v>5</v>
      </c>
      <c r="AA2599">
        <v>0.21600000000000003</v>
      </c>
      <c r="AB2599" s="2">
        <v>0</v>
      </c>
      <c r="AC2599" s="1">
        <v>0</v>
      </c>
      <c r="AD2599" s="7">
        <v>43535</v>
      </c>
      <c r="AE2599" s="7">
        <v>43535</v>
      </c>
      <c r="AF2599">
        <v>0</v>
      </c>
      <c r="AG2599" t="s">
        <v>53</v>
      </c>
      <c r="AH2599" s="2">
        <v>0</v>
      </c>
      <c r="AI2599" s="1">
        <v>0</v>
      </c>
      <c r="AJ2599" s="1">
        <v>0</v>
      </c>
      <c r="AK2599" s="60" t="str">
        <f>+IF(Tabla1[[#This Row],[REQUEST_TY]]="SR MANTENIMIENTO CORRECTIVO", "EMERGENCIA", "OTROS")</f>
        <v>EMERGENCIA</v>
      </c>
      <c r="AL2599" s="6" t="str">
        <f>+_xlfn.IFS(Tabla1[[#This Row],[Veces obj]]&lt;=1,"0-1",Tabla1[[#This Row],[Veces obj]]&lt;=2,"1-2",Tabla1[[#This Row],[Veces obj]]&lt;=3,"2-3",TRUE,"&gt;3")</f>
        <v>0-1</v>
      </c>
      <c r="AM2599" s="60" t="str">
        <f>+_xlfn.IFS(MONTH(Tabla1[[#This Row],[MES]])&lt;=3,"Q1",MONTH(Tabla1[[#This Row],[MES]])&lt;=6,"Q2",MONTH(Tabla1[[#This Row],[MES]])&lt;=9,"Q3",TRUE,"Q4")</f>
        <v>Q1</v>
      </c>
      <c r="AN2599" s="15" t="str">
        <f>+IFERROR(VLOOKUP(Tabla1[[#This Row],[CUENTA]],CTAS[],2,0),"OTROS")</f>
        <v>OTROS</v>
      </c>
      <c r="AP2599" s="15" t="str">
        <f>+IFERROR(VLOOKUP(Tabla1[[#This Row],[EMPLEADO]],IS[],3,0),"OTROS")</f>
        <v>OTROS</v>
      </c>
      <c r="AQ2599" s="15" t="str">
        <f>+IFERROR(VLOOKUP(Tabla1[[#This Row],[EMPLEADO]],IS[[NÓMINA]:[INGENIERO]],2,0),"OTROS")</f>
        <v>OTROS</v>
      </c>
    </row>
    <row r="2600" spans="1:43" x14ac:dyDescent="0.25">
      <c r="A2600" t="s">
        <v>7477</v>
      </c>
      <c r="B2600">
        <v>1</v>
      </c>
      <c r="C2600" t="s">
        <v>8292</v>
      </c>
      <c r="D2600" t="s">
        <v>38</v>
      </c>
      <c r="E2600" t="s">
        <v>599</v>
      </c>
      <c r="F2600" t="s">
        <v>8293</v>
      </c>
      <c r="G2600" s="17" t="s">
        <v>1259</v>
      </c>
      <c r="H2600" t="s">
        <v>150</v>
      </c>
      <c r="I2600" t="s">
        <v>43</v>
      </c>
      <c r="J2600" t="s">
        <v>8</v>
      </c>
      <c r="K2600" t="s">
        <v>891</v>
      </c>
      <c r="L2600" t="s">
        <v>892</v>
      </c>
      <c r="M2600" t="s">
        <v>94</v>
      </c>
      <c r="N2600">
        <v>0</v>
      </c>
      <c r="O2600" t="s">
        <v>47</v>
      </c>
      <c r="P2600">
        <v>38</v>
      </c>
      <c r="Q2600" t="s">
        <v>82</v>
      </c>
      <c r="R2600" t="s">
        <v>242</v>
      </c>
      <c r="S2600" t="s">
        <v>64</v>
      </c>
      <c r="T2600" t="s">
        <v>51</v>
      </c>
      <c r="U2600" t="s">
        <v>83</v>
      </c>
      <c r="V2600">
        <v>1.05</v>
      </c>
      <c r="W2600" s="1">
        <v>1433.25</v>
      </c>
      <c r="X2600">
        <v>1</v>
      </c>
      <c r="Y2600">
        <v>0</v>
      </c>
      <c r="Z2600">
        <v>5</v>
      </c>
      <c r="AA2600">
        <v>0</v>
      </c>
      <c r="AB2600" s="2">
        <v>0</v>
      </c>
      <c r="AC2600" s="1">
        <v>0</v>
      </c>
      <c r="AD2600" s="7">
        <v>43531</v>
      </c>
      <c r="AE2600" s="7">
        <v>43531</v>
      </c>
      <c r="AF2600">
        <v>0</v>
      </c>
      <c r="AG2600" t="s">
        <v>53</v>
      </c>
      <c r="AH2600" s="2">
        <v>0</v>
      </c>
      <c r="AI2600" s="1">
        <v>0</v>
      </c>
      <c r="AJ2600" s="1">
        <v>0</v>
      </c>
      <c r="AK2600" s="60" t="str">
        <f>+IF(Tabla1[[#This Row],[REQUEST_TY]]="SR MANTENIMIENTO CORRECTIVO", "EMERGENCIA", "OTROS")</f>
        <v>EMERGENCIA</v>
      </c>
      <c r="AL2600" s="6" t="str">
        <f>+_xlfn.IFS(Tabla1[[#This Row],[Veces obj]]&lt;=1,"0-1",Tabla1[[#This Row],[Veces obj]]&lt;=2,"1-2",Tabla1[[#This Row],[Veces obj]]&lt;=3,"2-3",TRUE,"&gt;3")</f>
        <v>0-1</v>
      </c>
      <c r="AM2600" s="60" t="str">
        <f>+_xlfn.IFS(MONTH(Tabla1[[#This Row],[MES]])&lt;=3,"Q1",MONTH(Tabla1[[#This Row],[MES]])&lt;=6,"Q2",MONTH(Tabla1[[#This Row],[MES]])&lt;=9,"Q3",TRUE,"Q4")</f>
        <v>Q1</v>
      </c>
      <c r="AN2600" s="15" t="str">
        <f>+IFERROR(VLOOKUP(Tabla1[[#This Row],[CUENTA]],CTAS[],2,0),"OTROS")</f>
        <v>OTROS</v>
      </c>
      <c r="AP2600" s="15" t="str">
        <f>+IFERROR(VLOOKUP(Tabla1[[#This Row],[EMPLEADO]],IS[],3,0),"OTROS")</f>
        <v>JUAREZ</v>
      </c>
      <c r="AQ2600" s="15" t="str">
        <f>+IFERROR(VLOOKUP(Tabla1[[#This Row],[EMPLEADO]],IS[[NÓMINA]:[INGENIERO]],2,0),"OTROS")</f>
        <v>CARLOS MONTOYA</v>
      </c>
    </row>
    <row r="2601" spans="1:43" x14ac:dyDescent="0.25">
      <c r="A2601" t="s">
        <v>7477</v>
      </c>
      <c r="B2601">
        <v>1</v>
      </c>
      <c r="C2601" t="s">
        <v>8294</v>
      </c>
      <c r="D2601" t="s">
        <v>38</v>
      </c>
      <c r="E2601" t="s">
        <v>98</v>
      </c>
      <c r="F2601" t="s">
        <v>8295</v>
      </c>
      <c r="G2601" s="17" t="s">
        <v>3750</v>
      </c>
      <c r="H2601" t="s">
        <v>646</v>
      </c>
      <c r="I2601" t="s">
        <v>43</v>
      </c>
      <c r="J2601" t="s">
        <v>8</v>
      </c>
      <c r="K2601" t="s">
        <v>102</v>
      </c>
      <c r="L2601" t="s">
        <v>3751</v>
      </c>
      <c r="M2601" t="s">
        <v>473</v>
      </c>
      <c r="N2601">
        <v>0</v>
      </c>
      <c r="O2601" t="s">
        <v>47</v>
      </c>
      <c r="P2601">
        <v>7</v>
      </c>
      <c r="Q2601" t="s">
        <v>194</v>
      </c>
      <c r="R2601" t="s">
        <v>63</v>
      </c>
      <c r="S2601" t="s">
        <v>64</v>
      </c>
      <c r="T2601" t="s">
        <v>51</v>
      </c>
      <c r="U2601" t="s">
        <v>195</v>
      </c>
      <c r="V2601">
        <v>0.6</v>
      </c>
      <c r="W2601" s="1">
        <v>819</v>
      </c>
      <c r="X2601">
        <v>1</v>
      </c>
      <c r="Y2601">
        <v>0.6</v>
      </c>
      <c r="Z2601">
        <v>5</v>
      </c>
      <c r="AA2601">
        <v>0.12</v>
      </c>
      <c r="AB2601" s="2">
        <v>0</v>
      </c>
      <c r="AC2601" s="1">
        <v>0</v>
      </c>
      <c r="AD2601" s="7">
        <v>43531</v>
      </c>
      <c r="AE2601" s="7">
        <v>43531</v>
      </c>
      <c r="AF2601">
        <v>0</v>
      </c>
      <c r="AG2601" t="s">
        <v>53</v>
      </c>
      <c r="AH2601" s="2">
        <v>0</v>
      </c>
      <c r="AI2601" s="1">
        <v>0</v>
      </c>
      <c r="AJ2601" s="1">
        <v>0</v>
      </c>
      <c r="AK2601" s="60" t="str">
        <f>+IF(Tabla1[[#This Row],[REQUEST_TY]]="SR MANTENIMIENTO CORRECTIVO", "EMERGENCIA", "OTROS")</f>
        <v>EMERGENCIA</v>
      </c>
      <c r="AL2601" s="6" t="str">
        <f>+_xlfn.IFS(Tabla1[[#This Row],[Veces obj]]&lt;=1,"0-1",Tabla1[[#This Row],[Veces obj]]&lt;=2,"1-2",Tabla1[[#This Row],[Veces obj]]&lt;=3,"2-3",TRUE,"&gt;3")</f>
        <v>0-1</v>
      </c>
      <c r="AM2601" s="60" t="str">
        <f>+_xlfn.IFS(MONTH(Tabla1[[#This Row],[MES]])&lt;=3,"Q1",MONTH(Tabla1[[#This Row],[MES]])&lt;=6,"Q2",MONTH(Tabla1[[#This Row],[MES]])&lt;=9,"Q3",TRUE,"Q4")</f>
        <v>Q1</v>
      </c>
      <c r="AN2601" s="15" t="str">
        <f>+IFERROR(VLOOKUP(Tabla1[[#This Row],[CUENTA]],CTAS[],2,0),"OTROS")</f>
        <v>OTROS</v>
      </c>
      <c r="AP2601" s="15" t="str">
        <f>+IFERROR(VLOOKUP(Tabla1[[#This Row],[EMPLEADO]],IS[],3,0),"OTROS")</f>
        <v>OTROS</v>
      </c>
      <c r="AQ2601" s="15" t="str">
        <f>+IFERROR(VLOOKUP(Tabla1[[#This Row],[EMPLEADO]],IS[[NÓMINA]:[INGENIERO]],2,0),"OTROS")</f>
        <v>OTROS</v>
      </c>
    </row>
    <row r="2602" spans="1:43" x14ac:dyDescent="0.25">
      <c r="A2602" t="s">
        <v>7477</v>
      </c>
      <c r="B2602">
        <v>1</v>
      </c>
      <c r="C2602" t="s">
        <v>8296</v>
      </c>
      <c r="D2602" t="s">
        <v>38</v>
      </c>
      <c r="E2602" t="s">
        <v>725</v>
      </c>
      <c r="F2602" t="s">
        <v>8297</v>
      </c>
      <c r="G2602" s="17" t="s">
        <v>1860</v>
      </c>
      <c r="H2602" t="s">
        <v>691</v>
      </c>
      <c r="I2602" t="s">
        <v>43</v>
      </c>
      <c r="J2602" t="s">
        <v>8</v>
      </c>
      <c r="K2602" t="s">
        <v>102</v>
      </c>
      <c r="L2602" t="s">
        <v>753</v>
      </c>
      <c r="M2602" t="s">
        <v>215</v>
      </c>
      <c r="N2602">
        <v>0</v>
      </c>
      <c r="O2602" t="s">
        <v>47</v>
      </c>
      <c r="P2602">
        <v>3</v>
      </c>
      <c r="Q2602" t="s">
        <v>388</v>
      </c>
      <c r="R2602" t="s">
        <v>223</v>
      </c>
      <c r="S2602" t="s">
        <v>139</v>
      </c>
      <c r="T2602" t="s">
        <v>51</v>
      </c>
      <c r="U2602" t="s">
        <v>872</v>
      </c>
      <c r="V2602">
        <v>0</v>
      </c>
      <c r="W2602" s="1">
        <v>0</v>
      </c>
      <c r="X2602">
        <v>1</v>
      </c>
      <c r="Y2602">
        <v>2.34</v>
      </c>
      <c r="Z2602">
        <v>4</v>
      </c>
      <c r="AA2602">
        <v>0.58499999999999996</v>
      </c>
      <c r="AB2602" s="2">
        <v>0</v>
      </c>
      <c r="AC2602" s="1">
        <v>0</v>
      </c>
      <c r="AD2602" s="7">
        <v>43531</v>
      </c>
      <c r="AE2602" s="7">
        <v>43532</v>
      </c>
      <c r="AF2602">
        <v>1</v>
      </c>
      <c r="AG2602" t="s">
        <v>53</v>
      </c>
      <c r="AH2602" s="2">
        <v>0</v>
      </c>
      <c r="AI2602" s="1">
        <v>0</v>
      </c>
      <c r="AJ2602" s="1">
        <v>0</v>
      </c>
      <c r="AK2602" s="60" t="str">
        <f>+IF(Tabla1[[#This Row],[REQUEST_TY]]="SR MANTENIMIENTO CORRECTIVO", "EMERGENCIA", "OTROS")</f>
        <v>EMERGENCIA</v>
      </c>
      <c r="AL2602" s="6" t="str">
        <f>+_xlfn.IFS(Tabla1[[#This Row],[Veces obj]]&lt;=1,"0-1",Tabla1[[#This Row],[Veces obj]]&lt;=2,"1-2",Tabla1[[#This Row],[Veces obj]]&lt;=3,"2-3",TRUE,"&gt;3")</f>
        <v>0-1</v>
      </c>
      <c r="AM2602" s="60" t="str">
        <f>+_xlfn.IFS(MONTH(Tabla1[[#This Row],[MES]])&lt;=3,"Q1",MONTH(Tabla1[[#This Row],[MES]])&lt;=6,"Q2",MONTH(Tabla1[[#This Row],[MES]])&lt;=9,"Q3",TRUE,"Q4")</f>
        <v>Q1</v>
      </c>
      <c r="AN2602" s="15" t="str">
        <f>+IFERROR(VLOOKUP(Tabla1[[#This Row],[CUENTA]],CTAS[],2,0),"OTROS")</f>
        <v>OTROS</v>
      </c>
      <c r="AP2602" s="15" t="str">
        <f>+IFERROR(VLOOKUP(Tabla1[[#This Row],[EMPLEADO]],IS[],3,0),"OTROS")</f>
        <v>OTROS</v>
      </c>
      <c r="AQ2602" s="15" t="str">
        <f>+IFERROR(VLOOKUP(Tabla1[[#This Row],[EMPLEADO]],IS[[NÓMINA]:[INGENIERO]],2,0),"OTROS")</f>
        <v>OTROS</v>
      </c>
    </row>
    <row r="2603" spans="1:43" x14ac:dyDescent="0.25">
      <c r="A2603" t="s">
        <v>7477</v>
      </c>
      <c r="B2603">
        <v>1</v>
      </c>
      <c r="C2603" t="s">
        <v>8298</v>
      </c>
      <c r="D2603" t="s">
        <v>38</v>
      </c>
      <c r="E2603" t="s">
        <v>1049</v>
      </c>
      <c r="F2603" t="s">
        <v>8299</v>
      </c>
      <c r="G2603" s="17" t="s">
        <v>1803</v>
      </c>
      <c r="H2603" t="s">
        <v>691</v>
      </c>
      <c r="I2603" t="s">
        <v>43</v>
      </c>
      <c r="J2603" t="s">
        <v>8</v>
      </c>
      <c r="K2603" t="s">
        <v>102</v>
      </c>
      <c r="L2603" t="s">
        <v>753</v>
      </c>
      <c r="M2603" t="s">
        <v>215</v>
      </c>
      <c r="N2603">
        <v>0</v>
      </c>
      <c r="O2603" t="s">
        <v>47</v>
      </c>
      <c r="P2603">
        <v>51</v>
      </c>
      <c r="Q2603" t="s">
        <v>82</v>
      </c>
      <c r="R2603" t="s">
        <v>223</v>
      </c>
      <c r="S2603" t="s">
        <v>139</v>
      </c>
      <c r="T2603" t="s">
        <v>51</v>
      </c>
      <c r="U2603" t="s">
        <v>140</v>
      </c>
      <c r="V2603">
        <v>1.1000000000000001</v>
      </c>
      <c r="W2603" s="1">
        <v>1730.3000000000004</v>
      </c>
      <c r="X2603">
        <v>1</v>
      </c>
      <c r="Y2603">
        <v>3.25</v>
      </c>
      <c r="Z2603">
        <v>4</v>
      </c>
      <c r="AA2603">
        <v>0.8125</v>
      </c>
      <c r="AB2603" s="2">
        <v>0</v>
      </c>
      <c r="AC2603" s="1">
        <v>0</v>
      </c>
      <c r="AD2603" s="7">
        <v>43531</v>
      </c>
      <c r="AE2603" s="7">
        <v>43532</v>
      </c>
      <c r="AF2603">
        <v>1</v>
      </c>
      <c r="AG2603" t="s">
        <v>53</v>
      </c>
      <c r="AH2603" s="2">
        <v>0</v>
      </c>
      <c r="AI2603" s="1">
        <v>0</v>
      </c>
      <c r="AJ2603" s="1">
        <v>0</v>
      </c>
      <c r="AK2603" s="60" t="str">
        <f>+IF(Tabla1[[#This Row],[REQUEST_TY]]="SR MANTENIMIENTO CORRECTIVO", "EMERGENCIA", "OTROS")</f>
        <v>EMERGENCIA</v>
      </c>
      <c r="AL2603" s="6" t="str">
        <f>+_xlfn.IFS(Tabla1[[#This Row],[Veces obj]]&lt;=1,"0-1",Tabla1[[#This Row],[Veces obj]]&lt;=2,"1-2",Tabla1[[#This Row],[Veces obj]]&lt;=3,"2-3",TRUE,"&gt;3")</f>
        <v>0-1</v>
      </c>
      <c r="AM2603" s="60" t="str">
        <f>+_xlfn.IFS(MONTH(Tabla1[[#This Row],[MES]])&lt;=3,"Q1",MONTH(Tabla1[[#This Row],[MES]])&lt;=6,"Q2",MONTH(Tabla1[[#This Row],[MES]])&lt;=9,"Q3",TRUE,"Q4")</f>
        <v>Q1</v>
      </c>
      <c r="AN2603" s="15" t="str">
        <f>+IFERROR(VLOOKUP(Tabla1[[#This Row],[CUENTA]],CTAS[],2,0),"OTROS")</f>
        <v>OTROS</v>
      </c>
      <c r="AP2603" s="15" t="str">
        <f>+IFERROR(VLOOKUP(Tabla1[[#This Row],[EMPLEADO]],IS[],3,0),"OTROS")</f>
        <v>OTROS</v>
      </c>
      <c r="AQ2603" s="15" t="str">
        <f>+IFERROR(VLOOKUP(Tabla1[[#This Row],[EMPLEADO]],IS[[NÓMINA]:[INGENIERO]],2,0),"OTROS")</f>
        <v>OTROS</v>
      </c>
    </row>
    <row r="2604" spans="1:43" x14ac:dyDescent="0.25">
      <c r="A2604" t="s">
        <v>7477</v>
      </c>
      <c r="B2604">
        <v>1</v>
      </c>
      <c r="C2604" t="s">
        <v>8300</v>
      </c>
      <c r="D2604" t="s">
        <v>38</v>
      </c>
      <c r="E2604" t="s">
        <v>76</v>
      </c>
      <c r="F2604" t="s">
        <v>8301</v>
      </c>
      <c r="G2604" s="17" t="s">
        <v>1611</v>
      </c>
      <c r="H2604" t="s">
        <v>691</v>
      </c>
      <c r="I2604" t="s">
        <v>43</v>
      </c>
      <c r="J2604" t="s">
        <v>8</v>
      </c>
      <c r="K2604" t="s">
        <v>102</v>
      </c>
      <c r="L2604" t="s">
        <v>753</v>
      </c>
      <c r="M2604" t="s">
        <v>215</v>
      </c>
      <c r="N2604">
        <v>0</v>
      </c>
      <c r="O2604" t="s">
        <v>47</v>
      </c>
      <c r="P2604">
        <v>8</v>
      </c>
      <c r="Q2604" t="s">
        <v>194</v>
      </c>
      <c r="R2604" t="s">
        <v>63</v>
      </c>
      <c r="S2604" t="s">
        <v>64</v>
      </c>
      <c r="T2604" t="s">
        <v>51</v>
      </c>
      <c r="U2604" t="s">
        <v>195</v>
      </c>
      <c r="V2604">
        <v>0.6</v>
      </c>
      <c r="W2604" s="1">
        <v>819</v>
      </c>
      <c r="X2604">
        <v>1</v>
      </c>
      <c r="Y2604">
        <v>0.93</v>
      </c>
      <c r="Z2604">
        <v>5</v>
      </c>
      <c r="AA2604">
        <v>0.186</v>
      </c>
      <c r="AB2604" s="2">
        <v>0</v>
      </c>
      <c r="AC2604" s="1">
        <v>0</v>
      </c>
      <c r="AD2604" s="7">
        <v>43531</v>
      </c>
      <c r="AE2604" s="7">
        <v>43532</v>
      </c>
      <c r="AF2604">
        <v>1</v>
      </c>
      <c r="AG2604" t="s">
        <v>53</v>
      </c>
      <c r="AH2604" s="2">
        <v>0</v>
      </c>
      <c r="AI2604" s="1">
        <v>0</v>
      </c>
      <c r="AJ2604" s="1">
        <v>0</v>
      </c>
      <c r="AK2604" s="60" t="str">
        <f>+IF(Tabla1[[#This Row],[REQUEST_TY]]="SR MANTENIMIENTO CORRECTIVO", "EMERGENCIA", "OTROS")</f>
        <v>EMERGENCIA</v>
      </c>
      <c r="AL2604" s="6" t="str">
        <f>+_xlfn.IFS(Tabla1[[#This Row],[Veces obj]]&lt;=1,"0-1",Tabla1[[#This Row],[Veces obj]]&lt;=2,"1-2",Tabla1[[#This Row],[Veces obj]]&lt;=3,"2-3",TRUE,"&gt;3")</f>
        <v>0-1</v>
      </c>
      <c r="AM2604" s="60" t="str">
        <f>+_xlfn.IFS(MONTH(Tabla1[[#This Row],[MES]])&lt;=3,"Q1",MONTH(Tabla1[[#This Row],[MES]])&lt;=6,"Q2",MONTH(Tabla1[[#This Row],[MES]])&lt;=9,"Q3",TRUE,"Q4")</f>
        <v>Q1</v>
      </c>
      <c r="AN2604" s="15" t="str">
        <f>+IFERROR(VLOOKUP(Tabla1[[#This Row],[CUENTA]],CTAS[],2,0),"OTROS")</f>
        <v>OTROS</v>
      </c>
      <c r="AP2604" s="15" t="str">
        <f>+IFERROR(VLOOKUP(Tabla1[[#This Row],[EMPLEADO]],IS[],3,0),"OTROS")</f>
        <v>OTROS</v>
      </c>
      <c r="AQ2604" s="15" t="str">
        <f>+IFERROR(VLOOKUP(Tabla1[[#This Row],[EMPLEADO]],IS[[NÓMINA]:[INGENIERO]],2,0),"OTROS")</f>
        <v>OTROS</v>
      </c>
    </row>
    <row r="2605" spans="1:43" x14ac:dyDescent="0.25">
      <c r="A2605" t="s">
        <v>7477</v>
      </c>
      <c r="B2605">
        <v>1</v>
      </c>
      <c r="C2605" t="s">
        <v>8302</v>
      </c>
      <c r="D2605" t="s">
        <v>38</v>
      </c>
      <c r="E2605" t="s">
        <v>39</v>
      </c>
      <c r="F2605" t="s">
        <v>8303</v>
      </c>
      <c r="G2605" s="17" t="s">
        <v>8304</v>
      </c>
      <c r="H2605" t="s">
        <v>58</v>
      </c>
      <c r="I2605" t="s">
        <v>43</v>
      </c>
      <c r="J2605" t="s">
        <v>8</v>
      </c>
      <c r="K2605" t="s">
        <v>8305</v>
      </c>
      <c r="L2605" t="s">
        <v>8306</v>
      </c>
      <c r="M2605" t="s">
        <v>3336</v>
      </c>
      <c r="N2605">
        <v>0</v>
      </c>
      <c r="O2605" t="s">
        <v>47</v>
      </c>
      <c r="P2605">
        <v>106</v>
      </c>
      <c r="Q2605" t="s">
        <v>48</v>
      </c>
      <c r="R2605" t="s">
        <v>49</v>
      </c>
      <c r="S2605" t="s">
        <v>50</v>
      </c>
      <c r="T2605" t="s">
        <v>51</v>
      </c>
      <c r="U2605" t="s">
        <v>52</v>
      </c>
      <c r="V2605">
        <v>1.05</v>
      </c>
      <c r="W2605" s="1">
        <v>750.75000000000011</v>
      </c>
      <c r="X2605">
        <v>1</v>
      </c>
      <c r="Y2605">
        <v>4.0599999999999996</v>
      </c>
      <c r="Z2605">
        <v>5</v>
      </c>
      <c r="AA2605">
        <v>0.81199999999999994</v>
      </c>
      <c r="AB2605" s="2">
        <v>0</v>
      </c>
      <c r="AC2605" s="1">
        <v>0</v>
      </c>
      <c r="AD2605" s="7">
        <v>43532</v>
      </c>
      <c r="AE2605" s="7">
        <v>43532</v>
      </c>
      <c r="AF2605">
        <v>0</v>
      </c>
      <c r="AG2605" t="s">
        <v>53</v>
      </c>
      <c r="AH2605" s="2">
        <v>0</v>
      </c>
      <c r="AI2605" s="1">
        <v>0</v>
      </c>
      <c r="AJ2605" s="1">
        <v>0</v>
      </c>
      <c r="AK2605" s="60" t="str">
        <f>+IF(Tabla1[[#This Row],[REQUEST_TY]]="SR MANTENIMIENTO CORRECTIVO", "EMERGENCIA", "OTROS")</f>
        <v>EMERGENCIA</v>
      </c>
      <c r="AL2605" s="6" t="str">
        <f>+_xlfn.IFS(Tabla1[[#This Row],[Veces obj]]&lt;=1,"0-1",Tabla1[[#This Row],[Veces obj]]&lt;=2,"1-2",Tabla1[[#This Row],[Veces obj]]&lt;=3,"2-3",TRUE,"&gt;3")</f>
        <v>0-1</v>
      </c>
      <c r="AM2605" s="60" t="str">
        <f>+_xlfn.IFS(MONTH(Tabla1[[#This Row],[MES]])&lt;=3,"Q1",MONTH(Tabla1[[#This Row],[MES]])&lt;=6,"Q2",MONTH(Tabla1[[#This Row],[MES]])&lt;=9,"Q3",TRUE,"Q4")</f>
        <v>Q1</v>
      </c>
      <c r="AN2605" s="15" t="str">
        <f>+IFERROR(VLOOKUP(Tabla1[[#This Row],[CUENTA]],CTAS[],2,0),"OTROS")</f>
        <v>OTROS</v>
      </c>
      <c r="AP2605" s="15" t="str">
        <f>+IFERROR(VLOOKUP(Tabla1[[#This Row],[EMPLEADO]],IS[],3,0),"OTROS")</f>
        <v>OTROS</v>
      </c>
      <c r="AQ2605" s="15" t="str">
        <f>+IFERROR(VLOOKUP(Tabla1[[#This Row],[EMPLEADO]],IS[[NÓMINA]:[INGENIERO]],2,0),"OTROS")</f>
        <v>OTROS</v>
      </c>
    </row>
    <row r="2606" spans="1:43" x14ac:dyDescent="0.25">
      <c r="A2606" t="s">
        <v>7477</v>
      </c>
      <c r="B2606">
        <v>1</v>
      </c>
      <c r="C2606" t="s">
        <v>8307</v>
      </c>
      <c r="D2606" t="s">
        <v>38</v>
      </c>
      <c r="E2606" t="s">
        <v>76</v>
      </c>
      <c r="F2606" t="s">
        <v>8308</v>
      </c>
      <c r="G2606" s="17" t="s">
        <v>2054</v>
      </c>
      <c r="H2606" t="s">
        <v>253</v>
      </c>
      <c r="I2606" t="s">
        <v>43</v>
      </c>
      <c r="J2606" t="s">
        <v>8</v>
      </c>
      <c r="K2606" t="s">
        <v>102</v>
      </c>
      <c r="L2606" t="s">
        <v>477</v>
      </c>
      <c r="M2606" t="s">
        <v>358</v>
      </c>
      <c r="N2606">
        <v>0</v>
      </c>
      <c r="O2606" t="s">
        <v>47</v>
      </c>
      <c r="P2606">
        <v>41</v>
      </c>
      <c r="Q2606" t="s">
        <v>82</v>
      </c>
      <c r="R2606" t="s">
        <v>63</v>
      </c>
      <c r="S2606" t="s">
        <v>64</v>
      </c>
      <c r="T2606" t="s">
        <v>51</v>
      </c>
      <c r="U2606" t="s">
        <v>83</v>
      </c>
      <c r="V2606">
        <v>1.05</v>
      </c>
      <c r="W2606" s="1">
        <v>1433.25</v>
      </c>
      <c r="X2606">
        <v>1</v>
      </c>
      <c r="Y2606">
        <v>2.85</v>
      </c>
      <c r="Z2606">
        <v>5</v>
      </c>
      <c r="AA2606">
        <v>0.57000000000000006</v>
      </c>
      <c r="AB2606" s="2">
        <v>0</v>
      </c>
      <c r="AC2606" s="1">
        <v>0</v>
      </c>
      <c r="AD2606" s="7">
        <v>43535</v>
      </c>
      <c r="AE2606" s="7">
        <v>43535</v>
      </c>
      <c r="AF2606">
        <v>0</v>
      </c>
      <c r="AG2606" t="s">
        <v>53</v>
      </c>
      <c r="AH2606" s="2">
        <v>0</v>
      </c>
      <c r="AI2606" s="1">
        <v>0</v>
      </c>
      <c r="AJ2606" s="1">
        <v>0</v>
      </c>
      <c r="AK2606" s="60" t="str">
        <f>+IF(Tabla1[[#This Row],[REQUEST_TY]]="SR MANTENIMIENTO CORRECTIVO", "EMERGENCIA", "OTROS")</f>
        <v>EMERGENCIA</v>
      </c>
      <c r="AL2606" s="6" t="str">
        <f>+_xlfn.IFS(Tabla1[[#This Row],[Veces obj]]&lt;=1,"0-1",Tabla1[[#This Row],[Veces obj]]&lt;=2,"1-2",Tabla1[[#This Row],[Veces obj]]&lt;=3,"2-3",TRUE,"&gt;3")</f>
        <v>0-1</v>
      </c>
      <c r="AM2606" s="60" t="str">
        <f>+_xlfn.IFS(MONTH(Tabla1[[#This Row],[MES]])&lt;=3,"Q1",MONTH(Tabla1[[#This Row],[MES]])&lt;=6,"Q2",MONTH(Tabla1[[#This Row],[MES]])&lt;=9,"Q3",TRUE,"Q4")</f>
        <v>Q1</v>
      </c>
      <c r="AN2606" s="15" t="str">
        <f>+IFERROR(VLOOKUP(Tabla1[[#This Row],[CUENTA]],CTAS[],2,0),"OTROS")</f>
        <v>OTROS</v>
      </c>
      <c r="AP2606" s="15" t="str">
        <f>+IFERROR(VLOOKUP(Tabla1[[#This Row],[EMPLEADO]],IS[],3,0),"OTROS")</f>
        <v>OTROS</v>
      </c>
      <c r="AQ2606" s="15" t="str">
        <f>+IFERROR(VLOOKUP(Tabla1[[#This Row],[EMPLEADO]],IS[[NÓMINA]:[INGENIERO]],2,0),"OTROS")</f>
        <v>OTROS</v>
      </c>
    </row>
    <row r="2607" spans="1:43" x14ac:dyDescent="0.25">
      <c r="A2607" t="s">
        <v>7477</v>
      </c>
      <c r="B2607">
        <v>1</v>
      </c>
      <c r="C2607" t="s">
        <v>8309</v>
      </c>
      <c r="D2607" t="s">
        <v>38</v>
      </c>
      <c r="E2607" t="s">
        <v>725</v>
      </c>
      <c r="F2607" t="s">
        <v>8310</v>
      </c>
      <c r="G2607" s="17" t="s">
        <v>4383</v>
      </c>
      <c r="H2607" t="s">
        <v>253</v>
      </c>
      <c r="I2607" t="s">
        <v>43</v>
      </c>
      <c r="J2607" t="s">
        <v>8</v>
      </c>
      <c r="K2607" t="s">
        <v>102</v>
      </c>
      <c r="L2607" t="s">
        <v>477</v>
      </c>
      <c r="M2607" t="s">
        <v>358</v>
      </c>
      <c r="N2607">
        <v>0</v>
      </c>
      <c r="O2607" t="s">
        <v>47</v>
      </c>
      <c r="P2607">
        <v>59</v>
      </c>
      <c r="Q2607" t="s">
        <v>82</v>
      </c>
      <c r="R2607" t="s">
        <v>223</v>
      </c>
      <c r="S2607" t="s">
        <v>139</v>
      </c>
      <c r="T2607" t="s">
        <v>51</v>
      </c>
      <c r="U2607" t="s">
        <v>140</v>
      </c>
      <c r="V2607">
        <v>1.1000000000000001</v>
      </c>
      <c r="W2607" s="1">
        <v>1730.3000000000004</v>
      </c>
      <c r="X2607">
        <v>1</v>
      </c>
      <c r="Y2607">
        <v>2.78</v>
      </c>
      <c r="Z2607">
        <v>4</v>
      </c>
      <c r="AA2607">
        <v>0.69499999999999995</v>
      </c>
      <c r="AB2607" s="2">
        <v>0</v>
      </c>
      <c r="AC2607" s="1">
        <v>0</v>
      </c>
      <c r="AD2607" s="7">
        <v>43532</v>
      </c>
      <c r="AE2607" s="7">
        <v>43532</v>
      </c>
      <c r="AF2607">
        <v>0</v>
      </c>
      <c r="AG2607" t="s">
        <v>53</v>
      </c>
      <c r="AH2607" s="2">
        <v>0</v>
      </c>
      <c r="AI2607" s="1">
        <v>0</v>
      </c>
      <c r="AJ2607" s="1">
        <v>0</v>
      </c>
      <c r="AK2607" s="60" t="str">
        <f>+IF(Tabla1[[#This Row],[REQUEST_TY]]="SR MANTENIMIENTO CORRECTIVO", "EMERGENCIA", "OTROS")</f>
        <v>EMERGENCIA</v>
      </c>
      <c r="AL2607" s="6" t="str">
        <f>+_xlfn.IFS(Tabla1[[#This Row],[Veces obj]]&lt;=1,"0-1",Tabla1[[#This Row],[Veces obj]]&lt;=2,"1-2",Tabla1[[#This Row],[Veces obj]]&lt;=3,"2-3",TRUE,"&gt;3")</f>
        <v>0-1</v>
      </c>
      <c r="AM2607" s="60" t="str">
        <f>+_xlfn.IFS(MONTH(Tabla1[[#This Row],[MES]])&lt;=3,"Q1",MONTH(Tabla1[[#This Row],[MES]])&lt;=6,"Q2",MONTH(Tabla1[[#This Row],[MES]])&lt;=9,"Q3",TRUE,"Q4")</f>
        <v>Q1</v>
      </c>
      <c r="AN2607" s="15" t="str">
        <f>+IFERROR(VLOOKUP(Tabla1[[#This Row],[CUENTA]],CTAS[],2,0),"OTROS")</f>
        <v>OTROS</v>
      </c>
      <c r="AP2607" s="15" t="str">
        <f>+IFERROR(VLOOKUP(Tabla1[[#This Row],[EMPLEADO]],IS[],3,0),"OTROS")</f>
        <v>OTROS</v>
      </c>
      <c r="AQ2607" s="15" t="str">
        <f>+IFERROR(VLOOKUP(Tabla1[[#This Row],[EMPLEADO]],IS[[NÓMINA]:[INGENIERO]],2,0),"OTROS")</f>
        <v>OTROS</v>
      </c>
    </row>
    <row r="2608" spans="1:43" x14ac:dyDescent="0.25">
      <c r="A2608" t="s">
        <v>7477</v>
      </c>
      <c r="B2608">
        <v>1</v>
      </c>
      <c r="C2608" t="s">
        <v>8311</v>
      </c>
      <c r="D2608" t="s">
        <v>38</v>
      </c>
      <c r="E2608" t="s">
        <v>725</v>
      </c>
      <c r="F2608" t="s">
        <v>8312</v>
      </c>
      <c r="G2608" s="17" t="s">
        <v>6863</v>
      </c>
      <c r="H2608" t="s">
        <v>58</v>
      </c>
      <c r="I2608" t="s">
        <v>43</v>
      </c>
      <c r="J2608" t="s">
        <v>8</v>
      </c>
      <c r="K2608" t="s">
        <v>59</v>
      </c>
      <c r="L2608" t="s">
        <v>6864</v>
      </c>
      <c r="M2608" t="s">
        <v>1496</v>
      </c>
      <c r="N2608">
        <v>0</v>
      </c>
      <c r="O2608" t="s">
        <v>47</v>
      </c>
      <c r="P2608">
        <v>14</v>
      </c>
      <c r="Q2608" t="s">
        <v>194</v>
      </c>
      <c r="R2608" t="s">
        <v>223</v>
      </c>
      <c r="S2608" t="s">
        <v>139</v>
      </c>
      <c r="T2608" t="s">
        <v>51</v>
      </c>
      <c r="U2608" t="s">
        <v>224</v>
      </c>
      <c r="V2608">
        <v>0.8</v>
      </c>
      <c r="W2608" s="1">
        <v>1258.4000000000003</v>
      </c>
      <c r="X2608">
        <v>1</v>
      </c>
      <c r="Y2608">
        <v>2.37</v>
      </c>
      <c r="Z2608">
        <v>4</v>
      </c>
      <c r="AA2608">
        <v>0.59250000000000003</v>
      </c>
      <c r="AB2608" s="2">
        <v>0</v>
      </c>
      <c r="AC2608" s="1">
        <v>0</v>
      </c>
      <c r="AD2608" s="7">
        <v>43532</v>
      </c>
      <c r="AE2608" s="7">
        <v>43532</v>
      </c>
      <c r="AF2608">
        <v>0</v>
      </c>
      <c r="AG2608" t="s">
        <v>53</v>
      </c>
      <c r="AH2608" s="2">
        <v>0</v>
      </c>
      <c r="AI2608" s="1">
        <v>0</v>
      </c>
      <c r="AJ2608" s="1">
        <v>0</v>
      </c>
      <c r="AK2608" s="60" t="str">
        <f>+IF(Tabla1[[#This Row],[REQUEST_TY]]="SR MANTENIMIENTO CORRECTIVO", "EMERGENCIA", "OTROS")</f>
        <v>EMERGENCIA</v>
      </c>
      <c r="AL2608" s="6" t="str">
        <f>+_xlfn.IFS(Tabla1[[#This Row],[Veces obj]]&lt;=1,"0-1",Tabla1[[#This Row],[Veces obj]]&lt;=2,"1-2",Tabla1[[#This Row],[Veces obj]]&lt;=3,"2-3",TRUE,"&gt;3")</f>
        <v>0-1</v>
      </c>
      <c r="AM2608" s="60" t="str">
        <f>+_xlfn.IFS(MONTH(Tabla1[[#This Row],[MES]])&lt;=3,"Q1",MONTH(Tabla1[[#This Row],[MES]])&lt;=6,"Q2",MONTH(Tabla1[[#This Row],[MES]])&lt;=9,"Q3",TRUE,"Q4")</f>
        <v>Q1</v>
      </c>
      <c r="AN2608" s="15" t="str">
        <f>+IFERROR(VLOOKUP(Tabla1[[#This Row],[CUENTA]],CTAS[],2,0),"OTROS")</f>
        <v>OTROS</v>
      </c>
      <c r="AP2608" s="15" t="str">
        <f>+IFERROR(VLOOKUP(Tabla1[[#This Row],[EMPLEADO]],IS[],3,0),"OTROS")</f>
        <v>OTROS</v>
      </c>
      <c r="AQ2608" s="15" t="str">
        <f>+IFERROR(VLOOKUP(Tabla1[[#This Row],[EMPLEADO]],IS[[NÓMINA]:[INGENIERO]],2,0),"OTROS")</f>
        <v>OTROS</v>
      </c>
    </row>
    <row r="2609" spans="1:43" x14ac:dyDescent="0.25">
      <c r="A2609" t="s">
        <v>7477</v>
      </c>
      <c r="B2609">
        <v>1</v>
      </c>
      <c r="C2609" t="s">
        <v>8313</v>
      </c>
      <c r="D2609" t="s">
        <v>38</v>
      </c>
      <c r="E2609" t="s">
        <v>237</v>
      </c>
      <c r="F2609" t="s">
        <v>8314</v>
      </c>
      <c r="G2609" s="17" t="s">
        <v>8315</v>
      </c>
      <c r="H2609" t="s">
        <v>1063</v>
      </c>
      <c r="I2609" t="s">
        <v>43</v>
      </c>
      <c r="J2609" t="s">
        <v>8</v>
      </c>
      <c r="K2609" t="s">
        <v>385</v>
      </c>
      <c r="L2609" t="s">
        <v>386</v>
      </c>
      <c r="M2609" t="s">
        <v>387</v>
      </c>
      <c r="N2609">
        <v>0</v>
      </c>
      <c r="O2609" t="s">
        <v>47</v>
      </c>
      <c r="P2609">
        <v>92</v>
      </c>
      <c r="Q2609" t="s">
        <v>48</v>
      </c>
      <c r="R2609" t="s">
        <v>242</v>
      </c>
      <c r="S2609" t="s">
        <v>64</v>
      </c>
      <c r="T2609" t="s">
        <v>51</v>
      </c>
      <c r="U2609" t="s">
        <v>96</v>
      </c>
      <c r="V2609">
        <v>1.1000000000000001</v>
      </c>
      <c r="W2609" s="1">
        <v>1501.5000000000002</v>
      </c>
      <c r="X2609">
        <v>1</v>
      </c>
      <c r="Y2609">
        <v>1.1499999999999999</v>
      </c>
      <c r="Z2609">
        <v>5</v>
      </c>
      <c r="AA2609">
        <v>0.22999999999999998</v>
      </c>
      <c r="AB2609" s="2">
        <v>0</v>
      </c>
      <c r="AC2609" s="1">
        <v>0</v>
      </c>
      <c r="AD2609" s="7">
        <v>43532</v>
      </c>
      <c r="AE2609" s="7">
        <v>43532</v>
      </c>
      <c r="AF2609">
        <v>0</v>
      </c>
      <c r="AG2609" t="s">
        <v>53</v>
      </c>
      <c r="AH2609" s="2">
        <v>0</v>
      </c>
      <c r="AI2609" s="1">
        <v>0</v>
      </c>
      <c r="AJ2609" s="1">
        <v>0</v>
      </c>
      <c r="AK2609" s="60" t="str">
        <f>+IF(Tabla1[[#This Row],[REQUEST_TY]]="SR MANTENIMIENTO CORRECTIVO", "EMERGENCIA", "OTROS")</f>
        <v>EMERGENCIA</v>
      </c>
      <c r="AL2609" s="6" t="str">
        <f>+_xlfn.IFS(Tabla1[[#This Row],[Veces obj]]&lt;=1,"0-1",Tabla1[[#This Row],[Veces obj]]&lt;=2,"1-2",Tabla1[[#This Row],[Veces obj]]&lt;=3,"2-3",TRUE,"&gt;3")</f>
        <v>0-1</v>
      </c>
      <c r="AM2609" s="60" t="str">
        <f>+_xlfn.IFS(MONTH(Tabla1[[#This Row],[MES]])&lt;=3,"Q1",MONTH(Tabla1[[#This Row],[MES]])&lt;=6,"Q2",MONTH(Tabla1[[#This Row],[MES]])&lt;=9,"Q3",TRUE,"Q4")</f>
        <v>Q1</v>
      </c>
      <c r="AN2609" s="15" t="str">
        <f>+IFERROR(VLOOKUP(Tabla1[[#This Row],[CUENTA]],CTAS[],2,0),"OTROS")</f>
        <v>OTROS</v>
      </c>
      <c r="AP2609" s="15" t="str">
        <f>+IFERROR(VLOOKUP(Tabla1[[#This Row],[EMPLEADO]],IS[],3,0),"OTROS")</f>
        <v>OTROS</v>
      </c>
      <c r="AQ2609" s="15" t="str">
        <f>+IFERROR(VLOOKUP(Tabla1[[#This Row],[EMPLEADO]],IS[[NÓMINA]:[INGENIERO]],2,0),"OTROS")</f>
        <v>OTROS</v>
      </c>
    </row>
    <row r="2610" spans="1:43" x14ac:dyDescent="0.25">
      <c r="A2610" t="s">
        <v>7477</v>
      </c>
      <c r="B2610">
        <v>1</v>
      </c>
      <c r="C2610" t="s">
        <v>7450</v>
      </c>
      <c r="D2610" t="s">
        <v>38</v>
      </c>
      <c r="E2610" t="s">
        <v>160</v>
      </c>
      <c r="F2610" t="s">
        <v>7452</v>
      </c>
      <c r="G2610" s="17" t="s">
        <v>7451</v>
      </c>
      <c r="H2610" t="s">
        <v>679</v>
      </c>
      <c r="I2610" t="s">
        <v>43</v>
      </c>
      <c r="J2610" t="s">
        <v>8</v>
      </c>
      <c r="K2610" t="s">
        <v>1308</v>
      </c>
      <c r="L2610" t="s">
        <v>2390</v>
      </c>
      <c r="M2610" t="s">
        <v>46</v>
      </c>
      <c r="N2610">
        <v>0</v>
      </c>
      <c r="O2610" t="s">
        <v>47</v>
      </c>
      <c r="P2610">
        <v>79</v>
      </c>
      <c r="Q2610" t="s">
        <v>48</v>
      </c>
      <c r="R2610" t="s">
        <v>49</v>
      </c>
      <c r="S2610" t="s">
        <v>50</v>
      </c>
      <c r="T2610" t="s">
        <v>51</v>
      </c>
      <c r="U2610" t="s">
        <v>52</v>
      </c>
      <c r="V2610">
        <v>1.05</v>
      </c>
      <c r="W2610" s="1">
        <v>750.75000000000011</v>
      </c>
      <c r="X2610">
        <v>1</v>
      </c>
      <c r="Y2610">
        <v>7.61</v>
      </c>
      <c r="Z2610">
        <v>5</v>
      </c>
      <c r="AA2610">
        <v>1.522</v>
      </c>
      <c r="AB2610" s="2">
        <v>0.1305</v>
      </c>
      <c r="AC2610" s="1">
        <v>-93.307500000000019</v>
      </c>
      <c r="AD2610" s="7">
        <v>43532</v>
      </c>
      <c r="AE2610" s="7">
        <v>43532</v>
      </c>
      <c r="AF2610">
        <v>0</v>
      </c>
      <c r="AG2610" t="s">
        <v>53</v>
      </c>
      <c r="AH2610" s="2">
        <v>0</v>
      </c>
      <c r="AI2610" s="1">
        <v>0</v>
      </c>
      <c r="AJ2610" s="1">
        <v>0</v>
      </c>
      <c r="AK2610" s="60" t="str">
        <f>+IF(Tabla1[[#This Row],[REQUEST_TY]]="SR MANTENIMIENTO CORRECTIVO", "EMERGENCIA", "OTROS")</f>
        <v>EMERGENCIA</v>
      </c>
      <c r="AL2610" s="6" t="str">
        <f>+_xlfn.IFS(Tabla1[[#This Row],[Veces obj]]&lt;=1,"0-1",Tabla1[[#This Row],[Veces obj]]&lt;=2,"1-2",Tabla1[[#This Row],[Veces obj]]&lt;=3,"2-3",TRUE,"&gt;3")</f>
        <v>1-2</v>
      </c>
      <c r="AM2610" s="60" t="str">
        <f>+_xlfn.IFS(MONTH(Tabla1[[#This Row],[MES]])&lt;=3,"Q1",MONTH(Tabla1[[#This Row],[MES]])&lt;=6,"Q2",MONTH(Tabla1[[#This Row],[MES]])&lt;=9,"Q3",TRUE,"Q4")</f>
        <v>Q1</v>
      </c>
      <c r="AN2610" s="15" t="str">
        <f>+IFERROR(VLOOKUP(Tabla1[[#This Row],[CUENTA]],CTAS[],2,0),"OTROS")</f>
        <v>OTROS</v>
      </c>
      <c r="AP2610" s="15" t="str">
        <f>+IFERROR(VLOOKUP(Tabla1[[#This Row],[EMPLEADO]],IS[],3,0),"OTROS")</f>
        <v>OTROS</v>
      </c>
      <c r="AQ2610" s="15" t="str">
        <f>+IFERROR(VLOOKUP(Tabla1[[#This Row],[EMPLEADO]],IS[[NÓMINA]:[INGENIERO]],2,0),"OTROS")</f>
        <v>OTROS</v>
      </c>
    </row>
    <row r="2611" spans="1:43" x14ac:dyDescent="0.25">
      <c r="A2611" t="s">
        <v>7477</v>
      </c>
      <c r="B2611">
        <v>1</v>
      </c>
      <c r="C2611" t="s">
        <v>8316</v>
      </c>
      <c r="D2611" t="s">
        <v>38</v>
      </c>
      <c r="E2611" t="s">
        <v>133</v>
      </c>
      <c r="F2611" t="s">
        <v>8317</v>
      </c>
      <c r="G2611" s="17" t="s">
        <v>8318</v>
      </c>
      <c r="H2611" t="s">
        <v>213</v>
      </c>
      <c r="I2611" t="s">
        <v>43</v>
      </c>
      <c r="J2611" t="s">
        <v>8</v>
      </c>
      <c r="K2611" t="s">
        <v>59</v>
      </c>
      <c r="L2611" t="s">
        <v>1807</v>
      </c>
      <c r="M2611" t="s">
        <v>1808</v>
      </c>
      <c r="N2611">
        <v>0</v>
      </c>
      <c r="O2611" t="s">
        <v>47</v>
      </c>
      <c r="P2611">
        <v>76</v>
      </c>
      <c r="Q2611" t="s">
        <v>48</v>
      </c>
      <c r="R2611" t="s">
        <v>138</v>
      </c>
      <c r="S2611" t="s">
        <v>139</v>
      </c>
      <c r="T2611" t="s">
        <v>51</v>
      </c>
      <c r="U2611" t="s">
        <v>353</v>
      </c>
      <c r="V2611">
        <v>1.1499999999999999</v>
      </c>
      <c r="W2611" s="1">
        <v>1808.95</v>
      </c>
      <c r="X2611">
        <v>1</v>
      </c>
      <c r="Y2611">
        <v>0.85</v>
      </c>
      <c r="Z2611">
        <v>4</v>
      </c>
      <c r="AA2611">
        <v>0.21249999999999999</v>
      </c>
      <c r="AB2611" s="2">
        <v>0</v>
      </c>
      <c r="AC2611" s="1">
        <v>0</v>
      </c>
      <c r="AD2611" s="7">
        <v>43536</v>
      </c>
      <c r="AE2611" s="7">
        <v>43536</v>
      </c>
      <c r="AF2611">
        <v>0</v>
      </c>
      <c r="AG2611" t="s">
        <v>53</v>
      </c>
      <c r="AH2611" s="2">
        <v>0</v>
      </c>
      <c r="AI2611" s="1">
        <v>0</v>
      </c>
      <c r="AJ2611" s="1">
        <v>0</v>
      </c>
      <c r="AK2611" s="60" t="str">
        <f>+IF(Tabla1[[#This Row],[REQUEST_TY]]="SR MANTENIMIENTO CORRECTIVO", "EMERGENCIA", "OTROS")</f>
        <v>EMERGENCIA</v>
      </c>
      <c r="AL2611" s="6" t="str">
        <f>+_xlfn.IFS(Tabla1[[#This Row],[Veces obj]]&lt;=1,"0-1",Tabla1[[#This Row],[Veces obj]]&lt;=2,"1-2",Tabla1[[#This Row],[Veces obj]]&lt;=3,"2-3",TRUE,"&gt;3")</f>
        <v>0-1</v>
      </c>
      <c r="AM2611" s="60" t="str">
        <f>+_xlfn.IFS(MONTH(Tabla1[[#This Row],[MES]])&lt;=3,"Q1",MONTH(Tabla1[[#This Row],[MES]])&lt;=6,"Q2",MONTH(Tabla1[[#This Row],[MES]])&lt;=9,"Q3",TRUE,"Q4")</f>
        <v>Q1</v>
      </c>
      <c r="AN2611" s="15" t="str">
        <f>+IFERROR(VLOOKUP(Tabla1[[#This Row],[CUENTA]],CTAS[],2,0),"OTROS")</f>
        <v>OTROS</v>
      </c>
      <c r="AP2611" s="15" t="str">
        <f>+IFERROR(VLOOKUP(Tabla1[[#This Row],[EMPLEADO]],IS[],3,0),"OTROS")</f>
        <v>OTROS</v>
      </c>
      <c r="AQ2611" s="15" t="str">
        <f>+IFERROR(VLOOKUP(Tabla1[[#This Row],[EMPLEADO]],IS[[NÓMINA]:[INGENIERO]],2,0),"OTROS")</f>
        <v>OTROS</v>
      </c>
    </row>
    <row r="2612" spans="1:43" x14ac:dyDescent="0.25">
      <c r="A2612" t="s">
        <v>7477</v>
      </c>
      <c r="B2612">
        <v>1</v>
      </c>
      <c r="C2612" t="s">
        <v>8319</v>
      </c>
      <c r="D2612" t="s">
        <v>38</v>
      </c>
      <c r="E2612" t="s">
        <v>113</v>
      </c>
      <c r="F2612" t="s">
        <v>8320</v>
      </c>
      <c r="G2612" s="17" t="s">
        <v>5119</v>
      </c>
      <c r="H2612" t="s">
        <v>409</v>
      </c>
      <c r="I2612" t="s">
        <v>43</v>
      </c>
      <c r="J2612" t="s">
        <v>8</v>
      </c>
      <c r="K2612" t="s">
        <v>199</v>
      </c>
      <c r="L2612" t="s">
        <v>5120</v>
      </c>
      <c r="M2612" t="s">
        <v>411</v>
      </c>
      <c r="N2612">
        <v>0</v>
      </c>
      <c r="O2612" t="s">
        <v>47</v>
      </c>
      <c r="P2612">
        <v>30</v>
      </c>
      <c r="Q2612" t="s">
        <v>62</v>
      </c>
      <c r="R2612" t="s">
        <v>49</v>
      </c>
      <c r="S2612" t="s">
        <v>50</v>
      </c>
      <c r="T2612" t="s">
        <v>51</v>
      </c>
      <c r="U2612" t="s">
        <v>154</v>
      </c>
      <c r="V2612">
        <v>0.6</v>
      </c>
      <c r="W2612" s="1">
        <v>429.00000000000006</v>
      </c>
      <c r="X2612">
        <v>1</v>
      </c>
      <c r="Y2612">
        <v>0.05</v>
      </c>
      <c r="Z2612">
        <v>5</v>
      </c>
      <c r="AA2612">
        <v>0.01</v>
      </c>
      <c r="AB2612" s="2">
        <v>0</v>
      </c>
      <c r="AC2612" s="1">
        <v>0</v>
      </c>
      <c r="AD2612" s="7">
        <v>43544</v>
      </c>
      <c r="AE2612" s="7">
        <v>43544</v>
      </c>
      <c r="AF2612">
        <v>0</v>
      </c>
      <c r="AG2612" t="s">
        <v>53</v>
      </c>
      <c r="AH2612" s="2">
        <v>0</v>
      </c>
      <c r="AI2612" s="1">
        <v>0</v>
      </c>
      <c r="AJ2612" s="1">
        <v>0</v>
      </c>
      <c r="AK2612" s="60" t="str">
        <f>+IF(Tabla1[[#This Row],[REQUEST_TY]]="SR MANTENIMIENTO CORRECTIVO", "EMERGENCIA", "OTROS")</f>
        <v>EMERGENCIA</v>
      </c>
      <c r="AL2612" s="6" t="str">
        <f>+_xlfn.IFS(Tabla1[[#This Row],[Veces obj]]&lt;=1,"0-1",Tabla1[[#This Row],[Veces obj]]&lt;=2,"1-2",Tabla1[[#This Row],[Veces obj]]&lt;=3,"2-3",TRUE,"&gt;3")</f>
        <v>0-1</v>
      </c>
      <c r="AM2612" s="60" t="str">
        <f>+_xlfn.IFS(MONTH(Tabla1[[#This Row],[MES]])&lt;=3,"Q1",MONTH(Tabla1[[#This Row],[MES]])&lt;=6,"Q2",MONTH(Tabla1[[#This Row],[MES]])&lt;=9,"Q3",TRUE,"Q4")</f>
        <v>Q1</v>
      </c>
      <c r="AN2612" s="15" t="str">
        <f>+IFERROR(VLOOKUP(Tabla1[[#This Row],[CUENTA]],CTAS[],2,0),"OTROS")</f>
        <v>OTROS</v>
      </c>
      <c r="AP2612" s="15" t="str">
        <f>+IFERROR(VLOOKUP(Tabla1[[#This Row],[EMPLEADO]],IS[],3,0),"OTROS")</f>
        <v>OTROS</v>
      </c>
      <c r="AQ2612" s="15" t="str">
        <f>+IFERROR(VLOOKUP(Tabla1[[#This Row],[EMPLEADO]],IS[[NÓMINA]:[INGENIERO]],2,0),"OTROS")</f>
        <v>OTROS</v>
      </c>
    </row>
    <row r="2613" spans="1:43" x14ac:dyDescent="0.25">
      <c r="A2613" t="s">
        <v>7477</v>
      </c>
      <c r="B2613">
        <v>1</v>
      </c>
      <c r="C2613" t="s">
        <v>8321</v>
      </c>
      <c r="D2613" t="s">
        <v>38</v>
      </c>
      <c r="E2613" t="s">
        <v>55</v>
      </c>
      <c r="F2613" t="s">
        <v>8322</v>
      </c>
      <c r="G2613" s="17" t="s">
        <v>4727</v>
      </c>
      <c r="H2613" t="s">
        <v>409</v>
      </c>
      <c r="I2613" t="s">
        <v>43</v>
      </c>
      <c r="J2613" t="s">
        <v>8</v>
      </c>
      <c r="K2613" t="s">
        <v>102</v>
      </c>
      <c r="L2613" t="s">
        <v>2808</v>
      </c>
      <c r="M2613" t="s">
        <v>2809</v>
      </c>
      <c r="N2613">
        <v>0</v>
      </c>
      <c r="O2613" t="s">
        <v>47</v>
      </c>
      <c r="P2613">
        <v>35</v>
      </c>
      <c r="Q2613" t="s">
        <v>82</v>
      </c>
      <c r="R2613" t="s">
        <v>63</v>
      </c>
      <c r="S2613" t="s">
        <v>64</v>
      </c>
      <c r="T2613" t="s">
        <v>51</v>
      </c>
      <c r="U2613" t="s">
        <v>83</v>
      </c>
      <c r="V2613">
        <v>1.05</v>
      </c>
      <c r="W2613" s="1">
        <v>1433.25</v>
      </c>
      <c r="X2613">
        <v>1</v>
      </c>
      <c r="Y2613">
        <v>1.67</v>
      </c>
      <c r="Z2613">
        <v>5</v>
      </c>
      <c r="AA2613">
        <v>0.33399999999999996</v>
      </c>
      <c r="AB2613" s="2">
        <v>0</v>
      </c>
      <c r="AC2613" s="1">
        <v>0</v>
      </c>
      <c r="AD2613" s="7">
        <v>43538</v>
      </c>
      <c r="AE2613" s="7">
        <v>43538</v>
      </c>
      <c r="AF2613">
        <v>0</v>
      </c>
      <c r="AG2613" t="s">
        <v>53</v>
      </c>
      <c r="AH2613" s="2">
        <v>0</v>
      </c>
      <c r="AI2613" s="1">
        <v>0</v>
      </c>
      <c r="AJ2613" s="1">
        <v>0</v>
      </c>
      <c r="AK2613" s="60" t="str">
        <f>+IF(Tabla1[[#This Row],[REQUEST_TY]]="SR MANTENIMIENTO CORRECTIVO", "EMERGENCIA", "OTROS")</f>
        <v>EMERGENCIA</v>
      </c>
      <c r="AL2613" s="6" t="str">
        <f>+_xlfn.IFS(Tabla1[[#This Row],[Veces obj]]&lt;=1,"0-1",Tabla1[[#This Row],[Veces obj]]&lt;=2,"1-2",Tabla1[[#This Row],[Veces obj]]&lt;=3,"2-3",TRUE,"&gt;3")</f>
        <v>0-1</v>
      </c>
      <c r="AM2613" s="60" t="str">
        <f>+_xlfn.IFS(MONTH(Tabla1[[#This Row],[MES]])&lt;=3,"Q1",MONTH(Tabla1[[#This Row],[MES]])&lt;=6,"Q2",MONTH(Tabla1[[#This Row],[MES]])&lt;=9,"Q3",TRUE,"Q4")</f>
        <v>Q1</v>
      </c>
      <c r="AN2613" s="15" t="str">
        <f>+IFERROR(VLOOKUP(Tabla1[[#This Row],[CUENTA]],CTAS[],2,0),"OTROS")</f>
        <v>OTROS</v>
      </c>
      <c r="AP2613" s="15" t="str">
        <f>+IFERROR(VLOOKUP(Tabla1[[#This Row],[EMPLEADO]],IS[],3,0),"OTROS")</f>
        <v>OTROS</v>
      </c>
      <c r="AQ2613" s="15" t="str">
        <f>+IFERROR(VLOOKUP(Tabla1[[#This Row],[EMPLEADO]],IS[[NÓMINA]:[INGENIERO]],2,0),"OTROS")</f>
        <v>OTROS</v>
      </c>
    </row>
    <row r="2614" spans="1:43" x14ac:dyDescent="0.25">
      <c r="A2614" t="s">
        <v>7477</v>
      </c>
      <c r="B2614">
        <v>1</v>
      </c>
      <c r="C2614" t="s">
        <v>8323</v>
      </c>
      <c r="D2614" t="s">
        <v>38</v>
      </c>
      <c r="E2614" t="s">
        <v>725</v>
      </c>
      <c r="F2614" t="s">
        <v>8324</v>
      </c>
      <c r="G2614" s="17" t="s">
        <v>4048</v>
      </c>
      <c r="H2614" t="s">
        <v>409</v>
      </c>
      <c r="I2614" t="s">
        <v>43</v>
      </c>
      <c r="J2614" t="s">
        <v>8</v>
      </c>
      <c r="K2614" t="s">
        <v>102</v>
      </c>
      <c r="L2614" t="s">
        <v>2808</v>
      </c>
      <c r="M2614" t="s">
        <v>2809</v>
      </c>
      <c r="N2614">
        <v>0</v>
      </c>
      <c r="O2614" t="s">
        <v>47</v>
      </c>
      <c r="P2614">
        <v>55</v>
      </c>
      <c r="Q2614" t="s">
        <v>82</v>
      </c>
      <c r="R2614" t="s">
        <v>223</v>
      </c>
      <c r="S2614" t="s">
        <v>139</v>
      </c>
      <c r="T2614" t="s">
        <v>51</v>
      </c>
      <c r="U2614" t="s">
        <v>140</v>
      </c>
      <c r="V2614">
        <v>1.1000000000000001</v>
      </c>
      <c r="W2614" s="1">
        <v>1730.3000000000004</v>
      </c>
      <c r="X2614">
        <v>1</v>
      </c>
      <c r="Y2614">
        <v>3.42</v>
      </c>
      <c r="Z2614">
        <v>4</v>
      </c>
      <c r="AA2614">
        <v>0.85499999999999998</v>
      </c>
      <c r="AB2614" s="2">
        <v>0</v>
      </c>
      <c r="AC2614" s="1">
        <v>0</v>
      </c>
      <c r="AD2614" s="7">
        <v>43532</v>
      </c>
      <c r="AE2614" s="7">
        <v>43532</v>
      </c>
      <c r="AF2614">
        <v>0</v>
      </c>
      <c r="AG2614" t="s">
        <v>53</v>
      </c>
      <c r="AH2614" s="2">
        <v>0</v>
      </c>
      <c r="AI2614" s="1">
        <v>0</v>
      </c>
      <c r="AJ2614" s="1">
        <v>0</v>
      </c>
      <c r="AK2614" s="60" t="str">
        <f>+IF(Tabla1[[#This Row],[REQUEST_TY]]="SR MANTENIMIENTO CORRECTIVO", "EMERGENCIA", "OTROS")</f>
        <v>EMERGENCIA</v>
      </c>
      <c r="AL2614" s="6" t="str">
        <f>+_xlfn.IFS(Tabla1[[#This Row],[Veces obj]]&lt;=1,"0-1",Tabla1[[#This Row],[Veces obj]]&lt;=2,"1-2",Tabla1[[#This Row],[Veces obj]]&lt;=3,"2-3",TRUE,"&gt;3")</f>
        <v>0-1</v>
      </c>
      <c r="AM2614" s="60" t="str">
        <f>+_xlfn.IFS(MONTH(Tabla1[[#This Row],[MES]])&lt;=3,"Q1",MONTH(Tabla1[[#This Row],[MES]])&lt;=6,"Q2",MONTH(Tabla1[[#This Row],[MES]])&lt;=9,"Q3",TRUE,"Q4")</f>
        <v>Q1</v>
      </c>
      <c r="AN2614" s="15" t="str">
        <f>+IFERROR(VLOOKUP(Tabla1[[#This Row],[CUENTA]],CTAS[],2,0),"OTROS")</f>
        <v>OTROS</v>
      </c>
      <c r="AP2614" s="15" t="str">
        <f>+IFERROR(VLOOKUP(Tabla1[[#This Row],[EMPLEADO]],IS[],3,0),"OTROS")</f>
        <v>OTROS</v>
      </c>
      <c r="AQ2614" s="15" t="str">
        <f>+IFERROR(VLOOKUP(Tabla1[[#This Row],[EMPLEADO]],IS[[NÓMINA]:[INGENIERO]],2,0),"OTROS")</f>
        <v>OTROS</v>
      </c>
    </row>
    <row r="2615" spans="1:43" x14ac:dyDescent="0.25">
      <c r="A2615" t="s">
        <v>7477</v>
      </c>
      <c r="B2615">
        <v>1</v>
      </c>
      <c r="C2615" t="s">
        <v>8325</v>
      </c>
      <c r="D2615" t="s">
        <v>3346</v>
      </c>
      <c r="E2615" t="s">
        <v>76</v>
      </c>
      <c r="F2615" t="s">
        <v>8326</v>
      </c>
      <c r="G2615" s="17" t="s">
        <v>480</v>
      </c>
      <c r="H2615" t="s">
        <v>253</v>
      </c>
      <c r="I2615" t="s">
        <v>43</v>
      </c>
      <c r="J2615" t="s">
        <v>8</v>
      </c>
      <c r="K2615" t="s">
        <v>102</v>
      </c>
      <c r="L2615" t="s">
        <v>477</v>
      </c>
      <c r="M2615" t="s">
        <v>358</v>
      </c>
      <c r="N2615">
        <v>0</v>
      </c>
      <c r="O2615" t="s">
        <v>47</v>
      </c>
      <c r="P2615" t="s">
        <v>822</v>
      </c>
      <c r="Q2615" t="s">
        <v>48</v>
      </c>
      <c r="R2615" t="s">
        <v>63</v>
      </c>
      <c r="S2615" t="s">
        <v>64</v>
      </c>
      <c r="T2615" t="s">
        <v>51</v>
      </c>
      <c r="U2615" t="s">
        <v>96</v>
      </c>
      <c r="V2615">
        <v>1</v>
      </c>
      <c r="W2615" s="1">
        <v>682.5</v>
      </c>
      <c r="X2615">
        <v>0</v>
      </c>
      <c r="Y2615">
        <v>5</v>
      </c>
      <c r="Z2615">
        <v>5</v>
      </c>
      <c r="AA2615">
        <v>1</v>
      </c>
      <c r="AB2615" s="2">
        <v>0</v>
      </c>
      <c r="AC2615" s="1">
        <v>0</v>
      </c>
      <c r="AD2615" s="7">
        <v>43532</v>
      </c>
      <c r="AE2615" s="7">
        <v>43535</v>
      </c>
      <c r="AF2615">
        <v>1</v>
      </c>
      <c r="AG2615" t="s">
        <v>53</v>
      </c>
      <c r="AH2615" s="2">
        <v>0</v>
      </c>
      <c r="AI2615" s="1">
        <v>0</v>
      </c>
      <c r="AJ2615" s="1">
        <v>0</v>
      </c>
      <c r="AK2615" s="60" t="str">
        <f>+IF(Tabla1[[#This Row],[REQUEST_TY]]="SR MANTENIMIENTO CORRECTIVO", "EMERGENCIA", "OTROS")</f>
        <v>OTROS</v>
      </c>
      <c r="AL2615" s="6" t="str">
        <f>+_xlfn.IFS(Tabla1[[#This Row],[Veces obj]]&lt;=1,"0-1",Tabla1[[#This Row],[Veces obj]]&lt;=2,"1-2",Tabla1[[#This Row],[Veces obj]]&lt;=3,"2-3",TRUE,"&gt;3")</f>
        <v>0-1</v>
      </c>
      <c r="AM2615" s="60" t="str">
        <f>+_xlfn.IFS(MONTH(Tabla1[[#This Row],[MES]])&lt;=3,"Q1",MONTH(Tabla1[[#This Row],[MES]])&lt;=6,"Q2",MONTH(Tabla1[[#This Row],[MES]])&lt;=9,"Q3",TRUE,"Q4")</f>
        <v>Q1</v>
      </c>
      <c r="AN2615" s="15" t="str">
        <f>+IFERROR(VLOOKUP(Tabla1[[#This Row],[CUENTA]],CTAS[],2,0),"OTROS")</f>
        <v>OTROS</v>
      </c>
      <c r="AP2615" s="15" t="str">
        <f>+IFERROR(VLOOKUP(Tabla1[[#This Row],[EMPLEADO]],IS[],3,0),"OTROS")</f>
        <v>OTROS</v>
      </c>
      <c r="AQ2615" s="15" t="str">
        <f>+IFERROR(VLOOKUP(Tabla1[[#This Row],[EMPLEADO]],IS[[NÓMINA]:[INGENIERO]],2,0),"OTROS")</f>
        <v>OTROS</v>
      </c>
    </row>
    <row r="2616" spans="1:43" x14ac:dyDescent="0.25">
      <c r="A2616" t="s">
        <v>7477</v>
      </c>
      <c r="B2616">
        <v>1</v>
      </c>
      <c r="C2616" t="s">
        <v>8327</v>
      </c>
      <c r="D2616" t="s">
        <v>3346</v>
      </c>
      <c r="E2616" t="s">
        <v>98</v>
      </c>
      <c r="F2616" t="s">
        <v>8328</v>
      </c>
      <c r="G2616" s="17" t="s">
        <v>476</v>
      </c>
      <c r="H2616" t="s">
        <v>253</v>
      </c>
      <c r="I2616" t="s">
        <v>43</v>
      </c>
      <c r="J2616" t="s">
        <v>8</v>
      </c>
      <c r="K2616" t="s">
        <v>102</v>
      </c>
      <c r="L2616" t="s">
        <v>477</v>
      </c>
      <c r="M2616" t="s">
        <v>358</v>
      </c>
      <c r="N2616">
        <v>0</v>
      </c>
      <c r="O2616" t="s">
        <v>47</v>
      </c>
      <c r="P2616" t="s">
        <v>822</v>
      </c>
      <c r="Q2616" t="s">
        <v>48</v>
      </c>
      <c r="R2616" t="s">
        <v>63</v>
      </c>
      <c r="S2616" t="s">
        <v>64</v>
      </c>
      <c r="T2616" t="s">
        <v>51</v>
      </c>
      <c r="U2616" t="s">
        <v>96</v>
      </c>
      <c r="V2616">
        <v>1</v>
      </c>
      <c r="W2616" s="1">
        <v>682.5</v>
      </c>
      <c r="X2616">
        <v>0</v>
      </c>
      <c r="Y2616">
        <v>5</v>
      </c>
      <c r="Z2616">
        <v>5</v>
      </c>
      <c r="AA2616">
        <v>1</v>
      </c>
      <c r="AB2616" s="2">
        <v>0</v>
      </c>
      <c r="AC2616" s="1">
        <v>0</v>
      </c>
      <c r="AD2616" s="7">
        <v>43532</v>
      </c>
      <c r="AE2616" s="7">
        <v>43532</v>
      </c>
      <c r="AF2616">
        <v>0</v>
      </c>
      <c r="AG2616" t="s">
        <v>53</v>
      </c>
      <c r="AH2616" s="2">
        <v>0</v>
      </c>
      <c r="AI2616" s="1">
        <v>0</v>
      </c>
      <c r="AJ2616" s="1">
        <v>0</v>
      </c>
      <c r="AK2616" s="60" t="str">
        <f>+IF(Tabla1[[#This Row],[REQUEST_TY]]="SR MANTENIMIENTO CORRECTIVO", "EMERGENCIA", "OTROS")</f>
        <v>OTROS</v>
      </c>
      <c r="AL2616" s="6" t="str">
        <f>+_xlfn.IFS(Tabla1[[#This Row],[Veces obj]]&lt;=1,"0-1",Tabla1[[#This Row],[Veces obj]]&lt;=2,"1-2",Tabla1[[#This Row],[Veces obj]]&lt;=3,"2-3",TRUE,"&gt;3")</f>
        <v>0-1</v>
      </c>
      <c r="AM2616" s="60" t="str">
        <f>+_xlfn.IFS(MONTH(Tabla1[[#This Row],[MES]])&lt;=3,"Q1",MONTH(Tabla1[[#This Row],[MES]])&lt;=6,"Q2",MONTH(Tabla1[[#This Row],[MES]])&lt;=9,"Q3",TRUE,"Q4")</f>
        <v>Q1</v>
      </c>
      <c r="AN2616" s="15" t="str">
        <f>+IFERROR(VLOOKUP(Tabla1[[#This Row],[CUENTA]],CTAS[],2,0),"OTROS")</f>
        <v>OTROS</v>
      </c>
      <c r="AP2616" s="15" t="str">
        <f>+IFERROR(VLOOKUP(Tabla1[[#This Row],[EMPLEADO]],IS[],3,0),"OTROS")</f>
        <v>OTROS</v>
      </c>
      <c r="AQ2616" s="15" t="str">
        <f>+IFERROR(VLOOKUP(Tabla1[[#This Row],[EMPLEADO]],IS[[NÓMINA]:[INGENIERO]],2,0),"OTROS")</f>
        <v>OTROS</v>
      </c>
    </row>
    <row r="2617" spans="1:43" x14ac:dyDescent="0.25">
      <c r="A2617" t="s">
        <v>7477</v>
      </c>
      <c r="B2617">
        <v>1</v>
      </c>
      <c r="C2617" t="s">
        <v>8329</v>
      </c>
      <c r="D2617" t="s">
        <v>3346</v>
      </c>
      <c r="E2617" t="s">
        <v>725</v>
      </c>
      <c r="F2617" t="s">
        <v>8330</v>
      </c>
      <c r="G2617" s="17" t="s">
        <v>2097</v>
      </c>
      <c r="H2617" t="s">
        <v>253</v>
      </c>
      <c r="I2617" t="s">
        <v>43</v>
      </c>
      <c r="J2617" t="s">
        <v>8</v>
      </c>
      <c r="K2617" t="s">
        <v>102</v>
      </c>
      <c r="L2617" t="s">
        <v>477</v>
      </c>
      <c r="M2617" t="s">
        <v>358</v>
      </c>
      <c r="N2617">
        <v>0</v>
      </c>
      <c r="O2617" t="s">
        <v>47</v>
      </c>
      <c r="P2617" t="s">
        <v>822</v>
      </c>
      <c r="Q2617" t="s">
        <v>48</v>
      </c>
      <c r="R2617" t="s">
        <v>223</v>
      </c>
      <c r="S2617" t="s">
        <v>139</v>
      </c>
      <c r="T2617" t="s">
        <v>51</v>
      </c>
      <c r="U2617" t="s">
        <v>353</v>
      </c>
      <c r="V2617">
        <v>1</v>
      </c>
      <c r="W2617" s="1">
        <v>786.50000000000011</v>
      </c>
      <c r="X2617">
        <v>0</v>
      </c>
      <c r="Y2617">
        <v>4</v>
      </c>
      <c r="Z2617">
        <v>4</v>
      </c>
      <c r="AA2617">
        <v>1</v>
      </c>
      <c r="AB2617" s="2">
        <v>0</v>
      </c>
      <c r="AC2617" s="1">
        <v>0</v>
      </c>
      <c r="AD2617" s="7">
        <v>43532</v>
      </c>
      <c r="AE2617" s="7">
        <v>43532</v>
      </c>
      <c r="AF2617">
        <v>0</v>
      </c>
      <c r="AG2617" t="s">
        <v>53</v>
      </c>
      <c r="AH2617" s="2">
        <v>0</v>
      </c>
      <c r="AI2617" s="1">
        <v>0</v>
      </c>
      <c r="AJ2617" s="1">
        <v>0</v>
      </c>
      <c r="AK2617" s="60" t="str">
        <f>+IF(Tabla1[[#This Row],[REQUEST_TY]]="SR MANTENIMIENTO CORRECTIVO", "EMERGENCIA", "OTROS")</f>
        <v>OTROS</v>
      </c>
      <c r="AL2617" s="6" t="str">
        <f>+_xlfn.IFS(Tabla1[[#This Row],[Veces obj]]&lt;=1,"0-1",Tabla1[[#This Row],[Veces obj]]&lt;=2,"1-2",Tabla1[[#This Row],[Veces obj]]&lt;=3,"2-3",TRUE,"&gt;3")</f>
        <v>0-1</v>
      </c>
      <c r="AM2617" s="60" t="str">
        <f>+_xlfn.IFS(MONTH(Tabla1[[#This Row],[MES]])&lt;=3,"Q1",MONTH(Tabla1[[#This Row],[MES]])&lt;=6,"Q2",MONTH(Tabla1[[#This Row],[MES]])&lt;=9,"Q3",TRUE,"Q4")</f>
        <v>Q1</v>
      </c>
      <c r="AN2617" s="15" t="str">
        <f>+IFERROR(VLOOKUP(Tabla1[[#This Row],[CUENTA]],CTAS[],2,0),"OTROS")</f>
        <v>OTROS</v>
      </c>
      <c r="AP2617" s="15" t="str">
        <f>+IFERROR(VLOOKUP(Tabla1[[#This Row],[EMPLEADO]],IS[],3,0),"OTROS")</f>
        <v>OTROS</v>
      </c>
      <c r="AQ2617" s="15" t="str">
        <f>+IFERROR(VLOOKUP(Tabla1[[#This Row],[EMPLEADO]],IS[[NÓMINA]:[INGENIERO]],2,0),"OTROS")</f>
        <v>OTROS</v>
      </c>
    </row>
    <row r="2618" spans="1:43" x14ac:dyDescent="0.25">
      <c r="A2618" t="s">
        <v>7477</v>
      </c>
      <c r="B2618">
        <v>1</v>
      </c>
      <c r="C2618" t="s">
        <v>8331</v>
      </c>
      <c r="D2618" t="s">
        <v>3346</v>
      </c>
      <c r="E2618" t="s">
        <v>332</v>
      </c>
      <c r="F2618" t="s">
        <v>8332</v>
      </c>
      <c r="G2618" s="17" t="s">
        <v>2143</v>
      </c>
      <c r="H2618" t="s">
        <v>253</v>
      </c>
      <c r="I2618" t="s">
        <v>43</v>
      </c>
      <c r="J2618" t="s">
        <v>8</v>
      </c>
      <c r="K2618" t="s">
        <v>102</v>
      </c>
      <c r="L2618" t="s">
        <v>477</v>
      </c>
      <c r="M2618" t="s">
        <v>358</v>
      </c>
      <c r="N2618">
        <v>0</v>
      </c>
      <c r="O2618" t="s">
        <v>47</v>
      </c>
      <c r="P2618" t="s">
        <v>822</v>
      </c>
      <c r="Q2618" t="s">
        <v>48</v>
      </c>
      <c r="R2618" t="s">
        <v>317</v>
      </c>
      <c r="S2618" t="s">
        <v>318</v>
      </c>
      <c r="T2618" t="s">
        <v>51</v>
      </c>
      <c r="U2618" t="s">
        <v>353</v>
      </c>
      <c r="V2618">
        <v>1</v>
      </c>
      <c r="W2618" s="1">
        <v>786.50000000000011</v>
      </c>
      <c r="X2618">
        <v>0</v>
      </c>
      <c r="Y2618">
        <v>4</v>
      </c>
      <c r="Z2618">
        <v>4</v>
      </c>
      <c r="AA2618">
        <v>1</v>
      </c>
      <c r="AB2618" s="2">
        <v>0</v>
      </c>
      <c r="AC2618" s="1">
        <v>0</v>
      </c>
      <c r="AD2618" s="7">
        <v>43532</v>
      </c>
      <c r="AE2618" s="7">
        <v>43532</v>
      </c>
      <c r="AF2618">
        <v>0</v>
      </c>
      <c r="AG2618" t="s">
        <v>53</v>
      </c>
      <c r="AH2618" s="2">
        <v>0</v>
      </c>
      <c r="AI2618" s="1">
        <v>0</v>
      </c>
      <c r="AJ2618" s="1">
        <v>0</v>
      </c>
      <c r="AK2618" s="60" t="str">
        <f>+IF(Tabla1[[#This Row],[REQUEST_TY]]="SR MANTENIMIENTO CORRECTIVO", "EMERGENCIA", "OTROS")</f>
        <v>OTROS</v>
      </c>
      <c r="AL2618" s="6" t="str">
        <f>+_xlfn.IFS(Tabla1[[#This Row],[Veces obj]]&lt;=1,"0-1",Tabla1[[#This Row],[Veces obj]]&lt;=2,"1-2",Tabla1[[#This Row],[Veces obj]]&lt;=3,"2-3",TRUE,"&gt;3")</f>
        <v>0-1</v>
      </c>
      <c r="AM2618" s="60" t="str">
        <f>+_xlfn.IFS(MONTH(Tabla1[[#This Row],[MES]])&lt;=3,"Q1",MONTH(Tabla1[[#This Row],[MES]])&lt;=6,"Q2",MONTH(Tabla1[[#This Row],[MES]])&lt;=9,"Q3",TRUE,"Q4")</f>
        <v>Q1</v>
      </c>
      <c r="AN2618" s="15" t="str">
        <f>+IFERROR(VLOOKUP(Tabla1[[#This Row],[CUENTA]],CTAS[],2,0),"OTROS")</f>
        <v>OTROS</v>
      </c>
      <c r="AP2618" s="15" t="str">
        <f>+IFERROR(VLOOKUP(Tabla1[[#This Row],[EMPLEADO]],IS[],3,0),"OTROS")</f>
        <v>OTROS</v>
      </c>
      <c r="AQ2618" s="15" t="str">
        <f>+IFERROR(VLOOKUP(Tabla1[[#This Row],[EMPLEADO]],IS[[NÓMINA]:[INGENIERO]],2,0),"OTROS")</f>
        <v>OTROS</v>
      </c>
    </row>
    <row r="2619" spans="1:43" x14ac:dyDescent="0.25">
      <c r="A2619" t="s">
        <v>7477</v>
      </c>
      <c r="B2619">
        <v>1</v>
      </c>
      <c r="C2619" t="s">
        <v>8333</v>
      </c>
      <c r="D2619" t="s">
        <v>38</v>
      </c>
      <c r="E2619" t="s">
        <v>552</v>
      </c>
      <c r="F2619" t="s">
        <v>8334</v>
      </c>
      <c r="G2619" s="17" t="s">
        <v>8335</v>
      </c>
      <c r="H2619" t="s">
        <v>79</v>
      </c>
      <c r="I2619" t="s">
        <v>43</v>
      </c>
      <c r="J2619" t="s">
        <v>8</v>
      </c>
      <c r="K2619" t="s">
        <v>3310</v>
      </c>
      <c r="L2619" t="s">
        <v>3311</v>
      </c>
      <c r="M2619" t="s">
        <v>1482</v>
      </c>
      <c r="N2619">
        <v>0</v>
      </c>
      <c r="O2619" t="s">
        <v>47</v>
      </c>
      <c r="P2619">
        <v>190</v>
      </c>
      <c r="Q2619" t="s">
        <v>48</v>
      </c>
      <c r="R2619" t="s">
        <v>95</v>
      </c>
      <c r="S2619" t="s">
        <v>64</v>
      </c>
      <c r="T2619" t="s">
        <v>51</v>
      </c>
      <c r="U2619" t="s">
        <v>96</v>
      </c>
      <c r="V2619">
        <v>1.1000000000000001</v>
      </c>
      <c r="W2619" s="1">
        <v>1501.5000000000002</v>
      </c>
      <c r="X2619">
        <v>1</v>
      </c>
      <c r="Y2619">
        <v>2.5</v>
      </c>
      <c r="Z2619">
        <v>5</v>
      </c>
      <c r="AA2619">
        <v>0.5</v>
      </c>
      <c r="AB2619" s="2">
        <v>0</v>
      </c>
      <c r="AC2619" s="1">
        <v>0</v>
      </c>
      <c r="AD2619" s="7">
        <v>43535</v>
      </c>
      <c r="AE2619" s="7">
        <v>43535</v>
      </c>
      <c r="AF2619">
        <v>0</v>
      </c>
      <c r="AG2619" t="s">
        <v>53</v>
      </c>
      <c r="AH2619" s="2">
        <v>0</v>
      </c>
      <c r="AI2619" s="1">
        <v>0</v>
      </c>
      <c r="AJ2619" s="1">
        <v>0</v>
      </c>
      <c r="AK2619" s="60" t="str">
        <f>+IF(Tabla1[[#This Row],[REQUEST_TY]]="SR MANTENIMIENTO CORRECTIVO", "EMERGENCIA", "OTROS")</f>
        <v>EMERGENCIA</v>
      </c>
      <c r="AL2619" s="6" t="str">
        <f>+_xlfn.IFS(Tabla1[[#This Row],[Veces obj]]&lt;=1,"0-1",Tabla1[[#This Row],[Veces obj]]&lt;=2,"1-2",Tabla1[[#This Row],[Veces obj]]&lt;=3,"2-3",TRUE,"&gt;3")</f>
        <v>0-1</v>
      </c>
      <c r="AM2619" s="60" t="str">
        <f>+_xlfn.IFS(MONTH(Tabla1[[#This Row],[MES]])&lt;=3,"Q1",MONTH(Tabla1[[#This Row],[MES]])&lt;=6,"Q2",MONTH(Tabla1[[#This Row],[MES]])&lt;=9,"Q3",TRUE,"Q4")</f>
        <v>Q1</v>
      </c>
      <c r="AN2619" s="15" t="str">
        <f>+IFERROR(VLOOKUP(Tabla1[[#This Row],[CUENTA]],CTAS[],2,0),"OTROS")</f>
        <v>OTROS</v>
      </c>
      <c r="AP2619" s="15" t="str">
        <f>+IFERROR(VLOOKUP(Tabla1[[#This Row],[EMPLEADO]],IS[],3,0),"OTROS")</f>
        <v>OTROS</v>
      </c>
      <c r="AQ2619" s="15" t="str">
        <f>+IFERROR(VLOOKUP(Tabla1[[#This Row],[EMPLEADO]],IS[[NÓMINA]:[INGENIERO]],2,0),"OTROS")</f>
        <v>OTROS</v>
      </c>
    </row>
    <row r="2620" spans="1:43" x14ac:dyDescent="0.25">
      <c r="A2620" t="s">
        <v>7477</v>
      </c>
      <c r="B2620">
        <v>1</v>
      </c>
      <c r="C2620" t="s">
        <v>8336</v>
      </c>
      <c r="D2620" t="s">
        <v>38</v>
      </c>
      <c r="E2620" t="s">
        <v>373</v>
      </c>
      <c r="F2620" t="s">
        <v>8337</v>
      </c>
      <c r="G2620" s="17" t="s">
        <v>8338</v>
      </c>
      <c r="H2620" t="s">
        <v>58</v>
      </c>
      <c r="I2620" t="s">
        <v>43</v>
      </c>
      <c r="J2620" t="s">
        <v>8</v>
      </c>
      <c r="K2620" t="s">
        <v>102</v>
      </c>
      <c r="L2620" t="s">
        <v>8339</v>
      </c>
      <c r="M2620" t="s">
        <v>61</v>
      </c>
      <c r="N2620">
        <v>0</v>
      </c>
      <c r="O2620" t="s">
        <v>47</v>
      </c>
      <c r="P2620">
        <v>479</v>
      </c>
      <c r="Q2620" t="s">
        <v>48</v>
      </c>
      <c r="R2620" t="s">
        <v>153</v>
      </c>
      <c r="S2620" t="s">
        <v>50</v>
      </c>
      <c r="T2620" t="s">
        <v>51</v>
      </c>
      <c r="U2620" t="s">
        <v>52</v>
      </c>
      <c r="V2620">
        <v>1.05</v>
      </c>
      <c r="W2620" s="1">
        <v>750.75000000000011</v>
      </c>
      <c r="X2620">
        <v>1</v>
      </c>
      <c r="Y2620">
        <v>3.5</v>
      </c>
      <c r="Z2620">
        <v>5</v>
      </c>
      <c r="AA2620">
        <v>0.7</v>
      </c>
      <c r="AB2620" s="2">
        <v>0</v>
      </c>
      <c r="AC2620" s="1">
        <v>0</v>
      </c>
      <c r="AD2620" s="7">
        <v>43532</v>
      </c>
      <c r="AE2620" s="7">
        <v>43532</v>
      </c>
      <c r="AF2620">
        <v>0</v>
      </c>
      <c r="AG2620" t="s">
        <v>53</v>
      </c>
      <c r="AH2620" s="2">
        <v>0</v>
      </c>
      <c r="AI2620" s="1">
        <v>0</v>
      </c>
      <c r="AJ2620" s="1">
        <v>0</v>
      </c>
      <c r="AK2620" s="60" t="str">
        <f>+IF(Tabla1[[#This Row],[REQUEST_TY]]="SR MANTENIMIENTO CORRECTIVO", "EMERGENCIA", "OTROS")</f>
        <v>EMERGENCIA</v>
      </c>
      <c r="AL2620" s="6" t="str">
        <f>+_xlfn.IFS(Tabla1[[#This Row],[Veces obj]]&lt;=1,"0-1",Tabla1[[#This Row],[Veces obj]]&lt;=2,"1-2",Tabla1[[#This Row],[Veces obj]]&lt;=3,"2-3",TRUE,"&gt;3")</f>
        <v>0-1</v>
      </c>
      <c r="AM2620" s="60" t="str">
        <f>+_xlfn.IFS(MONTH(Tabla1[[#This Row],[MES]])&lt;=3,"Q1",MONTH(Tabla1[[#This Row],[MES]])&lt;=6,"Q2",MONTH(Tabla1[[#This Row],[MES]])&lt;=9,"Q3",TRUE,"Q4")</f>
        <v>Q1</v>
      </c>
      <c r="AN2620" s="15" t="str">
        <f>+IFERROR(VLOOKUP(Tabla1[[#This Row],[CUENTA]],CTAS[],2,0),"OTROS")</f>
        <v>OTROS</v>
      </c>
      <c r="AP2620" s="15" t="str">
        <f>+IFERROR(VLOOKUP(Tabla1[[#This Row],[EMPLEADO]],IS[],3,0),"OTROS")</f>
        <v>OTROS</v>
      </c>
      <c r="AQ2620" s="15" t="str">
        <f>+IFERROR(VLOOKUP(Tabla1[[#This Row],[EMPLEADO]],IS[[NÓMINA]:[INGENIERO]],2,0),"OTROS")</f>
        <v>OTROS</v>
      </c>
    </row>
    <row r="2621" spans="1:43" x14ac:dyDescent="0.25">
      <c r="A2621" t="s">
        <v>7477</v>
      </c>
      <c r="B2621">
        <v>1</v>
      </c>
      <c r="C2621" t="s">
        <v>8340</v>
      </c>
      <c r="D2621" t="s">
        <v>3370</v>
      </c>
      <c r="E2621" t="s">
        <v>789</v>
      </c>
      <c r="F2621" t="s">
        <v>8341</v>
      </c>
      <c r="G2621" s="17" t="s">
        <v>8342</v>
      </c>
      <c r="H2621" t="s">
        <v>101</v>
      </c>
      <c r="I2621" t="s">
        <v>43</v>
      </c>
      <c r="J2621" t="s">
        <v>8</v>
      </c>
      <c r="K2621" t="s">
        <v>7790</v>
      </c>
      <c r="L2621" t="s">
        <v>8343</v>
      </c>
      <c r="M2621" t="s">
        <v>3803</v>
      </c>
      <c r="N2621">
        <v>0</v>
      </c>
      <c r="O2621" t="s">
        <v>105</v>
      </c>
      <c r="P2621" t="s">
        <v>822</v>
      </c>
      <c r="Q2621" t="s">
        <v>48</v>
      </c>
      <c r="R2621" t="s">
        <v>242</v>
      </c>
      <c r="S2621" t="s">
        <v>64</v>
      </c>
      <c r="T2621" t="s">
        <v>51</v>
      </c>
      <c r="U2621" t="s">
        <v>96</v>
      </c>
      <c r="V2621">
        <v>1</v>
      </c>
      <c r="W2621" s="1">
        <v>982.5</v>
      </c>
      <c r="X2621">
        <v>0</v>
      </c>
      <c r="Y2621">
        <v>5</v>
      </c>
      <c r="Z2621">
        <v>5</v>
      </c>
      <c r="AA2621">
        <v>1</v>
      </c>
      <c r="AB2621" s="2">
        <v>0</v>
      </c>
      <c r="AC2621" s="1">
        <v>0</v>
      </c>
      <c r="AD2621" s="7">
        <v>43532</v>
      </c>
      <c r="AE2621" s="7">
        <v>43532</v>
      </c>
      <c r="AF2621">
        <v>0</v>
      </c>
      <c r="AG2621" t="s">
        <v>53</v>
      </c>
      <c r="AH2621" s="2">
        <v>0</v>
      </c>
      <c r="AI2621" s="1">
        <v>0</v>
      </c>
      <c r="AJ2621" s="1">
        <v>0</v>
      </c>
      <c r="AK2621" s="60" t="str">
        <f>+IF(Tabla1[[#This Row],[REQUEST_TY]]="SR MANTENIMIENTO CORRECTIVO", "EMERGENCIA", "OTROS")</f>
        <v>OTROS</v>
      </c>
      <c r="AL2621" s="6" t="str">
        <f>+_xlfn.IFS(Tabla1[[#This Row],[Veces obj]]&lt;=1,"0-1",Tabla1[[#This Row],[Veces obj]]&lt;=2,"1-2",Tabla1[[#This Row],[Veces obj]]&lt;=3,"2-3",TRUE,"&gt;3")</f>
        <v>0-1</v>
      </c>
      <c r="AM2621" s="60" t="str">
        <f>+_xlfn.IFS(MONTH(Tabla1[[#This Row],[MES]])&lt;=3,"Q1",MONTH(Tabla1[[#This Row],[MES]])&lt;=6,"Q2",MONTH(Tabla1[[#This Row],[MES]])&lt;=9,"Q3",TRUE,"Q4")</f>
        <v>Q1</v>
      </c>
      <c r="AN2621" s="15" t="str">
        <f>+IFERROR(VLOOKUP(Tabla1[[#This Row],[CUENTA]],CTAS[],2,0),"OTROS")</f>
        <v>OTROS</v>
      </c>
      <c r="AP2621" s="15" t="str">
        <f>+IFERROR(VLOOKUP(Tabla1[[#This Row],[EMPLEADO]],IS[],3,0),"OTROS")</f>
        <v>OTROS</v>
      </c>
      <c r="AQ2621" s="15" t="str">
        <f>+IFERROR(VLOOKUP(Tabla1[[#This Row],[EMPLEADO]],IS[[NÓMINA]:[INGENIERO]],2,0),"OTROS")</f>
        <v>OTROS</v>
      </c>
    </row>
    <row r="2622" spans="1:43" x14ac:dyDescent="0.25">
      <c r="A2622" t="s">
        <v>7477</v>
      </c>
      <c r="B2622">
        <v>1</v>
      </c>
      <c r="C2622" t="s">
        <v>8344</v>
      </c>
      <c r="D2622" t="s">
        <v>38</v>
      </c>
      <c r="E2622" t="s">
        <v>133</v>
      </c>
      <c r="F2622" t="s">
        <v>8345</v>
      </c>
      <c r="G2622" s="17" t="s">
        <v>1898</v>
      </c>
      <c r="H2622" t="s">
        <v>106</v>
      </c>
      <c r="I2622" t="s">
        <v>43</v>
      </c>
      <c r="J2622" t="s">
        <v>8</v>
      </c>
      <c r="K2622" t="s">
        <v>59</v>
      </c>
      <c r="L2622" t="s">
        <v>315</v>
      </c>
      <c r="M2622" t="s">
        <v>316</v>
      </c>
      <c r="N2622">
        <v>0</v>
      </c>
      <c r="O2622" t="s">
        <v>47</v>
      </c>
      <c r="P2622">
        <v>10</v>
      </c>
      <c r="Q2622" t="s">
        <v>194</v>
      </c>
      <c r="R2622" t="s">
        <v>138</v>
      </c>
      <c r="S2622" t="s">
        <v>139</v>
      </c>
      <c r="T2622" t="s">
        <v>51</v>
      </c>
      <c r="U2622" t="s">
        <v>224</v>
      </c>
      <c r="V2622">
        <v>0.8</v>
      </c>
      <c r="W2622" s="1">
        <v>1258.4000000000003</v>
      </c>
      <c r="X2622">
        <v>1</v>
      </c>
      <c r="Y2622">
        <v>3.13</v>
      </c>
      <c r="Z2622">
        <v>4</v>
      </c>
      <c r="AA2622">
        <v>0.78249999999999997</v>
      </c>
      <c r="AB2622" s="2">
        <v>0</v>
      </c>
      <c r="AC2622" s="1">
        <v>0</v>
      </c>
      <c r="AD2622" s="7">
        <v>43532</v>
      </c>
      <c r="AE2622" s="7">
        <v>43532</v>
      </c>
      <c r="AF2622">
        <v>0</v>
      </c>
      <c r="AG2622" t="s">
        <v>53</v>
      </c>
      <c r="AH2622" s="2">
        <v>0</v>
      </c>
      <c r="AI2622" s="1">
        <v>0</v>
      </c>
      <c r="AJ2622" s="1">
        <v>0</v>
      </c>
      <c r="AK2622" s="60" t="str">
        <f>+IF(Tabla1[[#This Row],[REQUEST_TY]]="SR MANTENIMIENTO CORRECTIVO", "EMERGENCIA", "OTROS")</f>
        <v>EMERGENCIA</v>
      </c>
      <c r="AL2622" s="6" t="str">
        <f>+_xlfn.IFS(Tabla1[[#This Row],[Veces obj]]&lt;=1,"0-1",Tabla1[[#This Row],[Veces obj]]&lt;=2,"1-2",Tabla1[[#This Row],[Veces obj]]&lt;=3,"2-3",TRUE,"&gt;3")</f>
        <v>0-1</v>
      </c>
      <c r="AM2622" s="60" t="str">
        <f>+_xlfn.IFS(MONTH(Tabla1[[#This Row],[MES]])&lt;=3,"Q1",MONTH(Tabla1[[#This Row],[MES]])&lt;=6,"Q2",MONTH(Tabla1[[#This Row],[MES]])&lt;=9,"Q3",TRUE,"Q4")</f>
        <v>Q1</v>
      </c>
      <c r="AN2622" s="15" t="str">
        <f>+IFERROR(VLOOKUP(Tabla1[[#This Row],[CUENTA]],CTAS[],2,0),"OTROS")</f>
        <v>OTROS</v>
      </c>
      <c r="AP2622" s="15" t="str">
        <f>+IFERROR(VLOOKUP(Tabla1[[#This Row],[EMPLEADO]],IS[],3,0),"OTROS")</f>
        <v>OTROS</v>
      </c>
      <c r="AQ2622" s="15" t="str">
        <f>+IFERROR(VLOOKUP(Tabla1[[#This Row],[EMPLEADO]],IS[[NÓMINA]:[INGENIERO]],2,0),"OTROS")</f>
        <v>OTROS</v>
      </c>
    </row>
    <row r="2623" spans="1:43" x14ac:dyDescent="0.25">
      <c r="A2623" t="s">
        <v>7477</v>
      </c>
      <c r="B2623">
        <v>1</v>
      </c>
      <c r="C2623" t="s">
        <v>8346</v>
      </c>
      <c r="D2623" t="s">
        <v>38</v>
      </c>
      <c r="E2623" t="s">
        <v>3400</v>
      </c>
      <c r="F2623" t="s">
        <v>8347</v>
      </c>
      <c r="G2623" s="17" t="s">
        <v>7866</v>
      </c>
      <c r="H2623" t="s">
        <v>471</v>
      </c>
      <c r="I2623" t="s">
        <v>43</v>
      </c>
      <c r="J2623" t="s">
        <v>8</v>
      </c>
      <c r="K2623" t="s">
        <v>1969</v>
      </c>
      <c r="L2623" t="s">
        <v>7867</v>
      </c>
      <c r="M2623" t="s">
        <v>46</v>
      </c>
      <c r="N2623">
        <v>0</v>
      </c>
      <c r="O2623" t="s">
        <v>47</v>
      </c>
      <c r="P2623">
        <v>4</v>
      </c>
      <c r="Q2623" t="s">
        <v>207</v>
      </c>
      <c r="R2623" t="s">
        <v>74</v>
      </c>
      <c r="S2623" t="s">
        <v>50</v>
      </c>
      <c r="T2623" t="s">
        <v>51</v>
      </c>
      <c r="U2623" t="s">
        <v>486</v>
      </c>
      <c r="V2623">
        <v>0</v>
      </c>
      <c r="W2623" s="1">
        <v>0</v>
      </c>
      <c r="X2623">
        <v>1</v>
      </c>
      <c r="Y2623">
        <v>1</v>
      </c>
      <c r="Z2623">
        <v>5</v>
      </c>
      <c r="AA2623">
        <v>0.2</v>
      </c>
      <c r="AB2623" s="2">
        <v>0</v>
      </c>
      <c r="AC2623" s="1">
        <v>0</v>
      </c>
      <c r="AD2623" s="7">
        <v>43532</v>
      </c>
      <c r="AE2623" s="7">
        <v>43532</v>
      </c>
      <c r="AF2623">
        <v>0</v>
      </c>
      <c r="AG2623" t="s">
        <v>53</v>
      </c>
      <c r="AH2623" s="2">
        <v>0</v>
      </c>
      <c r="AI2623" s="1">
        <v>0</v>
      </c>
      <c r="AJ2623" s="1">
        <v>0</v>
      </c>
      <c r="AK2623" s="60" t="str">
        <f>+IF(Tabla1[[#This Row],[REQUEST_TY]]="SR MANTENIMIENTO CORRECTIVO", "EMERGENCIA", "OTROS")</f>
        <v>EMERGENCIA</v>
      </c>
      <c r="AL2623" s="6" t="str">
        <f>+_xlfn.IFS(Tabla1[[#This Row],[Veces obj]]&lt;=1,"0-1",Tabla1[[#This Row],[Veces obj]]&lt;=2,"1-2",Tabla1[[#This Row],[Veces obj]]&lt;=3,"2-3",TRUE,"&gt;3")</f>
        <v>0-1</v>
      </c>
      <c r="AM2623" s="60" t="str">
        <f>+_xlfn.IFS(MONTH(Tabla1[[#This Row],[MES]])&lt;=3,"Q1",MONTH(Tabla1[[#This Row],[MES]])&lt;=6,"Q2",MONTH(Tabla1[[#This Row],[MES]])&lt;=9,"Q3",TRUE,"Q4")</f>
        <v>Q1</v>
      </c>
      <c r="AN2623" s="15" t="str">
        <f>+IFERROR(VLOOKUP(Tabla1[[#This Row],[CUENTA]],CTAS[],2,0),"OTROS")</f>
        <v>OTROS</v>
      </c>
      <c r="AP2623" s="15" t="str">
        <f>+IFERROR(VLOOKUP(Tabla1[[#This Row],[EMPLEADO]],IS[],3,0),"OTROS")</f>
        <v>OTROS</v>
      </c>
      <c r="AQ2623" s="15" t="str">
        <f>+IFERROR(VLOOKUP(Tabla1[[#This Row],[EMPLEADO]],IS[[NÓMINA]:[INGENIERO]],2,0),"OTROS")</f>
        <v>OTROS</v>
      </c>
    </row>
    <row r="2624" spans="1:43" x14ac:dyDescent="0.25">
      <c r="A2624" t="s">
        <v>7477</v>
      </c>
      <c r="B2624">
        <v>1</v>
      </c>
      <c r="C2624" t="s">
        <v>8348</v>
      </c>
      <c r="D2624" t="s">
        <v>38</v>
      </c>
      <c r="E2624" t="s">
        <v>55</v>
      </c>
      <c r="F2624" t="s">
        <v>8349</v>
      </c>
      <c r="G2624" s="17" t="s">
        <v>756</v>
      </c>
      <c r="H2624" t="s">
        <v>915</v>
      </c>
      <c r="I2624" t="s">
        <v>43</v>
      </c>
      <c r="J2624" t="s">
        <v>8</v>
      </c>
      <c r="K2624" t="s">
        <v>102</v>
      </c>
      <c r="L2624" t="s">
        <v>376</v>
      </c>
      <c r="M2624" t="s">
        <v>310</v>
      </c>
      <c r="N2624">
        <v>0</v>
      </c>
      <c r="O2624" t="s">
        <v>47</v>
      </c>
      <c r="P2624">
        <v>1</v>
      </c>
      <c r="Q2624" t="s">
        <v>388</v>
      </c>
      <c r="R2624" t="s">
        <v>63</v>
      </c>
      <c r="S2624" t="s">
        <v>64</v>
      </c>
      <c r="T2624" t="s">
        <v>51</v>
      </c>
      <c r="U2624" t="s">
        <v>389</v>
      </c>
      <c r="V2624">
        <v>0</v>
      </c>
      <c r="W2624" s="1">
        <v>0</v>
      </c>
      <c r="X2624">
        <v>1</v>
      </c>
      <c r="Y2624">
        <v>3</v>
      </c>
      <c r="Z2624">
        <v>5</v>
      </c>
      <c r="AA2624">
        <v>0.6</v>
      </c>
      <c r="AB2624" s="2">
        <v>0</v>
      </c>
      <c r="AC2624" s="1">
        <v>0</v>
      </c>
      <c r="AD2624" s="7">
        <v>43532</v>
      </c>
      <c r="AE2624" s="7">
        <v>43532</v>
      </c>
      <c r="AF2624">
        <v>0</v>
      </c>
      <c r="AG2624" t="s">
        <v>53</v>
      </c>
      <c r="AH2624" s="2">
        <v>0</v>
      </c>
      <c r="AI2624" s="1">
        <v>0</v>
      </c>
      <c r="AJ2624" s="1">
        <v>0</v>
      </c>
      <c r="AK2624" s="60" t="str">
        <f>+IF(Tabla1[[#This Row],[REQUEST_TY]]="SR MANTENIMIENTO CORRECTIVO", "EMERGENCIA", "OTROS")</f>
        <v>EMERGENCIA</v>
      </c>
      <c r="AL2624" s="6" t="str">
        <f>+_xlfn.IFS(Tabla1[[#This Row],[Veces obj]]&lt;=1,"0-1",Tabla1[[#This Row],[Veces obj]]&lt;=2,"1-2",Tabla1[[#This Row],[Veces obj]]&lt;=3,"2-3",TRUE,"&gt;3")</f>
        <v>0-1</v>
      </c>
      <c r="AM2624" s="60" t="str">
        <f>+_xlfn.IFS(MONTH(Tabla1[[#This Row],[MES]])&lt;=3,"Q1",MONTH(Tabla1[[#This Row],[MES]])&lt;=6,"Q2",MONTH(Tabla1[[#This Row],[MES]])&lt;=9,"Q3",TRUE,"Q4")</f>
        <v>Q1</v>
      </c>
      <c r="AN2624" s="15" t="str">
        <f>+IFERROR(VLOOKUP(Tabla1[[#This Row],[CUENTA]],CTAS[],2,0),"OTROS")</f>
        <v>OTROS</v>
      </c>
      <c r="AP2624" s="15" t="str">
        <f>+IFERROR(VLOOKUP(Tabla1[[#This Row],[EMPLEADO]],IS[],3,0),"OTROS")</f>
        <v>OTROS</v>
      </c>
      <c r="AQ2624" s="15" t="str">
        <f>+IFERROR(VLOOKUP(Tabla1[[#This Row],[EMPLEADO]],IS[[NÓMINA]:[INGENIERO]],2,0),"OTROS")</f>
        <v>OTROS</v>
      </c>
    </row>
    <row r="2625" spans="1:43" x14ac:dyDescent="0.25">
      <c r="A2625" t="s">
        <v>7477</v>
      </c>
      <c r="B2625">
        <v>1</v>
      </c>
      <c r="C2625" t="s">
        <v>8350</v>
      </c>
      <c r="D2625" t="s">
        <v>38</v>
      </c>
      <c r="E2625" t="s">
        <v>85</v>
      </c>
      <c r="F2625" t="s">
        <v>8351</v>
      </c>
      <c r="G2625" s="17" t="s">
        <v>962</v>
      </c>
      <c r="H2625" t="s">
        <v>308</v>
      </c>
      <c r="I2625" t="s">
        <v>43</v>
      </c>
      <c r="J2625" t="s">
        <v>8</v>
      </c>
      <c r="K2625" t="s">
        <v>495</v>
      </c>
      <c r="L2625" t="s">
        <v>496</v>
      </c>
      <c r="M2625" t="s">
        <v>46</v>
      </c>
      <c r="N2625">
        <v>0</v>
      </c>
      <c r="O2625" t="s">
        <v>47</v>
      </c>
      <c r="P2625">
        <v>39</v>
      </c>
      <c r="Q2625" t="s">
        <v>82</v>
      </c>
      <c r="R2625" t="s">
        <v>49</v>
      </c>
      <c r="S2625" t="s">
        <v>50</v>
      </c>
      <c r="T2625" t="s">
        <v>51</v>
      </c>
      <c r="U2625" t="s">
        <v>120</v>
      </c>
      <c r="V2625">
        <v>0.8</v>
      </c>
      <c r="W2625" s="1">
        <v>572.00000000000011</v>
      </c>
      <c r="X2625">
        <v>1</v>
      </c>
      <c r="Y2625">
        <v>0.68</v>
      </c>
      <c r="Z2625">
        <v>5</v>
      </c>
      <c r="AA2625">
        <v>0.13600000000000001</v>
      </c>
      <c r="AB2625" s="2">
        <v>0</v>
      </c>
      <c r="AC2625" s="1">
        <v>0</v>
      </c>
      <c r="AD2625" s="7">
        <v>43532</v>
      </c>
      <c r="AE2625" s="7">
        <v>43532</v>
      </c>
      <c r="AF2625">
        <v>0</v>
      </c>
      <c r="AG2625" t="s">
        <v>53</v>
      </c>
      <c r="AH2625" s="2">
        <v>0</v>
      </c>
      <c r="AI2625" s="1">
        <v>0</v>
      </c>
      <c r="AJ2625" s="1">
        <v>0</v>
      </c>
      <c r="AK2625" s="60" t="str">
        <f>+IF(Tabla1[[#This Row],[REQUEST_TY]]="SR MANTENIMIENTO CORRECTIVO", "EMERGENCIA", "OTROS")</f>
        <v>EMERGENCIA</v>
      </c>
      <c r="AL2625" s="6" t="str">
        <f>+_xlfn.IFS(Tabla1[[#This Row],[Veces obj]]&lt;=1,"0-1",Tabla1[[#This Row],[Veces obj]]&lt;=2,"1-2",Tabla1[[#This Row],[Veces obj]]&lt;=3,"2-3",TRUE,"&gt;3")</f>
        <v>0-1</v>
      </c>
      <c r="AM2625" s="60" t="str">
        <f>+_xlfn.IFS(MONTH(Tabla1[[#This Row],[MES]])&lt;=3,"Q1",MONTH(Tabla1[[#This Row],[MES]])&lt;=6,"Q2",MONTH(Tabla1[[#This Row],[MES]])&lt;=9,"Q3",TRUE,"Q4")</f>
        <v>Q1</v>
      </c>
      <c r="AN2625" s="15" t="str">
        <f>+IFERROR(VLOOKUP(Tabla1[[#This Row],[CUENTA]],CTAS[],2,0),"OTROS")</f>
        <v>OTROS</v>
      </c>
      <c r="AP2625" s="15" t="str">
        <f>+IFERROR(VLOOKUP(Tabla1[[#This Row],[EMPLEADO]],IS[],3,0),"OTROS")</f>
        <v>OTROS</v>
      </c>
      <c r="AQ2625" s="15" t="str">
        <f>+IFERROR(VLOOKUP(Tabla1[[#This Row],[EMPLEADO]],IS[[NÓMINA]:[INGENIERO]],2,0),"OTROS")</f>
        <v>OTROS</v>
      </c>
    </row>
    <row r="2626" spans="1:43" x14ac:dyDescent="0.25">
      <c r="A2626" t="s">
        <v>7477</v>
      </c>
      <c r="B2626">
        <v>1</v>
      </c>
      <c r="C2626" t="s">
        <v>8352</v>
      </c>
      <c r="D2626" t="s">
        <v>38</v>
      </c>
      <c r="E2626" t="s">
        <v>133</v>
      </c>
      <c r="F2626" t="s">
        <v>8353</v>
      </c>
      <c r="G2626" s="17" t="s">
        <v>4327</v>
      </c>
      <c r="H2626" t="s">
        <v>646</v>
      </c>
      <c r="I2626" t="s">
        <v>43</v>
      </c>
      <c r="J2626" t="s">
        <v>8</v>
      </c>
      <c r="K2626" t="s">
        <v>59</v>
      </c>
      <c r="L2626" t="s">
        <v>472</v>
      </c>
      <c r="M2626" t="s">
        <v>473</v>
      </c>
      <c r="N2626">
        <v>0</v>
      </c>
      <c r="O2626" t="s">
        <v>47</v>
      </c>
      <c r="P2626">
        <v>32</v>
      </c>
      <c r="Q2626" t="s">
        <v>82</v>
      </c>
      <c r="R2626" t="s">
        <v>138</v>
      </c>
      <c r="S2626" t="s">
        <v>139</v>
      </c>
      <c r="T2626" t="s">
        <v>51</v>
      </c>
      <c r="U2626" t="s">
        <v>140</v>
      </c>
      <c r="V2626">
        <v>1.1000000000000001</v>
      </c>
      <c r="W2626" s="1">
        <v>1730.3000000000004</v>
      </c>
      <c r="X2626">
        <v>1</v>
      </c>
      <c r="Y2626">
        <v>1.03</v>
      </c>
      <c r="Z2626">
        <v>4</v>
      </c>
      <c r="AA2626">
        <v>0.25750000000000001</v>
      </c>
      <c r="AB2626" s="2">
        <v>0</v>
      </c>
      <c r="AC2626" s="1">
        <v>0</v>
      </c>
      <c r="AD2626" s="7">
        <v>43532</v>
      </c>
      <c r="AE2626" s="7">
        <v>43532</v>
      </c>
      <c r="AF2626">
        <v>0</v>
      </c>
      <c r="AG2626" t="s">
        <v>53</v>
      </c>
      <c r="AH2626" s="2">
        <v>0</v>
      </c>
      <c r="AI2626" s="1">
        <v>0</v>
      </c>
      <c r="AJ2626" s="1">
        <v>0</v>
      </c>
      <c r="AK2626" s="60" t="str">
        <f>+IF(Tabla1[[#This Row],[REQUEST_TY]]="SR MANTENIMIENTO CORRECTIVO", "EMERGENCIA", "OTROS")</f>
        <v>EMERGENCIA</v>
      </c>
      <c r="AL2626" s="6" t="str">
        <f>+_xlfn.IFS(Tabla1[[#This Row],[Veces obj]]&lt;=1,"0-1",Tabla1[[#This Row],[Veces obj]]&lt;=2,"1-2",Tabla1[[#This Row],[Veces obj]]&lt;=3,"2-3",TRUE,"&gt;3")</f>
        <v>0-1</v>
      </c>
      <c r="AM2626" s="60" t="str">
        <f>+_xlfn.IFS(MONTH(Tabla1[[#This Row],[MES]])&lt;=3,"Q1",MONTH(Tabla1[[#This Row],[MES]])&lt;=6,"Q2",MONTH(Tabla1[[#This Row],[MES]])&lt;=9,"Q3",TRUE,"Q4")</f>
        <v>Q1</v>
      </c>
      <c r="AN2626" s="15" t="str">
        <f>+IFERROR(VLOOKUP(Tabla1[[#This Row],[CUENTA]],CTAS[],2,0),"OTROS")</f>
        <v>OTROS</v>
      </c>
      <c r="AP2626" s="15" t="str">
        <f>+IFERROR(VLOOKUP(Tabla1[[#This Row],[EMPLEADO]],IS[],3,0),"OTROS")</f>
        <v>OTROS</v>
      </c>
      <c r="AQ2626" s="15" t="str">
        <f>+IFERROR(VLOOKUP(Tabla1[[#This Row],[EMPLEADO]],IS[[NÓMINA]:[INGENIERO]],2,0),"OTROS")</f>
        <v>OTROS</v>
      </c>
    </row>
    <row r="2627" spans="1:43" x14ac:dyDescent="0.25">
      <c r="A2627" t="s">
        <v>7477</v>
      </c>
      <c r="B2627">
        <v>1</v>
      </c>
      <c r="C2627" t="s">
        <v>8354</v>
      </c>
      <c r="D2627" t="s">
        <v>38</v>
      </c>
      <c r="E2627" t="s">
        <v>2312</v>
      </c>
      <c r="F2627" t="s">
        <v>8355</v>
      </c>
      <c r="G2627" s="17" t="s">
        <v>7851</v>
      </c>
      <c r="H2627" t="s">
        <v>691</v>
      </c>
      <c r="I2627" t="s">
        <v>43</v>
      </c>
      <c r="J2627" t="s">
        <v>8</v>
      </c>
      <c r="K2627" t="s">
        <v>117</v>
      </c>
      <c r="L2627" t="s">
        <v>7852</v>
      </c>
      <c r="M2627" t="s">
        <v>215</v>
      </c>
      <c r="N2627">
        <v>0</v>
      </c>
      <c r="O2627" t="s">
        <v>47</v>
      </c>
      <c r="P2627">
        <v>4</v>
      </c>
      <c r="Q2627" t="s">
        <v>207</v>
      </c>
      <c r="R2627" t="s">
        <v>49</v>
      </c>
      <c r="S2627" t="s">
        <v>50</v>
      </c>
      <c r="T2627" t="s">
        <v>51</v>
      </c>
      <c r="U2627" t="s">
        <v>486</v>
      </c>
      <c r="V2627">
        <v>0</v>
      </c>
      <c r="W2627" s="1">
        <v>0</v>
      </c>
      <c r="X2627">
        <v>1</v>
      </c>
      <c r="Y2627">
        <v>1.57</v>
      </c>
      <c r="Z2627">
        <v>5</v>
      </c>
      <c r="AA2627">
        <v>0.314</v>
      </c>
      <c r="AB2627" s="2">
        <v>0</v>
      </c>
      <c r="AC2627" s="1">
        <v>0</v>
      </c>
      <c r="AD2627" s="7">
        <v>43532</v>
      </c>
      <c r="AE2627" s="7">
        <v>43532</v>
      </c>
      <c r="AF2627">
        <v>0</v>
      </c>
      <c r="AG2627" t="s">
        <v>53</v>
      </c>
      <c r="AH2627" s="2">
        <v>0</v>
      </c>
      <c r="AI2627" s="1">
        <v>0</v>
      </c>
      <c r="AJ2627" s="1">
        <v>0</v>
      </c>
      <c r="AK2627" s="60" t="str">
        <f>+IF(Tabla1[[#This Row],[REQUEST_TY]]="SR MANTENIMIENTO CORRECTIVO", "EMERGENCIA", "OTROS")</f>
        <v>EMERGENCIA</v>
      </c>
      <c r="AL2627" s="6" t="str">
        <f>+_xlfn.IFS(Tabla1[[#This Row],[Veces obj]]&lt;=1,"0-1",Tabla1[[#This Row],[Veces obj]]&lt;=2,"1-2",Tabla1[[#This Row],[Veces obj]]&lt;=3,"2-3",TRUE,"&gt;3")</f>
        <v>0-1</v>
      </c>
      <c r="AM2627" s="60" t="str">
        <f>+_xlfn.IFS(MONTH(Tabla1[[#This Row],[MES]])&lt;=3,"Q1",MONTH(Tabla1[[#This Row],[MES]])&lt;=6,"Q2",MONTH(Tabla1[[#This Row],[MES]])&lt;=9,"Q3",TRUE,"Q4")</f>
        <v>Q1</v>
      </c>
      <c r="AN2627" s="15" t="str">
        <f>+IFERROR(VLOOKUP(Tabla1[[#This Row],[CUENTA]],CTAS[],2,0),"OTROS")</f>
        <v>OTROS</v>
      </c>
      <c r="AP2627" s="15" t="str">
        <f>+IFERROR(VLOOKUP(Tabla1[[#This Row],[EMPLEADO]],IS[],3,0),"OTROS")</f>
        <v>OTROS</v>
      </c>
      <c r="AQ2627" s="15" t="str">
        <f>+IFERROR(VLOOKUP(Tabla1[[#This Row],[EMPLEADO]],IS[[NÓMINA]:[INGENIERO]],2,0),"OTROS")</f>
        <v>OTROS</v>
      </c>
    </row>
    <row r="2628" spans="1:43" x14ac:dyDescent="0.25">
      <c r="A2628" t="s">
        <v>7477</v>
      </c>
      <c r="B2628">
        <v>1</v>
      </c>
      <c r="C2628" t="s">
        <v>8356</v>
      </c>
      <c r="D2628" t="s">
        <v>38</v>
      </c>
      <c r="E2628" t="s">
        <v>133</v>
      </c>
      <c r="F2628" t="s">
        <v>8357</v>
      </c>
      <c r="G2628" s="17" t="s">
        <v>2368</v>
      </c>
      <c r="H2628" t="s">
        <v>266</v>
      </c>
      <c r="I2628" t="s">
        <v>43</v>
      </c>
      <c r="J2628" t="s">
        <v>8</v>
      </c>
      <c r="K2628" t="s">
        <v>59</v>
      </c>
      <c r="L2628" t="s">
        <v>1102</v>
      </c>
      <c r="M2628" t="s">
        <v>73</v>
      </c>
      <c r="N2628">
        <v>0</v>
      </c>
      <c r="O2628" t="s">
        <v>47</v>
      </c>
      <c r="P2628">
        <v>18</v>
      </c>
      <c r="Q2628" t="s">
        <v>62</v>
      </c>
      <c r="R2628" t="s">
        <v>138</v>
      </c>
      <c r="S2628" t="s">
        <v>139</v>
      </c>
      <c r="T2628" t="s">
        <v>51</v>
      </c>
      <c r="U2628" t="s">
        <v>262</v>
      </c>
      <c r="V2628">
        <v>1.05</v>
      </c>
      <c r="W2628" s="1">
        <v>1651.6500000000003</v>
      </c>
      <c r="X2628">
        <v>1</v>
      </c>
      <c r="Y2628">
        <v>0.88</v>
      </c>
      <c r="Z2628">
        <v>4</v>
      </c>
      <c r="AA2628">
        <v>0.22</v>
      </c>
      <c r="AB2628" s="2">
        <v>0</v>
      </c>
      <c r="AC2628" s="1">
        <v>0</v>
      </c>
      <c r="AD2628" s="7">
        <v>43532</v>
      </c>
      <c r="AE2628" s="7">
        <v>43532</v>
      </c>
      <c r="AF2628">
        <v>0</v>
      </c>
      <c r="AG2628" t="s">
        <v>53</v>
      </c>
      <c r="AH2628" s="2">
        <v>0</v>
      </c>
      <c r="AI2628" s="1">
        <v>0</v>
      </c>
      <c r="AJ2628" s="1">
        <v>0</v>
      </c>
      <c r="AK2628" s="60" t="str">
        <f>+IF(Tabla1[[#This Row],[REQUEST_TY]]="SR MANTENIMIENTO CORRECTIVO", "EMERGENCIA", "OTROS")</f>
        <v>EMERGENCIA</v>
      </c>
      <c r="AL2628" s="6" t="str">
        <f>+_xlfn.IFS(Tabla1[[#This Row],[Veces obj]]&lt;=1,"0-1",Tabla1[[#This Row],[Veces obj]]&lt;=2,"1-2",Tabla1[[#This Row],[Veces obj]]&lt;=3,"2-3",TRUE,"&gt;3")</f>
        <v>0-1</v>
      </c>
      <c r="AM2628" s="60" t="str">
        <f>+_xlfn.IFS(MONTH(Tabla1[[#This Row],[MES]])&lt;=3,"Q1",MONTH(Tabla1[[#This Row],[MES]])&lt;=6,"Q2",MONTH(Tabla1[[#This Row],[MES]])&lt;=9,"Q3",TRUE,"Q4")</f>
        <v>Q1</v>
      </c>
      <c r="AN2628" s="15" t="str">
        <f>+IFERROR(VLOOKUP(Tabla1[[#This Row],[CUENTA]],CTAS[],2,0),"OTROS")</f>
        <v>OTROS</v>
      </c>
      <c r="AP2628" s="15" t="str">
        <f>+IFERROR(VLOOKUP(Tabla1[[#This Row],[EMPLEADO]],IS[],3,0),"OTROS")</f>
        <v>JUAREZ</v>
      </c>
      <c r="AQ2628" s="15" t="str">
        <f>+IFERROR(VLOOKUP(Tabla1[[#This Row],[EMPLEADO]],IS[[NÓMINA]:[INGENIERO]],2,0),"OTROS")</f>
        <v>CESAR MAR</v>
      </c>
    </row>
    <row r="2629" spans="1:43" x14ac:dyDescent="0.25">
      <c r="A2629" t="s">
        <v>7477</v>
      </c>
      <c r="B2629">
        <v>1</v>
      </c>
      <c r="C2629" t="s">
        <v>8358</v>
      </c>
      <c r="D2629" t="s">
        <v>38</v>
      </c>
      <c r="E2629" t="s">
        <v>613</v>
      </c>
      <c r="F2629" t="s">
        <v>8359</v>
      </c>
      <c r="G2629" s="17" t="s">
        <v>8360</v>
      </c>
      <c r="H2629" t="s">
        <v>308</v>
      </c>
      <c r="I2629" t="s">
        <v>43</v>
      </c>
      <c r="J2629" t="s">
        <v>8</v>
      </c>
      <c r="K2629" t="s">
        <v>144</v>
      </c>
      <c r="L2629" t="s">
        <v>616</v>
      </c>
      <c r="M2629" t="s">
        <v>46</v>
      </c>
      <c r="N2629">
        <v>0</v>
      </c>
      <c r="O2629" t="s">
        <v>47</v>
      </c>
      <c r="P2629">
        <v>199</v>
      </c>
      <c r="Q2629" t="s">
        <v>48</v>
      </c>
      <c r="R2629" t="s">
        <v>235</v>
      </c>
      <c r="S2629" t="s">
        <v>50</v>
      </c>
      <c r="T2629" t="s">
        <v>51</v>
      </c>
      <c r="U2629" t="s">
        <v>52</v>
      </c>
      <c r="V2629">
        <v>1.05</v>
      </c>
      <c r="W2629" s="1">
        <v>750.75000000000011</v>
      </c>
      <c r="X2629">
        <v>1</v>
      </c>
      <c r="Y2629">
        <v>0.73</v>
      </c>
      <c r="Z2629">
        <v>5</v>
      </c>
      <c r="AA2629">
        <v>0.14599999999999999</v>
      </c>
      <c r="AB2629" s="2">
        <v>0</v>
      </c>
      <c r="AC2629" s="1">
        <v>0</v>
      </c>
      <c r="AD2629" s="7">
        <v>43535</v>
      </c>
      <c r="AE2629" s="7">
        <v>43536</v>
      </c>
      <c r="AF2629">
        <v>1</v>
      </c>
      <c r="AG2629" t="s">
        <v>53</v>
      </c>
      <c r="AH2629" s="2">
        <v>0</v>
      </c>
      <c r="AI2629" s="1">
        <v>0</v>
      </c>
      <c r="AJ2629" s="1">
        <v>0</v>
      </c>
      <c r="AK2629" s="60" t="str">
        <f>+IF(Tabla1[[#This Row],[REQUEST_TY]]="SR MANTENIMIENTO CORRECTIVO", "EMERGENCIA", "OTROS")</f>
        <v>EMERGENCIA</v>
      </c>
      <c r="AL2629" s="6" t="str">
        <f>+_xlfn.IFS(Tabla1[[#This Row],[Veces obj]]&lt;=1,"0-1",Tabla1[[#This Row],[Veces obj]]&lt;=2,"1-2",Tabla1[[#This Row],[Veces obj]]&lt;=3,"2-3",TRUE,"&gt;3")</f>
        <v>0-1</v>
      </c>
      <c r="AM2629" s="60" t="str">
        <f>+_xlfn.IFS(MONTH(Tabla1[[#This Row],[MES]])&lt;=3,"Q1",MONTH(Tabla1[[#This Row],[MES]])&lt;=6,"Q2",MONTH(Tabla1[[#This Row],[MES]])&lt;=9,"Q3",TRUE,"Q4")</f>
        <v>Q1</v>
      </c>
      <c r="AN2629" s="15" t="str">
        <f>+IFERROR(VLOOKUP(Tabla1[[#This Row],[CUENTA]],CTAS[],2,0),"OTROS")</f>
        <v>OTROS</v>
      </c>
      <c r="AP2629" s="15" t="str">
        <f>+IFERROR(VLOOKUP(Tabla1[[#This Row],[EMPLEADO]],IS[],3,0),"OTROS")</f>
        <v>OTROS</v>
      </c>
      <c r="AQ2629" s="15" t="str">
        <f>+IFERROR(VLOOKUP(Tabla1[[#This Row],[EMPLEADO]],IS[[NÓMINA]:[INGENIERO]],2,0),"OTROS")</f>
        <v>OTROS</v>
      </c>
    </row>
    <row r="2630" spans="1:43" x14ac:dyDescent="0.25">
      <c r="A2630" t="s">
        <v>7477</v>
      </c>
      <c r="B2630">
        <v>1</v>
      </c>
      <c r="C2630" t="s">
        <v>8361</v>
      </c>
      <c r="D2630" t="s">
        <v>38</v>
      </c>
      <c r="E2630" t="s">
        <v>535</v>
      </c>
      <c r="F2630" t="s">
        <v>8362</v>
      </c>
      <c r="G2630" s="17" t="s">
        <v>8363</v>
      </c>
      <c r="H2630" t="s">
        <v>574</v>
      </c>
      <c r="I2630" t="s">
        <v>43</v>
      </c>
      <c r="J2630" t="s">
        <v>8</v>
      </c>
      <c r="K2630" t="s">
        <v>117</v>
      </c>
      <c r="L2630" t="s">
        <v>8364</v>
      </c>
      <c r="M2630" t="s">
        <v>8365</v>
      </c>
      <c r="N2630">
        <v>0</v>
      </c>
      <c r="O2630" t="s">
        <v>47</v>
      </c>
      <c r="P2630">
        <v>77</v>
      </c>
      <c r="Q2630" t="s">
        <v>48</v>
      </c>
      <c r="R2630" t="s">
        <v>49</v>
      </c>
      <c r="S2630" t="s">
        <v>50</v>
      </c>
      <c r="T2630" t="s">
        <v>51</v>
      </c>
      <c r="U2630" t="s">
        <v>52</v>
      </c>
      <c r="V2630">
        <v>1.05</v>
      </c>
      <c r="W2630" s="1">
        <v>750.75000000000011</v>
      </c>
      <c r="X2630">
        <v>1</v>
      </c>
      <c r="Y2630">
        <v>2.9</v>
      </c>
      <c r="Z2630">
        <v>5</v>
      </c>
      <c r="AA2630">
        <v>0.57999999999999996</v>
      </c>
      <c r="AB2630" s="2">
        <v>0</v>
      </c>
      <c r="AC2630" s="1">
        <v>0</v>
      </c>
      <c r="AD2630" s="7">
        <v>43532</v>
      </c>
      <c r="AE2630" s="7">
        <v>43532</v>
      </c>
      <c r="AF2630">
        <v>0</v>
      </c>
      <c r="AG2630" t="s">
        <v>53</v>
      </c>
      <c r="AH2630" s="2">
        <v>0</v>
      </c>
      <c r="AI2630" s="1">
        <v>0</v>
      </c>
      <c r="AJ2630" s="1">
        <v>0</v>
      </c>
      <c r="AK2630" s="60" t="str">
        <f>+IF(Tabla1[[#This Row],[REQUEST_TY]]="SR MANTENIMIENTO CORRECTIVO", "EMERGENCIA", "OTROS")</f>
        <v>EMERGENCIA</v>
      </c>
      <c r="AL2630" s="6" t="str">
        <f>+_xlfn.IFS(Tabla1[[#This Row],[Veces obj]]&lt;=1,"0-1",Tabla1[[#This Row],[Veces obj]]&lt;=2,"1-2",Tabla1[[#This Row],[Veces obj]]&lt;=3,"2-3",TRUE,"&gt;3")</f>
        <v>0-1</v>
      </c>
      <c r="AM2630" s="60" t="str">
        <f>+_xlfn.IFS(MONTH(Tabla1[[#This Row],[MES]])&lt;=3,"Q1",MONTH(Tabla1[[#This Row],[MES]])&lt;=6,"Q2",MONTH(Tabla1[[#This Row],[MES]])&lt;=9,"Q3",TRUE,"Q4")</f>
        <v>Q1</v>
      </c>
      <c r="AN2630" s="15" t="str">
        <f>+IFERROR(VLOOKUP(Tabla1[[#This Row],[CUENTA]],CTAS[],2,0),"OTROS")</f>
        <v>OTROS</v>
      </c>
      <c r="AP2630" s="15" t="str">
        <f>+IFERROR(VLOOKUP(Tabla1[[#This Row],[EMPLEADO]],IS[],3,0),"OTROS")</f>
        <v>OTROS</v>
      </c>
      <c r="AQ2630" s="15" t="str">
        <f>+IFERROR(VLOOKUP(Tabla1[[#This Row],[EMPLEADO]],IS[[NÓMINA]:[INGENIERO]],2,0),"OTROS")</f>
        <v>OTROS</v>
      </c>
    </row>
    <row r="2631" spans="1:43" x14ac:dyDescent="0.25">
      <c r="A2631" t="s">
        <v>7477</v>
      </c>
      <c r="B2631">
        <v>1</v>
      </c>
      <c r="C2631" t="s">
        <v>8366</v>
      </c>
      <c r="D2631" t="s">
        <v>38</v>
      </c>
      <c r="E2631" t="s">
        <v>98</v>
      </c>
      <c r="F2631" t="s">
        <v>8367</v>
      </c>
      <c r="G2631" s="17" t="s">
        <v>5526</v>
      </c>
      <c r="H2631" t="s">
        <v>707</v>
      </c>
      <c r="I2631" t="s">
        <v>43</v>
      </c>
      <c r="J2631" t="s">
        <v>8</v>
      </c>
      <c r="K2631" t="s">
        <v>71</v>
      </c>
      <c r="L2631" t="s">
        <v>1080</v>
      </c>
      <c r="M2631" t="s">
        <v>94</v>
      </c>
      <c r="N2631">
        <v>0</v>
      </c>
      <c r="O2631" t="s">
        <v>105</v>
      </c>
      <c r="P2631">
        <v>28</v>
      </c>
      <c r="Q2631" t="s">
        <v>62</v>
      </c>
      <c r="R2631" t="s">
        <v>63</v>
      </c>
      <c r="S2631" t="s">
        <v>64</v>
      </c>
      <c r="T2631" t="s">
        <v>51</v>
      </c>
      <c r="U2631" t="s">
        <v>65</v>
      </c>
      <c r="V2631">
        <v>0.8</v>
      </c>
      <c r="W2631" s="1">
        <v>524</v>
      </c>
      <c r="X2631">
        <v>1</v>
      </c>
      <c r="Y2631">
        <v>0.95</v>
      </c>
      <c r="Z2631">
        <v>5</v>
      </c>
      <c r="AA2631">
        <v>0.19</v>
      </c>
      <c r="AB2631" s="2">
        <v>0</v>
      </c>
      <c r="AC2631" s="1">
        <v>0</v>
      </c>
      <c r="AD2631" s="7">
        <v>43538</v>
      </c>
      <c r="AE2631" s="7">
        <v>43538</v>
      </c>
      <c r="AF2631">
        <v>0</v>
      </c>
      <c r="AG2631" t="s">
        <v>53</v>
      </c>
      <c r="AH2631" s="2">
        <v>0</v>
      </c>
      <c r="AI2631" s="1">
        <v>0</v>
      </c>
      <c r="AJ2631" s="1">
        <v>0</v>
      </c>
      <c r="AK2631" s="60" t="str">
        <f>+IF(Tabla1[[#This Row],[REQUEST_TY]]="SR MANTENIMIENTO CORRECTIVO", "EMERGENCIA", "OTROS")</f>
        <v>EMERGENCIA</v>
      </c>
      <c r="AL2631" s="6" t="str">
        <f>+_xlfn.IFS(Tabla1[[#This Row],[Veces obj]]&lt;=1,"0-1",Tabla1[[#This Row],[Veces obj]]&lt;=2,"1-2",Tabla1[[#This Row],[Veces obj]]&lt;=3,"2-3",TRUE,"&gt;3")</f>
        <v>0-1</v>
      </c>
      <c r="AM2631" s="60" t="str">
        <f>+_xlfn.IFS(MONTH(Tabla1[[#This Row],[MES]])&lt;=3,"Q1",MONTH(Tabla1[[#This Row],[MES]])&lt;=6,"Q2",MONTH(Tabla1[[#This Row],[MES]])&lt;=9,"Q3",TRUE,"Q4")</f>
        <v>Q1</v>
      </c>
      <c r="AN2631" s="15" t="str">
        <f>+IFERROR(VLOOKUP(Tabla1[[#This Row],[CUENTA]],CTAS[],2,0),"OTROS")</f>
        <v>OTROS</v>
      </c>
      <c r="AP2631" s="15" t="str">
        <f>+IFERROR(VLOOKUP(Tabla1[[#This Row],[EMPLEADO]],IS[],3,0),"OTROS")</f>
        <v>OTROS</v>
      </c>
      <c r="AQ2631" s="15" t="str">
        <f>+IFERROR(VLOOKUP(Tabla1[[#This Row],[EMPLEADO]],IS[[NÓMINA]:[INGENIERO]],2,0),"OTROS")</f>
        <v>OTROS</v>
      </c>
    </row>
    <row r="2632" spans="1:43" x14ac:dyDescent="0.25">
      <c r="A2632" t="s">
        <v>7477</v>
      </c>
      <c r="B2632">
        <v>1</v>
      </c>
      <c r="C2632" t="s">
        <v>8368</v>
      </c>
      <c r="D2632" t="s">
        <v>38</v>
      </c>
      <c r="E2632" t="s">
        <v>98</v>
      </c>
      <c r="F2632" t="s">
        <v>8369</v>
      </c>
      <c r="G2632" s="17" t="s">
        <v>8370</v>
      </c>
      <c r="H2632" t="s">
        <v>471</v>
      </c>
      <c r="I2632" t="s">
        <v>43</v>
      </c>
      <c r="J2632" t="s">
        <v>8</v>
      </c>
      <c r="K2632" t="s">
        <v>2028</v>
      </c>
      <c r="L2632" t="s">
        <v>8272</v>
      </c>
      <c r="M2632" t="s">
        <v>131</v>
      </c>
      <c r="N2632">
        <v>0</v>
      </c>
      <c r="O2632" t="s">
        <v>47</v>
      </c>
      <c r="P2632">
        <v>121</v>
      </c>
      <c r="Q2632" t="s">
        <v>48</v>
      </c>
      <c r="R2632" t="s">
        <v>63</v>
      </c>
      <c r="S2632" t="s">
        <v>64</v>
      </c>
      <c r="T2632" t="s">
        <v>51</v>
      </c>
      <c r="U2632" t="s">
        <v>96</v>
      </c>
      <c r="V2632">
        <v>1.1000000000000001</v>
      </c>
      <c r="W2632" s="1">
        <v>1501.5000000000002</v>
      </c>
      <c r="X2632">
        <v>1</v>
      </c>
      <c r="Y2632">
        <v>1.3</v>
      </c>
      <c r="Z2632">
        <v>5</v>
      </c>
      <c r="AA2632">
        <v>0.26</v>
      </c>
      <c r="AB2632" s="2">
        <v>0</v>
      </c>
      <c r="AC2632" s="1">
        <v>0</v>
      </c>
      <c r="AD2632" s="7">
        <v>43532</v>
      </c>
      <c r="AE2632" s="7">
        <v>43532</v>
      </c>
      <c r="AF2632">
        <v>0</v>
      </c>
      <c r="AG2632" t="s">
        <v>53</v>
      </c>
      <c r="AH2632" s="2">
        <v>0</v>
      </c>
      <c r="AI2632" s="1">
        <v>0</v>
      </c>
      <c r="AJ2632" s="1">
        <v>0</v>
      </c>
      <c r="AK2632" s="60" t="str">
        <f>+IF(Tabla1[[#This Row],[REQUEST_TY]]="SR MANTENIMIENTO CORRECTIVO", "EMERGENCIA", "OTROS")</f>
        <v>EMERGENCIA</v>
      </c>
      <c r="AL2632" s="6" t="str">
        <f>+_xlfn.IFS(Tabla1[[#This Row],[Veces obj]]&lt;=1,"0-1",Tabla1[[#This Row],[Veces obj]]&lt;=2,"1-2",Tabla1[[#This Row],[Veces obj]]&lt;=3,"2-3",TRUE,"&gt;3")</f>
        <v>0-1</v>
      </c>
      <c r="AM2632" s="60" t="str">
        <f>+_xlfn.IFS(MONTH(Tabla1[[#This Row],[MES]])&lt;=3,"Q1",MONTH(Tabla1[[#This Row],[MES]])&lt;=6,"Q2",MONTH(Tabla1[[#This Row],[MES]])&lt;=9,"Q3",TRUE,"Q4")</f>
        <v>Q1</v>
      </c>
      <c r="AN2632" s="15" t="str">
        <f>+IFERROR(VLOOKUP(Tabla1[[#This Row],[CUENTA]],CTAS[],2,0),"OTROS")</f>
        <v>OTROS</v>
      </c>
      <c r="AP2632" s="15" t="str">
        <f>+IFERROR(VLOOKUP(Tabla1[[#This Row],[EMPLEADO]],IS[],3,0),"OTROS")</f>
        <v>OTROS</v>
      </c>
      <c r="AQ2632" s="15" t="str">
        <f>+IFERROR(VLOOKUP(Tabla1[[#This Row],[EMPLEADO]],IS[[NÓMINA]:[INGENIERO]],2,0),"OTROS")</f>
        <v>OTROS</v>
      </c>
    </row>
    <row r="2633" spans="1:43" x14ac:dyDescent="0.25">
      <c r="A2633" t="s">
        <v>7477</v>
      </c>
      <c r="B2633">
        <v>1</v>
      </c>
      <c r="C2633" t="s">
        <v>8371</v>
      </c>
      <c r="D2633" t="s">
        <v>38</v>
      </c>
      <c r="E2633" t="s">
        <v>133</v>
      </c>
      <c r="F2633" t="s">
        <v>8372</v>
      </c>
      <c r="G2633" s="17" t="s">
        <v>8373</v>
      </c>
      <c r="H2633" t="s">
        <v>136</v>
      </c>
      <c r="I2633" t="s">
        <v>43</v>
      </c>
      <c r="J2633" t="s">
        <v>8</v>
      </c>
      <c r="K2633" t="s">
        <v>59</v>
      </c>
      <c r="L2633" t="s">
        <v>8374</v>
      </c>
      <c r="M2633" t="s">
        <v>736</v>
      </c>
      <c r="N2633">
        <v>0</v>
      </c>
      <c r="O2633" t="s">
        <v>47</v>
      </c>
      <c r="P2633">
        <v>104</v>
      </c>
      <c r="Q2633" t="s">
        <v>48</v>
      </c>
      <c r="R2633" t="s">
        <v>138</v>
      </c>
      <c r="S2633" t="s">
        <v>139</v>
      </c>
      <c r="T2633" t="s">
        <v>51</v>
      </c>
      <c r="U2633" t="s">
        <v>353</v>
      </c>
      <c r="V2633">
        <v>1.1499999999999999</v>
      </c>
      <c r="W2633" s="1">
        <v>1808.95</v>
      </c>
      <c r="X2633">
        <v>1</v>
      </c>
      <c r="Y2633">
        <v>1.98</v>
      </c>
      <c r="Z2633">
        <v>4</v>
      </c>
      <c r="AA2633">
        <v>0.495</v>
      </c>
      <c r="AB2633" s="2">
        <v>0</v>
      </c>
      <c r="AC2633" s="1">
        <v>0</v>
      </c>
      <c r="AD2633" s="7">
        <v>43532</v>
      </c>
      <c r="AE2633" s="7">
        <v>43532</v>
      </c>
      <c r="AF2633">
        <v>0</v>
      </c>
      <c r="AG2633" t="s">
        <v>53</v>
      </c>
      <c r="AH2633" s="2">
        <v>0</v>
      </c>
      <c r="AI2633" s="1">
        <v>0</v>
      </c>
      <c r="AJ2633" s="1">
        <v>0</v>
      </c>
      <c r="AK2633" s="60" t="str">
        <f>+IF(Tabla1[[#This Row],[REQUEST_TY]]="SR MANTENIMIENTO CORRECTIVO", "EMERGENCIA", "OTROS")</f>
        <v>EMERGENCIA</v>
      </c>
      <c r="AL2633" s="6" t="str">
        <f>+_xlfn.IFS(Tabla1[[#This Row],[Veces obj]]&lt;=1,"0-1",Tabla1[[#This Row],[Veces obj]]&lt;=2,"1-2",Tabla1[[#This Row],[Veces obj]]&lt;=3,"2-3",TRUE,"&gt;3")</f>
        <v>0-1</v>
      </c>
      <c r="AM2633" s="60" t="str">
        <f>+_xlfn.IFS(MONTH(Tabla1[[#This Row],[MES]])&lt;=3,"Q1",MONTH(Tabla1[[#This Row],[MES]])&lt;=6,"Q2",MONTH(Tabla1[[#This Row],[MES]])&lt;=9,"Q3",TRUE,"Q4")</f>
        <v>Q1</v>
      </c>
      <c r="AN2633" s="15" t="str">
        <f>+IFERROR(VLOOKUP(Tabla1[[#This Row],[CUENTA]],CTAS[],2,0),"OTROS")</f>
        <v>OTROS</v>
      </c>
      <c r="AP2633" s="15" t="str">
        <f>+IFERROR(VLOOKUP(Tabla1[[#This Row],[EMPLEADO]],IS[],3,0),"OTROS")</f>
        <v>OTROS</v>
      </c>
      <c r="AQ2633" s="15" t="str">
        <f>+IFERROR(VLOOKUP(Tabla1[[#This Row],[EMPLEADO]],IS[[NÓMINA]:[INGENIERO]],2,0),"OTROS")</f>
        <v>OTROS</v>
      </c>
    </row>
    <row r="2634" spans="1:43" x14ac:dyDescent="0.25">
      <c r="A2634" t="s">
        <v>7477</v>
      </c>
      <c r="B2634">
        <v>1</v>
      </c>
      <c r="C2634" t="s">
        <v>8375</v>
      </c>
      <c r="D2634" t="s">
        <v>38</v>
      </c>
      <c r="E2634" t="s">
        <v>2380</v>
      </c>
      <c r="F2634" t="s">
        <v>8376</v>
      </c>
      <c r="G2634" s="17" t="s">
        <v>2382</v>
      </c>
      <c r="H2634" t="s">
        <v>592</v>
      </c>
      <c r="I2634" t="s">
        <v>43</v>
      </c>
      <c r="J2634" t="s">
        <v>8</v>
      </c>
      <c r="K2634" t="s">
        <v>438</v>
      </c>
      <c r="L2634" t="s">
        <v>2383</v>
      </c>
      <c r="M2634" t="s">
        <v>165</v>
      </c>
      <c r="N2634">
        <v>0</v>
      </c>
      <c r="O2634" t="s">
        <v>47</v>
      </c>
      <c r="P2634">
        <v>3</v>
      </c>
      <c r="Q2634" t="s">
        <v>388</v>
      </c>
      <c r="R2634" t="s">
        <v>223</v>
      </c>
      <c r="S2634" t="s">
        <v>139</v>
      </c>
      <c r="T2634" t="s">
        <v>51</v>
      </c>
      <c r="U2634" t="s">
        <v>872</v>
      </c>
      <c r="V2634">
        <v>0</v>
      </c>
      <c r="W2634" s="1">
        <v>0</v>
      </c>
      <c r="X2634">
        <v>1</v>
      </c>
      <c r="Y2634">
        <v>0.28000000000000003</v>
      </c>
      <c r="Z2634">
        <v>4</v>
      </c>
      <c r="AA2634">
        <v>7.0000000000000007E-2</v>
      </c>
      <c r="AB2634" s="2">
        <v>0</v>
      </c>
      <c r="AC2634" s="1">
        <v>0</v>
      </c>
      <c r="AD2634" s="7">
        <v>43532</v>
      </c>
      <c r="AE2634" s="7">
        <v>43532</v>
      </c>
      <c r="AF2634">
        <v>0</v>
      </c>
      <c r="AG2634" t="s">
        <v>53</v>
      </c>
      <c r="AH2634" s="2">
        <v>0</v>
      </c>
      <c r="AI2634" s="1">
        <v>0</v>
      </c>
      <c r="AJ2634" s="1">
        <v>0</v>
      </c>
      <c r="AK2634" s="60" t="str">
        <f>+IF(Tabla1[[#This Row],[REQUEST_TY]]="SR MANTENIMIENTO CORRECTIVO", "EMERGENCIA", "OTROS")</f>
        <v>EMERGENCIA</v>
      </c>
      <c r="AL2634" s="6" t="str">
        <f>+_xlfn.IFS(Tabla1[[#This Row],[Veces obj]]&lt;=1,"0-1",Tabla1[[#This Row],[Veces obj]]&lt;=2,"1-2",Tabla1[[#This Row],[Veces obj]]&lt;=3,"2-3",TRUE,"&gt;3")</f>
        <v>0-1</v>
      </c>
      <c r="AM2634" s="60" t="str">
        <f>+_xlfn.IFS(MONTH(Tabla1[[#This Row],[MES]])&lt;=3,"Q1",MONTH(Tabla1[[#This Row],[MES]])&lt;=6,"Q2",MONTH(Tabla1[[#This Row],[MES]])&lt;=9,"Q3",TRUE,"Q4")</f>
        <v>Q1</v>
      </c>
      <c r="AN2634" s="15" t="str">
        <f>+IFERROR(VLOOKUP(Tabla1[[#This Row],[CUENTA]],CTAS[],2,0),"OTROS")</f>
        <v>OTROS</v>
      </c>
      <c r="AP2634" s="15" t="str">
        <f>+IFERROR(VLOOKUP(Tabla1[[#This Row],[EMPLEADO]],IS[],3,0),"OTROS")</f>
        <v>CHIHUAHUA</v>
      </c>
      <c r="AQ2634" s="15" t="str">
        <f>+IFERROR(VLOOKUP(Tabla1[[#This Row],[EMPLEADO]],IS[[NÓMINA]:[INGENIERO]],2,0),"OTROS")</f>
        <v>VICTOR MENDEZ</v>
      </c>
    </row>
    <row r="2635" spans="1:43" x14ac:dyDescent="0.25">
      <c r="A2635" t="s">
        <v>7477</v>
      </c>
      <c r="B2635">
        <v>1</v>
      </c>
      <c r="C2635" t="s">
        <v>8377</v>
      </c>
      <c r="D2635" t="s">
        <v>38</v>
      </c>
      <c r="E2635" t="s">
        <v>312</v>
      </c>
      <c r="F2635" t="s">
        <v>8378</v>
      </c>
      <c r="G2635" s="17" t="s">
        <v>5544</v>
      </c>
      <c r="H2635" t="s">
        <v>58</v>
      </c>
      <c r="I2635" t="s">
        <v>43</v>
      </c>
      <c r="J2635" t="s">
        <v>8</v>
      </c>
      <c r="K2635" t="s">
        <v>59</v>
      </c>
      <c r="L2635" t="s">
        <v>137</v>
      </c>
      <c r="M2635" t="s">
        <v>61</v>
      </c>
      <c r="N2635">
        <v>0</v>
      </c>
      <c r="O2635" t="s">
        <v>47</v>
      </c>
      <c r="P2635">
        <v>2</v>
      </c>
      <c r="Q2635" t="s">
        <v>388</v>
      </c>
      <c r="R2635" t="s">
        <v>317</v>
      </c>
      <c r="S2635" t="s">
        <v>318</v>
      </c>
      <c r="T2635" t="s">
        <v>51</v>
      </c>
      <c r="U2635" t="s">
        <v>872</v>
      </c>
      <c r="V2635">
        <v>0</v>
      </c>
      <c r="W2635" s="1">
        <v>0</v>
      </c>
      <c r="X2635">
        <v>1</v>
      </c>
      <c r="Y2635">
        <v>3.68</v>
      </c>
      <c r="Z2635">
        <v>4</v>
      </c>
      <c r="AA2635">
        <v>0.92</v>
      </c>
      <c r="AB2635" s="2">
        <v>0</v>
      </c>
      <c r="AC2635" s="1">
        <v>0</v>
      </c>
      <c r="AD2635" s="7">
        <v>43532</v>
      </c>
      <c r="AE2635" s="7">
        <v>43532</v>
      </c>
      <c r="AF2635">
        <v>0</v>
      </c>
      <c r="AG2635" t="s">
        <v>53</v>
      </c>
      <c r="AH2635" s="2">
        <v>0</v>
      </c>
      <c r="AI2635" s="1">
        <v>0</v>
      </c>
      <c r="AJ2635" s="1">
        <v>0</v>
      </c>
      <c r="AK2635" s="60" t="str">
        <f>+IF(Tabla1[[#This Row],[REQUEST_TY]]="SR MANTENIMIENTO CORRECTIVO", "EMERGENCIA", "OTROS")</f>
        <v>EMERGENCIA</v>
      </c>
      <c r="AL2635" s="6" t="str">
        <f>+_xlfn.IFS(Tabla1[[#This Row],[Veces obj]]&lt;=1,"0-1",Tabla1[[#This Row],[Veces obj]]&lt;=2,"1-2",Tabla1[[#This Row],[Veces obj]]&lt;=3,"2-3",TRUE,"&gt;3")</f>
        <v>0-1</v>
      </c>
      <c r="AM2635" s="60" t="str">
        <f>+_xlfn.IFS(MONTH(Tabla1[[#This Row],[MES]])&lt;=3,"Q1",MONTH(Tabla1[[#This Row],[MES]])&lt;=6,"Q2",MONTH(Tabla1[[#This Row],[MES]])&lt;=9,"Q3",TRUE,"Q4")</f>
        <v>Q1</v>
      </c>
      <c r="AN2635" s="15" t="str">
        <f>+IFERROR(VLOOKUP(Tabla1[[#This Row],[CUENTA]],CTAS[],2,0),"OTROS")</f>
        <v>OTROS</v>
      </c>
      <c r="AP2635" s="15" t="str">
        <f>+IFERROR(VLOOKUP(Tabla1[[#This Row],[EMPLEADO]],IS[],3,0),"OTROS")</f>
        <v>OTROS</v>
      </c>
      <c r="AQ2635" s="15" t="str">
        <f>+IFERROR(VLOOKUP(Tabla1[[#This Row],[EMPLEADO]],IS[[NÓMINA]:[INGENIERO]],2,0),"OTROS")</f>
        <v>OTROS</v>
      </c>
    </row>
    <row r="2636" spans="1:43" x14ac:dyDescent="0.25">
      <c r="A2636" t="s">
        <v>7477</v>
      </c>
      <c r="B2636">
        <v>1</v>
      </c>
      <c r="C2636" t="s">
        <v>8379</v>
      </c>
      <c r="D2636" t="s">
        <v>38</v>
      </c>
      <c r="E2636" t="s">
        <v>312</v>
      </c>
      <c r="F2636" t="s">
        <v>8380</v>
      </c>
      <c r="G2636" s="17" t="s">
        <v>6411</v>
      </c>
      <c r="H2636" t="s">
        <v>384</v>
      </c>
      <c r="I2636" t="s">
        <v>43</v>
      </c>
      <c r="J2636" t="s">
        <v>8</v>
      </c>
      <c r="K2636" t="s">
        <v>117</v>
      </c>
      <c r="L2636" t="s">
        <v>6412</v>
      </c>
      <c r="M2636" t="s">
        <v>540</v>
      </c>
      <c r="N2636">
        <v>0</v>
      </c>
      <c r="O2636" t="s">
        <v>47</v>
      </c>
      <c r="P2636">
        <v>18</v>
      </c>
      <c r="Q2636" t="s">
        <v>62</v>
      </c>
      <c r="R2636" t="s">
        <v>317</v>
      </c>
      <c r="S2636" t="s">
        <v>318</v>
      </c>
      <c r="T2636" t="s">
        <v>51</v>
      </c>
      <c r="U2636" t="s">
        <v>262</v>
      </c>
      <c r="V2636">
        <v>1.05</v>
      </c>
      <c r="W2636" s="1">
        <v>1651.6500000000003</v>
      </c>
      <c r="X2636">
        <v>1</v>
      </c>
      <c r="Y2636">
        <v>1.85</v>
      </c>
      <c r="Z2636">
        <v>4</v>
      </c>
      <c r="AA2636">
        <v>0.46250000000000002</v>
      </c>
      <c r="AB2636" s="2">
        <v>0</v>
      </c>
      <c r="AC2636" s="1">
        <v>0</v>
      </c>
      <c r="AD2636" s="7">
        <v>43532</v>
      </c>
      <c r="AE2636" s="7">
        <v>43532</v>
      </c>
      <c r="AF2636">
        <v>0</v>
      </c>
      <c r="AG2636" t="s">
        <v>53</v>
      </c>
      <c r="AH2636" s="2">
        <v>0</v>
      </c>
      <c r="AI2636" s="1">
        <v>0</v>
      </c>
      <c r="AJ2636" s="1">
        <v>0</v>
      </c>
      <c r="AK2636" s="60" t="str">
        <f>+IF(Tabla1[[#This Row],[REQUEST_TY]]="SR MANTENIMIENTO CORRECTIVO", "EMERGENCIA", "OTROS")</f>
        <v>EMERGENCIA</v>
      </c>
      <c r="AL2636" s="6" t="str">
        <f>+_xlfn.IFS(Tabla1[[#This Row],[Veces obj]]&lt;=1,"0-1",Tabla1[[#This Row],[Veces obj]]&lt;=2,"1-2",Tabla1[[#This Row],[Veces obj]]&lt;=3,"2-3",TRUE,"&gt;3")</f>
        <v>0-1</v>
      </c>
      <c r="AM2636" s="60" t="str">
        <f>+_xlfn.IFS(MONTH(Tabla1[[#This Row],[MES]])&lt;=3,"Q1",MONTH(Tabla1[[#This Row],[MES]])&lt;=6,"Q2",MONTH(Tabla1[[#This Row],[MES]])&lt;=9,"Q3",TRUE,"Q4")</f>
        <v>Q1</v>
      </c>
      <c r="AN2636" s="15" t="str">
        <f>+IFERROR(VLOOKUP(Tabla1[[#This Row],[CUENTA]],CTAS[],2,0),"OTROS")</f>
        <v>OTROS</v>
      </c>
      <c r="AP2636" s="15" t="str">
        <f>+IFERROR(VLOOKUP(Tabla1[[#This Row],[EMPLEADO]],IS[],3,0),"OTROS")</f>
        <v>OTROS</v>
      </c>
      <c r="AQ2636" s="15" t="str">
        <f>+IFERROR(VLOOKUP(Tabla1[[#This Row],[EMPLEADO]],IS[[NÓMINA]:[INGENIERO]],2,0),"OTROS")</f>
        <v>OTROS</v>
      </c>
    </row>
    <row r="2637" spans="1:43" x14ac:dyDescent="0.25">
      <c r="A2637" t="s">
        <v>7477</v>
      </c>
      <c r="B2637">
        <v>1</v>
      </c>
      <c r="C2637" t="s">
        <v>8381</v>
      </c>
      <c r="D2637" t="s">
        <v>38</v>
      </c>
      <c r="E2637" t="s">
        <v>275</v>
      </c>
      <c r="F2637" t="s">
        <v>8382</v>
      </c>
      <c r="G2637" s="17" t="s">
        <v>1441</v>
      </c>
      <c r="H2637" t="s">
        <v>568</v>
      </c>
      <c r="I2637" t="s">
        <v>43</v>
      </c>
      <c r="J2637" t="s">
        <v>8</v>
      </c>
      <c r="K2637" t="s">
        <v>71</v>
      </c>
      <c r="L2637" t="s">
        <v>1442</v>
      </c>
      <c r="M2637" t="s">
        <v>932</v>
      </c>
      <c r="N2637">
        <v>0</v>
      </c>
      <c r="O2637" t="s">
        <v>47</v>
      </c>
      <c r="P2637">
        <v>24</v>
      </c>
      <c r="Q2637" t="s">
        <v>62</v>
      </c>
      <c r="R2637" t="s">
        <v>95</v>
      </c>
      <c r="S2637" t="s">
        <v>64</v>
      </c>
      <c r="T2637" t="s">
        <v>51</v>
      </c>
      <c r="U2637" t="s">
        <v>65</v>
      </c>
      <c r="V2637">
        <v>0.8</v>
      </c>
      <c r="W2637" s="1">
        <v>1092</v>
      </c>
      <c r="X2637">
        <v>1</v>
      </c>
      <c r="Y2637">
        <v>0.33</v>
      </c>
      <c r="Z2637">
        <v>5</v>
      </c>
      <c r="AA2637">
        <v>6.6000000000000003E-2</v>
      </c>
      <c r="AB2637" s="2">
        <v>0</v>
      </c>
      <c r="AC2637" s="1">
        <v>0</v>
      </c>
      <c r="AD2637" s="7">
        <v>43532</v>
      </c>
      <c r="AE2637" s="7">
        <v>43532</v>
      </c>
      <c r="AF2637">
        <v>0</v>
      </c>
      <c r="AG2637" t="s">
        <v>53</v>
      </c>
      <c r="AH2637" s="2">
        <v>0</v>
      </c>
      <c r="AI2637" s="1">
        <v>0</v>
      </c>
      <c r="AJ2637" s="1">
        <v>0</v>
      </c>
      <c r="AK2637" s="60" t="str">
        <f>+IF(Tabla1[[#This Row],[REQUEST_TY]]="SR MANTENIMIENTO CORRECTIVO", "EMERGENCIA", "OTROS")</f>
        <v>EMERGENCIA</v>
      </c>
      <c r="AL2637" s="6" t="str">
        <f>+_xlfn.IFS(Tabla1[[#This Row],[Veces obj]]&lt;=1,"0-1",Tabla1[[#This Row],[Veces obj]]&lt;=2,"1-2",Tabla1[[#This Row],[Veces obj]]&lt;=3,"2-3",TRUE,"&gt;3")</f>
        <v>0-1</v>
      </c>
      <c r="AM2637" s="60" t="str">
        <f>+_xlfn.IFS(MONTH(Tabla1[[#This Row],[MES]])&lt;=3,"Q1",MONTH(Tabla1[[#This Row],[MES]])&lt;=6,"Q2",MONTH(Tabla1[[#This Row],[MES]])&lt;=9,"Q3",TRUE,"Q4")</f>
        <v>Q1</v>
      </c>
      <c r="AN2637" s="15" t="str">
        <f>+IFERROR(VLOOKUP(Tabla1[[#This Row],[CUENTA]],CTAS[],2,0),"OTROS")</f>
        <v>OTROS</v>
      </c>
      <c r="AP2637" s="15" t="str">
        <f>+IFERROR(VLOOKUP(Tabla1[[#This Row],[EMPLEADO]],IS[],3,0),"OTROS")</f>
        <v>OTROS</v>
      </c>
      <c r="AQ2637" s="15" t="str">
        <f>+IFERROR(VLOOKUP(Tabla1[[#This Row],[EMPLEADO]],IS[[NÓMINA]:[INGENIERO]],2,0),"OTROS")</f>
        <v>OTROS</v>
      </c>
    </row>
    <row r="2638" spans="1:43" x14ac:dyDescent="0.25">
      <c r="A2638" t="s">
        <v>7477</v>
      </c>
      <c r="B2638">
        <v>1</v>
      </c>
      <c r="C2638" t="s">
        <v>8383</v>
      </c>
      <c r="D2638" t="s">
        <v>38</v>
      </c>
      <c r="E2638" t="s">
        <v>258</v>
      </c>
      <c r="F2638" t="s">
        <v>8384</v>
      </c>
      <c r="G2638" s="17" t="s">
        <v>6018</v>
      </c>
      <c r="H2638" t="s">
        <v>740</v>
      </c>
      <c r="I2638" t="s">
        <v>43</v>
      </c>
      <c r="J2638" t="s">
        <v>8</v>
      </c>
      <c r="K2638" t="s">
        <v>102</v>
      </c>
      <c r="L2638" t="s">
        <v>2255</v>
      </c>
      <c r="M2638" t="s">
        <v>1482</v>
      </c>
      <c r="N2638">
        <v>0</v>
      </c>
      <c r="O2638" t="s">
        <v>47</v>
      </c>
      <c r="P2638">
        <v>1</v>
      </c>
      <c r="Q2638" t="s">
        <v>388</v>
      </c>
      <c r="R2638" t="s">
        <v>138</v>
      </c>
      <c r="S2638" t="s">
        <v>139</v>
      </c>
      <c r="T2638" t="s">
        <v>51</v>
      </c>
      <c r="U2638" t="s">
        <v>872</v>
      </c>
      <c r="V2638">
        <v>0</v>
      </c>
      <c r="W2638" s="1">
        <v>0</v>
      </c>
      <c r="X2638">
        <v>1</v>
      </c>
      <c r="Y2638">
        <v>1.48</v>
      </c>
      <c r="Z2638">
        <v>4</v>
      </c>
      <c r="AA2638">
        <v>0.37</v>
      </c>
      <c r="AB2638" s="2">
        <v>0</v>
      </c>
      <c r="AC2638" s="1">
        <v>0</v>
      </c>
      <c r="AD2638" s="7">
        <v>43538</v>
      </c>
      <c r="AE2638" s="7">
        <v>43538</v>
      </c>
      <c r="AF2638">
        <v>0</v>
      </c>
      <c r="AG2638" t="s">
        <v>53</v>
      </c>
      <c r="AH2638" s="2">
        <v>0</v>
      </c>
      <c r="AI2638" s="1">
        <v>0</v>
      </c>
      <c r="AJ2638" s="1">
        <v>0</v>
      </c>
      <c r="AK2638" s="60" t="str">
        <f>+IF(Tabla1[[#This Row],[REQUEST_TY]]="SR MANTENIMIENTO CORRECTIVO", "EMERGENCIA", "OTROS")</f>
        <v>EMERGENCIA</v>
      </c>
      <c r="AL2638" s="6" t="str">
        <f>+_xlfn.IFS(Tabla1[[#This Row],[Veces obj]]&lt;=1,"0-1",Tabla1[[#This Row],[Veces obj]]&lt;=2,"1-2",Tabla1[[#This Row],[Veces obj]]&lt;=3,"2-3",TRUE,"&gt;3")</f>
        <v>0-1</v>
      </c>
      <c r="AM2638" s="60" t="str">
        <f>+_xlfn.IFS(MONTH(Tabla1[[#This Row],[MES]])&lt;=3,"Q1",MONTH(Tabla1[[#This Row],[MES]])&lt;=6,"Q2",MONTH(Tabla1[[#This Row],[MES]])&lt;=9,"Q3",TRUE,"Q4")</f>
        <v>Q1</v>
      </c>
      <c r="AN2638" s="15" t="str">
        <f>+IFERROR(VLOOKUP(Tabla1[[#This Row],[CUENTA]],CTAS[],2,0),"OTROS")</f>
        <v>OTROS</v>
      </c>
      <c r="AP2638" s="15" t="str">
        <f>+IFERROR(VLOOKUP(Tabla1[[#This Row],[EMPLEADO]],IS[],3,0),"OTROS")</f>
        <v>OTROS</v>
      </c>
      <c r="AQ2638" s="15" t="str">
        <f>+IFERROR(VLOOKUP(Tabla1[[#This Row],[EMPLEADO]],IS[[NÓMINA]:[INGENIERO]],2,0),"OTROS")</f>
        <v>OTROS</v>
      </c>
    </row>
    <row r="2639" spans="1:43" x14ac:dyDescent="0.25">
      <c r="A2639" t="s">
        <v>7477</v>
      </c>
      <c r="B2639">
        <v>1</v>
      </c>
      <c r="C2639" t="s">
        <v>8385</v>
      </c>
      <c r="D2639" t="s">
        <v>38</v>
      </c>
      <c r="E2639" t="s">
        <v>725</v>
      </c>
      <c r="F2639" t="s">
        <v>8386</v>
      </c>
      <c r="G2639" s="17" t="s">
        <v>2254</v>
      </c>
      <c r="H2639" t="s">
        <v>79</v>
      </c>
      <c r="I2639" t="s">
        <v>43</v>
      </c>
      <c r="J2639" t="s">
        <v>8</v>
      </c>
      <c r="K2639" t="s">
        <v>102</v>
      </c>
      <c r="L2639" t="s">
        <v>2255</v>
      </c>
      <c r="M2639" t="s">
        <v>654</v>
      </c>
      <c r="N2639">
        <v>0</v>
      </c>
      <c r="O2639" t="s">
        <v>47</v>
      </c>
      <c r="P2639">
        <v>59</v>
      </c>
      <c r="Q2639" t="s">
        <v>82</v>
      </c>
      <c r="R2639" t="s">
        <v>223</v>
      </c>
      <c r="S2639" t="s">
        <v>139</v>
      </c>
      <c r="T2639" t="s">
        <v>51</v>
      </c>
      <c r="U2639" t="s">
        <v>140</v>
      </c>
      <c r="V2639">
        <v>1.1000000000000001</v>
      </c>
      <c r="W2639" s="1">
        <v>1730.3000000000004</v>
      </c>
      <c r="X2639">
        <v>1</v>
      </c>
      <c r="Y2639">
        <v>2.92</v>
      </c>
      <c r="Z2639">
        <v>4</v>
      </c>
      <c r="AA2639">
        <v>0.73</v>
      </c>
      <c r="AB2639" s="2">
        <v>0</v>
      </c>
      <c r="AC2639" s="1">
        <v>0</v>
      </c>
      <c r="AD2639" s="7">
        <v>43532</v>
      </c>
      <c r="AE2639" s="7">
        <v>43532</v>
      </c>
      <c r="AF2639">
        <v>0</v>
      </c>
      <c r="AG2639" t="s">
        <v>53</v>
      </c>
      <c r="AH2639" s="2">
        <v>0</v>
      </c>
      <c r="AI2639" s="1">
        <v>0</v>
      </c>
      <c r="AJ2639" s="1">
        <v>0</v>
      </c>
      <c r="AK2639" s="60" t="str">
        <f>+IF(Tabla1[[#This Row],[REQUEST_TY]]="SR MANTENIMIENTO CORRECTIVO", "EMERGENCIA", "OTROS")</f>
        <v>EMERGENCIA</v>
      </c>
      <c r="AL2639" s="6" t="str">
        <f>+_xlfn.IFS(Tabla1[[#This Row],[Veces obj]]&lt;=1,"0-1",Tabla1[[#This Row],[Veces obj]]&lt;=2,"1-2",Tabla1[[#This Row],[Veces obj]]&lt;=3,"2-3",TRUE,"&gt;3")</f>
        <v>0-1</v>
      </c>
      <c r="AM2639" s="60" t="str">
        <f>+_xlfn.IFS(MONTH(Tabla1[[#This Row],[MES]])&lt;=3,"Q1",MONTH(Tabla1[[#This Row],[MES]])&lt;=6,"Q2",MONTH(Tabla1[[#This Row],[MES]])&lt;=9,"Q3",TRUE,"Q4")</f>
        <v>Q1</v>
      </c>
      <c r="AN2639" s="15" t="str">
        <f>+IFERROR(VLOOKUP(Tabla1[[#This Row],[CUENTA]],CTAS[],2,0),"OTROS")</f>
        <v>OTROS</v>
      </c>
      <c r="AP2639" s="15" t="str">
        <f>+IFERROR(VLOOKUP(Tabla1[[#This Row],[EMPLEADO]],IS[],3,0),"OTROS")</f>
        <v>OTROS</v>
      </c>
      <c r="AQ2639" s="15" t="str">
        <f>+IFERROR(VLOOKUP(Tabla1[[#This Row],[EMPLEADO]],IS[[NÓMINA]:[INGENIERO]],2,0),"OTROS")</f>
        <v>OTROS</v>
      </c>
    </row>
    <row r="2640" spans="1:43" x14ac:dyDescent="0.25">
      <c r="A2640" t="s">
        <v>7477</v>
      </c>
      <c r="B2640">
        <v>1</v>
      </c>
      <c r="C2640" t="s">
        <v>8387</v>
      </c>
      <c r="D2640" t="s">
        <v>38</v>
      </c>
      <c r="E2640" t="s">
        <v>5313</v>
      </c>
      <c r="F2640" t="s">
        <v>8388</v>
      </c>
      <c r="G2640" s="17" t="s">
        <v>8389</v>
      </c>
      <c r="H2640" t="s">
        <v>58</v>
      </c>
      <c r="I2640" t="s">
        <v>43</v>
      </c>
      <c r="J2640" t="s">
        <v>8</v>
      </c>
      <c r="K2640" t="s">
        <v>8390</v>
      </c>
      <c r="L2640" t="s">
        <v>8391</v>
      </c>
      <c r="M2640" t="s">
        <v>2534</v>
      </c>
      <c r="N2640">
        <v>0</v>
      </c>
      <c r="O2640" t="s">
        <v>47</v>
      </c>
      <c r="P2640">
        <v>100</v>
      </c>
      <c r="Q2640" t="s">
        <v>48</v>
      </c>
      <c r="R2640" t="s">
        <v>49</v>
      </c>
      <c r="S2640" t="s">
        <v>50</v>
      </c>
      <c r="T2640" t="s">
        <v>208</v>
      </c>
      <c r="U2640" t="s">
        <v>52</v>
      </c>
      <c r="V2640">
        <v>1.05</v>
      </c>
      <c r="W2640" s="1">
        <v>750.75000000000011</v>
      </c>
      <c r="X2640">
        <v>1</v>
      </c>
      <c r="Y2640">
        <v>5.65</v>
      </c>
      <c r="Z2640">
        <v>9</v>
      </c>
      <c r="AA2640">
        <v>0.62777777777777777</v>
      </c>
      <c r="AB2640" s="2">
        <v>0</v>
      </c>
      <c r="AC2640" s="1">
        <v>0</v>
      </c>
      <c r="AD2640" s="7">
        <v>43532</v>
      </c>
      <c r="AE2640" s="7">
        <v>43535</v>
      </c>
      <c r="AF2640">
        <v>1</v>
      </c>
      <c r="AG2640" t="s">
        <v>53</v>
      </c>
      <c r="AH2640" s="2">
        <v>0</v>
      </c>
      <c r="AI2640" s="1">
        <v>0</v>
      </c>
      <c r="AJ2640" s="1">
        <v>0</v>
      </c>
      <c r="AK2640" s="60" t="str">
        <f>+IF(Tabla1[[#This Row],[REQUEST_TY]]="SR MANTENIMIENTO CORRECTIVO", "EMERGENCIA", "OTROS")</f>
        <v>EMERGENCIA</v>
      </c>
      <c r="AL2640" s="6" t="str">
        <f>+_xlfn.IFS(Tabla1[[#This Row],[Veces obj]]&lt;=1,"0-1",Tabla1[[#This Row],[Veces obj]]&lt;=2,"1-2",Tabla1[[#This Row],[Veces obj]]&lt;=3,"2-3",TRUE,"&gt;3")</f>
        <v>0-1</v>
      </c>
      <c r="AM2640" s="60" t="str">
        <f>+_xlfn.IFS(MONTH(Tabla1[[#This Row],[MES]])&lt;=3,"Q1",MONTH(Tabla1[[#This Row],[MES]])&lt;=6,"Q2",MONTH(Tabla1[[#This Row],[MES]])&lt;=9,"Q3",TRUE,"Q4")</f>
        <v>Q1</v>
      </c>
      <c r="AN2640" s="15" t="str">
        <f>+IFERROR(VLOOKUP(Tabla1[[#This Row],[CUENTA]],CTAS[],2,0),"OTROS")</f>
        <v>OTROS</v>
      </c>
      <c r="AP2640" s="15" t="str">
        <f>+IFERROR(VLOOKUP(Tabla1[[#This Row],[EMPLEADO]],IS[],3,0),"OTROS")</f>
        <v>OTROS</v>
      </c>
      <c r="AQ2640" s="15" t="str">
        <f>+IFERROR(VLOOKUP(Tabla1[[#This Row],[EMPLEADO]],IS[[NÓMINA]:[INGENIERO]],2,0),"OTROS")</f>
        <v>OTROS</v>
      </c>
    </row>
    <row r="2641" spans="1:43" x14ac:dyDescent="0.25">
      <c r="A2641" t="s">
        <v>7477</v>
      </c>
      <c r="B2641">
        <v>1</v>
      </c>
      <c r="C2641" t="s">
        <v>8392</v>
      </c>
      <c r="D2641" t="s">
        <v>38</v>
      </c>
      <c r="E2641" t="s">
        <v>217</v>
      </c>
      <c r="F2641" t="s">
        <v>8393</v>
      </c>
      <c r="G2641" s="17" t="s">
        <v>5615</v>
      </c>
      <c r="H2641" t="s">
        <v>691</v>
      </c>
      <c r="I2641" t="s">
        <v>43</v>
      </c>
      <c r="J2641" t="s">
        <v>8</v>
      </c>
      <c r="K2641" t="s">
        <v>59</v>
      </c>
      <c r="L2641" t="s">
        <v>5247</v>
      </c>
      <c r="M2641" t="s">
        <v>215</v>
      </c>
      <c r="N2641">
        <v>0</v>
      </c>
      <c r="O2641" t="s">
        <v>47</v>
      </c>
      <c r="P2641">
        <v>25</v>
      </c>
      <c r="Q2641" t="s">
        <v>62</v>
      </c>
      <c r="R2641" t="s">
        <v>223</v>
      </c>
      <c r="S2641" t="s">
        <v>139</v>
      </c>
      <c r="T2641" t="s">
        <v>51</v>
      </c>
      <c r="U2641" t="s">
        <v>262</v>
      </c>
      <c r="V2641">
        <v>1.05</v>
      </c>
      <c r="W2641" s="1">
        <v>1651.6500000000003</v>
      </c>
      <c r="X2641">
        <v>1</v>
      </c>
      <c r="Y2641">
        <v>1.8</v>
      </c>
      <c r="Z2641">
        <v>4</v>
      </c>
      <c r="AA2641">
        <v>0.45</v>
      </c>
      <c r="AB2641" s="2">
        <v>0</v>
      </c>
      <c r="AC2641" s="1">
        <v>0</v>
      </c>
      <c r="AD2641" s="7">
        <v>43532</v>
      </c>
      <c r="AE2641" s="7">
        <v>43532</v>
      </c>
      <c r="AF2641">
        <v>0</v>
      </c>
      <c r="AG2641" t="s">
        <v>53</v>
      </c>
      <c r="AH2641" s="2">
        <v>0</v>
      </c>
      <c r="AI2641" s="1">
        <v>0</v>
      </c>
      <c r="AJ2641" s="1">
        <v>0</v>
      </c>
      <c r="AK2641" s="60" t="str">
        <f>+IF(Tabla1[[#This Row],[REQUEST_TY]]="SR MANTENIMIENTO CORRECTIVO", "EMERGENCIA", "OTROS")</f>
        <v>EMERGENCIA</v>
      </c>
      <c r="AL2641" s="6" t="str">
        <f>+_xlfn.IFS(Tabla1[[#This Row],[Veces obj]]&lt;=1,"0-1",Tabla1[[#This Row],[Veces obj]]&lt;=2,"1-2",Tabla1[[#This Row],[Veces obj]]&lt;=3,"2-3",TRUE,"&gt;3")</f>
        <v>0-1</v>
      </c>
      <c r="AM2641" s="60" t="str">
        <f>+_xlfn.IFS(MONTH(Tabla1[[#This Row],[MES]])&lt;=3,"Q1",MONTH(Tabla1[[#This Row],[MES]])&lt;=6,"Q2",MONTH(Tabla1[[#This Row],[MES]])&lt;=9,"Q3",TRUE,"Q4")</f>
        <v>Q1</v>
      </c>
      <c r="AN2641" s="15" t="str">
        <f>+IFERROR(VLOOKUP(Tabla1[[#This Row],[CUENTA]],CTAS[],2,0),"OTROS")</f>
        <v>OTROS</v>
      </c>
      <c r="AP2641" s="15" t="str">
        <f>+IFERROR(VLOOKUP(Tabla1[[#This Row],[EMPLEADO]],IS[],3,0),"OTROS")</f>
        <v>OTROS</v>
      </c>
      <c r="AQ2641" s="15" t="str">
        <f>+IFERROR(VLOOKUP(Tabla1[[#This Row],[EMPLEADO]],IS[[NÓMINA]:[INGENIERO]],2,0),"OTROS")</f>
        <v>OTROS</v>
      </c>
    </row>
    <row r="2642" spans="1:43" x14ac:dyDescent="0.25">
      <c r="A2642" t="s">
        <v>7477</v>
      </c>
      <c r="B2642">
        <v>1</v>
      </c>
      <c r="C2642" t="s">
        <v>8394</v>
      </c>
      <c r="D2642" t="s">
        <v>38</v>
      </c>
      <c r="E2642" t="s">
        <v>552</v>
      </c>
      <c r="F2642" t="s">
        <v>8395</v>
      </c>
      <c r="G2642" s="17" t="s">
        <v>8396</v>
      </c>
      <c r="H2642" t="s">
        <v>79</v>
      </c>
      <c r="I2642" t="s">
        <v>43</v>
      </c>
      <c r="J2642" t="s">
        <v>8</v>
      </c>
      <c r="K2642" t="s">
        <v>3310</v>
      </c>
      <c r="L2642" t="s">
        <v>3311</v>
      </c>
      <c r="M2642" t="s">
        <v>1482</v>
      </c>
      <c r="N2642">
        <v>0</v>
      </c>
      <c r="O2642" t="s">
        <v>47</v>
      </c>
      <c r="P2642">
        <v>198</v>
      </c>
      <c r="Q2642" t="s">
        <v>48</v>
      </c>
      <c r="R2642" t="s">
        <v>95</v>
      </c>
      <c r="S2642" t="s">
        <v>64</v>
      </c>
      <c r="T2642" t="s">
        <v>51</v>
      </c>
      <c r="U2642" t="s">
        <v>96</v>
      </c>
      <c r="V2642">
        <v>1.1000000000000001</v>
      </c>
      <c r="W2642" s="1">
        <v>1501.5000000000002</v>
      </c>
      <c r="X2642">
        <v>1</v>
      </c>
      <c r="Y2642">
        <v>0.65</v>
      </c>
      <c r="Z2642">
        <v>5</v>
      </c>
      <c r="AA2642">
        <v>0.13</v>
      </c>
      <c r="AB2642" s="2">
        <v>0</v>
      </c>
      <c r="AC2642" s="1">
        <v>0</v>
      </c>
      <c r="AD2642" s="7">
        <v>43535</v>
      </c>
      <c r="AE2642" s="7">
        <v>43536</v>
      </c>
      <c r="AF2642">
        <v>1</v>
      </c>
      <c r="AG2642" t="s">
        <v>53</v>
      </c>
      <c r="AH2642" s="2">
        <v>0</v>
      </c>
      <c r="AI2642" s="1">
        <v>0</v>
      </c>
      <c r="AJ2642" s="1">
        <v>0</v>
      </c>
      <c r="AK2642" s="60" t="str">
        <f>+IF(Tabla1[[#This Row],[REQUEST_TY]]="SR MANTENIMIENTO CORRECTIVO", "EMERGENCIA", "OTROS")</f>
        <v>EMERGENCIA</v>
      </c>
      <c r="AL2642" s="6" t="str">
        <f>+_xlfn.IFS(Tabla1[[#This Row],[Veces obj]]&lt;=1,"0-1",Tabla1[[#This Row],[Veces obj]]&lt;=2,"1-2",Tabla1[[#This Row],[Veces obj]]&lt;=3,"2-3",TRUE,"&gt;3")</f>
        <v>0-1</v>
      </c>
      <c r="AM2642" s="60" t="str">
        <f>+_xlfn.IFS(MONTH(Tabla1[[#This Row],[MES]])&lt;=3,"Q1",MONTH(Tabla1[[#This Row],[MES]])&lt;=6,"Q2",MONTH(Tabla1[[#This Row],[MES]])&lt;=9,"Q3",TRUE,"Q4")</f>
        <v>Q1</v>
      </c>
      <c r="AN2642" s="15" t="str">
        <f>+IFERROR(VLOOKUP(Tabla1[[#This Row],[CUENTA]],CTAS[],2,0),"OTROS")</f>
        <v>OTROS</v>
      </c>
      <c r="AP2642" s="15" t="str">
        <f>+IFERROR(VLOOKUP(Tabla1[[#This Row],[EMPLEADO]],IS[],3,0),"OTROS")</f>
        <v>OTROS</v>
      </c>
      <c r="AQ2642" s="15" t="str">
        <f>+IFERROR(VLOOKUP(Tabla1[[#This Row],[EMPLEADO]],IS[[NÓMINA]:[INGENIERO]],2,0),"OTROS")</f>
        <v>OTROS</v>
      </c>
    </row>
    <row r="2643" spans="1:43" x14ac:dyDescent="0.25">
      <c r="A2643" t="s">
        <v>7477</v>
      </c>
      <c r="B2643">
        <v>1</v>
      </c>
      <c r="C2643" t="s">
        <v>8397</v>
      </c>
      <c r="D2643" t="s">
        <v>38</v>
      </c>
      <c r="E2643" t="s">
        <v>113</v>
      </c>
      <c r="F2643" t="s">
        <v>8398</v>
      </c>
      <c r="G2643" s="17" t="s">
        <v>8399</v>
      </c>
      <c r="H2643" t="s">
        <v>868</v>
      </c>
      <c r="I2643" t="s">
        <v>43</v>
      </c>
      <c r="J2643" t="s">
        <v>8</v>
      </c>
      <c r="K2643" t="s">
        <v>125</v>
      </c>
      <c r="L2643" t="s">
        <v>8400</v>
      </c>
      <c r="M2643" t="s">
        <v>871</v>
      </c>
      <c r="N2643">
        <v>1</v>
      </c>
      <c r="O2643" t="s">
        <v>47</v>
      </c>
      <c r="P2643">
        <v>198</v>
      </c>
      <c r="Q2643" t="s">
        <v>48</v>
      </c>
      <c r="R2643" t="s">
        <v>49</v>
      </c>
      <c r="S2643" t="s">
        <v>50</v>
      </c>
      <c r="T2643" t="s">
        <v>51</v>
      </c>
      <c r="U2643" t="s">
        <v>52</v>
      </c>
      <c r="V2643">
        <v>1.05</v>
      </c>
      <c r="W2643" s="1">
        <v>0</v>
      </c>
      <c r="X2643">
        <v>1</v>
      </c>
      <c r="Y2643">
        <v>1.4</v>
      </c>
      <c r="Z2643">
        <v>5</v>
      </c>
      <c r="AA2643">
        <v>0.27999999999999997</v>
      </c>
      <c r="AB2643" s="2">
        <v>0</v>
      </c>
      <c r="AC2643" s="1">
        <v>0</v>
      </c>
      <c r="AD2643" s="7">
        <v>43532</v>
      </c>
      <c r="AE2643" s="7">
        <v>43532</v>
      </c>
      <c r="AF2643">
        <v>0</v>
      </c>
      <c r="AG2643" t="s">
        <v>53</v>
      </c>
      <c r="AH2643" s="2">
        <v>0</v>
      </c>
      <c r="AI2643" s="1">
        <v>0</v>
      </c>
      <c r="AJ2643" s="1">
        <v>0</v>
      </c>
      <c r="AK2643" s="60" t="str">
        <f>+IF(Tabla1[[#This Row],[REQUEST_TY]]="SR MANTENIMIENTO CORRECTIVO", "EMERGENCIA", "OTROS")</f>
        <v>EMERGENCIA</v>
      </c>
      <c r="AL2643" s="6" t="str">
        <f>+_xlfn.IFS(Tabla1[[#This Row],[Veces obj]]&lt;=1,"0-1",Tabla1[[#This Row],[Veces obj]]&lt;=2,"1-2",Tabla1[[#This Row],[Veces obj]]&lt;=3,"2-3",TRUE,"&gt;3")</f>
        <v>0-1</v>
      </c>
      <c r="AM2643" s="60" t="str">
        <f>+_xlfn.IFS(MONTH(Tabla1[[#This Row],[MES]])&lt;=3,"Q1",MONTH(Tabla1[[#This Row],[MES]])&lt;=6,"Q2",MONTH(Tabla1[[#This Row],[MES]])&lt;=9,"Q3",TRUE,"Q4")</f>
        <v>Q1</v>
      </c>
      <c r="AN2643" s="15" t="str">
        <f>+IFERROR(VLOOKUP(Tabla1[[#This Row],[CUENTA]],CTAS[],2,0),"OTROS")</f>
        <v>OTROS</v>
      </c>
      <c r="AP2643" s="15" t="str">
        <f>+IFERROR(VLOOKUP(Tabla1[[#This Row],[EMPLEADO]],IS[],3,0),"OTROS")</f>
        <v>OTROS</v>
      </c>
      <c r="AQ2643" s="15" t="str">
        <f>+IFERROR(VLOOKUP(Tabla1[[#This Row],[EMPLEADO]],IS[[NÓMINA]:[INGENIERO]],2,0),"OTROS")</f>
        <v>OTROS</v>
      </c>
    </row>
    <row r="2644" spans="1:43" x14ac:dyDescent="0.25">
      <c r="A2644" t="s">
        <v>7477</v>
      </c>
      <c r="B2644">
        <v>1</v>
      </c>
      <c r="C2644" t="s">
        <v>8401</v>
      </c>
      <c r="D2644" t="s">
        <v>38</v>
      </c>
      <c r="E2644" t="s">
        <v>4100</v>
      </c>
      <c r="F2644" t="s">
        <v>8402</v>
      </c>
      <c r="G2644" s="17" t="s">
        <v>8403</v>
      </c>
      <c r="H2644" t="s">
        <v>568</v>
      </c>
      <c r="I2644" t="s">
        <v>43</v>
      </c>
      <c r="J2644" t="s">
        <v>8</v>
      </c>
      <c r="K2644" t="s">
        <v>71</v>
      </c>
      <c r="L2644" t="s">
        <v>2047</v>
      </c>
      <c r="M2644" t="s">
        <v>932</v>
      </c>
      <c r="N2644">
        <v>0</v>
      </c>
      <c r="O2644" t="s">
        <v>47</v>
      </c>
      <c r="P2644">
        <v>88</v>
      </c>
      <c r="Q2644" t="s">
        <v>48</v>
      </c>
      <c r="R2644" t="s">
        <v>1543</v>
      </c>
      <c r="S2644" t="s">
        <v>50</v>
      </c>
      <c r="T2644" t="s">
        <v>51</v>
      </c>
      <c r="U2644" t="s">
        <v>52</v>
      </c>
      <c r="V2644">
        <v>1.05</v>
      </c>
      <c r="W2644" s="1">
        <v>750.75000000000011</v>
      </c>
      <c r="X2644">
        <v>1</v>
      </c>
      <c r="Y2644">
        <v>0.23</v>
      </c>
      <c r="Z2644">
        <v>5</v>
      </c>
      <c r="AA2644">
        <v>4.5999999999999999E-2</v>
      </c>
      <c r="AB2644" s="2">
        <v>0</v>
      </c>
      <c r="AC2644" s="1">
        <v>0</v>
      </c>
      <c r="AD2644" s="7">
        <v>43536</v>
      </c>
      <c r="AE2644" s="7">
        <v>43536</v>
      </c>
      <c r="AF2644">
        <v>0</v>
      </c>
      <c r="AG2644" t="s">
        <v>53</v>
      </c>
      <c r="AH2644" s="2">
        <v>0</v>
      </c>
      <c r="AI2644" s="1">
        <v>0</v>
      </c>
      <c r="AJ2644" s="1">
        <v>0</v>
      </c>
      <c r="AK2644" s="60" t="str">
        <f>+IF(Tabla1[[#This Row],[REQUEST_TY]]="SR MANTENIMIENTO CORRECTIVO", "EMERGENCIA", "OTROS")</f>
        <v>EMERGENCIA</v>
      </c>
      <c r="AL2644" s="6" t="str">
        <f>+_xlfn.IFS(Tabla1[[#This Row],[Veces obj]]&lt;=1,"0-1",Tabla1[[#This Row],[Veces obj]]&lt;=2,"1-2",Tabla1[[#This Row],[Veces obj]]&lt;=3,"2-3",TRUE,"&gt;3")</f>
        <v>0-1</v>
      </c>
      <c r="AM2644" s="60" t="str">
        <f>+_xlfn.IFS(MONTH(Tabla1[[#This Row],[MES]])&lt;=3,"Q1",MONTH(Tabla1[[#This Row],[MES]])&lt;=6,"Q2",MONTH(Tabla1[[#This Row],[MES]])&lt;=9,"Q3",TRUE,"Q4")</f>
        <v>Q1</v>
      </c>
      <c r="AN2644" s="15" t="str">
        <f>+IFERROR(VLOOKUP(Tabla1[[#This Row],[CUENTA]],CTAS[],2,0),"OTROS")</f>
        <v>OTROS</v>
      </c>
      <c r="AP2644" s="15" t="str">
        <f>+IFERROR(VLOOKUP(Tabla1[[#This Row],[EMPLEADO]],IS[],3,0),"OTROS")</f>
        <v>OTROS</v>
      </c>
      <c r="AQ2644" s="15" t="str">
        <f>+IFERROR(VLOOKUP(Tabla1[[#This Row],[EMPLEADO]],IS[[NÓMINA]:[INGENIERO]],2,0),"OTROS")</f>
        <v>OTROS</v>
      </c>
    </row>
    <row r="2645" spans="1:43" x14ac:dyDescent="0.25">
      <c r="A2645" t="s">
        <v>7477</v>
      </c>
      <c r="B2645">
        <v>1</v>
      </c>
      <c r="C2645" t="s">
        <v>8404</v>
      </c>
      <c r="D2645" t="s">
        <v>38</v>
      </c>
      <c r="E2645" t="s">
        <v>76</v>
      </c>
      <c r="F2645" t="s">
        <v>8405</v>
      </c>
      <c r="G2645" s="17" t="s">
        <v>1705</v>
      </c>
      <c r="H2645" t="s">
        <v>1572</v>
      </c>
      <c r="I2645" t="s">
        <v>43</v>
      </c>
      <c r="J2645" t="s">
        <v>8</v>
      </c>
      <c r="K2645" t="s">
        <v>59</v>
      </c>
      <c r="L2645" t="s">
        <v>1706</v>
      </c>
      <c r="M2645" t="s">
        <v>1707</v>
      </c>
      <c r="N2645">
        <v>0</v>
      </c>
      <c r="O2645" t="s">
        <v>47</v>
      </c>
      <c r="P2645">
        <v>44</v>
      </c>
      <c r="Q2645" t="s">
        <v>82</v>
      </c>
      <c r="R2645" t="s">
        <v>63</v>
      </c>
      <c r="S2645" t="s">
        <v>64</v>
      </c>
      <c r="T2645" t="s">
        <v>51</v>
      </c>
      <c r="U2645" t="s">
        <v>83</v>
      </c>
      <c r="V2645">
        <v>1.05</v>
      </c>
      <c r="W2645" s="1">
        <v>1433.25</v>
      </c>
      <c r="X2645">
        <v>1</v>
      </c>
      <c r="Y2645">
        <v>1.1200000000000001</v>
      </c>
      <c r="Z2645">
        <v>5</v>
      </c>
      <c r="AA2645">
        <v>0.22400000000000003</v>
      </c>
      <c r="AB2645" s="2">
        <v>0</v>
      </c>
      <c r="AC2645" s="1">
        <v>0</v>
      </c>
      <c r="AD2645" s="7">
        <v>43532</v>
      </c>
      <c r="AE2645" s="7">
        <v>43532</v>
      </c>
      <c r="AF2645">
        <v>0</v>
      </c>
      <c r="AG2645" t="s">
        <v>53</v>
      </c>
      <c r="AH2645" s="2">
        <v>0</v>
      </c>
      <c r="AI2645" s="1">
        <v>0</v>
      </c>
      <c r="AJ2645" s="1">
        <v>0</v>
      </c>
      <c r="AK2645" s="60" t="str">
        <f>+IF(Tabla1[[#This Row],[REQUEST_TY]]="SR MANTENIMIENTO CORRECTIVO", "EMERGENCIA", "OTROS")</f>
        <v>EMERGENCIA</v>
      </c>
      <c r="AL2645" s="6" t="str">
        <f>+_xlfn.IFS(Tabla1[[#This Row],[Veces obj]]&lt;=1,"0-1",Tabla1[[#This Row],[Veces obj]]&lt;=2,"1-2",Tabla1[[#This Row],[Veces obj]]&lt;=3,"2-3",TRUE,"&gt;3")</f>
        <v>0-1</v>
      </c>
      <c r="AM2645" s="60" t="str">
        <f>+_xlfn.IFS(MONTH(Tabla1[[#This Row],[MES]])&lt;=3,"Q1",MONTH(Tabla1[[#This Row],[MES]])&lt;=6,"Q2",MONTH(Tabla1[[#This Row],[MES]])&lt;=9,"Q3",TRUE,"Q4")</f>
        <v>Q1</v>
      </c>
      <c r="AN2645" s="15" t="str">
        <f>+IFERROR(VLOOKUP(Tabla1[[#This Row],[CUENTA]],CTAS[],2,0),"OTROS")</f>
        <v>OTROS</v>
      </c>
      <c r="AP2645" s="15" t="str">
        <f>+IFERROR(VLOOKUP(Tabla1[[#This Row],[EMPLEADO]],IS[],3,0),"OTROS")</f>
        <v>OTROS</v>
      </c>
      <c r="AQ2645" s="15" t="str">
        <f>+IFERROR(VLOOKUP(Tabla1[[#This Row],[EMPLEADO]],IS[[NÓMINA]:[INGENIERO]],2,0),"OTROS")</f>
        <v>OTROS</v>
      </c>
    </row>
    <row r="2646" spans="1:43" x14ac:dyDescent="0.25">
      <c r="A2646" t="s">
        <v>7477</v>
      </c>
      <c r="B2646">
        <v>1</v>
      </c>
      <c r="C2646" t="s">
        <v>8406</v>
      </c>
      <c r="D2646" t="s">
        <v>3370</v>
      </c>
      <c r="E2646" t="s">
        <v>789</v>
      </c>
      <c r="F2646" t="s">
        <v>8407</v>
      </c>
      <c r="G2646" s="17" t="s">
        <v>8342</v>
      </c>
      <c r="H2646" t="s">
        <v>101</v>
      </c>
      <c r="I2646" t="s">
        <v>43</v>
      </c>
      <c r="J2646" t="s">
        <v>8</v>
      </c>
      <c r="K2646" t="s">
        <v>7790</v>
      </c>
      <c r="L2646" t="s">
        <v>8343</v>
      </c>
      <c r="M2646" t="s">
        <v>3803</v>
      </c>
      <c r="N2646">
        <v>0</v>
      </c>
      <c r="O2646" t="s">
        <v>105</v>
      </c>
      <c r="P2646" t="s">
        <v>822</v>
      </c>
      <c r="Q2646" t="s">
        <v>48</v>
      </c>
      <c r="R2646" t="s">
        <v>242</v>
      </c>
      <c r="S2646" t="s">
        <v>64</v>
      </c>
      <c r="T2646" t="s">
        <v>51</v>
      </c>
      <c r="U2646" t="s">
        <v>96</v>
      </c>
      <c r="V2646">
        <v>1</v>
      </c>
      <c r="W2646" s="1">
        <v>982.5</v>
      </c>
      <c r="X2646">
        <v>0</v>
      </c>
      <c r="Y2646">
        <v>5</v>
      </c>
      <c r="Z2646">
        <v>5</v>
      </c>
      <c r="AA2646">
        <v>1</v>
      </c>
      <c r="AB2646" s="2">
        <v>0</v>
      </c>
      <c r="AC2646" s="1">
        <v>0</v>
      </c>
      <c r="AD2646" s="7">
        <v>43535</v>
      </c>
      <c r="AE2646" s="7">
        <v>43535</v>
      </c>
      <c r="AF2646">
        <v>0</v>
      </c>
      <c r="AG2646" t="s">
        <v>53</v>
      </c>
      <c r="AH2646" s="2">
        <v>0</v>
      </c>
      <c r="AI2646" s="1">
        <v>0</v>
      </c>
      <c r="AJ2646" s="1">
        <v>0</v>
      </c>
      <c r="AK2646" s="60" t="str">
        <f>+IF(Tabla1[[#This Row],[REQUEST_TY]]="SR MANTENIMIENTO CORRECTIVO", "EMERGENCIA", "OTROS")</f>
        <v>OTROS</v>
      </c>
      <c r="AL2646" s="6" t="str">
        <f>+_xlfn.IFS(Tabla1[[#This Row],[Veces obj]]&lt;=1,"0-1",Tabla1[[#This Row],[Veces obj]]&lt;=2,"1-2",Tabla1[[#This Row],[Veces obj]]&lt;=3,"2-3",TRUE,"&gt;3")</f>
        <v>0-1</v>
      </c>
      <c r="AM2646" s="60" t="str">
        <f>+_xlfn.IFS(MONTH(Tabla1[[#This Row],[MES]])&lt;=3,"Q1",MONTH(Tabla1[[#This Row],[MES]])&lt;=6,"Q2",MONTH(Tabla1[[#This Row],[MES]])&lt;=9,"Q3",TRUE,"Q4")</f>
        <v>Q1</v>
      </c>
      <c r="AN2646" s="15" t="str">
        <f>+IFERROR(VLOOKUP(Tabla1[[#This Row],[CUENTA]],CTAS[],2,0),"OTROS")</f>
        <v>OTROS</v>
      </c>
      <c r="AP2646" s="15" t="str">
        <f>+IFERROR(VLOOKUP(Tabla1[[#This Row],[EMPLEADO]],IS[],3,0),"OTROS")</f>
        <v>OTROS</v>
      </c>
      <c r="AQ2646" s="15" t="str">
        <f>+IFERROR(VLOOKUP(Tabla1[[#This Row],[EMPLEADO]],IS[[NÓMINA]:[INGENIERO]],2,0),"OTROS")</f>
        <v>OTROS</v>
      </c>
    </row>
    <row r="2647" spans="1:43" x14ac:dyDescent="0.25">
      <c r="A2647" t="s">
        <v>7477</v>
      </c>
      <c r="B2647">
        <v>1</v>
      </c>
      <c r="C2647" t="s">
        <v>8408</v>
      </c>
      <c r="D2647" t="s">
        <v>38</v>
      </c>
      <c r="E2647" t="s">
        <v>217</v>
      </c>
      <c r="F2647" t="s">
        <v>8409</v>
      </c>
      <c r="G2647" s="17" t="s">
        <v>5884</v>
      </c>
      <c r="H2647" t="s">
        <v>266</v>
      </c>
      <c r="I2647" t="s">
        <v>43</v>
      </c>
      <c r="J2647" t="s">
        <v>8</v>
      </c>
      <c r="K2647" t="s">
        <v>59</v>
      </c>
      <c r="L2647" t="s">
        <v>1102</v>
      </c>
      <c r="M2647" t="s">
        <v>73</v>
      </c>
      <c r="N2647">
        <v>0</v>
      </c>
      <c r="O2647" t="s">
        <v>47</v>
      </c>
      <c r="P2647">
        <v>22</v>
      </c>
      <c r="Q2647" t="s">
        <v>62</v>
      </c>
      <c r="R2647" t="s">
        <v>223</v>
      </c>
      <c r="S2647" t="s">
        <v>139</v>
      </c>
      <c r="T2647" t="s">
        <v>51</v>
      </c>
      <c r="U2647" t="s">
        <v>262</v>
      </c>
      <c r="V2647">
        <v>1.05</v>
      </c>
      <c r="W2647" s="1">
        <v>1651.6500000000003</v>
      </c>
      <c r="X2647">
        <v>1</v>
      </c>
      <c r="Y2647">
        <v>0.14000000000000001</v>
      </c>
      <c r="Z2647">
        <v>4</v>
      </c>
      <c r="AA2647">
        <v>3.5000000000000003E-2</v>
      </c>
      <c r="AB2647" s="2">
        <v>0</v>
      </c>
      <c r="AC2647" s="1">
        <v>0</v>
      </c>
      <c r="AD2647" s="7">
        <v>43535</v>
      </c>
      <c r="AE2647" s="7">
        <v>43535</v>
      </c>
      <c r="AF2647">
        <v>0</v>
      </c>
      <c r="AG2647" t="s">
        <v>53</v>
      </c>
      <c r="AH2647" s="2">
        <v>0</v>
      </c>
      <c r="AI2647" s="1">
        <v>0</v>
      </c>
      <c r="AJ2647" s="1">
        <v>0</v>
      </c>
      <c r="AK2647" s="60" t="str">
        <f>+IF(Tabla1[[#This Row],[REQUEST_TY]]="SR MANTENIMIENTO CORRECTIVO", "EMERGENCIA", "OTROS")</f>
        <v>EMERGENCIA</v>
      </c>
      <c r="AL2647" s="6" t="str">
        <f>+_xlfn.IFS(Tabla1[[#This Row],[Veces obj]]&lt;=1,"0-1",Tabla1[[#This Row],[Veces obj]]&lt;=2,"1-2",Tabla1[[#This Row],[Veces obj]]&lt;=3,"2-3",TRUE,"&gt;3")</f>
        <v>0-1</v>
      </c>
      <c r="AM2647" s="60" t="str">
        <f>+_xlfn.IFS(MONTH(Tabla1[[#This Row],[MES]])&lt;=3,"Q1",MONTH(Tabla1[[#This Row],[MES]])&lt;=6,"Q2",MONTH(Tabla1[[#This Row],[MES]])&lt;=9,"Q3",TRUE,"Q4")</f>
        <v>Q1</v>
      </c>
      <c r="AN2647" s="15" t="str">
        <f>+IFERROR(VLOOKUP(Tabla1[[#This Row],[CUENTA]],CTAS[],2,0),"OTROS")</f>
        <v>OTROS</v>
      </c>
      <c r="AP2647" s="15" t="str">
        <f>+IFERROR(VLOOKUP(Tabla1[[#This Row],[EMPLEADO]],IS[],3,0),"OTROS")</f>
        <v>JUAREZ</v>
      </c>
      <c r="AQ2647" s="15" t="str">
        <f>+IFERROR(VLOOKUP(Tabla1[[#This Row],[EMPLEADO]],IS[[NÓMINA]:[INGENIERO]],2,0),"OTROS")</f>
        <v>CESAR MAR</v>
      </c>
    </row>
    <row r="2648" spans="1:43" x14ac:dyDescent="0.25">
      <c r="A2648" t="s">
        <v>7477</v>
      </c>
      <c r="B2648">
        <v>1</v>
      </c>
      <c r="C2648" t="s">
        <v>8410</v>
      </c>
      <c r="D2648" t="s">
        <v>38</v>
      </c>
      <c r="E2648" t="s">
        <v>76</v>
      </c>
      <c r="F2648" t="s">
        <v>8411</v>
      </c>
      <c r="G2648" s="17" t="s">
        <v>2188</v>
      </c>
      <c r="H2648" t="s">
        <v>58</v>
      </c>
      <c r="I2648" t="s">
        <v>43</v>
      </c>
      <c r="J2648" t="s">
        <v>8</v>
      </c>
      <c r="K2648" t="s">
        <v>59</v>
      </c>
      <c r="L2648" t="s">
        <v>137</v>
      </c>
      <c r="M2648" t="s">
        <v>61</v>
      </c>
      <c r="N2648">
        <v>0</v>
      </c>
      <c r="O2648" t="s">
        <v>47</v>
      </c>
      <c r="P2648">
        <v>2</v>
      </c>
      <c r="Q2648" t="s">
        <v>388</v>
      </c>
      <c r="R2648" t="s">
        <v>63</v>
      </c>
      <c r="S2648" t="s">
        <v>64</v>
      </c>
      <c r="T2648" t="s">
        <v>51</v>
      </c>
      <c r="U2648" t="s">
        <v>389</v>
      </c>
      <c r="V2648">
        <v>0</v>
      </c>
      <c r="W2648" s="1">
        <v>0</v>
      </c>
      <c r="X2648">
        <v>1</v>
      </c>
      <c r="Y2648">
        <v>1.8</v>
      </c>
      <c r="Z2648">
        <v>5</v>
      </c>
      <c r="AA2648">
        <v>0.36</v>
      </c>
      <c r="AB2648" s="2">
        <v>0</v>
      </c>
      <c r="AC2648" s="1">
        <v>0</v>
      </c>
      <c r="AD2648" s="7">
        <v>43532</v>
      </c>
      <c r="AE2648" s="7">
        <v>43535</v>
      </c>
      <c r="AF2648">
        <v>1</v>
      </c>
      <c r="AG2648" t="s">
        <v>53</v>
      </c>
      <c r="AH2648" s="2">
        <v>0</v>
      </c>
      <c r="AI2648" s="1">
        <v>0</v>
      </c>
      <c r="AJ2648" s="1">
        <v>0</v>
      </c>
      <c r="AK2648" s="60" t="str">
        <f>+IF(Tabla1[[#This Row],[REQUEST_TY]]="SR MANTENIMIENTO CORRECTIVO", "EMERGENCIA", "OTROS")</f>
        <v>EMERGENCIA</v>
      </c>
      <c r="AL2648" s="6" t="str">
        <f>+_xlfn.IFS(Tabla1[[#This Row],[Veces obj]]&lt;=1,"0-1",Tabla1[[#This Row],[Veces obj]]&lt;=2,"1-2",Tabla1[[#This Row],[Veces obj]]&lt;=3,"2-3",TRUE,"&gt;3")</f>
        <v>0-1</v>
      </c>
      <c r="AM2648" s="60" t="str">
        <f>+_xlfn.IFS(MONTH(Tabla1[[#This Row],[MES]])&lt;=3,"Q1",MONTH(Tabla1[[#This Row],[MES]])&lt;=6,"Q2",MONTH(Tabla1[[#This Row],[MES]])&lt;=9,"Q3",TRUE,"Q4")</f>
        <v>Q1</v>
      </c>
      <c r="AN2648" s="15" t="str">
        <f>+IFERROR(VLOOKUP(Tabla1[[#This Row],[CUENTA]],CTAS[],2,0),"OTROS")</f>
        <v>OTROS</v>
      </c>
      <c r="AP2648" s="15" t="str">
        <f>+IFERROR(VLOOKUP(Tabla1[[#This Row],[EMPLEADO]],IS[],3,0),"OTROS")</f>
        <v>OTROS</v>
      </c>
      <c r="AQ2648" s="15" t="str">
        <f>+IFERROR(VLOOKUP(Tabla1[[#This Row],[EMPLEADO]],IS[[NÓMINA]:[INGENIERO]],2,0),"OTROS")</f>
        <v>OTROS</v>
      </c>
    </row>
    <row r="2649" spans="1:43" x14ac:dyDescent="0.25">
      <c r="A2649" t="s">
        <v>7477</v>
      </c>
      <c r="B2649">
        <v>1</v>
      </c>
      <c r="C2649" t="s">
        <v>8412</v>
      </c>
      <c r="D2649" t="s">
        <v>38</v>
      </c>
      <c r="E2649" t="s">
        <v>604</v>
      </c>
      <c r="F2649" t="s">
        <v>8413</v>
      </c>
      <c r="G2649" s="17" t="s">
        <v>1973</v>
      </c>
      <c r="H2649" t="s">
        <v>297</v>
      </c>
      <c r="I2649" t="s">
        <v>43</v>
      </c>
      <c r="J2649" t="s">
        <v>8</v>
      </c>
      <c r="K2649" t="s">
        <v>71</v>
      </c>
      <c r="L2649" t="s">
        <v>836</v>
      </c>
      <c r="M2649" t="s">
        <v>73</v>
      </c>
      <c r="N2649">
        <v>0</v>
      </c>
      <c r="O2649" t="s">
        <v>47</v>
      </c>
      <c r="P2649">
        <v>64</v>
      </c>
      <c r="Q2649" t="s">
        <v>48</v>
      </c>
      <c r="R2649" t="s">
        <v>63</v>
      </c>
      <c r="S2649" t="s">
        <v>64</v>
      </c>
      <c r="T2649" t="s">
        <v>51</v>
      </c>
      <c r="U2649" t="s">
        <v>96</v>
      </c>
      <c r="V2649">
        <v>1.1000000000000001</v>
      </c>
      <c r="W2649" s="1">
        <v>1501.5000000000002</v>
      </c>
      <c r="X2649">
        <v>1</v>
      </c>
      <c r="Y2649">
        <v>0.73</v>
      </c>
      <c r="Z2649">
        <v>5</v>
      </c>
      <c r="AA2649">
        <v>0.14599999999999999</v>
      </c>
      <c r="AB2649" s="2">
        <v>0</v>
      </c>
      <c r="AC2649" s="1">
        <v>0</v>
      </c>
      <c r="AD2649" s="7">
        <v>43532</v>
      </c>
      <c r="AE2649" s="7">
        <v>43535</v>
      </c>
      <c r="AF2649">
        <v>1</v>
      </c>
      <c r="AG2649" t="s">
        <v>53</v>
      </c>
      <c r="AH2649" s="2">
        <v>0</v>
      </c>
      <c r="AI2649" s="1">
        <v>0</v>
      </c>
      <c r="AJ2649" s="1">
        <v>0</v>
      </c>
      <c r="AK2649" s="60" t="str">
        <f>+IF(Tabla1[[#This Row],[REQUEST_TY]]="SR MANTENIMIENTO CORRECTIVO", "EMERGENCIA", "OTROS")</f>
        <v>EMERGENCIA</v>
      </c>
      <c r="AL2649" s="6" t="str">
        <f>+_xlfn.IFS(Tabla1[[#This Row],[Veces obj]]&lt;=1,"0-1",Tabla1[[#This Row],[Veces obj]]&lt;=2,"1-2",Tabla1[[#This Row],[Veces obj]]&lt;=3,"2-3",TRUE,"&gt;3")</f>
        <v>0-1</v>
      </c>
      <c r="AM2649" s="60" t="str">
        <f>+_xlfn.IFS(MONTH(Tabla1[[#This Row],[MES]])&lt;=3,"Q1",MONTH(Tabla1[[#This Row],[MES]])&lt;=6,"Q2",MONTH(Tabla1[[#This Row],[MES]])&lt;=9,"Q3",TRUE,"Q4")</f>
        <v>Q1</v>
      </c>
      <c r="AN2649" s="15" t="str">
        <f>+IFERROR(VLOOKUP(Tabla1[[#This Row],[CUENTA]],CTAS[],2,0),"OTROS")</f>
        <v>OTROS</v>
      </c>
      <c r="AP2649" s="15" t="str">
        <f>+IFERROR(VLOOKUP(Tabla1[[#This Row],[EMPLEADO]],IS[],3,0),"OTROS")</f>
        <v>JUAREZ</v>
      </c>
      <c r="AQ2649" s="15" t="str">
        <f>+IFERROR(VLOOKUP(Tabla1[[#This Row],[EMPLEADO]],IS[[NÓMINA]:[INGENIERO]],2,0),"OTROS")</f>
        <v>ALFREDO TORRES</v>
      </c>
    </row>
    <row r="2650" spans="1:43" x14ac:dyDescent="0.25">
      <c r="A2650" t="s">
        <v>7477</v>
      </c>
      <c r="B2650">
        <v>1</v>
      </c>
      <c r="C2650" t="s">
        <v>8414</v>
      </c>
      <c r="D2650" t="s">
        <v>38</v>
      </c>
      <c r="E2650" t="s">
        <v>76</v>
      </c>
      <c r="F2650" t="s">
        <v>8415</v>
      </c>
      <c r="G2650" s="17" t="s">
        <v>1833</v>
      </c>
      <c r="H2650" t="s">
        <v>58</v>
      </c>
      <c r="I2650" t="s">
        <v>43</v>
      </c>
      <c r="J2650" t="s">
        <v>8</v>
      </c>
      <c r="K2650" t="s">
        <v>59</v>
      </c>
      <c r="L2650" t="s">
        <v>137</v>
      </c>
      <c r="M2650" t="s">
        <v>61</v>
      </c>
      <c r="N2650">
        <v>0</v>
      </c>
      <c r="O2650" t="s">
        <v>47</v>
      </c>
      <c r="P2650">
        <v>61</v>
      </c>
      <c r="Q2650" t="s">
        <v>48</v>
      </c>
      <c r="R2650" t="s">
        <v>63</v>
      </c>
      <c r="S2650" t="s">
        <v>64</v>
      </c>
      <c r="T2650" t="s">
        <v>51</v>
      </c>
      <c r="U2650" t="s">
        <v>96</v>
      </c>
      <c r="V2650">
        <v>1.1000000000000001</v>
      </c>
      <c r="W2650" s="1">
        <v>1501.5000000000002</v>
      </c>
      <c r="X2650">
        <v>1</v>
      </c>
      <c r="Y2650">
        <v>3.39</v>
      </c>
      <c r="Z2650">
        <v>5</v>
      </c>
      <c r="AA2650">
        <v>0.67800000000000005</v>
      </c>
      <c r="AB2650" s="2">
        <v>0</v>
      </c>
      <c r="AC2650" s="1">
        <v>0</v>
      </c>
      <c r="AD2650" s="7">
        <v>43532</v>
      </c>
      <c r="AE2650" s="7">
        <v>43535</v>
      </c>
      <c r="AF2650">
        <v>1</v>
      </c>
      <c r="AG2650" t="s">
        <v>53</v>
      </c>
      <c r="AH2650" s="2">
        <v>0</v>
      </c>
      <c r="AI2650" s="1">
        <v>0</v>
      </c>
      <c r="AJ2650" s="1">
        <v>0</v>
      </c>
      <c r="AK2650" s="60" t="str">
        <f>+IF(Tabla1[[#This Row],[REQUEST_TY]]="SR MANTENIMIENTO CORRECTIVO", "EMERGENCIA", "OTROS")</f>
        <v>EMERGENCIA</v>
      </c>
      <c r="AL2650" s="6" t="str">
        <f>+_xlfn.IFS(Tabla1[[#This Row],[Veces obj]]&lt;=1,"0-1",Tabla1[[#This Row],[Veces obj]]&lt;=2,"1-2",Tabla1[[#This Row],[Veces obj]]&lt;=3,"2-3",TRUE,"&gt;3")</f>
        <v>0-1</v>
      </c>
      <c r="AM2650" s="60" t="str">
        <f>+_xlfn.IFS(MONTH(Tabla1[[#This Row],[MES]])&lt;=3,"Q1",MONTH(Tabla1[[#This Row],[MES]])&lt;=6,"Q2",MONTH(Tabla1[[#This Row],[MES]])&lt;=9,"Q3",TRUE,"Q4")</f>
        <v>Q1</v>
      </c>
      <c r="AN2650" s="15" t="str">
        <f>+IFERROR(VLOOKUP(Tabla1[[#This Row],[CUENTA]],CTAS[],2,0),"OTROS")</f>
        <v>OTROS</v>
      </c>
      <c r="AP2650" s="15" t="str">
        <f>+IFERROR(VLOOKUP(Tabla1[[#This Row],[EMPLEADO]],IS[],3,0),"OTROS")</f>
        <v>OTROS</v>
      </c>
      <c r="AQ2650" s="15" t="str">
        <f>+IFERROR(VLOOKUP(Tabla1[[#This Row],[EMPLEADO]],IS[[NÓMINA]:[INGENIERO]],2,0),"OTROS")</f>
        <v>OTROS</v>
      </c>
    </row>
    <row r="2651" spans="1:43" x14ac:dyDescent="0.25">
      <c r="A2651" t="s">
        <v>7477</v>
      </c>
      <c r="B2651">
        <v>1</v>
      </c>
      <c r="C2651" t="s">
        <v>8416</v>
      </c>
      <c r="D2651" t="s">
        <v>38</v>
      </c>
      <c r="E2651" t="s">
        <v>558</v>
      </c>
      <c r="F2651" t="s">
        <v>8417</v>
      </c>
      <c r="G2651" s="17" t="s">
        <v>2133</v>
      </c>
      <c r="H2651" t="s">
        <v>42</v>
      </c>
      <c r="I2651" t="s">
        <v>43</v>
      </c>
      <c r="J2651" t="s">
        <v>8</v>
      </c>
      <c r="K2651" t="s">
        <v>44</v>
      </c>
      <c r="L2651" t="s">
        <v>2134</v>
      </c>
      <c r="M2651" t="s">
        <v>131</v>
      </c>
      <c r="N2651">
        <v>1</v>
      </c>
      <c r="O2651" t="s">
        <v>47</v>
      </c>
      <c r="P2651">
        <v>18</v>
      </c>
      <c r="Q2651" t="s">
        <v>62</v>
      </c>
      <c r="R2651" t="s">
        <v>95</v>
      </c>
      <c r="S2651" t="s">
        <v>64</v>
      </c>
      <c r="T2651" t="s">
        <v>51</v>
      </c>
      <c r="U2651" t="s">
        <v>65</v>
      </c>
      <c r="V2651">
        <v>0.8</v>
      </c>
      <c r="W2651" s="1">
        <v>0</v>
      </c>
      <c r="X2651">
        <v>1</v>
      </c>
      <c r="Y2651">
        <v>0.59</v>
      </c>
      <c r="Z2651">
        <v>5</v>
      </c>
      <c r="AA2651">
        <v>0.11799999999999999</v>
      </c>
      <c r="AB2651" s="2">
        <v>0</v>
      </c>
      <c r="AC2651" s="1">
        <v>0</v>
      </c>
      <c r="AD2651" s="7">
        <v>43535</v>
      </c>
      <c r="AE2651" s="7">
        <v>43535</v>
      </c>
      <c r="AF2651">
        <v>0</v>
      </c>
      <c r="AG2651" t="s">
        <v>53</v>
      </c>
      <c r="AH2651" s="2">
        <v>0</v>
      </c>
      <c r="AI2651" s="1">
        <v>0</v>
      </c>
      <c r="AJ2651" s="1">
        <v>0</v>
      </c>
      <c r="AK2651" s="60" t="str">
        <f>+IF(Tabla1[[#This Row],[REQUEST_TY]]="SR MANTENIMIENTO CORRECTIVO", "EMERGENCIA", "OTROS")</f>
        <v>EMERGENCIA</v>
      </c>
      <c r="AL2651" s="6" t="str">
        <f>+_xlfn.IFS(Tabla1[[#This Row],[Veces obj]]&lt;=1,"0-1",Tabla1[[#This Row],[Veces obj]]&lt;=2,"1-2",Tabla1[[#This Row],[Veces obj]]&lt;=3,"2-3",TRUE,"&gt;3")</f>
        <v>0-1</v>
      </c>
      <c r="AM2651" s="60" t="str">
        <f>+_xlfn.IFS(MONTH(Tabla1[[#This Row],[MES]])&lt;=3,"Q1",MONTH(Tabla1[[#This Row],[MES]])&lt;=6,"Q2",MONTH(Tabla1[[#This Row],[MES]])&lt;=9,"Q3",TRUE,"Q4")</f>
        <v>Q1</v>
      </c>
      <c r="AN2651" s="15" t="str">
        <f>+IFERROR(VLOOKUP(Tabla1[[#This Row],[CUENTA]],CTAS[],2,0),"OTROS")</f>
        <v>OTROS</v>
      </c>
      <c r="AP2651" s="15" t="str">
        <f>+IFERROR(VLOOKUP(Tabla1[[#This Row],[EMPLEADO]],IS[],3,0),"OTROS")</f>
        <v>OTROS</v>
      </c>
      <c r="AQ2651" s="15" t="str">
        <f>+IFERROR(VLOOKUP(Tabla1[[#This Row],[EMPLEADO]],IS[[NÓMINA]:[INGENIERO]],2,0),"OTROS")</f>
        <v>OTROS</v>
      </c>
    </row>
    <row r="2652" spans="1:43" x14ac:dyDescent="0.25">
      <c r="A2652" t="s">
        <v>7477</v>
      </c>
      <c r="B2652">
        <v>1</v>
      </c>
      <c r="C2652" t="s">
        <v>8418</v>
      </c>
      <c r="D2652" t="s">
        <v>38</v>
      </c>
      <c r="E2652" t="s">
        <v>39</v>
      </c>
      <c r="F2652" t="s">
        <v>8419</v>
      </c>
      <c r="G2652" s="17" t="s">
        <v>8420</v>
      </c>
      <c r="H2652" t="s">
        <v>471</v>
      </c>
      <c r="I2652" t="s">
        <v>43</v>
      </c>
      <c r="J2652" t="s">
        <v>8</v>
      </c>
      <c r="K2652" t="s">
        <v>254</v>
      </c>
      <c r="L2652" t="s">
        <v>8421</v>
      </c>
      <c r="M2652" t="s">
        <v>46</v>
      </c>
      <c r="N2652">
        <v>0</v>
      </c>
      <c r="O2652" t="s">
        <v>47</v>
      </c>
      <c r="P2652">
        <v>2654</v>
      </c>
      <c r="Q2652" t="s">
        <v>48</v>
      </c>
      <c r="R2652" t="s">
        <v>49</v>
      </c>
      <c r="S2652" t="s">
        <v>50</v>
      </c>
      <c r="T2652" t="s">
        <v>51</v>
      </c>
      <c r="U2652" t="s">
        <v>52</v>
      </c>
      <c r="V2652">
        <v>1.05</v>
      </c>
      <c r="W2652" s="1">
        <v>750.75000000000011</v>
      </c>
      <c r="X2652">
        <v>1</v>
      </c>
      <c r="Y2652">
        <v>0.88</v>
      </c>
      <c r="Z2652">
        <v>5</v>
      </c>
      <c r="AA2652">
        <v>0.17599999999999999</v>
      </c>
      <c r="AB2652" s="2">
        <v>0</v>
      </c>
      <c r="AC2652" s="1">
        <v>0</v>
      </c>
      <c r="AD2652" s="7">
        <v>43532</v>
      </c>
      <c r="AE2652" s="7">
        <v>43535</v>
      </c>
      <c r="AF2652">
        <v>1</v>
      </c>
      <c r="AG2652" t="s">
        <v>53</v>
      </c>
      <c r="AH2652" s="2">
        <v>0</v>
      </c>
      <c r="AI2652" s="1">
        <v>0</v>
      </c>
      <c r="AJ2652" s="1">
        <v>0</v>
      </c>
      <c r="AK2652" s="60" t="str">
        <f>+IF(Tabla1[[#This Row],[REQUEST_TY]]="SR MANTENIMIENTO CORRECTIVO", "EMERGENCIA", "OTROS")</f>
        <v>EMERGENCIA</v>
      </c>
      <c r="AL2652" s="6" t="str">
        <f>+_xlfn.IFS(Tabla1[[#This Row],[Veces obj]]&lt;=1,"0-1",Tabla1[[#This Row],[Veces obj]]&lt;=2,"1-2",Tabla1[[#This Row],[Veces obj]]&lt;=3,"2-3",TRUE,"&gt;3")</f>
        <v>0-1</v>
      </c>
      <c r="AM2652" s="60" t="str">
        <f>+_xlfn.IFS(MONTH(Tabla1[[#This Row],[MES]])&lt;=3,"Q1",MONTH(Tabla1[[#This Row],[MES]])&lt;=6,"Q2",MONTH(Tabla1[[#This Row],[MES]])&lt;=9,"Q3",TRUE,"Q4")</f>
        <v>Q1</v>
      </c>
      <c r="AN2652" s="15" t="str">
        <f>+IFERROR(VLOOKUP(Tabla1[[#This Row],[CUENTA]],CTAS[],2,0),"OTROS")</f>
        <v>OTROS</v>
      </c>
      <c r="AP2652" s="15" t="str">
        <f>+IFERROR(VLOOKUP(Tabla1[[#This Row],[EMPLEADO]],IS[],3,0),"OTROS")</f>
        <v>OTROS</v>
      </c>
      <c r="AQ2652" s="15" t="str">
        <f>+IFERROR(VLOOKUP(Tabla1[[#This Row],[EMPLEADO]],IS[[NÓMINA]:[INGENIERO]],2,0),"OTROS")</f>
        <v>OTROS</v>
      </c>
    </row>
    <row r="2653" spans="1:43" x14ac:dyDescent="0.25">
      <c r="A2653" t="s">
        <v>7477</v>
      </c>
      <c r="B2653">
        <v>1</v>
      </c>
      <c r="C2653" t="s">
        <v>8422</v>
      </c>
      <c r="D2653" t="s">
        <v>38</v>
      </c>
      <c r="E2653" t="s">
        <v>8423</v>
      </c>
      <c r="F2653" t="s">
        <v>8424</v>
      </c>
      <c r="G2653" s="17" t="s">
        <v>8425</v>
      </c>
      <c r="H2653" t="s">
        <v>308</v>
      </c>
      <c r="I2653" t="s">
        <v>43</v>
      </c>
      <c r="J2653" t="s">
        <v>8</v>
      </c>
      <c r="K2653" t="s">
        <v>495</v>
      </c>
      <c r="L2653" t="s">
        <v>496</v>
      </c>
      <c r="M2653" t="s">
        <v>46</v>
      </c>
      <c r="N2653">
        <v>0</v>
      </c>
      <c r="O2653" t="s">
        <v>47</v>
      </c>
      <c r="P2653">
        <v>191</v>
      </c>
      <c r="Q2653" t="s">
        <v>48</v>
      </c>
      <c r="R2653" t="s">
        <v>1543</v>
      </c>
      <c r="S2653" t="s">
        <v>50</v>
      </c>
      <c r="T2653" t="s">
        <v>51</v>
      </c>
      <c r="U2653" t="s">
        <v>52</v>
      </c>
      <c r="V2653">
        <v>1.05</v>
      </c>
      <c r="W2653" s="1">
        <v>750.75000000000011</v>
      </c>
      <c r="X2653">
        <v>1</v>
      </c>
      <c r="Y2653">
        <v>2.5</v>
      </c>
      <c r="Z2653">
        <v>5</v>
      </c>
      <c r="AA2653">
        <v>0.5</v>
      </c>
      <c r="AB2653" s="2">
        <v>0</v>
      </c>
      <c r="AC2653" s="1">
        <v>0</v>
      </c>
      <c r="AD2653" s="7">
        <v>43535</v>
      </c>
      <c r="AE2653" s="7">
        <v>43535</v>
      </c>
      <c r="AF2653">
        <v>0</v>
      </c>
      <c r="AG2653" t="s">
        <v>53</v>
      </c>
      <c r="AH2653" s="2">
        <v>0</v>
      </c>
      <c r="AI2653" s="1">
        <v>0</v>
      </c>
      <c r="AJ2653" s="1">
        <v>0</v>
      </c>
      <c r="AK2653" s="60" t="str">
        <f>+IF(Tabla1[[#This Row],[REQUEST_TY]]="SR MANTENIMIENTO CORRECTIVO", "EMERGENCIA", "OTROS")</f>
        <v>EMERGENCIA</v>
      </c>
      <c r="AL2653" s="6" t="str">
        <f>+_xlfn.IFS(Tabla1[[#This Row],[Veces obj]]&lt;=1,"0-1",Tabla1[[#This Row],[Veces obj]]&lt;=2,"1-2",Tabla1[[#This Row],[Veces obj]]&lt;=3,"2-3",TRUE,"&gt;3")</f>
        <v>0-1</v>
      </c>
      <c r="AM2653" s="60" t="str">
        <f>+_xlfn.IFS(MONTH(Tabla1[[#This Row],[MES]])&lt;=3,"Q1",MONTH(Tabla1[[#This Row],[MES]])&lt;=6,"Q2",MONTH(Tabla1[[#This Row],[MES]])&lt;=9,"Q3",TRUE,"Q4")</f>
        <v>Q1</v>
      </c>
      <c r="AN2653" s="15" t="str">
        <f>+IFERROR(VLOOKUP(Tabla1[[#This Row],[CUENTA]],CTAS[],2,0),"OTROS")</f>
        <v>OTROS</v>
      </c>
      <c r="AP2653" s="15" t="str">
        <f>+IFERROR(VLOOKUP(Tabla1[[#This Row],[EMPLEADO]],IS[],3,0),"OTROS")</f>
        <v>OTROS</v>
      </c>
      <c r="AQ2653" s="15" t="str">
        <f>+IFERROR(VLOOKUP(Tabla1[[#This Row],[EMPLEADO]],IS[[NÓMINA]:[INGENIERO]],2,0),"OTROS")</f>
        <v>OTROS</v>
      </c>
    </row>
    <row r="2654" spans="1:43" x14ac:dyDescent="0.25">
      <c r="A2654" t="s">
        <v>7477</v>
      </c>
      <c r="B2654">
        <v>1</v>
      </c>
      <c r="C2654" t="s">
        <v>8426</v>
      </c>
      <c r="D2654" t="s">
        <v>38</v>
      </c>
      <c r="E2654" t="s">
        <v>636</v>
      </c>
      <c r="F2654" t="s">
        <v>8427</v>
      </c>
      <c r="G2654" s="17" t="s">
        <v>8428</v>
      </c>
      <c r="H2654" t="s">
        <v>308</v>
      </c>
      <c r="I2654" t="s">
        <v>43</v>
      </c>
      <c r="J2654" t="s">
        <v>8</v>
      </c>
      <c r="K2654" t="s">
        <v>495</v>
      </c>
      <c r="L2654" t="s">
        <v>496</v>
      </c>
      <c r="M2654" t="s">
        <v>46</v>
      </c>
      <c r="N2654">
        <v>0</v>
      </c>
      <c r="O2654" t="s">
        <v>47</v>
      </c>
      <c r="P2654">
        <v>269</v>
      </c>
      <c r="Q2654" t="s">
        <v>48</v>
      </c>
      <c r="R2654" t="s">
        <v>153</v>
      </c>
      <c r="S2654" t="s">
        <v>50</v>
      </c>
      <c r="T2654" t="s">
        <v>51</v>
      </c>
      <c r="U2654" t="s">
        <v>52</v>
      </c>
      <c r="V2654">
        <v>1.05</v>
      </c>
      <c r="W2654" s="1">
        <v>750.75000000000011</v>
      </c>
      <c r="X2654">
        <v>1</v>
      </c>
      <c r="Y2654">
        <v>0.64</v>
      </c>
      <c r="Z2654">
        <v>5</v>
      </c>
      <c r="AA2654">
        <v>0.128</v>
      </c>
      <c r="AB2654" s="2">
        <v>0</v>
      </c>
      <c r="AC2654" s="1">
        <v>0</v>
      </c>
      <c r="AD2654" s="7">
        <v>43535</v>
      </c>
      <c r="AE2654" s="7">
        <v>43535</v>
      </c>
      <c r="AF2654">
        <v>0</v>
      </c>
      <c r="AG2654" t="s">
        <v>53</v>
      </c>
      <c r="AH2654" s="2">
        <v>0</v>
      </c>
      <c r="AI2654" s="1">
        <v>0</v>
      </c>
      <c r="AJ2654" s="1">
        <v>0</v>
      </c>
      <c r="AK2654" s="60" t="str">
        <f>+IF(Tabla1[[#This Row],[REQUEST_TY]]="SR MANTENIMIENTO CORRECTIVO", "EMERGENCIA", "OTROS")</f>
        <v>EMERGENCIA</v>
      </c>
      <c r="AL2654" s="6" t="str">
        <f>+_xlfn.IFS(Tabla1[[#This Row],[Veces obj]]&lt;=1,"0-1",Tabla1[[#This Row],[Veces obj]]&lt;=2,"1-2",Tabla1[[#This Row],[Veces obj]]&lt;=3,"2-3",TRUE,"&gt;3")</f>
        <v>0-1</v>
      </c>
      <c r="AM2654" s="60" t="str">
        <f>+_xlfn.IFS(MONTH(Tabla1[[#This Row],[MES]])&lt;=3,"Q1",MONTH(Tabla1[[#This Row],[MES]])&lt;=6,"Q2",MONTH(Tabla1[[#This Row],[MES]])&lt;=9,"Q3",TRUE,"Q4")</f>
        <v>Q1</v>
      </c>
      <c r="AN2654" s="15" t="str">
        <f>+IFERROR(VLOOKUP(Tabla1[[#This Row],[CUENTA]],CTAS[],2,0),"OTROS")</f>
        <v>OTROS</v>
      </c>
      <c r="AP2654" s="15" t="str">
        <f>+IFERROR(VLOOKUP(Tabla1[[#This Row],[EMPLEADO]],IS[],3,0),"OTROS")</f>
        <v>OTROS</v>
      </c>
      <c r="AQ2654" s="15" t="str">
        <f>+IFERROR(VLOOKUP(Tabla1[[#This Row],[EMPLEADO]],IS[[NÓMINA]:[INGENIERO]],2,0),"OTROS")</f>
        <v>OTROS</v>
      </c>
    </row>
    <row r="2655" spans="1:43" x14ac:dyDescent="0.25">
      <c r="A2655" t="s">
        <v>7477</v>
      </c>
      <c r="B2655">
        <v>1</v>
      </c>
      <c r="C2655" t="s">
        <v>8429</v>
      </c>
      <c r="D2655" t="s">
        <v>38</v>
      </c>
      <c r="E2655" t="s">
        <v>237</v>
      </c>
      <c r="F2655" t="s">
        <v>8430</v>
      </c>
      <c r="G2655" s="17" t="s">
        <v>8315</v>
      </c>
      <c r="H2655" t="s">
        <v>1063</v>
      </c>
      <c r="I2655" t="s">
        <v>43</v>
      </c>
      <c r="J2655" t="s">
        <v>8</v>
      </c>
      <c r="K2655" t="s">
        <v>385</v>
      </c>
      <c r="L2655" t="s">
        <v>386</v>
      </c>
      <c r="M2655" t="s">
        <v>387</v>
      </c>
      <c r="N2655">
        <v>0</v>
      </c>
      <c r="O2655" t="s">
        <v>47</v>
      </c>
      <c r="P2655">
        <v>1</v>
      </c>
      <c r="Q2655" t="s">
        <v>388</v>
      </c>
      <c r="R2655" t="s">
        <v>242</v>
      </c>
      <c r="S2655" t="s">
        <v>64</v>
      </c>
      <c r="T2655" t="s">
        <v>51</v>
      </c>
      <c r="U2655" t="s">
        <v>389</v>
      </c>
      <c r="V2655">
        <v>0</v>
      </c>
      <c r="W2655" s="1">
        <v>0</v>
      </c>
      <c r="X2655">
        <v>1</v>
      </c>
      <c r="Y2655">
        <v>0.73</v>
      </c>
      <c r="Z2655">
        <v>5</v>
      </c>
      <c r="AA2655">
        <v>0.14599999999999999</v>
      </c>
      <c r="AB2655" s="2">
        <v>0</v>
      </c>
      <c r="AC2655" s="1">
        <v>0</v>
      </c>
      <c r="AD2655" s="7">
        <v>43532</v>
      </c>
      <c r="AE2655" s="7">
        <v>43532</v>
      </c>
      <c r="AF2655">
        <v>0</v>
      </c>
      <c r="AG2655" t="s">
        <v>53</v>
      </c>
      <c r="AH2655" s="2">
        <v>0</v>
      </c>
      <c r="AI2655" s="1">
        <v>0</v>
      </c>
      <c r="AJ2655" s="1">
        <v>0</v>
      </c>
      <c r="AK2655" s="60" t="str">
        <f>+IF(Tabla1[[#This Row],[REQUEST_TY]]="SR MANTENIMIENTO CORRECTIVO", "EMERGENCIA", "OTROS")</f>
        <v>EMERGENCIA</v>
      </c>
      <c r="AL2655" s="6" t="str">
        <f>+_xlfn.IFS(Tabla1[[#This Row],[Veces obj]]&lt;=1,"0-1",Tabla1[[#This Row],[Veces obj]]&lt;=2,"1-2",Tabla1[[#This Row],[Veces obj]]&lt;=3,"2-3",TRUE,"&gt;3")</f>
        <v>0-1</v>
      </c>
      <c r="AM2655" s="60" t="str">
        <f>+_xlfn.IFS(MONTH(Tabla1[[#This Row],[MES]])&lt;=3,"Q1",MONTH(Tabla1[[#This Row],[MES]])&lt;=6,"Q2",MONTH(Tabla1[[#This Row],[MES]])&lt;=9,"Q3",TRUE,"Q4")</f>
        <v>Q1</v>
      </c>
      <c r="AN2655" s="15" t="str">
        <f>+IFERROR(VLOOKUP(Tabla1[[#This Row],[CUENTA]],CTAS[],2,0),"OTROS")</f>
        <v>OTROS</v>
      </c>
      <c r="AP2655" s="15" t="str">
        <f>+IFERROR(VLOOKUP(Tabla1[[#This Row],[EMPLEADO]],IS[],3,0),"OTROS")</f>
        <v>OTROS</v>
      </c>
      <c r="AQ2655" s="15" t="str">
        <f>+IFERROR(VLOOKUP(Tabla1[[#This Row],[EMPLEADO]],IS[[NÓMINA]:[INGENIERO]],2,0),"OTROS")</f>
        <v>OTROS</v>
      </c>
    </row>
    <row r="2656" spans="1:43" x14ac:dyDescent="0.25">
      <c r="A2656" t="s">
        <v>7477</v>
      </c>
      <c r="B2656">
        <v>1</v>
      </c>
      <c r="C2656" t="s">
        <v>8431</v>
      </c>
      <c r="D2656" t="s">
        <v>38</v>
      </c>
      <c r="E2656" t="s">
        <v>1077</v>
      </c>
      <c r="F2656" t="s">
        <v>8432</v>
      </c>
      <c r="G2656" s="17" t="s">
        <v>5300</v>
      </c>
      <c r="H2656" t="s">
        <v>116</v>
      </c>
      <c r="I2656" t="s">
        <v>43</v>
      </c>
      <c r="J2656" t="s">
        <v>8</v>
      </c>
      <c r="K2656" t="s">
        <v>234</v>
      </c>
      <c r="L2656" t="s">
        <v>3930</v>
      </c>
      <c r="M2656" t="s">
        <v>119</v>
      </c>
      <c r="N2656">
        <v>0</v>
      </c>
      <c r="O2656" t="s">
        <v>47</v>
      </c>
      <c r="P2656">
        <v>29</v>
      </c>
      <c r="Q2656" t="s">
        <v>62</v>
      </c>
      <c r="R2656" t="s">
        <v>63</v>
      </c>
      <c r="S2656" t="s">
        <v>64</v>
      </c>
      <c r="T2656" t="s">
        <v>51</v>
      </c>
      <c r="U2656" t="s">
        <v>65</v>
      </c>
      <c r="V2656">
        <v>0.8</v>
      </c>
      <c r="W2656" s="1">
        <v>1092</v>
      </c>
      <c r="X2656">
        <v>1</v>
      </c>
      <c r="Y2656">
        <v>0</v>
      </c>
      <c r="Z2656">
        <v>5</v>
      </c>
      <c r="AA2656">
        <v>0</v>
      </c>
      <c r="AB2656" s="2">
        <v>0</v>
      </c>
      <c r="AC2656" s="1">
        <v>0</v>
      </c>
      <c r="AD2656" s="7">
        <v>43535</v>
      </c>
      <c r="AE2656" s="7">
        <v>43535</v>
      </c>
      <c r="AF2656">
        <v>0</v>
      </c>
      <c r="AG2656" t="s">
        <v>53</v>
      </c>
      <c r="AH2656" s="2">
        <v>0</v>
      </c>
      <c r="AI2656" s="1">
        <v>0</v>
      </c>
      <c r="AJ2656" s="1">
        <v>0</v>
      </c>
      <c r="AK2656" s="60" t="str">
        <f>+IF(Tabla1[[#This Row],[REQUEST_TY]]="SR MANTENIMIENTO CORRECTIVO", "EMERGENCIA", "OTROS")</f>
        <v>EMERGENCIA</v>
      </c>
      <c r="AL2656" s="6" t="str">
        <f>+_xlfn.IFS(Tabla1[[#This Row],[Veces obj]]&lt;=1,"0-1",Tabla1[[#This Row],[Veces obj]]&lt;=2,"1-2",Tabla1[[#This Row],[Veces obj]]&lt;=3,"2-3",TRUE,"&gt;3")</f>
        <v>0-1</v>
      </c>
      <c r="AM2656" s="60" t="str">
        <f>+_xlfn.IFS(MONTH(Tabla1[[#This Row],[MES]])&lt;=3,"Q1",MONTH(Tabla1[[#This Row],[MES]])&lt;=6,"Q2",MONTH(Tabla1[[#This Row],[MES]])&lt;=9,"Q3",TRUE,"Q4")</f>
        <v>Q1</v>
      </c>
      <c r="AN2656" s="15" t="str">
        <f>+IFERROR(VLOOKUP(Tabla1[[#This Row],[CUENTA]],CTAS[],2,0),"OTROS")</f>
        <v>OTROS</v>
      </c>
      <c r="AP2656" s="15" t="str">
        <f>+IFERROR(VLOOKUP(Tabla1[[#This Row],[EMPLEADO]],IS[],3,0),"OTROS")</f>
        <v>CHIHUAHUA</v>
      </c>
      <c r="AQ2656" s="15" t="str">
        <f>+IFERROR(VLOOKUP(Tabla1[[#This Row],[EMPLEADO]],IS[[NÓMINA]:[INGENIERO]],2,0),"OTROS")</f>
        <v>FERNANDO CHAVIRA</v>
      </c>
    </row>
    <row r="2657" spans="1:43" x14ac:dyDescent="0.25">
      <c r="A2657" t="s">
        <v>7477</v>
      </c>
      <c r="B2657">
        <v>1</v>
      </c>
      <c r="C2657" t="s">
        <v>8433</v>
      </c>
      <c r="D2657" t="s">
        <v>38</v>
      </c>
      <c r="E2657" t="s">
        <v>7217</v>
      </c>
      <c r="F2657" t="s">
        <v>8434</v>
      </c>
      <c r="G2657" s="17" t="s">
        <v>7518</v>
      </c>
      <c r="H2657" t="s">
        <v>79</v>
      </c>
      <c r="I2657" t="s">
        <v>43</v>
      </c>
      <c r="J2657" t="s">
        <v>8</v>
      </c>
      <c r="K2657" t="s">
        <v>6140</v>
      </c>
      <c r="L2657" t="s">
        <v>6141</v>
      </c>
      <c r="M2657" t="s">
        <v>6142</v>
      </c>
      <c r="N2657">
        <v>0</v>
      </c>
      <c r="O2657" t="s">
        <v>47</v>
      </c>
      <c r="P2657">
        <v>16</v>
      </c>
      <c r="Q2657" t="s">
        <v>62</v>
      </c>
      <c r="R2657" t="s">
        <v>138</v>
      </c>
      <c r="S2657" t="s">
        <v>139</v>
      </c>
      <c r="T2657" t="s">
        <v>51</v>
      </c>
      <c r="U2657" t="s">
        <v>262</v>
      </c>
      <c r="V2657">
        <v>1.05</v>
      </c>
      <c r="W2657" s="1">
        <v>1651.6500000000003</v>
      </c>
      <c r="X2657">
        <v>1</v>
      </c>
      <c r="Y2657">
        <v>3.08</v>
      </c>
      <c r="Z2657">
        <v>4</v>
      </c>
      <c r="AA2657">
        <v>0.77</v>
      </c>
      <c r="AB2657" s="2">
        <v>0</v>
      </c>
      <c r="AC2657" s="1">
        <v>0</v>
      </c>
      <c r="AD2657" s="7">
        <v>43544</v>
      </c>
      <c r="AE2657" s="7">
        <v>43544</v>
      </c>
      <c r="AF2657">
        <v>0</v>
      </c>
      <c r="AG2657" t="s">
        <v>53</v>
      </c>
      <c r="AH2657" s="2">
        <v>0</v>
      </c>
      <c r="AI2657" s="1">
        <v>0</v>
      </c>
      <c r="AJ2657" s="1">
        <v>0</v>
      </c>
      <c r="AK2657" s="60" t="str">
        <f>+IF(Tabla1[[#This Row],[REQUEST_TY]]="SR MANTENIMIENTO CORRECTIVO", "EMERGENCIA", "OTROS")</f>
        <v>EMERGENCIA</v>
      </c>
      <c r="AL2657" s="6" t="str">
        <f>+_xlfn.IFS(Tabla1[[#This Row],[Veces obj]]&lt;=1,"0-1",Tabla1[[#This Row],[Veces obj]]&lt;=2,"1-2",Tabla1[[#This Row],[Veces obj]]&lt;=3,"2-3",TRUE,"&gt;3")</f>
        <v>0-1</v>
      </c>
      <c r="AM2657" s="60" t="str">
        <f>+_xlfn.IFS(MONTH(Tabla1[[#This Row],[MES]])&lt;=3,"Q1",MONTH(Tabla1[[#This Row],[MES]])&lt;=6,"Q2",MONTH(Tabla1[[#This Row],[MES]])&lt;=9,"Q3",TRUE,"Q4")</f>
        <v>Q1</v>
      </c>
      <c r="AN2657" s="15" t="str">
        <f>+IFERROR(VLOOKUP(Tabla1[[#This Row],[CUENTA]],CTAS[],2,0),"OTROS")</f>
        <v>OTROS</v>
      </c>
      <c r="AP2657" s="15" t="str">
        <f>+IFERROR(VLOOKUP(Tabla1[[#This Row],[EMPLEADO]],IS[],3,0),"OTROS")</f>
        <v>OTROS</v>
      </c>
      <c r="AQ2657" s="15" t="str">
        <f>+IFERROR(VLOOKUP(Tabla1[[#This Row],[EMPLEADO]],IS[[NÓMINA]:[INGENIERO]],2,0),"OTROS")</f>
        <v>OTROS</v>
      </c>
    </row>
    <row r="2658" spans="1:43" x14ac:dyDescent="0.25">
      <c r="A2658" t="s">
        <v>7477</v>
      </c>
      <c r="B2658">
        <v>1</v>
      </c>
      <c r="C2658" t="s">
        <v>8435</v>
      </c>
      <c r="D2658" t="s">
        <v>38</v>
      </c>
      <c r="E2658" t="s">
        <v>558</v>
      </c>
      <c r="F2658" t="s">
        <v>8434</v>
      </c>
      <c r="G2658" s="17" t="s">
        <v>8436</v>
      </c>
      <c r="H2658" t="s">
        <v>116</v>
      </c>
      <c r="I2658" t="s">
        <v>43</v>
      </c>
      <c r="J2658" t="s">
        <v>8</v>
      </c>
      <c r="K2658" t="s">
        <v>234</v>
      </c>
      <c r="L2658" t="s">
        <v>3930</v>
      </c>
      <c r="M2658" t="s">
        <v>119</v>
      </c>
      <c r="N2658">
        <v>0</v>
      </c>
      <c r="O2658" t="s">
        <v>47</v>
      </c>
      <c r="P2658">
        <v>185</v>
      </c>
      <c r="Q2658" t="s">
        <v>48</v>
      </c>
      <c r="R2658" t="s">
        <v>95</v>
      </c>
      <c r="S2658" t="s">
        <v>64</v>
      </c>
      <c r="T2658" t="s">
        <v>51</v>
      </c>
      <c r="U2658" t="s">
        <v>96</v>
      </c>
      <c r="V2658">
        <v>1.1000000000000001</v>
      </c>
      <c r="W2658" s="1">
        <v>1501.5000000000002</v>
      </c>
      <c r="X2658">
        <v>1</v>
      </c>
      <c r="Y2658">
        <v>0</v>
      </c>
      <c r="Z2658">
        <v>5</v>
      </c>
      <c r="AA2658">
        <v>0</v>
      </c>
      <c r="AB2658" s="2">
        <v>0</v>
      </c>
      <c r="AC2658" s="1">
        <v>0</v>
      </c>
      <c r="AD2658" s="7">
        <v>43535</v>
      </c>
      <c r="AE2658" s="7">
        <v>43535</v>
      </c>
      <c r="AF2658">
        <v>0</v>
      </c>
      <c r="AG2658" t="s">
        <v>53</v>
      </c>
      <c r="AH2658" s="2">
        <v>0</v>
      </c>
      <c r="AI2658" s="1">
        <v>0</v>
      </c>
      <c r="AJ2658" s="1">
        <v>0</v>
      </c>
      <c r="AK2658" s="60" t="str">
        <f>+IF(Tabla1[[#This Row],[REQUEST_TY]]="SR MANTENIMIENTO CORRECTIVO", "EMERGENCIA", "OTROS")</f>
        <v>EMERGENCIA</v>
      </c>
      <c r="AL2658" s="6" t="str">
        <f>+_xlfn.IFS(Tabla1[[#This Row],[Veces obj]]&lt;=1,"0-1",Tabla1[[#This Row],[Veces obj]]&lt;=2,"1-2",Tabla1[[#This Row],[Veces obj]]&lt;=3,"2-3",TRUE,"&gt;3")</f>
        <v>0-1</v>
      </c>
      <c r="AM2658" s="60" t="str">
        <f>+_xlfn.IFS(MONTH(Tabla1[[#This Row],[MES]])&lt;=3,"Q1",MONTH(Tabla1[[#This Row],[MES]])&lt;=6,"Q2",MONTH(Tabla1[[#This Row],[MES]])&lt;=9,"Q3",TRUE,"Q4")</f>
        <v>Q1</v>
      </c>
      <c r="AN2658" s="15" t="str">
        <f>+IFERROR(VLOOKUP(Tabla1[[#This Row],[CUENTA]],CTAS[],2,0),"OTROS")</f>
        <v>OTROS</v>
      </c>
      <c r="AP2658" s="15" t="str">
        <f>+IFERROR(VLOOKUP(Tabla1[[#This Row],[EMPLEADO]],IS[],3,0),"OTROS")</f>
        <v>CHIHUAHUA</v>
      </c>
      <c r="AQ2658" s="15" t="str">
        <f>+IFERROR(VLOOKUP(Tabla1[[#This Row],[EMPLEADO]],IS[[NÓMINA]:[INGENIERO]],2,0),"OTROS")</f>
        <v>FERNANDO CHAVIRA</v>
      </c>
    </row>
    <row r="2659" spans="1:43" x14ac:dyDescent="0.25">
      <c r="A2659" t="s">
        <v>7477</v>
      </c>
      <c r="B2659">
        <v>1</v>
      </c>
      <c r="C2659" t="s">
        <v>8437</v>
      </c>
      <c r="D2659" t="s">
        <v>38</v>
      </c>
      <c r="E2659" t="s">
        <v>373</v>
      </c>
      <c r="F2659" t="s">
        <v>8438</v>
      </c>
      <c r="G2659" s="17" t="s">
        <v>8439</v>
      </c>
      <c r="H2659" t="s">
        <v>79</v>
      </c>
      <c r="I2659" t="s">
        <v>43</v>
      </c>
      <c r="J2659" t="s">
        <v>8</v>
      </c>
      <c r="K2659" t="s">
        <v>102</v>
      </c>
      <c r="L2659" t="s">
        <v>8440</v>
      </c>
      <c r="M2659" t="s">
        <v>81</v>
      </c>
      <c r="N2659">
        <v>0</v>
      </c>
      <c r="O2659" t="s">
        <v>47</v>
      </c>
      <c r="P2659">
        <v>291</v>
      </c>
      <c r="Q2659" t="s">
        <v>48</v>
      </c>
      <c r="R2659" t="s">
        <v>153</v>
      </c>
      <c r="S2659" t="s">
        <v>50</v>
      </c>
      <c r="T2659" t="s">
        <v>51</v>
      </c>
      <c r="U2659" t="s">
        <v>52</v>
      </c>
      <c r="V2659">
        <v>1.05</v>
      </c>
      <c r="W2659" s="1">
        <v>750.75000000000011</v>
      </c>
      <c r="X2659">
        <v>1</v>
      </c>
      <c r="Y2659">
        <v>3.02</v>
      </c>
      <c r="Z2659">
        <v>5</v>
      </c>
      <c r="AA2659">
        <v>0.60399999999999998</v>
      </c>
      <c r="AB2659" s="2">
        <v>0</v>
      </c>
      <c r="AC2659" s="1">
        <v>0</v>
      </c>
      <c r="AD2659" s="7">
        <v>43537</v>
      </c>
      <c r="AE2659" s="7">
        <v>43537</v>
      </c>
      <c r="AF2659">
        <v>0</v>
      </c>
      <c r="AG2659" t="s">
        <v>53</v>
      </c>
      <c r="AH2659" s="2">
        <v>0</v>
      </c>
      <c r="AI2659" s="1">
        <v>0</v>
      </c>
      <c r="AJ2659" s="1">
        <v>0</v>
      </c>
      <c r="AK2659" s="60" t="str">
        <f>+IF(Tabla1[[#This Row],[REQUEST_TY]]="SR MANTENIMIENTO CORRECTIVO", "EMERGENCIA", "OTROS")</f>
        <v>EMERGENCIA</v>
      </c>
      <c r="AL2659" s="6" t="str">
        <f>+_xlfn.IFS(Tabla1[[#This Row],[Veces obj]]&lt;=1,"0-1",Tabla1[[#This Row],[Veces obj]]&lt;=2,"1-2",Tabla1[[#This Row],[Veces obj]]&lt;=3,"2-3",TRUE,"&gt;3")</f>
        <v>0-1</v>
      </c>
      <c r="AM2659" s="60" t="str">
        <f>+_xlfn.IFS(MONTH(Tabla1[[#This Row],[MES]])&lt;=3,"Q1",MONTH(Tabla1[[#This Row],[MES]])&lt;=6,"Q2",MONTH(Tabla1[[#This Row],[MES]])&lt;=9,"Q3",TRUE,"Q4")</f>
        <v>Q1</v>
      </c>
      <c r="AN2659" s="15" t="str">
        <f>+IFERROR(VLOOKUP(Tabla1[[#This Row],[CUENTA]],CTAS[],2,0),"OTROS")</f>
        <v>OTROS</v>
      </c>
      <c r="AP2659" s="15" t="str">
        <f>+IFERROR(VLOOKUP(Tabla1[[#This Row],[EMPLEADO]],IS[],3,0),"OTROS")</f>
        <v>OTROS</v>
      </c>
      <c r="AQ2659" s="15" t="str">
        <f>+IFERROR(VLOOKUP(Tabla1[[#This Row],[EMPLEADO]],IS[[NÓMINA]:[INGENIERO]],2,0),"OTROS")</f>
        <v>OTROS</v>
      </c>
    </row>
    <row r="2660" spans="1:43" x14ac:dyDescent="0.25">
      <c r="A2660" t="s">
        <v>7477</v>
      </c>
      <c r="B2660">
        <v>1</v>
      </c>
      <c r="C2660" t="s">
        <v>8441</v>
      </c>
      <c r="D2660" t="s">
        <v>38</v>
      </c>
      <c r="E2660" t="s">
        <v>373</v>
      </c>
      <c r="F2660" t="s">
        <v>8442</v>
      </c>
      <c r="G2660" s="17" t="s">
        <v>5986</v>
      </c>
      <c r="H2660" t="s">
        <v>646</v>
      </c>
      <c r="I2660" t="s">
        <v>43</v>
      </c>
      <c r="J2660" t="s">
        <v>8</v>
      </c>
      <c r="K2660" t="s">
        <v>102</v>
      </c>
      <c r="L2660" t="s">
        <v>3751</v>
      </c>
      <c r="M2660" t="s">
        <v>473</v>
      </c>
      <c r="N2660">
        <v>0</v>
      </c>
      <c r="O2660" t="s">
        <v>47</v>
      </c>
      <c r="P2660">
        <v>23</v>
      </c>
      <c r="Q2660" t="s">
        <v>62</v>
      </c>
      <c r="R2660" t="s">
        <v>153</v>
      </c>
      <c r="S2660" t="s">
        <v>50</v>
      </c>
      <c r="T2660" t="s">
        <v>51</v>
      </c>
      <c r="U2660" t="s">
        <v>154</v>
      </c>
      <c r="V2660">
        <v>0.6</v>
      </c>
      <c r="W2660" s="1">
        <v>429.00000000000006</v>
      </c>
      <c r="X2660">
        <v>1</v>
      </c>
      <c r="Y2660">
        <v>0.72</v>
      </c>
      <c r="Z2660">
        <v>5</v>
      </c>
      <c r="AA2660">
        <v>0.14399999999999999</v>
      </c>
      <c r="AB2660" s="2">
        <v>0</v>
      </c>
      <c r="AC2660" s="1">
        <v>0</v>
      </c>
      <c r="AD2660" s="7">
        <v>43532</v>
      </c>
      <c r="AE2660" s="7">
        <v>43532</v>
      </c>
      <c r="AF2660">
        <v>0</v>
      </c>
      <c r="AG2660" t="s">
        <v>53</v>
      </c>
      <c r="AH2660" s="2">
        <v>0</v>
      </c>
      <c r="AI2660" s="1">
        <v>0</v>
      </c>
      <c r="AJ2660" s="1">
        <v>0</v>
      </c>
      <c r="AK2660" s="60" t="str">
        <f>+IF(Tabla1[[#This Row],[REQUEST_TY]]="SR MANTENIMIENTO CORRECTIVO", "EMERGENCIA", "OTROS")</f>
        <v>EMERGENCIA</v>
      </c>
      <c r="AL2660" s="6" t="str">
        <f>+_xlfn.IFS(Tabla1[[#This Row],[Veces obj]]&lt;=1,"0-1",Tabla1[[#This Row],[Veces obj]]&lt;=2,"1-2",Tabla1[[#This Row],[Veces obj]]&lt;=3,"2-3",TRUE,"&gt;3")</f>
        <v>0-1</v>
      </c>
      <c r="AM2660" s="60" t="str">
        <f>+_xlfn.IFS(MONTH(Tabla1[[#This Row],[MES]])&lt;=3,"Q1",MONTH(Tabla1[[#This Row],[MES]])&lt;=6,"Q2",MONTH(Tabla1[[#This Row],[MES]])&lt;=9,"Q3",TRUE,"Q4")</f>
        <v>Q1</v>
      </c>
      <c r="AN2660" s="15" t="str">
        <f>+IFERROR(VLOOKUP(Tabla1[[#This Row],[CUENTA]],CTAS[],2,0),"OTROS")</f>
        <v>OTROS</v>
      </c>
      <c r="AP2660" s="15" t="str">
        <f>+IFERROR(VLOOKUP(Tabla1[[#This Row],[EMPLEADO]],IS[],3,0),"OTROS")</f>
        <v>OTROS</v>
      </c>
      <c r="AQ2660" s="15" t="str">
        <f>+IFERROR(VLOOKUP(Tabla1[[#This Row],[EMPLEADO]],IS[[NÓMINA]:[INGENIERO]],2,0),"OTROS")</f>
        <v>OTROS</v>
      </c>
    </row>
    <row r="2661" spans="1:43" x14ac:dyDescent="0.25">
      <c r="A2661" t="s">
        <v>7477</v>
      </c>
      <c r="B2661">
        <v>1</v>
      </c>
      <c r="C2661" t="s">
        <v>8443</v>
      </c>
      <c r="D2661" t="s">
        <v>38</v>
      </c>
      <c r="E2661" t="s">
        <v>558</v>
      </c>
      <c r="F2661" t="s">
        <v>8444</v>
      </c>
      <c r="G2661" s="17" t="s">
        <v>2273</v>
      </c>
      <c r="H2661" t="s">
        <v>101</v>
      </c>
      <c r="I2661" t="s">
        <v>43</v>
      </c>
      <c r="J2661" t="s">
        <v>8</v>
      </c>
      <c r="K2661" t="s">
        <v>798</v>
      </c>
      <c r="L2661" t="s">
        <v>8445</v>
      </c>
      <c r="M2661" t="s">
        <v>1269</v>
      </c>
      <c r="N2661">
        <v>1</v>
      </c>
      <c r="O2661" t="s">
        <v>105</v>
      </c>
      <c r="P2661">
        <v>18</v>
      </c>
      <c r="Q2661" t="s">
        <v>62</v>
      </c>
      <c r="R2661" t="s">
        <v>95</v>
      </c>
      <c r="S2661" t="s">
        <v>64</v>
      </c>
      <c r="T2661" t="s">
        <v>51</v>
      </c>
      <c r="U2661" t="s">
        <v>65</v>
      </c>
      <c r="V2661">
        <v>0.8</v>
      </c>
      <c r="W2661" s="1">
        <v>0</v>
      </c>
      <c r="X2661">
        <v>1</v>
      </c>
      <c r="Y2661">
        <v>1.1000000000000001</v>
      </c>
      <c r="Z2661">
        <v>5</v>
      </c>
      <c r="AA2661">
        <v>0.22000000000000003</v>
      </c>
      <c r="AB2661" s="2">
        <v>0</v>
      </c>
      <c r="AC2661" s="1">
        <v>0</v>
      </c>
      <c r="AD2661" s="7">
        <v>43536</v>
      </c>
      <c r="AE2661" s="7">
        <v>43536</v>
      </c>
      <c r="AF2661">
        <v>0</v>
      </c>
      <c r="AG2661" t="s">
        <v>53</v>
      </c>
      <c r="AH2661" s="2">
        <v>0</v>
      </c>
      <c r="AI2661" s="1">
        <v>0</v>
      </c>
      <c r="AJ2661" s="1">
        <v>0</v>
      </c>
      <c r="AK2661" s="60" t="str">
        <f>+IF(Tabla1[[#This Row],[REQUEST_TY]]="SR MANTENIMIENTO CORRECTIVO", "EMERGENCIA", "OTROS")</f>
        <v>EMERGENCIA</v>
      </c>
      <c r="AL2661" s="6" t="str">
        <f>+_xlfn.IFS(Tabla1[[#This Row],[Veces obj]]&lt;=1,"0-1",Tabla1[[#This Row],[Veces obj]]&lt;=2,"1-2",Tabla1[[#This Row],[Veces obj]]&lt;=3,"2-3",TRUE,"&gt;3")</f>
        <v>0-1</v>
      </c>
      <c r="AM2661" s="60" t="str">
        <f>+_xlfn.IFS(MONTH(Tabla1[[#This Row],[MES]])&lt;=3,"Q1",MONTH(Tabla1[[#This Row],[MES]])&lt;=6,"Q2",MONTH(Tabla1[[#This Row],[MES]])&lt;=9,"Q3",TRUE,"Q4")</f>
        <v>Q1</v>
      </c>
      <c r="AN2661" s="15" t="str">
        <f>+IFERROR(VLOOKUP(Tabla1[[#This Row],[CUENTA]],CTAS[],2,0),"OTROS")</f>
        <v>OTROS</v>
      </c>
      <c r="AP2661" s="15" t="str">
        <f>+IFERROR(VLOOKUP(Tabla1[[#This Row],[EMPLEADO]],IS[],3,0),"OTROS")</f>
        <v>OTROS</v>
      </c>
      <c r="AQ2661" s="15" t="str">
        <f>+IFERROR(VLOOKUP(Tabla1[[#This Row],[EMPLEADO]],IS[[NÓMINA]:[INGENIERO]],2,0),"OTROS")</f>
        <v>OTROS</v>
      </c>
    </row>
    <row r="2662" spans="1:43" x14ac:dyDescent="0.25">
      <c r="A2662" t="s">
        <v>7477</v>
      </c>
      <c r="B2662">
        <v>1</v>
      </c>
      <c r="C2662" t="s">
        <v>8446</v>
      </c>
      <c r="D2662" t="s">
        <v>38</v>
      </c>
      <c r="E2662" t="s">
        <v>89</v>
      </c>
      <c r="F2662" t="s">
        <v>8447</v>
      </c>
      <c r="G2662" s="17" t="s">
        <v>6837</v>
      </c>
      <c r="H2662" t="s">
        <v>163</v>
      </c>
      <c r="I2662" t="s">
        <v>43</v>
      </c>
      <c r="J2662" t="s">
        <v>8</v>
      </c>
      <c r="K2662" t="s">
        <v>151</v>
      </c>
      <c r="L2662" t="s">
        <v>229</v>
      </c>
      <c r="M2662" t="s">
        <v>165</v>
      </c>
      <c r="N2662">
        <v>0</v>
      </c>
      <c r="O2662" t="s">
        <v>47</v>
      </c>
      <c r="P2662">
        <v>15</v>
      </c>
      <c r="Q2662" t="s">
        <v>194</v>
      </c>
      <c r="R2662" t="s">
        <v>95</v>
      </c>
      <c r="S2662" t="s">
        <v>64</v>
      </c>
      <c r="T2662" t="s">
        <v>51</v>
      </c>
      <c r="U2662" t="s">
        <v>195</v>
      </c>
      <c r="V2662">
        <v>0.6</v>
      </c>
      <c r="W2662" s="1">
        <v>819</v>
      </c>
      <c r="X2662">
        <v>1</v>
      </c>
      <c r="Y2662">
        <v>0</v>
      </c>
      <c r="Z2662">
        <v>5</v>
      </c>
      <c r="AA2662">
        <v>0</v>
      </c>
      <c r="AB2662" s="2">
        <v>0</v>
      </c>
      <c r="AC2662" s="1">
        <v>0</v>
      </c>
      <c r="AD2662" s="7">
        <v>43535</v>
      </c>
      <c r="AE2662" s="7">
        <v>43535</v>
      </c>
      <c r="AF2662">
        <v>0</v>
      </c>
      <c r="AG2662" t="s">
        <v>53</v>
      </c>
      <c r="AH2662" s="2">
        <v>0</v>
      </c>
      <c r="AI2662" s="1">
        <v>0</v>
      </c>
      <c r="AJ2662" s="1">
        <v>0</v>
      </c>
      <c r="AK2662" s="60" t="str">
        <f>+IF(Tabla1[[#This Row],[REQUEST_TY]]="SR MANTENIMIENTO CORRECTIVO", "EMERGENCIA", "OTROS")</f>
        <v>EMERGENCIA</v>
      </c>
      <c r="AL2662" s="6" t="str">
        <f>+_xlfn.IFS(Tabla1[[#This Row],[Veces obj]]&lt;=1,"0-1",Tabla1[[#This Row],[Veces obj]]&lt;=2,"1-2",Tabla1[[#This Row],[Veces obj]]&lt;=3,"2-3",TRUE,"&gt;3")</f>
        <v>0-1</v>
      </c>
      <c r="AM2662" s="60" t="str">
        <f>+_xlfn.IFS(MONTH(Tabla1[[#This Row],[MES]])&lt;=3,"Q1",MONTH(Tabla1[[#This Row],[MES]])&lt;=6,"Q2",MONTH(Tabla1[[#This Row],[MES]])&lt;=9,"Q3",TRUE,"Q4")</f>
        <v>Q1</v>
      </c>
      <c r="AN2662" s="15" t="str">
        <f>+IFERROR(VLOOKUP(Tabla1[[#This Row],[CUENTA]],CTAS[],2,0),"OTROS")</f>
        <v>HONEYWELL</v>
      </c>
      <c r="AP2662" s="15" t="str">
        <f>+IFERROR(VLOOKUP(Tabla1[[#This Row],[EMPLEADO]],IS[],3,0),"OTROS")</f>
        <v>CHIHUAHUA</v>
      </c>
      <c r="AQ2662" s="15" t="str">
        <f>+IFERROR(VLOOKUP(Tabla1[[#This Row],[EMPLEADO]],IS[[NÓMINA]:[INGENIERO]],2,0),"OTROS")</f>
        <v>LUIS EDUARDO MUÑOZ</v>
      </c>
    </row>
    <row r="2663" spans="1:43" x14ac:dyDescent="0.25">
      <c r="A2663" t="s">
        <v>7477</v>
      </c>
      <c r="B2663">
        <v>1</v>
      </c>
      <c r="C2663" t="s">
        <v>8448</v>
      </c>
      <c r="D2663" t="s">
        <v>38</v>
      </c>
      <c r="E2663" t="s">
        <v>39</v>
      </c>
      <c r="F2663" t="s">
        <v>8449</v>
      </c>
      <c r="G2663" s="17" t="s">
        <v>8450</v>
      </c>
      <c r="H2663" t="s">
        <v>136</v>
      </c>
      <c r="I2663" t="s">
        <v>43</v>
      </c>
      <c r="J2663" t="s">
        <v>8</v>
      </c>
      <c r="K2663" t="s">
        <v>2237</v>
      </c>
      <c r="L2663" t="s">
        <v>8451</v>
      </c>
      <c r="M2663" t="s">
        <v>131</v>
      </c>
      <c r="N2663">
        <v>1</v>
      </c>
      <c r="O2663" t="s">
        <v>47</v>
      </c>
      <c r="P2663">
        <v>2654</v>
      </c>
      <c r="Q2663" t="s">
        <v>48</v>
      </c>
      <c r="R2663" t="s">
        <v>49</v>
      </c>
      <c r="S2663" t="s">
        <v>50</v>
      </c>
      <c r="T2663" t="s">
        <v>51</v>
      </c>
      <c r="U2663" t="s">
        <v>52</v>
      </c>
      <c r="V2663">
        <v>1.05</v>
      </c>
      <c r="W2663" s="1">
        <v>0</v>
      </c>
      <c r="X2663">
        <v>1</v>
      </c>
      <c r="Y2663">
        <v>1.72</v>
      </c>
      <c r="Z2663">
        <v>5</v>
      </c>
      <c r="AA2663">
        <v>0.34399999999999997</v>
      </c>
      <c r="AB2663" s="2">
        <v>0</v>
      </c>
      <c r="AC2663" s="1">
        <v>0</v>
      </c>
      <c r="AD2663" s="7">
        <v>43535</v>
      </c>
      <c r="AE2663" s="7">
        <v>43535</v>
      </c>
      <c r="AF2663">
        <v>0</v>
      </c>
      <c r="AG2663" t="s">
        <v>53</v>
      </c>
      <c r="AH2663" s="2">
        <v>0</v>
      </c>
      <c r="AI2663" s="1">
        <v>0</v>
      </c>
      <c r="AJ2663" s="1">
        <v>0</v>
      </c>
      <c r="AK2663" s="60" t="str">
        <f>+IF(Tabla1[[#This Row],[REQUEST_TY]]="SR MANTENIMIENTO CORRECTIVO", "EMERGENCIA", "OTROS")</f>
        <v>EMERGENCIA</v>
      </c>
      <c r="AL2663" s="6" t="str">
        <f>+_xlfn.IFS(Tabla1[[#This Row],[Veces obj]]&lt;=1,"0-1",Tabla1[[#This Row],[Veces obj]]&lt;=2,"1-2",Tabla1[[#This Row],[Veces obj]]&lt;=3,"2-3",TRUE,"&gt;3")</f>
        <v>0-1</v>
      </c>
      <c r="AM2663" s="60" t="str">
        <f>+_xlfn.IFS(MONTH(Tabla1[[#This Row],[MES]])&lt;=3,"Q1",MONTH(Tabla1[[#This Row],[MES]])&lt;=6,"Q2",MONTH(Tabla1[[#This Row],[MES]])&lt;=9,"Q3",TRUE,"Q4")</f>
        <v>Q1</v>
      </c>
      <c r="AN2663" s="15" t="str">
        <f>+IFERROR(VLOOKUP(Tabla1[[#This Row],[CUENTA]],CTAS[],2,0),"OTROS")</f>
        <v>OTROS</v>
      </c>
      <c r="AP2663" s="15" t="str">
        <f>+IFERROR(VLOOKUP(Tabla1[[#This Row],[EMPLEADO]],IS[],3,0),"OTROS")</f>
        <v>OTROS</v>
      </c>
      <c r="AQ2663" s="15" t="str">
        <f>+IFERROR(VLOOKUP(Tabla1[[#This Row],[EMPLEADO]],IS[[NÓMINA]:[INGENIERO]],2,0),"OTROS")</f>
        <v>OTROS</v>
      </c>
    </row>
    <row r="2664" spans="1:43" x14ac:dyDescent="0.25">
      <c r="A2664" t="s">
        <v>7477</v>
      </c>
      <c r="B2664">
        <v>1</v>
      </c>
      <c r="C2664" t="s">
        <v>8452</v>
      </c>
      <c r="D2664" t="s">
        <v>38</v>
      </c>
      <c r="E2664" t="s">
        <v>89</v>
      </c>
      <c r="F2664" t="s">
        <v>8453</v>
      </c>
      <c r="G2664" s="17" t="s">
        <v>3032</v>
      </c>
      <c r="H2664" t="s">
        <v>868</v>
      </c>
      <c r="I2664" t="s">
        <v>43</v>
      </c>
      <c r="J2664" t="s">
        <v>8</v>
      </c>
      <c r="K2664" t="s">
        <v>199</v>
      </c>
      <c r="L2664" t="s">
        <v>3033</v>
      </c>
      <c r="M2664" t="s">
        <v>2994</v>
      </c>
      <c r="N2664">
        <v>1</v>
      </c>
      <c r="O2664" t="s">
        <v>47</v>
      </c>
      <c r="P2664">
        <v>42</v>
      </c>
      <c r="Q2664" t="s">
        <v>82</v>
      </c>
      <c r="R2664" t="s">
        <v>95</v>
      </c>
      <c r="S2664" t="s">
        <v>64</v>
      </c>
      <c r="T2664" t="s">
        <v>51</v>
      </c>
      <c r="U2664" t="s">
        <v>83</v>
      </c>
      <c r="V2664">
        <v>1.05</v>
      </c>
      <c r="W2664" s="1">
        <v>0</v>
      </c>
      <c r="X2664">
        <v>1</v>
      </c>
      <c r="Y2664">
        <v>1.67</v>
      </c>
      <c r="Z2664">
        <v>5</v>
      </c>
      <c r="AA2664">
        <v>0.33399999999999996</v>
      </c>
      <c r="AB2664" s="2">
        <v>0</v>
      </c>
      <c r="AC2664" s="1">
        <v>0</v>
      </c>
      <c r="AD2664" s="7">
        <v>43535</v>
      </c>
      <c r="AE2664" s="7">
        <v>43535</v>
      </c>
      <c r="AF2664">
        <v>0</v>
      </c>
      <c r="AG2664" t="s">
        <v>53</v>
      </c>
      <c r="AH2664" s="2">
        <v>0</v>
      </c>
      <c r="AI2664" s="1">
        <v>0</v>
      </c>
      <c r="AJ2664" s="1">
        <v>0</v>
      </c>
      <c r="AK2664" s="60" t="str">
        <f>+IF(Tabla1[[#This Row],[REQUEST_TY]]="SR MANTENIMIENTO CORRECTIVO", "EMERGENCIA", "OTROS")</f>
        <v>EMERGENCIA</v>
      </c>
      <c r="AL2664" s="6" t="str">
        <f>+_xlfn.IFS(Tabla1[[#This Row],[Veces obj]]&lt;=1,"0-1",Tabla1[[#This Row],[Veces obj]]&lt;=2,"1-2",Tabla1[[#This Row],[Veces obj]]&lt;=3,"2-3",TRUE,"&gt;3")</f>
        <v>0-1</v>
      </c>
      <c r="AM2664" s="60" t="str">
        <f>+_xlfn.IFS(MONTH(Tabla1[[#This Row],[MES]])&lt;=3,"Q1",MONTH(Tabla1[[#This Row],[MES]])&lt;=6,"Q2",MONTH(Tabla1[[#This Row],[MES]])&lt;=9,"Q3",TRUE,"Q4")</f>
        <v>Q1</v>
      </c>
      <c r="AN2664" s="15" t="str">
        <f>+IFERROR(VLOOKUP(Tabla1[[#This Row],[CUENTA]],CTAS[],2,0),"OTROS")</f>
        <v>OTROS</v>
      </c>
      <c r="AP2664" s="15" t="str">
        <f>+IFERROR(VLOOKUP(Tabla1[[#This Row],[EMPLEADO]],IS[],3,0),"OTROS")</f>
        <v>OTROS</v>
      </c>
      <c r="AQ2664" s="15" t="str">
        <f>+IFERROR(VLOOKUP(Tabla1[[#This Row],[EMPLEADO]],IS[[NÓMINA]:[INGENIERO]],2,0),"OTROS")</f>
        <v>OTROS</v>
      </c>
    </row>
    <row r="2665" spans="1:43" x14ac:dyDescent="0.25">
      <c r="A2665" t="s">
        <v>7477</v>
      </c>
      <c r="B2665">
        <v>1</v>
      </c>
      <c r="C2665" t="s">
        <v>8454</v>
      </c>
      <c r="D2665" t="s">
        <v>38</v>
      </c>
      <c r="E2665" t="s">
        <v>275</v>
      </c>
      <c r="F2665" t="s">
        <v>8455</v>
      </c>
      <c r="G2665" s="17" t="s">
        <v>8456</v>
      </c>
      <c r="H2665" t="s">
        <v>150</v>
      </c>
      <c r="I2665" t="s">
        <v>43</v>
      </c>
      <c r="J2665" t="s">
        <v>8</v>
      </c>
      <c r="K2665" t="s">
        <v>151</v>
      </c>
      <c r="L2665" t="s">
        <v>152</v>
      </c>
      <c r="M2665" t="s">
        <v>73</v>
      </c>
      <c r="N2665">
        <v>0</v>
      </c>
      <c r="O2665" t="s">
        <v>47</v>
      </c>
      <c r="P2665">
        <v>107</v>
      </c>
      <c r="Q2665" t="s">
        <v>48</v>
      </c>
      <c r="R2665" t="s">
        <v>95</v>
      </c>
      <c r="S2665" t="s">
        <v>64</v>
      </c>
      <c r="T2665" t="s">
        <v>51</v>
      </c>
      <c r="U2665" t="s">
        <v>96</v>
      </c>
      <c r="V2665">
        <v>1.1000000000000001</v>
      </c>
      <c r="W2665" s="1">
        <v>1501.5000000000002</v>
      </c>
      <c r="X2665">
        <v>1</v>
      </c>
      <c r="Y2665">
        <v>1.1499999999999999</v>
      </c>
      <c r="Z2665">
        <v>5</v>
      </c>
      <c r="AA2665">
        <v>0.22999999999999998</v>
      </c>
      <c r="AB2665" s="2">
        <v>0</v>
      </c>
      <c r="AC2665" s="1">
        <v>0</v>
      </c>
      <c r="AD2665" s="7">
        <v>43535</v>
      </c>
      <c r="AE2665" s="7">
        <v>43535</v>
      </c>
      <c r="AF2665">
        <v>0</v>
      </c>
      <c r="AG2665" t="s">
        <v>53</v>
      </c>
      <c r="AH2665" s="2">
        <v>0</v>
      </c>
      <c r="AI2665" s="1">
        <v>0</v>
      </c>
      <c r="AJ2665" s="1">
        <v>0</v>
      </c>
      <c r="AK2665" s="60" t="str">
        <f>+IF(Tabla1[[#This Row],[REQUEST_TY]]="SR MANTENIMIENTO CORRECTIVO", "EMERGENCIA", "OTROS")</f>
        <v>EMERGENCIA</v>
      </c>
      <c r="AL2665" s="6" t="str">
        <f>+_xlfn.IFS(Tabla1[[#This Row],[Veces obj]]&lt;=1,"0-1",Tabla1[[#This Row],[Veces obj]]&lt;=2,"1-2",Tabla1[[#This Row],[Veces obj]]&lt;=3,"2-3",TRUE,"&gt;3")</f>
        <v>0-1</v>
      </c>
      <c r="AM2665" s="60" t="str">
        <f>+_xlfn.IFS(MONTH(Tabla1[[#This Row],[MES]])&lt;=3,"Q1",MONTH(Tabla1[[#This Row],[MES]])&lt;=6,"Q2",MONTH(Tabla1[[#This Row],[MES]])&lt;=9,"Q3",TRUE,"Q4")</f>
        <v>Q1</v>
      </c>
      <c r="AN2665" s="15" t="str">
        <f>+IFERROR(VLOOKUP(Tabla1[[#This Row],[CUENTA]],CTAS[],2,0),"OTROS")</f>
        <v>HONEYWELL</v>
      </c>
      <c r="AP2665" s="15" t="str">
        <f>+IFERROR(VLOOKUP(Tabla1[[#This Row],[EMPLEADO]],IS[],3,0),"OTROS")</f>
        <v>JUAREZ</v>
      </c>
      <c r="AQ2665" s="15" t="str">
        <f>+IFERROR(VLOOKUP(Tabla1[[#This Row],[EMPLEADO]],IS[[NÓMINA]:[INGENIERO]],2,0),"OTROS")</f>
        <v>CARLOS MONTOYA</v>
      </c>
    </row>
    <row r="2666" spans="1:43" x14ac:dyDescent="0.25">
      <c r="A2666" t="s">
        <v>7477</v>
      </c>
      <c r="B2666">
        <v>1</v>
      </c>
      <c r="C2666" t="s">
        <v>8457</v>
      </c>
      <c r="D2666" t="s">
        <v>38</v>
      </c>
      <c r="E2666" t="s">
        <v>604</v>
      </c>
      <c r="F2666" t="s">
        <v>8458</v>
      </c>
      <c r="G2666" s="17" t="s">
        <v>1324</v>
      </c>
      <c r="H2666" t="s">
        <v>150</v>
      </c>
      <c r="I2666" t="s">
        <v>43</v>
      </c>
      <c r="J2666" t="s">
        <v>8</v>
      </c>
      <c r="K2666" t="s">
        <v>151</v>
      </c>
      <c r="L2666" t="s">
        <v>1325</v>
      </c>
      <c r="M2666" t="s">
        <v>94</v>
      </c>
      <c r="N2666">
        <v>0</v>
      </c>
      <c r="O2666" t="s">
        <v>47</v>
      </c>
      <c r="P2666">
        <v>18</v>
      </c>
      <c r="Q2666" t="s">
        <v>62</v>
      </c>
      <c r="R2666" t="s">
        <v>63</v>
      </c>
      <c r="S2666" t="s">
        <v>64</v>
      </c>
      <c r="T2666" t="s">
        <v>51</v>
      </c>
      <c r="U2666" t="s">
        <v>65</v>
      </c>
      <c r="V2666">
        <v>0.8</v>
      </c>
      <c r="W2666" s="1">
        <v>1092</v>
      </c>
      <c r="X2666">
        <v>1</v>
      </c>
      <c r="Y2666">
        <v>2.92</v>
      </c>
      <c r="Z2666">
        <v>5</v>
      </c>
      <c r="AA2666">
        <v>0.58399999999999996</v>
      </c>
      <c r="AB2666" s="2">
        <v>0</v>
      </c>
      <c r="AC2666" s="1">
        <v>0</v>
      </c>
      <c r="AD2666" s="7">
        <v>43535</v>
      </c>
      <c r="AE2666" s="7">
        <v>43535</v>
      </c>
      <c r="AF2666">
        <v>0</v>
      </c>
      <c r="AG2666" t="s">
        <v>53</v>
      </c>
      <c r="AH2666" s="2">
        <v>0</v>
      </c>
      <c r="AI2666" s="1">
        <v>0</v>
      </c>
      <c r="AJ2666" s="1">
        <v>0</v>
      </c>
      <c r="AK2666" s="60" t="str">
        <f>+IF(Tabla1[[#This Row],[REQUEST_TY]]="SR MANTENIMIENTO CORRECTIVO", "EMERGENCIA", "OTROS")</f>
        <v>EMERGENCIA</v>
      </c>
      <c r="AL2666" s="6" t="str">
        <f>+_xlfn.IFS(Tabla1[[#This Row],[Veces obj]]&lt;=1,"0-1",Tabla1[[#This Row],[Veces obj]]&lt;=2,"1-2",Tabla1[[#This Row],[Veces obj]]&lt;=3,"2-3",TRUE,"&gt;3")</f>
        <v>0-1</v>
      </c>
      <c r="AM2666" s="60" t="str">
        <f>+_xlfn.IFS(MONTH(Tabla1[[#This Row],[MES]])&lt;=3,"Q1",MONTH(Tabla1[[#This Row],[MES]])&lt;=6,"Q2",MONTH(Tabla1[[#This Row],[MES]])&lt;=9,"Q3",TRUE,"Q4")</f>
        <v>Q1</v>
      </c>
      <c r="AN2666" s="15" t="str">
        <f>+IFERROR(VLOOKUP(Tabla1[[#This Row],[CUENTA]],CTAS[],2,0),"OTROS")</f>
        <v>HONEYWELL</v>
      </c>
      <c r="AP2666" s="15" t="str">
        <f>+IFERROR(VLOOKUP(Tabla1[[#This Row],[EMPLEADO]],IS[],3,0),"OTROS")</f>
        <v>JUAREZ</v>
      </c>
      <c r="AQ2666" s="15" t="str">
        <f>+IFERROR(VLOOKUP(Tabla1[[#This Row],[EMPLEADO]],IS[[NÓMINA]:[INGENIERO]],2,0),"OTROS")</f>
        <v>CARLOS MONTOYA</v>
      </c>
    </row>
    <row r="2667" spans="1:43" x14ac:dyDescent="0.25">
      <c r="A2667" t="s">
        <v>7477</v>
      </c>
      <c r="B2667">
        <v>1</v>
      </c>
      <c r="C2667" t="s">
        <v>8459</v>
      </c>
      <c r="D2667" t="s">
        <v>38</v>
      </c>
      <c r="E2667" t="s">
        <v>3400</v>
      </c>
      <c r="F2667" t="s">
        <v>8460</v>
      </c>
      <c r="G2667" s="17" t="s">
        <v>8461</v>
      </c>
      <c r="H2667" t="s">
        <v>213</v>
      </c>
      <c r="I2667" t="s">
        <v>43</v>
      </c>
      <c r="J2667" t="s">
        <v>8</v>
      </c>
      <c r="K2667" t="s">
        <v>8462</v>
      </c>
      <c r="L2667" t="s">
        <v>8463</v>
      </c>
      <c r="M2667" t="s">
        <v>8464</v>
      </c>
      <c r="N2667">
        <v>0</v>
      </c>
      <c r="O2667" t="s">
        <v>47</v>
      </c>
      <c r="P2667">
        <v>2654</v>
      </c>
      <c r="Q2667" t="s">
        <v>48</v>
      </c>
      <c r="R2667" t="s">
        <v>74</v>
      </c>
      <c r="S2667" t="s">
        <v>50</v>
      </c>
      <c r="T2667" t="s">
        <v>208</v>
      </c>
      <c r="U2667" t="s">
        <v>52</v>
      </c>
      <c r="V2667">
        <v>1.05</v>
      </c>
      <c r="W2667" s="1">
        <v>750.75000000000011</v>
      </c>
      <c r="X2667">
        <v>1</v>
      </c>
      <c r="Y2667">
        <v>1.08</v>
      </c>
      <c r="Z2667">
        <v>9</v>
      </c>
      <c r="AA2667">
        <v>0.12000000000000001</v>
      </c>
      <c r="AB2667" s="2">
        <v>0</v>
      </c>
      <c r="AC2667" s="1">
        <v>0</v>
      </c>
      <c r="AD2667" s="7">
        <v>43535</v>
      </c>
      <c r="AE2667" s="7">
        <v>43535</v>
      </c>
      <c r="AF2667">
        <v>0</v>
      </c>
      <c r="AG2667" t="s">
        <v>53</v>
      </c>
      <c r="AH2667" s="2">
        <v>0</v>
      </c>
      <c r="AI2667" s="1">
        <v>0</v>
      </c>
      <c r="AJ2667" s="1">
        <v>0</v>
      </c>
      <c r="AK2667" s="60" t="str">
        <f>+IF(Tabla1[[#This Row],[REQUEST_TY]]="SR MANTENIMIENTO CORRECTIVO", "EMERGENCIA", "OTROS")</f>
        <v>EMERGENCIA</v>
      </c>
      <c r="AL2667" s="6" t="str">
        <f>+_xlfn.IFS(Tabla1[[#This Row],[Veces obj]]&lt;=1,"0-1",Tabla1[[#This Row],[Veces obj]]&lt;=2,"1-2",Tabla1[[#This Row],[Veces obj]]&lt;=3,"2-3",TRUE,"&gt;3")</f>
        <v>0-1</v>
      </c>
      <c r="AM2667" s="60" t="str">
        <f>+_xlfn.IFS(MONTH(Tabla1[[#This Row],[MES]])&lt;=3,"Q1",MONTH(Tabla1[[#This Row],[MES]])&lt;=6,"Q2",MONTH(Tabla1[[#This Row],[MES]])&lt;=9,"Q3",TRUE,"Q4")</f>
        <v>Q1</v>
      </c>
      <c r="AN2667" s="15" t="str">
        <f>+IFERROR(VLOOKUP(Tabla1[[#This Row],[CUENTA]],CTAS[],2,0),"OTROS")</f>
        <v>OTROS</v>
      </c>
      <c r="AP2667" s="15" t="str">
        <f>+IFERROR(VLOOKUP(Tabla1[[#This Row],[EMPLEADO]],IS[],3,0),"OTROS")</f>
        <v>OTROS</v>
      </c>
      <c r="AQ2667" s="15" t="str">
        <f>+IFERROR(VLOOKUP(Tabla1[[#This Row],[EMPLEADO]],IS[[NÓMINA]:[INGENIERO]],2,0),"OTROS")</f>
        <v>OTROS</v>
      </c>
    </row>
    <row r="2668" spans="1:43" x14ac:dyDescent="0.25">
      <c r="A2668" t="s">
        <v>7477</v>
      </c>
      <c r="B2668">
        <v>1</v>
      </c>
      <c r="C2668" t="s">
        <v>8465</v>
      </c>
      <c r="D2668" t="s">
        <v>38</v>
      </c>
      <c r="E2668" t="s">
        <v>39</v>
      </c>
      <c r="F2668" t="s">
        <v>8460</v>
      </c>
      <c r="G2668" s="17" t="s">
        <v>8466</v>
      </c>
      <c r="H2668" t="s">
        <v>246</v>
      </c>
      <c r="I2668" t="s">
        <v>43</v>
      </c>
      <c r="J2668" t="s">
        <v>8</v>
      </c>
      <c r="K2668" t="s">
        <v>44</v>
      </c>
      <c r="L2668" t="s">
        <v>8467</v>
      </c>
      <c r="M2668" t="s">
        <v>518</v>
      </c>
      <c r="N2668">
        <v>1</v>
      </c>
      <c r="O2668" t="s">
        <v>105</v>
      </c>
      <c r="P2668">
        <v>80</v>
      </c>
      <c r="Q2668" t="s">
        <v>48</v>
      </c>
      <c r="R2668" t="s">
        <v>49</v>
      </c>
      <c r="S2668" t="s">
        <v>50</v>
      </c>
      <c r="T2668" t="s">
        <v>51</v>
      </c>
      <c r="U2668" t="s">
        <v>52</v>
      </c>
      <c r="V2668">
        <v>1.05</v>
      </c>
      <c r="W2668" s="1">
        <v>0</v>
      </c>
      <c r="X2668">
        <v>1</v>
      </c>
      <c r="Y2668">
        <v>0.83</v>
      </c>
      <c r="Z2668">
        <v>5</v>
      </c>
      <c r="AA2668">
        <v>0.16599999999999998</v>
      </c>
      <c r="AB2668" s="2">
        <v>0</v>
      </c>
      <c r="AC2668" s="1">
        <v>0</v>
      </c>
      <c r="AD2668" s="7">
        <v>43535</v>
      </c>
      <c r="AE2668" s="7">
        <v>43535</v>
      </c>
      <c r="AF2668">
        <v>0</v>
      </c>
      <c r="AG2668" t="s">
        <v>53</v>
      </c>
      <c r="AH2668" s="2">
        <v>0</v>
      </c>
      <c r="AI2668" s="1">
        <v>0</v>
      </c>
      <c r="AJ2668" s="1">
        <v>0</v>
      </c>
      <c r="AK2668" s="60" t="str">
        <f>+IF(Tabla1[[#This Row],[REQUEST_TY]]="SR MANTENIMIENTO CORRECTIVO", "EMERGENCIA", "OTROS")</f>
        <v>EMERGENCIA</v>
      </c>
      <c r="AL2668" s="6" t="str">
        <f>+_xlfn.IFS(Tabla1[[#This Row],[Veces obj]]&lt;=1,"0-1",Tabla1[[#This Row],[Veces obj]]&lt;=2,"1-2",Tabla1[[#This Row],[Veces obj]]&lt;=3,"2-3",TRUE,"&gt;3")</f>
        <v>0-1</v>
      </c>
      <c r="AM2668" s="60" t="str">
        <f>+_xlfn.IFS(MONTH(Tabla1[[#This Row],[MES]])&lt;=3,"Q1",MONTH(Tabla1[[#This Row],[MES]])&lt;=6,"Q2",MONTH(Tabla1[[#This Row],[MES]])&lt;=9,"Q3",TRUE,"Q4")</f>
        <v>Q1</v>
      </c>
      <c r="AN2668" s="15" t="str">
        <f>+IFERROR(VLOOKUP(Tabla1[[#This Row],[CUENTA]],CTAS[],2,0),"OTROS")</f>
        <v>OTROS</v>
      </c>
      <c r="AP2668" s="15" t="str">
        <f>+IFERROR(VLOOKUP(Tabla1[[#This Row],[EMPLEADO]],IS[],3,0),"OTROS")</f>
        <v>OTROS</v>
      </c>
      <c r="AQ2668" s="15" t="str">
        <f>+IFERROR(VLOOKUP(Tabla1[[#This Row],[EMPLEADO]],IS[[NÓMINA]:[INGENIERO]],2,0),"OTROS")</f>
        <v>OTROS</v>
      </c>
    </row>
    <row r="2669" spans="1:43" x14ac:dyDescent="0.25">
      <c r="A2669" t="s">
        <v>7477</v>
      </c>
      <c r="B2669">
        <v>1</v>
      </c>
      <c r="C2669" t="s">
        <v>8468</v>
      </c>
      <c r="D2669" t="s">
        <v>38</v>
      </c>
      <c r="E2669" t="s">
        <v>39</v>
      </c>
      <c r="F2669" t="s">
        <v>8469</v>
      </c>
      <c r="G2669" s="17" t="s">
        <v>41</v>
      </c>
      <c r="H2669" t="s">
        <v>42</v>
      </c>
      <c r="I2669" t="s">
        <v>43</v>
      </c>
      <c r="J2669" t="s">
        <v>8</v>
      </c>
      <c r="K2669" t="s">
        <v>44</v>
      </c>
      <c r="L2669" t="s">
        <v>45</v>
      </c>
      <c r="M2669" t="s">
        <v>46</v>
      </c>
      <c r="N2669">
        <v>1</v>
      </c>
      <c r="O2669" t="s">
        <v>47</v>
      </c>
      <c r="P2669">
        <v>7</v>
      </c>
      <c r="Q2669" t="s">
        <v>194</v>
      </c>
      <c r="R2669" t="s">
        <v>49</v>
      </c>
      <c r="S2669" t="s">
        <v>50</v>
      </c>
      <c r="T2669" t="s">
        <v>51</v>
      </c>
      <c r="U2669" t="s">
        <v>444</v>
      </c>
      <c r="V2669">
        <v>0</v>
      </c>
      <c r="W2669" s="1">
        <v>0</v>
      </c>
      <c r="X2669">
        <v>1</v>
      </c>
      <c r="Y2669">
        <v>2.9</v>
      </c>
      <c r="Z2669">
        <v>5</v>
      </c>
      <c r="AA2669">
        <v>0.57999999999999996</v>
      </c>
      <c r="AB2669" s="2">
        <v>0</v>
      </c>
      <c r="AC2669" s="1">
        <v>0</v>
      </c>
      <c r="AD2669" s="7">
        <v>43535</v>
      </c>
      <c r="AE2669" s="7">
        <v>43535</v>
      </c>
      <c r="AF2669">
        <v>0</v>
      </c>
      <c r="AG2669" t="s">
        <v>53</v>
      </c>
      <c r="AH2669" s="2">
        <v>0</v>
      </c>
      <c r="AI2669" s="1">
        <v>0</v>
      </c>
      <c r="AJ2669" s="1">
        <v>0</v>
      </c>
      <c r="AK2669" s="60" t="str">
        <f>+IF(Tabla1[[#This Row],[REQUEST_TY]]="SR MANTENIMIENTO CORRECTIVO", "EMERGENCIA", "OTROS")</f>
        <v>EMERGENCIA</v>
      </c>
      <c r="AL2669" s="6" t="str">
        <f>+_xlfn.IFS(Tabla1[[#This Row],[Veces obj]]&lt;=1,"0-1",Tabla1[[#This Row],[Veces obj]]&lt;=2,"1-2",Tabla1[[#This Row],[Veces obj]]&lt;=3,"2-3",TRUE,"&gt;3")</f>
        <v>0-1</v>
      </c>
      <c r="AM2669" s="60" t="str">
        <f>+_xlfn.IFS(MONTH(Tabla1[[#This Row],[MES]])&lt;=3,"Q1",MONTH(Tabla1[[#This Row],[MES]])&lt;=6,"Q2",MONTH(Tabla1[[#This Row],[MES]])&lt;=9,"Q3",TRUE,"Q4")</f>
        <v>Q1</v>
      </c>
      <c r="AN2669" s="15" t="str">
        <f>+IFERROR(VLOOKUP(Tabla1[[#This Row],[CUENTA]],CTAS[],2,0),"OTROS")</f>
        <v>OTROS</v>
      </c>
      <c r="AP2669" s="15" t="str">
        <f>+IFERROR(VLOOKUP(Tabla1[[#This Row],[EMPLEADO]],IS[],3,0),"OTROS")</f>
        <v>OTROS</v>
      </c>
      <c r="AQ2669" s="15" t="str">
        <f>+IFERROR(VLOOKUP(Tabla1[[#This Row],[EMPLEADO]],IS[[NÓMINA]:[INGENIERO]],2,0),"OTROS")</f>
        <v>OTROS</v>
      </c>
    </row>
    <row r="2670" spans="1:43" x14ac:dyDescent="0.25">
      <c r="A2670" t="s">
        <v>7477</v>
      </c>
      <c r="B2670">
        <v>1</v>
      </c>
      <c r="C2670" t="s">
        <v>8470</v>
      </c>
      <c r="D2670" t="s">
        <v>38</v>
      </c>
      <c r="E2670" t="s">
        <v>85</v>
      </c>
      <c r="F2670" t="s">
        <v>8471</v>
      </c>
      <c r="G2670" s="17" t="s">
        <v>8472</v>
      </c>
      <c r="H2670" t="s">
        <v>253</v>
      </c>
      <c r="I2670" t="s">
        <v>43</v>
      </c>
      <c r="J2670" t="s">
        <v>8</v>
      </c>
      <c r="K2670" t="s">
        <v>2443</v>
      </c>
      <c r="L2670" t="s">
        <v>8473</v>
      </c>
      <c r="M2670" t="s">
        <v>649</v>
      </c>
      <c r="N2670">
        <v>0</v>
      </c>
      <c r="O2670" t="s">
        <v>47</v>
      </c>
      <c r="P2670">
        <v>296</v>
      </c>
      <c r="Q2670" t="s">
        <v>48</v>
      </c>
      <c r="R2670" t="s">
        <v>49</v>
      </c>
      <c r="S2670" t="s">
        <v>50</v>
      </c>
      <c r="T2670" t="s">
        <v>51</v>
      </c>
      <c r="U2670" t="s">
        <v>52</v>
      </c>
      <c r="V2670">
        <v>1.05</v>
      </c>
      <c r="W2670" s="1">
        <v>750.75000000000011</v>
      </c>
      <c r="X2670">
        <v>1</v>
      </c>
      <c r="Y2670">
        <v>0</v>
      </c>
      <c r="Z2670">
        <v>5</v>
      </c>
      <c r="AA2670">
        <v>0</v>
      </c>
      <c r="AB2670" s="2">
        <v>0</v>
      </c>
      <c r="AC2670" s="1">
        <v>0</v>
      </c>
      <c r="AD2670" s="7">
        <v>43535</v>
      </c>
      <c r="AE2670" s="7">
        <v>43535</v>
      </c>
      <c r="AF2670">
        <v>0</v>
      </c>
      <c r="AG2670" t="s">
        <v>53</v>
      </c>
      <c r="AH2670" s="2">
        <v>0</v>
      </c>
      <c r="AI2670" s="1">
        <v>0</v>
      </c>
      <c r="AJ2670" s="1">
        <v>0</v>
      </c>
      <c r="AK2670" s="60" t="str">
        <f>+IF(Tabla1[[#This Row],[REQUEST_TY]]="SR MANTENIMIENTO CORRECTIVO", "EMERGENCIA", "OTROS")</f>
        <v>EMERGENCIA</v>
      </c>
      <c r="AL2670" s="6" t="str">
        <f>+_xlfn.IFS(Tabla1[[#This Row],[Veces obj]]&lt;=1,"0-1",Tabla1[[#This Row],[Veces obj]]&lt;=2,"1-2",Tabla1[[#This Row],[Veces obj]]&lt;=3,"2-3",TRUE,"&gt;3")</f>
        <v>0-1</v>
      </c>
      <c r="AM2670" s="60" t="str">
        <f>+_xlfn.IFS(MONTH(Tabla1[[#This Row],[MES]])&lt;=3,"Q1",MONTH(Tabla1[[#This Row],[MES]])&lt;=6,"Q2",MONTH(Tabla1[[#This Row],[MES]])&lt;=9,"Q3",TRUE,"Q4")</f>
        <v>Q1</v>
      </c>
      <c r="AN2670" s="15" t="str">
        <f>+IFERROR(VLOOKUP(Tabla1[[#This Row],[CUENTA]],CTAS[],2,0),"OTROS")</f>
        <v>OTROS</v>
      </c>
      <c r="AP2670" s="15" t="str">
        <f>+IFERROR(VLOOKUP(Tabla1[[#This Row],[EMPLEADO]],IS[],3,0),"OTROS")</f>
        <v>OTROS</v>
      </c>
      <c r="AQ2670" s="15" t="str">
        <f>+IFERROR(VLOOKUP(Tabla1[[#This Row],[EMPLEADO]],IS[[NÓMINA]:[INGENIERO]],2,0),"OTROS")</f>
        <v>OTROS</v>
      </c>
    </row>
    <row r="2671" spans="1:43" x14ac:dyDescent="0.25">
      <c r="A2671" t="s">
        <v>7477</v>
      </c>
      <c r="B2671">
        <v>1</v>
      </c>
      <c r="C2671" t="s">
        <v>8474</v>
      </c>
      <c r="D2671" t="s">
        <v>38</v>
      </c>
      <c r="E2671" t="s">
        <v>133</v>
      </c>
      <c r="F2671" t="s">
        <v>8475</v>
      </c>
      <c r="G2671" s="17" t="s">
        <v>4553</v>
      </c>
      <c r="H2671" t="s">
        <v>106</v>
      </c>
      <c r="I2671" t="s">
        <v>43</v>
      </c>
      <c r="J2671" t="s">
        <v>8</v>
      </c>
      <c r="K2671" t="s">
        <v>59</v>
      </c>
      <c r="L2671" t="s">
        <v>4554</v>
      </c>
      <c r="M2671" t="s">
        <v>316</v>
      </c>
      <c r="N2671">
        <v>0</v>
      </c>
      <c r="O2671" t="s">
        <v>47</v>
      </c>
      <c r="P2671">
        <v>7</v>
      </c>
      <c r="Q2671" t="s">
        <v>194</v>
      </c>
      <c r="R2671" t="s">
        <v>138</v>
      </c>
      <c r="S2671" t="s">
        <v>139</v>
      </c>
      <c r="T2671" t="s">
        <v>51</v>
      </c>
      <c r="U2671" t="s">
        <v>224</v>
      </c>
      <c r="V2671">
        <v>0.8</v>
      </c>
      <c r="W2671" s="1">
        <v>1258.4000000000003</v>
      </c>
      <c r="X2671">
        <v>1</v>
      </c>
      <c r="Y2671">
        <v>2.0499999999999998</v>
      </c>
      <c r="Z2671">
        <v>4</v>
      </c>
      <c r="AA2671">
        <v>0.51249999999999996</v>
      </c>
      <c r="AB2671" s="2">
        <v>0</v>
      </c>
      <c r="AC2671" s="1">
        <v>0</v>
      </c>
      <c r="AD2671" s="7">
        <v>43535</v>
      </c>
      <c r="AE2671" s="7">
        <v>43535</v>
      </c>
      <c r="AF2671">
        <v>0</v>
      </c>
      <c r="AG2671" t="s">
        <v>53</v>
      </c>
      <c r="AH2671" s="2">
        <v>0</v>
      </c>
      <c r="AI2671" s="1">
        <v>0</v>
      </c>
      <c r="AJ2671" s="1">
        <v>0</v>
      </c>
      <c r="AK2671" s="60" t="str">
        <f>+IF(Tabla1[[#This Row],[REQUEST_TY]]="SR MANTENIMIENTO CORRECTIVO", "EMERGENCIA", "OTROS")</f>
        <v>EMERGENCIA</v>
      </c>
      <c r="AL2671" s="6" t="str">
        <f>+_xlfn.IFS(Tabla1[[#This Row],[Veces obj]]&lt;=1,"0-1",Tabla1[[#This Row],[Veces obj]]&lt;=2,"1-2",Tabla1[[#This Row],[Veces obj]]&lt;=3,"2-3",TRUE,"&gt;3")</f>
        <v>0-1</v>
      </c>
      <c r="AM2671" s="60" t="str">
        <f>+_xlfn.IFS(MONTH(Tabla1[[#This Row],[MES]])&lt;=3,"Q1",MONTH(Tabla1[[#This Row],[MES]])&lt;=6,"Q2",MONTH(Tabla1[[#This Row],[MES]])&lt;=9,"Q3",TRUE,"Q4")</f>
        <v>Q1</v>
      </c>
      <c r="AN2671" s="15" t="str">
        <f>+IFERROR(VLOOKUP(Tabla1[[#This Row],[CUENTA]],CTAS[],2,0),"OTROS")</f>
        <v>OTROS</v>
      </c>
      <c r="AP2671" s="15" t="str">
        <f>+IFERROR(VLOOKUP(Tabla1[[#This Row],[EMPLEADO]],IS[],3,0),"OTROS")</f>
        <v>OTROS</v>
      </c>
      <c r="AQ2671" s="15" t="str">
        <f>+IFERROR(VLOOKUP(Tabla1[[#This Row],[EMPLEADO]],IS[[NÓMINA]:[INGENIERO]],2,0),"OTROS")</f>
        <v>OTROS</v>
      </c>
    </row>
    <row r="2672" spans="1:43" x14ac:dyDescent="0.25">
      <c r="A2672" t="s">
        <v>7477</v>
      </c>
      <c r="B2672">
        <v>1</v>
      </c>
      <c r="C2672" t="s">
        <v>8476</v>
      </c>
      <c r="D2672" t="s">
        <v>38</v>
      </c>
      <c r="E2672" t="s">
        <v>133</v>
      </c>
      <c r="F2672" t="s">
        <v>8477</v>
      </c>
      <c r="G2672" s="17" t="s">
        <v>4397</v>
      </c>
      <c r="H2672" t="s">
        <v>679</v>
      </c>
      <c r="I2672" t="s">
        <v>43</v>
      </c>
      <c r="J2672" t="s">
        <v>8</v>
      </c>
      <c r="K2672" t="s">
        <v>59</v>
      </c>
      <c r="L2672" t="s">
        <v>1070</v>
      </c>
      <c r="M2672" t="s">
        <v>1071</v>
      </c>
      <c r="N2672">
        <v>0</v>
      </c>
      <c r="O2672" t="s">
        <v>47</v>
      </c>
      <c r="P2672">
        <v>26</v>
      </c>
      <c r="Q2672" t="s">
        <v>62</v>
      </c>
      <c r="R2672" t="s">
        <v>138</v>
      </c>
      <c r="S2672" t="s">
        <v>139</v>
      </c>
      <c r="T2672" t="s">
        <v>51</v>
      </c>
      <c r="U2672" t="s">
        <v>262</v>
      </c>
      <c r="V2672">
        <v>1.05</v>
      </c>
      <c r="W2672" s="1">
        <v>1651.6500000000003</v>
      </c>
      <c r="X2672">
        <v>1</v>
      </c>
      <c r="Y2672">
        <v>0</v>
      </c>
      <c r="Z2672">
        <v>4</v>
      </c>
      <c r="AA2672">
        <v>0</v>
      </c>
      <c r="AB2672" s="2">
        <v>0</v>
      </c>
      <c r="AC2672" s="1">
        <v>0</v>
      </c>
      <c r="AD2672" s="7">
        <v>43535</v>
      </c>
      <c r="AE2672" s="7">
        <v>43535</v>
      </c>
      <c r="AF2672">
        <v>0</v>
      </c>
      <c r="AG2672" t="s">
        <v>53</v>
      </c>
      <c r="AH2672" s="2">
        <v>0</v>
      </c>
      <c r="AI2672" s="1">
        <v>0</v>
      </c>
      <c r="AJ2672" s="1">
        <v>0</v>
      </c>
      <c r="AK2672" s="60" t="str">
        <f>+IF(Tabla1[[#This Row],[REQUEST_TY]]="SR MANTENIMIENTO CORRECTIVO", "EMERGENCIA", "OTROS")</f>
        <v>EMERGENCIA</v>
      </c>
      <c r="AL2672" s="6" t="str">
        <f>+_xlfn.IFS(Tabla1[[#This Row],[Veces obj]]&lt;=1,"0-1",Tabla1[[#This Row],[Veces obj]]&lt;=2,"1-2",Tabla1[[#This Row],[Veces obj]]&lt;=3,"2-3",TRUE,"&gt;3")</f>
        <v>0-1</v>
      </c>
      <c r="AM2672" s="60" t="str">
        <f>+_xlfn.IFS(MONTH(Tabla1[[#This Row],[MES]])&lt;=3,"Q1",MONTH(Tabla1[[#This Row],[MES]])&lt;=6,"Q2",MONTH(Tabla1[[#This Row],[MES]])&lt;=9,"Q3",TRUE,"Q4")</f>
        <v>Q1</v>
      </c>
      <c r="AN2672" s="15" t="str">
        <f>+IFERROR(VLOOKUP(Tabla1[[#This Row],[CUENTA]],CTAS[],2,0),"OTROS")</f>
        <v>OTROS</v>
      </c>
      <c r="AP2672" s="15" t="str">
        <f>+IFERROR(VLOOKUP(Tabla1[[#This Row],[EMPLEADO]],IS[],3,0),"OTROS")</f>
        <v>OTROS</v>
      </c>
      <c r="AQ2672" s="15" t="str">
        <f>+IFERROR(VLOOKUP(Tabla1[[#This Row],[EMPLEADO]],IS[[NÓMINA]:[INGENIERO]],2,0),"OTROS")</f>
        <v>OTROS</v>
      </c>
    </row>
    <row r="2673" spans="1:43" x14ac:dyDescent="0.25">
      <c r="A2673" t="s">
        <v>7477</v>
      </c>
      <c r="B2673">
        <v>1</v>
      </c>
      <c r="C2673" t="s">
        <v>8478</v>
      </c>
      <c r="D2673" t="s">
        <v>38</v>
      </c>
      <c r="E2673" t="s">
        <v>725</v>
      </c>
      <c r="F2673" t="s">
        <v>8479</v>
      </c>
      <c r="G2673" s="17" t="s">
        <v>914</v>
      </c>
      <c r="H2673" t="s">
        <v>106</v>
      </c>
      <c r="I2673" t="s">
        <v>43</v>
      </c>
      <c r="J2673" t="s">
        <v>8</v>
      </c>
      <c r="K2673" t="s">
        <v>59</v>
      </c>
      <c r="L2673" t="s">
        <v>916</v>
      </c>
      <c r="M2673" t="s">
        <v>316</v>
      </c>
      <c r="N2673">
        <v>0</v>
      </c>
      <c r="O2673" t="s">
        <v>47</v>
      </c>
      <c r="P2673">
        <v>40</v>
      </c>
      <c r="Q2673" t="s">
        <v>82</v>
      </c>
      <c r="R2673" t="s">
        <v>223</v>
      </c>
      <c r="S2673" t="s">
        <v>139</v>
      </c>
      <c r="T2673" t="s">
        <v>51</v>
      </c>
      <c r="U2673" t="s">
        <v>140</v>
      </c>
      <c r="V2673">
        <v>1.1000000000000001</v>
      </c>
      <c r="W2673" s="1">
        <v>1730.3000000000004</v>
      </c>
      <c r="X2673">
        <v>1</v>
      </c>
      <c r="Y2673">
        <v>0</v>
      </c>
      <c r="Z2673">
        <v>4</v>
      </c>
      <c r="AA2673">
        <v>0</v>
      </c>
      <c r="AB2673" s="2">
        <v>0</v>
      </c>
      <c r="AC2673" s="1">
        <v>0</v>
      </c>
      <c r="AD2673" s="7">
        <v>43536</v>
      </c>
      <c r="AE2673" s="7">
        <v>43536</v>
      </c>
      <c r="AF2673">
        <v>0</v>
      </c>
      <c r="AG2673" t="s">
        <v>53</v>
      </c>
      <c r="AH2673" s="2">
        <v>0</v>
      </c>
      <c r="AI2673" s="1">
        <v>0</v>
      </c>
      <c r="AJ2673" s="1">
        <v>0</v>
      </c>
      <c r="AK2673" s="60" t="str">
        <f>+IF(Tabla1[[#This Row],[REQUEST_TY]]="SR MANTENIMIENTO CORRECTIVO", "EMERGENCIA", "OTROS")</f>
        <v>EMERGENCIA</v>
      </c>
      <c r="AL2673" s="6" t="str">
        <f>+_xlfn.IFS(Tabla1[[#This Row],[Veces obj]]&lt;=1,"0-1",Tabla1[[#This Row],[Veces obj]]&lt;=2,"1-2",Tabla1[[#This Row],[Veces obj]]&lt;=3,"2-3",TRUE,"&gt;3")</f>
        <v>0-1</v>
      </c>
      <c r="AM2673" s="60" t="str">
        <f>+_xlfn.IFS(MONTH(Tabla1[[#This Row],[MES]])&lt;=3,"Q1",MONTH(Tabla1[[#This Row],[MES]])&lt;=6,"Q2",MONTH(Tabla1[[#This Row],[MES]])&lt;=9,"Q3",TRUE,"Q4")</f>
        <v>Q1</v>
      </c>
      <c r="AN2673" s="15" t="str">
        <f>+IFERROR(VLOOKUP(Tabla1[[#This Row],[CUENTA]],CTAS[],2,0),"OTROS")</f>
        <v>OTROS</v>
      </c>
      <c r="AP2673" s="15" t="str">
        <f>+IFERROR(VLOOKUP(Tabla1[[#This Row],[EMPLEADO]],IS[],3,0),"OTROS")</f>
        <v>OTROS</v>
      </c>
      <c r="AQ2673" s="15" t="str">
        <f>+IFERROR(VLOOKUP(Tabla1[[#This Row],[EMPLEADO]],IS[[NÓMINA]:[INGENIERO]],2,0),"OTROS")</f>
        <v>OTROS</v>
      </c>
    </row>
    <row r="2674" spans="1:43" x14ac:dyDescent="0.25">
      <c r="A2674" t="s">
        <v>7477</v>
      </c>
      <c r="B2674">
        <v>1</v>
      </c>
      <c r="C2674" t="s">
        <v>8480</v>
      </c>
      <c r="D2674" t="s">
        <v>38</v>
      </c>
      <c r="E2674" t="s">
        <v>133</v>
      </c>
      <c r="F2674" t="s">
        <v>8481</v>
      </c>
      <c r="G2674" s="17" t="s">
        <v>3053</v>
      </c>
      <c r="H2674" t="s">
        <v>646</v>
      </c>
      <c r="I2674" t="s">
        <v>43</v>
      </c>
      <c r="J2674" t="s">
        <v>8</v>
      </c>
      <c r="K2674" t="s">
        <v>59</v>
      </c>
      <c r="L2674" t="s">
        <v>687</v>
      </c>
      <c r="M2674" t="s">
        <v>649</v>
      </c>
      <c r="N2674">
        <v>0</v>
      </c>
      <c r="O2674" t="s">
        <v>47</v>
      </c>
      <c r="P2674">
        <v>4</v>
      </c>
      <c r="Q2674" t="s">
        <v>207</v>
      </c>
      <c r="R2674" t="s">
        <v>138</v>
      </c>
      <c r="S2674" t="s">
        <v>139</v>
      </c>
      <c r="T2674" t="s">
        <v>51</v>
      </c>
      <c r="U2674" t="s">
        <v>879</v>
      </c>
      <c r="V2674">
        <v>0.6</v>
      </c>
      <c r="W2674" s="1">
        <v>943.80000000000007</v>
      </c>
      <c r="X2674">
        <v>1</v>
      </c>
      <c r="Y2674">
        <v>0</v>
      </c>
      <c r="Z2674">
        <v>4</v>
      </c>
      <c r="AA2674">
        <v>0</v>
      </c>
      <c r="AB2674" s="2">
        <v>0</v>
      </c>
      <c r="AC2674" s="1">
        <v>0</v>
      </c>
      <c r="AD2674" s="7">
        <v>43535</v>
      </c>
      <c r="AE2674" s="7">
        <v>43535</v>
      </c>
      <c r="AF2674">
        <v>0</v>
      </c>
      <c r="AG2674" t="s">
        <v>53</v>
      </c>
      <c r="AH2674" s="2">
        <v>0</v>
      </c>
      <c r="AI2674" s="1">
        <v>0</v>
      </c>
      <c r="AJ2674" s="1">
        <v>0</v>
      </c>
      <c r="AK2674" s="60" t="str">
        <f>+IF(Tabla1[[#This Row],[REQUEST_TY]]="SR MANTENIMIENTO CORRECTIVO", "EMERGENCIA", "OTROS")</f>
        <v>EMERGENCIA</v>
      </c>
      <c r="AL2674" s="6" t="str">
        <f>+_xlfn.IFS(Tabla1[[#This Row],[Veces obj]]&lt;=1,"0-1",Tabla1[[#This Row],[Veces obj]]&lt;=2,"1-2",Tabla1[[#This Row],[Veces obj]]&lt;=3,"2-3",TRUE,"&gt;3")</f>
        <v>0-1</v>
      </c>
      <c r="AM2674" s="60" t="str">
        <f>+_xlfn.IFS(MONTH(Tabla1[[#This Row],[MES]])&lt;=3,"Q1",MONTH(Tabla1[[#This Row],[MES]])&lt;=6,"Q2",MONTH(Tabla1[[#This Row],[MES]])&lt;=9,"Q3",TRUE,"Q4")</f>
        <v>Q1</v>
      </c>
      <c r="AN2674" s="15" t="str">
        <f>+IFERROR(VLOOKUP(Tabla1[[#This Row],[CUENTA]],CTAS[],2,0),"OTROS")</f>
        <v>OTROS</v>
      </c>
      <c r="AP2674" s="15" t="str">
        <f>+IFERROR(VLOOKUP(Tabla1[[#This Row],[EMPLEADO]],IS[],3,0),"OTROS")</f>
        <v>OTROS</v>
      </c>
      <c r="AQ2674" s="15" t="str">
        <f>+IFERROR(VLOOKUP(Tabla1[[#This Row],[EMPLEADO]],IS[[NÓMINA]:[INGENIERO]],2,0),"OTROS")</f>
        <v>OTROS</v>
      </c>
    </row>
    <row r="2675" spans="1:43" x14ac:dyDescent="0.25">
      <c r="A2675" t="s">
        <v>7477</v>
      </c>
      <c r="B2675">
        <v>1</v>
      </c>
      <c r="C2675" t="s">
        <v>8482</v>
      </c>
      <c r="D2675" t="s">
        <v>38</v>
      </c>
      <c r="E2675" t="s">
        <v>133</v>
      </c>
      <c r="F2675" t="s">
        <v>8483</v>
      </c>
      <c r="G2675" s="17" t="s">
        <v>1582</v>
      </c>
      <c r="H2675" t="s">
        <v>1211</v>
      </c>
      <c r="I2675" t="s">
        <v>43</v>
      </c>
      <c r="J2675" t="s">
        <v>8</v>
      </c>
      <c r="K2675" t="s">
        <v>59</v>
      </c>
      <c r="L2675" t="s">
        <v>1583</v>
      </c>
      <c r="M2675" t="s">
        <v>1213</v>
      </c>
      <c r="N2675">
        <v>0</v>
      </c>
      <c r="O2675" t="s">
        <v>47</v>
      </c>
      <c r="P2675">
        <v>17</v>
      </c>
      <c r="Q2675" t="s">
        <v>62</v>
      </c>
      <c r="R2675" t="s">
        <v>138</v>
      </c>
      <c r="S2675" t="s">
        <v>139</v>
      </c>
      <c r="T2675" t="s">
        <v>51</v>
      </c>
      <c r="U2675" t="s">
        <v>262</v>
      </c>
      <c r="V2675">
        <v>1.05</v>
      </c>
      <c r="W2675" s="1">
        <v>1651.6500000000003</v>
      </c>
      <c r="X2675">
        <v>1</v>
      </c>
      <c r="Y2675">
        <v>0</v>
      </c>
      <c r="Z2675">
        <v>4</v>
      </c>
      <c r="AA2675">
        <v>0</v>
      </c>
      <c r="AB2675" s="2">
        <v>0</v>
      </c>
      <c r="AC2675" s="1">
        <v>0</v>
      </c>
      <c r="AD2675" s="7">
        <v>43535</v>
      </c>
      <c r="AE2675" s="7">
        <v>43535</v>
      </c>
      <c r="AF2675">
        <v>0</v>
      </c>
      <c r="AG2675" t="s">
        <v>53</v>
      </c>
      <c r="AH2675" s="2">
        <v>0</v>
      </c>
      <c r="AI2675" s="1">
        <v>0</v>
      </c>
      <c r="AJ2675" s="1">
        <v>0</v>
      </c>
      <c r="AK2675" s="60" t="str">
        <f>+IF(Tabla1[[#This Row],[REQUEST_TY]]="SR MANTENIMIENTO CORRECTIVO", "EMERGENCIA", "OTROS")</f>
        <v>EMERGENCIA</v>
      </c>
      <c r="AL2675" s="6" t="str">
        <f>+_xlfn.IFS(Tabla1[[#This Row],[Veces obj]]&lt;=1,"0-1",Tabla1[[#This Row],[Veces obj]]&lt;=2,"1-2",Tabla1[[#This Row],[Veces obj]]&lt;=3,"2-3",TRUE,"&gt;3")</f>
        <v>0-1</v>
      </c>
      <c r="AM2675" s="60" t="str">
        <f>+_xlfn.IFS(MONTH(Tabla1[[#This Row],[MES]])&lt;=3,"Q1",MONTH(Tabla1[[#This Row],[MES]])&lt;=6,"Q2",MONTH(Tabla1[[#This Row],[MES]])&lt;=9,"Q3",TRUE,"Q4")</f>
        <v>Q1</v>
      </c>
      <c r="AN2675" s="15" t="str">
        <f>+IFERROR(VLOOKUP(Tabla1[[#This Row],[CUENTA]],CTAS[],2,0),"OTROS")</f>
        <v>OTROS</v>
      </c>
      <c r="AP2675" s="15" t="str">
        <f>+IFERROR(VLOOKUP(Tabla1[[#This Row],[EMPLEADO]],IS[],3,0),"OTROS")</f>
        <v>OTROS</v>
      </c>
      <c r="AQ2675" s="15" t="str">
        <f>+IFERROR(VLOOKUP(Tabla1[[#This Row],[EMPLEADO]],IS[[NÓMINA]:[INGENIERO]],2,0),"OTROS")</f>
        <v>OTROS</v>
      </c>
    </row>
    <row r="2676" spans="1:43" x14ac:dyDescent="0.25">
      <c r="A2676" t="s">
        <v>7477</v>
      </c>
      <c r="B2676">
        <v>1</v>
      </c>
      <c r="C2676" t="s">
        <v>8484</v>
      </c>
      <c r="D2676" t="s">
        <v>38</v>
      </c>
      <c r="E2676" t="s">
        <v>725</v>
      </c>
      <c r="F2676" t="s">
        <v>8485</v>
      </c>
      <c r="G2676" s="17" t="s">
        <v>8486</v>
      </c>
      <c r="H2676" t="s">
        <v>1211</v>
      </c>
      <c r="I2676" t="s">
        <v>43</v>
      </c>
      <c r="J2676" t="s">
        <v>8</v>
      </c>
      <c r="K2676" t="s">
        <v>59</v>
      </c>
      <c r="L2676" t="s">
        <v>1583</v>
      </c>
      <c r="M2676" t="s">
        <v>1213</v>
      </c>
      <c r="N2676">
        <v>0</v>
      </c>
      <c r="O2676" t="s">
        <v>47</v>
      </c>
      <c r="P2676">
        <v>389</v>
      </c>
      <c r="Q2676" t="s">
        <v>48</v>
      </c>
      <c r="R2676" t="s">
        <v>223</v>
      </c>
      <c r="S2676" t="s">
        <v>139</v>
      </c>
      <c r="T2676" t="s">
        <v>51</v>
      </c>
      <c r="U2676" t="s">
        <v>353</v>
      </c>
      <c r="V2676">
        <v>1.1499999999999999</v>
      </c>
      <c r="W2676" s="1">
        <v>1808.95</v>
      </c>
      <c r="X2676">
        <v>1</v>
      </c>
      <c r="Y2676">
        <v>0.85</v>
      </c>
      <c r="Z2676">
        <v>4</v>
      </c>
      <c r="AA2676">
        <v>0.21249999999999999</v>
      </c>
      <c r="AB2676" s="2">
        <v>0</v>
      </c>
      <c r="AC2676" s="1">
        <v>0</v>
      </c>
      <c r="AD2676" s="7">
        <v>43535</v>
      </c>
      <c r="AE2676" s="7">
        <v>43535</v>
      </c>
      <c r="AF2676">
        <v>0</v>
      </c>
      <c r="AG2676" t="s">
        <v>53</v>
      </c>
      <c r="AH2676" s="2">
        <v>0</v>
      </c>
      <c r="AI2676" s="1">
        <v>0</v>
      </c>
      <c r="AJ2676" s="1">
        <v>0</v>
      </c>
      <c r="AK2676" s="60" t="str">
        <f>+IF(Tabla1[[#This Row],[REQUEST_TY]]="SR MANTENIMIENTO CORRECTIVO", "EMERGENCIA", "OTROS")</f>
        <v>EMERGENCIA</v>
      </c>
      <c r="AL2676" s="6" t="str">
        <f>+_xlfn.IFS(Tabla1[[#This Row],[Veces obj]]&lt;=1,"0-1",Tabla1[[#This Row],[Veces obj]]&lt;=2,"1-2",Tabla1[[#This Row],[Veces obj]]&lt;=3,"2-3",TRUE,"&gt;3")</f>
        <v>0-1</v>
      </c>
      <c r="AM2676" s="60" t="str">
        <f>+_xlfn.IFS(MONTH(Tabla1[[#This Row],[MES]])&lt;=3,"Q1",MONTH(Tabla1[[#This Row],[MES]])&lt;=6,"Q2",MONTH(Tabla1[[#This Row],[MES]])&lt;=9,"Q3",TRUE,"Q4")</f>
        <v>Q1</v>
      </c>
      <c r="AN2676" s="15" t="str">
        <f>+IFERROR(VLOOKUP(Tabla1[[#This Row],[CUENTA]],CTAS[],2,0),"OTROS")</f>
        <v>OTROS</v>
      </c>
      <c r="AP2676" s="15" t="str">
        <f>+IFERROR(VLOOKUP(Tabla1[[#This Row],[EMPLEADO]],IS[],3,0),"OTROS")</f>
        <v>OTROS</v>
      </c>
      <c r="AQ2676" s="15" t="str">
        <f>+IFERROR(VLOOKUP(Tabla1[[#This Row],[EMPLEADO]],IS[[NÓMINA]:[INGENIERO]],2,0),"OTROS")</f>
        <v>OTROS</v>
      </c>
    </row>
    <row r="2677" spans="1:43" x14ac:dyDescent="0.25">
      <c r="A2677" t="s">
        <v>7477</v>
      </c>
      <c r="B2677">
        <v>1</v>
      </c>
      <c r="C2677" t="s">
        <v>8487</v>
      </c>
      <c r="D2677" t="s">
        <v>38</v>
      </c>
      <c r="E2677" t="s">
        <v>217</v>
      </c>
      <c r="F2677" t="s">
        <v>8488</v>
      </c>
      <c r="G2677" s="17" t="s">
        <v>5746</v>
      </c>
      <c r="H2677" t="s">
        <v>58</v>
      </c>
      <c r="I2677" t="s">
        <v>43</v>
      </c>
      <c r="J2677" t="s">
        <v>8</v>
      </c>
      <c r="K2677" t="s">
        <v>59</v>
      </c>
      <c r="L2677" t="s">
        <v>3344</v>
      </c>
      <c r="M2677" t="s">
        <v>736</v>
      </c>
      <c r="N2677">
        <v>0</v>
      </c>
      <c r="O2677" t="s">
        <v>47</v>
      </c>
      <c r="P2677">
        <v>13</v>
      </c>
      <c r="Q2677" t="s">
        <v>194</v>
      </c>
      <c r="R2677" t="s">
        <v>223</v>
      </c>
      <c r="S2677" t="s">
        <v>139</v>
      </c>
      <c r="T2677" t="s">
        <v>51</v>
      </c>
      <c r="U2677" t="s">
        <v>224</v>
      </c>
      <c r="V2677">
        <v>0.8</v>
      </c>
      <c r="W2677" s="1">
        <v>1258.4000000000003</v>
      </c>
      <c r="X2677">
        <v>1</v>
      </c>
      <c r="Y2677">
        <v>0</v>
      </c>
      <c r="Z2677">
        <v>4</v>
      </c>
      <c r="AA2677">
        <v>0</v>
      </c>
      <c r="AB2677" s="2">
        <v>0</v>
      </c>
      <c r="AC2677" s="1">
        <v>0</v>
      </c>
      <c r="AD2677" s="7">
        <v>43535</v>
      </c>
      <c r="AE2677" s="7">
        <v>43535</v>
      </c>
      <c r="AF2677">
        <v>0</v>
      </c>
      <c r="AG2677" t="s">
        <v>53</v>
      </c>
      <c r="AH2677" s="2">
        <v>0</v>
      </c>
      <c r="AI2677" s="1">
        <v>0</v>
      </c>
      <c r="AJ2677" s="1">
        <v>0</v>
      </c>
      <c r="AK2677" s="60" t="str">
        <f>+IF(Tabla1[[#This Row],[REQUEST_TY]]="SR MANTENIMIENTO CORRECTIVO", "EMERGENCIA", "OTROS")</f>
        <v>EMERGENCIA</v>
      </c>
      <c r="AL2677" s="6" t="str">
        <f>+_xlfn.IFS(Tabla1[[#This Row],[Veces obj]]&lt;=1,"0-1",Tabla1[[#This Row],[Veces obj]]&lt;=2,"1-2",Tabla1[[#This Row],[Veces obj]]&lt;=3,"2-3",TRUE,"&gt;3")</f>
        <v>0-1</v>
      </c>
      <c r="AM2677" s="60" t="str">
        <f>+_xlfn.IFS(MONTH(Tabla1[[#This Row],[MES]])&lt;=3,"Q1",MONTH(Tabla1[[#This Row],[MES]])&lt;=6,"Q2",MONTH(Tabla1[[#This Row],[MES]])&lt;=9,"Q3",TRUE,"Q4")</f>
        <v>Q1</v>
      </c>
      <c r="AN2677" s="15" t="str">
        <f>+IFERROR(VLOOKUP(Tabla1[[#This Row],[CUENTA]],CTAS[],2,0),"OTROS")</f>
        <v>OTROS</v>
      </c>
      <c r="AP2677" s="15" t="str">
        <f>+IFERROR(VLOOKUP(Tabla1[[#This Row],[EMPLEADO]],IS[],3,0),"OTROS")</f>
        <v>OTROS</v>
      </c>
      <c r="AQ2677" s="15" t="str">
        <f>+IFERROR(VLOOKUP(Tabla1[[#This Row],[EMPLEADO]],IS[[NÓMINA]:[INGENIERO]],2,0),"OTROS")</f>
        <v>OTROS</v>
      </c>
    </row>
    <row r="2678" spans="1:43" x14ac:dyDescent="0.25">
      <c r="A2678" t="s">
        <v>7477</v>
      </c>
      <c r="B2678">
        <v>1</v>
      </c>
      <c r="C2678" t="s">
        <v>8489</v>
      </c>
      <c r="D2678" t="s">
        <v>38</v>
      </c>
      <c r="E2678" t="s">
        <v>258</v>
      </c>
      <c r="F2678" t="s">
        <v>8490</v>
      </c>
      <c r="G2678" s="17" t="s">
        <v>3141</v>
      </c>
      <c r="H2678" t="s">
        <v>915</v>
      </c>
      <c r="I2678" t="s">
        <v>43</v>
      </c>
      <c r="J2678" t="s">
        <v>8</v>
      </c>
      <c r="K2678" t="s">
        <v>59</v>
      </c>
      <c r="L2678" t="s">
        <v>130</v>
      </c>
      <c r="M2678" t="s">
        <v>131</v>
      </c>
      <c r="N2678">
        <v>0</v>
      </c>
      <c r="O2678" t="s">
        <v>47</v>
      </c>
      <c r="P2678">
        <v>8</v>
      </c>
      <c r="Q2678" t="s">
        <v>194</v>
      </c>
      <c r="R2678" t="s">
        <v>138</v>
      </c>
      <c r="S2678" t="s">
        <v>139</v>
      </c>
      <c r="T2678" t="s">
        <v>51</v>
      </c>
      <c r="U2678" t="s">
        <v>224</v>
      </c>
      <c r="V2678">
        <v>0.8</v>
      </c>
      <c r="W2678" s="1">
        <v>1258.4000000000003</v>
      </c>
      <c r="X2678">
        <v>1</v>
      </c>
      <c r="Y2678">
        <v>1.5</v>
      </c>
      <c r="Z2678">
        <v>4</v>
      </c>
      <c r="AA2678">
        <v>0.375</v>
      </c>
      <c r="AB2678" s="2">
        <v>0</v>
      </c>
      <c r="AC2678" s="1">
        <v>0</v>
      </c>
      <c r="AD2678" s="7">
        <v>43535</v>
      </c>
      <c r="AE2678" s="7">
        <v>43535</v>
      </c>
      <c r="AF2678">
        <v>0</v>
      </c>
      <c r="AG2678" t="s">
        <v>53</v>
      </c>
      <c r="AH2678" s="2">
        <v>0</v>
      </c>
      <c r="AI2678" s="1">
        <v>0</v>
      </c>
      <c r="AJ2678" s="1">
        <v>0</v>
      </c>
      <c r="AK2678" s="60" t="str">
        <f>+IF(Tabla1[[#This Row],[REQUEST_TY]]="SR MANTENIMIENTO CORRECTIVO", "EMERGENCIA", "OTROS")</f>
        <v>EMERGENCIA</v>
      </c>
      <c r="AL2678" s="6" t="str">
        <f>+_xlfn.IFS(Tabla1[[#This Row],[Veces obj]]&lt;=1,"0-1",Tabla1[[#This Row],[Veces obj]]&lt;=2,"1-2",Tabla1[[#This Row],[Veces obj]]&lt;=3,"2-3",TRUE,"&gt;3")</f>
        <v>0-1</v>
      </c>
      <c r="AM2678" s="60" t="str">
        <f>+_xlfn.IFS(MONTH(Tabla1[[#This Row],[MES]])&lt;=3,"Q1",MONTH(Tabla1[[#This Row],[MES]])&lt;=6,"Q2",MONTH(Tabla1[[#This Row],[MES]])&lt;=9,"Q3",TRUE,"Q4")</f>
        <v>Q1</v>
      </c>
      <c r="AN2678" s="15" t="str">
        <f>+IFERROR(VLOOKUP(Tabla1[[#This Row],[CUENTA]],CTAS[],2,0),"OTROS")</f>
        <v>OTROS</v>
      </c>
      <c r="AP2678" s="15" t="str">
        <f>+IFERROR(VLOOKUP(Tabla1[[#This Row],[EMPLEADO]],IS[],3,0),"OTROS")</f>
        <v>OTROS</v>
      </c>
      <c r="AQ2678" s="15" t="str">
        <f>+IFERROR(VLOOKUP(Tabla1[[#This Row],[EMPLEADO]],IS[[NÓMINA]:[INGENIERO]],2,0),"OTROS")</f>
        <v>OTROS</v>
      </c>
    </row>
    <row r="2679" spans="1:43" x14ac:dyDescent="0.25">
      <c r="A2679" t="s">
        <v>7477</v>
      </c>
      <c r="B2679">
        <v>1</v>
      </c>
      <c r="C2679" t="s">
        <v>8491</v>
      </c>
      <c r="D2679" t="s">
        <v>38</v>
      </c>
      <c r="E2679" t="s">
        <v>394</v>
      </c>
      <c r="F2679" t="s">
        <v>8492</v>
      </c>
      <c r="G2679" s="17" t="s">
        <v>396</v>
      </c>
      <c r="H2679" t="s">
        <v>1063</v>
      </c>
      <c r="I2679" t="s">
        <v>43</v>
      </c>
      <c r="J2679" t="s">
        <v>8</v>
      </c>
      <c r="K2679" t="s">
        <v>385</v>
      </c>
      <c r="L2679" t="s">
        <v>397</v>
      </c>
      <c r="M2679" t="s">
        <v>387</v>
      </c>
      <c r="N2679">
        <v>0</v>
      </c>
      <c r="O2679" t="s">
        <v>47</v>
      </c>
      <c r="P2679">
        <v>28</v>
      </c>
      <c r="Q2679" t="s">
        <v>62</v>
      </c>
      <c r="R2679" t="s">
        <v>63</v>
      </c>
      <c r="S2679" t="s">
        <v>64</v>
      </c>
      <c r="T2679" t="s">
        <v>51</v>
      </c>
      <c r="U2679" t="s">
        <v>65</v>
      </c>
      <c r="V2679">
        <v>0.8</v>
      </c>
      <c r="W2679" s="1">
        <v>1092</v>
      </c>
      <c r="X2679">
        <v>1</v>
      </c>
      <c r="Y2679">
        <v>1.18</v>
      </c>
      <c r="Z2679">
        <v>5</v>
      </c>
      <c r="AA2679">
        <v>0.23599999999999999</v>
      </c>
      <c r="AB2679" s="2">
        <v>0</v>
      </c>
      <c r="AC2679" s="1">
        <v>0</v>
      </c>
      <c r="AD2679" s="7">
        <v>43535</v>
      </c>
      <c r="AE2679" s="7">
        <v>43535</v>
      </c>
      <c r="AF2679">
        <v>0</v>
      </c>
      <c r="AG2679" t="s">
        <v>53</v>
      </c>
      <c r="AH2679" s="2">
        <v>0</v>
      </c>
      <c r="AI2679" s="1">
        <v>0</v>
      </c>
      <c r="AJ2679" s="1">
        <v>0</v>
      </c>
      <c r="AK2679" s="60" t="str">
        <f>+IF(Tabla1[[#This Row],[REQUEST_TY]]="SR MANTENIMIENTO CORRECTIVO", "EMERGENCIA", "OTROS")</f>
        <v>EMERGENCIA</v>
      </c>
      <c r="AL2679" s="6" t="str">
        <f>+_xlfn.IFS(Tabla1[[#This Row],[Veces obj]]&lt;=1,"0-1",Tabla1[[#This Row],[Veces obj]]&lt;=2,"1-2",Tabla1[[#This Row],[Veces obj]]&lt;=3,"2-3",TRUE,"&gt;3")</f>
        <v>0-1</v>
      </c>
      <c r="AM2679" s="60" t="str">
        <f>+_xlfn.IFS(MONTH(Tabla1[[#This Row],[MES]])&lt;=3,"Q1",MONTH(Tabla1[[#This Row],[MES]])&lt;=6,"Q2",MONTH(Tabla1[[#This Row],[MES]])&lt;=9,"Q3",TRUE,"Q4")</f>
        <v>Q1</v>
      </c>
      <c r="AN2679" s="15" t="str">
        <f>+IFERROR(VLOOKUP(Tabla1[[#This Row],[CUENTA]],CTAS[],2,0),"OTROS")</f>
        <v>OTROS</v>
      </c>
      <c r="AP2679" s="15" t="str">
        <f>+IFERROR(VLOOKUP(Tabla1[[#This Row],[EMPLEADO]],IS[],3,0),"OTROS")</f>
        <v>OTROS</v>
      </c>
      <c r="AQ2679" s="15" t="str">
        <f>+IFERROR(VLOOKUP(Tabla1[[#This Row],[EMPLEADO]],IS[[NÓMINA]:[INGENIERO]],2,0),"OTROS")</f>
        <v>OTROS</v>
      </c>
    </row>
    <row r="2680" spans="1:43" x14ac:dyDescent="0.25">
      <c r="A2680" t="s">
        <v>7477</v>
      </c>
      <c r="B2680">
        <v>1</v>
      </c>
      <c r="C2680" t="s">
        <v>8493</v>
      </c>
      <c r="D2680" t="s">
        <v>38</v>
      </c>
      <c r="E2680" t="s">
        <v>312</v>
      </c>
      <c r="F2680" t="s">
        <v>8494</v>
      </c>
      <c r="G2680" s="17" t="s">
        <v>2425</v>
      </c>
      <c r="H2680" t="s">
        <v>471</v>
      </c>
      <c r="I2680" t="s">
        <v>43</v>
      </c>
      <c r="J2680" t="s">
        <v>8</v>
      </c>
      <c r="K2680" t="s">
        <v>59</v>
      </c>
      <c r="L2680" t="s">
        <v>780</v>
      </c>
      <c r="M2680" t="s">
        <v>310</v>
      </c>
      <c r="N2680">
        <v>0</v>
      </c>
      <c r="O2680" t="s">
        <v>47</v>
      </c>
      <c r="P2680">
        <v>53</v>
      </c>
      <c r="Q2680" t="s">
        <v>82</v>
      </c>
      <c r="R2680" t="s">
        <v>317</v>
      </c>
      <c r="S2680" t="s">
        <v>318</v>
      </c>
      <c r="T2680" t="s">
        <v>51</v>
      </c>
      <c r="U2680" t="s">
        <v>140</v>
      </c>
      <c r="V2680">
        <v>1.1000000000000001</v>
      </c>
      <c r="W2680" s="1">
        <v>1730.3000000000004</v>
      </c>
      <c r="X2680">
        <v>1</v>
      </c>
      <c r="Y2680">
        <v>1.37</v>
      </c>
      <c r="Z2680">
        <v>4</v>
      </c>
      <c r="AA2680">
        <v>0.34250000000000003</v>
      </c>
      <c r="AB2680" s="2">
        <v>0</v>
      </c>
      <c r="AC2680" s="1">
        <v>0</v>
      </c>
      <c r="AD2680" s="7">
        <v>43535</v>
      </c>
      <c r="AE2680" s="7">
        <v>43535</v>
      </c>
      <c r="AF2680">
        <v>0</v>
      </c>
      <c r="AG2680" t="s">
        <v>53</v>
      </c>
      <c r="AH2680" s="2">
        <v>0</v>
      </c>
      <c r="AI2680" s="1">
        <v>0</v>
      </c>
      <c r="AJ2680" s="1">
        <v>0</v>
      </c>
      <c r="AK2680" s="60" t="str">
        <f>+IF(Tabla1[[#This Row],[REQUEST_TY]]="SR MANTENIMIENTO CORRECTIVO", "EMERGENCIA", "OTROS")</f>
        <v>EMERGENCIA</v>
      </c>
      <c r="AL2680" s="6" t="str">
        <f>+_xlfn.IFS(Tabla1[[#This Row],[Veces obj]]&lt;=1,"0-1",Tabla1[[#This Row],[Veces obj]]&lt;=2,"1-2",Tabla1[[#This Row],[Veces obj]]&lt;=3,"2-3",TRUE,"&gt;3")</f>
        <v>0-1</v>
      </c>
      <c r="AM2680" s="60" t="str">
        <f>+_xlfn.IFS(MONTH(Tabla1[[#This Row],[MES]])&lt;=3,"Q1",MONTH(Tabla1[[#This Row],[MES]])&lt;=6,"Q2",MONTH(Tabla1[[#This Row],[MES]])&lt;=9,"Q3",TRUE,"Q4")</f>
        <v>Q1</v>
      </c>
      <c r="AN2680" s="15" t="str">
        <f>+IFERROR(VLOOKUP(Tabla1[[#This Row],[CUENTA]],CTAS[],2,0),"OTROS")</f>
        <v>OTROS</v>
      </c>
      <c r="AP2680" s="15" t="str">
        <f>+IFERROR(VLOOKUP(Tabla1[[#This Row],[EMPLEADO]],IS[],3,0),"OTROS")</f>
        <v>OTROS</v>
      </c>
      <c r="AQ2680" s="15" t="str">
        <f>+IFERROR(VLOOKUP(Tabla1[[#This Row],[EMPLEADO]],IS[[NÓMINA]:[INGENIERO]],2,0),"OTROS")</f>
        <v>OTROS</v>
      </c>
    </row>
    <row r="2681" spans="1:43" x14ac:dyDescent="0.25">
      <c r="A2681" t="s">
        <v>7477</v>
      </c>
      <c r="B2681">
        <v>1</v>
      </c>
      <c r="C2681" t="s">
        <v>8495</v>
      </c>
      <c r="D2681" t="s">
        <v>38</v>
      </c>
      <c r="E2681" t="s">
        <v>76</v>
      </c>
      <c r="F2681" t="s">
        <v>8496</v>
      </c>
      <c r="G2681" s="17" t="s">
        <v>2690</v>
      </c>
      <c r="H2681" t="s">
        <v>471</v>
      </c>
      <c r="I2681" t="s">
        <v>43</v>
      </c>
      <c r="J2681" t="s">
        <v>8</v>
      </c>
      <c r="K2681" t="s">
        <v>59</v>
      </c>
      <c r="L2681" t="s">
        <v>2692</v>
      </c>
      <c r="M2681" t="s">
        <v>46</v>
      </c>
      <c r="N2681">
        <v>0</v>
      </c>
      <c r="O2681" t="s">
        <v>47</v>
      </c>
      <c r="P2681">
        <v>7</v>
      </c>
      <c r="Q2681" t="s">
        <v>194</v>
      </c>
      <c r="R2681" t="s">
        <v>63</v>
      </c>
      <c r="S2681" t="s">
        <v>64</v>
      </c>
      <c r="T2681" t="s">
        <v>51</v>
      </c>
      <c r="U2681" t="s">
        <v>195</v>
      </c>
      <c r="V2681">
        <v>0.6</v>
      </c>
      <c r="W2681" s="1">
        <v>819</v>
      </c>
      <c r="X2681">
        <v>1</v>
      </c>
      <c r="Y2681">
        <v>0.33</v>
      </c>
      <c r="Z2681">
        <v>5</v>
      </c>
      <c r="AA2681">
        <v>6.6000000000000003E-2</v>
      </c>
      <c r="AB2681" s="2">
        <v>0</v>
      </c>
      <c r="AC2681" s="1">
        <v>0</v>
      </c>
      <c r="AD2681" s="7">
        <v>43535</v>
      </c>
      <c r="AE2681" s="7">
        <v>43535</v>
      </c>
      <c r="AF2681">
        <v>0</v>
      </c>
      <c r="AG2681" t="s">
        <v>53</v>
      </c>
      <c r="AH2681" s="2">
        <v>0</v>
      </c>
      <c r="AI2681" s="1">
        <v>0</v>
      </c>
      <c r="AJ2681" s="1">
        <v>0</v>
      </c>
      <c r="AK2681" s="60" t="str">
        <f>+IF(Tabla1[[#This Row],[REQUEST_TY]]="SR MANTENIMIENTO CORRECTIVO", "EMERGENCIA", "OTROS")</f>
        <v>EMERGENCIA</v>
      </c>
      <c r="AL2681" s="6" t="str">
        <f>+_xlfn.IFS(Tabla1[[#This Row],[Veces obj]]&lt;=1,"0-1",Tabla1[[#This Row],[Veces obj]]&lt;=2,"1-2",Tabla1[[#This Row],[Veces obj]]&lt;=3,"2-3",TRUE,"&gt;3")</f>
        <v>0-1</v>
      </c>
      <c r="AM2681" s="60" t="str">
        <f>+_xlfn.IFS(MONTH(Tabla1[[#This Row],[MES]])&lt;=3,"Q1",MONTH(Tabla1[[#This Row],[MES]])&lt;=6,"Q2",MONTH(Tabla1[[#This Row],[MES]])&lt;=9,"Q3",TRUE,"Q4")</f>
        <v>Q1</v>
      </c>
      <c r="AN2681" s="15" t="str">
        <f>+IFERROR(VLOOKUP(Tabla1[[#This Row],[CUENTA]],CTAS[],2,0),"OTROS")</f>
        <v>OTROS</v>
      </c>
      <c r="AP2681" s="15" t="str">
        <f>+IFERROR(VLOOKUP(Tabla1[[#This Row],[EMPLEADO]],IS[],3,0),"OTROS")</f>
        <v>OTROS</v>
      </c>
      <c r="AQ2681" s="15" t="str">
        <f>+IFERROR(VLOOKUP(Tabla1[[#This Row],[EMPLEADO]],IS[[NÓMINA]:[INGENIERO]],2,0),"OTROS")</f>
        <v>OTROS</v>
      </c>
    </row>
    <row r="2682" spans="1:43" x14ac:dyDescent="0.25">
      <c r="A2682" t="s">
        <v>7477</v>
      </c>
      <c r="B2682">
        <v>1</v>
      </c>
      <c r="C2682" t="s">
        <v>8497</v>
      </c>
      <c r="D2682" t="s">
        <v>38</v>
      </c>
      <c r="E2682" t="s">
        <v>133</v>
      </c>
      <c r="F2682" t="s">
        <v>8498</v>
      </c>
      <c r="G2682" s="17" t="s">
        <v>878</v>
      </c>
      <c r="H2682" t="s">
        <v>646</v>
      </c>
      <c r="I2682" t="s">
        <v>43</v>
      </c>
      <c r="J2682" t="s">
        <v>8</v>
      </c>
      <c r="K2682" t="s">
        <v>59</v>
      </c>
      <c r="L2682" t="s">
        <v>357</v>
      </c>
      <c r="M2682" t="s">
        <v>358</v>
      </c>
      <c r="N2682">
        <v>0</v>
      </c>
      <c r="O2682" t="s">
        <v>47</v>
      </c>
      <c r="P2682">
        <v>28</v>
      </c>
      <c r="Q2682" t="s">
        <v>62</v>
      </c>
      <c r="R2682" t="s">
        <v>138</v>
      </c>
      <c r="S2682" t="s">
        <v>139</v>
      </c>
      <c r="T2682" t="s">
        <v>51</v>
      </c>
      <c r="U2682" t="s">
        <v>262</v>
      </c>
      <c r="V2682">
        <v>1.05</v>
      </c>
      <c r="W2682" s="1">
        <v>1651.6500000000003</v>
      </c>
      <c r="X2682">
        <v>1</v>
      </c>
      <c r="Y2682">
        <v>1.42</v>
      </c>
      <c r="Z2682">
        <v>4</v>
      </c>
      <c r="AA2682">
        <v>0.35499999999999998</v>
      </c>
      <c r="AB2682" s="2">
        <v>0</v>
      </c>
      <c r="AC2682" s="1">
        <v>0</v>
      </c>
      <c r="AD2682" s="7">
        <v>43535</v>
      </c>
      <c r="AE2682" s="7">
        <v>43535</v>
      </c>
      <c r="AF2682">
        <v>0</v>
      </c>
      <c r="AG2682" t="s">
        <v>53</v>
      </c>
      <c r="AH2682" s="2">
        <v>0</v>
      </c>
      <c r="AI2682" s="1">
        <v>0</v>
      </c>
      <c r="AJ2682" s="1">
        <v>0</v>
      </c>
      <c r="AK2682" s="60" t="str">
        <f>+IF(Tabla1[[#This Row],[REQUEST_TY]]="SR MANTENIMIENTO CORRECTIVO", "EMERGENCIA", "OTROS")</f>
        <v>EMERGENCIA</v>
      </c>
      <c r="AL2682" s="6" t="str">
        <f>+_xlfn.IFS(Tabla1[[#This Row],[Veces obj]]&lt;=1,"0-1",Tabla1[[#This Row],[Veces obj]]&lt;=2,"1-2",Tabla1[[#This Row],[Veces obj]]&lt;=3,"2-3",TRUE,"&gt;3")</f>
        <v>0-1</v>
      </c>
      <c r="AM2682" s="60" t="str">
        <f>+_xlfn.IFS(MONTH(Tabla1[[#This Row],[MES]])&lt;=3,"Q1",MONTH(Tabla1[[#This Row],[MES]])&lt;=6,"Q2",MONTH(Tabla1[[#This Row],[MES]])&lt;=9,"Q3",TRUE,"Q4")</f>
        <v>Q1</v>
      </c>
      <c r="AN2682" s="15" t="str">
        <f>+IFERROR(VLOOKUP(Tabla1[[#This Row],[CUENTA]],CTAS[],2,0),"OTROS")</f>
        <v>OTROS</v>
      </c>
      <c r="AP2682" s="15" t="str">
        <f>+IFERROR(VLOOKUP(Tabla1[[#This Row],[EMPLEADO]],IS[],3,0),"OTROS")</f>
        <v>OTROS</v>
      </c>
      <c r="AQ2682" s="15" t="str">
        <f>+IFERROR(VLOOKUP(Tabla1[[#This Row],[EMPLEADO]],IS[[NÓMINA]:[INGENIERO]],2,0),"OTROS")</f>
        <v>OTROS</v>
      </c>
    </row>
    <row r="2683" spans="1:43" x14ac:dyDescent="0.25">
      <c r="A2683" t="s">
        <v>7477</v>
      </c>
      <c r="B2683">
        <v>1</v>
      </c>
      <c r="C2683" t="s">
        <v>8499</v>
      </c>
      <c r="D2683" t="s">
        <v>38</v>
      </c>
      <c r="E2683" t="s">
        <v>176</v>
      </c>
      <c r="F2683" t="s">
        <v>8500</v>
      </c>
      <c r="G2683" s="17" t="s">
        <v>8137</v>
      </c>
      <c r="H2683" t="s">
        <v>213</v>
      </c>
      <c r="I2683" t="s">
        <v>43</v>
      </c>
      <c r="J2683" t="s">
        <v>8</v>
      </c>
      <c r="K2683" t="s">
        <v>338</v>
      </c>
      <c r="L2683" t="s">
        <v>847</v>
      </c>
      <c r="M2683" t="s">
        <v>848</v>
      </c>
      <c r="N2683">
        <v>0</v>
      </c>
      <c r="O2683" t="s">
        <v>47</v>
      </c>
      <c r="P2683">
        <v>5</v>
      </c>
      <c r="Q2683" t="s">
        <v>207</v>
      </c>
      <c r="R2683" t="s">
        <v>49</v>
      </c>
      <c r="S2683" t="s">
        <v>50</v>
      </c>
      <c r="T2683" t="s">
        <v>51</v>
      </c>
      <c r="U2683" t="s">
        <v>486</v>
      </c>
      <c r="V2683">
        <v>0</v>
      </c>
      <c r="W2683" s="1">
        <v>0</v>
      </c>
      <c r="X2683">
        <v>1</v>
      </c>
      <c r="Y2683">
        <v>1.35</v>
      </c>
      <c r="Z2683">
        <v>5</v>
      </c>
      <c r="AA2683">
        <v>0.27</v>
      </c>
      <c r="AB2683" s="2">
        <v>0</v>
      </c>
      <c r="AC2683" s="1">
        <v>0</v>
      </c>
      <c r="AD2683" s="7">
        <v>43537</v>
      </c>
      <c r="AE2683" s="7">
        <v>43537</v>
      </c>
      <c r="AF2683">
        <v>0</v>
      </c>
      <c r="AG2683" t="s">
        <v>53</v>
      </c>
      <c r="AH2683" s="2">
        <v>0</v>
      </c>
      <c r="AI2683" s="1">
        <v>0</v>
      </c>
      <c r="AJ2683" s="1">
        <v>0</v>
      </c>
      <c r="AK2683" s="60" t="str">
        <f>+IF(Tabla1[[#This Row],[REQUEST_TY]]="SR MANTENIMIENTO CORRECTIVO", "EMERGENCIA", "OTROS")</f>
        <v>EMERGENCIA</v>
      </c>
      <c r="AL2683" s="6" t="str">
        <f>+_xlfn.IFS(Tabla1[[#This Row],[Veces obj]]&lt;=1,"0-1",Tabla1[[#This Row],[Veces obj]]&lt;=2,"1-2",Tabla1[[#This Row],[Veces obj]]&lt;=3,"2-3",TRUE,"&gt;3")</f>
        <v>0-1</v>
      </c>
      <c r="AM2683" s="60" t="str">
        <f>+_xlfn.IFS(MONTH(Tabla1[[#This Row],[MES]])&lt;=3,"Q1",MONTH(Tabla1[[#This Row],[MES]])&lt;=6,"Q2",MONTH(Tabla1[[#This Row],[MES]])&lt;=9,"Q3",TRUE,"Q4")</f>
        <v>Q1</v>
      </c>
      <c r="AN2683" s="15" t="str">
        <f>+IFERROR(VLOOKUP(Tabla1[[#This Row],[CUENTA]],CTAS[],2,0),"OTROS")</f>
        <v>OTROS</v>
      </c>
      <c r="AP2683" s="15" t="str">
        <f>+IFERROR(VLOOKUP(Tabla1[[#This Row],[EMPLEADO]],IS[],3,0),"OTROS")</f>
        <v>OTROS</v>
      </c>
      <c r="AQ2683" s="15" t="str">
        <f>+IFERROR(VLOOKUP(Tabla1[[#This Row],[EMPLEADO]],IS[[NÓMINA]:[INGENIERO]],2,0),"OTROS")</f>
        <v>OTROS</v>
      </c>
    </row>
    <row r="2684" spans="1:43" x14ac:dyDescent="0.25">
      <c r="A2684" t="s">
        <v>7477</v>
      </c>
      <c r="B2684">
        <v>1</v>
      </c>
      <c r="C2684" t="s">
        <v>8501</v>
      </c>
      <c r="D2684" t="s">
        <v>38</v>
      </c>
      <c r="E2684" t="s">
        <v>76</v>
      </c>
      <c r="F2684" t="s">
        <v>8502</v>
      </c>
      <c r="G2684" s="17" t="s">
        <v>356</v>
      </c>
      <c r="H2684" t="s">
        <v>646</v>
      </c>
      <c r="I2684" t="s">
        <v>43</v>
      </c>
      <c r="J2684" t="s">
        <v>8</v>
      </c>
      <c r="K2684" t="s">
        <v>59</v>
      </c>
      <c r="L2684" t="s">
        <v>357</v>
      </c>
      <c r="M2684" t="s">
        <v>358</v>
      </c>
      <c r="N2684">
        <v>0</v>
      </c>
      <c r="O2684" t="s">
        <v>47</v>
      </c>
      <c r="P2684">
        <v>12</v>
      </c>
      <c r="Q2684" t="s">
        <v>194</v>
      </c>
      <c r="R2684" t="s">
        <v>63</v>
      </c>
      <c r="S2684" t="s">
        <v>64</v>
      </c>
      <c r="T2684" t="s">
        <v>51</v>
      </c>
      <c r="U2684" t="s">
        <v>195</v>
      </c>
      <c r="V2684">
        <v>0.6</v>
      </c>
      <c r="W2684" s="1">
        <v>819</v>
      </c>
      <c r="X2684">
        <v>1</v>
      </c>
      <c r="Y2684">
        <v>0.57999999999999996</v>
      </c>
      <c r="Z2684">
        <v>5</v>
      </c>
      <c r="AA2684">
        <v>0.11599999999999999</v>
      </c>
      <c r="AB2684" s="2">
        <v>0</v>
      </c>
      <c r="AC2684" s="1">
        <v>0</v>
      </c>
      <c r="AD2684" s="7">
        <v>43535</v>
      </c>
      <c r="AE2684" s="7">
        <v>43535</v>
      </c>
      <c r="AF2684">
        <v>0</v>
      </c>
      <c r="AG2684" t="s">
        <v>53</v>
      </c>
      <c r="AH2684" s="2">
        <v>0</v>
      </c>
      <c r="AI2684" s="1">
        <v>0</v>
      </c>
      <c r="AJ2684" s="1">
        <v>0</v>
      </c>
      <c r="AK2684" s="60" t="str">
        <f>+IF(Tabla1[[#This Row],[REQUEST_TY]]="SR MANTENIMIENTO CORRECTIVO", "EMERGENCIA", "OTROS")</f>
        <v>EMERGENCIA</v>
      </c>
      <c r="AL2684" s="6" t="str">
        <f>+_xlfn.IFS(Tabla1[[#This Row],[Veces obj]]&lt;=1,"0-1",Tabla1[[#This Row],[Veces obj]]&lt;=2,"1-2",Tabla1[[#This Row],[Veces obj]]&lt;=3,"2-3",TRUE,"&gt;3")</f>
        <v>0-1</v>
      </c>
      <c r="AM2684" s="60" t="str">
        <f>+_xlfn.IFS(MONTH(Tabla1[[#This Row],[MES]])&lt;=3,"Q1",MONTH(Tabla1[[#This Row],[MES]])&lt;=6,"Q2",MONTH(Tabla1[[#This Row],[MES]])&lt;=9,"Q3",TRUE,"Q4")</f>
        <v>Q1</v>
      </c>
      <c r="AN2684" s="15" t="str">
        <f>+IFERROR(VLOOKUP(Tabla1[[#This Row],[CUENTA]],CTAS[],2,0),"OTROS")</f>
        <v>OTROS</v>
      </c>
      <c r="AP2684" s="15" t="str">
        <f>+IFERROR(VLOOKUP(Tabla1[[#This Row],[EMPLEADO]],IS[],3,0),"OTROS")</f>
        <v>OTROS</v>
      </c>
      <c r="AQ2684" s="15" t="str">
        <f>+IFERROR(VLOOKUP(Tabla1[[#This Row],[EMPLEADO]],IS[[NÓMINA]:[INGENIERO]],2,0),"OTROS")</f>
        <v>OTROS</v>
      </c>
    </row>
    <row r="2685" spans="1:43" x14ac:dyDescent="0.25">
      <c r="A2685" t="s">
        <v>7477</v>
      </c>
      <c r="B2685">
        <v>1</v>
      </c>
      <c r="C2685" t="s">
        <v>8503</v>
      </c>
      <c r="D2685" t="s">
        <v>38</v>
      </c>
      <c r="E2685" t="s">
        <v>373</v>
      </c>
      <c r="F2685" t="s">
        <v>8504</v>
      </c>
      <c r="G2685" s="17" t="s">
        <v>1002</v>
      </c>
      <c r="H2685" t="s">
        <v>308</v>
      </c>
      <c r="I2685" t="s">
        <v>43</v>
      </c>
      <c r="J2685" t="s">
        <v>8</v>
      </c>
      <c r="K2685" t="s">
        <v>495</v>
      </c>
      <c r="L2685" t="s">
        <v>496</v>
      </c>
      <c r="M2685" t="s">
        <v>46</v>
      </c>
      <c r="N2685">
        <v>0</v>
      </c>
      <c r="O2685" t="s">
        <v>47</v>
      </c>
      <c r="P2685">
        <v>61</v>
      </c>
      <c r="Q2685" t="s">
        <v>48</v>
      </c>
      <c r="R2685" t="s">
        <v>153</v>
      </c>
      <c r="S2685" t="s">
        <v>50</v>
      </c>
      <c r="T2685" t="s">
        <v>51</v>
      </c>
      <c r="U2685" t="s">
        <v>52</v>
      </c>
      <c r="V2685">
        <v>1.05</v>
      </c>
      <c r="W2685" s="1">
        <v>750.75000000000011</v>
      </c>
      <c r="X2685">
        <v>1</v>
      </c>
      <c r="Y2685">
        <v>0.65</v>
      </c>
      <c r="Z2685">
        <v>5</v>
      </c>
      <c r="AA2685">
        <v>0.13</v>
      </c>
      <c r="AB2685" s="2">
        <v>0</v>
      </c>
      <c r="AC2685" s="1">
        <v>0</v>
      </c>
      <c r="AD2685" s="7">
        <v>43537</v>
      </c>
      <c r="AE2685" s="7">
        <v>43537</v>
      </c>
      <c r="AF2685">
        <v>0</v>
      </c>
      <c r="AG2685" t="s">
        <v>53</v>
      </c>
      <c r="AH2685" s="2">
        <v>0</v>
      </c>
      <c r="AI2685" s="1">
        <v>0</v>
      </c>
      <c r="AJ2685" s="1">
        <v>0</v>
      </c>
      <c r="AK2685" s="60" t="str">
        <f>+IF(Tabla1[[#This Row],[REQUEST_TY]]="SR MANTENIMIENTO CORRECTIVO", "EMERGENCIA", "OTROS")</f>
        <v>EMERGENCIA</v>
      </c>
      <c r="AL2685" s="6" t="str">
        <f>+_xlfn.IFS(Tabla1[[#This Row],[Veces obj]]&lt;=1,"0-1",Tabla1[[#This Row],[Veces obj]]&lt;=2,"1-2",Tabla1[[#This Row],[Veces obj]]&lt;=3,"2-3",TRUE,"&gt;3")</f>
        <v>0-1</v>
      </c>
      <c r="AM2685" s="60" t="str">
        <f>+_xlfn.IFS(MONTH(Tabla1[[#This Row],[MES]])&lt;=3,"Q1",MONTH(Tabla1[[#This Row],[MES]])&lt;=6,"Q2",MONTH(Tabla1[[#This Row],[MES]])&lt;=9,"Q3",TRUE,"Q4")</f>
        <v>Q1</v>
      </c>
      <c r="AN2685" s="15" t="str">
        <f>+IFERROR(VLOOKUP(Tabla1[[#This Row],[CUENTA]],CTAS[],2,0),"OTROS")</f>
        <v>OTROS</v>
      </c>
      <c r="AP2685" s="15" t="str">
        <f>+IFERROR(VLOOKUP(Tabla1[[#This Row],[EMPLEADO]],IS[],3,0),"OTROS")</f>
        <v>OTROS</v>
      </c>
      <c r="AQ2685" s="15" t="str">
        <f>+IFERROR(VLOOKUP(Tabla1[[#This Row],[EMPLEADO]],IS[[NÓMINA]:[INGENIERO]],2,0),"OTROS")</f>
        <v>OTROS</v>
      </c>
    </row>
    <row r="2686" spans="1:43" x14ac:dyDescent="0.25">
      <c r="A2686" t="s">
        <v>7477</v>
      </c>
      <c r="B2686">
        <v>1</v>
      </c>
      <c r="C2686" t="s">
        <v>8505</v>
      </c>
      <c r="D2686" t="s">
        <v>38</v>
      </c>
      <c r="E2686" t="s">
        <v>98</v>
      </c>
      <c r="F2686" t="s">
        <v>8506</v>
      </c>
      <c r="G2686" s="17" t="s">
        <v>3398</v>
      </c>
      <c r="H2686" t="s">
        <v>79</v>
      </c>
      <c r="I2686" t="s">
        <v>43</v>
      </c>
      <c r="J2686" t="s">
        <v>8</v>
      </c>
      <c r="K2686" t="s">
        <v>102</v>
      </c>
      <c r="L2686" t="s">
        <v>1471</v>
      </c>
      <c r="M2686" t="s">
        <v>1150</v>
      </c>
      <c r="N2686">
        <v>0</v>
      </c>
      <c r="O2686" t="s">
        <v>47</v>
      </c>
      <c r="P2686">
        <v>5</v>
      </c>
      <c r="Q2686" t="s">
        <v>207</v>
      </c>
      <c r="R2686" t="s">
        <v>63</v>
      </c>
      <c r="S2686" t="s">
        <v>64</v>
      </c>
      <c r="T2686" t="s">
        <v>51</v>
      </c>
      <c r="U2686" t="s">
        <v>209</v>
      </c>
      <c r="V2686">
        <v>0</v>
      </c>
      <c r="W2686" s="1">
        <v>0</v>
      </c>
      <c r="X2686">
        <v>1</v>
      </c>
      <c r="Y2686">
        <v>1.75</v>
      </c>
      <c r="Z2686">
        <v>5</v>
      </c>
      <c r="AA2686">
        <v>0.35</v>
      </c>
      <c r="AB2686" s="2">
        <v>0</v>
      </c>
      <c r="AC2686" s="1">
        <v>0</v>
      </c>
      <c r="AD2686" s="7">
        <v>43535</v>
      </c>
      <c r="AE2686" s="7">
        <v>43535</v>
      </c>
      <c r="AF2686">
        <v>0</v>
      </c>
      <c r="AG2686" t="s">
        <v>53</v>
      </c>
      <c r="AH2686" s="2">
        <v>0</v>
      </c>
      <c r="AI2686" s="1">
        <v>0</v>
      </c>
      <c r="AJ2686" s="1">
        <v>0</v>
      </c>
      <c r="AK2686" s="60" t="str">
        <f>+IF(Tabla1[[#This Row],[REQUEST_TY]]="SR MANTENIMIENTO CORRECTIVO", "EMERGENCIA", "OTROS")</f>
        <v>EMERGENCIA</v>
      </c>
      <c r="AL2686" s="6" t="str">
        <f>+_xlfn.IFS(Tabla1[[#This Row],[Veces obj]]&lt;=1,"0-1",Tabla1[[#This Row],[Veces obj]]&lt;=2,"1-2",Tabla1[[#This Row],[Veces obj]]&lt;=3,"2-3",TRUE,"&gt;3")</f>
        <v>0-1</v>
      </c>
      <c r="AM2686" s="60" t="str">
        <f>+_xlfn.IFS(MONTH(Tabla1[[#This Row],[MES]])&lt;=3,"Q1",MONTH(Tabla1[[#This Row],[MES]])&lt;=6,"Q2",MONTH(Tabla1[[#This Row],[MES]])&lt;=9,"Q3",TRUE,"Q4")</f>
        <v>Q1</v>
      </c>
      <c r="AN2686" s="15" t="str">
        <f>+IFERROR(VLOOKUP(Tabla1[[#This Row],[CUENTA]],CTAS[],2,0),"OTROS")</f>
        <v>OTROS</v>
      </c>
      <c r="AP2686" s="15" t="str">
        <f>+IFERROR(VLOOKUP(Tabla1[[#This Row],[EMPLEADO]],IS[],3,0),"OTROS")</f>
        <v>OTROS</v>
      </c>
      <c r="AQ2686" s="15" t="str">
        <f>+IFERROR(VLOOKUP(Tabla1[[#This Row],[EMPLEADO]],IS[[NÓMINA]:[INGENIERO]],2,0),"OTROS")</f>
        <v>OTROS</v>
      </c>
    </row>
    <row r="2687" spans="1:43" x14ac:dyDescent="0.25">
      <c r="A2687" t="s">
        <v>7477</v>
      </c>
      <c r="B2687">
        <v>1</v>
      </c>
      <c r="C2687" t="s">
        <v>8507</v>
      </c>
      <c r="D2687" t="s">
        <v>38</v>
      </c>
      <c r="E2687" t="s">
        <v>1538</v>
      </c>
      <c r="F2687" t="s">
        <v>8508</v>
      </c>
      <c r="G2687" s="17" t="s">
        <v>8509</v>
      </c>
      <c r="H2687" t="s">
        <v>568</v>
      </c>
      <c r="I2687" t="s">
        <v>43</v>
      </c>
      <c r="J2687" t="s">
        <v>8</v>
      </c>
      <c r="K2687" t="s">
        <v>1273</v>
      </c>
      <c r="L2687" t="s">
        <v>3264</v>
      </c>
      <c r="M2687" t="s">
        <v>736</v>
      </c>
      <c r="N2687">
        <v>0</v>
      </c>
      <c r="O2687" t="s">
        <v>47</v>
      </c>
      <c r="P2687">
        <v>200</v>
      </c>
      <c r="Q2687" t="s">
        <v>48</v>
      </c>
      <c r="R2687" t="s">
        <v>1543</v>
      </c>
      <c r="S2687" t="s">
        <v>50</v>
      </c>
      <c r="T2687" t="s">
        <v>51</v>
      </c>
      <c r="U2687" t="s">
        <v>52</v>
      </c>
      <c r="V2687">
        <v>1.05</v>
      </c>
      <c r="W2687" s="1">
        <v>750.75000000000011</v>
      </c>
      <c r="X2687">
        <v>1</v>
      </c>
      <c r="Y2687">
        <v>0.97</v>
      </c>
      <c r="Z2687">
        <v>5</v>
      </c>
      <c r="AA2687">
        <v>0.19400000000000001</v>
      </c>
      <c r="AB2687" s="2">
        <v>0</v>
      </c>
      <c r="AC2687" s="1">
        <v>0</v>
      </c>
      <c r="AD2687" s="7">
        <v>43535</v>
      </c>
      <c r="AE2687" s="7">
        <v>43535</v>
      </c>
      <c r="AF2687">
        <v>0</v>
      </c>
      <c r="AG2687" t="s">
        <v>53</v>
      </c>
      <c r="AH2687" s="2">
        <v>0</v>
      </c>
      <c r="AI2687" s="1">
        <v>0</v>
      </c>
      <c r="AJ2687" s="1">
        <v>0</v>
      </c>
      <c r="AK2687" s="60" t="str">
        <f>+IF(Tabla1[[#This Row],[REQUEST_TY]]="SR MANTENIMIENTO CORRECTIVO", "EMERGENCIA", "OTROS")</f>
        <v>EMERGENCIA</v>
      </c>
      <c r="AL2687" s="6" t="str">
        <f>+_xlfn.IFS(Tabla1[[#This Row],[Veces obj]]&lt;=1,"0-1",Tabla1[[#This Row],[Veces obj]]&lt;=2,"1-2",Tabla1[[#This Row],[Veces obj]]&lt;=3,"2-3",TRUE,"&gt;3")</f>
        <v>0-1</v>
      </c>
      <c r="AM2687" s="60" t="str">
        <f>+_xlfn.IFS(MONTH(Tabla1[[#This Row],[MES]])&lt;=3,"Q1",MONTH(Tabla1[[#This Row],[MES]])&lt;=6,"Q2",MONTH(Tabla1[[#This Row],[MES]])&lt;=9,"Q3",TRUE,"Q4")</f>
        <v>Q1</v>
      </c>
      <c r="AN2687" s="15" t="str">
        <f>+IFERROR(VLOOKUP(Tabla1[[#This Row],[CUENTA]],CTAS[],2,0),"OTROS")</f>
        <v>OTROS</v>
      </c>
      <c r="AP2687" s="15" t="str">
        <f>+IFERROR(VLOOKUP(Tabla1[[#This Row],[EMPLEADO]],IS[],3,0),"OTROS")</f>
        <v>OTROS</v>
      </c>
      <c r="AQ2687" s="15" t="str">
        <f>+IFERROR(VLOOKUP(Tabla1[[#This Row],[EMPLEADO]],IS[[NÓMINA]:[INGENIERO]],2,0),"OTROS")</f>
        <v>OTROS</v>
      </c>
    </row>
    <row r="2688" spans="1:43" x14ac:dyDescent="0.25">
      <c r="A2688" t="s">
        <v>7477</v>
      </c>
      <c r="B2688">
        <v>1</v>
      </c>
      <c r="C2688" t="s">
        <v>8510</v>
      </c>
      <c r="D2688" t="s">
        <v>38</v>
      </c>
      <c r="E2688" t="s">
        <v>39</v>
      </c>
      <c r="F2688" t="s">
        <v>8511</v>
      </c>
      <c r="G2688" s="17" t="s">
        <v>1776</v>
      </c>
      <c r="H2688" t="s">
        <v>1130</v>
      </c>
      <c r="I2688" t="s">
        <v>43</v>
      </c>
      <c r="J2688" t="s">
        <v>8</v>
      </c>
      <c r="K2688" t="s">
        <v>117</v>
      </c>
      <c r="L2688" t="s">
        <v>1777</v>
      </c>
      <c r="M2688" t="s">
        <v>1778</v>
      </c>
      <c r="N2688">
        <v>0</v>
      </c>
      <c r="O2688" t="s">
        <v>47</v>
      </c>
      <c r="P2688">
        <v>53</v>
      </c>
      <c r="Q2688" t="s">
        <v>82</v>
      </c>
      <c r="R2688" t="s">
        <v>49</v>
      </c>
      <c r="S2688" t="s">
        <v>50</v>
      </c>
      <c r="T2688" t="s">
        <v>51</v>
      </c>
      <c r="U2688" t="s">
        <v>120</v>
      </c>
      <c r="V2688">
        <v>0.8</v>
      </c>
      <c r="W2688" s="1">
        <v>572.00000000000011</v>
      </c>
      <c r="X2688">
        <v>1</v>
      </c>
      <c r="Y2688">
        <v>3.77</v>
      </c>
      <c r="Z2688">
        <v>5</v>
      </c>
      <c r="AA2688">
        <v>0.754</v>
      </c>
      <c r="AB2688" s="2">
        <v>0</v>
      </c>
      <c r="AC2688" s="1">
        <v>0</v>
      </c>
      <c r="AD2688" s="7">
        <v>43535</v>
      </c>
      <c r="AE2688" s="7">
        <v>43536</v>
      </c>
      <c r="AF2688">
        <v>1</v>
      </c>
      <c r="AG2688" t="s">
        <v>53</v>
      </c>
      <c r="AH2688" s="2">
        <v>0</v>
      </c>
      <c r="AI2688" s="1">
        <v>0</v>
      </c>
      <c r="AJ2688" s="1">
        <v>0</v>
      </c>
      <c r="AK2688" s="60" t="str">
        <f>+IF(Tabla1[[#This Row],[REQUEST_TY]]="SR MANTENIMIENTO CORRECTIVO", "EMERGENCIA", "OTROS")</f>
        <v>EMERGENCIA</v>
      </c>
      <c r="AL2688" s="6" t="str">
        <f>+_xlfn.IFS(Tabla1[[#This Row],[Veces obj]]&lt;=1,"0-1",Tabla1[[#This Row],[Veces obj]]&lt;=2,"1-2",Tabla1[[#This Row],[Veces obj]]&lt;=3,"2-3",TRUE,"&gt;3")</f>
        <v>0-1</v>
      </c>
      <c r="AM2688" s="60" t="str">
        <f>+_xlfn.IFS(MONTH(Tabla1[[#This Row],[MES]])&lt;=3,"Q1",MONTH(Tabla1[[#This Row],[MES]])&lt;=6,"Q2",MONTH(Tabla1[[#This Row],[MES]])&lt;=9,"Q3",TRUE,"Q4")</f>
        <v>Q1</v>
      </c>
      <c r="AN2688" s="15" t="str">
        <f>+IFERROR(VLOOKUP(Tabla1[[#This Row],[CUENTA]],CTAS[],2,0),"OTROS")</f>
        <v>OTROS</v>
      </c>
      <c r="AP2688" s="15" t="str">
        <f>+IFERROR(VLOOKUP(Tabla1[[#This Row],[EMPLEADO]],IS[],3,0),"OTROS")</f>
        <v>OTROS</v>
      </c>
      <c r="AQ2688" s="15" t="str">
        <f>+IFERROR(VLOOKUP(Tabla1[[#This Row],[EMPLEADO]],IS[[NÓMINA]:[INGENIERO]],2,0),"OTROS")</f>
        <v>OTROS</v>
      </c>
    </row>
    <row r="2689" spans="1:43" x14ac:dyDescent="0.25">
      <c r="A2689" t="s">
        <v>7477</v>
      </c>
      <c r="B2689">
        <v>1</v>
      </c>
      <c r="C2689" t="s">
        <v>8512</v>
      </c>
      <c r="D2689" t="s">
        <v>38</v>
      </c>
      <c r="E2689" t="s">
        <v>5605</v>
      </c>
      <c r="F2689" t="s">
        <v>8513</v>
      </c>
      <c r="G2689" s="17" t="s">
        <v>8514</v>
      </c>
      <c r="H2689" t="s">
        <v>453</v>
      </c>
      <c r="I2689" t="s">
        <v>43</v>
      </c>
      <c r="J2689" t="s">
        <v>8</v>
      </c>
      <c r="K2689" t="s">
        <v>1296</v>
      </c>
      <c r="L2689" t="s">
        <v>7062</v>
      </c>
      <c r="M2689" t="s">
        <v>1761</v>
      </c>
      <c r="N2689">
        <v>0</v>
      </c>
      <c r="O2689" t="s">
        <v>47</v>
      </c>
      <c r="P2689">
        <v>2657</v>
      </c>
      <c r="Q2689" t="s">
        <v>48</v>
      </c>
      <c r="R2689" t="s">
        <v>153</v>
      </c>
      <c r="S2689" t="s">
        <v>50</v>
      </c>
      <c r="T2689" t="s">
        <v>51</v>
      </c>
      <c r="U2689" t="s">
        <v>52</v>
      </c>
      <c r="V2689">
        <v>1.05</v>
      </c>
      <c r="W2689" s="1">
        <v>750.75000000000011</v>
      </c>
      <c r="X2689">
        <v>1</v>
      </c>
      <c r="Y2689">
        <v>0.98</v>
      </c>
      <c r="Z2689">
        <v>5</v>
      </c>
      <c r="AA2689">
        <v>0.19600000000000001</v>
      </c>
      <c r="AB2689" s="2">
        <v>0</v>
      </c>
      <c r="AC2689" s="1">
        <v>0</v>
      </c>
      <c r="AD2689" s="7">
        <v>43536</v>
      </c>
      <c r="AE2689" s="7">
        <v>43536</v>
      </c>
      <c r="AF2689">
        <v>0</v>
      </c>
      <c r="AG2689" t="s">
        <v>53</v>
      </c>
      <c r="AH2689" s="2">
        <v>0</v>
      </c>
      <c r="AI2689" s="1">
        <v>0</v>
      </c>
      <c r="AJ2689" s="1">
        <v>0</v>
      </c>
      <c r="AK2689" s="60" t="str">
        <f>+IF(Tabla1[[#This Row],[REQUEST_TY]]="SR MANTENIMIENTO CORRECTIVO", "EMERGENCIA", "OTROS")</f>
        <v>EMERGENCIA</v>
      </c>
      <c r="AL2689" s="6" t="str">
        <f>+_xlfn.IFS(Tabla1[[#This Row],[Veces obj]]&lt;=1,"0-1",Tabla1[[#This Row],[Veces obj]]&lt;=2,"1-2",Tabla1[[#This Row],[Veces obj]]&lt;=3,"2-3",TRUE,"&gt;3")</f>
        <v>0-1</v>
      </c>
      <c r="AM2689" s="60" t="str">
        <f>+_xlfn.IFS(MONTH(Tabla1[[#This Row],[MES]])&lt;=3,"Q1",MONTH(Tabla1[[#This Row],[MES]])&lt;=6,"Q2",MONTH(Tabla1[[#This Row],[MES]])&lt;=9,"Q3",TRUE,"Q4")</f>
        <v>Q1</v>
      </c>
      <c r="AN2689" s="15" t="str">
        <f>+IFERROR(VLOOKUP(Tabla1[[#This Row],[CUENTA]],CTAS[],2,0),"OTROS")</f>
        <v>OTROS</v>
      </c>
      <c r="AP2689" s="15" t="str">
        <f>+IFERROR(VLOOKUP(Tabla1[[#This Row],[EMPLEADO]],IS[],3,0),"OTROS")</f>
        <v>OTROS</v>
      </c>
      <c r="AQ2689" s="15" t="str">
        <f>+IFERROR(VLOOKUP(Tabla1[[#This Row],[EMPLEADO]],IS[[NÓMINA]:[INGENIERO]],2,0),"OTROS")</f>
        <v>OTROS</v>
      </c>
    </row>
    <row r="2690" spans="1:43" x14ac:dyDescent="0.25">
      <c r="A2690" t="s">
        <v>7477</v>
      </c>
      <c r="B2690">
        <v>1</v>
      </c>
      <c r="C2690" t="s">
        <v>8515</v>
      </c>
      <c r="D2690" t="s">
        <v>38</v>
      </c>
      <c r="E2690" t="s">
        <v>1015</v>
      </c>
      <c r="F2690" t="s">
        <v>8516</v>
      </c>
      <c r="G2690" s="17" t="s">
        <v>4867</v>
      </c>
      <c r="H2690" t="s">
        <v>1572</v>
      </c>
      <c r="I2690" t="s">
        <v>43</v>
      </c>
      <c r="J2690" t="s">
        <v>8</v>
      </c>
      <c r="K2690" t="s">
        <v>1434</v>
      </c>
      <c r="L2690" t="s">
        <v>1435</v>
      </c>
      <c r="M2690" t="s">
        <v>1436</v>
      </c>
      <c r="N2690">
        <v>0</v>
      </c>
      <c r="O2690" t="s">
        <v>47</v>
      </c>
      <c r="P2690">
        <v>38</v>
      </c>
      <c r="Q2690" t="s">
        <v>82</v>
      </c>
      <c r="R2690" t="s">
        <v>317</v>
      </c>
      <c r="S2690" t="s">
        <v>318</v>
      </c>
      <c r="T2690" t="s">
        <v>51</v>
      </c>
      <c r="U2690" t="s">
        <v>140</v>
      </c>
      <c r="V2690">
        <v>1.1000000000000001</v>
      </c>
      <c r="W2690" s="1">
        <v>1730.3000000000004</v>
      </c>
      <c r="X2690">
        <v>1</v>
      </c>
      <c r="Y2690">
        <v>2.92</v>
      </c>
      <c r="Z2690">
        <v>4</v>
      </c>
      <c r="AA2690">
        <v>0.73</v>
      </c>
      <c r="AB2690" s="2">
        <v>0</v>
      </c>
      <c r="AC2690" s="1">
        <v>0</v>
      </c>
      <c r="AD2690" s="7">
        <v>43546</v>
      </c>
      <c r="AE2690" s="7">
        <v>43549</v>
      </c>
      <c r="AF2690">
        <v>1</v>
      </c>
      <c r="AG2690" t="s">
        <v>53</v>
      </c>
      <c r="AH2690" s="2">
        <v>0</v>
      </c>
      <c r="AI2690" s="1">
        <v>0</v>
      </c>
      <c r="AJ2690" s="1">
        <v>0</v>
      </c>
      <c r="AK2690" s="60" t="str">
        <f>+IF(Tabla1[[#This Row],[REQUEST_TY]]="SR MANTENIMIENTO CORRECTIVO", "EMERGENCIA", "OTROS")</f>
        <v>EMERGENCIA</v>
      </c>
      <c r="AL2690" s="6" t="str">
        <f>+_xlfn.IFS(Tabla1[[#This Row],[Veces obj]]&lt;=1,"0-1",Tabla1[[#This Row],[Veces obj]]&lt;=2,"1-2",Tabla1[[#This Row],[Veces obj]]&lt;=3,"2-3",TRUE,"&gt;3")</f>
        <v>0-1</v>
      </c>
      <c r="AM2690" s="60" t="str">
        <f>+_xlfn.IFS(MONTH(Tabla1[[#This Row],[MES]])&lt;=3,"Q1",MONTH(Tabla1[[#This Row],[MES]])&lt;=6,"Q2",MONTH(Tabla1[[#This Row],[MES]])&lt;=9,"Q3",TRUE,"Q4")</f>
        <v>Q1</v>
      </c>
      <c r="AN2690" s="15" t="str">
        <f>+IFERROR(VLOOKUP(Tabla1[[#This Row],[CUENTA]],CTAS[],2,0),"OTROS")</f>
        <v>OTROS</v>
      </c>
      <c r="AP2690" s="15" t="str">
        <f>+IFERROR(VLOOKUP(Tabla1[[#This Row],[EMPLEADO]],IS[],3,0),"OTROS")</f>
        <v>OTROS</v>
      </c>
      <c r="AQ2690" s="15" t="str">
        <f>+IFERROR(VLOOKUP(Tabla1[[#This Row],[EMPLEADO]],IS[[NÓMINA]:[INGENIERO]],2,0),"OTROS")</f>
        <v>OTROS</v>
      </c>
    </row>
    <row r="2691" spans="1:43" x14ac:dyDescent="0.25">
      <c r="A2691" t="s">
        <v>7477</v>
      </c>
      <c r="B2691">
        <v>1</v>
      </c>
      <c r="C2691" t="s">
        <v>8517</v>
      </c>
      <c r="D2691" t="s">
        <v>38</v>
      </c>
      <c r="E2691" t="s">
        <v>85</v>
      </c>
      <c r="F2691" t="s">
        <v>8518</v>
      </c>
      <c r="G2691" s="17" t="s">
        <v>8519</v>
      </c>
      <c r="H2691" t="s">
        <v>204</v>
      </c>
      <c r="I2691" t="s">
        <v>43</v>
      </c>
      <c r="J2691" t="s">
        <v>8</v>
      </c>
      <c r="K2691" t="s">
        <v>370</v>
      </c>
      <c r="L2691" t="s">
        <v>999</v>
      </c>
      <c r="M2691" t="s">
        <v>761</v>
      </c>
      <c r="N2691">
        <v>0</v>
      </c>
      <c r="O2691" t="s">
        <v>47</v>
      </c>
      <c r="P2691">
        <v>178</v>
      </c>
      <c r="Q2691" t="s">
        <v>48</v>
      </c>
      <c r="R2691" t="s">
        <v>49</v>
      </c>
      <c r="S2691" t="s">
        <v>50</v>
      </c>
      <c r="T2691" t="s">
        <v>208</v>
      </c>
      <c r="U2691" t="s">
        <v>52</v>
      </c>
      <c r="V2691">
        <v>1.05</v>
      </c>
      <c r="W2691" s="1">
        <v>750.75000000000011</v>
      </c>
      <c r="X2691">
        <v>1</v>
      </c>
      <c r="Y2691">
        <v>0.82</v>
      </c>
      <c r="Z2691">
        <v>9</v>
      </c>
      <c r="AA2691">
        <v>9.1111111111111101E-2</v>
      </c>
      <c r="AB2691" s="2">
        <v>0</v>
      </c>
      <c r="AC2691" s="1">
        <v>0</v>
      </c>
      <c r="AD2691" s="7">
        <v>43535</v>
      </c>
      <c r="AE2691" s="7">
        <v>43535</v>
      </c>
      <c r="AF2691">
        <v>0</v>
      </c>
      <c r="AG2691" t="s">
        <v>53</v>
      </c>
      <c r="AH2691" s="2">
        <v>0</v>
      </c>
      <c r="AI2691" s="1">
        <v>0</v>
      </c>
      <c r="AJ2691" s="1">
        <v>0</v>
      </c>
      <c r="AK2691" s="60" t="str">
        <f>+IF(Tabla1[[#This Row],[REQUEST_TY]]="SR MANTENIMIENTO CORRECTIVO", "EMERGENCIA", "OTROS")</f>
        <v>EMERGENCIA</v>
      </c>
      <c r="AL2691" s="6" t="str">
        <f>+_xlfn.IFS(Tabla1[[#This Row],[Veces obj]]&lt;=1,"0-1",Tabla1[[#This Row],[Veces obj]]&lt;=2,"1-2",Tabla1[[#This Row],[Veces obj]]&lt;=3,"2-3",TRUE,"&gt;3")</f>
        <v>0-1</v>
      </c>
      <c r="AM2691" s="60" t="str">
        <f>+_xlfn.IFS(MONTH(Tabla1[[#This Row],[MES]])&lt;=3,"Q1",MONTH(Tabla1[[#This Row],[MES]])&lt;=6,"Q2",MONTH(Tabla1[[#This Row],[MES]])&lt;=9,"Q3",TRUE,"Q4")</f>
        <v>Q1</v>
      </c>
      <c r="AN2691" s="15" t="str">
        <f>+IFERROR(VLOOKUP(Tabla1[[#This Row],[CUENTA]],CTAS[],2,0),"OTROS")</f>
        <v>OTROS</v>
      </c>
      <c r="AP2691" s="15" t="str">
        <f>+IFERROR(VLOOKUP(Tabla1[[#This Row],[EMPLEADO]],IS[],3,0),"OTROS")</f>
        <v>OTROS</v>
      </c>
      <c r="AQ2691" s="15" t="str">
        <f>+IFERROR(VLOOKUP(Tabla1[[#This Row],[EMPLEADO]],IS[[NÓMINA]:[INGENIERO]],2,0),"OTROS")</f>
        <v>OTROS</v>
      </c>
    </row>
    <row r="2692" spans="1:43" x14ac:dyDescent="0.25">
      <c r="A2692" t="s">
        <v>7477</v>
      </c>
      <c r="B2692">
        <v>1</v>
      </c>
      <c r="C2692" t="s">
        <v>8520</v>
      </c>
      <c r="D2692" t="s">
        <v>38</v>
      </c>
      <c r="E2692" t="s">
        <v>55</v>
      </c>
      <c r="F2692" t="s">
        <v>8521</v>
      </c>
      <c r="G2692" s="17" t="s">
        <v>573</v>
      </c>
      <c r="H2692" t="s">
        <v>574</v>
      </c>
      <c r="I2692" t="s">
        <v>43</v>
      </c>
      <c r="J2692" t="s">
        <v>8</v>
      </c>
      <c r="K2692" t="s">
        <v>59</v>
      </c>
      <c r="L2692" t="s">
        <v>575</v>
      </c>
      <c r="M2692" t="s">
        <v>576</v>
      </c>
      <c r="N2692">
        <v>0</v>
      </c>
      <c r="O2692" t="s">
        <v>47</v>
      </c>
      <c r="P2692">
        <v>10</v>
      </c>
      <c r="Q2692" t="s">
        <v>194</v>
      </c>
      <c r="R2692" t="s">
        <v>63</v>
      </c>
      <c r="S2692" t="s">
        <v>64</v>
      </c>
      <c r="T2692" t="s">
        <v>208</v>
      </c>
      <c r="U2692" t="s">
        <v>195</v>
      </c>
      <c r="V2692">
        <v>0.6</v>
      </c>
      <c r="W2692" s="1">
        <v>819</v>
      </c>
      <c r="X2692">
        <v>1</v>
      </c>
      <c r="Y2692">
        <v>4.82</v>
      </c>
      <c r="Z2692">
        <v>9</v>
      </c>
      <c r="AA2692">
        <v>0.53555555555555556</v>
      </c>
      <c r="AB2692" s="2">
        <v>0</v>
      </c>
      <c r="AC2692" s="1">
        <v>0</v>
      </c>
      <c r="AD2692" s="7">
        <v>43535</v>
      </c>
      <c r="AE2692" s="7">
        <v>43535</v>
      </c>
      <c r="AF2692">
        <v>0</v>
      </c>
      <c r="AG2692" t="s">
        <v>53</v>
      </c>
      <c r="AH2692" s="2">
        <v>0</v>
      </c>
      <c r="AI2692" s="1">
        <v>0</v>
      </c>
      <c r="AJ2692" s="1">
        <v>0</v>
      </c>
      <c r="AK2692" s="60" t="str">
        <f>+IF(Tabla1[[#This Row],[REQUEST_TY]]="SR MANTENIMIENTO CORRECTIVO", "EMERGENCIA", "OTROS")</f>
        <v>EMERGENCIA</v>
      </c>
      <c r="AL2692" s="6" t="str">
        <f>+_xlfn.IFS(Tabla1[[#This Row],[Veces obj]]&lt;=1,"0-1",Tabla1[[#This Row],[Veces obj]]&lt;=2,"1-2",Tabla1[[#This Row],[Veces obj]]&lt;=3,"2-3",TRUE,"&gt;3")</f>
        <v>0-1</v>
      </c>
      <c r="AM2692" s="60" t="str">
        <f>+_xlfn.IFS(MONTH(Tabla1[[#This Row],[MES]])&lt;=3,"Q1",MONTH(Tabla1[[#This Row],[MES]])&lt;=6,"Q2",MONTH(Tabla1[[#This Row],[MES]])&lt;=9,"Q3",TRUE,"Q4")</f>
        <v>Q1</v>
      </c>
      <c r="AN2692" s="15" t="str">
        <f>+IFERROR(VLOOKUP(Tabla1[[#This Row],[CUENTA]],CTAS[],2,0),"OTROS")</f>
        <v>OTROS</v>
      </c>
      <c r="AP2692" s="15" t="str">
        <f>+IFERROR(VLOOKUP(Tabla1[[#This Row],[EMPLEADO]],IS[],3,0),"OTROS")</f>
        <v>OTROS</v>
      </c>
      <c r="AQ2692" s="15" t="str">
        <f>+IFERROR(VLOOKUP(Tabla1[[#This Row],[EMPLEADO]],IS[[NÓMINA]:[INGENIERO]],2,0),"OTROS")</f>
        <v>OTROS</v>
      </c>
    </row>
    <row r="2693" spans="1:43" x14ac:dyDescent="0.25">
      <c r="A2693" t="s">
        <v>7477</v>
      </c>
      <c r="B2693">
        <v>1</v>
      </c>
      <c r="C2693" t="s">
        <v>8522</v>
      </c>
      <c r="D2693" t="s">
        <v>38</v>
      </c>
      <c r="E2693" t="s">
        <v>133</v>
      </c>
      <c r="F2693" t="s">
        <v>8523</v>
      </c>
      <c r="G2693" s="17" t="s">
        <v>2949</v>
      </c>
      <c r="H2693" t="s">
        <v>574</v>
      </c>
      <c r="I2693" t="s">
        <v>43</v>
      </c>
      <c r="J2693" t="s">
        <v>8</v>
      </c>
      <c r="K2693" t="s">
        <v>59</v>
      </c>
      <c r="L2693" t="s">
        <v>575</v>
      </c>
      <c r="M2693" t="s">
        <v>576</v>
      </c>
      <c r="N2693">
        <v>0</v>
      </c>
      <c r="O2693" t="s">
        <v>47</v>
      </c>
      <c r="P2693">
        <v>41</v>
      </c>
      <c r="Q2693" t="s">
        <v>82</v>
      </c>
      <c r="R2693" t="s">
        <v>138</v>
      </c>
      <c r="S2693" t="s">
        <v>139</v>
      </c>
      <c r="T2693" t="s">
        <v>208</v>
      </c>
      <c r="U2693" t="s">
        <v>140</v>
      </c>
      <c r="V2693">
        <v>1.1000000000000001</v>
      </c>
      <c r="W2693" s="1">
        <v>1730.3000000000004</v>
      </c>
      <c r="X2693">
        <v>1</v>
      </c>
      <c r="Y2693">
        <v>6.16</v>
      </c>
      <c r="Z2693">
        <v>6</v>
      </c>
      <c r="AA2693">
        <v>1.0266666666666666</v>
      </c>
      <c r="AB2693" s="2">
        <v>6.6666666666666541E-3</v>
      </c>
      <c r="AC2693" s="1">
        <v>-10.486666666666649</v>
      </c>
      <c r="AD2693" s="7">
        <v>43543</v>
      </c>
      <c r="AE2693" s="7">
        <v>43544</v>
      </c>
      <c r="AF2693">
        <v>1</v>
      </c>
      <c r="AG2693" t="s">
        <v>53</v>
      </c>
      <c r="AH2693" s="2">
        <v>0</v>
      </c>
      <c r="AI2693" s="1">
        <v>0</v>
      </c>
      <c r="AJ2693" s="1">
        <v>0</v>
      </c>
      <c r="AK2693" s="60" t="str">
        <f>+IF(Tabla1[[#This Row],[REQUEST_TY]]="SR MANTENIMIENTO CORRECTIVO", "EMERGENCIA", "OTROS")</f>
        <v>EMERGENCIA</v>
      </c>
      <c r="AL2693" s="6" t="str">
        <f>+_xlfn.IFS(Tabla1[[#This Row],[Veces obj]]&lt;=1,"0-1",Tabla1[[#This Row],[Veces obj]]&lt;=2,"1-2",Tabla1[[#This Row],[Veces obj]]&lt;=3,"2-3",TRUE,"&gt;3")</f>
        <v>1-2</v>
      </c>
      <c r="AM2693" s="60" t="str">
        <f>+_xlfn.IFS(MONTH(Tabla1[[#This Row],[MES]])&lt;=3,"Q1",MONTH(Tabla1[[#This Row],[MES]])&lt;=6,"Q2",MONTH(Tabla1[[#This Row],[MES]])&lt;=9,"Q3",TRUE,"Q4")</f>
        <v>Q1</v>
      </c>
      <c r="AN2693" s="15" t="str">
        <f>+IFERROR(VLOOKUP(Tabla1[[#This Row],[CUENTA]],CTAS[],2,0),"OTROS")</f>
        <v>OTROS</v>
      </c>
      <c r="AP2693" s="15" t="str">
        <f>+IFERROR(VLOOKUP(Tabla1[[#This Row],[EMPLEADO]],IS[],3,0),"OTROS")</f>
        <v>OTROS</v>
      </c>
      <c r="AQ2693" s="15" t="str">
        <f>+IFERROR(VLOOKUP(Tabla1[[#This Row],[EMPLEADO]],IS[[NÓMINA]:[INGENIERO]],2,0),"OTROS")</f>
        <v>OTROS</v>
      </c>
    </row>
    <row r="2694" spans="1:43" x14ac:dyDescent="0.25">
      <c r="A2694" t="s">
        <v>7477</v>
      </c>
      <c r="B2694">
        <v>1</v>
      </c>
      <c r="C2694" t="s">
        <v>8524</v>
      </c>
      <c r="D2694" t="s">
        <v>3412</v>
      </c>
      <c r="E2694" t="s">
        <v>558</v>
      </c>
      <c r="F2694" t="s">
        <v>8523</v>
      </c>
      <c r="G2694" s="17" t="s">
        <v>8525</v>
      </c>
      <c r="H2694" t="s">
        <v>70</v>
      </c>
      <c r="I2694" t="s">
        <v>43</v>
      </c>
      <c r="J2694" t="s">
        <v>8</v>
      </c>
      <c r="K2694" t="s">
        <v>71</v>
      </c>
      <c r="L2694" t="s">
        <v>510</v>
      </c>
      <c r="M2694" t="s">
        <v>94</v>
      </c>
      <c r="N2694">
        <v>1</v>
      </c>
      <c r="O2694" t="s">
        <v>47</v>
      </c>
      <c r="P2694" t="s">
        <v>822</v>
      </c>
      <c r="Q2694" t="s">
        <v>48</v>
      </c>
      <c r="R2694" t="s">
        <v>95</v>
      </c>
      <c r="S2694" t="s">
        <v>64</v>
      </c>
      <c r="T2694" t="s">
        <v>51</v>
      </c>
      <c r="U2694" t="s">
        <v>96</v>
      </c>
      <c r="V2694">
        <v>1</v>
      </c>
      <c r="W2694" s="1">
        <v>0</v>
      </c>
      <c r="X2694">
        <v>0</v>
      </c>
      <c r="Y2694">
        <v>5</v>
      </c>
      <c r="Z2694">
        <v>5</v>
      </c>
      <c r="AA2694">
        <v>1</v>
      </c>
      <c r="AB2694" s="2">
        <v>0</v>
      </c>
      <c r="AC2694" s="1">
        <v>0</v>
      </c>
      <c r="AD2694" s="7">
        <v>43535</v>
      </c>
      <c r="AE2694" s="7">
        <v>43536</v>
      </c>
      <c r="AF2694">
        <v>1</v>
      </c>
      <c r="AG2694" t="s">
        <v>53</v>
      </c>
      <c r="AH2694" s="2">
        <v>0</v>
      </c>
      <c r="AI2694" s="1">
        <v>0</v>
      </c>
      <c r="AJ2694" s="1">
        <v>0</v>
      </c>
      <c r="AK2694" s="60" t="str">
        <f>+IF(Tabla1[[#This Row],[REQUEST_TY]]="SR MANTENIMIENTO CORRECTIVO", "EMERGENCIA", "OTROS")</f>
        <v>OTROS</v>
      </c>
      <c r="AL2694" s="6" t="str">
        <f>+_xlfn.IFS(Tabla1[[#This Row],[Veces obj]]&lt;=1,"0-1",Tabla1[[#This Row],[Veces obj]]&lt;=2,"1-2",Tabla1[[#This Row],[Veces obj]]&lt;=3,"2-3",TRUE,"&gt;3")</f>
        <v>0-1</v>
      </c>
      <c r="AM2694" s="60" t="str">
        <f>+_xlfn.IFS(MONTH(Tabla1[[#This Row],[MES]])&lt;=3,"Q1",MONTH(Tabla1[[#This Row],[MES]])&lt;=6,"Q2",MONTH(Tabla1[[#This Row],[MES]])&lt;=9,"Q3",TRUE,"Q4")</f>
        <v>Q1</v>
      </c>
      <c r="AN2694" s="15" t="str">
        <f>+IFERROR(VLOOKUP(Tabla1[[#This Row],[CUENTA]],CTAS[],2,0),"OTROS")</f>
        <v>OTROS</v>
      </c>
      <c r="AP2694" s="15" t="str">
        <f>+IFERROR(VLOOKUP(Tabla1[[#This Row],[EMPLEADO]],IS[],3,0),"OTROS")</f>
        <v>OTROS</v>
      </c>
      <c r="AQ2694" s="15" t="str">
        <f>+IFERROR(VLOOKUP(Tabla1[[#This Row],[EMPLEADO]],IS[[NÓMINA]:[INGENIERO]],2,0),"OTROS")</f>
        <v>OTROS</v>
      </c>
    </row>
    <row r="2695" spans="1:43" x14ac:dyDescent="0.25">
      <c r="A2695" t="s">
        <v>7477</v>
      </c>
      <c r="B2695">
        <v>1</v>
      </c>
      <c r="C2695" t="s">
        <v>8526</v>
      </c>
      <c r="D2695" t="s">
        <v>38</v>
      </c>
      <c r="E2695" t="s">
        <v>133</v>
      </c>
      <c r="F2695" t="s">
        <v>8527</v>
      </c>
      <c r="G2695" s="17" t="s">
        <v>135</v>
      </c>
      <c r="H2695" t="s">
        <v>136</v>
      </c>
      <c r="I2695" t="s">
        <v>43</v>
      </c>
      <c r="J2695" t="s">
        <v>8</v>
      </c>
      <c r="K2695" t="s">
        <v>59</v>
      </c>
      <c r="L2695" t="s">
        <v>137</v>
      </c>
      <c r="M2695" t="s">
        <v>61</v>
      </c>
      <c r="N2695">
        <v>0</v>
      </c>
      <c r="O2695" t="s">
        <v>47</v>
      </c>
      <c r="P2695">
        <v>64</v>
      </c>
      <c r="Q2695" t="s">
        <v>48</v>
      </c>
      <c r="R2695" t="s">
        <v>138</v>
      </c>
      <c r="S2695" t="s">
        <v>139</v>
      </c>
      <c r="T2695" t="s">
        <v>51</v>
      </c>
      <c r="U2695" t="s">
        <v>353</v>
      </c>
      <c r="V2695">
        <v>1.1499999999999999</v>
      </c>
      <c r="W2695" s="1">
        <v>1808.95</v>
      </c>
      <c r="X2695">
        <v>1</v>
      </c>
      <c r="Y2695">
        <v>2.52</v>
      </c>
      <c r="Z2695">
        <v>4</v>
      </c>
      <c r="AA2695">
        <v>0.63</v>
      </c>
      <c r="AB2695" s="2">
        <v>0</v>
      </c>
      <c r="AC2695" s="1">
        <v>0</v>
      </c>
      <c r="AD2695" s="7">
        <v>43535</v>
      </c>
      <c r="AE2695" s="7">
        <v>43535</v>
      </c>
      <c r="AF2695">
        <v>0</v>
      </c>
      <c r="AG2695" t="s">
        <v>53</v>
      </c>
      <c r="AH2695" s="2">
        <v>0</v>
      </c>
      <c r="AI2695" s="1">
        <v>0</v>
      </c>
      <c r="AJ2695" s="1">
        <v>0</v>
      </c>
      <c r="AK2695" s="60" t="str">
        <f>+IF(Tabla1[[#This Row],[REQUEST_TY]]="SR MANTENIMIENTO CORRECTIVO", "EMERGENCIA", "OTROS")</f>
        <v>EMERGENCIA</v>
      </c>
      <c r="AL2695" s="6" t="str">
        <f>+_xlfn.IFS(Tabla1[[#This Row],[Veces obj]]&lt;=1,"0-1",Tabla1[[#This Row],[Veces obj]]&lt;=2,"1-2",Tabla1[[#This Row],[Veces obj]]&lt;=3,"2-3",TRUE,"&gt;3")</f>
        <v>0-1</v>
      </c>
      <c r="AM2695" s="60" t="str">
        <f>+_xlfn.IFS(MONTH(Tabla1[[#This Row],[MES]])&lt;=3,"Q1",MONTH(Tabla1[[#This Row],[MES]])&lt;=6,"Q2",MONTH(Tabla1[[#This Row],[MES]])&lt;=9,"Q3",TRUE,"Q4")</f>
        <v>Q1</v>
      </c>
      <c r="AN2695" s="15" t="str">
        <f>+IFERROR(VLOOKUP(Tabla1[[#This Row],[CUENTA]],CTAS[],2,0),"OTROS")</f>
        <v>OTROS</v>
      </c>
      <c r="AP2695" s="15" t="str">
        <f>+IFERROR(VLOOKUP(Tabla1[[#This Row],[EMPLEADO]],IS[],3,0),"OTROS")</f>
        <v>OTROS</v>
      </c>
      <c r="AQ2695" s="15" t="str">
        <f>+IFERROR(VLOOKUP(Tabla1[[#This Row],[EMPLEADO]],IS[[NÓMINA]:[INGENIERO]],2,0),"OTROS")</f>
        <v>OTROS</v>
      </c>
    </row>
    <row r="2696" spans="1:43" x14ac:dyDescent="0.25">
      <c r="A2696" t="s">
        <v>7477</v>
      </c>
      <c r="B2696">
        <v>1</v>
      </c>
      <c r="C2696" t="s">
        <v>8528</v>
      </c>
      <c r="D2696" t="s">
        <v>38</v>
      </c>
      <c r="E2696" t="s">
        <v>133</v>
      </c>
      <c r="F2696" t="s">
        <v>8527</v>
      </c>
      <c r="G2696" s="17" t="s">
        <v>5021</v>
      </c>
      <c r="H2696" t="s">
        <v>740</v>
      </c>
      <c r="I2696" t="s">
        <v>43</v>
      </c>
      <c r="J2696" t="s">
        <v>8</v>
      </c>
      <c r="K2696" t="s">
        <v>59</v>
      </c>
      <c r="L2696" t="s">
        <v>1430</v>
      </c>
      <c r="M2696" t="s">
        <v>530</v>
      </c>
      <c r="N2696">
        <v>0</v>
      </c>
      <c r="O2696" t="s">
        <v>47</v>
      </c>
      <c r="P2696">
        <v>34</v>
      </c>
      <c r="Q2696" t="s">
        <v>82</v>
      </c>
      <c r="R2696" t="s">
        <v>138</v>
      </c>
      <c r="S2696" t="s">
        <v>139</v>
      </c>
      <c r="T2696" t="s">
        <v>51</v>
      </c>
      <c r="U2696" t="s">
        <v>140</v>
      </c>
      <c r="V2696">
        <v>1.1000000000000001</v>
      </c>
      <c r="W2696" s="1">
        <v>1730.3000000000004</v>
      </c>
      <c r="X2696">
        <v>1</v>
      </c>
      <c r="Y2696">
        <v>2.77</v>
      </c>
      <c r="Z2696">
        <v>4</v>
      </c>
      <c r="AA2696">
        <v>0.6925</v>
      </c>
      <c r="AB2696" s="2">
        <v>0</v>
      </c>
      <c r="AC2696" s="1">
        <v>0</v>
      </c>
      <c r="AD2696" s="7">
        <v>43535</v>
      </c>
      <c r="AE2696" s="7">
        <v>43536</v>
      </c>
      <c r="AF2696">
        <v>1</v>
      </c>
      <c r="AG2696" t="s">
        <v>53</v>
      </c>
      <c r="AH2696" s="2">
        <v>0</v>
      </c>
      <c r="AI2696" s="1">
        <v>0</v>
      </c>
      <c r="AJ2696" s="1">
        <v>0</v>
      </c>
      <c r="AK2696" s="60" t="str">
        <f>+IF(Tabla1[[#This Row],[REQUEST_TY]]="SR MANTENIMIENTO CORRECTIVO", "EMERGENCIA", "OTROS")</f>
        <v>EMERGENCIA</v>
      </c>
      <c r="AL2696" s="6" t="str">
        <f>+_xlfn.IFS(Tabla1[[#This Row],[Veces obj]]&lt;=1,"0-1",Tabla1[[#This Row],[Veces obj]]&lt;=2,"1-2",Tabla1[[#This Row],[Veces obj]]&lt;=3,"2-3",TRUE,"&gt;3")</f>
        <v>0-1</v>
      </c>
      <c r="AM2696" s="60" t="str">
        <f>+_xlfn.IFS(MONTH(Tabla1[[#This Row],[MES]])&lt;=3,"Q1",MONTH(Tabla1[[#This Row],[MES]])&lt;=6,"Q2",MONTH(Tabla1[[#This Row],[MES]])&lt;=9,"Q3",TRUE,"Q4")</f>
        <v>Q1</v>
      </c>
      <c r="AN2696" s="15" t="str">
        <f>+IFERROR(VLOOKUP(Tabla1[[#This Row],[CUENTA]],CTAS[],2,0),"OTROS")</f>
        <v>OTROS</v>
      </c>
      <c r="AP2696" s="15" t="str">
        <f>+IFERROR(VLOOKUP(Tabla1[[#This Row],[EMPLEADO]],IS[],3,0),"OTROS")</f>
        <v>OTROS</v>
      </c>
      <c r="AQ2696" s="15" t="str">
        <f>+IFERROR(VLOOKUP(Tabla1[[#This Row],[EMPLEADO]],IS[[NÓMINA]:[INGENIERO]],2,0),"OTROS")</f>
        <v>OTROS</v>
      </c>
    </row>
    <row r="2697" spans="1:43" x14ac:dyDescent="0.25">
      <c r="A2697" t="s">
        <v>7477</v>
      </c>
      <c r="B2697">
        <v>1</v>
      </c>
      <c r="C2697" t="s">
        <v>8529</v>
      </c>
      <c r="D2697" t="s">
        <v>38</v>
      </c>
      <c r="E2697" t="s">
        <v>1015</v>
      </c>
      <c r="F2697" t="s">
        <v>8530</v>
      </c>
      <c r="G2697" s="17" t="s">
        <v>8531</v>
      </c>
      <c r="H2697" t="s">
        <v>740</v>
      </c>
      <c r="I2697" t="s">
        <v>43</v>
      </c>
      <c r="J2697" t="s">
        <v>8</v>
      </c>
      <c r="K2697" t="s">
        <v>59</v>
      </c>
      <c r="L2697" t="s">
        <v>1430</v>
      </c>
      <c r="M2697" t="s">
        <v>530</v>
      </c>
      <c r="N2697">
        <v>0</v>
      </c>
      <c r="O2697" t="s">
        <v>47</v>
      </c>
      <c r="P2697">
        <v>185</v>
      </c>
      <c r="Q2697" t="s">
        <v>48</v>
      </c>
      <c r="R2697" t="s">
        <v>317</v>
      </c>
      <c r="S2697" t="s">
        <v>318</v>
      </c>
      <c r="T2697" t="s">
        <v>51</v>
      </c>
      <c r="U2697" t="s">
        <v>353</v>
      </c>
      <c r="V2697">
        <v>1.1499999999999999</v>
      </c>
      <c r="W2697" s="1">
        <v>1808.95</v>
      </c>
      <c r="X2697">
        <v>1</v>
      </c>
      <c r="Y2697">
        <v>3.87</v>
      </c>
      <c r="Z2697">
        <v>4</v>
      </c>
      <c r="AA2697">
        <v>0.96750000000000003</v>
      </c>
      <c r="AB2697" s="2">
        <v>0</v>
      </c>
      <c r="AC2697" s="1">
        <v>0</v>
      </c>
      <c r="AD2697" s="7">
        <v>43536</v>
      </c>
      <c r="AE2697" s="7">
        <v>43537</v>
      </c>
      <c r="AF2697">
        <v>1</v>
      </c>
      <c r="AG2697" t="s">
        <v>53</v>
      </c>
      <c r="AH2697" s="2">
        <v>0</v>
      </c>
      <c r="AI2697" s="1">
        <v>0</v>
      </c>
      <c r="AJ2697" s="1">
        <v>0</v>
      </c>
      <c r="AK2697" s="60" t="str">
        <f>+IF(Tabla1[[#This Row],[REQUEST_TY]]="SR MANTENIMIENTO CORRECTIVO", "EMERGENCIA", "OTROS")</f>
        <v>EMERGENCIA</v>
      </c>
      <c r="AL2697" s="6" t="str">
        <f>+_xlfn.IFS(Tabla1[[#This Row],[Veces obj]]&lt;=1,"0-1",Tabla1[[#This Row],[Veces obj]]&lt;=2,"1-2",Tabla1[[#This Row],[Veces obj]]&lt;=3,"2-3",TRUE,"&gt;3")</f>
        <v>0-1</v>
      </c>
      <c r="AM2697" s="60" t="str">
        <f>+_xlfn.IFS(MONTH(Tabla1[[#This Row],[MES]])&lt;=3,"Q1",MONTH(Tabla1[[#This Row],[MES]])&lt;=6,"Q2",MONTH(Tabla1[[#This Row],[MES]])&lt;=9,"Q3",TRUE,"Q4")</f>
        <v>Q1</v>
      </c>
      <c r="AN2697" s="15" t="str">
        <f>+IFERROR(VLOOKUP(Tabla1[[#This Row],[CUENTA]],CTAS[],2,0),"OTROS")</f>
        <v>OTROS</v>
      </c>
      <c r="AP2697" s="15" t="str">
        <f>+IFERROR(VLOOKUP(Tabla1[[#This Row],[EMPLEADO]],IS[],3,0),"OTROS")</f>
        <v>OTROS</v>
      </c>
      <c r="AQ2697" s="15" t="str">
        <f>+IFERROR(VLOOKUP(Tabla1[[#This Row],[EMPLEADO]],IS[[NÓMINA]:[INGENIERO]],2,0),"OTROS")</f>
        <v>OTROS</v>
      </c>
    </row>
    <row r="2698" spans="1:43" x14ac:dyDescent="0.25">
      <c r="A2698" t="s">
        <v>7477</v>
      </c>
      <c r="B2698">
        <v>1</v>
      </c>
      <c r="C2698" t="s">
        <v>8532</v>
      </c>
      <c r="D2698" t="s">
        <v>38</v>
      </c>
      <c r="E2698" t="s">
        <v>856</v>
      </c>
      <c r="F2698" t="s">
        <v>8533</v>
      </c>
      <c r="G2698" s="17" t="s">
        <v>8253</v>
      </c>
      <c r="H2698" t="s">
        <v>124</v>
      </c>
      <c r="I2698" t="s">
        <v>43</v>
      </c>
      <c r="J2698" t="s">
        <v>8</v>
      </c>
      <c r="K2698" t="s">
        <v>234</v>
      </c>
      <c r="L2698" t="s">
        <v>732</v>
      </c>
      <c r="M2698" t="s">
        <v>94</v>
      </c>
      <c r="N2698">
        <v>0</v>
      </c>
      <c r="O2698" t="s">
        <v>47</v>
      </c>
      <c r="P2698">
        <v>4</v>
      </c>
      <c r="Q2698" t="s">
        <v>207</v>
      </c>
      <c r="R2698" t="s">
        <v>235</v>
      </c>
      <c r="S2698" t="s">
        <v>50</v>
      </c>
      <c r="T2698" t="s">
        <v>51</v>
      </c>
      <c r="U2698" t="s">
        <v>486</v>
      </c>
      <c r="V2698">
        <v>0</v>
      </c>
      <c r="W2698" s="1">
        <v>0</v>
      </c>
      <c r="X2698">
        <v>1</v>
      </c>
      <c r="Y2698">
        <v>0.45</v>
      </c>
      <c r="Z2698">
        <v>5</v>
      </c>
      <c r="AA2698">
        <v>0.09</v>
      </c>
      <c r="AB2698" s="2">
        <v>0</v>
      </c>
      <c r="AC2698" s="1">
        <v>0</v>
      </c>
      <c r="AD2698" s="7">
        <v>43537</v>
      </c>
      <c r="AE2698" s="7">
        <v>43537</v>
      </c>
      <c r="AF2698">
        <v>0</v>
      </c>
      <c r="AG2698" t="s">
        <v>53</v>
      </c>
      <c r="AH2698" s="2">
        <v>0</v>
      </c>
      <c r="AI2698" s="1">
        <v>0</v>
      </c>
      <c r="AJ2698" s="1">
        <v>0</v>
      </c>
      <c r="AK2698" s="60" t="str">
        <f>+IF(Tabla1[[#This Row],[REQUEST_TY]]="SR MANTENIMIENTO CORRECTIVO", "EMERGENCIA", "OTROS")</f>
        <v>EMERGENCIA</v>
      </c>
      <c r="AL2698" s="6" t="str">
        <f>+_xlfn.IFS(Tabla1[[#This Row],[Veces obj]]&lt;=1,"0-1",Tabla1[[#This Row],[Veces obj]]&lt;=2,"1-2",Tabla1[[#This Row],[Veces obj]]&lt;=3,"2-3",TRUE,"&gt;3")</f>
        <v>0-1</v>
      </c>
      <c r="AM2698" s="60" t="str">
        <f>+_xlfn.IFS(MONTH(Tabla1[[#This Row],[MES]])&lt;=3,"Q1",MONTH(Tabla1[[#This Row],[MES]])&lt;=6,"Q2",MONTH(Tabla1[[#This Row],[MES]])&lt;=9,"Q3",TRUE,"Q4")</f>
        <v>Q1</v>
      </c>
      <c r="AN2698" s="15" t="str">
        <f>+IFERROR(VLOOKUP(Tabla1[[#This Row],[CUENTA]],CTAS[],2,0),"OTROS")</f>
        <v>OTROS</v>
      </c>
      <c r="AP2698" s="15" t="str">
        <f>+IFERROR(VLOOKUP(Tabla1[[#This Row],[EMPLEADO]],IS[],3,0),"OTROS")</f>
        <v>JUAREZ</v>
      </c>
      <c r="AQ2698" s="15" t="str">
        <f>+IFERROR(VLOOKUP(Tabla1[[#This Row],[EMPLEADO]],IS[[NÓMINA]:[INGENIERO]],2,0),"OTROS")</f>
        <v>MIGUEL COTA</v>
      </c>
    </row>
    <row r="2699" spans="1:43" x14ac:dyDescent="0.25">
      <c r="A2699" t="s">
        <v>7477</v>
      </c>
      <c r="B2699">
        <v>1</v>
      </c>
      <c r="C2699" t="s">
        <v>8534</v>
      </c>
      <c r="D2699" t="s">
        <v>38</v>
      </c>
      <c r="E2699" t="s">
        <v>464</v>
      </c>
      <c r="F2699" t="s">
        <v>8535</v>
      </c>
      <c r="G2699" s="17" t="s">
        <v>1419</v>
      </c>
      <c r="H2699" t="s">
        <v>150</v>
      </c>
      <c r="I2699" t="s">
        <v>43</v>
      </c>
      <c r="J2699" t="s">
        <v>8</v>
      </c>
      <c r="K2699" t="s">
        <v>151</v>
      </c>
      <c r="L2699" t="s">
        <v>1420</v>
      </c>
      <c r="M2699" t="s">
        <v>1421</v>
      </c>
      <c r="N2699">
        <v>0</v>
      </c>
      <c r="O2699" t="s">
        <v>47</v>
      </c>
      <c r="P2699">
        <v>31</v>
      </c>
      <c r="Q2699" t="s">
        <v>82</v>
      </c>
      <c r="R2699" t="s">
        <v>242</v>
      </c>
      <c r="S2699" t="s">
        <v>64</v>
      </c>
      <c r="T2699" t="s">
        <v>51</v>
      </c>
      <c r="U2699" t="s">
        <v>83</v>
      </c>
      <c r="V2699">
        <v>1.05</v>
      </c>
      <c r="W2699" s="1">
        <v>1433.25</v>
      </c>
      <c r="X2699">
        <v>1</v>
      </c>
      <c r="Y2699">
        <v>1.52</v>
      </c>
      <c r="Z2699">
        <v>5</v>
      </c>
      <c r="AA2699">
        <v>0.30399999999999999</v>
      </c>
      <c r="AB2699" s="2">
        <v>0</v>
      </c>
      <c r="AC2699" s="1">
        <v>0</v>
      </c>
      <c r="AD2699" s="7">
        <v>43535</v>
      </c>
      <c r="AE2699" s="7">
        <v>43535</v>
      </c>
      <c r="AF2699">
        <v>0</v>
      </c>
      <c r="AG2699" t="s">
        <v>53</v>
      </c>
      <c r="AH2699" s="2">
        <v>0</v>
      </c>
      <c r="AI2699" s="1">
        <v>0</v>
      </c>
      <c r="AJ2699" s="1">
        <v>0</v>
      </c>
      <c r="AK2699" s="60" t="str">
        <f>+IF(Tabla1[[#This Row],[REQUEST_TY]]="SR MANTENIMIENTO CORRECTIVO", "EMERGENCIA", "OTROS")</f>
        <v>EMERGENCIA</v>
      </c>
      <c r="AL2699" s="6" t="str">
        <f>+_xlfn.IFS(Tabla1[[#This Row],[Veces obj]]&lt;=1,"0-1",Tabla1[[#This Row],[Veces obj]]&lt;=2,"1-2",Tabla1[[#This Row],[Veces obj]]&lt;=3,"2-3",TRUE,"&gt;3")</f>
        <v>0-1</v>
      </c>
      <c r="AM2699" s="60" t="str">
        <f>+_xlfn.IFS(MONTH(Tabla1[[#This Row],[MES]])&lt;=3,"Q1",MONTH(Tabla1[[#This Row],[MES]])&lt;=6,"Q2",MONTH(Tabla1[[#This Row],[MES]])&lt;=9,"Q3",TRUE,"Q4")</f>
        <v>Q1</v>
      </c>
      <c r="AN2699" s="15" t="str">
        <f>+IFERROR(VLOOKUP(Tabla1[[#This Row],[CUENTA]],CTAS[],2,0),"OTROS")</f>
        <v>HONEYWELL</v>
      </c>
      <c r="AP2699" s="15" t="str">
        <f>+IFERROR(VLOOKUP(Tabla1[[#This Row],[EMPLEADO]],IS[],3,0),"OTROS")</f>
        <v>JUAREZ</v>
      </c>
      <c r="AQ2699" s="15" t="str">
        <f>+IFERROR(VLOOKUP(Tabla1[[#This Row],[EMPLEADO]],IS[[NÓMINA]:[INGENIERO]],2,0),"OTROS")</f>
        <v>CARLOS MONTOYA</v>
      </c>
    </row>
    <row r="2700" spans="1:43" x14ac:dyDescent="0.25">
      <c r="A2700" t="s">
        <v>7477</v>
      </c>
      <c r="B2700">
        <v>1</v>
      </c>
      <c r="C2700" t="s">
        <v>8536</v>
      </c>
      <c r="D2700" t="s">
        <v>38</v>
      </c>
      <c r="E2700" t="s">
        <v>558</v>
      </c>
      <c r="F2700" t="s">
        <v>8537</v>
      </c>
      <c r="G2700" s="17" t="s">
        <v>4594</v>
      </c>
      <c r="H2700" t="s">
        <v>484</v>
      </c>
      <c r="I2700" t="s">
        <v>43</v>
      </c>
      <c r="J2700" t="s">
        <v>8</v>
      </c>
      <c r="K2700" t="s">
        <v>2300</v>
      </c>
      <c r="L2700" t="s">
        <v>2779</v>
      </c>
      <c r="M2700" t="s">
        <v>94</v>
      </c>
      <c r="N2700">
        <v>1</v>
      </c>
      <c r="O2700" t="s">
        <v>47</v>
      </c>
      <c r="P2700">
        <v>41</v>
      </c>
      <c r="Q2700" t="s">
        <v>82</v>
      </c>
      <c r="R2700" t="s">
        <v>95</v>
      </c>
      <c r="S2700" t="s">
        <v>64</v>
      </c>
      <c r="T2700" t="s">
        <v>51</v>
      </c>
      <c r="U2700" t="s">
        <v>83</v>
      </c>
      <c r="V2700">
        <v>1.05</v>
      </c>
      <c r="W2700" s="1">
        <v>0</v>
      </c>
      <c r="X2700">
        <v>1</v>
      </c>
      <c r="Y2700">
        <v>0.95</v>
      </c>
      <c r="Z2700">
        <v>5</v>
      </c>
      <c r="AA2700">
        <v>0.19</v>
      </c>
      <c r="AB2700" s="2">
        <v>0</v>
      </c>
      <c r="AC2700" s="1">
        <v>0</v>
      </c>
      <c r="AD2700" s="7">
        <v>43536</v>
      </c>
      <c r="AE2700" s="7">
        <v>43537</v>
      </c>
      <c r="AF2700">
        <v>1</v>
      </c>
      <c r="AG2700" t="s">
        <v>53</v>
      </c>
      <c r="AH2700" s="2">
        <v>0</v>
      </c>
      <c r="AI2700" s="1">
        <v>0</v>
      </c>
      <c r="AJ2700" s="1">
        <v>0</v>
      </c>
      <c r="AK2700" s="60" t="str">
        <f>+IF(Tabla1[[#This Row],[REQUEST_TY]]="SR MANTENIMIENTO CORRECTIVO", "EMERGENCIA", "OTROS")</f>
        <v>EMERGENCIA</v>
      </c>
      <c r="AL2700" s="6" t="str">
        <f>+_xlfn.IFS(Tabla1[[#This Row],[Veces obj]]&lt;=1,"0-1",Tabla1[[#This Row],[Veces obj]]&lt;=2,"1-2",Tabla1[[#This Row],[Veces obj]]&lt;=3,"2-3",TRUE,"&gt;3")</f>
        <v>0-1</v>
      </c>
      <c r="AM2700" s="60" t="str">
        <f>+_xlfn.IFS(MONTH(Tabla1[[#This Row],[MES]])&lt;=3,"Q1",MONTH(Tabla1[[#This Row],[MES]])&lt;=6,"Q2",MONTH(Tabla1[[#This Row],[MES]])&lt;=9,"Q3",TRUE,"Q4")</f>
        <v>Q1</v>
      </c>
      <c r="AN2700" s="15" t="str">
        <f>+IFERROR(VLOOKUP(Tabla1[[#This Row],[CUENTA]],CTAS[],2,0),"OTROS")</f>
        <v>OTROS</v>
      </c>
      <c r="AP2700" s="15" t="str">
        <f>+IFERROR(VLOOKUP(Tabla1[[#This Row],[EMPLEADO]],IS[],3,0),"OTROS")</f>
        <v>OTROS</v>
      </c>
      <c r="AQ2700" s="15" t="str">
        <f>+IFERROR(VLOOKUP(Tabla1[[#This Row],[EMPLEADO]],IS[[NÓMINA]:[INGENIERO]],2,0),"OTROS")</f>
        <v>OTROS</v>
      </c>
    </row>
    <row r="2701" spans="1:43" x14ac:dyDescent="0.25">
      <c r="A2701" t="s">
        <v>7477</v>
      </c>
      <c r="B2701">
        <v>1</v>
      </c>
      <c r="C2701" t="s">
        <v>8538</v>
      </c>
      <c r="D2701" t="s">
        <v>3346</v>
      </c>
      <c r="E2701" t="s">
        <v>599</v>
      </c>
      <c r="F2701" t="s">
        <v>8539</v>
      </c>
      <c r="G2701" s="17" t="s">
        <v>8540</v>
      </c>
      <c r="H2701" t="s">
        <v>8227</v>
      </c>
      <c r="I2701" t="s">
        <v>43</v>
      </c>
      <c r="J2701" t="s">
        <v>8</v>
      </c>
      <c r="K2701" t="s">
        <v>528</v>
      </c>
      <c r="L2701" t="s">
        <v>8541</v>
      </c>
      <c r="M2701" t="s">
        <v>8542</v>
      </c>
      <c r="N2701">
        <v>1</v>
      </c>
      <c r="O2701" t="s">
        <v>47</v>
      </c>
      <c r="P2701" t="s">
        <v>822</v>
      </c>
      <c r="Q2701" t="s">
        <v>48</v>
      </c>
      <c r="R2701" t="s">
        <v>242</v>
      </c>
      <c r="S2701" t="s">
        <v>64</v>
      </c>
      <c r="T2701" t="s">
        <v>208</v>
      </c>
      <c r="U2701" t="s">
        <v>96</v>
      </c>
      <c r="V2701">
        <v>1</v>
      </c>
      <c r="W2701" s="1">
        <v>0</v>
      </c>
      <c r="X2701">
        <v>0</v>
      </c>
      <c r="Y2701">
        <v>9</v>
      </c>
      <c r="Z2701">
        <v>9</v>
      </c>
      <c r="AA2701">
        <v>1</v>
      </c>
      <c r="AB2701" s="2">
        <v>0</v>
      </c>
      <c r="AC2701" s="1">
        <v>0</v>
      </c>
      <c r="AD2701" s="7">
        <v>43535</v>
      </c>
      <c r="AE2701" s="7">
        <v>43535</v>
      </c>
      <c r="AF2701">
        <v>0</v>
      </c>
      <c r="AG2701" t="s">
        <v>53</v>
      </c>
      <c r="AH2701" s="2">
        <v>0</v>
      </c>
      <c r="AI2701" s="1">
        <v>0</v>
      </c>
      <c r="AJ2701" s="1">
        <v>0</v>
      </c>
      <c r="AK2701" s="60" t="str">
        <f>+IF(Tabla1[[#This Row],[REQUEST_TY]]="SR MANTENIMIENTO CORRECTIVO", "EMERGENCIA", "OTROS")</f>
        <v>OTROS</v>
      </c>
      <c r="AL2701" s="6" t="str">
        <f>+_xlfn.IFS(Tabla1[[#This Row],[Veces obj]]&lt;=1,"0-1",Tabla1[[#This Row],[Veces obj]]&lt;=2,"1-2",Tabla1[[#This Row],[Veces obj]]&lt;=3,"2-3",TRUE,"&gt;3")</f>
        <v>0-1</v>
      </c>
      <c r="AM2701" s="60" t="str">
        <f>+_xlfn.IFS(MONTH(Tabla1[[#This Row],[MES]])&lt;=3,"Q1",MONTH(Tabla1[[#This Row],[MES]])&lt;=6,"Q2",MONTH(Tabla1[[#This Row],[MES]])&lt;=9,"Q3",TRUE,"Q4")</f>
        <v>Q1</v>
      </c>
      <c r="AN2701" s="15" t="str">
        <f>+IFERROR(VLOOKUP(Tabla1[[#This Row],[CUENTA]],CTAS[],2,0),"OTROS")</f>
        <v>OTROS</v>
      </c>
      <c r="AP2701" s="15" t="str">
        <f>+IFERROR(VLOOKUP(Tabla1[[#This Row],[EMPLEADO]],IS[],3,0),"OTROS")</f>
        <v>OTROS</v>
      </c>
      <c r="AQ2701" s="15" t="str">
        <f>+IFERROR(VLOOKUP(Tabla1[[#This Row],[EMPLEADO]],IS[[NÓMINA]:[INGENIERO]],2,0),"OTROS")</f>
        <v>OTROS</v>
      </c>
    </row>
    <row r="2702" spans="1:43" x14ac:dyDescent="0.25">
      <c r="A2702" t="s">
        <v>7477</v>
      </c>
      <c r="B2702">
        <v>1</v>
      </c>
      <c r="C2702" t="s">
        <v>8543</v>
      </c>
      <c r="D2702" t="s">
        <v>38</v>
      </c>
      <c r="E2702" t="s">
        <v>113</v>
      </c>
      <c r="F2702" t="s">
        <v>8544</v>
      </c>
      <c r="G2702" s="17" t="s">
        <v>8545</v>
      </c>
      <c r="H2702" t="s">
        <v>679</v>
      </c>
      <c r="I2702" t="s">
        <v>43</v>
      </c>
      <c r="J2702" t="s">
        <v>8</v>
      </c>
      <c r="K2702" t="s">
        <v>125</v>
      </c>
      <c r="L2702" t="s">
        <v>8546</v>
      </c>
      <c r="M2702" t="s">
        <v>316</v>
      </c>
      <c r="N2702">
        <v>0</v>
      </c>
      <c r="O2702" t="s">
        <v>47</v>
      </c>
      <c r="P2702">
        <v>934</v>
      </c>
      <c r="Q2702" t="s">
        <v>48</v>
      </c>
      <c r="R2702" t="s">
        <v>49</v>
      </c>
      <c r="S2702" t="s">
        <v>50</v>
      </c>
      <c r="T2702" t="s">
        <v>51</v>
      </c>
      <c r="U2702" t="s">
        <v>52</v>
      </c>
      <c r="V2702">
        <v>1.05</v>
      </c>
      <c r="W2702" s="1">
        <v>750.75000000000011</v>
      </c>
      <c r="X2702">
        <v>1</v>
      </c>
      <c r="Y2702">
        <v>1.22</v>
      </c>
      <c r="Z2702">
        <v>5</v>
      </c>
      <c r="AA2702">
        <v>0.24399999999999999</v>
      </c>
      <c r="AB2702" s="2">
        <v>0</v>
      </c>
      <c r="AC2702" s="1">
        <v>0</v>
      </c>
      <c r="AD2702" s="7">
        <v>43536</v>
      </c>
      <c r="AE2702" s="7">
        <v>43536</v>
      </c>
      <c r="AF2702">
        <v>0</v>
      </c>
      <c r="AG2702" t="s">
        <v>53</v>
      </c>
      <c r="AH2702" s="2">
        <v>0</v>
      </c>
      <c r="AI2702" s="1">
        <v>0</v>
      </c>
      <c r="AJ2702" s="1">
        <v>0</v>
      </c>
      <c r="AK2702" s="60" t="str">
        <f>+IF(Tabla1[[#This Row],[REQUEST_TY]]="SR MANTENIMIENTO CORRECTIVO", "EMERGENCIA", "OTROS")</f>
        <v>EMERGENCIA</v>
      </c>
      <c r="AL2702" s="6" t="str">
        <f>+_xlfn.IFS(Tabla1[[#This Row],[Veces obj]]&lt;=1,"0-1",Tabla1[[#This Row],[Veces obj]]&lt;=2,"1-2",Tabla1[[#This Row],[Veces obj]]&lt;=3,"2-3",TRUE,"&gt;3")</f>
        <v>0-1</v>
      </c>
      <c r="AM2702" s="60" t="str">
        <f>+_xlfn.IFS(MONTH(Tabla1[[#This Row],[MES]])&lt;=3,"Q1",MONTH(Tabla1[[#This Row],[MES]])&lt;=6,"Q2",MONTH(Tabla1[[#This Row],[MES]])&lt;=9,"Q3",TRUE,"Q4")</f>
        <v>Q1</v>
      </c>
      <c r="AN2702" s="15" t="str">
        <f>+IFERROR(VLOOKUP(Tabla1[[#This Row],[CUENTA]],CTAS[],2,0),"OTROS")</f>
        <v>OTROS</v>
      </c>
      <c r="AP2702" s="15" t="str">
        <f>+IFERROR(VLOOKUP(Tabla1[[#This Row],[EMPLEADO]],IS[],3,0),"OTROS")</f>
        <v>OTROS</v>
      </c>
      <c r="AQ2702" s="15" t="str">
        <f>+IFERROR(VLOOKUP(Tabla1[[#This Row],[EMPLEADO]],IS[[NÓMINA]:[INGENIERO]],2,0),"OTROS")</f>
        <v>OTROS</v>
      </c>
    </row>
    <row r="2703" spans="1:43" x14ac:dyDescent="0.25">
      <c r="A2703" t="s">
        <v>7477</v>
      </c>
      <c r="B2703">
        <v>1</v>
      </c>
      <c r="C2703" t="s">
        <v>8547</v>
      </c>
      <c r="D2703" t="s">
        <v>38</v>
      </c>
      <c r="E2703" t="s">
        <v>373</v>
      </c>
      <c r="F2703" t="s">
        <v>8548</v>
      </c>
      <c r="G2703" s="17" t="s">
        <v>8549</v>
      </c>
      <c r="H2703" t="s">
        <v>213</v>
      </c>
      <c r="I2703" t="s">
        <v>43</v>
      </c>
      <c r="J2703" t="s">
        <v>8</v>
      </c>
      <c r="K2703" t="s">
        <v>102</v>
      </c>
      <c r="L2703" t="s">
        <v>753</v>
      </c>
      <c r="M2703" t="s">
        <v>215</v>
      </c>
      <c r="N2703">
        <v>0</v>
      </c>
      <c r="O2703" t="s">
        <v>47</v>
      </c>
      <c r="P2703">
        <v>89</v>
      </c>
      <c r="Q2703" t="s">
        <v>48</v>
      </c>
      <c r="R2703" t="s">
        <v>153</v>
      </c>
      <c r="S2703" t="s">
        <v>50</v>
      </c>
      <c r="T2703" t="s">
        <v>51</v>
      </c>
      <c r="U2703" t="s">
        <v>52</v>
      </c>
      <c r="V2703">
        <v>1.05</v>
      </c>
      <c r="W2703" s="1">
        <v>750.75000000000011</v>
      </c>
      <c r="X2703">
        <v>1</v>
      </c>
      <c r="Y2703">
        <v>1.1100000000000001</v>
      </c>
      <c r="Z2703">
        <v>5</v>
      </c>
      <c r="AA2703">
        <v>0.22200000000000003</v>
      </c>
      <c r="AB2703" s="2">
        <v>0</v>
      </c>
      <c r="AC2703" s="1">
        <v>0</v>
      </c>
      <c r="AD2703" s="7">
        <v>43535</v>
      </c>
      <c r="AE2703" s="7">
        <v>43535</v>
      </c>
      <c r="AF2703">
        <v>0</v>
      </c>
      <c r="AG2703" t="s">
        <v>53</v>
      </c>
      <c r="AH2703" s="2">
        <v>0</v>
      </c>
      <c r="AI2703" s="1">
        <v>0</v>
      </c>
      <c r="AJ2703" s="1">
        <v>0</v>
      </c>
      <c r="AK2703" s="60" t="str">
        <f>+IF(Tabla1[[#This Row],[REQUEST_TY]]="SR MANTENIMIENTO CORRECTIVO", "EMERGENCIA", "OTROS")</f>
        <v>EMERGENCIA</v>
      </c>
      <c r="AL2703" s="6" t="str">
        <f>+_xlfn.IFS(Tabla1[[#This Row],[Veces obj]]&lt;=1,"0-1",Tabla1[[#This Row],[Veces obj]]&lt;=2,"1-2",Tabla1[[#This Row],[Veces obj]]&lt;=3,"2-3",TRUE,"&gt;3")</f>
        <v>0-1</v>
      </c>
      <c r="AM2703" s="60" t="str">
        <f>+_xlfn.IFS(MONTH(Tabla1[[#This Row],[MES]])&lt;=3,"Q1",MONTH(Tabla1[[#This Row],[MES]])&lt;=6,"Q2",MONTH(Tabla1[[#This Row],[MES]])&lt;=9,"Q3",TRUE,"Q4")</f>
        <v>Q1</v>
      </c>
      <c r="AN2703" s="15" t="str">
        <f>+IFERROR(VLOOKUP(Tabla1[[#This Row],[CUENTA]],CTAS[],2,0),"OTROS")</f>
        <v>OTROS</v>
      </c>
      <c r="AP2703" s="15" t="str">
        <f>+IFERROR(VLOOKUP(Tabla1[[#This Row],[EMPLEADO]],IS[],3,0),"OTROS")</f>
        <v>OTROS</v>
      </c>
      <c r="AQ2703" s="15" t="str">
        <f>+IFERROR(VLOOKUP(Tabla1[[#This Row],[EMPLEADO]],IS[[NÓMINA]:[INGENIERO]],2,0),"OTROS")</f>
        <v>OTROS</v>
      </c>
    </row>
    <row r="2704" spans="1:43" x14ac:dyDescent="0.25">
      <c r="A2704" t="s">
        <v>7477</v>
      </c>
      <c r="B2704">
        <v>1</v>
      </c>
      <c r="C2704" t="s">
        <v>8550</v>
      </c>
      <c r="D2704" t="s">
        <v>38</v>
      </c>
      <c r="E2704" t="s">
        <v>275</v>
      </c>
      <c r="F2704" t="s">
        <v>8551</v>
      </c>
      <c r="G2704" s="17" t="s">
        <v>8552</v>
      </c>
      <c r="H2704" t="s">
        <v>124</v>
      </c>
      <c r="I2704" t="s">
        <v>43</v>
      </c>
      <c r="J2704" t="s">
        <v>8</v>
      </c>
      <c r="K2704" t="s">
        <v>199</v>
      </c>
      <c r="L2704" t="s">
        <v>278</v>
      </c>
      <c r="M2704" t="s">
        <v>73</v>
      </c>
      <c r="N2704">
        <v>0</v>
      </c>
      <c r="O2704" t="s">
        <v>47</v>
      </c>
      <c r="P2704">
        <v>734</v>
      </c>
      <c r="Q2704" t="s">
        <v>48</v>
      </c>
      <c r="R2704" t="s">
        <v>95</v>
      </c>
      <c r="S2704" t="s">
        <v>64</v>
      </c>
      <c r="T2704" t="s">
        <v>51</v>
      </c>
      <c r="U2704" t="s">
        <v>96</v>
      </c>
      <c r="V2704">
        <v>1.1000000000000001</v>
      </c>
      <c r="W2704" s="1">
        <v>1501.5000000000002</v>
      </c>
      <c r="X2704">
        <v>1</v>
      </c>
      <c r="Y2704">
        <v>0.75</v>
      </c>
      <c r="Z2704">
        <v>5</v>
      </c>
      <c r="AA2704">
        <v>0.15</v>
      </c>
      <c r="AB2704" s="2">
        <v>0</v>
      </c>
      <c r="AC2704" s="1">
        <v>0</v>
      </c>
      <c r="AD2704" s="7">
        <v>43535</v>
      </c>
      <c r="AE2704" s="7">
        <v>43536</v>
      </c>
      <c r="AF2704">
        <v>1</v>
      </c>
      <c r="AG2704" t="s">
        <v>53</v>
      </c>
      <c r="AH2704" s="2">
        <v>0</v>
      </c>
      <c r="AI2704" s="1">
        <v>0</v>
      </c>
      <c r="AJ2704" s="1">
        <v>0</v>
      </c>
      <c r="AK2704" s="60" t="str">
        <f>+IF(Tabla1[[#This Row],[REQUEST_TY]]="SR MANTENIMIENTO CORRECTIVO", "EMERGENCIA", "OTROS")</f>
        <v>EMERGENCIA</v>
      </c>
      <c r="AL2704" s="6" t="str">
        <f>+_xlfn.IFS(Tabla1[[#This Row],[Veces obj]]&lt;=1,"0-1",Tabla1[[#This Row],[Veces obj]]&lt;=2,"1-2",Tabla1[[#This Row],[Veces obj]]&lt;=3,"2-3",TRUE,"&gt;3")</f>
        <v>0-1</v>
      </c>
      <c r="AM2704" s="60" t="str">
        <f>+_xlfn.IFS(MONTH(Tabla1[[#This Row],[MES]])&lt;=3,"Q1",MONTH(Tabla1[[#This Row],[MES]])&lt;=6,"Q2",MONTH(Tabla1[[#This Row],[MES]])&lt;=9,"Q3",TRUE,"Q4")</f>
        <v>Q1</v>
      </c>
      <c r="AN2704" s="15" t="str">
        <f>+IFERROR(VLOOKUP(Tabla1[[#This Row],[CUENTA]],CTAS[],2,0),"OTROS")</f>
        <v>OTROS</v>
      </c>
      <c r="AP2704" s="15" t="str">
        <f>+IFERROR(VLOOKUP(Tabla1[[#This Row],[EMPLEADO]],IS[],3,0),"OTROS")</f>
        <v>JUAREZ</v>
      </c>
      <c r="AQ2704" s="15" t="str">
        <f>+IFERROR(VLOOKUP(Tabla1[[#This Row],[EMPLEADO]],IS[[NÓMINA]:[INGENIERO]],2,0),"OTROS")</f>
        <v>MIGUEL COTA</v>
      </c>
    </row>
    <row r="2705" spans="1:43" x14ac:dyDescent="0.25">
      <c r="A2705" t="s">
        <v>7477</v>
      </c>
      <c r="B2705">
        <v>1</v>
      </c>
      <c r="C2705" t="s">
        <v>8553</v>
      </c>
      <c r="D2705" t="s">
        <v>38</v>
      </c>
      <c r="E2705" t="s">
        <v>275</v>
      </c>
      <c r="F2705" t="s">
        <v>8554</v>
      </c>
      <c r="G2705" s="17" t="s">
        <v>8555</v>
      </c>
      <c r="H2705" t="s">
        <v>124</v>
      </c>
      <c r="I2705" t="s">
        <v>43</v>
      </c>
      <c r="J2705" t="s">
        <v>8</v>
      </c>
      <c r="K2705" t="s">
        <v>199</v>
      </c>
      <c r="L2705" t="s">
        <v>278</v>
      </c>
      <c r="M2705" t="s">
        <v>73</v>
      </c>
      <c r="N2705">
        <v>0</v>
      </c>
      <c r="O2705" t="s">
        <v>47</v>
      </c>
      <c r="P2705">
        <v>304</v>
      </c>
      <c r="Q2705" t="s">
        <v>48</v>
      </c>
      <c r="R2705" t="s">
        <v>95</v>
      </c>
      <c r="S2705" t="s">
        <v>64</v>
      </c>
      <c r="T2705" t="s">
        <v>51</v>
      </c>
      <c r="U2705" t="s">
        <v>96</v>
      </c>
      <c r="V2705">
        <v>1.1000000000000001</v>
      </c>
      <c r="W2705" s="1">
        <v>1501.5000000000002</v>
      </c>
      <c r="X2705">
        <v>1</v>
      </c>
      <c r="Y2705">
        <v>0</v>
      </c>
      <c r="Z2705">
        <v>5</v>
      </c>
      <c r="AA2705">
        <v>0</v>
      </c>
      <c r="AB2705" s="2">
        <v>0</v>
      </c>
      <c r="AC2705" s="1">
        <v>0</v>
      </c>
      <c r="AD2705" s="7">
        <v>43536</v>
      </c>
      <c r="AE2705" s="7">
        <v>43536</v>
      </c>
      <c r="AF2705">
        <v>0</v>
      </c>
      <c r="AG2705" t="s">
        <v>53</v>
      </c>
      <c r="AH2705" s="2">
        <v>0</v>
      </c>
      <c r="AI2705" s="1">
        <v>0</v>
      </c>
      <c r="AJ2705" s="1">
        <v>0</v>
      </c>
      <c r="AK2705" s="60" t="str">
        <f>+IF(Tabla1[[#This Row],[REQUEST_TY]]="SR MANTENIMIENTO CORRECTIVO", "EMERGENCIA", "OTROS")</f>
        <v>EMERGENCIA</v>
      </c>
      <c r="AL2705" s="6" t="str">
        <f>+_xlfn.IFS(Tabla1[[#This Row],[Veces obj]]&lt;=1,"0-1",Tabla1[[#This Row],[Veces obj]]&lt;=2,"1-2",Tabla1[[#This Row],[Veces obj]]&lt;=3,"2-3",TRUE,"&gt;3")</f>
        <v>0-1</v>
      </c>
      <c r="AM2705" s="60" t="str">
        <f>+_xlfn.IFS(MONTH(Tabla1[[#This Row],[MES]])&lt;=3,"Q1",MONTH(Tabla1[[#This Row],[MES]])&lt;=6,"Q2",MONTH(Tabla1[[#This Row],[MES]])&lt;=9,"Q3",TRUE,"Q4")</f>
        <v>Q1</v>
      </c>
      <c r="AN2705" s="15" t="str">
        <f>+IFERROR(VLOOKUP(Tabla1[[#This Row],[CUENTA]],CTAS[],2,0),"OTROS")</f>
        <v>OTROS</v>
      </c>
      <c r="AP2705" s="15" t="str">
        <f>+IFERROR(VLOOKUP(Tabla1[[#This Row],[EMPLEADO]],IS[],3,0),"OTROS")</f>
        <v>JUAREZ</v>
      </c>
      <c r="AQ2705" s="15" t="str">
        <f>+IFERROR(VLOOKUP(Tabla1[[#This Row],[EMPLEADO]],IS[[NÓMINA]:[INGENIERO]],2,0),"OTROS")</f>
        <v>MIGUEL COTA</v>
      </c>
    </row>
    <row r="2706" spans="1:43" x14ac:dyDescent="0.25">
      <c r="A2706" t="s">
        <v>7477</v>
      </c>
      <c r="B2706">
        <v>1</v>
      </c>
      <c r="C2706" t="s">
        <v>8556</v>
      </c>
      <c r="D2706" t="s">
        <v>38</v>
      </c>
      <c r="E2706" t="s">
        <v>5944</v>
      </c>
      <c r="F2706" t="s">
        <v>8557</v>
      </c>
      <c r="G2706" s="17" t="s">
        <v>8558</v>
      </c>
      <c r="H2706" t="s">
        <v>58</v>
      </c>
      <c r="I2706" t="s">
        <v>43</v>
      </c>
      <c r="J2706" t="s">
        <v>8</v>
      </c>
      <c r="K2706" t="s">
        <v>785</v>
      </c>
      <c r="L2706" t="s">
        <v>8559</v>
      </c>
      <c r="M2706" t="s">
        <v>1725</v>
      </c>
      <c r="N2706">
        <v>0</v>
      </c>
      <c r="O2706" t="s">
        <v>47</v>
      </c>
      <c r="P2706">
        <v>200</v>
      </c>
      <c r="Q2706" t="s">
        <v>48</v>
      </c>
      <c r="R2706" t="s">
        <v>49</v>
      </c>
      <c r="S2706" t="s">
        <v>50</v>
      </c>
      <c r="T2706" t="s">
        <v>51</v>
      </c>
      <c r="U2706" t="s">
        <v>52</v>
      </c>
      <c r="V2706">
        <v>1.05</v>
      </c>
      <c r="W2706" s="1">
        <v>750.75000000000011</v>
      </c>
      <c r="X2706">
        <v>1</v>
      </c>
      <c r="Y2706">
        <v>1.25</v>
      </c>
      <c r="Z2706">
        <v>5</v>
      </c>
      <c r="AA2706">
        <v>0.25</v>
      </c>
      <c r="AB2706" s="2">
        <v>0</v>
      </c>
      <c r="AC2706" s="1">
        <v>0</v>
      </c>
      <c r="AD2706" s="7">
        <v>43537</v>
      </c>
      <c r="AE2706" s="7">
        <v>43537</v>
      </c>
      <c r="AF2706">
        <v>0</v>
      </c>
      <c r="AG2706" t="s">
        <v>53</v>
      </c>
      <c r="AH2706" s="2">
        <v>0</v>
      </c>
      <c r="AI2706" s="1">
        <v>0</v>
      </c>
      <c r="AJ2706" s="1">
        <v>0</v>
      </c>
      <c r="AK2706" s="60" t="str">
        <f>+IF(Tabla1[[#This Row],[REQUEST_TY]]="SR MANTENIMIENTO CORRECTIVO", "EMERGENCIA", "OTROS")</f>
        <v>EMERGENCIA</v>
      </c>
      <c r="AL2706" s="6" t="str">
        <f>+_xlfn.IFS(Tabla1[[#This Row],[Veces obj]]&lt;=1,"0-1",Tabla1[[#This Row],[Veces obj]]&lt;=2,"1-2",Tabla1[[#This Row],[Veces obj]]&lt;=3,"2-3",TRUE,"&gt;3")</f>
        <v>0-1</v>
      </c>
      <c r="AM2706" s="60" t="str">
        <f>+_xlfn.IFS(MONTH(Tabla1[[#This Row],[MES]])&lt;=3,"Q1",MONTH(Tabla1[[#This Row],[MES]])&lt;=6,"Q2",MONTH(Tabla1[[#This Row],[MES]])&lt;=9,"Q3",TRUE,"Q4")</f>
        <v>Q1</v>
      </c>
      <c r="AN2706" s="15" t="str">
        <f>+IFERROR(VLOOKUP(Tabla1[[#This Row],[CUENTA]],CTAS[],2,0),"OTROS")</f>
        <v>OTROS</v>
      </c>
      <c r="AP2706" s="15" t="str">
        <f>+IFERROR(VLOOKUP(Tabla1[[#This Row],[EMPLEADO]],IS[],3,0),"OTROS")</f>
        <v>OTROS</v>
      </c>
      <c r="AQ2706" s="15" t="str">
        <f>+IFERROR(VLOOKUP(Tabla1[[#This Row],[EMPLEADO]],IS[[NÓMINA]:[INGENIERO]],2,0),"OTROS")</f>
        <v>OTROS</v>
      </c>
    </row>
    <row r="2707" spans="1:43" x14ac:dyDescent="0.25">
      <c r="A2707" t="s">
        <v>7477</v>
      </c>
      <c r="B2707">
        <v>1</v>
      </c>
      <c r="C2707" t="s">
        <v>8560</v>
      </c>
      <c r="D2707" t="s">
        <v>818</v>
      </c>
      <c r="E2707" t="s">
        <v>39</v>
      </c>
      <c r="F2707" t="s">
        <v>8561</v>
      </c>
      <c r="G2707" s="17" t="s">
        <v>8069</v>
      </c>
      <c r="H2707" t="s">
        <v>101</v>
      </c>
      <c r="I2707" t="s">
        <v>43</v>
      </c>
      <c r="J2707" t="s">
        <v>8</v>
      </c>
      <c r="K2707" t="s">
        <v>7790</v>
      </c>
      <c r="L2707" t="s">
        <v>8070</v>
      </c>
      <c r="M2707" t="s">
        <v>8071</v>
      </c>
      <c r="N2707">
        <v>0</v>
      </c>
      <c r="O2707" t="s">
        <v>105</v>
      </c>
      <c r="P2707" t="s">
        <v>822</v>
      </c>
      <c r="Q2707" t="s">
        <v>48</v>
      </c>
      <c r="R2707" t="s">
        <v>49</v>
      </c>
      <c r="S2707" t="s">
        <v>50</v>
      </c>
      <c r="T2707" t="s">
        <v>51</v>
      </c>
      <c r="U2707" t="s">
        <v>52</v>
      </c>
      <c r="V2707">
        <v>1</v>
      </c>
      <c r="W2707" s="1">
        <v>468</v>
      </c>
      <c r="X2707">
        <v>1</v>
      </c>
      <c r="Y2707">
        <v>1.85</v>
      </c>
      <c r="Z2707">
        <v>5</v>
      </c>
      <c r="AA2707">
        <v>0.37</v>
      </c>
      <c r="AB2707" s="2">
        <v>0</v>
      </c>
      <c r="AC2707" s="1">
        <v>0</v>
      </c>
      <c r="AD2707" s="7">
        <v>43535</v>
      </c>
      <c r="AE2707" s="7">
        <v>43535</v>
      </c>
      <c r="AF2707">
        <v>0</v>
      </c>
      <c r="AG2707" t="s">
        <v>53</v>
      </c>
      <c r="AH2707" s="2">
        <v>0</v>
      </c>
      <c r="AI2707" s="1">
        <v>0</v>
      </c>
      <c r="AJ2707" s="1">
        <v>0</v>
      </c>
      <c r="AK2707" s="60" t="str">
        <f>+IF(Tabla1[[#This Row],[REQUEST_TY]]="SR MANTENIMIENTO CORRECTIVO", "EMERGENCIA", "OTROS")</f>
        <v>OTROS</v>
      </c>
      <c r="AL2707" s="6" t="str">
        <f>+_xlfn.IFS(Tabla1[[#This Row],[Veces obj]]&lt;=1,"0-1",Tabla1[[#This Row],[Veces obj]]&lt;=2,"1-2",Tabla1[[#This Row],[Veces obj]]&lt;=3,"2-3",TRUE,"&gt;3")</f>
        <v>0-1</v>
      </c>
      <c r="AM2707" s="60" t="str">
        <f>+_xlfn.IFS(MONTH(Tabla1[[#This Row],[MES]])&lt;=3,"Q1",MONTH(Tabla1[[#This Row],[MES]])&lt;=6,"Q2",MONTH(Tabla1[[#This Row],[MES]])&lt;=9,"Q3",TRUE,"Q4")</f>
        <v>Q1</v>
      </c>
      <c r="AN2707" s="15" t="str">
        <f>+IFERROR(VLOOKUP(Tabla1[[#This Row],[CUENTA]],CTAS[],2,0),"OTROS")</f>
        <v>OTROS</v>
      </c>
      <c r="AP2707" s="15" t="str">
        <f>+IFERROR(VLOOKUP(Tabla1[[#This Row],[EMPLEADO]],IS[],3,0),"OTROS")</f>
        <v>OTROS</v>
      </c>
      <c r="AQ2707" s="15" t="str">
        <f>+IFERROR(VLOOKUP(Tabla1[[#This Row],[EMPLEADO]],IS[[NÓMINA]:[INGENIERO]],2,0),"OTROS")</f>
        <v>OTROS</v>
      </c>
    </row>
    <row r="2708" spans="1:43" x14ac:dyDescent="0.25">
      <c r="A2708" t="s">
        <v>7477</v>
      </c>
      <c r="B2708">
        <v>1</v>
      </c>
      <c r="C2708" t="s">
        <v>8562</v>
      </c>
      <c r="D2708" t="s">
        <v>38</v>
      </c>
      <c r="E2708" t="s">
        <v>8563</v>
      </c>
      <c r="F2708" t="s">
        <v>8564</v>
      </c>
      <c r="G2708" s="17" t="s">
        <v>8565</v>
      </c>
      <c r="H2708" t="s">
        <v>70</v>
      </c>
      <c r="I2708" t="s">
        <v>43</v>
      </c>
      <c r="J2708" t="s">
        <v>8</v>
      </c>
      <c r="K2708" t="s">
        <v>169</v>
      </c>
      <c r="L2708" t="s">
        <v>424</v>
      </c>
      <c r="M2708" t="s">
        <v>73</v>
      </c>
      <c r="N2708">
        <v>1</v>
      </c>
      <c r="O2708" t="s">
        <v>47</v>
      </c>
      <c r="P2708">
        <v>2657</v>
      </c>
      <c r="Q2708" t="s">
        <v>48</v>
      </c>
      <c r="R2708" t="s">
        <v>95</v>
      </c>
      <c r="S2708" t="s">
        <v>64</v>
      </c>
      <c r="T2708" t="s">
        <v>51</v>
      </c>
      <c r="U2708" t="s">
        <v>96</v>
      </c>
      <c r="V2708">
        <v>1.1000000000000001</v>
      </c>
      <c r="W2708" s="1">
        <v>0</v>
      </c>
      <c r="X2708">
        <v>1</v>
      </c>
      <c r="Y2708">
        <v>1.52</v>
      </c>
      <c r="Z2708">
        <v>5</v>
      </c>
      <c r="AA2708">
        <v>0.30399999999999999</v>
      </c>
      <c r="AB2708" s="2">
        <v>0</v>
      </c>
      <c r="AC2708" s="1">
        <v>0</v>
      </c>
      <c r="AD2708" s="7">
        <v>43535</v>
      </c>
      <c r="AE2708" s="7">
        <v>43536</v>
      </c>
      <c r="AF2708">
        <v>1</v>
      </c>
      <c r="AG2708" t="s">
        <v>53</v>
      </c>
      <c r="AH2708" s="2">
        <v>0</v>
      </c>
      <c r="AI2708" s="1">
        <v>0</v>
      </c>
      <c r="AJ2708" s="1">
        <v>0</v>
      </c>
      <c r="AK2708" s="60" t="str">
        <f>+IF(Tabla1[[#This Row],[REQUEST_TY]]="SR MANTENIMIENTO CORRECTIVO", "EMERGENCIA", "OTROS")</f>
        <v>EMERGENCIA</v>
      </c>
      <c r="AL2708" s="6" t="str">
        <f>+_xlfn.IFS(Tabla1[[#This Row],[Veces obj]]&lt;=1,"0-1",Tabla1[[#This Row],[Veces obj]]&lt;=2,"1-2",Tabla1[[#This Row],[Veces obj]]&lt;=3,"2-3",TRUE,"&gt;3")</f>
        <v>0-1</v>
      </c>
      <c r="AM2708" s="60" t="str">
        <f>+_xlfn.IFS(MONTH(Tabla1[[#This Row],[MES]])&lt;=3,"Q1",MONTH(Tabla1[[#This Row],[MES]])&lt;=6,"Q2",MONTH(Tabla1[[#This Row],[MES]])&lt;=9,"Q3",TRUE,"Q4")</f>
        <v>Q1</v>
      </c>
      <c r="AN2708" s="15" t="str">
        <f>+IFERROR(VLOOKUP(Tabla1[[#This Row],[CUENTA]],CTAS[],2,0),"OTROS")</f>
        <v>OTROS</v>
      </c>
      <c r="AP2708" s="15" t="str">
        <f>+IFERROR(VLOOKUP(Tabla1[[#This Row],[EMPLEADO]],IS[],3,0),"OTROS")</f>
        <v>OTROS</v>
      </c>
      <c r="AQ2708" s="15" t="str">
        <f>+IFERROR(VLOOKUP(Tabla1[[#This Row],[EMPLEADO]],IS[[NÓMINA]:[INGENIERO]],2,0),"OTROS")</f>
        <v>OTROS</v>
      </c>
    </row>
    <row r="2709" spans="1:43" x14ac:dyDescent="0.25">
      <c r="A2709" t="s">
        <v>7477</v>
      </c>
      <c r="B2709">
        <v>1</v>
      </c>
      <c r="C2709" t="s">
        <v>8566</v>
      </c>
      <c r="D2709" t="s">
        <v>38</v>
      </c>
      <c r="E2709" t="s">
        <v>464</v>
      </c>
      <c r="F2709" t="s">
        <v>8567</v>
      </c>
      <c r="G2709" s="17" t="s">
        <v>8568</v>
      </c>
      <c r="H2709" t="s">
        <v>471</v>
      </c>
      <c r="I2709" t="s">
        <v>43</v>
      </c>
      <c r="J2709" t="s">
        <v>8</v>
      </c>
      <c r="K2709" t="s">
        <v>338</v>
      </c>
      <c r="L2709" t="s">
        <v>8569</v>
      </c>
      <c r="M2709" t="s">
        <v>316</v>
      </c>
      <c r="N2709">
        <v>0</v>
      </c>
      <c r="O2709" t="s">
        <v>47</v>
      </c>
      <c r="P2709">
        <v>140</v>
      </c>
      <c r="Q2709" t="s">
        <v>48</v>
      </c>
      <c r="R2709" t="s">
        <v>242</v>
      </c>
      <c r="S2709" t="s">
        <v>64</v>
      </c>
      <c r="T2709" t="s">
        <v>51</v>
      </c>
      <c r="U2709" t="s">
        <v>96</v>
      </c>
      <c r="V2709">
        <v>1.1000000000000001</v>
      </c>
      <c r="W2709" s="1">
        <v>1501.5000000000002</v>
      </c>
      <c r="X2709">
        <v>1</v>
      </c>
      <c r="Y2709">
        <v>0.45</v>
      </c>
      <c r="Z2709">
        <v>5</v>
      </c>
      <c r="AA2709">
        <v>0.09</v>
      </c>
      <c r="AB2709" s="2">
        <v>0</v>
      </c>
      <c r="AC2709" s="1">
        <v>0</v>
      </c>
      <c r="AD2709" s="7">
        <v>43535</v>
      </c>
      <c r="AE2709" s="7">
        <v>43536</v>
      </c>
      <c r="AF2709">
        <v>1</v>
      </c>
      <c r="AG2709" t="s">
        <v>53</v>
      </c>
      <c r="AH2709" s="2">
        <v>0</v>
      </c>
      <c r="AI2709" s="1">
        <v>0</v>
      </c>
      <c r="AJ2709" s="1">
        <v>0</v>
      </c>
      <c r="AK2709" s="60" t="str">
        <f>+IF(Tabla1[[#This Row],[REQUEST_TY]]="SR MANTENIMIENTO CORRECTIVO", "EMERGENCIA", "OTROS")</f>
        <v>EMERGENCIA</v>
      </c>
      <c r="AL2709" s="6" t="str">
        <f>+_xlfn.IFS(Tabla1[[#This Row],[Veces obj]]&lt;=1,"0-1",Tabla1[[#This Row],[Veces obj]]&lt;=2,"1-2",Tabla1[[#This Row],[Veces obj]]&lt;=3,"2-3",TRUE,"&gt;3")</f>
        <v>0-1</v>
      </c>
      <c r="AM2709" s="60" t="str">
        <f>+_xlfn.IFS(MONTH(Tabla1[[#This Row],[MES]])&lt;=3,"Q1",MONTH(Tabla1[[#This Row],[MES]])&lt;=6,"Q2",MONTH(Tabla1[[#This Row],[MES]])&lt;=9,"Q3",TRUE,"Q4")</f>
        <v>Q1</v>
      </c>
      <c r="AN2709" s="15" t="str">
        <f>+IFERROR(VLOOKUP(Tabla1[[#This Row],[CUENTA]],CTAS[],2,0),"OTROS")</f>
        <v>OTROS</v>
      </c>
      <c r="AP2709" s="15" t="str">
        <f>+IFERROR(VLOOKUP(Tabla1[[#This Row],[EMPLEADO]],IS[],3,0),"OTROS")</f>
        <v>OTROS</v>
      </c>
      <c r="AQ2709" s="15" t="str">
        <f>+IFERROR(VLOOKUP(Tabla1[[#This Row],[EMPLEADO]],IS[[NÓMINA]:[INGENIERO]],2,0),"OTROS")</f>
        <v>OTROS</v>
      </c>
    </row>
    <row r="2710" spans="1:43" x14ac:dyDescent="0.25">
      <c r="A2710" t="s">
        <v>7477</v>
      </c>
      <c r="B2710">
        <v>1</v>
      </c>
      <c r="C2710" t="s">
        <v>8570</v>
      </c>
      <c r="D2710" t="s">
        <v>38</v>
      </c>
      <c r="E2710" t="s">
        <v>133</v>
      </c>
      <c r="F2710" t="s">
        <v>8571</v>
      </c>
      <c r="G2710" s="17" t="s">
        <v>4432</v>
      </c>
      <c r="H2710" t="s">
        <v>1063</v>
      </c>
      <c r="I2710" t="s">
        <v>43</v>
      </c>
      <c r="J2710" t="s">
        <v>8</v>
      </c>
      <c r="K2710" t="s">
        <v>59</v>
      </c>
      <c r="L2710" t="s">
        <v>4230</v>
      </c>
      <c r="M2710" t="s">
        <v>1264</v>
      </c>
      <c r="N2710">
        <v>0</v>
      </c>
      <c r="O2710" t="s">
        <v>47</v>
      </c>
      <c r="P2710">
        <v>13</v>
      </c>
      <c r="Q2710" t="s">
        <v>194</v>
      </c>
      <c r="R2710" t="s">
        <v>138</v>
      </c>
      <c r="S2710" t="s">
        <v>139</v>
      </c>
      <c r="T2710" t="s">
        <v>51</v>
      </c>
      <c r="U2710" t="s">
        <v>224</v>
      </c>
      <c r="V2710">
        <v>0.8</v>
      </c>
      <c r="W2710" s="1">
        <v>1258.4000000000003</v>
      </c>
      <c r="X2710">
        <v>1</v>
      </c>
      <c r="Y2710">
        <v>3.12</v>
      </c>
      <c r="Z2710">
        <v>4</v>
      </c>
      <c r="AA2710">
        <v>0.78</v>
      </c>
      <c r="AB2710" s="2">
        <v>0</v>
      </c>
      <c r="AC2710" s="1">
        <v>0</v>
      </c>
      <c r="AD2710" s="7">
        <v>43535</v>
      </c>
      <c r="AE2710" s="7">
        <v>43535</v>
      </c>
      <c r="AF2710">
        <v>0</v>
      </c>
      <c r="AG2710" t="s">
        <v>53</v>
      </c>
      <c r="AH2710" s="2">
        <v>0</v>
      </c>
      <c r="AI2710" s="1">
        <v>0</v>
      </c>
      <c r="AJ2710" s="1">
        <v>0</v>
      </c>
      <c r="AK2710" s="60" t="str">
        <f>+IF(Tabla1[[#This Row],[REQUEST_TY]]="SR MANTENIMIENTO CORRECTIVO", "EMERGENCIA", "OTROS")</f>
        <v>EMERGENCIA</v>
      </c>
      <c r="AL2710" s="6" t="str">
        <f>+_xlfn.IFS(Tabla1[[#This Row],[Veces obj]]&lt;=1,"0-1",Tabla1[[#This Row],[Veces obj]]&lt;=2,"1-2",Tabla1[[#This Row],[Veces obj]]&lt;=3,"2-3",TRUE,"&gt;3")</f>
        <v>0-1</v>
      </c>
      <c r="AM2710" s="60" t="str">
        <f>+_xlfn.IFS(MONTH(Tabla1[[#This Row],[MES]])&lt;=3,"Q1",MONTH(Tabla1[[#This Row],[MES]])&lt;=6,"Q2",MONTH(Tabla1[[#This Row],[MES]])&lt;=9,"Q3",TRUE,"Q4")</f>
        <v>Q1</v>
      </c>
      <c r="AN2710" s="15" t="str">
        <f>+IFERROR(VLOOKUP(Tabla1[[#This Row],[CUENTA]],CTAS[],2,0),"OTROS")</f>
        <v>OTROS</v>
      </c>
      <c r="AP2710" s="15" t="str">
        <f>+IFERROR(VLOOKUP(Tabla1[[#This Row],[EMPLEADO]],IS[],3,0),"OTROS")</f>
        <v>OTROS</v>
      </c>
      <c r="AQ2710" s="15" t="str">
        <f>+IFERROR(VLOOKUP(Tabla1[[#This Row],[EMPLEADO]],IS[[NÓMINA]:[INGENIERO]],2,0),"OTROS")</f>
        <v>OTROS</v>
      </c>
    </row>
    <row r="2711" spans="1:43" x14ac:dyDescent="0.25">
      <c r="A2711" t="s">
        <v>7477</v>
      </c>
      <c r="B2711">
        <v>1</v>
      </c>
      <c r="C2711" t="s">
        <v>8572</v>
      </c>
      <c r="D2711" t="s">
        <v>38</v>
      </c>
      <c r="E2711" t="s">
        <v>332</v>
      </c>
      <c r="F2711" t="s">
        <v>8573</v>
      </c>
      <c r="G2711" s="17" t="s">
        <v>8574</v>
      </c>
      <c r="H2711" t="s">
        <v>1063</v>
      </c>
      <c r="I2711" t="s">
        <v>43</v>
      </c>
      <c r="J2711" t="s">
        <v>8</v>
      </c>
      <c r="K2711" t="s">
        <v>59</v>
      </c>
      <c r="L2711" t="s">
        <v>8575</v>
      </c>
      <c r="M2711" t="s">
        <v>1264</v>
      </c>
      <c r="N2711">
        <v>0</v>
      </c>
      <c r="O2711" t="s">
        <v>47</v>
      </c>
      <c r="P2711">
        <v>118</v>
      </c>
      <c r="Q2711" t="s">
        <v>48</v>
      </c>
      <c r="R2711" t="s">
        <v>317</v>
      </c>
      <c r="S2711" t="s">
        <v>318</v>
      </c>
      <c r="T2711" t="s">
        <v>51</v>
      </c>
      <c r="U2711" t="s">
        <v>353</v>
      </c>
      <c r="V2711">
        <v>1.1499999999999999</v>
      </c>
      <c r="W2711" s="1">
        <v>1808.95</v>
      </c>
      <c r="X2711">
        <v>1</v>
      </c>
      <c r="Y2711">
        <v>3.6</v>
      </c>
      <c r="Z2711">
        <v>4</v>
      </c>
      <c r="AA2711">
        <v>0.9</v>
      </c>
      <c r="AB2711" s="2">
        <v>0</v>
      </c>
      <c r="AC2711" s="1">
        <v>0</v>
      </c>
      <c r="AD2711" s="7">
        <v>43536</v>
      </c>
      <c r="AE2711" s="7">
        <v>43536</v>
      </c>
      <c r="AF2711">
        <v>0</v>
      </c>
      <c r="AG2711" t="s">
        <v>53</v>
      </c>
      <c r="AH2711" s="2">
        <v>0</v>
      </c>
      <c r="AI2711" s="1">
        <v>0</v>
      </c>
      <c r="AJ2711" s="1">
        <v>0</v>
      </c>
      <c r="AK2711" s="60" t="str">
        <f>+IF(Tabla1[[#This Row],[REQUEST_TY]]="SR MANTENIMIENTO CORRECTIVO", "EMERGENCIA", "OTROS")</f>
        <v>EMERGENCIA</v>
      </c>
      <c r="AL2711" s="6" t="str">
        <f>+_xlfn.IFS(Tabla1[[#This Row],[Veces obj]]&lt;=1,"0-1",Tabla1[[#This Row],[Veces obj]]&lt;=2,"1-2",Tabla1[[#This Row],[Veces obj]]&lt;=3,"2-3",TRUE,"&gt;3")</f>
        <v>0-1</v>
      </c>
      <c r="AM2711" s="60" t="str">
        <f>+_xlfn.IFS(MONTH(Tabla1[[#This Row],[MES]])&lt;=3,"Q1",MONTH(Tabla1[[#This Row],[MES]])&lt;=6,"Q2",MONTH(Tabla1[[#This Row],[MES]])&lt;=9,"Q3",TRUE,"Q4")</f>
        <v>Q1</v>
      </c>
      <c r="AN2711" s="15" t="str">
        <f>+IFERROR(VLOOKUP(Tabla1[[#This Row],[CUENTA]],CTAS[],2,0),"OTROS")</f>
        <v>OTROS</v>
      </c>
      <c r="AP2711" s="15" t="str">
        <f>+IFERROR(VLOOKUP(Tabla1[[#This Row],[EMPLEADO]],IS[],3,0),"OTROS")</f>
        <v>OTROS</v>
      </c>
      <c r="AQ2711" s="15" t="str">
        <f>+IFERROR(VLOOKUP(Tabla1[[#This Row],[EMPLEADO]],IS[[NÓMINA]:[INGENIERO]],2,0),"OTROS")</f>
        <v>OTROS</v>
      </c>
    </row>
    <row r="2712" spans="1:43" x14ac:dyDescent="0.25">
      <c r="A2712" t="s">
        <v>7477</v>
      </c>
      <c r="B2712">
        <v>1</v>
      </c>
      <c r="C2712" t="s">
        <v>8576</v>
      </c>
      <c r="D2712" t="s">
        <v>38</v>
      </c>
      <c r="E2712" t="s">
        <v>76</v>
      </c>
      <c r="F2712" t="s">
        <v>8573</v>
      </c>
      <c r="G2712" s="17" t="s">
        <v>3963</v>
      </c>
      <c r="H2712" t="s">
        <v>915</v>
      </c>
      <c r="I2712" t="s">
        <v>43</v>
      </c>
      <c r="J2712" t="s">
        <v>8</v>
      </c>
      <c r="K2712" t="s">
        <v>102</v>
      </c>
      <c r="L2712" t="s">
        <v>3734</v>
      </c>
      <c r="M2712" t="s">
        <v>794</v>
      </c>
      <c r="N2712">
        <v>0</v>
      </c>
      <c r="O2712" t="s">
        <v>47</v>
      </c>
      <c r="P2712">
        <v>28</v>
      </c>
      <c r="Q2712" t="s">
        <v>62</v>
      </c>
      <c r="R2712" t="s">
        <v>63</v>
      </c>
      <c r="S2712" t="s">
        <v>64</v>
      </c>
      <c r="T2712" t="s">
        <v>51</v>
      </c>
      <c r="U2712" t="s">
        <v>65</v>
      </c>
      <c r="V2712">
        <v>0.8</v>
      </c>
      <c r="W2712" s="1">
        <v>1092</v>
      </c>
      <c r="X2712">
        <v>1</v>
      </c>
      <c r="Y2712">
        <v>2.08</v>
      </c>
      <c r="Z2712">
        <v>5</v>
      </c>
      <c r="AA2712">
        <v>0.41600000000000004</v>
      </c>
      <c r="AB2712" s="2">
        <v>0</v>
      </c>
      <c r="AC2712" s="1">
        <v>0</v>
      </c>
      <c r="AD2712" s="7">
        <v>43535</v>
      </c>
      <c r="AE2712" s="7">
        <v>43536</v>
      </c>
      <c r="AF2712">
        <v>1</v>
      </c>
      <c r="AG2712" t="s">
        <v>53</v>
      </c>
      <c r="AH2712" s="2">
        <v>0</v>
      </c>
      <c r="AI2712" s="1">
        <v>0</v>
      </c>
      <c r="AJ2712" s="1">
        <v>0</v>
      </c>
      <c r="AK2712" s="60" t="str">
        <f>+IF(Tabla1[[#This Row],[REQUEST_TY]]="SR MANTENIMIENTO CORRECTIVO", "EMERGENCIA", "OTROS")</f>
        <v>EMERGENCIA</v>
      </c>
      <c r="AL2712" s="6" t="str">
        <f>+_xlfn.IFS(Tabla1[[#This Row],[Veces obj]]&lt;=1,"0-1",Tabla1[[#This Row],[Veces obj]]&lt;=2,"1-2",Tabla1[[#This Row],[Veces obj]]&lt;=3,"2-3",TRUE,"&gt;3")</f>
        <v>0-1</v>
      </c>
      <c r="AM2712" s="60" t="str">
        <f>+_xlfn.IFS(MONTH(Tabla1[[#This Row],[MES]])&lt;=3,"Q1",MONTH(Tabla1[[#This Row],[MES]])&lt;=6,"Q2",MONTH(Tabla1[[#This Row],[MES]])&lt;=9,"Q3",TRUE,"Q4")</f>
        <v>Q1</v>
      </c>
      <c r="AN2712" s="15" t="str">
        <f>+IFERROR(VLOOKUP(Tabla1[[#This Row],[CUENTA]],CTAS[],2,0),"OTROS")</f>
        <v>OTROS</v>
      </c>
      <c r="AP2712" s="15" t="str">
        <f>+IFERROR(VLOOKUP(Tabla1[[#This Row],[EMPLEADO]],IS[],3,0),"OTROS")</f>
        <v>OTROS</v>
      </c>
      <c r="AQ2712" s="15" t="str">
        <f>+IFERROR(VLOOKUP(Tabla1[[#This Row],[EMPLEADO]],IS[[NÓMINA]:[INGENIERO]],2,0),"OTROS")</f>
        <v>OTROS</v>
      </c>
    </row>
    <row r="2713" spans="1:43" x14ac:dyDescent="0.25">
      <c r="A2713" t="s">
        <v>7477</v>
      </c>
      <c r="B2713">
        <v>1</v>
      </c>
      <c r="C2713" t="s">
        <v>8577</v>
      </c>
      <c r="D2713" t="s">
        <v>38</v>
      </c>
      <c r="E2713" t="s">
        <v>76</v>
      </c>
      <c r="F2713" t="s">
        <v>8578</v>
      </c>
      <c r="G2713" s="17" t="s">
        <v>5393</v>
      </c>
      <c r="H2713" t="s">
        <v>106</v>
      </c>
      <c r="I2713" t="s">
        <v>43</v>
      </c>
      <c r="J2713" t="s">
        <v>8</v>
      </c>
      <c r="K2713" t="s">
        <v>144</v>
      </c>
      <c r="L2713" t="s">
        <v>3320</v>
      </c>
      <c r="M2713" t="s">
        <v>794</v>
      </c>
      <c r="N2713">
        <v>0</v>
      </c>
      <c r="O2713" t="s">
        <v>47</v>
      </c>
      <c r="P2713">
        <v>32</v>
      </c>
      <c r="Q2713" t="s">
        <v>82</v>
      </c>
      <c r="R2713" t="s">
        <v>63</v>
      </c>
      <c r="S2713" t="s">
        <v>64</v>
      </c>
      <c r="T2713" t="s">
        <v>51</v>
      </c>
      <c r="U2713" t="s">
        <v>83</v>
      </c>
      <c r="V2713">
        <v>1.05</v>
      </c>
      <c r="W2713" s="1">
        <v>1433.25</v>
      </c>
      <c r="X2713">
        <v>1</v>
      </c>
      <c r="Y2713">
        <v>4.0199999999999996</v>
      </c>
      <c r="Z2713">
        <v>5</v>
      </c>
      <c r="AA2713">
        <v>0.80399999999999994</v>
      </c>
      <c r="AB2713" s="2">
        <v>0</v>
      </c>
      <c r="AC2713" s="1">
        <v>0</v>
      </c>
      <c r="AD2713" s="7">
        <v>43536</v>
      </c>
      <c r="AE2713" s="7">
        <v>43536</v>
      </c>
      <c r="AF2713">
        <v>0</v>
      </c>
      <c r="AG2713" t="s">
        <v>53</v>
      </c>
      <c r="AH2713" s="2">
        <v>0</v>
      </c>
      <c r="AI2713" s="1">
        <v>0</v>
      </c>
      <c r="AJ2713" s="1">
        <v>0</v>
      </c>
      <c r="AK2713" s="60" t="str">
        <f>+IF(Tabla1[[#This Row],[REQUEST_TY]]="SR MANTENIMIENTO CORRECTIVO", "EMERGENCIA", "OTROS")</f>
        <v>EMERGENCIA</v>
      </c>
      <c r="AL2713" s="6" t="str">
        <f>+_xlfn.IFS(Tabla1[[#This Row],[Veces obj]]&lt;=1,"0-1",Tabla1[[#This Row],[Veces obj]]&lt;=2,"1-2",Tabla1[[#This Row],[Veces obj]]&lt;=3,"2-3",TRUE,"&gt;3")</f>
        <v>0-1</v>
      </c>
      <c r="AM2713" s="60" t="str">
        <f>+_xlfn.IFS(MONTH(Tabla1[[#This Row],[MES]])&lt;=3,"Q1",MONTH(Tabla1[[#This Row],[MES]])&lt;=6,"Q2",MONTH(Tabla1[[#This Row],[MES]])&lt;=9,"Q3",TRUE,"Q4")</f>
        <v>Q1</v>
      </c>
      <c r="AN2713" s="15" t="str">
        <f>+IFERROR(VLOOKUP(Tabla1[[#This Row],[CUENTA]],CTAS[],2,0),"OTROS")</f>
        <v>OTROS</v>
      </c>
      <c r="AP2713" s="15" t="str">
        <f>+IFERROR(VLOOKUP(Tabla1[[#This Row],[EMPLEADO]],IS[],3,0),"OTROS")</f>
        <v>OTROS</v>
      </c>
      <c r="AQ2713" s="15" t="str">
        <f>+IFERROR(VLOOKUP(Tabla1[[#This Row],[EMPLEADO]],IS[[NÓMINA]:[INGENIERO]],2,0),"OTROS")</f>
        <v>OTROS</v>
      </c>
    </row>
    <row r="2714" spans="1:43" x14ac:dyDescent="0.25">
      <c r="A2714" t="s">
        <v>7477</v>
      </c>
      <c r="B2714">
        <v>1</v>
      </c>
      <c r="C2714" t="s">
        <v>8579</v>
      </c>
      <c r="D2714" t="s">
        <v>38</v>
      </c>
      <c r="E2714" t="s">
        <v>76</v>
      </c>
      <c r="F2714" t="s">
        <v>8580</v>
      </c>
      <c r="G2714" s="17" t="s">
        <v>6651</v>
      </c>
      <c r="H2714" t="s">
        <v>8581</v>
      </c>
      <c r="I2714" t="s">
        <v>43</v>
      </c>
      <c r="J2714" t="s">
        <v>8</v>
      </c>
      <c r="K2714" t="s">
        <v>59</v>
      </c>
      <c r="L2714" t="s">
        <v>1018</v>
      </c>
      <c r="M2714" t="s">
        <v>473</v>
      </c>
      <c r="N2714">
        <v>0</v>
      </c>
      <c r="O2714" t="s">
        <v>47</v>
      </c>
      <c r="P2714">
        <v>20</v>
      </c>
      <c r="Q2714" t="s">
        <v>62</v>
      </c>
      <c r="R2714" t="s">
        <v>63</v>
      </c>
      <c r="S2714" t="s">
        <v>64</v>
      </c>
      <c r="T2714" t="s">
        <v>51</v>
      </c>
      <c r="U2714" t="s">
        <v>65</v>
      </c>
      <c r="V2714">
        <v>0.8</v>
      </c>
      <c r="W2714" s="1">
        <v>1092</v>
      </c>
      <c r="X2714">
        <v>1</v>
      </c>
      <c r="Y2714">
        <v>2.36</v>
      </c>
      <c r="Z2714">
        <v>5</v>
      </c>
      <c r="AA2714">
        <v>0.47199999999999998</v>
      </c>
      <c r="AB2714" s="2">
        <v>0</v>
      </c>
      <c r="AC2714" s="1">
        <v>0</v>
      </c>
      <c r="AD2714" s="7">
        <v>43536</v>
      </c>
      <c r="AE2714" s="7">
        <v>43536</v>
      </c>
      <c r="AF2714">
        <v>0</v>
      </c>
      <c r="AG2714" t="s">
        <v>53</v>
      </c>
      <c r="AH2714" s="2">
        <v>0</v>
      </c>
      <c r="AI2714" s="1">
        <v>0</v>
      </c>
      <c r="AJ2714" s="1">
        <v>0</v>
      </c>
      <c r="AK2714" s="60" t="str">
        <f>+IF(Tabla1[[#This Row],[REQUEST_TY]]="SR MANTENIMIENTO CORRECTIVO", "EMERGENCIA", "OTROS")</f>
        <v>EMERGENCIA</v>
      </c>
      <c r="AL2714" s="6" t="str">
        <f>+_xlfn.IFS(Tabla1[[#This Row],[Veces obj]]&lt;=1,"0-1",Tabla1[[#This Row],[Veces obj]]&lt;=2,"1-2",Tabla1[[#This Row],[Veces obj]]&lt;=3,"2-3",TRUE,"&gt;3")</f>
        <v>0-1</v>
      </c>
      <c r="AM2714" s="60" t="str">
        <f>+_xlfn.IFS(MONTH(Tabla1[[#This Row],[MES]])&lt;=3,"Q1",MONTH(Tabla1[[#This Row],[MES]])&lt;=6,"Q2",MONTH(Tabla1[[#This Row],[MES]])&lt;=9,"Q3",TRUE,"Q4")</f>
        <v>Q1</v>
      </c>
      <c r="AN2714" s="15" t="str">
        <f>+IFERROR(VLOOKUP(Tabla1[[#This Row],[CUENTA]],CTAS[],2,0),"OTROS")</f>
        <v>OTROS</v>
      </c>
      <c r="AP2714" s="15" t="str">
        <f>+IFERROR(VLOOKUP(Tabla1[[#This Row],[EMPLEADO]],IS[],3,0),"OTROS")</f>
        <v>OTROS</v>
      </c>
      <c r="AQ2714" s="15" t="str">
        <f>+IFERROR(VLOOKUP(Tabla1[[#This Row],[EMPLEADO]],IS[[NÓMINA]:[INGENIERO]],2,0),"OTROS")</f>
        <v>OTROS</v>
      </c>
    </row>
    <row r="2715" spans="1:43" x14ac:dyDescent="0.25">
      <c r="A2715" t="s">
        <v>7477</v>
      </c>
      <c r="B2715">
        <v>1</v>
      </c>
      <c r="C2715" t="s">
        <v>8582</v>
      </c>
      <c r="D2715" t="s">
        <v>38</v>
      </c>
      <c r="E2715" t="s">
        <v>133</v>
      </c>
      <c r="F2715" t="s">
        <v>8583</v>
      </c>
      <c r="G2715" s="17" t="s">
        <v>4333</v>
      </c>
      <c r="H2715" t="s">
        <v>8581</v>
      </c>
      <c r="I2715" t="s">
        <v>43</v>
      </c>
      <c r="J2715" t="s">
        <v>8</v>
      </c>
      <c r="K2715" t="s">
        <v>59</v>
      </c>
      <c r="L2715" t="s">
        <v>1018</v>
      </c>
      <c r="M2715" t="s">
        <v>473</v>
      </c>
      <c r="N2715">
        <v>0</v>
      </c>
      <c r="O2715" t="s">
        <v>47</v>
      </c>
      <c r="P2715">
        <v>75</v>
      </c>
      <c r="Q2715" t="s">
        <v>48</v>
      </c>
      <c r="R2715" t="s">
        <v>138</v>
      </c>
      <c r="S2715" t="s">
        <v>139</v>
      </c>
      <c r="T2715" t="s">
        <v>51</v>
      </c>
      <c r="U2715" t="s">
        <v>353</v>
      </c>
      <c r="V2715">
        <v>1.1499999999999999</v>
      </c>
      <c r="W2715" s="1">
        <v>1808.95</v>
      </c>
      <c r="X2715">
        <v>1</v>
      </c>
      <c r="Y2715">
        <v>2.7</v>
      </c>
      <c r="Z2715">
        <v>4</v>
      </c>
      <c r="AA2715">
        <v>0.67500000000000004</v>
      </c>
      <c r="AB2715" s="2">
        <v>0</v>
      </c>
      <c r="AC2715" s="1">
        <v>0</v>
      </c>
      <c r="AD2715" s="7">
        <v>43535</v>
      </c>
      <c r="AE2715" s="7">
        <v>43536</v>
      </c>
      <c r="AF2715">
        <v>1</v>
      </c>
      <c r="AG2715" t="s">
        <v>53</v>
      </c>
      <c r="AH2715" s="2">
        <v>0</v>
      </c>
      <c r="AI2715" s="1">
        <v>0</v>
      </c>
      <c r="AJ2715" s="1">
        <v>0</v>
      </c>
      <c r="AK2715" s="60" t="str">
        <f>+IF(Tabla1[[#This Row],[REQUEST_TY]]="SR MANTENIMIENTO CORRECTIVO", "EMERGENCIA", "OTROS")</f>
        <v>EMERGENCIA</v>
      </c>
      <c r="AL2715" s="6" t="str">
        <f>+_xlfn.IFS(Tabla1[[#This Row],[Veces obj]]&lt;=1,"0-1",Tabla1[[#This Row],[Veces obj]]&lt;=2,"1-2",Tabla1[[#This Row],[Veces obj]]&lt;=3,"2-3",TRUE,"&gt;3")</f>
        <v>0-1</v>
      </c>
      <c r="AM2715" s="60" t="str">
        <f>+_xlfn.IFS(MONTH(Tabla1[[#This Row],[MES]])&lt;=3,"Q1",MONTH(Tabla1[[#This Row],[MES]])&lt;=6,"Q2",MONTH(Tabla1[[#This Row],[MES]])&lt;=9,"Q3",TRUE,"Q4")</f>
        <v>Q1</v>
      </c>
      <c r="AN2715" s="15" t="str">
        <f>+IFERROR(VLOOKUP(Tabla1[[#This Row],[CUENTA]],CTAS[],2,0),"OTROS")</f>
        <v>OTROS</v>
      </c>
      <c r="AP2715" s="15" t="str">
        <f>+IFERROR(VLOOKUP(Tabla1[[#This Row],[EMPLEADO]],IS[],3,0),"OTROS")</f>
        <v>OTROS</v>
      </c>
      <c r="AQ2715" s="15" t="str">
        <f>+IFERROR(VLOOKUP(Tabla1[[#This Row],[EMPLEADO]],IS[[NÓMINA]:[INGENIERO]],2,0),"OTROS")</f>
        <v>OTROS</v>
      </c>
    </row>
    <row r="2716" spans="1:43" x14ac:dyDescent="0.25">
      <c r="A2716" t="s">
        <v>7477</v>
      </c>
      <c r="B2716">
        <v>1</v>
      </c>
      <c r="C2716" t="s">
        <v>8584</v>
      </c>
      <c r="D2716" t="s">
        <v>38</v>
      </c>
      <c r="E2716" t="s">
        <v>3388</v>
      </c>
      <c r="F2716" t="s">
        <v>8585</v>
      </c>
      <c r="G2716" s="17" t="s">
        <v>8586</v>
      </c>
      <c r="H2716" t="s">
        <v>1130</v>
      </c>
      <c r="I2716" t="s">
        <v>43</v>
      </c>
      <c r="J2716" t="s">
        <v>8</v>
      </c>
      <c r="K2716" t="s">
        <v>8587</v>
      </c>
      <c r="L2716" t="s">
        <v>8588</v>
      </c>
      <c r="M2716" t="s">
        <v>8589</v>
      </c>
      <c r="N2716">
        <v>0</v>
      </c>
      <c r="O2716" t="s">
        <v>47</v>
      </c>
      <c r="P2716">
        <v>201</v>
      </c>
      <c r="Q2716" t="s">
        <v>48</v>
      </c>
      <c r="R2716" t="s">
        <v>242</v>
      </c>
      <c r="S2716" t="s">
        <v>64</v>
      </c>
      <c r="T2716" t="s">
        <v>208</v>
      </c>
      <c r="U2716" t="s">
        <v>96</v>
      </c>
      <c r="V2716">
        <v>1.1000000000000001</v>
      </c>
      <c r="W2716" s="1">
        <v>1501.5000000000002</v>
      </c>
      <c r="X2716">
        <v>1</v>
      </c>
      <c r="Y2716">
        <v>6.15</v>
      </c>
      <c r="Z2716">
        <v>9</v>
      </c>
      <c r="AA2716">
        <v>0.68333333333333335</v>
      </c>
      <c r="AB2716" s="2">
        <v>0</v>
      </c>
      <c r="AC2716" s="1">
        <v>0</v>
      </c>
      <c r="AD2716" s="7">
        <v>43536</v>
      </c>
      <c r="AE2716" s="7">
        <v>43536</v>
      </c>
      <c r="AF2716">
        <v>0</v>
      </c>
      <c r="AG2716" t="s">
        <v>53</v>
      </c>
      <c r="AH2716" s="2">
        <v>0</v>
      </c>
      <c r="AI2716" s="1">
        <v>0</v>
      </c>
      <c r="AJ2716" s="1">
        <v>0</v>
      </c>
      <c r="AK2716" s="60" t="str">
        <f>+IF(Tabla1[[#This Row],[REQUEST_TY]]="SR MANTENIMIENTO CORRECTIVO", "EMERGENCIA", "OTROS")</f>
        <v>EMERGENCIA</v>
      </c>
      <c r="AL2716" s="6" t="str">
        <f>+_xlfn.IFS(Tabla1[[#This Row],[Veces obj]]&lt;=1,"0-1",Tabla1[[#This Row],[Veces obj]]&lt;=2,"1-2",Tabla1[[#This Row],[Veces obj]]&lt;=3,"2-3",TRUE,"&gt;3")</f>
        <v>0-1</v>
      </c>
      <c r="AM2716" s="60" t="str">
        <f>+_xlfn.IFS(MONTH(Tabla1[[#This Row],[MES]])&lt;=3,"Q1",MONTH(Tabla1[[#This Row],[MES]])&lt;=6,"Q2",MONTH(Tabla1[[#This Row],[MES]])&lt;=9,"Q3",TRUE,"Q4")</f>
        <v>Q1</v>
      </c>
      <c r="AN2716" s="15" t="str">
        <f>+IFERROR(VLOOKUP(Tabla1[[#This Row],[CUENTA]],CTAS[],2,0),"OTROS")</f>
        <v>OTROS</v>
      </c>
      <c r="AP2716" s="15" t="str">
        <f>+IFERROR(VLOOKUP(Tabla1[[#This Row],[EMPLEADO]],IS[],3,0),"OTROS")</f>
        <v>OTROS</v>
      </c>
      <c r="AQ2716" s="15" t="str">
        <f>+IFERROR(VLOOKUP(Tabla1[[#This Row],[EMPLEADO]],IS[[NÓMINA]:[INGENIERO]],2,0),"OTROS")</f>
        <v>OTROS</v>
      </c>
    </row>
    <row r="2717" spans="1:43" x14ac:dyDescent="0.25">
      <c r="A2717" t="s">
        <v>7477</v>
      </c>
      <c r="B2717">
        <v>1</v>
      </c>
      <c r="C2717" t="s">
        <v>8590</v>
      </c>
      <c r="D2717" t="s">
        <v>38</v>
      </c>
      <c r="E2717" t="s">
        <v>8591</v>
      </c>
      <c r="F2717" t="s">
        <v>8592</v>
      </c>
      <c r="G2717" s="17" t="s">
        <v>8593</v>
      </c>
      <c r="H2717" t="s">
        <v>150</v>
      </c>
      <c r="I2717" t="s">
        <v>43</v>
      </c>
      <c r="J2717" t="s">
        <v>8</v>
      </c>
      <c r="K2717" t="s">
        <v>404</v>
      </c>
      <c r="L2717" t="s">
        <v>405</v>
      </c>
      <c r="M2717" t="s">
        <v>94</v>
      </c>
      <c r="N2717">
        <v>0</v>
      </c>
      <c r="O2717" t="s">
        <v>47</v>
      </c>
      <c r="P2717">
        <v>94</v>
      </c>
      <c r="Q2717" t="s">
        <v>48</v>
      </c>
      <c r="R2717" t="s">
        <v>153</v>
      </c>
      <c r="S2717" t="s">
        <v>50</v>
      </c>
      <c r="T2717" t="s">
        <v>51</v>
      </c>
      <c r="U2717" t="s">
        <v>52</v>
      </c>
      <c r="V2717">
        <v>1.05</v>
      </c>
      <c r="W2717" s="1">
        <v>750.75000000000011</v>
      </c>
      <c r="X2717">
        <v>1</v>
      </c>
      <c r="Y2717">
        <v>1.08</v>
      </c>
      <c r="Z2717">
        <v>5</v>
      </c>
      <c r="AA2717">
        <v>0.21600000000000003</v>
      </c>
      <c r="AB2717" s="2">
        <v>0</v>
      </c>
      <c r="AC2717" s="1">
        <v>0</v>
      </c>
      <c r="AD2717" s="7">
        <v>43537</v>
      </c>
      <c r="AE2717" s="7">
        <v>43538</v>
      </c>
      <c r="AF2717">
        <v>1</v>
      </c>
      <c r="AG2717" t="s">
        <v>53</v>
      </c>
      <c r="AH2717" s="2">
        <v>0</v>
      </c>
      <c r="AI2717" s="1">
        <v>0</v>
      </c>
      <c r="AJ2717" s="1">
        <v>0</v>
      </c>
      <c r="AK2717" s="60" t="str">
        <f>+IF(Tabla1[[#This Row],[REQUEST_TY]]="SR MANTENIMIENTO CORRECTIVO", "EMERGENCIA", "OTROS")</f>
        <v>EMERGENCIA</v>
      </c>
      <c r="AL2717" s="6" t="str">
        <f>+_xlfn.IFS(Tabla1[[#This Row],[Veces obj]]&lt;=1,"0-1",Tabla1[[#This Row],[Veces obj]]&lt;=2,"1-2",Tabla1[[#This Row],[Veces obj]]&lt;=3,"2-3",TRUE,"&gt;3")</f>
        <v>0-1</v>
      </c>
      <c r="AM2717" s="60" t="str">
        <f>+_xlfn.IFS(MONTH(Tabla1[[#This Row],[MES]])&lt;=3,"Q1",MONTH(Tabla1[[#This Row],[MES]])&lt;=6,"Q2",MONTH(Tabla1[[#This Row],[MES]])&lt;=9,"Q3",TRUE,"Q4")</f>
        <v>Q1</v>
      </c>
      <c r="AN2717" s="15" t="str">
        <f>+IFERROR(VLOOKUP(Tabla1[[#This Row],[CUENTA]],CTAS[],2,0),"OTROS")</f>
        <v>OTROS</v>
      </c>
      <c r="AP2717" s="15" t="str">
        <f>+IFERROR(VLOOKUP(Tabla1[[#This Row],[EMPLEADO]],IS[],3,0),"OTROS")</f>
        <v>JUAREZ</v>
      </c>
      <c r="AQ2717" s="15" t="str">
        <f>+IFERROR(VLOOKUP(Tabla1[[#This Row],[EMPLEADO]],IS[[NÓMINA]:[INGENIERO]],2,0),"OTROS")</f>
        <v>CARLOS MONTOYA</v>
      </c>
    </row>
    <row r="2718" spans="1:43" x14ac:dyDescent="0.25">
      <c r="A2718" t="s">
        <v>7477</v>
      </c>
      <c r="B2718">
        <v>1</v>
      </c>
      <c r="C2718" t="s">
        <v>8594</v>
      </c>
      <c r="D2718" t="s">
        <v>38</v>
      </c>
      <c r="E2718" t="s">
        <v>2745</v>
      </c>
      <c r="F2718" t="s">
        <v>8595</v>
      </c>
      <c r="G2718" s="17" t="s">
        <v>8596</v>
      </c>
      <c r="H2718" t="s">
        <v>868</v>
      </c>
      <c r="I2718" t="s">
        <v>43</v>
      </c>
      <c r="J2718" t="s">
        <v>8</v>
      </c>
      <c r="K2718" t="s">
        <v>869</v>
      </c>
      <c r="L2718" t="s">
        <v>870</v>
      </c>
      <c r="M2718" t="s">
        <v>871</v>
      </c>
      <c r="N2718">
        <v>1</v>
      </c>
      <c r="O2718" t="s">
        <v>47</v>
      </c>
      <c r="P2718">
        <v>2657</v>
      </c>
      <c r="Q2718" t="s">
        <v>48</v>
      </c>
      <c r="R2718" t="s">
        <v>223</v>
      </c>
      <c r="S2718" t="s">
        <v>139</v>
      </c>
      <c r="T2718" t="s">
        <v>51</v>
      </c>
      <c r="U2718" t="s">
        <v>353</v>
      </c>
      <c r="V2718">
        <v>1.1499999999999999</v>
      </c>
      <c r="W2718" s="1">
        <v>0</v>
      </c>
      <c r="X2718">
        <v>1</v>
      </c>
      <c r="Y2718">
        <v>1.21</v>
      </c>
      <c r="Z2718">
        <v>4</v>
      </c>
      <c r="AA2718">
        <v>0.30249999999999999</v>
      </c>
      <c r="AB2718" s="2">
        <v>0</v>
      </c>
      <c r="AC2718" s="1">
        <v>0</v>
      </c>
      <c r="AD2718" s="7">
        <v>43535</v>
      </c>
      <c r="AE2718" s="7">
        <v>43535</v>
      </c>
      <c r="AF2718">
        <v>0</v>
      </c>
      <c r="AG2718" t="s">
        <v>53</v>
      </c>
      <c r="AH2718" s="2">
        <v>0</v>
      </c>
      <c r="AI2718" s="1">
        <v>0</v>
      </c>
      <c r="AJ2718" s="1">
        <v>0</v>
      </c>
      <c r="AK2718" s="60" t="str">
        <f>+IF(Tabla1[[#This Row],[REQUEST_TY]]="SR MANTENIMIENTO CORRECTIVO", "EMERGENCIA", "OTROS")</f>
        <v>EMERGENCIA</v>
      </c>
      <c r="AL2718" s="6" t="str">
        <f>+_xlfn.IFS(Tabla1[[#This Row],[Veces obj]]&lt;=1,"0-1",Tabla1[[#This Row],[Veces obj]]&lt;=2,"1-2",Tabla1[[#This Row],[Veces obj]]&lt;=3,"2-3",TRUE,"&gt;3")</f>
        <v>0-1</v>
      </c>
      <c r="AM2718" s="60" t="str">
        <f>+_xlfn.IFS(MONTH(Tabla1[[#This Row],[MES]])&lt;=3,"Q1",MONTH(Tabla1[[#This Row],[MES]])&lt;=6,"Q2",MONTH(Tabla1[[#This Row],[MES]])&lt;=9,"Q3",TRUE,"Q4")</f>
        <v>Q1</v>
      </c>
      <c r="AN2718" s="15" t="str">
        <f>+IFERROR(VLOOKUP(Tabla1[[#This Row],[CUENTA]],CTAS[],2,0),"OTROS")</f>
        <v>OTROS</v>
      </c>
      <c r="AP2718" s="15" t="str">
        <f>+IFERROR(VLOOKUP(Tabla1[[#This Row],[EMPLEADO]],IS[],3,0),"OTROS")</f>
        <v>OTROS</v>
      </c>
      <c r="AQ2718" s="15" t="str">
        <f>+IFERROR(VLOOKUP(Tabla1[[#This Row],[EMPLEADO]],IS[[NÓMINA]:[INGENIERO]],2,0),"OTROS")</f>
        <v>OTROS</v>
      </c>
    </row>
    <row r="2719" spans="1:43" x14ac:dyDescent="0.25">
      <c r="A2719" t="s">
        <v>7477</v>
      </c>
      <c r="B2719">
        <v>1</v>
      </c>
      <c r="C2719" t="s">
        <v>8597</v>
      </c>
      <c r="D2719" t="s">
        <v>38</v>
      </c>
      <c r="E2719" t="s">
        <v>3149</v>
      </c>
      <c r="F2719" t="s">
        <v>8598</v>
      </c>
      <c r="G2719" s="17" t="s">
        <v>8599</v>
      </c>
      <c r="H2719" t="s">
        <v>784</v>
      </c>
      <c r="I2719" t="s">
        <v>43</v>
      </c>
      <c r="J2719" t="s">
        <v>8</v>
      </c>
      <c r="K2719" t="s">
        <v>71</v>
      </c>
      <c r="L2719" t="s">
        <v>1542</v>
      </c>
      <c r="M2719" t="s">
        <v>787</v>
      </c>
      <c r="N2719">
        <v>0</v>
      </c>
      <c r="O2719" t="s">
        <v>47</v>
      </c>
      <c r="P2719">
        <v>194</v>
      </c>
      <c r="Q2719" t="s">
        <v>48</v>
      </c>
      <c r="R2719" t="s">
        <v>235</v>
      </c>
      <c r="S2719" t="s">
        <v>50</v>
      </c>
      <c r="T2719" t="s">
        <v>51</v>
      </c>
      <c r="U2719" t="s">
        <v>52</v>
      </c>
      <c r="V2719">
        <v>1.05</v>
      </c>
      <c r="W2719" s="1">
        <v>750.75000000000011</v>
      </c>
      <c r="X2719">
        <v>1</v>
      </c>
      <c r="Y2719">
        <v>3.18</v>
      </c>
      <c r="Z2719">
        <v>5</v>
      </c>
      <c r="AA2719">
        <v>0.63600000000000001</v>
      </c>
      <c r="AB2719" s="2">
        <v>0</v>
      </c>
      <c r="AC2719" s="1">
        <v>0</v>
      </c>
      <c r="AD2719" s="7">
        <v>43535</v>
      </c>
      <c r="AE2719" s="7">
        <v>43536</v>
      </c>
      <c r="AF2719">
        <v>1</v>
      </c>
      <c r="AG2719" t="s">
        <v>53</v>
      </c>
      <c r="AH2719" s="2">
        <v>0</v>
      </c>
      <c r="AI2719" s="1">
        <v>0</v>
      </c>
      <c r="AJ2719" s="1">
        <v>0</v>
      </c>
      <c r="AK2719" s="60" t="str">
        <f>+IF(Tabla1[[#This Row],[REQUEST_TY]]="SR MANTENIMIENTO CORRECTIVO", "EMERGENCIA", "OTROS")</f>
        <v>EMERGENCIA</v>
      </c>
      <c r="AL2719" s="6" t="str">
        <f>+_xlfn.IFS(Tabla1[[#This Row],[Veces obj]]&lt;=1,"0-1",Tabla1[[#This Row],[Veces obj]]&lt;=2,"1-2",Tabla1[[#This Row],[Veces obj]]&lt;=3,"2-3",TRUE,"&gt;3")</f>
        <v>0-1</v>
      </c>
      <c r="AM2719" s="60" t="str">
        <f>+_xlfn.IFS(MONTH(Tabla1[[#This Row],[MES]])&lt;=3,"Q1",MONTH(Tabla1[[#This Row],[MES]])&lt;=6,"Q2",MONTH(Tabla1[[#This Row],[MES]])&lt;=9,"Q3",TRUE,"Q4")</f>
        <v>Q1</v>
      </c>
      <c r="AN2719" s="15" t="str">
        <f>+IFERROR(VLOOKUP(Tabla1[[#This Row],[CUENTA]],CTAS[],2,0),"OTROS")</f>
        <v>OTROS</v>
      </c>
      <c r="AP2719" s="15" t="str">
        <f>+IFERROR(VLOOKUP(Tabla1[[#This Row],[EMPLEADO]],IS[],3,0),"OTROS")</f>
        <v>OTROS</v>
      </c>
      <c r="AQ2719" s="15" t="str">
        <f>+IFERROR(VLOOKUP(Tabla1[[#This Row],[EMPLEADO]],IS[[NÓMINA]:[INGENIERO]],2,0),"OTROS")</f>
        <v>OTROS</v>
      </c>
    </row>
    <row r="2720" spans="1:43" x14ac:dyDescent="0.25">
      <c r="A2720" t="s">
        <v>7477</v>
      </c>
      <c r="B2720">
        <v>1</v>
      </c>
      <c r="C2720" t="s">
        <v>8600</v>
      </c>
      <c r="D2720" t="s">
        <v>38</v>
      </c>
      <c r="E2720" t="s">
        <v>604</v>
      </c>
      <c r="F2720" t="s">
        <v>8601</v>
      </c>
      <c r="G2720" s="17" t="s">
        <v>2277</v>
      </c>
      <c r="H2720" t="s">
        <v>784</v>
      </c>
      <c r="I2720" t="s">
        <v>43</v>
      </c>
      <c r="J2720" t="s">
        <v>8</v>
      </c>
      <c r="K2720" t="s">
        <v>1541</v>
      </c>
      <c r="L2720" t="s">
        <v>1542</v>
      </c>
      <c r="M2720" t="s">
        <v>787</v>
      </c>
      <c r="N2720">
        <v>0</v>
      </c>
      <c r="O2720" t="s">
        <v>47</v>
      </c>
      <c r="P2720">
        <v>45</v>
      </c>
      <c r="Q2720" t="s">
        <v>82</v>
      </c>
      <c r="R2720" t="s">
        <v>63</v>
      </c>
      <c r="S2720" t="s">
        <v>64</v>
      </c>
      <c r="T2720" t="s">
        <v>51</v>
      </c>
      <c r="U2720" t="s">
        <v>83</v>
      </c>
      <c r="V2720">
        <v>1.05</v>
      </c>
      <c r="W2720" s="1">
        <v>1433.25</v>
      </c>
      <c r="X2720">
        <v>1</v>
      </c>
      <c r="Y2720">
        <v>1.96</v>
      </c>
      <c r="Z2720">
        <v>5</v>
      </c>
      <c r="AA2720">
        <v>0.39200000000000002</v>
      </c>
      <c r="AB2720" s="2">
        <v>0</v>
      </c>
      <c r="AC2720" s="1">
        <v>0</v>
      </c>
      <c r="AD2720" s="7">
        <v>43535</v>
      </c>
      <c r="AE2720" s="7">
        <v>43536</v>
      </c>
      <c r="AF2720">
        <v>1</v>
      </c>
      <c r="AG2720" t="s">
        <v>53</v>
      </c>
      <c r="AH2720" s="2">
        <v>0</v>
      </c>
      <c r="AI2720" s="1">
        <v>0</v>
      </c>
      <c r="AJ2720" s="1">
        <v>0</v>
      </c>
      <c r="AK2720" s="60" t="str">
        <f>+IF(Tabla1[[#This Row],[REQUEST_TY]]="SR MANTENIMIENTO CORRECTIVO", "EMERGENCIA", "OTROS")</f>
        <v>EMERGENCIA</v>
      </c>
      <c r="AL2720" s="6" t="str">
        <f>+_xlfn.IFS(Tabla1[[#This Row],[Veces obj]]&lt;=1,"0-1",Tabla1[[#This Row],[Veces obj]]&lt;=2,"1-2",Tabla1[[#This Row],[Veces obj]]&lt;=3,"2-3",TRUE,"&gt;3")</f>
        <v>0-1</v>
      </c>
      <c r="AM2720" s="60" t="str">
        <f>+_xlfn.IFS(MONTH(Tabla1[[#This Row],[MES]])&lt;=3,"Q1",MONTH(Tabla1[[#This Row],[MES]])&lt;=6,"Q2",MONTH(Tabla1[[#This Row],[MES]])&lt;=9,"Q3",TRUE,"Q4")</f>
        <v>Q1</v>
      </c>
      <c r="AN2720" s="15" t="str">
        <f>+IFERROR(VLOOKUP(Tabla1[[#This Row],[CUENTA]],CTAS[],2,0),"OTROS")</f>
        <v>OTROS</v>
      </c>
      <c r="AP2720" s="15" t="str">
        <f>+IFERROR(VLOOKUP(Tabla1[[#This Row],[EMPLEADO]],IS[],3,0),"OTROS")</f>
        <v>OTROS</v>
      </c>
      <c r="AQ2720" s="15" t="str">
        <f>+IFERROR(VLOOKUP(Tabla1[[#This Row],[EMPLEADO]],IS[[NÓMINA]:[INGENIERO]],2,0),"OTROS")</f>
        <v>OTROS</v>
      </c>
    </row>
    <row r="2721" spans="1:43" x14ac:dyDescent="0.25">
      <c r="A2721" t="s">
        <v>7477</v>
      </c>
      <c r="B2721">
        <v>1</v>
      </c>
      <c r="C2721" t="s">
        <v>8602</v>
      </c>
      <c r="D2721" t="s">
        <v>38</v>
      </c>
      <c r="E2721" t="s">
        <v>147</v>
      </c>
      <c r="F2721" t="s">
        <v>8603</v>
      </c>
      <c r="G2721" s="17" t="s">
        <v>2964</v>
      </c>
      <c r="H2721" t="s">
        <v>784</v>
      </c>
      <c r="I2721" t="s">
        <v>43</v>
      </c>
      <c r="J2721" t="s">
        <v>8</v>
      </c>
      <c r="K2721" t="s">
        <v>1541</v>
      </c>
      <c r="L2721" t="s">
        <v>1542</v>
      </c>
      <c r="M2721" t="s">
        <v>787</v>
      </c>
      <c r="N2721">
        <v>0</v>
      </c>
      <c r="O2721" t="s">
        <v>47</v>
      </c>
      <c r="P2721">
        <v>56</v>
      </c>
      <c r="Q2721" t="s">
        <v>82</v>
      </c>
      <c r="R2721" t="s">
        <v>153</v>
      </c>
      <c r="S2721" t="s">
        <v>50</v>
      </c>
      <c r="T2721" t="s">
        <v>51</v>
      </c>
      <c r="U2721" t="s">
        <v>120</v>
      </c>
      <c r="V2721">
        <v>0.8</v>
      </c>
      <c r="W2721" s="1">
        <v>572.00000000000011</v>
      </c>
      <c r="X2721">
        <v>1</v>
      </c>
      <c r="Y2721">
        <v>2.84</v>
      </c>
      <c r="Z2721">
        <v>5</v>
      </c>
      <c r="AA2721">
        <v>0.56799999999999995</v>
      </c>
      <c r="AB2721" s="2">
        <v>0</v>
      </c>
      <c r="AC2721" s="1">
        <v>0</v>
      </c>
      <c r="AD2721" s="7">
        <v>43535</v>
      </c>
      <c r="AE2721" s="7">
        <v>43536</v>
      </c>
      <c r="AF2721">
        <v>1</v>
      </c>
      <c r="AG2721" t="s">
        <v>53</v>
      </c>
      <c r="AH2721" s="2">
        <v>0</v>
      </c>
      <c r="AI2721" s="1">
        <v>0</v>
      </c>
      <c r="AJ2721" s="1">
        <v>0</v>
      </c>
      <c r="AK2721" s="60" t="str">
        <f>+IF(Tabla1[[#This Row],[REQUEST_TY]]="SR MANTENIMIENTO CORRECTIVO", "EMERGENCIA", "OTROS")</f>
        <v>EMERGENCIA</v>
      </c>
      <c r="AL2721" s="6" t="str">
        <f>+_xlfn.IFS(Tabla1[[#This Row],[Veces obj]]&lt;=1,"0-1",Tabla1[[#This Row],[Veces obj]]&lt;=2,"1-2",Tabla1[[#This Row],[Veces obj]]&lt;=3,"2-3",TRUE,"&gt;3")</f>
        <v>0-1</v>
      </c>
      <c r="AM2721" s="60" t="str">
        <f>+_xlfn.IFS(MONTH(Tabla1[[#This Row],[MES]])&lt;=3,"Q1",MONTH(Tabla1[[#This Row],[MES]])&lt;=6,"Q2",MONTH(Tabla1[[#This Row],[MES]])&lt;=9,"Q3",TRUE,"Q4")</f>
        <v>Q1</v>
      </c>
      <c r="AN2721" s="15" t="str">
        <f>+IFERROR(VLOOKUP(Tabla1[[#This Row],[CUENTA]],CTAS[],2,0),"OTROS")</f>
        <v>OTROS</v>
      </c>
      <c r="AP2721" s="15" t="str">
        <f>+IFERROR(VLOOKUP(Tabla1[[#This Row],[EMPLEADO]],IS[],3,0),"OTROS")</f>
        <v>OTROS</v>
      </c>
      <c r="AQ2721" s="15" t="str">
        <f>+IFERROR(VLOOKUP(Tabla1[[#This Row],[EMPLEADO]],IS[[NÓMINA]:[INGENIERO]],2,0),"OTROS")</f>
        <v>OTROS</v>
      </c>
    </row>
    <row r="2722" spans="1:43" x14ac:dyDescent="0.25">
      <c r="A2722" t="s">
        <v>7477</v>
      </c>
      <c r="B2722">
        <v>1</v>
      </c>
      <c r="C2722" t="s">
        <v>8604</v>
      </c>
      <c r="D2722" t="s">
        <v>38</v>
      </c>
      <c r="E2722" t="s">
        <v>217</v>
      </c>
      <c r="F2722" t="s">
        <v>8603</v>
      </c>
      <c r="G2722" s="17" t="s">
        <v>2212</v>
      </c>
      <c r="H2722" t="s">
        <v>213</v>
      </c>
      <c r="I2722" t="s">
        <v>43</v>
      </c>
      <c r="J2722" t="s">
        <v>8</v>
      </c>
      <c r="K2722" t="s">
        <v>59</v>
      </c>
      <c r="L2722" t="s">
        <v>1075</v>
      </c>
      <c r="M2722" t="s">
        <v>215</v>
      </c>
      <c r="N2722">
        <v>0</v>
      </c>
      <c r="O2722" t="s">
        <v>47</v>
      </c>
      <c r="P2722">
        <v>10</v>
      </c>
      <c r="Q2722" t="s">
        <v>194</v>
      </c>
      <c r="R2722" t="s">
        <v>223</v>
      </c>
      <c r="S2722" t="s">
        <v>139</v>
      </c>
      <c r="T2722" t="s">
        <v>51</v>
      </c>
      <c r="U2722" t="s">
        <v>224</v>
      </c>
      <c r="V2722">
        <v>0.8</v>
      </c>
      <c r="W2722" s="1">
        <v>1258.4000000000003</v>
      </c>
      <c r="X2722">
        <v>1</v>
      </c>
      <c r="Y2722">
        <v>1.45</v>
      </c>
      <c r="Z2722">
        <v>4</v>
      </c>
      <c r="AA2722">
        <v>0.36249999999999999</v>
      </c>
      <c r="AB2722" s="2">
        <v>0</v>
      </c>
      <c r="AC2722" s="1">
        <v>0</v>
      </c>
      <c r="AD2722" s="7">
        <v>43535</v>
      </c>
      <c r="AE2722" s="7">
        <v>43536</v>
      </c>
      <c r="AF2722">
        <v>1</v>
      </c>
      <c r="AG2722" t="s">
        <v>53</v>
      </c>
      <c r="AH2722" s="2">
        <v>0</v>
      </c>
      <c r="AI2722" s="1">
        <v>0</v>
      </c>
      <c r="AJ2722" s="1">
        <v>0</v>
      </c>
      <c r="AK2722" s="60" t="str">
        <f>+IF(Tabla1[[#This Row],[REQUEST_TY]]="SR MANTENIMIENTO CORRECTIVO", "EMERGENCIA", "OTROS")</f>
        <v>EMERGENCIA</v>
      </c>
      <c r="AL2722" s="6" t="str">
        <f>+_xlfn.IFS(Tabla1[[#This Row],[Veces obj]]&lt;=1,"0-1",Tabla1[[#This Row],[Veces obj]]&lt;=2,"1-2",Tabla1[[#This Row],[Veces obj]]&lt;=3,"2-3",TRUE,"&gt;3")</f>
        <v>0-1</v>
      </c>
      <c r="AM2722" s="60" t="str">
        <f>+_xlfn.IFS(MONTH(Tabla1[[#This Row],[MES]])&lt;=3,"Q1",MONTH(Tabla1[[#This Row],[MES]])&lt;=6,"Q2",MONTH(Tabla1[[#This Row],[MES]])&lt;=9,"Q3",TRUE,"Q4")</f>
        <v>Q1</v>
      </c>
      <c r="AN2722" s="15" t="str">
        <f>+IFERROR(VLOOKUP(Tabla1[[#This Row],[CUENTA]],CTAS[],2,0),"OTROS")</f>
        <v>OTROS</v>
      </c>
      <c r="AP2722" s="15" t="str">
        <f>+IFERROR(VLOOKUP(Tabla1[[#This Row],[EMPLEADO]],IS[],3,0),"OTROS")</f>
        <v>OTROS</v>
      </c>
      <c r="AQ2722" s="15" t="str">
        <f>+IFERROR(VLOOKUP(Tabla1[[#This Row],[EMPLEADO]],IS[[NÓMINA]:[INGENIERO]],2,0),"OTROS")</f>
        <v>OTROS</v>
      </c>
    </row>
    <row r="2723" spans="1:43" x14ac:dyDescent="0.25">
      <c r="A2723" t="s">
        <v>7477</v>
      </c>
      <c r="B2723">
        <v>1</v>
      </c>
      <c r="C2723" t="s">
        <v>8605</v>
      </c>
      <c r="D2723" t="s">
        <v>38</v>
      </c>
      <c r="E2723" t="s">
        <v>8037</v>
      </c>
      <c r="F2723" t="s">
        <v>8606</v>
      </c>
      <c r="G2723" s="17" t="s">
        <v>8039</v>
      </c>
      <c r="H2723" t="s">
        <v>592</v>
      </c>
      <c r="I2723" t="s">
        <v>43</v>
      </c>
      <c r="J2723" t="s">
        <v>8</v>
      </c>
      <c r="K2723" t="s">
        <v>8040</v>
      </c>
      <c r="L2723" t="s">
        <v>8041</v>
      </c>
      <c r="M2723" t="s">
        <v>119</v>
      </c>
      <c r="N2723">
        <v>0</v>
      </c>
      <c r="O2723" t="s">
        <v>47</v>
      </c>
      <c r="P2723">
        <v>6</v>
      </c>
      <c r="Q2723" t="s">
        <v>207</v>
      </c>
      <c r="R2723" t="s">
        <v>242</v>
      </c>
      <c r="S2723" t="s">
        <v>64</v>
      </c>
      <c r="T2723" t="s">
        <v>51</v>
      </c>
      <c r="U2723" t="s">
        <v>209</v>
      </c>
      <c r="V2723">
        <v>0</v>
      </c>
      <c r="W2723" s="1">
        <v>0</v>
      </c>
      <c r="X2723">
        <v>1</v>
      </c>
      <c r="Y2723">
        <v>0.92</v>
      </c>
      <c r="Z2723">
        <v>5</v>
      </c>
      <c r="AA2723">
        <v>0.184</v>
      </c>
      <c r="AB2723" s="2">
        <v>0</v>
      </c>
      <c r="AC2723" s="1">
        <v>0</v>
      </c>
      <c r="AD2723" s="7">
        <v>43537</v>
      </c>
      <c r="AE2723" s="7">
        <v>43537</v>
      </c>
      <c r="AF2723">
        <v>0</v>
      </c>
      <c r="AG2723" t="s">
        <v>53</v>
      </c>
      <c r="AH2723" s="2">
        <v>0</v>
      </c>
      <c r="AI2723" s="1">
        <v>0</v>
      </c>
      <c r="AJ2723" s="1">
        <v>0</v>
      </c>
      <c r="AK2723" s="60" t="str">
        <f>+IF(Tabla1[[#This Row],[REQUEST_TY]]="SR MANTENIMIENTO CORRECTIVO", "EMERGENCIA", "OTROS")</f>
        <v>EMERGENCIA</v>
      </c>
      <c r="AL2723" s="6" t="str">
        <f>+_xlfn.IFS(Tabla1[[#This Row],[Veces obj]]&lt;=1,"0-1",Tabla1[[#This Row],[Veces obj]]&lt;=2,"1-2",Tabla1[[#This Row],[Veces obj]]&lt;=3,"2-3",TRUE,"&gt;3")</f>
        <v>0-1</v>
      </c>
      <c r="AM2723" s="60" t="str">
        <f>+_xlfn.IFS(MONTH(Tabla1[[#This Row],[MES]])&lt;=3,"Q1",MONTH(Tabla1[[#This Row],[MES]])&lt;=6,"Q2",MONTH(Tabla1[[#This Row],[MES]])&lt;=9,"Q3",TRUE,"Q4")</f>
        <v>Q1</v>
      </c>
      <c r="AN2723" s="15" t="str">
        <f>+IFERROR(VLOOKUP(Tabla1[[#This Row],[CUENTA]],CTAS[],2,0),"OTROS")</f>
        <v>OTROS</v>
      </c>
      <c r="AP2723" s="15" t="str">
        <f>+IFERROR(VLOOKUP(Tabla1[[#This Row],[EMPLEADO]],IS[],3,0),"OTROS")</f>
        <v>CHIHUAHUA</v>
      </c>
      <c r="AQ2723" s="15" t="str">
        <f>+IFERROR(VLOOKUP(Tabla1[[#This Row],[EMPLEADO]],IS[[NÓMINA]:[INGENIERO]],2,0),"OTROS")</f>
        <v>VICTOR MENDEZ</v>
      </c>
    </row>
    <row r="2724" spans="1:43" x14ac:dyDescent="0.25">
      <c r="A2724" t="s">
        <v>7477</v>
      </c>
      <c r="B2724">
        <v>1</v>
      </c>
      <c r="C2724" t="s">
        <v>8607</v>
      </c>
      <c r="D2724" t="s">
        <v>38</v>
      </c>
      <c r="E2724" t="s">
        <v>89</v>
      </c>
      <c r="F2724" t="s">
        <v>8608</v>
      </c>
      <c r="G2724" s="17" t="s">
        <v>6761</v>
      </c>
      <c r="H2724" t="s">
        <v>266</v>
      </c>
      <c r="I2724" t="s">
        <v>43</v>
      </c>
      <c r="J2724" t="s">
        <v>8</v>
      </c>
      <c r="K2724" t="s">
        <v>151</v>
      </c>
      <c r="L2724" t="s">
        <v>185</v>
      </c>
      <c r="M2724" t="s">
        <v>73</v>
      </c>
      <c r="N2724">
        <v>0</v>
      </c>
      <c r="O2724" t="s">
        <v>47</v>
      </c>
      <c r="P2724">
        <v>19</v>
      </c>
      <c r="Q2724" t="s">
        <v>62</v>
      </c>
      <c r="R2724" t="s">
        <v>95</v>
      </c>
      <c r="S2724" t="s">
        <v>64</v>
      </c>
      <c r="T2724" t="s">
        <v>51</v>
      </c>
      <c r="U2724" t="s">
        <v>65</v>
      </c>
      <c r="V2724">
        <v>0.8</v>
      </c>
      <c r="W2724" s="1">
        <v>1092</v>
      </c>
      <c r="X2724">
        <v>1</v>
      </c>
      <c r="Y2724">
        <v>1.98</v>
      </c>
      <c r="Z2724">
        <v>5</v>
      </c>
      <c r="AA2724">
        <v>0.39600000000000002</v>
      </c>
      <c r="AB2724" s="2">
        <v>0</v>
      </c>
      <c r="AC2724" s="1">
        <v>0</v>
      </c>
      <c r="AD2724" s="7">
        <v>43536</v>
      </c>
      <c r="AE2724" s="7">
        <v>43536</v>
      </c>
      <c r="AF2724">
        <v>0</v>
      </c>
      <c r="AG2724" t="s">
        <v>53</v>
      </c>
      <c r="AH2724" s="2">
        <v>0</v>
      </c>
      <c r="AI2724" s="1">
        <v>0</v>
      </c>
      <c r="AJ2724" s="1">
        <v>0</v>
      </c>
      <c r="AK2724" s="60" t="str">
        <f>+IF(Tabla1[[#This Row],[REQUEST_TY]]="SR MANTENIMIENTO CORRECTIVO", "EMERGENCIA", "OTROS")</f>
        <v>EMERGENCIA</v>
      </c>
      <c r="AL2724" s="6" t="str">
        <f>+_xlfn.IFS(Tabla1[[#This Row],[Veces obj]]&lt;=1,"0-1",Tabla1[[#This Row],[Veces obj]]&lt;=2,"1-2",Tabla1[[#This Row],[Veces obj]]&lt;=3,"2-3",TRUE,"&gt;3")</f>
        <v>0-1</v>
      </c>
      <c r="AM2724" s="60" t="str">
        <f>+_xlfn.IFS(MONTH(Tabla1[[#This Row],[MES]])&lt;=3,"Q1",MONTH(Tabla1[[#This Row],[MES]])&lt;=6,"Q2",MONTH(Tabla1[[#This Row],[MES]])&lt;=9,"Q3",TRUE,"Q4")</f>
        <v>Q1</v>
      </c>
      <c r="AN2724" s="15" t="str">
        <f>+IFERROR(VLOOKUP(Tabla1[[#This Row],[CUENTA]],CTAS[],2,0),"OTROS")</f>
        <v>HONEYWELL</v>
      </c>
      <c r="AP2724" s="15" t="str">
        <f>+IFERROR(VLOOKUP(Tabla1[[#This Row],[EMPLEADO]],IS[],3,0),"OTROS")</f>
        <v>JUAREZ</v>
      </c>
      <c r="AQ2724" s="15" t="str">
        <f>+IFERROR(VLOOKUP(Tabla1[[#This Row],[EMPLEADO]],IS[[NÓMINA]:[INGENIERO]],2,0),"OTROS")</f>
        <v>CESAR MAR</v>
      </c>
    </row>
    <row r="2725" spans="1:43" x14ac:dyDescent="0.25">
      <c r="A2725" t="s">
        <v>7477</v>
      </c>
      <c r="B2725">
        <v>1</v>
      </c>
      <c r="C2725" t="s">
        <v>8609</v>
      </c>
      <c r="D2725" t="s">
        <v>38</v>
      </c>
      <c r="E2725" t="s">
        <v>332</v>
      </c>
      <c r="F2725" t="s">
        <v>8610</v>
      </c>
      <c r="G2725" s="17" t="s">
        <v>5698</v>
      </c>
      <c r="H2725" t="s">
        <v>1130</v>
      </c>
      <c r="I2725" t="s">
        <v>43</v>
      </c>
      <c r="J2725" t="s">
        <v>8</v>
      </c>
      <c r="K2725" t="s">
        <v>59</v>
      </c>
      <c r="L2725" t="s">
        <v>2024</v>
      </c>
      <c r="M2725" t="s">
        <v>1778</v>
      </c>
      <c r="N2725">
        <v>0</v>
      </c>
      <c r="O2725" t="s">
        <v>47</v>
      </c>
      <c r="P2725">
        <v>18</v>
      </c>
      <c r="Q2725" t="s">
        <v>62</v>
      </c>
      <c r="R2725" t="s">
        <v>317</v>
      </c>
      <c r="S2725" t="s">
        <v>318</v>
      </c>
      <c r="T2725" t="s">
        <v>51</v>
      </c>
      <c r="U2725" t="s">
        <v>262</v>
      </c>
      <c r="V2725">
        <v>1.05</v>
      </c>
      <c r="W2725" s="1">
        <v>1651.6500000000003</v>
      </c>
      <c r="X2725">
        <v>1</v>
      </c>
      <c r="Y2725">
        <v>5.34</v>
      </c>
      <c r="Z2725">
        <v>4</v>
      </c>
      <c r="AA2725">
        <v>1.335</v>
      </c>
      <c r="AB2725" s="2">
        <v>8.3749999999999991E-2</v>
      </c>
      <c r="AC2725" s="1">
        <v>-131.73875000000001</v>
      </c>
      <c r="AD2725" s="7">
        <v>43537</v>
      </c>
      <c r="AE2725" s="7">
        <v>43538</v>
      </c>
      <c r="AF2725">
        <v>1</v>
      </c>
      <c r="AG2725" t="s">
        <v>53</v>
      </c>
      <c r="AH2725" s="2">
        <v>0</v>
      </c>
      <c r="AI2725" s="1">
        <v>0</v>
      </c>
      <c r="AJ2725" s="1">
        <v>0</v>
      </c>
      <c r="AK2725" s="60" t="str">
        <f>+IF(Tabla1[[#This Row],[REQUEST_TY]]="SR MANTENIMIENTO CORRECTIVO", "EMERGENCIA", "OTROS")</f>
        <v>EMERGENCIA</v>
      </c>
      <c r="AL2725" s="6" t="str">
        <f>+_xlfn.IFS(Tabla1[[#This Row],[Veces obj]]&lt;=1,"0-1",Tabla1[[#This Row],[Veces obj]]&lt;=2,"1-2",Tabla1[[#This Row],[Veces obj]]&lt;=3,"2-3",TRUE,"&gt;3")</f>
        <v>1-2</v>
      </c>
      <c r="AM2725" s="60" t="str">
        <f>+_xlfn.IFS(MONTH(Tabla1[[#This Row],[MES]])&lt;=3,"Q1",MONTH(Tabla1[[#This Row],[MES]])&lt;=6,"Q2",MONTH(Tabla1[[#This Row],[MES]])&lt;=9,"Q3",TRUE,"Q4")</f>
        <v>Q1</v>
      </c>
      <c r="AN2725" s="15" t="str">
        <f>+IFERROR(VLOOKUP(Tabla1[[#This Row],[CUENTA]],CTAS[],2,0),"OTROS")</f>
        <v>OTROS</v>
      </c>
      <c r="AP2725" s="15" t="str">
        <f>+IFERROR(VLOOKUP(Tabla1[[#This Row],[EMPLEADO]],IS[],3,0),"OTROS")</f>
        <v>OTROS</v>
      </c>
      <c r="AQ2725" s="15" t="str">
        <f>+IFERROR(VLOOKUP(Tabla1[[#This Row],[EMPLEADO]],IS[[NÓMINA]:[INGENIERO]],2,0),"OTROS")</f>
        <v>OTROS</v>
      </c>
    </row>
    <row r="2726" spans="1:43" x14ac:dyDescent="0.25">
      <c r="A2726" t="s">
        <v>7477</v>
      </c>
      <c r="B2726">
        <v>1</v>
      </c>
      <c r="C2726" t="s">
        <v>8611</v>
      </c>
      <c r="D2726" t="s">
        <v>38</v>
      </c>
      <c r="E2726" t="s">
        <v>85</v>
      </c>
      <c r="F2726" t="s">
        <v>8612</v>
      </c>
      <c r="G2726" s="17" t="s">
        <v>8613</v>
      </c>
      <c r="H2726" t="s">
        <v>1211</v>
      </c>
      <c r="I2726" t="s">
        <v>43</v>
      </c>
      <c r="J2726" t="s">
        <v>8</v>
      </c>
      <c r="K2726" t="s">
        <v>370</v>
      </c>
      <c r="L2726" t="s">
        <v>8614</v>
      </c>
      <c r="M2726" t="s">
        <v>1523</v>
      </c>
      <c r="N2726">
        <v>0</v>
      </c>
      <c r="O2726" t="s">
        <v>47</v>
      </c>
      <c r="P2726">
        <v>122</v>
      </c>
      <c r="Q2726" t="s">
        <v>48</v>
      </c>
      <c r="R2726" t="s">
        <v>49</v>
      </c>
      <c r="S2726" t="s">
        <v>50</v>
      </c>
      <c r="T2726" t="s">
        <v>51</v>
      </c>
      <c r="U2726" t="s">
        <v>52</v>
      </c>
      <c r="V2726">
        <v>1.05</v>
      </c>
      <c r="W2726" s="1">
        <v>750.75000000000011</v>
      </c>
      <c r="X2726">
        <v>1</v>
      </c>
      <c r="Y2726">
        <v>0</v>
      </c>
      <c r="Z2726">
        <v>5</v>
      </c>
      <c r="AA2726">
        <v>0</v>
      </c>
      <c r="AB2726" s="2">
        <v>0</v>
      </c>
      <c r="AC2726" s="1">
        <v>0</v>
      </c>
      <c r="AD2726" s="7">
        <v>43536</v>
      </c>
      <c r="AE2726" s="7">
        <v>43536</v>
      </c>
      <c r="AF2726">
        <v>0</v>
      </c>
      <c r="AG2726" t="s">
        <v>53</v>
      </c>
      <c r="AH2726" s="2">
        <v>0</v>
      </c>
      <c r="AI2726" s="1">
        <v>0</v>
      </c>
      <c r="AJ2726" s="1">
        <v>0</v>
      </c>
      <c r="AK2726" s="60" t="str">
        <f>+IF(Tabla1[[#This Row],[REQUEST_TY]]="SR MANTENIMIENTO CORRECTIVO", "EMERGENCIA", "OTROS")</f>
        <v>EMERGENCIA</v>
      </c>
      <c r="AL2726" s="6" t="str">
        <f>+_xlfn.IFS(Tabla1[[#This Row],[Veces obj]]&lt;=1,"0-1",Tabla1[[#This Row],[Veces obj]]&lt;=2,"1-2",Tabla1[[#This Row],[Veces obj]]&lt;=3,"2-3",TRUE,"&gt;3")</f>
        <v>0-1</v>
      </c>
      <c r="AM2726" s="60" t="str">
        <f>+_xlfn.IFS(MONTH(Tabla1[[#This Row],[MES]])&lt;=3,"Q1",MONTH(Tabla1[[#This Row],[MES]])&lt;=6,"Q2",MONTH(Tabla1[[#This Row],[MES]])&lt;=9,"Q3",TRUE,"Q4")</f>
        <v>Q1</v>
      </c>
      <c r="AN2726" s="15" t="str">
        <f>+IFERROR(VLOOKUP(Tabla1[[#This Row],[CUENTA]],CTAS[],2,0),"OTROS")</f>
        <v>OTROS</v>
      </c>
      <c r="AP2726" s="15" t="str">
        <f>+IFERROR(VLOOKUP(Tabla1[[#This Row],[EMPLEADO]],IS[],3,0),"OTROS")</f>
        <v>OTROS</v>
      </c>
      <c r="AQ2726" s="15" t="str">
        <f>+IFERROR(VLOOKUP(Tabla1[[#This Row],[EMPLEADO]],IS[[NÓMINA]:[INGENIERO]],2,0),"OTROS")</f>
        <v>OTROS</v>
      </c>
    </row>
    <row r="2727" spans="1:43" x14ac:dyDescent="0.25">
      <c r="A2727" t="s">
        <v>7477</v>
      </c>
      <c r="B2727">
        <v>1</v>
      </c>
      <c r="C2727" t="s">
        <v>8615</v>
      </c>
      <c r="D2727" t="s">
        <v>38</v>
      </c>
      <c r="E2727" t="s">
        <v>258</v>
      </c>
      <c r="F2727" t="s">
        <v>8616</v>
      </c>
      <c r="G2727" s="17" t="s">
        <v>3116</v>
      </c>
      <c r="H2727" t="s">
        <v>136</v>
      </c>
      <c r="I2727" t="s">
        <v>43</v>
      </c>
      <c r="J2727" t="s">
        <v>8</v>
      </c>
      <c r="K2727" t="s">
        <v>102</v>
      </c>
      <c r="L2727" t="s">
        <v>261</v>
      </c>
      <c r="M2727" t="s">
        <v>736</v>
      </c>
      <c r="N2727">
        <v>0</v>
      </c>
      <c r="O2727" t="s">
        <v>47</v>
      </c>
      <c r="P2727">
        <v>42</v>
      </c>
      <c r="Q2727" t="s">
        <v>82</v>
      </c>
      <c r="R2727" t="s">
        <v>138</v>
      </c>
      <c r="S2727" t="s">
        <v>139</v>
      </c>
      <c r="T2727" t="s">
        <v>51</v>
      </c>
      <c r="U2727" t="s">
        <v>140</v>
      </c>
      <c r="V2727">
        <v>1.1000000000000001</v>
      </c>
      <c r="W2727" s="1">
        <v>1730.3000000000004</v>
      </c>
      <c r="X2727">
        <v>1</v>
      </c>
      <c r="Y2727">
        <v>2.5</v>
      </c>
      <c r="Z2727">
        <v>4</v>
      </c>
      <c r="AA2727">
        <v>0.625</v>
      </c>
      <c r="AB2727" s="2">
        <v>0</v>
      </c>
      <c r="AC2727" s="1">
        <v>0</v>
      </c>
      <c r="AD2727" s="7">
        <v>43546</v>
      </c>
      <c r="AE2727" s="7">
        <v>43546</v>
      </c>
      <c r="AF2727">
        <v>0</v>
      </c>
      <c r="AG2727" t="s">
        <v>53</v>
      </c>
      <c r="AH2727" s="2">
        <v>0</v>
      </c>
      <c r="AI2727" s="1">
        <v>0</v>
      </c>
      <c r="AJ2727" s="1">
        <v>0</v>
      </c>
      <c r="AK2727" s="60" t="str">
        <f>+IF(Tabla1[[#This Row],[REQUEST_TY]]="SR MANTENIMIENTO CORRECTIVO", "EMERGENCIA", "OTROS")</f>
        <v>EMERGENCIA</v>
      </c>
      <c r="AL2727" s="6" t="str">
        <f>+_xlfn.IFS(Tabla1[[#This Row],[Veces obj]]&lt;=1,"0-1",Tabla1[[#This Row],[Veces obj]]&lt;=2,"1-2",Tabla1[[#This Row],[Veces obj]]&lt;=3,"2-3",TRUE,"&gt;3")</f>
        <v>0-1</v>
      </c>
      <c r="AM2727" s="60" t="str">
        <f>+_xlfn.IFS(MONTH(Tabla1[[#This Row],[MES]])&lt;=3,"Q1",MONTH(Tabla1[[#This Row],[MES]])&lt;=6,"Q2",MONTH(Tabla1[[#This Row],[MES]])&lt;=9,"Q3",TRUE,"Q4")</f>
        <v>Q1</v>
      </c>
      <c r="AN2727" s="15" t="str">
        <f>+IFERROR(VLOOKUP(Tabla1[[#This Row],[CUENTA]],CTAS[],2,0),"OTROS")</f>
        <v>OTROS</v>
      </c>
      <c r="AP2727" s="15" t="str">
        <f>+IFERROR(VLOOKUP(Tabla1[[#This Row],[EMPLEADO]],IS[],3,0),"OTROS")</f>
        <v>OTROS</v>
      </c>
      <c r="AQ2727" s="15" t="str">
        <f>+IFERROR(VLOOKUP(Tabla1[[#This Row],[EMPLEADO]],IS[[NÓMINA]:[INGENIERO]],2,0),"OTROS")</f>
        <v>OTROS</v>
      </c>
    </row>
    <row r="2728" spans="1:43" x14ac:dyDescent="0.25">
      <c r="A2728" t="s">
        <v>7477</v>
      </c>
      <c r="B2728">
        <v>1</v>
      </c>
      <c r="C2728" t="s">
        <v>8617</v>
      </c>
      <c r="D2728" t="s">
        <v>38</v>
      </c>
      <c r="E2728" t="s">
        <v>98</v>
      </c>
      <c r="F2728" t="s">
        <v>8618</v>
      </c>
      <c r="G2728" s="17" t="s">
        <v>3348</v>
      </c>
      <c r="H2728" t="s">
        <v>136</v>
      </c>
      <c r="I2728" t="s">
        <v>43</v>
      </c>
      <c r="J2728" t="s">
        <v>8</v>
      </c>
      <c r="K2728" t="s">
        <v>102</v>
      </c>
      <c r="L2728" t="s">
        <v>261</v>
      </c>
      <c r="M2728" t="s">
        <v>736</v>
      </c>
      <c r="N2728">
        <v>0</v>
      </c>
      <c r="O2728" t="s">
        <v>47</v>
      </c>
      <c r="P2728">
        <v>82</v>
      </c>
      <c r="Q2728" t="s">
        <v>48</v>
      </c>
      <c r="R2728" t="s">
        <v>63</v>
      </c>
      <c r="S2728" t="s">
        <v>64</v>
      </c>
      <c r="T2728" t="s">
        <v>51</v>
      </c>
      <c r="U2728" t="s">
        <v>96</v>
      </c>
      <c r="V2728">
        <v>1.1000000000000001</v>
      </c>
      <c r="W2728" s="1">
        <v>1501.5000000000002</v>
      </c>
      <c r="X2728">
        <v>1</v>
      </c>
      <c r="Y2728">
        <v>3.67</v>
      </c>
      <c r="Z2728">
        <v>5</v>
      </c>
      <c r="AA2728">
        <v>0.73399999999999999</v>
      </c>
      <c r="AB2728" s="2">
        <v>0</v>
      </c>
      <c r="AC2728" s="1">
        <v>0</v>
      </c>
      <c r="AD2728" s="7">
        <v>43536</v>
      </c>
      <c r="AE2728" s="7">
        <v>43536</v>
      </c>
      <c r="AF2728">
        <v>0</v>
      </c>
      <c r="AG2728" t="s">
        <v>53</v>
      </c>
      <c r="AH2728" s="2">
        <v>0</v>
      </c>
      <c r="AI2728" s="1">
        <v>0</v>
      </c>
      <c r="AJ2728" s="1">
        <v>0</v>
      </c>
      <c r="AK2728" s="60" t="str">
        <f>+IF(Tabla1[[#This Row],[REQUEST_TY]]="SR MANTENIMIENTO CORRECTIVO", "EMERGENCIA", "OTROS")</f>
        <v>EMERGENCIA</v>
      </c>
      <c r="AL2728" s="6" t="str">
        <f>+_xlfn.IFS(Tabla1[[#This Row],[Veces obj]]&lt;=1,"0-1",Tabla1[[#This Row],[Veces obj]]&lt;=2,"1-2",Tabla1[[#This Row],[Veces obj]]&lt;=3,"2-3",TRUE,"&gt;3")</f>
        <v>0-1</v>
      </c>
      <c r="AM2728" s="60" t="str">
        <f>+_xlfn.IFS(MONTH(Tabla1[[#This Row],[MES]])&lt;=3,"Q1",MONTH(Tabla1[[#This Row],[MES]])&lt;=6,"Q2",MONTH(Tabla1[[#This Row],[MES]])&lt;=9,"Q3",TRUE,"Q4")</f>
        <v>Q1</v>
      </c>
      <c r="AN2728" s="15" t="str">
        <f>+IFERROR(VLOOKUP(Tabla1[[#This Row],[CUENTA]],CTAS[],2,0),"OTROS")</f>
        <v>OTROS</v>
      </c>
      <c r="AP2728" s="15" t="str">
        <f>+IFERROR(VLOOKUP(Tabla1[[#This Row],[EMPLEADO]],IS[],3,0),"OTROS")</f>
        <v>OTROS</v>
      </c>
      <c r="AQ2728" s="15" t="str">
        <f>+IFERROR(VLOOKUP(Tabla1[[#This Row],[EMPLEADO]],IS[[NÓMINA]:[INGENIERO]],2,0),"OTROS")</f>
        <v>OTROS</v>
      </c>
    </row>
    <row r="2729" spans="1:43" x14ac:dyDescent="0.25">
      <c r="A2729" t="s">
        <v>7477</v>
      </c>
      <c r="B2729">
        <v>1</v>
      </c>
      <c r="C2729" t="s">
        <v>8619</v>
      </c>
      <c r="D2729" t="s">
        <v>38</v>
      </c>
      <c r="E2729" t="s">
        <v>2034</v>
      </c>
      <c r="F2729" t="s">
        <v>8620</v>
      </c>
      <c r="G2729" s="17" t="s">
        <v>2036</v>
      </c>
      <c r="H2729" t="s">
        <v>592</v>
      </c>
      <c r="I2729" t="s">
        <v>43</v>
      </c>
      <c r="J2729" t="s">
        <v>8</v>
      </c>
      <c r="K2729" t="s">
        <v>438</v>
      </c>
      <c r="L2729" t="s">
        <v>2037</v>
      </c>
      <c r="M2729" t="s">
        <v>165</v>
      </c>
      <c r="N2729">
        <v>0</v>
      </c>
      <c r="O2729" t="s">
        <v>47</v>
      </c>
      <c r="P2729">
        <v>9</v>
      </c>
      <c r="Q2729" t="s">
        <v>194</v>
      </c>
      <c r="R2729" t="s">
        <v>2038</v>
      </c>
      <c r="S2729" t="s">
        <v>64</v>
      </c>
      <c r="T2729" t="s">
        <v>51</v>
      </c>
      <c r="U2729" t="s">
        <v>195</v>
      </c>
      <c r="V2729">
        <v>0.6</v>
      </c>
      <c r="W2729" s="1">
        <v>819</v>
      </c>
      <c r="X2729">
        <v>1</v>
      </c>
      <c r="Y2729">
        <v>0</v>
      </c>
      <c r="Z2729">
        <v>5</v>
      </c>
      <c r="AA2729">
        <v>0</v>
      </c>
      <c r="AB2729" s="2">
        <v>0</v>
      </c>
      <c r="AC2729" s="1">
        <v>0</v>
      </c>
      <c r="AD2729" s="7">
        <v>43536</v>
      </c>
      <c r="AE2729" s="7">
        <v>43536</v>
      </c>
      <c r="AF2729">
        <v>0</v>
      </c>
      <c r="AG2729" t="s">
        <v>53</v>
      </c>
      <c r="AH2729" s="2">
        <v>0</v>
      </c>
      <c r="AI2729" s="1">
        <v>0</v>
      </c>
      <c r="AJ2729" s="1">
        <v>0</v>
      </c>
      <c r="AK2729" s="60" t="str">
        <f>+IF(Tabla1[[#This Row],[REQUEST_TY]]="SR MANTENIMIENTO CORRECTIVO", "EMERGENCIA", "OTROS")</f>
        <v>EMERGENCIA</v>
      </c>
      <c r="AL2729" s="6" t="str">
        <f>+_xlfn.IFS(Tabla1[[#This Row],[Veces obj]]&lt;=1,"0-1",Tabla1[[#This Row],[Veces obj]]&lt;=2,"1-2",Tabla1[[#This Row],[Veces obj]]&lt;=3,"2-3",TRUE,"&gt;3")</f>
        <v>0-1</v>
      </c>
      <c r="AM2729" s="60" t="str">
        <f>+_xlfn.IFS(MONTH(Tabla1[[#This Row],[MES]])&lt;=3,"Q1",MONTH(Tabla1[[#This Row],[MES]])&lt;=6,"Q2",MONTH(Tabla1[[#This Row],[MES]])&lt;=9,"Q3",TRUE,"Q4")</f>
        <v>Q1</v>
      </c>
      <c r="AN2729" s="15" t="str">
        <f>+IFERROR(VLOOKUP(Tabla1[[#This Row],[CUENTA]],CTAS[],2,0),"OTROS")</f>
        <v>OTROS</v>
      </c>
      <c r="AP2729" s="15" t="str">
        <f>+IFERROR(VLOOKUP(Tabla1[[#This Row],[EMPLEADO]],IS[],3,0),"OTROS")</f>
        <v>CHIHUAHUA</v>
      </c>
      <c r="AQ2729" s="15" t="str">
        <f>+IFERROR(VLOOKUP(Tabla1[[#This Row],[EMPLEADO]],IS[[NÓMINA]:[INGENIERO]],2,0),"OTROS")</f>
        <v>VICTOR MENDEZ</v>
      </c>
    </row>
    <row r="2730" spans="1:43" x14ac:dyDescent="0.25">
      <c r="A2730" t="s">
        <v>7477</v>
      </c>
      <c r="B2730">
        <v>1</v>
      </c>
      <c r="C2730" t="s">
        <v>8621</v>
      </c>
      <c r="D2730" t="s">
        <v>3370</v>
      </c>
      <c r="E2730" t="s">
        <v>39</v>
      </c>
      <c r="F2730" t="s">
        <v>8622</v>
      </c>
      <c r="G2730" s="17" t="s">
        <v>8623</v>
      </c>
      <c r="H2730" t="s">
        <v>213</v>
      </c>
      <c r="I2730" t="s">
        <v>43</v>
      </c>
      <c r="J2730" t="s">
        <v>8</v>
      </c>
      <c r="K2730" t="s">
        <v>607</v>
      </c>
      <c r="L2730" t="s">
        <v>608</v>
      </c>
      <c r="M2730" t="s">
        <v>215</v>
      </c>
      <c r="N2730">
        <v>0</v>
      </c>
      <c r="O2730" t="s">
        <v>47</v>
      </c>
      <c r="P2730" t="s">
        <v>822</v>
      </c>
      <c r="Q2730" t="s">
        <v>48</v>
      </c>
      <c r="R2730" t="s">
        <v>49</v>
      </c>
      <c r="S2730" t="s">
        <v>50</v>
      </c>
      <c r="T2730" t="s">
        <v>51</v>
      </c>
      <c r="U2730" t="s">
        <v>52</v>
      </c>
      <c r="V2730">
        <v>1</v>
      </c>
      <c r="W2730" s="1">
        <v>1072.5000000000002</v>
      </c>
      <c r="X2730">
        <v>0</v>
      </c>
      <c r="Y2730">
        <v>5</v>
      </c>
      <c r="Z2730">
        <v>5</v>
      </c>
      <c r="AA2730">
        <v>1</v>
      </c>
      <c r="AB2730" s="2">
        <v>0</v>
      </c>
      <c r="AC2730" s="1">
        <v>0</v>
      </c>
      <c r="AD2730" s="7">
        <v>43536</v>
      </c>
      <c r="AE2730" s="7">
        <v>43538</v>
      </c>
      <c r="AF2730">
        <v>2</v>
      </c>
      <c r="AG2730" t="s">
        <v>1680</v>
      </c>
      <c r="AH2730" s="2">
        <v>0</v>
      </c>
      <c r="AI2730" s="1">
        <v>0</v>
      </c>
      <c r="AJ2730" s="1">
        <v>0</v>
      </c>
      <c r="AK2730" s="60" t="str">
        <f>+IF(Tabla1[[#This Row],[REQUEST_TY]]="SR MANTENIMIENTO CORRECTIVO", "EMERGENCIA", "OTROS")</f>
        <v>OTROS</v>
      </c>
      <c r="AL2730" s="6" t="str">
        <f>+_xlfn.IFS(Tabla1[[#This Row],[Veces obj]]&lt;=1,"0-1",Tabla1[[#This Row],[Veces obj]]&lt;=2,"1-2",Tabla1[[#This Row],[Veces obj]]&lt;=3,"2-3",TRUE,"&gt;3")</f>
        <v>0-1</v>
      </c>
      <c r="AM2730" s="60" t="str">
        <f>+_xlfn.IFS(MONTH(Tabla1[[#This Row],[MES]])&lt;=3,"Q1",MONTH(Tabla1[[#This Row],[MES]])&lt;=6,"Q2",MONTH(Tabla1[[#This Row],[MES]])&lt;=9,"Q3",TRUE,"Q4")</f>
        <v>Q1</v>
      </c>
      <c r="AN2730" s="15" t="str">
        <f>+IFERROR(VLOOKUP(Tabla1[[#This Row],[CUENTA]],CTAS[],2,0),"OTROS")</f>
        <v>OTROS</v>
      </c>
      <c r="AP2730" s="15" t="str">
        <f>+IFERROR(VLOOKUP(Tabla1[[#This Row],[EMPLEADO]],IS[],3,0),"OTROS")</f>
        <v>OTROS</v>
      </c>
      <c r="AQ2730" s="15" t="str">
        <f>+IFERROR(VLOOKUP(Tabla1[[#This Row],[EMPLEADO]],IS[[NÓMINA]:[INGENIERO]],2,0),"OTROS")</f>
        <v>OTROS</v>
      </c>
    </row>
    <row r="2731" spans="1:43" x14ac:dyDescent="0.25">
      <c r="A2731" t="s">
        <v>7477</v>
      </c>
      <c r="B2731">
        <v>1</v>
      </c>
      <c r="C2731" t="s">
        <v>8624</v>
      </c>
      <c r="D2731" t="s">
        <v>3370</v>
      </c>
      <c r="E2731" t="s">
        <v>39</v>
      </c>
      <c r="F2731" t="s">
        <v>8625</v>
      </c>
      <c r="G2731" s="17" t="s">
        <v>8626</v>
      </c>
      <c r="H2731" t="s">
        <v>1572</v>
      </c>
      <c r="I2731" t="s">
        <v>43</v>
      </c>
      <c r="J2731" t="s">
        <v>8</v>
      </c>
      <c r="K2731" t="s">
        <v>607</v>
      </c>
      <c r="L2731" t="s">
        <v>8627</v>
      </c>
      <c r="M2731" t="s">
        <v>1957</v>
      </c>
      <c r="N2731">
        <v>0</v>
      </c>
      <c r="O2731" t="s">
        <v>47</v>
      </c>
      <c r="P2731" t="s">
        <v>822</v>
      </c>
      <c r="Q2731" t="s">
        <v>48</v>
      </c>
      <c r="R2731" t="s">
        <v>49</v>
      </c>
      <c r="S2731" t="s">
        <v>50</v>
      </c>
      <c r="T2731" t="s">
        <v>51</v>
      </c>
      <c r="U2731" t="s">
        <v>52</v>
      </c>
      <c r="V2731">
        <v>1</v>
      </c>
      <c r="W2731" s="1">
        <v>1072.5000000000002</v>
      </c>
      <c r="X2731">
        <v>0</v>
      </c>
      <c r="Y2731">
        <v>5</v>
      </c>
      <c r="Z2731">
        <v>5</v>
      </c>
      <c r="AA2731">
        <v>1</v>
      </c>
      <c r="AB2731" s="2">
        <v>0</v>
      </c>
      <c r="AC2731" s="1">
        <v>0</v>
      </c>
      <c r="AD2731" s="7">
        <v>43537</v>
      </c>
      <c r="AE2731" s="7">
        <v>43538</v>
      </c>
      <c r="AF2731">
        <v>1</v>
      </c>
      <c r="AG2731" t="s">
        <v>53</v>
      </c>
      <c r="AH2731" s="2">
        <v>0</v>
      </c>
      <c r="AI2731" s="1">
        <v>0</v>
      </c>
      <c r="AJ2731" s="1">
        <v>0</v>
      </c>
      <c r="AK2731" s="60" t="str">
        <f>+IF(Tabla1[[#This Row],[REQUEST_TY]]="SR MANTENIMIENTO CORRECTIVO", "EMERGENCIA", "OTROS")</f>
        <v>OTROS</v>
      </c>
      <c r="AL2731" s="6" t="str">
        <f>+_xlfn.IFS(Tabla1[[#This Row],[Veces obj]]&lt;=1,"0-1",Tabla1[[#This Row],[Veces obj]]&lt;=2,"1-2",Tabla1[[#This Row],[Veces obj]]&lt;=3,"2-3",TRUE,"&gt;3")</f>
        <v>0-1</v>
      </c>
      <c r="AM2731" s="60" t="str">
        <f>+_xlfn.IFS(MONTH(Tabla1[[#This Row],[MES]])&lt;=3,"Q1",MONTH(Tabla1[[#This Row],[MES]])&lt;=6,"Q2",MONTH(Tabla1[[#This Row],[MES]])&lt;=9,"Q3",TRUE,"Q4")</f>
        <v>Q1</v>
      </c>
      <c r="AN2731" s="15" t="str">
        <f>+IFERROR(VLOOKUP(Tabla1[[#This Row],[CUENTA]],CTAS[],2,0),"OTROS")</f>
        <v>OTROS</v>
      </c>
      <c r="AP2731" s="15" t="str">
        <f>+IFERROR(VLOOKUP(Tabla1[[#This Row],[EMPLEADO]],IS[],3,0),"OTROS")</f>
        <v>OTROS</v>
      </c>
      <c r="AQ2731" s="15" t="str">
        <f>+IFERROR(VLOOKUP(Tabla1[[#This Row],[EMPLEADO]],IS[[NÓMINA]:[INGENIERO]],2,0),"OTROS")</f>
        <v>OTROS</v>
      </c>
    </row>
    <row r="2732" spans="1:43" x14ac:dyDescent="0.25">
      <c r="A2732" t="s">
        <v>7477</v>
      </c>
      <c r="B2732">
        <v>1</v>
      </c>
      <c r="C2732" t="s">
        <v>8628</v>
      </c>
      <c r="D2732" t="s">
        <v>38</v>
      </c>
      <c r="E2732" t="s">
        <v>1538</v>
      </c>
      <c r="F2732" t="s">
        <v>8629</v>
      </c>
      <c r="G2732" s="17" t="s">
        <v>4561</v>
      </c>
      <c r="H2732" t="s">
        <v>784</v>
      </c>
      <c r="I2732" t="s">
        <v>43</v>
      </c>
      <c r="J2732" t="s">
        <v>8</v>
      </c>
      <c r="K2732" t="s">
        <v>1541</v>
      </c>
      <c r="L2732" t="s">
        <v>1542</v>
      </c>
      <c r="M2732" t="s">
        <v>787</v>
      </c>
      <c r="N2732">
        <v>0</v>
      </c>
      <c r="O2732" t="s">
        <v>47</v>
      </c>
      <c r="P2732">
        <v>49</v>
      </c>
      <c r="Q2732" t="s">
        <v>82</v>
      </c>
      <c r="R2732" t="s">
        <v>1543</v>
      </c>
      <c r="S2732" t="s">
        <v>50</v>
      </c>
      <c r="T2732" t="s">
        <v>51</v>
      </c>
      <c r="U2732" t="s">
        <v>120</v>
      </c>
      <c r="V2732">
        <v>0.8</v>
      </c>
      <c r="W2732" s="1">
        <v>572.00000000000011</v>
      </c>
      <c r="X2732">
        <v>1</v>
      </c>
      <c r="Y2732">
        <v>2.33</v>
      </c>
      <c r="Z2732">
        <v>5</v>
      </c>
      <c r="AA2732">
        <v>0.46600000000000003</v>
      </c>
      <c r="AB2732" s="2">
        <v>0</v>
      </c>
      <c r="AC2732" s="1">
        <v>0</v>
      </c>
      <c r="AD2732" s="7">
        <v>43536</v>
      </c>
      <c r="AE2732" s="7">
        <v>43536</v>
      </c>
      <c r="AF2732">
        <v>0</v>
      </c>
      <c r="AG2732" t="s">
        <v>53</v>
      </c>
      <c r="AH2732" s="2">
        <v>0</v>
      </c>
      <c r="AI2732" s="1">
        <v>0</v>
      </c>
      <c r="AJ2732" s="1">
        <v>0</v>
      </c>
      <c r="AK2732" s="60" t="str">
        <f>+IF(Tabla1[[#This Row],[REQUEST_TY]]="SR MANTENIMIENTO CORRECTIVO", "EMERGENCIA", "OTROS")</f>
        <v>EMERGENCIA</v>
      </c>
      <c r="AL2732" s="6" t="str">
        <f>+_xlfn.IFS(Tabla1[[#This Row],[Veces obj]]&lt;=1,"0-1",Tabla1[[#This Row],[Veces obj]]&lt;=2,"1-2",Tabla1[[#This Row],[Veces obj]]&lt;=3,"2-3",TRUE,"&gt;3")</f>
        <v>0-1</v>
      </c>
      <c r="AM2732" s="60" t="str">
        <f>+_xlfn.IFS(MONTH(Tabla1[[#This Row],[MES]])&lt;=3,"Q1",MONTH(Tabla1[[#This Row],[MES]])&lt;=6,"Q2",MONTH(Tabla1[[#This Row],[MES]])&lt;=9,"Q3",TRUE,"Q4")</f>
        <v>Q1</v>
      </c>
      <c r="AN2732" s="15" t="str">
        <f>+IFERROR(VLOOKUP(Tabla1[[#This Row],[CUENTA]],CTAS[],2,0),"OTROS")</f>
        <v>OTROS</v>
      </c>
      <c r="AP2732" s="15" t="str">
        <f>+IFERROR(VLOOKUP(Tabla1[[#This Row],[EMPLEADO]],IS[],3,0),"OTROS")</f>
        <v>OTROS</v>
      </c>
      <c r="AQ2732" s="15" t="str">
        <f>+IFERROR(VLOOKUP(Tabla1[[#This Row],[EMPLEADO]],IS[[NÓMINA]:[INGENIERO]],2,0),"OTROS")</f>
        <v>OTROS</v>
      </c>
    </row>
    <row r="2733" spans="1:43" x14ac:dyDescent="0.25">
      <c r="A2733" t="s">
        <v>7477</v>
      </c>
      <c r="B2733">
        <v>1</v>
      </c>
      <c r="C2733" t="s">
        <v>8630</v>
      </c>
      <c r="D2733" t="s">
        <v>38</v>
      </c>
      <c r="E2733" t="s">
        <v>373</v>
      </c>
      <c r="F2733" t="s">
        <v>8631</v>
      </c>
      <c r="G2733" s="17" t="s">
        <v>7595</v>
      </c>
      <c r="H2733" t="s">
        <v>308</v>
      </c>
      <c r="I2733" t="s">
        <v>43</v>
      </c>
      <c r="J2733" t="s">
        <v>8</v>
      </c>
      <c r="K2733" t="s">
        <v>495</v>
      </c>
      <c r="L2733" t="s">
        <v>496</v>
      </c>
      <c r="M2733" t="s">
        <v>46</v>
      </c>
      <c r="N2733">
        <v>0</v>
      </c>
      <c r="O2733" t="s">
        <v>47</v>
      </c>
      <c r="P2733">
        <v>13</v>
      </c>
      <c r="Q2733" t="s">
        <v>194</v>
      </c>
      <c r="R2733" t="s">
        <v>153</v>
      </c>
      <c r="S2733" t="s">
        <v>50</v>
      </c>
      <c r="T2733" t="s">
        <v>51</v>
      </c>
      <c r="U2733" t="s">
        <v>444</v>
      </c>
      <c r="V2733">
        <v>0</v>
      </c>
      <c r="W2733" s="1">
        <v>0</v>
      </c>
      <c r="X2733">
        <v>1</v>
      </c>
      <c r="Y2733">
        <v>0.7</v>
      </c>
      <c r="Z2733">
        <v>5</v>
      </c>
      <c r="AA2733">
        <v>0.13999999999999999</v>
      </c>
      <c r="AB2733" s="2">
        <v>0</v>
      </c>
      <c r="AC2733" s="1">
        <v>0</v>
      </c>
      <c r="AD2733" s="7">
        <v>43536</v>
      </c>
      <c r="AE2733" s="7">
        <v>43536</v>
      </c>
      <c r="AF2733">
        <v>0</v>
      </c>
      <c r="AG2733" t="s">
        <v>53</v>
      </c>
      <c r="AH2733" s="2">
        <v>0</v>
      </c>
      <c r="AI2733" s="1">
        <v>0</v>
      </c>
      <c r="AJ2733" s="1">
        <v>0</v>
      </c>
      <c r="AK2733" s="60" t="str">
        <f>+IF(Tabla1[[#This Row],[REQUEST_TY]]="SR MANTENIMIENTO CORRECTIVO", "EMERGENCIA", "OTROS")</f>
        <v>EMERGENCIA</v>
      </c>
      <c r="AL2733" s="6" t="str">
        <f>+_xlfn.IFS(Tabla1[[#This Row],[Veces obj]]&lt;=1,"0-1",Tabla1[[#This Row],[Veces obj]]&lt;=2,"1-2",Tabla1[[#This Row],[Veces obj]]&lt;=3,"2-3",TRUE,"&gt;3")</f>
        <v>0-1</v>
      </c>
      <c r="AM2733" s="60" t="str">
        <f>+_xlfn.IFS(MONTH(Tabla1[[#This Row],[MES]])&lt;=3,"Q1",MONTH(Tabla1[[#This Row],[MES]])&lt;=6,"Q2",MONTH(Tabla1[[#This Row],[MES]])&lt;=9,"Q3",TRUE,"Q4")</f>
        <v>Q1</v>
      </c>
      <c r="AN2733" s="15" t="str">
        <f>+IFERROR(VLOOKUP(Tabla1[[#This Row],[CUENTA]],CTAS[],2,0),"OTROS")</f>
        <v>OTROS</v>
      </c>
      <c r="AP2733" s="15" t="str">
        <f>+IFERROR(VLOOKUP(Tabla1[[#This Row],[EMPLEADO]],IS[],3,0),"OTROS")</f>
        <v>OTROS</v>
      </c>
      <c r="AQ2733" s="15" t="str">
        <f>+IFERROR(VLOOKUP(Tabla1[[#This Row],[EMPLEADO]],IS[[NÓMINA]:[INGENIERO]],2,0),"OTROS")</f>
        <v>OTROS</v>
      </c>
    </row>
    <row r="2734" spans="1:43" x14ac:dyDescent="0.25">
      <c r="A2734" t="s">
        <v>7477</v>
      </c>
      <c r="B2734">
        <v>1</v>
      </c>
      <c r="C2734" t="s">
        <v>8632</v>
      </c>
      <c r="D2734" t="s">
        <v>38</v>
      </c>
      <c r="E2734" t="s">
        <v>39</v>
      </c>
      <c r="F2734" t="s">
        <v>8633</v>
      </c>
      <c r="G2734" s="17" t="s">
        <v>8634</v>
      </c>
      <c r="H2734" t="s">
        <v>79</v>
      </c>
      <c r="I2734" t="s">
        <v>43</v>
      </c>
      <c r="J2734" t="s">
        <v>8</v>
      </c>
      <c r="K2734" t="s">
        <v>117</v>
      </c>
      <c r="L2734" t="s">
        <v>8635</v>
      </c>
      <c r="M2734" t="s">
        <v>8636</v>
      </c>
      <c r="N2734">
        <v>0</v>
      </c>
      <c r="O2734" t="s">
        <v>47</v>
      </c>
      <c r="P2734">
        <v>111</v>
      </c>
      <c r="Q2734" t="s">
        <v>48</v>
      </c>
      <c r="R2734" t="s">
        <v>49</v>
      </c>
      <c r="S2734" t="s">
        <v>50</v>
      </c>
      <c r="T2734" t="s">
        <v>208</v>
      </c>
      <c r="U2734" t="s">
        <v>52</v>
      </c>
      <c r="V2734">
        <v>1.05</v>
      </c>
      <c r="W2734" s="1">
        <v>750.75000000000011</v>
      </c>
      <c r="X2734">
        <v>1</v>
      </c>
      <c r="Y2734">
        <v>3.15</v>
      </c>
      <c r="Z2734">
        <v>9</v>
      </c>
      <c r="AA2734">
        <v>0.35</v>
      </c>
      <c r="AB2734" s="2">
        <v>0</v>
      </c>
      <c r="AC2734" s="1">
        <v>0</v>
      </c>
      <c r="AD2734" s="7">
        <v>43536</v>
      </c>
      <c r="AE2734" s="7">
        <v>43536</v>
      </c>
      <c r="AF2734">
        <v>0</v>
      </c>
      <c r="AG2734" t="s">
        <v>53</v>
      </c>
      <c r="AH2734" s="2">
        <v>0</v>
      </c>
      <c r="AI2734" s="1">
        <v>0</v>
      </c>
      <c r="AJ2734" s="1">
        <v>0</v>
      </c>
      <c r="AK2734" s="60" t="str">
        <f>+IF(Tabla1[[#This Row],[REQUEST_TY]]="SR MANTENIMIENTO CORRECTIVO", "EMERGENCIA", "OTROS")</f>
        <v>EMERGENCIA</v>
      </c>
      <c r="AL2734" s="6" t="str">
        <f>+_xlfn.IFS(Tabla1[[#This Row],[Veces obj]]&lt;=1,"0-1",Tabla1[[#This Row],[Veces obj]]&lt;=2,"1-2",Tabla1[[#This Row],[Veces obj]]&lt;=3,"2-3",TRUE,"&gt;3")</f>
        <v>0-1</v>
      </c>
      <c r="AM2734" s="60" t="str">
        <f>+_xlfn.IFS(MONTH(Tabla1[[#This Row],[MES]])&lt;=3,"Q1",MONTH(Tabla1[[#This Row],[MES]])&lt;=6,"Q2",MONTH(Tabla1[[#This Row],[MES]])&lt;=9,"Q3",TRUE,"Q4")</f>
        <v>Q1</v>
      </c>
      <c r="AN2734" s="15" t="str">
        <f>+IFERROR(VLOOKUP(Tabla1[[#This Row],[CUENTA]],CTAS[],2,0),"OTROS")</f>
        <v>OTROS</v>
      </c>
      <c r="AP2734" s="15" t="str">
        <f>+IFERROR(VLOOKUP(Tabla1[[#This Row],[EMPLEADO]],IS[],3,0),"OTROS")</f>
        <v>OTROS</v>
      </c>
      <c r="AQ2734" s="15" t="str">
        <f>+IFERROR(VLOOKUP(Tabla1[[#This Row],[EMPLEADO]],IS[[NÓMINA]:[INGENIERO]],2,0),"OTROS")</f>
        <v>OTROS</v>
      </c>
    </row>
    <row r="2735" spans="1:43" x14ac:dyDescent="0.25">
      <c r="A2735" t="s">
        <v>7477</v>
      </c>
      <c r="B2735">
        <v>1</v>
      </c>
      <c r="C2735" t="s">
        <v>8637</v>
      </c>
      <c r="D2735" t="s">
        <v>38</v>
      </c>
      <c r="E2735" t="s">
        <v>133</v>
      </c>
      <c r="F2735" t="s">
        <v>8638</v>
      </c>
      <c r="G2735" s="17" t="s">
        <v>862</v>
      </c>
      <c r="H2735" t="s">
        <v>253</v>
      </c>
      <c r="I2735" t="s">
        <v>43</v>
      </c>
      <c r="J2735" t="s">
        <v>8</v>
      </c>
      <c r="K2735" t="s">
        <v>59</v>
      </c>
      <c r="L2735" t="s">
        <v>863</v>
      </c>
      <c r="M2735" t="s">
        <v>358</v>
      </c>
      <c r="N2735">
        <v>0</v>
      </c>
      <c r="O2735" t="s">
        <v>47</v>
      </c>
      <c r="P2735">
        <v>7</v>
      </c>
      <c r="Q2735" t="s">
        <v>194</v>
      </c>
      <c r="R2735" t="s">
        <v>138</v>
      </c>
      <c r="S2735" t="s">
        <v>139</v>
      </c>
      <c r="T2735" t="s">
        <v>51</v>
      </c>
      <c r="U2735" t="s">
        <v>224</v>
      </c>
      <c r="V2735">
        <v>0.8</v>
      </c>
      <c r="W2735" s="1">
        <v>1258.4000000000003</v>
      </c>
      <c r="X2735">
        <v>1</v>
      </c>
      <c r="Y2735">
        <v>0.34</v>
      </c>
      <c r="Z2735">
        <v>4</v>
      </c>
      <c r="AA2735">
        <v>8.5000000000000006E-2</v>
      </c>
      <c r="AB2735" s="2">
        <v>0</v>
      </c>
      <c r="AC2735" s="1">
        <v>0</v>
      </c>
      <c r="AD2735" s="7">
        <v>43539</v>
      </c>
      <c r="AE2735" s="7">
        <v>43539</v>
      </c>
      <c r="AF2735">
        <v>0</v>
      </c>
      <c r="AG2735" t="s">
        <v>53</v>
      </c>
      <c r="AH2735" s="2">
        <v>0</v>
      </c>
      <c r="AI2735" s="1">
        <v>0</v>
      </c>
      <c r="AJ2735" s="1">
        <v>0</v>
      </c>
      <c r="AK2735" s="60" t="str">
        <f>+IF(Tabla1[[#This Row],[REQUEST_TY]]="SR MANTENIMIENTO CORRECTIVO", "EMERGENCIA", "OTROS")</f>
        <v>EMERGENCIA</v>
      </c>
      <c r="AL2735" s="6" t="str">
        <f>+_xlfn.IFS(Tabla1[[#This Row],[Veces obj]]&lt;=1,"0-1",Tabla1[[#This Row],[Veces obj]]&lt;=2,"1-2",Tabla1[[#This Row],[Veces obj]]&lt;=3,"2-3",TRUE,"&gt;3")</f>
        <v>0-1</v>
      </c>
      <c r="AM2735" s="60" t="str">
        <f>+_xlfn.IFS(MONTH(Tabla1[[#This Row],[MES]])&lt;=3,"Q1",MONTH(Tabla1[[#This Row],[MES]])&lt;=6,"Q2",MONTH(Tabla1[[#This Row],[MES]])&lt;=9,"Q3",TRUE,"Q4")</f>
        <v>Q1</v>
      </c>
      <c r="AN2735" s="15" t="str">
        <f>+IFERROR(VLOOKUP(Tabla1[[#This Row],[CUENTA]],CTAS[],2,0),"OTROS")</f>
        <v>OTROS</v>
      </c>
      <c r="AP2735" s="15" t="str">
        <f>+IFERROR(VLOOKUP(Tabla1[[#This Row],[EMPLEADO]],IS[],3,0),"OTROS")</f>
        <v>OTROS</v>
      </c>
      <c r="AQ2735" s="15" t="str">
        <f>+IFERROR(VLOOKUP(Tabla1[[#This Row],[EMPLEADO]],IS[[NÓMINA]:[INGENIERO]],2,0),"OTROS")</f>
        <v>OTROS</v>
      </c>
    </row>
    <row r="2736" spans="1:43" x14ac:dyDescent="0.25">
      <c r="A2736" t="s">
        <v>7477</v>
      </c>
      <c r="B2736">
        <v>1</v>
      </c>
      <c r="C2736" t="s">
        <v>8639</v>
      </c>
      <c r="D2736" t="s">
        <v>38</v>
      </c>
      <c r="E2736" t="s">
        <v>133</v>
      </c>
      <c r="F2736" t="s">
        <v>8640</v>
      </c>
      <c r="G2736" s="17" t="s">
        <v>8056</v>
      </c>
      <c r="H2736" t="s">
        <v>253</v>
      </c>
      <c r="I2736" t="s">
        <v>43</v>
      </c>
      <c r="J2736" t="s">
        <v>8</v>
      </c>
      <c r="K2736" t="s">
        <v>59</v>
      </c>
      <c r="L2736" t="s">
        <v>863</v>
      </c>
      <c r="M2736" t="s">
        <v>358</v>
      </c>
      <c r="N2736">
        <v>0</v>
      </c>
      <c r="O2736" t="s">
        <v>47</v>
      </c>
      <c r="P2736">
        <v>7</v>
      </c>
      <c r="Q2736" t="s">
        <v>194</v>
      </c>
      <c r="R2736" t="s">
        <v>138</v>
      </c>
      <c r="S2736" t="s">
        <v>139</v>
      </c>
      <c r="T2736" t="s">
        <v>51</v>
      </c>
      <c r="U2736" t="s">
        <v>224</v>
      </c>
      <c r="V2736">
        <v>0.8</v>
      </c>
      <c r="W2736" s="1">
        <v>1258.4000000000003</v>
      </c>
      <c r="X2736">
        <v>1</v>
      </c>
      <c r="Y2736">
        <v>0.85</v>
      </c>
      <c r="Z2736">
        <v>4</v>
      </c>
      <c r="AA2736">
        <v>0.21249999999999999</v>
      </c>
      <c r="AB2736" s="2">
        <v>0</v>
      </c>
      <c r="AC2736" s="1">
        <v>0</v>
      </c>
      <c r="AD2736" s="7">
        <v>43538</v>
      </c>
      <c r="AE2736" s="7">
        <v>43539</v>
      </c>
      <c r="AF2736">
        <v>1</v>
      </c>
      <c r="AG2736" t="s">
        <v>53</v>
      </c>
      <c r="AH2736" s="2">
        <v>0</v>
      </c>
      <c r="AI2736" s="1">
        <v>0</v>
      </c>
      <c r="AJ2736" s="1">
        <v>0</v>
      </c>
      <c r="AK2736" s="60" t="str">
        <f>+IF(Tabla1[[#This Row],[REQUEST_TY]]="SR MANTENIMIENTO CORRECTIVO", "EMERGENCIA", "OTROS")</f>
        <v>EMERGENCIA</v>
      </c>
      <c r="AL2736" s="6" t="str">
        <f>+_xlfn.IFS(Tabla1[[#This Row],[Veces obj]]&lt;=1,"0-1",Tabla1[[#This Row],[Veces obj]]&lt;=2,"1-2",Tabla1[[#This Row],[Veces obj]]&lt;=3,"2-3",TRUE,"&gt;3")</f>
        <v>0-1</v>
      </c>
      <c r="AM2736" s="60" t="str">
        <f>+_xlfn.IFS(MONTH(Tabla1[[#This Row],[MES]])&lt;=3,"Q1",MONTH(Tabla1[[#This Row],[MES]])&lt;=6,"Q2",MONTH(Tabla1[[#This Row],[MES]])&lt;=9,"Q3",TRUE,"Q4")</f>
        <v>Q1</v>
      </c>
      <c r="AN2736" s="15" t="str">
        <f>+IFERROR(VLOOKUP(Tabla1[[#This Row],[CUENTA]],CTAS[],2,0),"OTROS")</f>
        <v>OTROS</v>
      </c>
      <c r="AP2736" s="15" t="str">
        <f>+IFERROR(VLOOKUP(Tabla1[[#This Row],[EMPLEADO]],IS[],3,0),"OTROS")</f>
        <v>OTROS</v>
      </c>
      <c r="AQ2736" s="15" t="str">
        <f>+IFERROR(VLOOKUP(Tabla1[[#This Row],[EMPLEADO]],IS[[NÓMINA]:[INGENIERO]],2,0),"OTROS")</f>
        <v>OTROS</v>
      </c>
    </row>
    <row r="2737" spans="1:43" x14ac:dyDescent="0.25">
      <c r="A2737" t="s">
        <v>7477</v>
      </c>
      <c r="B2737">
        <v>1</v>
      </c>
      <c r="C2737" t="s">
        <v>8641</v>
      </c>
      <c r="D2737" t="s">
        <v>38</v>
      </c>
      <c r="E2737" t="s">
        <v>133</v>
      </c>
      <c r="F2737" t="s">
        <v>8642</v>
      </c>
      <c r="G2737" s="17" t="s">
        <v>2799</v>
      </c>
      <c r="H2737" t="s">
        <v>1572</v>
      </c>
      <c r="I2737" t="s">
        <v>43</v>
      </c>
      <c r="J2737" t="s">
        <v>8</v>
      </c>
      <c r="K2737" t="s">
        <v>59</v>
      </c>
      <c r="L2737" t="s">
        <v>2800</v>
      </c>
      <c r="M2737" t="s">
        <v>1707</v>
      </c>
      <c r="N2737">
        <v>0</v>
      </c>
      <c r="O2737" t="s">
        <v>47</v>
      </c>
      <c r="P2737">
        <v>18</v>
      </c>
      <c r="Q2737" t="s">
        <v>62</v>
      </c>
      <c r="R2737" t="s">
        <v>138</v>
      </c>
      <c r="S2737" t="s">
        <v>139</v>
      </c>
      <c r="T2737" t="s">
        <v>51</v>
      </c>
      <c r="U2737" t="s">
        <v>262</v>
      </c>
      <c r="V2737">
        <v>1.05</v>
      </c>
      <c r="W2737" s="1">
        <v>1651.6500000000003</v>
      </c>
      <c r="X2737">
        <v>1</v>
      </c>
      <c r="Y2737">
        <v>2.5</v>
      </c>
      <c r="Z2737">
        <v>4</v>
      </c>
      <c r="AA2737">
        <v>0.625</v>
      </c>
      <c r="AB2737" s="2">
        <v>0</v>
      </c>
      <c r="AC2737" s="1">
        <v>0</v>
      </c>
      <c r="AD2737" s="7">
        <v>43550</v>
      </c>
      <c r="AE2737" s="7">
        <v>43551</v>
      </c>
      <c r="AF2737">
        <v>1</v>
      </c>
      <c r="AG2737" t="s">
        <v>53</v>
      </c>
      <c r="AH2737" s="2">
        <v>0</v>
      </c>
      <c r="AI2737" s="1">
        <v>0</v>
      </c>
      <c r="AJ2737" s="1">
        <v>0</v>
      </c>
      <c r="AK2737" s="60" t="str">
        <f>+IF(Tabla1[[#This Row],[REQUEST_TY]]="SR MANTENIMIENTO CORRECTIVO", "EMERGENCIA", "OTROS")</f>
        <v>EMERGENCIA</v>
      </c>
      <c r="AL2737" s="6" t="str">
        <f>+_xlfn.IFS(Tabla1[[#This Row],[Veces obj]]&lt;=1,"0-1",Tabla1[[#This Row],[Veces obj]]&lt;=2,"1-2",Tabla1[[#This Row],[Veces obj]]&lt;=3,"2-3",TRUE,"&gt;3")</f>
        <v>0-1</v>
      </c>
      <c r="AM2737" s="60" t="str">
        <f>+_xlfn.IFS(MONTH(Tabla1[[#This Row],[MES]])&lt;=3,"Q1",MONTH(Tabla1[[#This Row],[MES]])&lt;=6,"Q2",MONTH(Tabla1[[#This Row],[MES]])&lt;=9,"Q3",TRUE,"Q4")</f>
        <v>Q1</v>
      </c>
      <c r="AN2737" s="15" t="str">
        <f>+IFERROR(VLOOKUP(Tabla1[[#This Row],[CUENTA]],CTAS[],2,0),"OTROS")</f>
        <v>OTROS</v>
      </c>
      <c r="AP2737" s="15" t="str">
        <f>+IFERROR(VLOOKUP(Tabla1[[#This Row],[EMPLEADO]],IS[],3,0),"OTROS")</f>
        <v>OTROS</v>
      </c>
      <c r="AQ2737" s="15" t="str">
        <f>+IFERROR(VLOOKUP(Tabla1[[#This Row],[EMPLEADO]],IS[[NÓMINA]:[INGENIERO]],2,0),"OTROS")</f>
        <v>OTROS</v>
      </c>
    </row>
    <row r="2738" spans="1:43" x14ac:dyDescent="0.25">
      <c r="A2738" t="s">
        <v>7477</v>
      </c>
      <c r="B2738">
        <v>1</v>
      </c>
      <c r="C2738" t="s">
        <v>8643</v>
      </c>
      <c r="D2738" t="s">
        <v>38</v>
      </c>
      <c r="E2738" t="s">
        <v>133</v>
      </c>
      <c r="F2738" t="s">
        <v>8644</v>
      </c>
      <c r="G2738" s="17" t="s">
        <v>1351</v>
      </c>
      <c r="H2738" t="s">
        <v>253</v>
      </c>
      <c r="I2738" t="s">
        <v>43</v>
      </c>
      <c r="J2738" t="s">
        <v>8</v>
      </c>
      <c r="K2738" t="s">
        <v>59</v>
      </c>
      <c r="L2738" t="s">
        <v>863</v>
      </c>
      <c r="M2738" t="s">
        <v>358</v>
      </c>
      <c r="N2738">
        <v>0</v>
      </c>
      <c r="O2738" t="s">
        <v>47</v>
      </c>
      <c r="P2738">
        <v>7</v>
      </c>
      <c r="Q2738" t="s">
        <v>194</v>
      </c>
      <c r="R2738" t="s">
        <v>138</v>
      </c>
      <c r="S2738" t="s">
        <v>139</v>
      </c>
      <c r="T2738" t="s">
        <v>51</v>
      </c>
      <c r="U2738" t="s">
        <v>224</v>
      </c>
      <c r="V2738">
        <v>0.8</v>
      </c>
      <c r="W2738" s="1">
        <v>1258.4000000000003</v>
      </c>
      <c r="X2738">
        <v>1</v>
      </c>
      <c r="Y2738">
        <v>0</v>
      </c>
      <c r="Z2738">
        <v>4</v>
      </c>
      <c r="AA2738">
        <v>0</v>
      </c>
      <c r="AB2738" s="2">
        <v>0</v>
      </c>
      <c r="AC2738" s="1">
        <v>0</v>
      </c>
      <c r="AD2738" s="7">
        <v>43537</v>
      </c>
      <c r="AE2738" s="7">
        <v>43538</v>
      </c>
      <c r="AF2738">
        <v>1</v>
      </c>
      <c r="AG2738" t="s">
        <v>53</v>
      </c>
      <c r="AH2738" s="2">
        <v>0</v>
      </c>
      <c r="AI2738" s="1">
        <v>0</v>
      </c>
      <c r="AJ2738" s="1">
        <v>0</v>
      </c>
      <c r="AK2738" s="60" t="str">
        <f>+IF(Tabla1[[#This Row],[REQUEST_TY]]="SR MANTENIMIENTO CORRECTIVO", "EMERGENCIA", "OTROS")</f>
        <v>EMERGENCIA</v>
      </c>
      <c r="AL2738" s="6" t="str">
        <f>+_xlfn.IFS(Tabla1[[#This Row],[Veces obj]]&lt;=1,"0-1",Tabla1[[#This Row],[Veces obj]]&lt;=2,"1-2",Tabla1[[#This Row],[Veces obj]]&lt;=3,"2-3",TRUE,"&gt;3")</f>
        <v>0-1</v>
      </c>
      <c r="AM2738" s="60" t="str">
        <f>+_xlfn.IFS(MONTH(Tabla1[[#This Row],[MES]])&lt;=3,"Q1",MONTH(Tabla1[[#This Row],[MES]])&lt;=6,"Q2",MONTH(Tabla1[[#This Row],[MES]])&lt;=9,"Q3",TRUE,"Q4")</f>
        <v>Q1</v>
      </c>
      <c r="AN2738" s="15" t="str">
        <f>+IFERROR(VLOOKUP(Tabla1[[#This Row],[CUENTA]],CTAS[],2,0),"OTROS")</f>
        <v>OTROS</v>
      </c>
      <c r="AP2738" s="15" t="str">
        <f>+IFERROR(VLOOKUP(Tabla1[[#This Row],[EMPLEADO]],IS[],3,0),"OTROS")</f>
        <v>OTROS</v>
      </c>
      <c r="AQ2738" s="15" t="str">
        <f>+IFERROR(VLOOKUP(Tabla1[[#This Row],[EMPLEADO]],IS[[NÓMINA]:[INGENIERO]],2,0),"OTROS")</f>
        <v>OTROS</v>
      </c>
    </row>
    <row r="2739" spans="1:43" x14ac:dyDescent="0.25">
      <c r="A2739" t="s">
        <v>7477</v>
      </c>
      <c r="B2739">
        <v>1</v>
      </c>
      <c r="C2739" t="s">
        <v>8645</v>
      </c>
      <c r="D2739" t="s">
        <v>38</v>
      </c>
      <c r="E2739" t="s">
        <v>133</v>
      </c>
      <c r="F2739" t="s">
        <v>8646</v>
      </c>
      <c r="G2739" s="17" t="s">
        <v>8647</v>
      </c>
      <c r="H2739" t="s">
        <v>1572</v>
      </c>
      <c r="I2739" t="s">
        <v>43</v>
      </c>
      <c r="J2739" t="s">
        <v>8</v>
      </c>
      <c r="K2739" t="s">
        <v>59</v>
      </c>
      <c r="L2739" t="s">
        <v>2800</v>
      </c>
      <c r="M2739" t="s">
        <v>1707</v>
      </c>
      <c r="N2739">
        <v>0</v>
      </c>
      <c r="O2739" t="s">
        <v>47</v>
      </c>
      <c r="P2739">
        <v>76</v>
      </c>
      <c r="Q2739" t="s">
        <v>48</v>
      </c>
      <c r="R2739" t="s">
        <v>138</v>
      </c>
      <c r="S2739" t="s">
        <v>139</v>
      </c>
      <c r="T2739" t="s">
        <v>51</v>
      </c>
      <c r="U2739" t="s">
        <v>353</v>
      </c>
      <c r="V2739">
        <v>1.1499999999999999</v>
      </c>
      <c r="W2739" s="1">
        <v>1808.95</v>
      </c>
      <c r="X2739">
        <v>1</v>
      </c>
      <c r="Y2739">
        <v>3.93</v>
      </c>
      <c r="Z2739">
        <v>4</v>
      </c>
      <c r="AA2739">
        <v>0.98250000000000004</v>
      </c>
      <c r="AB2739" s="2">
        <v>0</v>
      </c>
      <c r="AC2739" s="1">
        <v>0</v>
      </c>
      <c r="AD2739" s="7">
        <v>43536</v>
      </c>
      <c r="AE2739" s="7">
        <v>43537</v>
      </c>
      <c r="AF2739">
        <v>1</v>
      </c>
      <c r="AG2739" t="s">
        <v>53</v>
      </c>
      <c r="AH2739" s="2">
        <v>0</v>
      </c>
      <c r="AI2739" s="1">
        <v>0</v>
      </c>
      <c r="AJ2739" s="1">
        <v>0</v>
      </c>
      <c r="AK2739" s="60" t="str">
        <f>+IF(Tabla1[[#This Row],[REQUEST_TY]]="SR MANTENIMIENTO CORRECTIVO", "EMERGENCIA", "OTROS")</f>
        <v>EMERGENCIA</v>
      </c>
      <c r="AL2739" s="6" t="str">
        <f>+_xlfn.IFS(Tabla1[[#This Row],[Veces obj]]&lt;=1,"0-1",Tabla1[[#This Row],[Veces obj]]&lt;=2,"1-2",Tabla1[[#This Row],[Veces obj]]&lt;=3,"2-3",TRUE,"&gt;3")</f>
        <v>0-1</v>
      </c>
      <c r="AM2739" s="60" t="str">
        <f>+_xlfn.IFS(MONTH(Tabla1[[#This Row],[MES]])&lt;=3,"Q1",MONTH(Tabla1[[#This Row],[MES]])&lt;=6,"Q2",MONTH(Tabla1[[#This Row],[MES]])&lt;=9,"Q3",TRUE,"Q4")</f>
        <v>Q1</v>
      </c>
      <c r="AN2739" s="15" t="str">
        <f>+IFERROR(VLOOKUP(Tabla1[[#This Row],[CUENTA]],CTAS[],2,0),"OTROS")</f>
        <v>OTROS</v>
      </c>
      <c r="AP2739" s="15" t="str">
        <f>+IFERROR(VLOOKUP(Tabla1[[#This Row],[EMPLEADO]],IS[],3,0),"OTROS")</f>
        <v>OTROS</v>
      </c>
      <c r="AQ2739" s="15" t="str">
        <f>+IFERROR(VLOOKUP(Tabla1[[#This Row],[EMPLEADO]],IS[[NÓMINA]:[INGENIERO]],2,0),"OTROS")</f>
        <v>OTROS</v>
      </c>
    </row>
    <row r="2740" spans="1:43" x14ac:dyDescent="0.25">
      <c r="A2740" t="s">
        <v>7477</v>
      </c>
      <c r="B2740">
        <v>1</v>
      </c>
      <c r="C2740" t="s">
        <v>8648</v>
      </c>
      <c r="D2740" t="s">
        <v>38</v>
      </c>
      <c r="E2740" t="s">
        <v>332</v>
      </c>
      <c r="F2740" t="s">
        <v>8649</v>
      </c>
      <c r="G2740" s="17" t="s">
        <v>2402</v>
      </c>
      <c r="H2740" t="s">
        <v>253</v>
      </c>
      <c r="I2740" t="s">
        <v>43</v>
      </c>
      <c r="J2740" t="s">
        <v>8</v>
      </c>
      <c r="K2740" t="s">
        <v>59</v>
      </c>
      <c r="L2740" t="s">
        <v>863</v>
      </c>
      <c r="M2740" t="s">
        <v>358</v>
      </c>
      <c r="N2740">
        <v>0</v>
      </c>
      <c r="O2740" t="s">
        <v>47</v>
      </c>
      <c r="P2740">
        <v>48</v>
      </c>
      <c r="Q2740" t="s">
        <v>82</v>
      </c>
      <c r="R2740" t="s">
        <v>317</v>
      </c>
      <c r="S2740" t="s">
        <v>318</v>
      </c>
      <c r="T2740" t="s">
        <v>51</v>
      </c>
      <c r="U2740" t="s">
        <v>140</v>
      </c>
      <c r="V2740">
        <v>1.1000000000000001</v>
      </c>
      <c r="W2740" s="1">
        <v>1730.3000000000004</v>
      </c>
      <c r="X2740">
        <v>1</v>
      </c>
      <c r="Y2740">
        <v>1.1499999999999999</v>
      </c>
      <c r="Z2740">
        <v>4</v>
      </c>
      <c r="AA2740">
        <v>0.28749999999999998</v>
      </c>
      <c r="AB2740" s="2">
        <v>0</v>
      </c>
      <c r="AC2740" s="1">
        <v>0</v>
      </c>
      <c r="AD2740" s="7">
        <v>43539</v>
      </c>
      <c r="AE2740" s="7">
        <v>43539</v>
      </c>
      <c r="AF2740">
        <v>0</v>
      </c>
      <c r="AG2740" t="s">
        <v>53</v>
      </c>
      <c r="AH2740" s="2">
        <v>0</v>
      </c>
      <c r="AI2740" s="1">
        <v>0</v>
      </c>
      <c r="AJ2740" s="1">
        <v>0</v>
      </c>
      <c r="AK2740" s="60" t="str">
        <f>+IF(Tabla1[[#This Row],[REQUEST_TY]]="SR MANTENIMIENTO CORRECTIVO", "EMERGENCIA", "OTROS")</f>
        <v>EMERGENCIA</v>
      </c>
      <c r="AL2740" s="6" t="str">
        <f>+_xlfn.IFS(Tabla1[[#This Row],[Veces obj]]&lt;=1,"0-1",Tabla1[[#This Row],[Veces obj]]&lt;=2,"1-2",Tabla1[[#This Row],[Veces obj]]&lt;=3,"2-3",TRUE,"&gt;3")</f>
        <v>0-1</v>
      </c>
      <c r="AM2740" s="60" t="str">
        <f>+_xlfn.IFS(MONTH(Tabla1[[#This Row],[MES]])&lt;=3,"Q1",MONTH(Tabla1[[#This Row],[MES]])&lt;=6,"Q2",MONTH(Tabla1[[#This Row],[MES]])&lt;=9,"Q3",TRUE,"Q4")</f>
        <v>Q1</v>
      </c>
      <c r="AN2740" s="15" t="str">
        <f>+IFERROR(VLOOKUP(Tabla1[[#This Row],[CUENTA]],CTAS[],2,0),"OTROS")</f>
        <v>OTROS</v>
      </c>
      <c r="AP2740" s="15" t="str">
        <f>+IFERROR(VLOOKUP(Tabla1[[#This Row],[EMPLEADO]],IS[],3,0),"OTROS")</f>
        <v>OTROS</v>
      </c>
      <c r="AQ2740" s="15" t="str">
        <f>+IFERROR(VLOOKUP(Tabla1[[#This Row],[EMPLEADO]],IS[[NÓMINA]:[INGENIERO]],2,0),"OTROS")</f>
        <v>OTROS</v>
      </c>
    </row>
    <row r="2741" spans="1:43" x14ac:dyDescent="0.25">
      <c r="A2741" t="s">
        <v>7477</v>
      </c>
      <c r="B2741">
        <v>1</v>
      </c>
      <c r="C2741" t="s">
        <v>8650</v>
      </c>
      <c r="D2741" t="s">
        <v>38</v>
      </c>
      <c r="E2741" t="s">
        <v>133</v>
      </c>
      <c r="F2741" t="s">
        <v>8651</v>
      </c>
      <c r="G2741" s="17" t="s">
        <v>2589</v>
      </c>
      <c r="H2741" t="s">
        <v>213</v>
      </c>
      <c r="I2741" t="s">
        <v>43</v>
      </c>
      <c r="J2741" t="s">
        <v>8</v>
      </c>
      <c r="K2741" t="s">
        <v>59</v>
      </c>
      <c r="L2741" t="s">
        <v>1807</v>
      </c>
      <c r="M2741" t="s">
        <v>1808</v>
      </c>
      <c r="N2741">
        <v>0</v>
      </c>
      <c r="O2741" t="s">
        <v>47</v>
      </c>
      <c r="P2741">
        <v>34</v>
      </c>
      <c r="Q2741" t="s">
        <v>82</v>
      </c>
      <c r="R2741" t="s">
        <v>138</v>
      </c>
      <c r="S2741" t="s">
        <v>139</v>
      </c>
      <c r="T2741" t="s">
        <v>51</v>
      </c>
      <c r="U2741" t="s">
        <v>140</v>
      </c>
      <c r="V2741">
        <v>1.1000000000000001</v>
      </c>
      <c r="W2741" s="1">
        <v>1730.3000000000004</v>
      </c>
      <c r="X2741">
        <v>1</v>
      </c>
      <c r="Y2741">
        <v>1.27</v>
      </c>
      <c r="Z2741">
        <v>4</v>
      </c>
      <c r="AA2741">
        <v>0.3175</v>
      </c>
      <c r="AB2741" s="2">
        <v>0</v>
      </c>
      <c r="AC2741" s="1">
        <v>0</v>
      </c>
      <c r="AD2741" s="7">
        <v>43539</v>
      </c>
      <c r="AE2741" s="7">
        <v>43539</v>
      </c>
      <c r="AF2741">
        <v>0</v>
      </c>
      <c r="AG2741" t="s">
        <v>53</v>
      </c>
      <c r="AH2741" s="2">
        <v>0</v>
      </c>
      <c r="AI2741" s="1">
        <v>0</v>
      </c>
      <c r="AJ2741" s="1">
        <v>0</v>
      </c>
      <c r="AK2741" s="60" t="str">
        <f>+IF(Tabla1[[#This Row],[REQUEST_TY]]="SR MANTENIMIENTO CORRECTIVO", "EMERGENCIA", "OTROS")</f>
        <v>EMERGENCIA</v>
      </c>
      <c r="AL2741" s="6" t="str">
        <f>+_xlfn.IFS(Tabla1[[#This Row],[Veces obj]]&lt;=1,"0-1",Tabla1[[#This Row],[Veces obj]]&lt;=2,"1-2",Tabla1[[#This Row],[Veces obj]]&lt;=3,"2-3",TRUE,"&gt;3")</f>
        <v>0-1</v>
      </c>
      <c r="AM2741" s="60" t="str">
        <f>+_xlfn.IFS(MONTH(Tabla1[[#This Row],[MES]])&lt;=3,"Q1",MONTH(Tabla1[[#This Row],[MES]])&lt;=6,"Q2",MONTH(Tabla1[[#This Row],[MES]])&lt;=9,"Q3",TRUE,"Q4")</f>
        <v>Q1</v>
      </c>
      <c r="AN2741" s="15" t="str">
        <f>+IFERROR(VLOOKUP(Tabla1[[#This Row],[CUENTA]],CTAS[],2,0),"OTROS")</f>
        <v>OTROS</v>
      </c>
      <c r="AP2741" s="15" t="str">
        <f>+IFERROR(VLOOKUP(Tabla1[[#This Row],[EMPLEADO]],IS[],3,0),"OTROS")</f>
        <v>OTROS</v>
      </c>
      <c r="AQ2741" s="15" t="str">
        <f>+IFERROR(VLOOKUP(Tabla1[[#This Row],[EMPLEADO]],IS[[NÓMINA]:[INGENIERO]],2,0),"OTROS")</f>
        <v>OTROS</v>
      </c>
    </row>
    <row r="2742" spans="1:43" x14ac:dyDescent="0.25">
      <c r="A2742" t="s">
        <v>7477</v>
      </c>
      <c r="B2742">
        <v>1</v>
      </c>
      <c r="C2742" t="s">
        <v>8652</v>
      </c>
      <c r="D2742" t="s">
        <v>38</v>
      </c>
      <c r="E2742" t="s">
        <v>5605</v>
      </c>
      <c r="F2742" t="s">
        <v>8653</v>
      </c>
      <c r="G2742" s="17" t="s">
        <v>8654</v>
      </c>
      <c r="H2742" t="s">
        <v>213</v>
      </c>
      <c r="I2742" t="s">
        <v>43</v>
      </c>
      <c r="J2742" t="s">
        <v>8</v>
      </c>
      <c r="K2742" t="s">
        <v>1296</v>
      </c>
      <c r="L2742" t="s">
        <v>1800</v>
      </c>
      <c r="M2742" t="s">
        <v>1298</v>
      </c>
      <c r="N2742">
        <v>0</v>
      </c>
      <c r="O2742" t="s">
        <v>47</v>
      </c>
      <c r="P2742">
        <v>306</v>
      </c>
      <c r="Q2742" t="s">
        <v>48</v>
      </c>
      <c r="R2742" t="s">
        <v>153</v>
      </c>
      <c r="S2742" t="s">
        <v>50</v>
      </c>
      <c r="T2742" t="s">
        <v>51</v>
      </c>
      <c r="U2742" t="s">
        <v>52</v>
      </c>
      <c r="V2742">
        <v>1.05</v>
      </c>
      <c r="W2742" s="1">
        <v>750.75000000000011</v>
      </c>
      <c r="X2742">
        <v>1</v>
      </c>
      <c r="Y2742">
        <v>1.23</v>
      </c>
      <c r="Z2742">
        <v>5</v>
      </c>
      <c r="AA2742">
        <v>0.246</v>
      </c>
      <c r="AB2742" s="2">
        <v>0</v>
      </c>
      <c r="AC2742" s="1">
        <v>0</v>
      </c>
      <c r="AD2742" s="7">
        <v>43539</v>
      </c>
      <c r="AE2742" s="7">
        <v>43539</v>
      </c>
      <c r="AF2742">
        <v>0</v>
      </c>
      <c r="AG2742" t="s">
        <v>53</v>
      </c>
      <c r="AH2742" s="2">
        <v>0</v>
      </c>
      <c r="AI2742" s="1">
        <v>0</v>
      </c>
      <c r="AJ2742" s="1">
        <v>0</v>
      </c>
      <c r="AK2742" s="60" t="str">
        <f>+IF(Tabla1[[#This Row],[REQUEST_TY]]="SR MANTENIMIENTO CORRECTIVO", "EMERGENCIA", "OTROS")</f>
        <v>EMERGENCIA</v>
      </c>
      <c r="AL2742" s="6" t="str">
        <f>+_xlfn.IFS(Tabla1[[#This Row],[Veces obj]]&lt;=1,"0-1",Tabla1[[#This Row],[Veces obj]]&lt;=2,"1-2",Tabla1[[#This Row],[Veces obj]]&lt;=3,"2-3",TRUE,"&gt;3")</f>
        <v>0-1</v>
      </c>
      <c r="AM2742" s="60" t="str">
        <f>+_xlfn.IFS(MONTH(Tabla1[[#This Row],[MES]])&lt;=3,"Q1",MONTH(Tabla1[[#This Row],[MES]])&lt;=6,"Q2",MONTH(Tabla1[[#This Row],[MES]])&lt;=9,"Q3",TRUE,"Q4")</f>
        <v>Q1</v>
      </c>
      <c r="AN2742" s="15" t="str">
        <f>+IFERROR(VLOOKUP(Tabla1[[#This Row],[CUENTA]],CTAS[],2,0),"OTROS")</f>
        <v>OTROS</v>
      </c>
      <c r="AP2742" s="15" t="str">
        <f>+IFERROR(VLOOKUP(Tabla1[[#This Row],[EMPLEADO]],IS[],3,0),"OTROS")</f>
        <v>OTROS</v>
      </c>
      <c r="AQ2742" s="15" t="str">
        <f>+IFERROR(VLOOKUP(Tabla1[[#This Row],[EMPLEADO]],IS[[NÓMINA]:[INGENIERO]],2,0),"OTROS")</f>
        <v>OTROS</v>
      </c>
    </row>
    <row r="2743" spans="1:43" x14ac:dyDescent="0.25">
      <c r="A2743" t="s">
        <v>7477</v>
      </c>
      <c r="B2743">
        <v>1</v>
      </c>
      <c r="C2743" t="s">
        <v>7453</v>
      </c>
      <c r="D2743" t="s">
        <v>38</v>
      </c>
      <c r="E2743" t="s">
        <v>39</v>
      </c>
      <c r="F2743" t="s">
        <v>7454</v>
      </c>
      <c r="G2743" s="17" t="s">
        <v>3445</v>
      </c>
      <c r="H2743" t="s">
        <v>101</v>
      </c>
      <c r="I2743" t="s">
        <v>43</v>
      </c>
      <c r="J2743" t="s">
        <v>8</v>
      </c>
      <c r="K2743" t="s">
        <v>1848</v>
      </c>
      <c r="L2743" t="s">
        <v>3446</v>
      </c>
      <c r="M2743" t="s">
        <v>273</v>
      </c>
      <c r="N2743">
        <v>1</v>
      </c>
      <c r="O2743" t="s">
        <v>105</v>
      </c>
      <c r="P2743">
        <v>2658</v>
      </c>
      <c r="Q2743" t="s">
        <v>48</v>
      </c>
      <c r="R2743" t="s">
        <v>49</v>
      </c>
      <c r="S2743" t="s">
        <v>50</v>
      </c>
      <c r="T2743" t="s">
        <v>51</v>
      </c>
      <c r="U2743" t="s">
        <v>52</v>
      </c>
      <c r="V2743">
        <v>1.05</v>
      </c>
      <c r="W2743" s="1">
        <v>0</v>
      </c>
      <c r="X2743">
        <v>1</v>
      </c>
      <c r="Y2743">
        <v>10.94</v>
      </c>
      <c r="Z2743">
        <v>5</v>
      </c>
      <c r="AA2743">
        <v>2.1879999999999997</v>
      </c>
      <c r="AB2743" s="2">
        <v>0.29699999999999993</v>
      </c>
      <c r="AC2743" s="1">
        <v>0</v>
      </c>
      <c r="AD2743" s="7">
        <v>43537</v>
      </c>
      <c r="AE2743" s="7">
        <v>43537</v>
      </c>
      <c r="AF2743">
        <v>0</v>
      </c>
      <c r="AG2743" t="s">
        <v>53</v>
      </c>
      <c r="AH2743" s="2">
        <v>0</v>
      </c>
      <c r="AI2743" s="1">
        <v>0</v>
      </c>
      <c r="AJ2743" s="1">
        <v>0</v>
      </c>
      <c r="AK2743" s="60" t="str">
        <f>+IF(Tabla1[[#This Row],[REQUEST_TY]]="SR MANTENIMIENTO CORRECTIVO", "EMERGENCIA", "OTROS")</f>
        <v>EMERGENCIA</v>
      </c>
      <c r="AL2743" s="6" t="str">
        <f>+_xlfn.IFS(Tabla1[[#This Row],[Veces obj]]&lt;=1,"0-1",Tabla1[[#This Row],[Veces obj]]&lt;=2,"1-2",Tabla1[[#This Row],[Veces obj]]&lt;=3,"2-3",TRUE,"&gt;3")</f>
        <v>2-3</v>
      </c>
      <c r="AM2743" s="60" t="str">
        <f>+_xlfn.IFS(MONTH(Tabla1[[#This Row],[MES]])&lt;=3,"Q1",MONTH(Tabla1[[#This Row],[MES]])&lt;=6,"Q2",MONTH(Tabla1[[#This Row],[MES]])&lt;=9,"Q3",TRUE,"Q4")</f>
        <v>Q1</v>
      </c>
      <c r="AN2743" s="15" t="str">
        <f>+IFERROR(VLOOKUP(Tabla1[[#This Row],[CUENTA]],CTAS[],2,0),"OTROS")</f>
        <v>OTROS</v>
      </c>
      <c r="AP2743" s="15" t="str">
        <f>+IFERROR(VLOOKUP(Tabla1[[#This Row],[EMPLEADO]],IS[],3,0),"OTROS")</f>
        <v>OTROS</v>
      </c>
      <c r="AQ2743" s="15" t="str">
        <f>+IFERROR(VLOOKUP(Tabla1[[#This Row],[EMPLEADO]],IS[[NÓMINA]:[INGENIERO]],2,0),"OTROS")</f>
        <v>OTROS</v>
      </c>
    </row>
    <row r="2744" spans="1:43" x14ac:dyDescent="0.25">
      <c r="A2744" t="s">
        <v>7477</v>
      </c>
      <c r="B2744">
        <v>1</v>
      </c>
      <c r="C2744" t="s">
        <v>8655</v>
      </c>
      <c r="D2744" t="s">
        <v>38</v>
      </c>
      <c r="E2744" t="s">
        <v>133</v>
      </c>
      <c r="F2744" t="s">
        <v>8656</v>
      </c>
      <c r="G2744" s="17" t="s">
        <v>1799</v>
      </c>
      <c r="H2744" t="s">
        <v>213</v>
      </c>
      <c r="I2744" t="s">
        <v>43</v>
      </c>
      <c r="J2744" t="s">
        <v>8</v>
      </c>
      <c r="K2744" t="s">
        <v>1296</v>
      </c>
      <c r="L2744" t="s">
        <v>1800</v>
      </c>
      <c r="M2744" t="s">
        <v>1298</v>
      </c>
      <c r="N2744">
        <v>0</v>
      </c>
      <c r="O2744" t="s">
        <v>47</v>
      </c>
      <c r="P2744">
        <v>57</v>
      </c>
      <c r="Q2744" t="s">
        <v>82</v>
      </c>
      <c r="R2744" t="s">
        <v>138</v>
      </c>
      <c r="S2744" t="s">
        <v>139</v>
      </c>
      <c r="T2744" t="s">
        <v>51</v>
      </c>
      <c r="U2744" t="s">
        <v>140</v>
      </c>
      <c r="V2744">
        <v>1.1000000000000001</v>
      </c>
      <c r="W2744" s="1">
        <v>1730.3000000000004</v>
      </c>
      <c r="X2744">
        <v>1</v>
      </c>
      <c r="Y2744">
        <v>1.03</v>
      </c>
      <c r="Z2744">
        <v>4</v>
      </c>
      <c r="AA2744">
        <v>0.25750000000000001</v>
      </c>
      <c r="AB2744" s="2">
        <v>0</v>
      </c>
      <c r="AC2744" s="1">
        <v>0</v>
      </c>
      <c r="AD2744" s="7">
        <v>43536</v>
      </c>
      <c r="AE2744" s="7">
        <v>43537</v>
      </c>
      <c r="AF2744">
        <v>1</v>
      </c>
      <c r="AG2744" t="s">
        <v>53</v>
      </c>
      <c r="AH2744" s="2">
        <v>0</v>
      </c>
      <c r="AI2744" s="1">
        <v>0</v>
      </c>
      <c r="AJ2744" s="1">
        <v>0</v>
      </c>
      <c r="AK2744" s="60" t="str">
        <f>+IF(Tabla1[[#This Row],[REQUEST_TY]]="SR MANTENIMIENTO CORRECTIVO", "EMERGENCIA", "OTROS")</f>
        <v>EMERGENCIA</v>
      </c>
      <c r="AL2744" s="6" t="str">
        <f>+_xlfn.IFS(Tabla1[[#This Row],[Veces obj]]&lt;=1,"0-1",Tabla1[[#This Row],[Veces obj]]&lt;=2,"1-2",Tabla1[[#This Row],[Veces obj]]&lt;=3,"2-3",TRUE,"&gt;3")</f>
        <v>0-1</v>
      </c>
      <c r="AM2744" s="60" t="str">
        <f>+_xlfn.IFS(MONTH(Tabla1[[#This Row],[MES]])&lt;=3,"Q1",MONTH(Tabla1[[#This Row],[MES]])&lt;=6,"Q2",MONTH(Tabla1[[#This Row],[MES]])&lt;=9,"Q3",TRUE,"Q4")</f>
        <v>Q1</v>
      </c>
      <c r="AN2744" s="15" t="str">
        <f>+IFERROR(VLOOKUP(Tabla1[[#This Row],[CUENTA]],CTAS[],2,0),"OTROS")</f>
        <v>OTROS</v>
      </c>
      <c r="AP2744" s="15" t="str">
        <f>+IFERROR(VLOOKUP(Tabla1[[#This Row],[EMPLEADO]],IS[],3,0),"OTROS")</f>
        <v>OTROS</v>
      </c>
      <c r="AQ2744" s="15" t="str">
        <f>+IFERROR(VLOOKUP(Tabla1[[#This Row],[EMPLEADO]],IS[[NÓMINA]:[INGENIERO]],2,0),"OTROS")</f>
        <v>OTROS</v>
      </c>
    </row>
    <row r="2745" spans="1:43" x14ac:dyDescent="0.25">
      <c r="A2745" t="s">
        <v>7477</v>
      </c>
      <c r="B2745">
        <v>1</v>
      </c>
      <c r="C2745" t="s">
        <v>8657</v>
      </c>
      <c r="D2745" t="s">
        <v>38</v>
      </c>
      <c r="E2745" t="s">
        <v>394</v>
      </c>
      <c r="F2745" t="s">
        <v>8658</v>
      </c>
      <c r="G2745" s="17" t="s">
        <v>7427</v>
      </c>
      <c r="H2745" t="s">
        <v>213</v>
      </c>
      <c r="I2745" t="s">
        <v>43</v>
      </c>
      <c r="J2745" t="s">
        <v>8</v>
      </c>
      <c r="K2745" t="s">
        <v>1296</v>
      </c>
      <c r="L2745" t="s">
        <v>1800</v>
      </c>
      <c r="M2745" t="s">
        <v>1298</v>
      </c>
      <c r="N2745">
        <v>0</v>
      </c>
      <c r="O2745" t="s">
        <v>47</v>
      </c>
      <c r="P2745">
        <v>96</v>
      </c>
      <c r="Q2745" t="s">
        <v>48</v>
      </c>
      <c r="R2745" t="s">
        <v>63</v>
      </c>
      <c r="S2745" t="s">
        <v>64</v>
      </c>
      <c r="T2745" t="s">
        <v>51</v>
      </c>
      <c r="U2745" t="s">
        <v>96</v>
      </c>
      <c r="V2745">
        <v>1.1000000000000001</v>
      </c>
      <c r="W2745" s="1">
        <v>1501.5000000000002</v>
      </c>
      <c r="X2745">
        <v>1</v>
      </c>
      <c r="Y2745">
        <v>1.42</v>
      </c>
      <c r="Z2745">
        <v>5</v>
      </c>
      <c r="AA2745">
        <v>0.28399999999999997</v>
      </c>
      <c r="AB2745" s="2">
        <v>0</v>
      </c>
      <c r="AC2745" s="1">
        <v>0</v>
      </c>
      <c r="AD2745" s="7">
        <v>43536</v>
      </c>
      <c r="AE2745" s="7">
        <v>43537</v>
      </c>
      <c r="AF2745">
        <v>1</v>
      </c>
      <c r="AG2745" t="s">
        <v>53</v>
      </c>
      <c r="AH2745" s="2">
        <v>0</v>
      </c>
      <c r="AI2745" s="1">
        <v>0</v>
      </c>
      <c r="AJ2745" s="1">
        <v>0</v>
      </c>
      <c r="AK2745" s="60" t="str">
        <f>+IF(Tabla1[[#This Row],[REQUEST_TY]]="SR MANTENIMIENTO CORRECTIVO", "EMERGENCIA", "OTROS")</f>
        <v>EMERGENCIA</v>
      </c>
      <c r="AL2745" s="6" t="str">
        <f>+_xlfn.IFS(Tabla1[[#This Row],[Veces obj]]&lt;=1,"0-1",Tabla1[[#This Row],[Veces obj]]&lt;=2,"1-2",Tabla1[[#This Row],[Veces obj]]&lt;=3,"2-3",TRUE,"&gt;3")</f>
        <v>0-1</v>
      </c>
      <c r="AM2745" s="60" t="str">
        <f>+_xlfn.IFS(MONTH(Tabla1[[#This Row],[MES]])&lt;=3,"Q1",MONTH(Tabla1[[#This Row],[MES]])&lt;=6,"Q2",MONTH(Tabla1[[#This Row],[MES]])&lt;=9,"Q3",TRUE,"Q4")</f>
        <v>Q1</v>
      </c>
      <c r="AN2745" s="15" t="str">
        <f>+IFERROR(VLOOKUP(Tabla1[[#This Row],[CUENTA]],CTAS[],2,0),"OTROS")</f>
        <v>OTROS</v>
      </c>
      <c r="AP2745" s="15" t="str">
        <f>+IFERROR(VLOOKUP(Tabla1[[#This Row],[EMPLEADO]],IS[],3,0),"OTROS")</f>
        <v>OTROS</v>
      </c>
      <c r="AQ2745" s="15" t="str">
        <f>+IFERROR(VLOOKUP(Tabla1[[#This Row],[EMPLEADO]],IS[[NÓMINA]:[INGENIERO]],2,0),"OTROS")</f>
        <v>OTROS</v>
      </c>
    </row>
    <row r="2746" spans="1:43" x14ac:dyDescent="0.25">
      <c r="A2746" t="s">
        <v>7477</v>
      </c>
      <c r="B2746">
        <v>1</v>
      </c>
      <c r="C2746" t="s">
        <v>8659</v>
      </c>
      <c r="D2746" t="s">
        <v>38</v>
      </c>
      <c r="E2746" t="s">
        <v>5146</v>
      </c>
      <c r="F2746" t="s">
        <v>8660</v>
      </c>
      <c r="G2746" s="17" t="s">
        <v>6419</v>
      </c>
      <c r="H2746" t="s">
        <v>213</v>
      </c>
      <c r="I2746" t="s">
        <v>43</v>
      </c>
      <c r="J2746" t="s">
        <v>8</v>
      </c>
      <c r="K2746" t="s">
        <v>1296</v>
      </c>
      <c r="L2746" t="s">
        <v>6420</v>
      </c>
      <c r="M2746" t="s">
        <v>1298</v>
      </c>
      <c r="N2746">
        <v>0</v>
      </c>
      <c r="O2746" t="s">
        <v>47</v>
      </c>
      <c r="P2746">
        <v>22</v>
      </c>
      <c r="Q2746" t="s">
        <v>62</v>
      </c>
      <c r="R2746" t="s">
        <v>49</v>
      </c>
      <c r="S2746" t="s">
        <v>50</v>
      </c>
      <c r="T2746" t="s">
        <v>51</v>
      </c>
      <c r="U2746" t="s">
        <v>154</v>
      </c>
      <c r="V2746">
        <v>0.6</v>
      </c>
      <c r="W2746" s="1">
        <v>429.00000000000006</v>
      </c>
      <c r="X2746">
        <v>1</v>
      </c>
      <c r="Y2746">
        <v>1.31</v>
      </c>
      <c r="Z2746">
        <v>5</v>
      </c>
      <c r="AA2746">
        <v>0.26200000000000001</v>
      </c>
      <c r="AB2746" s="2">
        <v>0</v>
      </c>
      <c r="AC2746" s="1">
        <v>0</v>
      </c>
      <c r="AD2746" s="7">
        <v>43536</v>
      </c>
      <c r="AE2746" s="7">
        <v>43537</v>
      </c>
      <c r="AF2746">
        <v>1</v>
      </c>
      <c r="AG2746" t="s">
        <v>53</v>
      </c>
      <c r="AH2746" s="2">
        <v>0</v>
      </c>
      <c r="AI2746" s="1">
        <v>0</v>
      </c>
      <c r="AJ2746" s="1">
        <v>0</v>
      </c>
      <c r="AK2746" s="60" t="str">
        <f>+IF(Tabla1[[#This Row],[REQUEST_TY]]="SR MANTENIMIENTO CORRECTIVO", "EMERGENCIA", "OTROS")</f>
        <v>EMERGENCIA</v>
      </c>
      <c r="AL2746" s="6" t="str">
        <f>+_xlfn.IFS(Tabla1[[#This Row],[Veces obj]]&lt;=1,"0-1",Tabla1[[#This Row],[Veces obj]]&lt;=2,"1-2",Tabla1[[#This Row],[Veces obj]]&lt;=3,"2-3",TRUE,"&gt;3")</f>
        <v>0-1</v>
      </c>
      <c r="AM2746" s="60" t="str">
        <f>+_xlfn.IFS(MONTH(Tabla1[[#This Row],[MES]])&lt;=3,"Q1",MONTH(Tabla1[[#This Row],[MES]])&lt;=6,"Q2",MONTH(Tabla1[[#This Row],[MES]])&lt;=9,"Q3",TRUE,"Q4")</f>
        <v>Q1</v>
      </c>
      <c r="AN2746" s="15" t="str">
        <f>+IFERROR(VLOOKUP(Tabla1[[#This Row],[CUENTA]],CTAS[],2,0),"OTROS")</f>
        <v>OTROS</v>
      </c>
      <c r="AP2746" s="15" t="str">
        <f>+IFERROR(VLOOKUP(Tabla1[[#This Row],[EMPLEADO]],IS[],3,0),"OTROS")</f>
        <v>OTROS</v>
      </c>
      <c r="AQ2746" s="15" t="str">
        <f>+IFERROR(VLOOKUP(Tabla1[[#This Row],[EMPLEADO]],IS[[NÓMINA]:[INGENIERO]],2,0),"OTROS")</f>
        <v>OTROS</v>
      </c>
    </row>
    <row r="2747" spans="1:43" x14ac:dyDescent="0.25">
      <c r="A2747" t="s">
        <v>7477</v>
      </c>
      <c r="B2747">
        <v>1</v>
      </c>
      <c r="C2747" t="s">
        <v>8661</v>
      </c>
      <c r="D2747" t="s">
        <v>38</v>
      </c>
      <c r="E2747" t="s">
        <v>725</v>
      </c>
      <c r="F2747" t="s">
        <v>8662</v>
      </c>
      <c r="G2747" s="17" t="s">
        <v>6341</v>
      </c>
      <c r="H2747" t="s">
        <v>253</v>
      </c>
      <c r="I2747" t="s">
        <v>43</v>
      </c>
      <c r="J2747" t="s">
        <v>8</v>
      </c>
      <c r="K2747" t="s">
        <v>102</v>
      </c>
      <c r="L2747" t="s">
        <v>1608</v>
      </c>
      <c r="M2747" t="s">
        <v>358</v>
      </c>
      <c r="N2747">
        <v>0</v>
      </c>
      <c r="O2747" t="s">
        <v>47</v>
      </c>
      <c r="P2747">
        <v>23</v>
      </c>
      <c r="Q2747" t="s">
        <v>62</v>
      </c>
      <c r="R2747" t="s">
        <v>223</v>
      </c>
      <c r="S2747" t="s">
        <v>139</v>
      </c>
      <c r="T2747" t="s">
        <v>51</v>
      </c>
      <c r="U2747" t="s">
        <v>262</v>
      </c>
      <c r="V2747">
        <v>1.05</v>
      </c>
      <c r="W2747" s="1">
        <v>1651.6500000000003</v>
      </c>
      <c r="X2747">
        <v>1</v>
      </c>
      <c r="Y2747">
        <v>7.52</v>
      </c>
      <c r="Z2747">
        <v>4</v>
      </c>
      <c r="AA2747">
        <v>1.88</v>
      </c>
      <c r="AB2747" s="2">
        <v>0.21999999999999997</v>
      </c>
      <c r="AC2747" s="1">
        <v>-346.06</v>
      </c>
      <c r="AD2747" s="7">
        <v>43537</v>
      </c>
      <c r="AE2747" s="7">
        <v>43537</v>
      </c>
      <c r="AF2747">
        <v>0</v>
      </c>
      <c r="AG2747" t="s">
        <v>53</v>
      </c>
      <c r="AH2747" s="2">
        <v>0</v>
      </c>
      <c r="AI2747" s="1">
        <v>0</v>
      </c>
      <c r="AJ2747" s="1">
        <v>0</v>
      </c>
      <c r="AK2747" s="60" t="str">
        <f>+IF(Tabla1[[#This Row],[REQUEST_TY]]="SR MANTENIMIENTO CORRECTIVO", "EMERGENCIA", "OTROS")</f>
        <v>EMERGENCIA</v>
      </c>
      <c r="AL2747" s="6" t="str">
        <f>+_xlfn.IFS(Tabla1[[#This Row],[Veces obj]]&lt;=1,"0-1",Tabla1[[#This Row],[Veces obj]]&lt;=2,"1-2",Tabla1[[#This Row],[Veces obj]]&lt;=3,"2-3",TRUE,"&gt;3")</f>
        <v>1-2</v>
      </c>
      <c r="AM2747" s="60" t="str">
        <f>+_xlfn.IFS(MONTH(Tabla1[[#This Row],[MES]])&lt;=3,"Q1",MONTH(Tabla1[[#This Row],[MES]])&lt;=6,"Q2",MONTH(Tabla1[[#This Row],[MES]])&lt;=9,"Q3",TRUE,"Q4")</f>
        <v>Q1</v>
      </c>
      <c r="AN2747" s="15" t="str">
        <f>+IFERROR(VLOOKUP(Tabla1[[#This Row],[CUENTA]],CTAS[],2,0),"OTROS")</f>
        <v>OTROS</v>
      </c>
      <c r="AP2747" s="15" t="str">
        <f>+IFERROR(VLOOKUP(Tabla1[[#This Row],[EMPLEADO]],IS[],3,0),"OTROS")</f>
        <v>OTROS</v>
      </c>
      <c r="AQ2747" s="15" t="str">
        <f>+IFERROR(VLOOKUP(Tabla1[[#This Row],[EMPLEADO]],IS[[NÓMINA]:[INGENIERO]],2,0),"OTROS")</f>
        <v>OTROS</v>
      </c>
    </row>
    <row r="2748" spans="1:43" x14ac:dyDescent="0.25">
      <c r="A2748" t="s">
        <v>7477</v>
      </c>
      <c r="B2748">
        <v>1</v>
      </c>
      <c r="C2748" t="s">
        <v>8663</v>
      </c>
      <c r="D2748" t="s">
        <v>38</v>
      </c>
      <c r="E2748" t="s">
        <v>747</v>
      </c>
      <c r="F2748" t="s">
        <v>8664</v>
      </c>
      <c r="G2748" s="17" t="s">
        <v>1005</v>
      </c>
      <c r="H2748" t="s">
        <v>527</v>
      </c>
      <c r="I2748" t="s">
        <v>43</v>
      </c>
      <c r="J2748" t="s">
        <v>8</v>
      </c>
      <c r="K2748" t="s">
        <v>528</v>
      </c>
      <c r="L2748" t="s">
        <v>529</v>
      </c>
      <c r="M2748" t="s">
        <v>530</v>
      </c>
      <c r="N2748">
        <v>1</v>
      </c>
      <c r="O2748" t="s">
        <v>47</v>
      </c>
      <c r="P2748">
        <v>57</v>
      </c>
      <c r="Q2748" t="s">
        <v>82</v>
      </c>
      <c r="R2748" t="s">
        <v>95</v>
      </c>
      <c r="S2748" t="s">
        <v>64</v>
      </c>
      <c r="T2748" t="s">
        <v>51</v>
      </c>
      <c r="U2748" t="s">
        <v>83</v>
      </c>
      <c r="V2748">
        <v>1.05</v>
      </c>
      <c r="W2748" s="1">
        <v>0</v>
      </c>
      <c r="X2748">
        <v>1</v>
      </c>
      <c r="Y2748">
        <v>1.6</v>
      </c>
      <c r="Z2748">
        <v>5</v>
      </c>
      <c r="AA2748">
        <v>0.32</v>
      </c>
      <c r="AB2748" s="2">
        <v>0</v>
      </c>
      <c r="AC2748" s="1">
        <v>0</v>
      </c>
      <c r="AD2748" s="7">
        <v>43536</v>
      </c>
      <c r="AE2748" s="7">
        <v>43536</v>
      </c>
      <c r="AF2748">
        <v>0</v>
      </c>
      <c r="AG2748" t="s">
        <v>53</v>
      </c>
      <c r="AH2748" s="2">
        <v>0</v>
      </c>
      <c r="AI2748" s="1">
        <v>0</v>
      </c>
      <c r="AJ2748" s="1">
        <v>0</v>
      </c>
      <c r="AK2748" s="60" t="str">
        <f>+IF(Tabla1[[#This Row],[REQUEST_TY]]="SR MANTENIMIENTO CORRECTIVO", "EMERGENCIA", "OTROS")</f>
        <v>EMERGENCIA</v>
      </c>
      <c r="AL2748" s="6" t="str">
        <f>+_xlfn.IFS(Tabla1[[#This Row],[Veces obj]]&lt;=1,"0-1",Tabla1[[#This Row],[Veces obj]]&lt;=2,"1-2",Tabla1[[#This Row],[Veces obj]]&lt;=3,"2-3",TRUE,"&gt;3")</f>
        <v>0-1</v>
      </c>
      <c r="AM2748" s="60" t="str">
        <f>+_xlfn.IFS(MONTH(Tabla1[[#This Row],[MES]])&lt;=3,"Q1",MONTH(Tabla1[[#This Row],[MES]])&lt;=6,"Q2",MONTH(Tabla1[[#This Row],[MES]])&lt;=9,"Q3",TRUE,"Q4")</f>
        <v>Q1</v>
      </c>
      <c r="AN2748" s="15" t="str">
        <f>+IFERROR(VLOOKUP(Tabla1[[#This Row],[CUENTA]],CTAS[],2,0),"OTROS")</f>
        <v>OTROS</v>
      </c>
      <c r="AP2748" s="15" t="str">
        <f>+IFERROR(VLOOKUP(Tabla1[[#This Row],[EMPLEADO]],IS[],3,0),"OTROS")</f>
        <v>OTROS</v>
      </c>
      <c r="AQ2748" s="15" t="str">
        <f>+IFERROR(VLOOKUP(Tabla1[[#This Row],[EMPLEADO]],IS[[NÓMINA]:[INGENIERO]],2,0),"OTROS")</f>
        <v>OTROS</v>
      </c>
    </row>
    <row r="2749" spans="1:43" x14ac:dyDescent="0.25">
      <c r="A2749" t="s">
        <v>7477</v>
      </c>
      <c r="B2749">
        <v>1</v>
      </c>
      <c r="C2749" t="s">
        <v>8665</v>
      </c>
      <c r="D2749" t="s">
        <v>38</v>
      </c>
      <c r="E2749" t="s">
        <v>599</v>
      </c>
      <c r="F2749" t="s">
        <v>8666</v>
      </c>
      <c r="G2749" s="17" t="s">
        <v>8667</v>
      </c>
      <c r="H2749" t="s">
        <v>527</v>
      </c>
      <c r="I2749" t="s">
        <v>43</v>
      </c>
      <c r="J2749" t="s">
        <v>8</v>
      </c>
      <c r="K2749" t="s">
        <v>528</v>
      </c>
      <c r="L2749" t="s">
        <v>529</v>
      </c>
      <c r="M2749" t="s">
        <v>530</v>
      </c>
      <c r="N2749">
        <v>1</v>
      </c>
      <c r="O2749" t="s">
        <v>47</v>
      </c>
      <c r="P2749">
        <v>110</v>
      </c>
      <c r="Q2749" t="s">
        <v>48</v>
      </c>
      <c r="R2749" t="s">
        <v>242</v>
      </c>
      <c r="S2749" t="s">
        <v>64</v>
      </c>
      <c r="T2749" t="s">
        <v>51</v>
      </c>
      <c r="U2749" t="s">
        <v>96</v>
      </c>
      <c r="V2749">
        <v>1.1000000000000001</v>
      </c>
      <c r="W2749" s="1">
        <v>0</v>
      </c>
      <c r="X2749">
        <v>1</v>
      </c>
      <c r="Y2749">
        <v>1.08</v>
      </c>
      <c r="Z2749">
        <v>5</v>
      </c>
      <c r="AA2749">
        <v>0.21600000000000003</v>
      </c>
      <c r="AB2749" s="2">
        <v>0</v>
      </c>
      <c r="AC2749" s="1">
        <v>0</v>
      </c>
      <c r="AD2749" s="7">
        <v>43536</v>
      </c>
      <c r="AE2749" s="7">
        <v>43536</v>
      </c>
      <c r="AF2749">
        <v>0</v>
      </c>
      <c r="AG2749" t="s">
        <v>53</v>
      </c>
      <c r="AH2749" s="2">
        <v>0</v>
      </c>
      <c r="AI2749" s="1">
        <v>0</v>
      </c>
      <c r="AJ2749" s="1">
        <v>0</v>
      </c>
      <c r="AK2749" s="60" t="str">
        <f>+IF(Tabla1[[#This Row],[REQUEST_TY]]="SR MANTENIMIENTO CORRECTIVO", "EMERGENCIA", "OTROS")</f>
        <v>EMERGENCIA</v>
      </c>
      <c r="AL2749" s="6" t="str">
        <f>+_xlfn.IFS(Tabla1[[#This Row],[Veces obj]]&lt;=1,"0-1",Tabla1[[#This Row],[Veces obj]]&lt;=2,"1-2",Tabla1[[#This Row],[Veces obj]]&lt;=3,"2-3",TRUE,"&gt;3")</f>
        <v>0-1</v>
      </c>
      <c r="AM2749" s="60" t="str">
        <f>+_xlfn.IFS(MONTH(Tabla1[[#This Row],[MES]])&lt;=3,"Q1",MONTH(Tabla1[[#This Row],[MES]])&lt;=6,"Q2",MONTH(Tabla1[[#This Row],[MES]])&lt;=9,"Q3",TRUE,"Q4")</f>
        <v>Q1</v>
      </c>
      <c r="AN2749" s="15" t="str">
        <f>+IFERROR(VLOOKUP(Tabla1[[#This Row],[CUENTA]],CTAS[],2,0),"OTROS")</f>
        <v>OTROS</v>
      </c>
      <c r="AP2749" s="15" t="str">
        <f>+IFERROR(VLOOKUP(Tabla1[[#This Row],[EMPLEADO]],IS[],3,0),"OTROS")</f>
        <v>OTROS</v>
      </c>
      <c r="AQ2749" s="15" t="str">
        <f>+IFERROR(VLOOKUP(Tabla1[[#This Row],[EMPLEADO]],IS[[NÓMINA]:[INGENIERO]],2,0),"OTROS")</f>
        <v>OTROS</v>
      </c>
    </row>
    <row r="2750" spans="1:43" x14ac:dyDescent="0.25">
      <c r="A2750" t="s">
        <v>7477</v>
      </c>
      <c r="B2750">
        <v>1</v>
      </c>
      <c r="C2750" t="s">
        <v>8668</v>
      </c>
      <c r="D2750" t="s">
        <v>38</v>
      </c>
      <c r="E2750" t="s">
        <v>599</v>
      </c>
      <c r="F2750" t="s">
        <v>8669</v>
      </c>
      <c r="G2750" s="17" t="s">
        <v>8670</v>
      </c>
      <c r="H2750" t="s">
        <v>527</v>
      </c>
      <c r="I2750" t="s">
        <v>43</v>
      </c>
      <c r="J2750" t="s">
        <v>8</v>
      </c>
      <c r="K2750" t="s">
        <v>528</v>
      </c>
      <c r="L2750" t="s">
        <v>529</v>
      </c>
      <c r="M2750" t="s">
        <v>530</v>
      </c>
      <c r="N2750">
        <v>1</v>
      </c>
      <c r="O2750" t="s">
        <v>47</v>
      </c>
      <c r="P2750">
        <v>110</v>
      </c>
      <c r="Q2750" t="s">
        <v>48</v>
      </c>
      <c r="R2750" t="s">
        <v>242</v>
      </c>
      <c r="S2750" t="s">
        <v>64</v>
      </c>
      <c r="T2750" t="s">
        <v>51</v>
      </c>
      <c r="U2750" t="s">
        <v>96</v>
      </c>
      <c r="V2750">
        <v>1.1000000000000001</v>
      </c>
      <c r="W2750" s="1">
        <v>0</v>
      </c>
      <c r="X2750">
        <v>1</v>
      </c>
      <c r="Y2750">
        <v>0.54</v>
      </c>
      <c r="Z2750">
        <v>5</v>
      </c>
      <c r="AA2750">
        <v>0.10800000000000001</v>
      </c>
      <c r="AB2750" s="2">
        <v>0</v>
      </c>
      <c r="AC2750" s="1">
        <v>0</v>
      </c>
      <c r="AD2750" s="7">
        <v>43537</v>
      </c>
      <c r="AE2750" s="7">
        <v>43537</v>
      </c>
      <c r="AF2750">
        <v>0</v>
      </c>
      <c r="AG2750" t="s">
        <v>53</v>
      </c>
      <c r="AH2750" s="2">
        <v>0</v>
      </c>
      <c r="AI2750" s="1">
        <v>0</v>
      </c>
      <c r="AJ2750" s="1">
        <v>0</v>
      </c>
      <c r="AK2750" s="60" t="str">
        <f>+IF(Tabla1[[#This Row],[REQUEST_TY]]="SR MANTENIMIENTO CORRECTIVO", "EMERGENCIA", "OTROS")</f>
        <v>EMERGENCIA</v>
      </c>
      <c r="AL2750" s="6" t="str">
        <f>+_xlfn.IFS(Tabla1[[#This Row],[Veces obj]]&lt;=1,"0-1",Tabla1[[#This Row],[Veces obj]]&lt;=2,"1-2",Tabla1[[#This Row],[Veces obj]]&lt;=3,"2-3",TRUE,"&gt;3")</f>
        <v>0-1</v>
      </c>
      <c r="AM2750" s="60" t="str">
        <f>+_xlfn.IFS(MONTH(Tabla1[[#This Row],[MES]])&lt;=3,"Q1",MONTH(Tabla1[[#This Row],[MES]])&lt;=6,"Q2",MONTH(Tabla1[[#This Row],[MES]])&lt;=9,"Q3",TRUE,"Q4")</f>
        <v>Q1</v>
      </c>
      <c r="AN2750" s="15" t="str">
        <f>+IFERROR(VLOOKUP(Tabla1[[#This Row],[CUENTA]],CTAS[],2,0),"OTROS")</f>
        <v>OTROS</v>
      </c>
      <c r="AP2750" s="15" t="str">
        <f>+IFERROR(VLOOKUP(Tabla1[[#This Row],[EMPLEADO]],IS[],3,0),"OTROS")</f>
        <v>OTROS</v>
      </c>
      <c r="AQ2750" s="15" t="str">
        <f>+IFERROR(VLOOKUP(Tabla1[[#This Row],[EMPLEADO]],IS[[NÓMINA]:[INGENIERO]],2,0),"OTROS")</f>
        <v>OTROS</v>
      </c>
    </row>
    <row r="2751" spans="1:43" x14ac:dyDescent="0.25">
      <c r="A2751" t="s">
        <v>7477</v>
      </c>
      <c r="B2751">
        <v>1</v>
      </c>
      <c r="C2751" t="s">
        <v>8671</v>
      </c>
      <c r="D2751" t="s">
        <v>38</v>
      </c>
      <c r="E2751" t="s">
        <v>1077</v>
      </c>
      <c r="F2751" t="s">
        <v>8672</v>
      </c>
      <c r="G2751" s="17" t="s">
        <v>1723</v>
      </c>
      <c r="H2751" t="s">
        <v>1052</v>
      </c>
      <c r="I2751" t="s">
        <v>43</v>
      </c>
      <c r="J2751" t="s">
        <v>8</v>
      </c>
      <c r="K2751" t="s">
        <v>1541</v>
      </c>
      <c r="L2751" t="s">
        <v>1724</v>
      </c>
      <c r="M2751" t="s">
        <v>1725</v>
      </c>
      <c r="N2751">
        <v>0</v>
      </c>
      <c r="O2751" t="s">
        <v>47</v>
      </c>
      <c r="P2751">
        <v>56</v>
      </c>
      <c r="Q2751" t="s">
        <v>82</v>
      </c>
      <c r="R2751" t="s">
        <v>63</v>
      </c>
      <c r="S2751" t="s">
        <v>64</v>
      </c>
      <c r="T2751" t="s">
        <v>51</v>
      </c>
      <c r="U2751" t="s">
        <v>83</v>
      </c>
      <c r="V2751">
        <v>1.05</v>
      </c>
      <c r="W2751" s="1">
        <v>1433.25</v>
      </c>
      <c r="X2751">
        <v>1</v>
      </c>
      <c r="Y2751">
        <v>1.27</v>
      </c>
      <c r="Z2751">
        <v>5</v>
      </c>
      <c r="AA2751">
        <v>0.254</v>
      </c>
      <c r="AB2751" s="2">
        <v>0</v>
      </c>
      <c r="AC2751" s="1">
        <v>0</v>
      </c>
      <c r="AD2751" s="7">
        <v>43536</v>
      </c>
      <c r="AE2751" s="7">
        <v>43536</v>
      </c>
      <c r="AF2751">
        <v>0</v>
      </c>
      <c r="AG2751" t="s">
        <v>53</v>
      </c>
      <c r="AH2751" s="2">
        <v>0</v>
      </c>
      <c r="AI2751" s="1">
        <v>0</v>
      </c>
      <c r="AJ2751" s="1">
        <v>0</v>
      </c>
      <c r="AK2751" s="60" t="str">
        <f>+IF(Tabla1[[#This Row],[REQUEST_TY]]="SR MANTENIMIENTO CORRECTIVO", "EMERGENCIA", "OTROS")</f>
        <v>EMERGENCIA</v>
      </c>
      <c r="AL2751" s="6" t="str">
        <f>+_xlfn.IFS(Tabla1[[#This Row],[Veces obj]]&lt;=1,"0-1",Tabla1[[#This Row],[Veces obj]]&lt;=2,"1-2",Tabla1[[#This Row],[Veces obj]]&lt;=3,"2-3",TRUE,"&gt;3")</f>
        <v>0-1</v>
      </c>
      <c r="AM2751" s="60" t="str">
        <f>+_xlfn.IFS(MONTH(Tabla1[[#This Row],[MES]])&lt;=3,"Q1",MONTH(Tabla1[[#This Row],[MES]])&lt;=6,"Q2",MONTH(Tabla1[[#This Row],[MES]])&lt;=9,"Q3",TRUE,"Q4")</f>
        <v>Q1</v>
      </c>
      <c r="AN2751" s="15" t="str">
        <f>+IFERROR(VLOOKUP(Tabla1[[#This Row],[CUENTA]],CTAS[],2,0),"OTROS")</f>
        <v>OTROS</v>
      </c>
      <c r="AP2751" s="15" t="str">
        <f>+IFERROR(VLOOKUP(Tabla1[[#This Row],[EMPLEADO]],IS[],3,0),"OTROS")</f>
        <v>OTROS</v>
      </c>
      <c r="AQ2751" s="15" t="str">
        <f>+IFERROR(VLOOKUP(Tabla1[[#This Row],[EMPLEADO]],IS[[NÓMINA]:[INGENIERO]],2,0),"OTROS")</f>
        <v>OTROS</v>
      </c>
    </row>
    <row r="2752" spans="1:43" x14ac:dyDescent="0.25">
      <c r="A2752" t="s">
        <v>7477</v>
      </c>
      <c r="B2752">
        <v>1</v>
      </c>
      <c r="C2752" t="s">
        <v>8673</v>
      </c>
      <c r="D2752" t="s">
        <v>38</v>
      </c>
      <c r="E2752" t="s">
        <v>294</v>
      </c>
      <c r="F2752" t="s">
        <v>8674</v>
      </c>
      <c r="G2752" s="17" t="s">
        <v>8675</v>
      </c>
      <c r="H2752" t="s">
        <v>204</v>
      </c>
      <c r="I2752" t="s">
        <v>43</v>
      </c>
      <c r="J2752" t="s">
        <v>8</v>
      </c>
      <c r="K2752" t="s">
        <v>1969</v>
      </c>
      <c r="L2752" t="s">
        <v>8676</v>
      </c>
      <c r="M2752" t="s">
        <v>8677</v>
      </c>
      <c r="N2752">
        <v>0</v>
      </c>
      <c r="O2752" t="s">
        <v>47</v>
      </c>
      <c r="P2752">
        <v>2658</v>
      </c>
      <c r="Q2752" t="s">
        <v>48</v>
      </c>
      <c r="R2752" t="s">
        <v>95</v>
      </c>
      <c r="S2752" t="s">
        <v>64</v>
      </c>
      <c r="T2752" t="s">
        <v>51</v>
      </c>
      <c r="U2752" t="s">
        <v>96</v>
      </c>
      <c r="V2752">
        <v>1.1000000000000001</v>
      </c>
      <c r="W2752" s="1">
        <v>1501.5000000000002</v>
      </c>
      <c r="X2752">
        <v>1</v>
      </c>
      <c r="Y2752">
        <v>6.91</v>
      </c>
      <c r="Z2752">
        <v>5</v>
      </c>
      <c r="AA2752">
        <v>1.3820000000000001</v>
      </c>
      <c r="AB2752" s="2">
        <v>9.5500000000000029E-2</v>
      </c>
      <c r="AC2752" s="1">
        <v>-130.35750000000004</v>
      </c>
      <c r="AD2752" s="7">
        <v>43536</v>
      </c>
      <c r="AE2752" s="7">
        <v>43537</v>
      </c>
      <c r="AF2752">
        <v>1</v>
      </c>
      <c r="AG2752" t="s">
        <v>53</v>
      </c>
      <c r="AH2752" s="2">
        <v>0</v>
      </c>
      <c r="AI2752" s="1">
        <v>0</v>
      </c>
      <c r="AJ2752" s="1">
        <v>0</v>
      </c>
      <c r="AK2752" s="60" t="str">
        <f>+IF(Tabla1[[#This Row],[REQUEST_TY]]="SR MANTENIMIENTO CORRECTIVO", "EMERGENCIA", "OTROS")</f>
        <v>EMERGENCIA</v>
      </c>
      <c r="AL2752" s="6" t="str">
        <f>+_xlfn.IFS(Tabla1[[#This Row],[Veces obj]]&lt;=1,"0-1",Tabla1[[#This Row],[Veces obj]]&lt;=2,"1-2",Tabla1[[#This Row],[Veces obj]]&lt;=3,"2-3",TRUE,"&gt;3")</f>
        <v>1-2</v>
      </c>
      <c r="AM2752" s="60" t="str">
        <f>+_xlfn.IFS(MONTH(Tabla1[[#This Row],[MES]])&lt;=3,"Q1",MONTH(Tabla1[[#This Row],[MES]])&lt;=6,"Q2",MONTH(Tabla1[[#This Row],[MES]])&lt;=9,"Q3",TRUE,"Q4")</f>
        <v>Q1</v>
      </c>
      <c r="AN2752" s="15" t="str">
        <f>+IFERROR(VLOOKUP(Tabla1[[#This Row],[CUENTA]],CTAS[],2,0),"OTROS")</f>
        <v>OTROS</v>
      </c>
      <c r="AP2752" s="15" t="str">
        <f>+IFERROR(VLOOKUP(Tabla1[[#This Row],[EMPLEADO]],IS[],3,0),"OTROS")</f>
        <v>OTROS</v>
      </c>
      <c r="AQ2752" s="15" t="str">
        <f>+IFERROR(VLOOKUP(Tabla1[[#This Row],[EMPLEADO]],IS[[NÓMINA]:[INGENIERO]],2,0),"OTROS")</f>
        <v>OTROS</v>
      </c>
    </row>
    <row r="2753" spans="1:43" x14ac:dyDescent="0.25">
      <c r="A2753" t="s">
        <v>7477</v>
      </c>
      <c r="B2753">
        <v>1</v>
      </c>
      <c r="C2753" t="s">
        <v>8678</v>
      </c>
      <c r="D2753" t="s">
        <v>38</v>
      </c>
      <c r="E2753" t="s">
        <v>865</v>
      </c>
      <c r="F2753" t="s">
        <v>8679</v>
      </c>
      <c r="G2753" s="17" t="s">
        <v>867</v>
      </c>
      <c r="H2753" t="s">
        <v>868</v>
      </c>
      <c r="I2753" t="s">
        <v>43</v>
      </c>
      <c r="J2753" t="s">
        <v>8</v>
      </c>
      <c r="K2753" t="s">
        <v>869</v>
      </c>
      <c r="L2753" t="s">
        <v>870</v>
      </c>
      <c r="M2753" t="s">
        <v>871</v>
      </c>
      <c r="N2753">
        <v>1</v>
      </c>
      <c r="O2753" t="s">
        <v>47</v>
      </c>
      <c r="P2753">
        <v>42</v>
      </c>
      <c r="Q2753" t="s">
        <v>82</v>
      </c>
      <c r="R2753" t="s">
        <v>440</v>
      </c>
      <c r="S2753" t="s">
        <v>139</v>
      </c>
      <c r="T2753" t="s">
        <v>51</v>
      </c>
      <c r="U2753" t="s">
        <v>140</v>
      </c>
      <c r="V2753">
        <v>1.1000000000000001</v>
      </c>
      <c r="W2753" s="1">
        <v>0</v>
      </c>
      <c r="X2753">
        <v>1</v>
      </c>
      <c r="Y2753">
        <v>0.69</v>
      </c>
      <c r="Z2753">
        <v>4</v>
      </c>
      <c r="AA2753">
        <v>0.17249999999999999</v>
      </c>
      <c r="AB2753" s="2">
        <v>0</v>
      </c>
      <c r="AC2753" s="1">
        <v>0</v>
      </c>
      <c r="AD2753" s="7">
        <v>43536</v>
      </c>
      <c r="AE2753" s="7">
        <v>43536</v>
      </c>
      <c r="AF2753">
        <v>0</v>
      </c>
      <c r="AG2753" t="s">
        <v>53</v>
      </c>
      <c r="AH2753" s="2">
        <v>0</v>
      </c>
      <c r="AI2753" s="1">
        <v>0</v>
      </c>
      <c r="AJ2753" s="1">
        <v>0</v>
      </c>
      <c r="AK2753" s="60" t="str">
        <f>+IF(Tabla1[[#This Row],[REQUEST_TY]]="SR MANTENIMIENTO CORRECTIVO", "EMERGENCIA", "OTROS")</f>
        <v>EMERGENCIA</v>
      </c>
      <c r="AL2753" s="6" t="str">
        <f>+_xlfn.IFS(Tabla1[[#This Row],[Veces obj]]&lt;=1,"0-1",Tabla1[[#This Row],[Veces obj]]&lt;=2,"1-2",Tabla1[[#This Row],[Veces obj]]&lt;=3,"2-3",TRUE,"&gt;3")</f>
        <v>0-1</v>
      </c>
      <c r="AM2753" s="60" t="str">
        <f>+_xlfn.IFS(MONTH(Tabla1[[#This Row],[MES]])&lt;=3,"Q1",MONTH(Tabla1[[#This Row],[MES]])&lt;=6,"Q2",MONTH(Tabla1[[#This Row],[MES]])&lt;=9,"Q3",TRUE,"Q4")</f>
        <v>Q1</v>
      </c>
      <c r="AN2753" s="15" t="str">
        <f>+IFERROR(VLOOKUP(Tabla1[[#This Row],[CUENTA]],CTAS[],2,0),"OTROS")</f>
        <v>OTROS</v>
      </c>
      <c r="AP2753" s="15" t="str">
        <f>+IFERROR(VLOOKUP(Tabla1[[#This Row],[EMPLEADO]],IS[],3,0),"OTROS")</f>
        <v>OTROS</v>
      </c>
      <c r="AQ2753" s="15" t="str">
        <f>+IFERROR(VLOOKUP(Tabla1[[#This Row],[EMPLEADO]],IS[[NÓMINA]:[INGENIERO]],2,0),"OTROS")</f>
        <v>OTROS</v>
      </c>
    </row>
    <row r="2754" spans="1:43" x14ac:dyDescent="0.25">
      <c r="A2754" t="s">
        <v>7477</v>
      </c>
      <c r="B2754">
        <v>1</v>
      </c>
      <c r="C2754" t="s">
        <v>8680</v>
      </c>
      <c r="D2754" t="s">
        <v>38</v>
      </c>
      <c r="E2754" t="s">
        <v>2745</v>
      </c>
      <c r="F2754" t="s">
        <v>8681</v>
      </c>
      <c r="G2754" s="17" t="s">
        <v>2747</v>
      </c>
      <c r="H2754" t="s">
        <v>384</v>
      </c>
      <c r="I2754" t="s">
        <v>43</v>
      </c>
      <c r="J2754" t="s">
        <v>8</v>
      </c>
      <c r="K2754" t="s">
        <v>2748</v>
      </c>
      <c r="L2754" t="s">
        <v>2749</v>
      </c>
      <c r="M2754" t="s">
        <v>736</v>
      </c>
      <c r="N2754">
        <v>0</v>
      </c>
      <c r="O2754" t="s">
        <v>47</v>
      </c>
      <c r="P2754">
        <v>33</v>
      </c>
      <c r="Q2754" t="s">
        <v>82</v>
      </c>
      <c r="R2754" t="s">
        <v>223</v>
      </c>
      <c r="S2754" t="s">
        <v>139</v>
      </c>
      <c r="T2754" t="s">
        <v>51</v>
      </c>
      <c r="U2754" t="s">
        <v>140</v>
      </c>
      <c r="V2754">
        <v>1.1000000000000001</v>
      </c>
      <c r="W2754" s="1">
        <v>1730.3000000000004</v>
      </c>
      <c r="X2754">
        <v>1</v>
      </c>
      <c r="Y2754">
        <v>1.92</v>
      </c>
      <c r="Z2754">
        <v>4</v>
      </c>
      <c r="AA2754">
        <v>0.48</v>
      </c>
      <c r="AB2754" s="2">
        <v>0</v>
      </c>
      <c r="AC2754" s="1">
        <v>0</v>
      </c>
      <c r="AD2754" s="7">
        <v>43537</v>
      </c>
      <c r="AE2754" s="7">
        <v>43538</v>
      </c>
      <c r="AF2754">
        <v>1</v>
      </c>
      <c r="AG2754" t="s">
        <v>53</v>
      </c>
      <c r="AH2754" s="2">
        <v>0</v>
      </c>
      <c r="AI2754" s="1">
        <v>0</v>
      </c>
      <c r="AJ2754" s="1">
        <v>0</v>
      </c>
      <c r="AK2754" s="60" t="str">
        <f>+IF(Tabla1[[#This Row],[REQUEST_TY]]="SR MANTENIMIENTO CORRECTIVO", "EMERGENCIA", "OTROS")</f>
        <v>EMERGENCIA</v>
      </c>
      <c r="AL2754" s="6" t="str">
        <f>+_xlfn.IFS(Tabla1[[#This Row],[Veces obj]]&lt;=1,"0-1",Tabla1[[#This Row],[Veces obj]]&lt;=2,"1-2",Tabla1[[#This Row],[Veces obj]]&lt;=3,"2-3",TRUE,"&gt;3")</f>
        <v>0-1</v>
      </c>
      <c r="AM2754" s="60" t="str">
        <f>+_xlfn.IFS(MONTH(Tabla1[[#This Row],[MES]])&lt;=3,"Q1",MONTH(Tabla1[[#This Row],[MES]])&lt;=6,"Q2",MONTH(Tabla1[[#This Row],[MES]])&lt;=9,"Q3",TRUE,"Q4")</f>
        <v>Q1</v>
      </c>
      <c r="AN2754" s="15" t="str">
        <f>+IFERROR(VLOOKUP(Tabla1[[#This Row],[CUENTA]],CTAS[],2,0),"OTROS")</f>
        <v>OTROS</v>
      </c>
      <c r="AP2754" s="15" t="str">
        <f>+IFERROR(VLOOKUP(Tabla1[[#This Row],[EMPLEADO]],IS[],3,0),"OTROS")</f>
        <v>OTROS</v>
      </c>
      <c r="AQ2754" s="15" t="str">
        <f>+IFERROR(VLOOKUP(Tabla1[[#This Row],[EMPLEADO]],IS[[NÓMINA]:[INGENIERO]],2,0),"OTROS")</f>
        <v>OTROS</v>
      </c>
    </row>
    <row r="2755" spans="1:43" x14ac:dyDescent="0.25">
      <c r="A2755" t="s">
        <v>7477</v>
      </c>
      <c r="B2755">
        <v>1</v>
      </c>
      <c r="C2755" t="s">
        <v>8682</v>
      </c>
      <c r="D2755" t="s">
        <v>38</v>
      </c>
      <c r="E2755" t="s">
        <v>39</v>
      </c>
      <c r="F2755" t="s">
        <v>8683</v>
      </c>
      <c r="G2755" s="17" t="s">
        <v>8684</v>
      </c>
      <c r="H2755" t="s">
        <v>42</v>
      </c>
      <c r="I2755" t="s">
        <v>43</v>
      </c>
      <c r="J2755" t="s">
        <v>8</v>
      </c>
      <c r="K2755" t="s">
        <v>8685</v>
      </c>
      <c r="L2755" t="s">
        <v>8686</v>
      </c>
      <c r="M2755" t="s">
        <v>131</v>
      </c>
      <c r="N2755">
        <v>1</v>
      </c>
      <c r="O2755" t="s">
        <v>47</v>
      </c>
      <c r="P2755">
        <v>2658</v>
      </c>
      <c r="Q2755" t="s">
        <v>48</v>
      </c>
      <c r="R2755" t="s">
        <v>49</v>
      </c>
      <c r="S2755" t="s">
        <v>50</v>
      </c>
      <c r="T2755" t="s">
        <v>51</v>
      </c>
      <c r="U2755" t="s">
        <v>52</v>
      </c>
      <c r="V2755">
        <v>1.05</v>
      </c>
      <c r="W2755" s="1">
        <v>0</v>
      </c>
      <c r="X2755">
        <v>1</v>
      </c>
      <c r="Y2755">
        <v>2.9</v>
      </c>
      <c r="Z2755">
        <v>5</v>
      </c>
      <c r="AA2755">
        <v>0.57999999999999996</v>
      </c>
      <c r="AB2755" s="2">
        <v>0</v>
      </c>
      <c r="AC2755" s="1">
        <v>0</v>
      </c>
      <c r="AD2755" s="7">
        <v>43536</v>
      </c>
      <c r="AE2755" s="7">
        <v>43536</v>
      </c>
      <c r="AF2755">
        <v>0</v>
      </c>
      <c r="AG2755" t="s">
        <v>53</v>
      </c>
      <c r="AH2755" s="2">
        <v>0</v>
      </c>
      <c r="AI2755" s="1">
        <v>0</v>
      </c>
      <c r="AJ2755" s="1">
        <v>0</v>
      </c>
      <c r="AK2755" s="60" t="str">
        <f>+IF(Tabla1[[#This Row],[REQUEST_TY]]="SR MANTENIMIENTO CORRECTIVO", "EMERGENCIA", "OTROS")</f>
        <v>EMERGENCIA</v>
      </c>
      <c r="AL2755" s="6" t="str">
        <f>+_xlfn.IFS(Tabla1[[#This Row],[Veces obj]]&lt;=1,"0-1",Tabla1[[#This Row],[Veces obj]]&lt;=2,"1-2",Tabla1[[#This Row],[Veces obj]]&lt;=3,"2-3",TRUE,"&gt;3")</f>
        <v>0-1</v>
      </c>
      <c r="AM2755" s="60" t="str">
        <f>+_xlfn.IFS(MONTH(Tabla1[[#This Row],[MES]])&lt;=3,"Q1",MONTH(Tabla1[[#This Row],[MES]])&lt;=6,"Q2",MONTH(Tabla1[[#This Row],[MES]])&lt;=9,"Q3",TRUE,"Q4")</f>
        <v>Q1</v>
      </c>
      <c r="AN2755" s="15" t="str">
        <f>+IFERROR(VLOOKUP(Tabla1[[#This Row],[CUENTA]],CTAS[],2,0),"OTROS")</f>
        <v>OTROS</v>
      </c>
      <c r="AP2755" s="15" t="str">
        <f>+IFERROR(VLOOKUP(Tabla1[[#This Row],[EMPLEADO]],IS[],3,0),"OTROS")</f>
        <v>OTROS</v>
      </c>
      <c r="AQ2755" s="15" t="str">
        <f>+IFERROR(VLOOKUP(Tabla1[[#This Row],[EMPLEADO]],IS[[NÓMINA]:[INGENIERO]],2,0),"OTROS")</f>
        <v>OTROS</v>
      </c>
    </row>
    <row r="2756" spans="1:43" x14ac:dyDescent="0.25">
      <c r="A2756" t="s">
        <v>7477</v>
      </c>
      <c r="B2756">
        <v>1</v>
      </c>
      <c r="C2756" t="s">
        <v>8687</v>
      </c>
      <c r="D2756" t="s">
        <v>38</v>
      </c>
      <c r="E2756" t="s">
        <v>258</v>
      </c>
      <c r="F2756" t="s">
        <v>8688</v>
      </c>
      <c r="G2756" s="17" t="s">
        <v>2818</v>
      </c>
      <c r="H2756" t="s">
        <v>1572</v>
      </c>
      <c r="I2756" t="s">
        <v>43</v>
      </c>
      <c r="J2756" t="s">
        <v>8</v>
      </c>
      <c r="K2756" t="s">
        <v>59</v>
      </c>
      <c r="L2756" t="s">
        <v>2819</v>
      </c>
      <c r="M2756" t="s">
        <v>2820</v>
      </c>
      <c r="N2756">
        <v>0</v>
      </c>
      <c r="O2756" t="s">
        <v>47</v>
      </c>
      <c r="P2756">
        <v>48</v>
      </c>
      <c r="Q2756" t="s">
        <v>82</v>
      </c>
      <c r="R2756" t="s">
        <v>138</v>
      </c>
      <c r="S2756" t="s">
        <v>139</v>
      </c>
      <c r="T2756" t="s">
        <v>51</v>
      </c>
      <c r="U2756" t="s">
        <v>140</v>
      </c>
      <c r="V2756">
        <v>1.1000000000000001</v>
      </c>
      <c r="W2756" s="1">
        <v>1730.3000000000004</v>
      </c>
      <c r="X2756">
        <v>1</v>
      </c>
      <c r="Y2756">
        <v>4.9000000000000004</v>
      </c>
      <c r="Z2756">
        <v>4</v>
      </c>
      <c r="AA2756">
        <v>1.2250000000000001</v>
      </c>
      <c r="AB2756" s="2">
        <v>5.6250000000000022E-2</v>
      </c>
      <c r="AC2756" s="1">
        <v>-88.481250000000045</v>
      </c>
      <c r="AD2756" s="7">
        <v>43536</v>
      </c>
      <c r="AE2756" s="7">
        <v>43537</v>
      </c>
      <c r="AF2756">
        <v>1</v>
      </c>
      <c r="AG2756" t="s">
        <v>53</v>
      </c>
      <c r="AH2756" s="2">
        <v>0</v>
      </c>
      <c r="AI2756" s="1">
        <v>0</v>
      </c>
      <c r="AJ2756" s="1">
        <v>0</v>
      </c>
      <c r="AK2756" s="60" t="str">
        <f>+IF(Tabla1[[#This Row],[REQUEST_TY]]="SR MANTENIMIENTO CORRECTIVO", "EMERGENCIA", "OTROS")</f>
        <v>EMERGENCIA</v>
      </c>
      <c r="AL2756" s="6" t="str">
        <f>+_xlfn.IFS(Tabla1[[#This Row],[Veces obj]]&lt;=1,"0-1",Tabla1[[#This Row],[Veces obj]]&lt;=2,"1-2",Tabla1[[#This Row],[Veces obj]]&lt;=3,"2-3",TRUE,"&gt;3")</f>
        <v>1-2</v>
      </c>
      <c r="AM2756" s="60" t="str">
        <f>+_xlfn.IFS(MONTH(Tabla1[[#This Row],[MES]])&lt;=3,"Q1",MONTH(Tabla1[[#This Row],[MES]])&lt;=6,"Q2",MONTH(Tabla1[[#This Row],[MES]])&lt;=9,"Q3",TRUE,"Q4")</f>
        <v>Q1</v>
      </c>
      <c r="AN2756" s="15" t="str">
        <f>+IFERROR(VLOOKUP(Tabla1[[#This Row],[CUENTA]],CTAS[],2,0),"OTROS")</f>
        <v>OTROS</v>
      </c>
      <c r="AP2756" s="15" t="str">
        <f>+IFERROR(VLOOKUP(Tabla1[[#This Row],[EMPLEADO]],IS[],3,0),"OTROS")</f>
        <v>OTROS</v>
      </c>
      <c r="AQ2756" s="15" t="str">
        <f>+IFERROR(VLOOKUP(Tabla1[[#This Row],[EMPLEADO]],IS[[NÓMINA]:[INGENIERO]],2,0),"OTROS")</f>
        <v>OTROS</v>
      </c>
    </row>
    <row r="2757" spans="1:43" x14ac:dyDescent="0.25">
      <c r="A2757" t="s">
        <v>7477</v>
      </c>
      <c r="B2757">
        <v>1</v>
      </c>
      <c r="C2757" t="s">
        <v>8689</v>
      </c>
      <c r="D2757" t="s">
        <v>38</v>
      </c>
      <c r="E2757" t="s">
        <v>725</v>
      </c>
      <c r="F2757" t="s">
        <v>8690</v>
      </c>
      <c r="G2757" s="17" t="s">
        <v>1474</v>
      </c>
      <c r="H2757" t="s">
        <v>308</v>
      </c>
      <c r="I2757" t="s">
        <v>43</v>
      </c>
      <c r="J2757" t="s">
        <v>8</v>
      </c>
      <c r="K2757" t="s">
        <v>495</v>
      </c>
      <c r="L2757" t="s">
        <v>496</v>
      </c>
      <c r="M2757" t="s">
        <v>46</v>
      </c>
      <c r="N2757">
        <v>0</v>
      </c>
      <c r="O2757" t="s">
        <v>47</v>
      </c>
      <c r="P2757">
        <v>54</v>
      </c>
      <c r="Q2757" t="s">
        <v>82</v>
      </c>
      <c r="R2757" t="s">
        <v>223</v>
      </c>
      <c r="S2757" t="s">
        <v>139</v>
      </c>
      <c r="T2757" t="s">
        <v>51</v>
      </c>
      <c r="U2757" t="s">
        <v>140</v>
      </c>
      <c r="V2757">
        <v>1.1000000000000001</v>
      </c>
      <c r="W2757" s="1">
        <v>1730.3000000000004</v>
      </c>
      <c r="X2757">
        <v>1</v>
      </c>
      <c r="Y2757">
        <v>0.61</v>
      </c>
      <c r="Z2757">
        <v>4</v>
      </c>
      <c r="AA2757">
        <v>0.1525</v>
      </c>
      <c r="AB2757" s="2">
        <v>0</v>
      </c>
      <c r="AC2757" s="1">
        <v>0</v>
      </c>
      <c r="AD2757" s="7">
        <v>43536</v>
      </c>
      <c r="AE2757" s="7">
        <v>43536</v>
      </c>
      <c r="AF2757">
        <v>0</v>
      </c>
      <c r="AG2757" t="s">
        <v>53</v>
      </c>
      <c r="AH2757" s="2">
        <v>0</v>
      </c>
      <c r="AI2757" s="1">
        <v>0</v>
      </c>
      <c r="AJ2757" s="1">
        <v>0</v>
      </c>
      <c r="AK2757" s="60" t="str">
        <f>+IF(Tabla1[[#This Row],[REQUEST_TY]]="SR MANTENIMIENTO CORRECTIVO", "EMERGENCIA", "OTROS")</f>
        <v>EMERGENCIA</v>
      </c>
      <c r="AL2757" s="6" t="str">
        <f>+_xlfn.IFS(Tabla1[[#This Row],[Veces obj]]&lt;=1,"0-1",Tabla1[[#This Row],[Veces obj]]&lt;=2,"1-2",Tabla1[[#This Row],[Veces obj]]&lt;=3,"2-3",TRUE,"&gt;3")</f>
        <v>0-1</v>
      </c>
      <c r="AM2757" s="60" t="str">
        <f>+_xlfn.IFS(MONTH(Tabla1[[#This Row],[MES]])&lt;=3,"Q1",MONTH(Tabla1[[#This Row],[MES]])&lt;=6,"Q2",MONTH(Tabla1[[#This Row],[MES]])&lt;=9,"Q3",TRUE,"Q4")</f>
        <v>Q1</v>
      </c>
      <c r="AN2757" s="15" t="str">
        <f>+IFERROR(VLOOKUP(Tabla1[[#This Row],[CUENTA]],CTAS[],2,0),"OTROS")</f>
        <v>OTROS</v>
      </c>
      <c r="AP2757" s="15" t="str">
        <f>+IFERROR(VLOOKUP(Tabla1[[#This Row],[EMPLEADO]],IS[],3,0),"OTROS")</f>
        <v>OTROS</v>
      </c>
      <c r="AQ2757" s="15" t="str">
        <f>+IFERROR(VLOOKUP(Tabla1[[#This Row],[EMPLEADO]],IS[[NÓMINA]:[INGENIERO]],2,0),"OTROS")</f>
        <v>OTROS</v>
      </c>
    </row>
    <row r="2758" spans="1:43" x14ac:dyDescent="0.25">
      <c r="A2758" t="s">
        <v>7477</v>
      </c>
      <c r="B2758">
        <v>1</v>
      </c>
      <c r="C2758" t="s">
        <v>8691</v>
      </c>
      <c r="D2758" t="s">
        <v>38</v>
      </c>
      <c r="E2758" t="s">
        <v>39</v>
      </c>
      <c r="F2758" t="s">
        <v>8692</v>
      </c>
      <c r="G2758" s="17" t="s">
        <v>3878</v>
      </c>
      <c r="H2758" t="s">
        <v>453</v>
      </c>
      <c r="I2758" t="s">
        <v>43</v>
      </c>
      <c r="J2758" t="s">
        <v>8</v>
      </c>
      <c r="K2758" t="s">
        <v>44</v>
      </c>
      <c r="L2758" t="s">
        <v>1283</v>
      </c>
      <c r="M2758" t="s">
        <v>1198</v>
      </c>
      <c r="N2758">
        <v>1</v>
      </c>
      <c r="O2758" t="s">
        <v>47</v>
      </c>
      <c r="P2758">
        <v>2658</v>
      </c>
      <c r="Q2758" t="s">
        <v>48</v>
      </c>
      <c r="R2758" t="s">
        <v>49</v>
      </c>
      <c r="S2758" t="s">
        <v>50</v>
      </c>
      <c r="T2758" t="s">
        <v>51</v>
      </c>
      <c r="U2758" t="s">
        <v>52</v>
      </c>
      <c r="V2758">
        <v>1.05</v>
      </c>
      <c r="W2758" s="1">
        <v>0</v>
      </c>
      <c r="X2758">
        <v>1</v>
      </c>
      <c r="Y2758">
        <v>1.1599999999999999</v>
      </c>
      <c r="Z2758">
        <v>5</v>
      </c>
      <c r="AA2758">
        <v>0.23199999999999998</v>
      </c>
      <c r="AB2758" s="2">
        <v>0</v>
      </c>
      <c r="AC2758" s="1">
        <v>0</v>
      </c>
      <c r="AD2758" s="7">
        <v>43536</v>
      </c>
      <c r="AE2758" s="7">
        <v>43536</v>
      </c>
      <c r="AF2758">
        <v>0</v>
      </c>
      <c r="AG2758" t="s">
        <v>53</v>
      </c>
      <c r="AH2758" s="2">
        <v>0</v>
      </c>
      <c r="AI2758" s="1">
        <v>0</v>
      </c>
      <c r="AJ2758" s="1">
        <v>0</v>
      </c>
      <c r="AK2758" s="60" t="str">
        <f>+IF(Tabla1[[#This Row],[REQUEST_TY]]="SR MANTENIMIENTO CORRECTIVO", "EMERGENCIA", "OTROS")</f>
        <v>EMERGENCIA</v>
      </c>
      <c r="AL2758" s="6" t="str">
        <f>+_xlfn.IFS(Tabla1[[#This Row],[Veces obj]]&lt;=1,"0-1",Tabla1[[#This Row],[Veces obj]]&lt;=2,"1-2",Tabla1[[#This Row],[Veces obj]]&lt;=3,"2-3",TRUE,"&gt;3")</f>
        <v>0-1</v>
      </c>
      <c r="AM2758" s="60" t="str">
        <f>+_xlfn.IFS(MONTH(Tabla1[[#This Row],[MES]])&lt;=3,"Q1",MONTH(Tabla1[[#This Row],[MES]])&lt;=6,"Q2",MONTH(Tabla1[[#This Row],[MES]])&lt;=9,"Q3",TRUE,"Q4")</f>
        <v>Q1</v>
      </c>
      <c r="AN2758" s="15" t="str">
        <f>+IFERROR(VLOOKUP(Tabla1[[#This Row],[CUENTA]],CTAS[],2,0),"OTROS")</f>
        <v>OTROS</v>
      </c>
      <c r="AP2758" s="15" t="str">
        <f>+IFERROR(VLOOKUP(Tabla1[[#This Row],[EMPLEADO]],IS[],3,0),"OTROS")</f>
        <v>OTROS</v>
      </c>
      <c r="AQ2758" s="15" t="str">
        <f>+IFERROR(VLOOKUP(Tabla1[[#This Row],[EMPLEADO]],IS[[NÓMINA]:[INGENIERO]],2,0),"OTROS")</f>
        <v>OTROS</v>
      </c>
    </row>
    <row r="2759" spans="1:43" x14ac:dyDescent="0.25">
      <c r="A2759" t="s">
        <v>7477</v>
      </c>
      <c r="B2759">
        <v>1</v>
      </c>
      <c r="C2759" t="s">
        <v>8693</v>
      </c>
      <c r="D2759" t="s">
        <v>38</v>
      </c>
      <c r="E2759" t="s">
        <v>39</v>
      </c>
      <c r="F2759" t="s">
        <v>8694</v>
      </c>
      <c r="G2759" s="17" t="s">
        <v>6484</v>
      </c>
      <c r="H2759" t="s">
        <v>740</v>
      </c>
      <c r="I2759" t="s">
        <v>43</v>
      </c>
      <c r="J2759" t="s">
        <v>8</v>
      </c>
      <c r="K2759" t="s">
        <v>6485</v>
      </c>
      <c r="L2759" t="s">
        <v>6486</v>
      </c>
      <c r="M2759" t="s">
        <v>951</v>
      </c>
      <c r="N2759">
        <v>0</v>
      </c>
      <c r="O2759" t="s">
        <v>47</v>
      </c>
      <c r="P2759">
        <v>8</v>
      </c>
      <c r="Q2759" t="s">
        <v>194</v>
      </c>
      <c r="R2759" t="s">
        <v>49</v>
      </c>
      <c r="S2759" t="s">
        <v>50</v>
      </c>
      <c r="T2759" t="s">
        <v>208</v>
      </c>
      <c r="U2759" t="s">
        <v>444</v>
      </c>
      <c r="V2759">
        <v>0</v>
      </c>
      <c r="W2759" s="1">
        <v>0</v>
      </c>
      <c r="X2759">
        <v>1</v>
      </c>
      <c r="Y2759">
        <v>1.5</v>
      </c>
      <c r="Z2759">
        <v>9</v>
      </c>
      <c r="AA2759">
        <v>0.16666666666666666</v>
      </c>
      <c r="AB2759" s="2">
        <v>0</v>
      </c>
      <c r="AC2759" s="1">
        <v>0</v>
      </c>
      <c r="AD2759" s="7">
        <v>43536</v>
      </c>
      <c r="AE2759" s="7">
        <v>43536</v>
      </c>
      <c r="AF2759">
        <v>0</v>
      </c>
      <c r="AG2759" t="s">
        <v>53</v>
      </c>
      <c r="AH2759" s="2">
        <v>0</v>
      </c>
      <c r="AI2759" s="1">
        <v>0</v>
      </c>
      <c r="AJ2759" s="1">
        <v>0</v>
      </c>
      <c r="AK2759" s="60" t="str">
        <f>+IF(Tabla1[[#This Row],[REQUEST_TY]]="SR MANTENIMIENTO CORRECTIVO", "EMERGENCIA", "OTROS")</f>
        <v>EMERGENCIA</v>
      </c>
      <c r="AL2759" s="6" t="str">
        <f>+_xlfn.IFS(Tabla1[[#This Row],[Veces obj]]&lt;=1,"0-1",Tabla1[[#This Row],[Veces obj]]&lt;=2,"1-2",Tabla1[[#This Row],[Veces obj]]&lt;=3,"2-3",TRUE,"&gt;3")</f>
        <v>0-1</v>
      </c>
      <c r="AM2759" s="60" t="str">
        <f>+_xlfn.IFS(MONTH(Tabla1[[#This Row],[MES]])&lt;=3,"Q1",MONTH(Tabla1[[#This Row],[MES]])&lt;=6,"Q2",MONTH(Tabla1[[#This Row],[MES]])&lt;=9,"Q3",TRUE,"Q4")</f>
        <v>Q1</v>
      </c>
      <c r="AN2759" s="15" t="str">
        <f>+IFERROR(VLOOKUP(Tabla1[[#This Row],[CUENTA]],CTAS[],2,0),"OTROS")</f>
        <v>OTROS</v>
      </c>
      <c r="AP2759" s="15" t="str">
        <f>+IFERROR(VLOOKUP(Tabla1[[#This Row],[EMPLEADO]],IS[],3,0),"OTROS")</f>
        <v>OTROS</v>
      </c>
      <c r="AQ2759" s="15" t="str">
        <f>+IFERROR(VLOOKUP(Tabla1[[#This Row],[EMPLEADO]],IS[[NÓMINA]:[INGENIERO]],2,0),"OTROS")</f>
        <v>OTROS</v>
      </c>
    </row>
    <row r="2760" spans="1:43" x14ac:dyDescent="0.25">
      <c r="A2760" t="s">
        <v>7477</v>
      </c>
      <c r="B2760">
        <v>1</v>
      </c>
      <c r="C2760" t="s">
        <v>8695</v>
      </c>
      <c r="D2760" t="s">
        <v>38</v>
      </c>
      <c r="E2760" t="s">
        <v>113</v>
      </c>
      <c r="F2760" t="s">
        <v>8696</v>
      </c>
      <c r="G2760" s="17" t="s">
        <v>8697</v>
      </c>
      <c r="H2760" t="s">
        <v>1130</v>
      </c>
      <c r="I2760" t="s">
        <v>43</v>
      </c>
      <c r="J2760" t="s">
        <v>8</v>
      </c>
      <c r="K2760" t="s">
        <v>117</v>
      </c>
      <c r="L2760" t="s">
        <v>8698</v>
      </c>
      <c r="M2760" t="s">
        <v>8699</v>
      </c>
      <c r="N2760">
        <v>0</v>
      </c>
      <c r="O2760" t="s">
        <v>47</v>
      </c>
      <c r="P2760">
        <v>197</v>
      </c>
      <c r="Q2760" t="s">
        <v>48</v>
      </c>
      <c r="R2760" t="s">
        <v>49</v>
      </c>
      <c r="S2760" t="s">
        <v>50</v>
      </c>
      <c r="T2760" t="s">
        <v>208</v>
      </c>
      <c r="U2760" t="s">
        <v>52</v>
      </c>
      <c r="V2760">
        <v>1.05</v>
      </c>
      <c r="W2760" s="1">
        <v>750.75000000000011</v>
      </c>
      <c r="X2760">
        <v>1</v>
      </c>
      <c r="Y2760">
        <v>7.76</v>
      </c>
      <c r="Z2760">
        <v>9</v>
      </c>
      <c r="AA2760">
        <v>0.86222222222222222</v>
      </c>
      <c r="AB2760" s="2">
        <v>0</v>
      </c>
      <c r="AC2760" s="1">
        <v>0</v>
      </c>
      <c r="AD2760" s="7">
        <v>43537</v>
      </c>
      <c r="AE2760" s="7">
        <v>43537</v>
      </c>
      <c r="AF2760">
        <v>0</v>
      </c>
      <c r="AG2760" t="s">
        <v>53</v>
      </c>
      <c r="AH2760" s="2">
        <v>0</v>
      </c>
      <c r="AI2760" s="1">
        <v>0</v>
      </c>
      <c r="AJ2760" s="1">
        <v>0</v>
      </c>
      <c r="AK2760" s="60" t="str">
        <f>+IF(Tabla1[[#This Row],[REQUEST_TY]]="SR MANTENIMIENTO CORRECTIVO", "EMERGENCIA", "OTROS")</f>
        <v>EMERGENCIA</v>
      </c>
      <c r="AL2760" s="6" t="str">
        <f>+_xlfn.IFS(Tabla1[[#This Row],[Veces obj]]&lt;=1,"0-1",Tabla1[[#This Row],[Veces obj]]&lt;=2,"1-2",Tabla1[[#This Row],[Veces obj]]&lt;=3,"2-3",TRUE,"&gt;3")</f>
        <v>0-1</v>
      </c>
      <c r="AM2760" s="60" t="str">
        <f>+_xlfn.IFS(MONTH(Tabla1[[#This Row],[MES]])&lt;=3,"Q1",MONTH(Tabla1[[#This Row],[MES]])&lt;=6,"Q2",MONTH(Tabla1[[#This Row],[MES]])&lt;=9,"Q3",TRUE,"Q4")</f>
        <v>Q1</v>
      </c>
      <c r="AN2760" s="15" t="str">
        <f>+IFERROR(VLOOKUP(Tabla1[[#This Row],[CUENTA]],CTAS[],2,0),"OTROS")</f>
        <v>OTROS</v>
      </c>
      <c r="AP2760" s="15" t="str">
        <f>+IFERROR(VLOOKUP(Tabla1[[#This Row],[EMPLEADO]],IS[],3,0),"OTROS")</f>
        <v>OTROS</v>
      </c>
      <c r="AQ2760" s="15" t="str">
        <f>+IFERROR(VLOOKUP(Tabla1[[#This Row],[EMPLEADO]],IS[[NÓMINA]:[INGENIERO]],2,0),"OTROS")</f>
        <v>OTROS</v>
      </c>
    </row>
    <row r="2761" spans="1:43" x14ac:dyDescent="0.25">
      <c r="A2761" t="s">
        <v>7477</v>
      </c>
      <c r="B2761">
        <v>1</v>
      </c>
      <c r="C2761" t="s">
        <v>8700</v>
      </c>
      <c r="D2761" t="s">
        <v>38</v>
      </c>
      <c r="E2761" t="s">
        <v>725</v>
      </c>
      <c r="F2761" t="s">
        <v>8701</v>
      </c>
      <c r="G2761" s="17" t="s">
        <v>2916</v>
      </c>
      <c r="H2761" t="s">
        <v>58</v>
      </c>
      <c r="I2761" t="s">
        <v>43</v>
      </c>
      <c r="J2761" t="s">
        <v>8</v>
      </c>
      <c r="K2761" t="s">
        <v>59</v>
      </c>
      <c r="L2761" t="s">
        <v>2917</v>
      </c>
      <c r="M2761" t="s">
        <v>1496</v>
      </c>
      <c r="N2761">
        <v>0</v>
      </c>
      <c r="O2761" t="s">
        <v>47</v>
      </c>
      <c r="P2761">
        <v>46</v>
      </c>
      <c r="Q2761" t="s">
        <v>82</v>
      </c>
      <c r="R2761" t="s">
        <v>223</v>
      </c>
      <c r="S2761" t="s">
        <v>139</v>
      </c>
      <c r="T2761" t="s">
        <v>51</v>
      </c>
      <c r="U2761" t="s">
        <v>140</v>
      </c>
      <c r="V2761">
        <v>1.1000000000000001</v>
      </c>
      <c r="W2761" s="1">
        <v>1730.3000000000004</v>
      </c>
      <c r="X2761">
        <v>1</v>
      </c>
      <c r="Y2761">
        <v>2.58</v>
      </c>
      <c r="Z2761">
        <v>4</v>
      </c>
      <c r="AA2761">
        <v>0.64500000000000002</v>
      </c>
      <c r="AB2761" s="2">
        <v>0</v>
      </c>
      <c r="AC2761" s="1">
        <v>0</v>
      </c>
      <c r="AD2761" s="7">
        <v>43536</v>
      </c>
      <c r="AE2761" s="7">
        <v>43536</v>
      </c>
      <c r="AF2761">
        <v>0</v>
      </c>
      <c r="AG2761" t="s">
        <v>53</v>
      </c>
      <c r="AH2761" s="2">
        <v>0</v>
      </c>
      <c r="AI2761" s="1">
        <v>0</v>
      </c>
      <c r="AJ2761" s="1">
        <v>0</v>
      </c>
      <c r="AK2761" s="60" t="str">
        <f>+IF(Tabla1[[#This Row],[REQUEST_TY]]="SR MANTENIMIENTO CORRECTIVO", "EMERGENCIA", "OTROS")</f>
        <v>EMERGENCIA</v>
      </c>
      <c r="AL2761" s="6" t="str">
        <f>+_xlfn.IFS(Tabla1[[#This Row],[Veces obj]]&lt;=1,"0-1",Tabla1[[#This Row],[Veces obj]]&lt;=2,"1-2",Tabla1[[#This Row],[Veces obj]]&lt;=3,"2-3",TRUE,"&gt;3")</f>
        <v>0-1</v>
      </c>
      <c r="AM2761" s="60" t="str">
        <f>+_xlfn.IFS(MONTH(Tabla1[[#This Row],[MES]])&lt;=3,"Q1",MONTH(Tabla1[[#This Row],[MES]])&lt;=6,"Q2",MONTH(Tabla1[[#This Row],[MES]])&lt;=9,"Q3",TRUE,"Q4")</f>
        <v>Q1</v>
      </c>
      <c r="AN2761" s="15" t="str">
        <f>+IFERROR(VLOOKUP(Tabla1[[#This Row],[CUENTA]],CTAS[],2,0),"OTROS")</f>
        <v>OTROS</v>
      </c>
      <c r="AP2761" s="15" t="str">
        <f>+IFERROR(VLOOKUP(Tabla1[[#This Row],[EMPLEADO]],IS[],3,0),"OTROS")</f>
        <v>OTROS</v>
      </c>
      <c r="AQ2761" s="15" t="str">
        <f>+IFERROR(VLOOKUP(Tabla1[[#This Row],[EMPLEADO]],IS[[NÓMINA]:[INGENIERO]],2,0),"OTROS")</f>
        <v>OTROS</v>
      </c>
    </row>
    <row r="2762" spans="1:43" x14ac:dyDescent="0.25">
      <c r="A2762" t="s">
        <v>7477</v>
      </c>
      <c r="B2762">
        <v>1</v>
      </c>
      <c r="C2762" t="s">
        <v>8702</v>
      </c>
      <c r="D2762" t="s">
        <v>38</v>
      </c>
      <c r="E2762" t="s">
        <v>113</v>
      </c>
      <c r="F2762" t="s">
        <v>8703</v>
      </c>
      <c r="G2762" s="17" t="s">
        <v>8240</v>
      </c>
      <c r="H2762" t="s">
        <v>1572</v>
      </c>
      <c r="I2762" t="s">
        <v>43</v>
      </c>
      <c r="J2762" t="s">
        <v>8</v>
      </c>
      <c r="K2762" t="s">
        <v>125</v>
      </c>
      <c r="L2762" t="s">
        <v>8241</v>
      </c>
      <c r="M2762" t="s">
        <v>1868</v>
      </c>
      <c r="N2762">
        <v>0</v>
      </c>
      <c r="O2762" t="s">
        <v>47</v>
      </c>
      <c r="P2762">
        <v>5</v>
      </c>
      <c r="Q2762" t="s">
        <v>207</v>
      </c>
      <c r="R2762" t="s">
        <v>49</v>
      </c>
      <c r="S2762" t="s">
        <v>50</v>
      </c>
      <c r="T2762" t="s">
        <v>51</v>
      </c>
      <c r="U2762" t="s">
        <v>486</v>
      </c>
      <c r="V2762">
        <v>0</v>
      </c>
      <c r="W2762" s="1">
        <v>0</v>
      </c>
      <c r="X2762">
        <v>1</v>
      </c>
      <c r="Y2762">
        <v>5.45</v>
      </c>
      <c r="Z2762">
        <v>5</v>
      </c>
      <c r="AA2762">
        <v>1.0900000000000001</v>
      </c>
      <c r="AB2762" s="2">
        <v>2.250000000000002E-2</v>
      </c>
      <c r="AC2762" s="1">
        <v>-16.087500000000016</v>
      </c>
      <c r="AD2762" s="7">
        <v>43543</v>
      </c>
      <c r="AE2762" s="7">
        <v>43543</v>
      </c>
      <c r="AF2762">
        <v>0</v>
      </c>
      <c r="AG2762" t="s">
        <v>53</v>
      </c>
      <c r="AH2762" s="2">
        <v>0</v>
      </c>
      <c r="AI2762" s="1">
        <v>0</v>
      </c>
      <c r="AJ2762" s="1">
        <v>0</v>
      </c>
      <c r="AK2762" s="60" t="str">
        <f>+IF(Tabla1[[#This Row],[REQUEST_TY]]="SR MANTENIMIENTO CORRECTIVO", "EMERGENCIA", "OTROS")</f>
        <v>EMERGENCIA</v>
      </c>
      <c r="AL2762" s="6" t="str">
        <f>+_xlfn.IFS(Tabla1[[#This Row],[Veces obj]]&lt;=1,"0-1",Tabla1[[#This Row],[Veces obj]]&lt;=2,"1-2",Tabla1[[#This Row],[Veces obj]]&lt;=3,"2-3",TRUE,"&gt;3")</f>
        <v>1-2</v>
      </c>
      <c r="AM2762" s="60" t="str">
        <f>+_xlfn.IFS(MONTH(Tabla1[[#This Row],[MES]])&lt;=3,"Q1",MONTH(Tabla1[[#This Row],[MES]])&lt;=6,"Q2",MONTH(Tabla1[[#This Row],[MES]])&lt;=9,"Q3",TRUE,"Q4")</f>
        <v>Q1</v>
      </c>
      <c r="AN2762" s="15" t="str">
        <f>+IFERROR(VLOOKUP(Tabla1[[#This Row],[CUENTA]],CTAS[],2,0),"OTROS")</f>
        <v>OTROS</v>
      </c>
      <c r="AP2762" s="15" t="str">
        <f>+IFERROR(VLOOKUP(Tabla1[[#This Row],[EMPLEADO]],IS[],3,0),"OTROS")</f>
        <v>OTROS</v>
      </c>
      <c r="AQ2762" s="15" t="str">
        <f>+IFERROR(VLOOKUP(Tabla1[[#This Row],[EMPLEADO]],IS[[NÓMINA]:[INGENIERO]],2,0),"OTROS")</f>
        <v>OTROS</v>
      </c>
    </row>
    <row r="2763" spans="1:43" x14ac:dyDescent="0.25">
      <c r="A2763" t="s">
        <v>7477</v>
      </c>
      <c r="B2763">
        <v>1</v>
      </c>
      <c r="C2763" t="s">
        <v>8704</v>
      </c>
      <c r="D2763" t="s">
        <v>38</v>
      </c>
      <c r="E2763" t="s">
        <v>76</v>
      </c>
      <c r="F2763" t="s">
        <v>8705</v>
      </c>
      <c r="G2763" s="17" t="s">
        <v>6654</v>
      </c>
      <c r="H2763" t="s">
        <v>8581</v>
      </c>
      <c r="I2763" t="s">
        <v>43</v>
      </c>
      <c r="J2763" t="s">
        <v>8</v>
      </c>
      <c r="K2763" t="s">
        <v>59</v>
      </c>
      <c r="L2763" t="s">
        <v>5585</v>
      </c>
      <c r="M2763" t="s">
        <v>256</v>
      </c>
      <c r="N2763">
        <v>0</v>
      </c>
      <c r="O2763" t="s">
        <v>47</v>
      </c>
      <c r="P2763">
        <v>21</v>
      </c>
      <c r="Q2763" t="s">
        <v>62</v>
      </c>
      <c r="R2763" t="s">
        <v>63</v>
      </c>
      <c r="S2763" t="s">
        <v>64</v>
      </c>
      <c r="T2763" t="s">
        <v>51</v>
      </c>
      <c r="U2763" t="s">
        <v>65</v>
      </c>
      <c r="V2763">
        <v>0.8</v>
      </c>
      <c r="W2763" s="1">
        <v>1092</v>
      </c>
      <c r="X2763">
        <v>1</v>
      </c>
      <c r="Y2763">
        <v>0.56999999999999995</v>
      </c>
      <c r="Z2763">
        <v>5</v>
      </c>
      <c r="AA2763">
        <v>0.11399999999999999</v>
      </c>
      <c r="AB2763" s="2">
        <v>0</v>
      </c>
      <c r="AC2763" s="1">
        <v>0</v>
      </c>
      <c r="AD2763" s="7">
        <v>43536</v>
      </c>
      <c r="AE2763" s="7">
        <v>43536</v>
      </c>
      <c r="AF2763">
        <v>0</v>
      </c>
      <c r="AG2763" t="s">
        <v>53</v>
      </c>
      <c r="AH2763" s="2">
        <v>0</v>
      </c>
      <c r="AI2763" s="1">
        <v>0</v>
      </c>
      <c r="AJ2763" s="1">
        <v>0</v>
      </c>
      <c r="AK2763" s="60" t="str">
        <f>+IF(Tabla1[[#This Row],[REQUEST_TY]]="SR MANTENIMIENTO CORRECTIVO", "EMERGENCIA", "OTROS")</f>
        <v>EMERGENCIA</v>
      </c>
      <c r="AL2763" s="6" t="str">
        <f>+_xlfn.IFS(Tabla1[[#This Row],[Veces obj]]&lt;=1,"0-1",Tabla1[[#This Row],[Veces obj]]&lt;=2,"1-2",Tabla1[[#This Row],[Veces obj]]&lt;=3,"2-3",TRUE,"&gt;3")</f>
        <v>0-1</v>
      </c>
      <c r="AM2763" s="60" t="str">
        <f>+_xlfn.IFS(MONTH(Tabla1[[#This Row],[MES]])&lt;=3,"Q1",MONTH(Tabla1[[#This Row],[MES]])&lt;=6,"Q2",MONTH(Tabla1[[#This Row],[MES]])&lt;=9,"Q3",TRUE,"Q4")</f>
        <v>Q1</v>
      </c>
      <c r="AN2763" s="15" t="str">
        <f>+IFERROR(VLOOKUP(Tabla1[[#This Row],[CUENTA]],CTAS[],2,0),"OTROS")</f>
        <v>OTROS</v>
      </c>
      <c r="AP2763" s="15" t="str">
        <f>+IFERROR(VLOOKUP(Tabla1[[#This Row],[EMPLEADO]],IS[],3,0),"OTROS")</f>
        <v>OTROS</v>
      </c>
      <c r="AQ2763" s="15" t="str">
        <f>+IFERROR(VLOOKUP(Tabla1[[#This Row],[EMPLEADO]],IS[[NÓMINA]:[INGENIERO]],2,0),"OTROS")</f>
        <v>OTROS</v>
      </c>
    </row>
    <row r="2764" spans="1:43" x14ac:dyDescent="0.25">
      <c r="A2764" t="s">
        <v>7477</v>
      </c>
      <c r="B2764">
        <v>1</v>
      </c>
      <c r="C2764" t="s">
        <v>8706</v>
      </c>
      <c r="D2764" t="s">
        <v>38</v>
      </c>
      <c r="E2764" t="s">
        <v>332</v>
      </c>
      <c r="F2764" t="s">
        <v>8707</v>
      </c>
      <c r="G2764" s="17" t="s">
        <v>1408</v>
      </c>
      <c r="H2764" t="s">
        <v>868</v>
      </c>
      <c r="I2764" t="s">
        <v>43</v>
      </c>
      <c r="J2764" t="s">
        <v>8</v>
      </c>
      <c r="K2764" t="s">
        <v>59</v>
      </c>
      <c r="L2764" t="s">
        <v>1409</v>
      </c>
      <c r="M2764" t="s">
        <v>1410</v>
      </c>
      <c r="N2764">
        <v>1</v>
      </c>
      <c r="O2764" t="s">
        <v>47</v>
      </c>
      <c r="P2764">
        <v>18</v>
      </c>
      <c r="Q2764" t="s">
        <v>62</v>
      </c>
      <c r="R2764" t="s">
        <v>317</v>
      </c>
      <c r="S2764" t="s">
        <v>318</v>
      </c>
      <c r="T2764" t="s">
        <v>51</v>
      </c>
      <c r="U2764" t="s">
        <v>262</v>
      </c>
      <c r="V2764">
        <v>1.05</v>
      </c>
      <c r="W2764" s="1">
        <v>0</v>
      </c>
      <c r="X2764">
        <v>1</v>
      </c>
      <c r="Y2764">
        <v>3.95</v>
      </c>
      <c r="Z2764">
        <v>4</v>
      </c>
      <c r="AA2764">
        <v>0.98750000000000004</v>
      </c>
      <c r="AB2764" s="2">
        <v>0</v>
      </c>
      <c r="AC2764" s="1">
        <v>0</v>
      </c>
      <c r="AD2764" s="7">
        <v>43538</v>
      </c>
      <c r="AE2764" s="7">
        <v>43538</v>
      </c>
      <c r="AF2764">
        <v>0</v>
      </c>
      <c r="AG2764" t="s">
        <v>53</v>
      </c>
      <c r="AH2764" s="2">
        <v>0</v>
      </c>
      <c r="AI2764" s="1">
        <v>0</v>
      </c>
      <c r="AJ2764" s="1">
        <v>0</v>
      </c>
      <c r="AK2764" s="60" t="str">
        <f>+IF(Tabla1[[#This Row],[REQUEST_TY]]="SR MANTENIMIENTO CORRECTIVO", "EMERGENCIA", "OTROS")</f>
        <v>EMERGENCIA</v>
      </c>
      <c r="AL2764" s="6" t="str">
        <f>+_xlfn.IFS(Tabla1[[#This Row],[Veces obj]]&lt;=1,"0-1",Tabla1[[#This Row],[Veces obj]]&lt;=2,"1-2",Tabla1[[#This Row],[Veces obj]]&lt;=3,"2-3",TRUE,"&gt;3")</f>
        <v>0-1</v>
      </c>
      <c r="AM2764" s="60" t="str">
        <f>+_xlfn.IFS(MONTH(Tabla1[[#This Row],[MES]])&lt;=3,"Q1",MONTH(Tabla1[[#This Row],[MES]])&lt;=6,"Q2",MONTH(Tabla1[[#This Row],[MES]])&lt;=9,"Q3",TRUE,"Q4")</f>
        <v>Q1</v>
      </c>
      <c r="AN2764" s="15" t="str">
        <f>+IFERROR(VLOOKUP(Tabla1[[#This Row],[CUENTA]],CTAS[],2,0),"OTROS")</f>
        <v>OTROS</v>
      </c>
      <c r="AP2764" s="15" t="str">
        <f>+IFERROR(VLOOKUP(Tabla1[[#This Row],[EMPLEADO]],IS[],3,0),"OTROS")</f>
        <v>OTROS</v>
      </c>
      <c r="AQ2764" s="15" t="str">
        <f>+IFERROR(VLOOKUP(Tabla1[[#This Row],[EMPLEADO]],IS[[NÓMINA]:[INGENIERO]],2,0),"OTROS")</f>
        <v>OTROS</v>
      </c>
    </row>
    <row r="2765" spans="1:43" x14ac:dyDescent="0.25">
      <c r="A2765" t="s">
        <v>7477</v>
      </c>
      <c r="B2765">
        <v>1</v>
      </c>
      <c r="C2765" t="s">
        <v>8708</v>
      </c>
      <c r="D2765" t="s">
        <v>38</v>
      </c>
      <c r="E2765" t="s">
        <v>348</v>
      </c>
      <c r="F2765" t="s">
        <v>8709</v>
      </c>
      <c r="G2765" s="17" t="s">
        <v>1710</v>
      </c>
      <c r="H2765" t="s">
        <v>213</v>
      </c>
      <c r="I2765" t="s">
        <v>43</v>
      </c>
      <c r="J2765" t="s">
        <v>8</v>
      </c>
      <c r="K2765" t="s">
        <v>102</v>
      </c>
      <c r="L2765" t="s">
        <v>1292</v>
      </c>
      <c r="M2765" t="s">
        <v>215</v>
      </c>
      <c r="N2765">
        <v>0</v>
      </c>
      <c r="O2765" t="s">
        <v>47</v>
      </c>
      <c r="P2765">
        <v>49</v>
      </c>
      <c r="Q2765" t="s">
        <v>82</v>
      </c>
      <c r="R2765" t="s">
        <v>223</v>
      </c>
      <c r="S2765" t="s">
        <v>139</v>
      </c>
      <c r="T2765" t="s">
        <v>51</v>
      </c>
      <c r="U2765" t="s">
        <v>140</v>
      </c>
      <c r="V2765">
        <v>1.1000000000000001</v>
      </c>
      <c r="W2765" s="1">
        <v>1730.3000000000004</v>
      </c>
      <c r="X2765">
        <v>1</v>
      </c>
      <c r="Y2765">
        <v>2.5499999999999998</v>
      </c>
      <c r="Z2765">
        <v>4</v>
      </c>
      <c r="AA2765">
        <v>0.63749999999999996</v>
      </c>
      <c r="AB2765" s="2">
        <v>0</v>
      </c>
      <c r="AC2765" s="1">
        <v>0</v>
      </c>
      <c r="AD2765" s="7">
        <v>43538</v>
      </c>
      <c r="AE2765" s="7">
        <v>43539</v>
      </c>
      <c r="AF2765">
        <v>1</v>
      </c>
      <c r="AG2765" t="s">
        <v>53</v>
      </c>
      <c r="AH2765" s="2">
        <v>0</v>
      </c>
      <c r="AI2765" s="1">
        <v>0</v>
      </c>
      <c r="AJ2765" s="1">
        <v>0</v>
      </c>
      <c r="AK2765" s="60" t="str">
        <f>+IF(Tabla1[[#This Row],[REQUEST_TY]]="SR MANTENIMIENTO CORRECTIVO", "EMERGENCIA", "OTROS")</f>
        <v>EMERGENCIA</v>
      </c>
      <c r="AL2765" s="6" t="str">
        <f>+_xlfn.IFS(Tabla1[[#This Row],[Veces obj]]&lt;=1,"0-1",Tabla1[[#This Row],[Veces obj]]&lt;=2,"1-2",Tabla1[[#This Row],[Veces obj]]&lt;=3,"2-3",TRUE,"&gt;3")</f>
        <v>0-1</v>
      </c>
      <c r="AM2765" s="60" t="str">
        <f>+_xlfn.IFS(MONTH(Tabla1[[#This Row],[MES]])&lt;=3,"Q1",MONTH(Tabla1[[#This Row],[MES]])&lt;=6,"Q2",MONTH(Tabla1[[#This Row],[MES]])&lt;=9,"Q3",TRUE,"Q4")</f>
        <v>Q1</v>
      </c>
      <c r="AN2765" s="15" t="str">
        <f>+IFERROR(VLOOKUP(Tabla1[[#This Row],[CUENTA]],CTAS[],2,0),"OTROS")</f>
        <v>OTROS</v>
      </c>
      <c r="AP2765" s="15" t="str">
        <f>+IFERROR(VLOOKUP(Tabla1[[#This Row],[EMPLEADO]],IS[],3,0),"OTROS")</f>
        <v>OTROS</v>
      </c>
      <c r="AQ2765" s="15" t="str">
        <f>+IFERROR(VLOOKUP(Tabla1[[#This Row],[EMPLEADO]],IS[[NÓMINA]:[INGENIERO]],2,0),"OTROS")</f>
        <v>OTROS</v>
      </c>
    </row>
    <row r="2766" spans="1:43" x14ac:dyDescent="0.25">
      <c r="A2766" t="s">
        <v>7477</v>
      </c>
      <c r="B2766">
        <v>1</v>
      </c>
      <c r="C2766" t="s">
        <v>8710</v>
      </c>
      <c r="D2766" t="s">
        <v>38</v>
      </c>
      <c r="E2766" t="s">
        <v>312</v>
      </c>
      <c r="F2766" t="s">
        <v>8711</v>
      </c>
      <c r="G2766" s="17" t="s">
        <v>2476</v>
      </c>
      <c r="H2766" t="s">
        <v>1572</v>
      </c>
      <c r="I2766" t="s">
        <v>43</v>
      </c>
      <c r="J2766" t="s">
        <v>8</v>
      </c>
      <c r="K2766" t="s">
        <v>59</v>
      </c>
      <c r="L2766" t="s">
        <v>2477</v>
      </c>
      <c r="M2766" t="s">
        <v>2478</v>
      </c>
      <c r="N2766">
        <v>0</v>
      </c>
      <c r="O2766" t="s">
        <v>47</v>
      </c>
      <c r="P2766">
        <v>19</v>
      </c>
      <c r="Q2766" t="s">
        <v>62</v>
      </c>
      <c r="R2766" t="s">
        <v>317</v>
      </c>
      <c r="S2766" t="s">
        <v>318</v>
      </c>
      <c r="T2766" t="s">
        <v>51</v>
      </c>
      <c r="U2766" t="s">
        <v>262</v>
      </c>
      <c r="V2766">
        <v>1.05</v>
      </c>
      <c r="W2766" s="1">
        <v>1651.6500000000003</v>
      </c>
      <c r="X2766">
        <v>1</v>
      </c>
      <c r="Y2766">
        <v>3.57</v>
      </c>
      <c r="Z2766">
        <v>4</v>
      </c>
      <c r="AA2766">
        <v>0.89249999999999996</v>
      </c>
      <c r="AB2766" s="2">
        <v>0</v>
      </c>
      <c r="AC2766" s="1">
        <v>0</v>
      </c>
      <c r="AD2766" s="7">
        <v>43536</v>
      </c>
      <c r="AE2766" s="7">
        <v>43537</v>
      </c>
      <c r="AF2766">
        <v>1</v>
      </c>
      <c r="AG2766" t="s">
        <v>53</v>
      </c>
      <c r="AH2766" s="2">
        <v>0</v>
      </c>
      <c r="AI2766" s="1">
        <v>0</v>
      </c>
      <c r="AJ2766" s="1">
        <v>0</v>
      </c>
      <c r="AK2766" s="60" t="str">
        <f>+IF(Tabla1[[#This Row],[REQUEST_TY]]="SR MANTENIMIENTO CORRECTIVO", "EMERGENCIA", "OTROS")</f>
        <v>EMERGENCIA</v>
      </c>
      <c r="AL2766" s="6" t="str">
        <f>+_xlfn.IFS(Tabla1[[#This Row],[Veces obj]]&lt;=1,"0-1",Tabla1[[#This Row],[Veces obj]]&lt;=2,"1-2",Tabla1[[#This Row],[Veces obj]]&lt;=3,"2-3",TRUE,"&gt;3")</f>
        <v>0-1</v>
      </c>
      <c r="AM2766" s="60" t="str">
        <f>+_xlfn.IFS(MONTH(Tabla1[[#This Row],[MES]])&lt;=3,"Q1",MONTH(Tabla1[[#This Row],[MES]])&lt;=6,"Q2",MONTH(Tabla1[[#This Row],[MES]])&lt;=9,"Q3",TRUE,"Q4")</f>
        <v>Q1</v>
      </c>
      <c r="AN2766" s="15" t="str">
        <f>+IFERROR(VLOOKUP(Tabla1[[#This Row],[CUENTA]],CTAS[],2,0),"OTROS")</f>
        <v>OTROS</v>
      </c>
      <c r="AP2766" s="15" t="str">
        <f>+IFERROR(VLOOKUP(Tabla1[[#This Row],[EMPLEADO]],IS[],3,0),"OTROS")</f>
        <v>OTROS</v>
      </c>
      <c r="AQ2766" s="15" t="str">
        <f>+IFERROR(VLOOKUP(Tabla1[[#This Row],[EMPLEADO]],IS[[NÓMINA]:[INGENIERO]],2,0),"OTROS")</f>
        <v>OTROS</v>
      </c>
    </row>
    <row r="2767" spans="1:43" x14ac:dyDescent="0.25">
      <c r="A2767" t="s">
        <v>7477</v>
      </c>
      <c r="B2767">
        <v>1</v>
      </c>
      <c r="C2767" t="s">
        <v>8712</v>
      </c>
      <c r="D2767" t="s">
        <v>38</v>
      </c>
      <c r="E2767" t="s">
        <v>113</v>
      </c>
      <c r="F2767" t="s">
        <v>8713</v>
      </c>
      <c r="G2767" s="17" t="s">
        <v>8714</v>
      </c>
      <c r="H2767" t="s">
        <v>308</v>
      </c>
      <c r="I2767" t="s">
        <v>43</v>
      </c>
      <c r="J2767" t="s">
        <v>8</v>
      </c>
      <c r="K2767" t="s">
        <v>144</v>
      </c>
      <c r="L2767" t="s">
        <v>616</v>
      </c>
      <c r="M2767" t="s">
        <v>46</v>
      </c>
      <c r="N2767">
        <v>0</v>
      </c>
      <c r="O2767" t="s">
        <v>47</v>
      </c>
      <c r="P2767">
        <v>2658</v>
      </c>
      <c r="Q2767" t="s">
        <v>48</v>
      </c>
      <c r="R2767" t="s">
        <v>49</v>
      </c>
      <c r="S2767" t="s">
        <v>50</v>
      </c>
      <c r="T2767" t="s">
        <v>51</v>
      </c>
      <c r="U2767" t="s">
        <v>52</v>
      </c>
      <c r="V2767">
        <v>1.05</v>
      </c>
      <c r="W2767" s="1">
        <v>750.75000000000011</v>
      </c>
      <c r="X2767">
        <v>1</v>
      </c>
      <c r="Y2767">
        <v>0.55000000000000004</v>
      </c>
      <c r="Z2767">
        <v>5</v>
      </c>
      <c r="AA2767">
        <v>0.11000000000000001</v>
      </c>
      <c r="AB2767" s="2">
        <v>0</v>
      </c>
      <c r="AC2767" s="1">
        <v>0</v>
      </c>
      <c r="AD2767" s="7">
        <v>43536</v>
      </c>
      <c r="AE2767" s="7">
        <v>43536</v>
      </c>
      <c r="AF2767">
        <v>0</v>
      </c>
      <c r="AG2767" t="s">
        <v>53</v>
      </c>
      <c r="AH2767" s="2">
        <v>0</v>
      </c>
      <c r="AI2767" s="1">
        <v>0</v>
      </c>
      <c r="AJ2767" s="1">
        <v>0</v>
      </c>
      <c r="AK2767" s="60" t="str">
        <f>+IF(Tabla1[[#This Row],[REQUEST_TY]]="SR MANTENIMIENTO CORRECTIVO", "EMERGENCIA", "OTROS")</f>
        <v>EMERGENCIA</v>
      </c>
      <c r="AL2767" s="6" t="str">
        <f>+_xlfn.IFS(Tabla1[[#This Row],[Veces obj]]&lt;=1,"0-1",Tabla1[[#This Row],[Veces obj]]&lt;=2,"1-2",Tabla1[[#This Row],[Veces obj]]&lt;=3,"2-3",TRUE,"&gt;3")</f>
        <v>0-1</v>
      </c>
      <c r="AM2767" s="60" t="str">
        <f>+_xlfn.IFS(MONTH(Tabla1[[#This Row],[MES]])&lt;=3,"Q1",MONTH(Tabla1[[#This Row],[MES]])&lt;=6,"Q2",MONTH(Tabla1[[#This Row],[MES]])&lt;=9,"Q3",TRUE,"Q4")</f>
        <v>Q1</v>
      </c>
      <c r="AN2767" s="15" t="str">
        <f>+IFERROR(VLOOKUP(Tabla1[[#This Row],[CUENTA]],CTAS[],2,0),"OTROS")</f>
        <v>OTROS</v>
      </c>
      <c r="AP2767" s="15" t="str">
        <f>+IFERROR(VLOOKUP(Tabla1[[#This Row],[EMPLEADO]],IS[],3,0),"OTROS")</f>
        <v>OTROS</v>
      </c>
      <c r="AQ2767" s="15" t="str">
        <f>+IFERROR(VLOOKUP(Tabla1[[#This Row],[EMPLEADO]],IS[[NÓMINA]:[INGENIERO]],2,0),"OTROS")</f>
        <v>OTROS</v>
      </c>
    </row>
    <row r="2768" spans="1:43" x14ac:dyDescent="0.25">
      <c r="A2768" t="s">
        <v>7477</v>
      </c>
      <c r="B2768">
        <v>1</v>
      </c>
      <c r="C2768" t="s">
        <v>8715</v>
      </c>
      <c r="D2768" t="s">
        <v>38</v>
      </c>
      <c r="E2768" t="s">
        <v>725</v>
      </c>
      <c r="F2768" t="s">
        <v>8716</v>
      </c>
      <c r="G2768" s="17" t="s">
        <v>8717</v>
      </c>
      <c r="H2768" t="s">
        <v>266</v>
      </c>
      <c r="I2768" t="s">
        <v>43</v>
      </c>
      <c r="J2768" t="s">
        <v>8</v>
      </c>
      <c r="K2768" t="s">
        <v>59</v>
      </c>
      <c r="L2768" t="s">
        <v>8718</v>
      </c>
      <c r="M2768" t="s">
        <v>73</v>
      </c>
      <c r="N2768">
        <v>0</v>
      </c>
      <c r="O2768" t="s">
        <v>47</v>
      </c>
      <c r="P2768">
        <v>84</v>
      </c>
      <c r="Q2768" t="s">
        <v>48</v>
      </c>
      <c r="R2768" t="s">
        <v>223</v>
      </c>
      <c r="S2768" t="s">
        <v>139</v>
      </c>
      <c r="T2768" t="s">
        <v>51</v>
      </c>
      <c r="U2768" t="s">
        <v>353</v>
      </c>
      <c r="V2768">
        <v>1.1499999999999999</v>
      </c>
      <c r="W2768" s="1">
        <v>1808.95</v>
      </c>
      <c r="X2768">
        <v>1</v>
      </c>
      <c r="Y2768">
        <v>1.29</v>
      </c>
      <c r="Z2768">
        <v>4</v>
      </c>
      <c r="AA2768">
        <v>0.32250000000000001</v>
      </c>
      <c r="AB2768" s="2">
        <v>0</v>
      </c>
      <c r="AC2768" s="1">
        <v>0</v>
      </c>
      <c r="AD2768" s="7">
        <v>43536</v>
      </c>
      <c r="AE2768" s="7">
        <v>43537</v>
      </c>
      <c r="AF2768">
        <v>1</v>
      </c>
      <c r="AG2768" t="s">
        <v>53</v>
      </c>
      <c r="AH2768" s="2">
        <v>0</v>
      </c>
      <c r="AI2768" s="1">
        <v>0</v>
      </c>
      <c r="AJ2768" s="1">
        <v>0</v>
      </c>
      <c r="AK2768" s="60" t="str">
        <f>+IF(Tabla1[[#This Row],[REQUEST_TY]]="SR MANTENIMIENTO CORRECTIVO", "EMERGENCIA", "OTROS")</f>
        <v>EMERGENCIA</v>
      </c>
      <c r="AL2768" s="6" t="str">
        <f>+_xlfn.IFS(Tabla1[[#This Row],[Veces obj]]&lt;=1,"0-1",Tabla1[[#This Row],[Veces obj]]&lt;=2,"1-2",Tabla1[[#This Row],[Veces obj]]&lt;=3,"2-3",TRUE,"&gt;3")</f>
        <v>0-1</v>
      </c>
      <c r="AM2768" s="60" t="str">
        <f>+_xlfn.IFS(MONTH(Tabla1[[#This Row],[MES]])&lt;=3,"Q1",MONTH(Tabla1[[#This Row],[MES]])&lt;=6,"Q2",MONTH(Tabla1[[#This Row],[MES]])&lt;=9,"Q3",TRUE,"Q4")</f>
        <v>Q1</v>
      </c>
      <c r="AN2768" s="15" t="str">
        <f>+IFERROR(VLOOKUP(Tabla1[[#This Row],[CUENTA]],CTAS[],2,0),"OTROS")</f>
        <v>OTROS</v>
      </c>
      <c r="AP2768" s="15" t="str">
        <f>+IFERROR(VLOOKUP(Tabla1[[#This Row],[EMPLEADO]],IS[],3,0),"OTROS")</f>
        <v>JUAREZ</v>
      </c>
      <c r="AQ2768" s="15" t="str">
        <f>+IFERROR(VLOOKUP(Tabla1[[#This Row],[EMPLEADO]],IS[[NÓMINA]:[INGENIERO]],2,0),"OTROS")</f>
        <v>CESAR MAR</v>
      </c>
    </row>
    <row r="2769" spans="1:43" x14ac:dyDescent="0.25">
      <c r="A2769" t="s">
        <v>7477</v>
      </c>
      <c r="B2769">
        <v>1</v>
      </c>
      <c r="C2769" t="s">
        <v>8719</v>
      </c>
      <c r="D2769" t="s">
        <v>38</v>
      </c>
      <c r="E2769" t="s">
        <v>1015</v>
      </c>
      <c r="F2769" t="s">
        <v>8720</v>
      </c>
      <c r="G2769" s="17" t="s">
        <v>2032</v>
      </c>
      <c r="H2769" t="s">
        <v>308</v>
      </c>
      <c r="I2769" t="s">
        <v>43</v>
      </c>
      <c r="J2769" t="s">
        <v>8</v>
      </c>
      <c r="K2769" t="s">
        <v>59</v>
      </c>
      <c r="L2769" t="s">
        <v>629</v>
      </c>
      <c r="M2769" t="s">
        <v>46</v>
      </c>
      <c r="N2769">
        <v>0</v>
      </c>
      <c r="O2769" t="s">
        <v>47</v>
      </c>
      <c r="P2769">
        <v>54</v>
      </c>
      <c r="Q2769" t="s">
        <v>82</v>
      </c>
      <c r="R2769" t="s">
        <v>317</v>
      </c>
      <c r="S2769" t="s">
        <v>318</v>
      </c>
      <c r="T2769" t="s">
        <v>51</v>
      </c>
      <c r="U2769" t="s">
        <v>140</v>
      </c>
      <c r="V2769">
        <v>1.1000000000000001</v>
      </c>
      <c r="W2769" s="1">
        <v>1730.3000000000004</v>
      </c>
      <c r="X2769">
        <v>1</v>
      </c>
      <c r="Y2769">
        <v>0.93</v>
      </c>
      <c r="Z2769">
        <v>4</v>
      </c>
      <c r="AA2769">
        <v>0.23250000000000001</v>
      </c>
      <c r="AB2769" s="2">
        <v>0</v>
      </c>
      <c r="AC2769" s="1">
        <v>0</v>
      </c>
      <c r="AD2769" s="7">
        <v>43536</v>
      </c>
      <c r="AE2769" s="7">
        <v>43537</v>
      </c>
      <c r="AF2769">
        <v>1</v>
      </c>
      <c r="AG2769" t="s">
        <v>53</v>
      </c>
      <c r="AH2769" s="2">
        <v>0</v>
      </c>
      <c r="AI2769" s="1">
        <v>0</v>
      </c>
      <c r="AJ2769" s="1">
        <v>0</v>
      </c>
      <c r="AK2769" s="60" t="str">
        <f>+IF(Tabla1[[#This Row],[REQUEST_TY]]="SR MANTENIMIENTO CORRECTIVO", "EMERGENCIA", "OTROS")</f>
        <v>EMERGENCIA</v>
      </c>
      <c r="AL2769" s="6" t="str">
        <f>+_xlfn.IFS(Tabla1[[#This Row],[Veces obj]]&lt;=1,"0-1",Tabla1[[#This Row],[Veces obj]]&lt;=2,"1-2",Tabla1[[#This Row],[Veces obj]]&lt;=3,"2-3",TRUE,"&gt;3")</f>
        <v>0-1</v>
      </c>
      <c r="AM2769" s="60" t="str">
        <f>+_xlfn.IFS(MONTH(Tabla1[[#This Row],[MES]])&lt;=3,"Q1",MONTH(Tabla1[[#This Row],[MES]])&lt;=6,"Q2",MONTH(Tabla1[[#This Row],[MES]])&lt;=9,"Q3",TRUE,"Q4")</f>
        <v>Q1</v>
      </c>
      <c r="AN2769" s="15" t="str">
        <f>+IFERROR(VLOOKUP(Tabla1[[#This Row],[CUENTA]],CTAS[],2,0),"OTROS")</f>
        <v>OTROS</v>
      </c>
      <c r="AP2769" s="15" t="str">
        <f>+IFERROR(VLOOKUP(Tabla1[[#This Row],[EMPLEADO]],IS[],3,0),"OTROS")</f>
        <v>OTROS</v>
      </c>
      <c r="AQ2769" s="15" t="str">
        <f>+IFERROR(VLOOKUP(Tabla1[[#This Row],[EMPLEADO]],IS[[NÓMINA]:[INGENIERO]],2,0),"OTROS")</f>
        <v>OTROS</v>
      </c>
    </row>
    <row r="2770" spans="1:43" x14ac:dyDescent="0.25">
      <c r="A2770" t="s">
        <v>7477</v>
      </c>
      <c r="B2770">
        <v>1</v>
      </c>
      <c r="C2770" t="s">
        <v>8721</v>
      </c>
      <c r="D2770" t="s">
        <v>38</v>
      </c>
      <c r="E2770" t="s">
        <v>76</v>
      </c>
      <c r="F2770" t="s">
        <v>8722</v>
      </c>
      <c r="G2770" s="17" t="s">
        <v>8723</v>
      </c>
      <c r="H2770" t="s">
        <v>266</v>
      </c>
      <c r="I2770" t="s">
        <v>43</v>
      </c>
      <c r="J2770" t="s">
        <v>8</v>
      </c>
      <c r="K2770" t="s">
        <v>59</v>
      </c>
      <c r="L2770" t="s">
        <v>1637</v>
      </c>
      <c r="M2770" t="s">
        <v>94</v>
      </c>
      <c r="N2770">
        <v>0</v>
      </c>
      <c r="O2770" t="s">
        <v>47</v>
      </c>
      <c r="P2770">
        <v>83</v>
      </c>
      <c r="Q2770" t="s">
        <v>48</v>
      </c>
      <c r="R2770" t="s">
        <v>63</v>
      </c>
      <c r="S2770" t="s">
        <v>64</v>
      </c>
      <c r="T2770" t="s">
        <v>51</v>
      </c>
      <c r="U2770" t="s">
        <v>96</v>
      </c>
      <c r="V2770">
        <v>1.1000000000000001</v>
      </c>
      <c r="W2770" s="1">
        <v>1501.5000000000002</v>
      </c>
      <c r="X2770">
        <v>1</v>
      </c>
      <c r="Y2770">
        <v>0.98</v>
      </c>
      <c r="Z2770">
        <v>5</v>
      </c>
      <c r="AA2770">
        <v>0.19600000000000001</v>
      </c>
      <c r="AB2770" s="2">
        <v>0</v>
      </c>
      <c r="AC2770" s="1">
        <v>0</v>
      </c>
      <c r="AD2770" s="7">
        <v>43536</v>
      </c>
      <c r="AE2770" s="7">
        <v>43536</v>
      </c>
      <c r="AF2770">
        <v>0</v>
      </c>
      <c r="AG2770" t="s">
        <v>53</v>
      </c>
      <c r="AH2770" s="2">
        <v>0</v>
      </c>
      <c r="AI2770" s="1">
        <v>0</v>
      </c>
      <c r="AJ2770" s="1">
        <v>0</v>
      </c>
      <c r="AK2770" s="60" t="str">
        <f>+IF(Tabla1[[#This Row],[REQUEST_TY]]="SR MANTENIMIENTO CORRECTIVO", "EMERGENCIA", "OTROS")</f>
        <v>EMERGENCIA</v>
      </c>
      <c r="AL2770" s="6" t="str">
        <f>+_xlfn.IFS(Tabla1[[#This Row],[Veces obj]]&lt;=1,"0-1",Tabla1[[#This Row],[Veces obj]]&lt;=2,"1-2",Tabla1[[#This Row],[Veces obj]]&lt;=3,"2-3",TRUE,"&gt;3")</f>
        <v>0-1</v>
      </c>
      <c r="AM2770" s="60" t="str">
        <f>+_xlfn.IFS(MONTH(Tabla1[[#This Row],[MES]])&lt;=3,"Q1",MONTH(Tabla1[[#This Row],[MES]])&lt;=6,"Q2",MONTH(Tabla1[[#This Row],[MES]])&lt;=9,"Q3",TRUE,"Q4")</f>
        <v>Q1</v>
      </c>
      <c r="AN2770" s="15" t="str">
        <f>+IFERROR(VLOOKUP(Tabla1[[#This Row],[CUENTA]],CTAS[],2,0),"OTROS")</f>
        <v>OTROS</v>
      </c>
      <c r="AP2770" s="15" t="str">
        <f>+IFERROR(VLOOKUP(Tabla1[[#This Row],[EMPLEADO]],IS[],3,0),"OTROS")</f>
        <v>JUAREZ</v>
      </c>
      <c r="AQ2770" s="15" t="str">
        <f>+IFERROR(VLOOKUP(Tabla1[[#This Row],[EMPLEADO]],IS[[NÓMINA]:[INGENIERO]],2,0),"OTROS")</f>
        <v>CESAR MAR</v>
      </c>
    </row>
    <row r="2771" spans="1:43" x14ac:dyDescent="0.25">
      <c r="A2771" t="s">
        <v>7477</v>
      </c>
      <c r="B2771">
        <v>1</v>
      </c>
      <c r="C2771" t="s">
        <v>8724</v>
      </c>
      <c r="D2771" t="s">
        <v>38</v>
      </c>
      <c r="E2771" t="s">
        <v>76</v>
      </c>
      <c r="F2771" t="s">
        <v>8725</v>
      </c>
      <c r="G2771" s="17" t="s">
        <v>5590</v>
      </c>
      <c r="H2771" t="s">
        <v>1572</v>
      </c>
      <c r="I2771" t="s">
        <v>43</v>
      </c>
      <c r="J2771" t="s">
        <v>8</v>
      </c>
      <c r="K2771" t="s">
        <v>102</v>
      </c>
      <c r="L2771" t="s">
        <v>3190</v>
      </c>
      <c r="M2771" t="s">
        <v>1868</v>
      </c>
      <c r="N2771">
        <v>0</v>
      </c>
      <c r="O2771" t="s">
        <v>47</v>
      </c>
      <c r="P2771">
        <v>6</v>
      </c>
      <c r="Q2771" t="s">
        <v>207</v>
      </c>
      <c r="R2771" t="s">
        <v>63</v>
      </c>
      <c r="S2771" t="s">
        <v>64</v>
      </c>
      <c r="T2771" t="s">
        <v>51</v>
      </c>
      <c r="U2771" t="s">
        <v>209</v>
      </c>
      <c r="V2771">
        <v>0</v>
      </c>
      <c r="W2771" s="1">
        <v>0</v>
      </c>
      <c r="X2771">
        <v>1</v>
      </c>
      <c r="Y2771">
        <v>3.96</v>
      </c>
      <c r="Z2771">
        <v>5</v>
      </c>
      <c r="AA2771">
        <v>0.79200000000000004</v>
      </c>
      <c r="AB2771" s="2">
        <v>0</v>
      </c>
      <c r="AC2771" s="1">
        <v>0</v>
      </c>
      <c r="AD2771" s="7">
        <v>43537</v>
      </c>
      <c r="AE2771" s="7">
        <v>43537</v>
      </c>
      <c r="AF2771">
        <v>0</v>
      </c>
      <c r="AG2771" t="s">
        <v>53</v>
      </c>
      <c r="AH2771" s="2">
        <v>0</v>
      </c>
      <c r="AI2771" s="1">
        <v>0</v>
      </c>
      <c r="AJ2771" s="1">
        <v>0</v>
      </c>
      <c r="AK2771" s="60" t="str">
        <f>+IF(Tabla1[[#This Row],[REQUEST_TY]]="SR MANTENIMIENTO CORRECTIVO", "EMERGENCIA", "OTROS")</f>
        <v>EMERGENCIA</v>
      </c>
      <c r="AL2771" s="6" t="str">
        <f>+_xlfn.IFS(Tabla1[[#This Row],[Veces obj]]&lt;=1,"0-1",Tabla1[[#This Row],[Veces obj]]&lt;=2,"1-2",Tabla1[[#This Row],[Veces obj]]&lt;=3,"2-3",TRUE,"&gt;3")</f>
        <v>0-1</v>
      </c>
      <c r="AM2771" s="60" t="str">
        <f>+_xlfn.IFS(MONTH(Tabla1[[#This Row],[MES]])&lt;=3,"Q1",MONTH(Tabla1[[#This Row],[MES]])&lt;=6,"Q2",MONTH(Tabla1[[#This Row],[MES]])&lt;=9,"Q3",TRUE,"Q4")</f>
        <v>Q1</v>
      </c>
      <c r="AN2771" s="15" t="str">
        <f>+IFERROR(VLOOKUP(Tabla1[[#This Row],[CUENTA]],CTAS[],2,0),"OTROS")</f>
        <v>OTROS</v>
      </c>
      <c r="AP2771" s="15" t="str">
        <f>+IFERROR(VLOOKUP(Tabla1[[#This Row],[EMPLEADO]],IS[],3,0),"OTROS")</f>
        <v>OTROS</v>
      </c>
      <c r="AQ2771" s="15" t="str">
        <f>+IFERROR(VLOOKUP(Tabla1[[#This Row],[EMPLEADO]],IS[[NÓMINA]:[INGENIERO]],2,0),"OTROS")</f>
        <v>OTROS</v>
      </c>
    </row>
    <row r="2772" spans="1:43" x14ac:dyDescent="0.25">
      <c r="A2772" t="s">
        <v>7477</v>
      </c>
      <c r="B2772">
        <v>1</v>
      </c>
      <c r="C2772" t="s">
        <v>8726</v>
      </c>
      <c r="D2772" t="s">
        <v>38</v>
      </c>
      <c r="E2772" t="s">
        <v>85</v>
      </c>
      <c r="F2772" t="s">
        <v>8727</v>
      </c>
      <c r="G2772" s="17" t="s">
        <v>2952</v>
      </c>
      <c r="H2772" t="s">
        <v>297</v>
      </c>
      <c r="I2772" t="s">
        <v>43</v>
      </c>
      <c r="J2772" t="s">
        <v>8</v>
      </c>
      <c r="K2772" t="s">
        <v>234</v>
      </c>
      <c r="L2772" t="s">
        <v>732</v>
      </c>
      <c r="M2772" t="s">
        <v>94</v>
      </c>
      <c r="N2772">
        <v>0</v>
      </c>
      <c r="O2772" t="s">
        <v>47</v>
      </c>
      <c r="P2772">
        <v>69</v>
      </c>
      <c r="Q2772" t="s">
        <v>48</v>
      </c>
      <c r="R2772" t="s">
        <v>49</v>
      </c>
      <c r="S2772" t="s">
        <v>50</v>
      </c>
      <c r="T2772" t="s">
        <v>51</v>
      </c>
      <c r="U2772" t="s">
        <v>52</v>
      </c>
      <c r="V2772">
        <v>1.05</v>
      </c>
      <c r="W2772" s="1">
        <v>750.75000000000011</v>
      </c>
      <c r="X2772">
        <v>1</v>
      </c>
      <c r="Y2772">
        <v>3.7</v>
      </c>
      <c r="Z2772">
        <v>5</v>
      </c>
      <c r="AA2772">
        <v>0.74</v>
      </c>
      <c r="AB2772" s="2">
        <v>0</v>
      </c>
      <c r="AC2772" s="1">
        <v>0</v>
      </c>
      <c r="AD2772" s="7">
        <v>43537</v>
      </c>
      <c r="AE2772" s="7">
        <v>43537</v>
      </c>
      <c r="AF2772">
        <v>0</v>
      </c>
      <c r="AG2772" t="s">
        <v>53</v>
      </c>
      <c r="AH2772" s="2">
        <v>0</v>
      </c>
      <c r="AI2772" s="1">
        <v>0</v>
      </c>
      <c r="AJ2772" s="1">
        <v>0</v>
      </c>
      <c r="AK2772" s="60" t="str">
        <f>+IF(Tabla1[[#This Row],[REQUEST_TY]]="SR MANTENIMIENTO CORRECTIVO", "EMERGENCIA", "OTROS")</f>
        <v>EMERGENCIA</v>
      </c>
      <c r="AL2772" s="6" t="str">
        <f>+_xlfn.IFS(Tabla1[[#This Row],[Veces obj]]&lt;=1,"0-1",Tabla1[[#This Row],[Veces obj]]&lt;=2,"1-2",Tabla1[[#This Row],[Veces obj]]&lt;=3,"2-3",TRUE,"&gt;3")</f>
        <v>0-1</v>
      </c>
      <c r="AM2772" s="60" t="str">
        <f>+_xlfn.IFS(MONTH(Tabla1[[#This Row],[MES]])&lt;=3,"Q1",MONTH(Tabla1[[#This Row],[MES]])&lt;=6,"Q2",MONTH(Tabla1[[#This Row],[MES]])&lt;=9,"Q3",TRUE,"Q4")</f>
        <v>Q1</v>
      </c>
      <c r="AN2772" s="15" t="str">
        <f>+IFERROR(VLOOKUP(Tabla1[[#This Row],[CUENTA]],CTAS[],2,0),"OTROS")</f>
        <v>OTROS</v>
      </c>
      <c r="AP2772" s="15" t="str">
        <f>+IFERROR(VLOOKUP(Tabla1[[#This Row],[EMPLEADO]],IS[],3,0),"OTROS")</f>
        <v>JUAREZ</v>
      </c>
      <c r="AQ2772" s="15" t="str">
        <f>+IFERROR(VLOOKUP(Tabla1[[#This Row],[EMPLEADO]],IS[[NÓMINA]:[INGENIERO]],2,0),"OTROS")</f>
        <v>ALFREDO TORRES</v>
      </c>
    </row>
    <row r="2773" spans="1:43" x14ac:dyDescent="0.25">
      <c r="A2773" t="s">
        <v>7477</v>
      </c>
      <c r="B2773">
        <v>1</v>
      </c>
      <c r="C2773" t="s">
        <v>8728</v>
      </c>
      <c r="D2773" t="s">
        <v>38</v>
      </c>
      <c r="E2773" t="s">
        <v>76</v>
      </c>
      <c r="F2773" t="s">
        <v>8729</v>
      </c>
      <c r="G2773" s="17" t="s">
        <v>1201</v>
      </c>
      <c r="H2773" t="s">
        <v>253</v>
      </c>
      <c r="I2773" t="s">
        <v>43</v>
      </c>
      <c r="J2773" t="s">
        <v>8</v>
      </c>
      <c r="K2773" t="s">
        <v>59</v>
      </c>
      <c r="L2773" t="s">
        <v>1202</v>
      </c>
      <c r="M2773" t="s">
        <v>649</v>
      </c>
      <c r="N2773">
        <v>0</v>
      </c>
      <c r="O2773" t="s">
        <v>47</v>
      </c>
      <c r="P2773">
        <v>21</v>
      </c>
      <c r="Q2773" t="s">
        <v>62</v>
      </c>
      <c r="R2773" t="s">
        <v>63</v>
      </c>
      <c r="S2773" t="s">
        <v>64</v>
      </c>
      <c r="T2773" t="s">
        <v>51</v>
      </c>
      <c r="U2773" t="s">
        <v>65</v>
      </c>
      <c r="V2773">
        <v>0.8</v>
      </c>
      <c r="W2773" s="1">
        <v>1092</v>
      </c>
      <c r="X2773">
        <v>1</v>
      </c>
      <c r="Y2773">
        <v>1.87</v>
      </c>
      <c r="Z2773">
        <v>5</v>
      </c>
      <c r="AA2773">
        <v>0.374</v>
      </c>
      <c r="AB2773" s="2">
        <v>0</v>
      </c>
      <c r="AC2773" s="1">
        <v>0</v>
      </c>
      <c r="AD2773" s="7">
        <v>43544</v>
      </c>
      <c r="AE2773" s="7">
        <v>43544</v>
      </c>
      <c r="AF2773">
        <v>0</v>
      </c>
      <c r="AG2773" t="s">
        <v>53</v>
      </c>
      <c r="AH2773" s="2">
        <v>0</v>
      </c>
      <c r="AI2773" s="1">
        <v>0</v>
      </c>
      <c r="AJ2773" s="1">
        <v>0</v>
      </c>
      <c r="AK2773" s="60" t="str">
        <f>+IF(Tabla1[[#This Row],[REQUEST_TY]]="SR MANTENIMIENTO CORRECTIVO", "EMERGENCIA", "OTROS")</f>
        <v>EMERGENCIA</v>
      </c>
      <c r="AL2773" s="6" t="str">
        <f>+_xlfn.IFS(Tabla1[[#This Row],[Veces obj]]&lt;=1,"0-1",Tabla1[[#This Row],[Veces obj]]&lt;=2,"1-2",Tabla1[[#This Row],[Veces obj]]&lt;=3,"2-3",TRUE,"&gt;3")</f>
        <v>0-1</v>
      </c>
      <c r="AM2773" s="60" t="str">
        <f>+_xlfn.IFS(MONTH(Tabla1[[#This Row],[MES]])&lt;=3,"Q1",MONTH(Tabla1[[#This Row],[MES]])&lt;=6,"Q2",MONTH(Tabla1[[#This Row],[MES]])&lt;=9,"Q3",TRUE,"Q4")</f>
        <v>Q1</v>
      </c>
      <c r="AN2773" s="15" t="str">
        <f>+IFERROR(VLOOKUP(Tabla1[[#This Row],[CUENTA]],CTAS[],2,0),"OTROS")</f>
        <v>OTROS</v>
      </c>
      <c r="AP2773" s="15" t="str">
        <f>+IFERROR(VLOOKUP(Tabla1[[#This Row],[EMPLEADO]],IS[],3,0),"OTROS")</f>
        <v>OTROS</v>
      </c>
      <c r="AQ2773" s="15" t="str">
        <f>+IFERROR(VLOOKUP(Tabla1[[#This Row],[EMPLEADO]],IS[[NÓMINA]:[INGENIERO]],2,0),"OTROS")</f>
        <v>OTROS</v>
      </c>
    </row>
    <row r="2774" spans="1:43" x14ac:dyDescent="0.25">
      <c r="A2774" t="s">
        <v>7477</v>
      </c>
      <c r="B2774">
        <v>1</v>
      </c>
      <c r="C2774" t="s">
        <v>8730</v>
      </c>
      <c r="D2774" t="s">
        <v>38</v>
      </c>
      <c r="E2774" t="s">
        <v>1208</v>
      </c>
      <c r="F2774" t="s">
        <v>8731</v>
      </c>
      <c r="G2774" s="17" t="s">
        <v>7700</v>
      </c>
      <c r="H2774" t="s">
        <v>484</v>
      </c>
      <c r="I2774" t="s">
        <v>43</v>
      </c>
      <c r="J2774" t="s">
        <v>8</v>
      </c>
      <c r="K2774" t="s">
        <v>2300</v>
      </c>
      <c r="L2774" t="s">
        <v>4065</v>
      </c>
      <c r="M2774" t="s">
        <v>94</v>
      </c>
      <c r="N2774">
        <v>1</v>
      </c>
      <c r="O2774" t="s">
        <v>47</v>
      </c>
      <c r="P2774">
        <v>11</v>
      </c>
      <c r="Q2774" t="s">
        <v>194</v>
      </c>
      <c r="R2774" t="s">
        <v>153</v>
      </c>
      <c r="S2774" t="s">
        <v>50</v>
      </c>
      <c r="T2774" t="s">
        <v>51</v>
      </c>
      <c r="U2774" t="s">
        <v>444</v>
      </c>
      <c r="V2774">
        <v>0</v>
      </c>
      <c r="W2774" s="1">
        <v>0</v>
      </c>
      <c r="X2774">
        <v>1</v>
      </c>
      <c r="Y2774">
        <v>1.93</v>
      </c>
      <c r="Z2774">
        <v>5</v>
      </c>
      <c r="AA2774">
        <v>0.38600000000000001</v>
      </c>
      <c r="AB2774" s="2">
        <v>0</v>
      </c>
      <c r="AC2774" s="1">
        <v>0</v>
      </c>
      <c r="AD2774" s="7">
        <v>43538</v>
      </c>
      <c r="AE2774" s="7">
        <v>43539</v>
      </c>
      <c r="AF2774">
        <v>1</v>
      </c>
      <c r="AG2774" t="s">
        <v>53</v>
      </c>
      <c r="AH2774" s="2">
        <v>0</v>
      </c>
      <c r="AI2774" s="1">
        <v>0</v>
      </c>
      <c r="AJ2774" s="1">
        <v>0</v>
      </c>
      <c r="AK2774" s="60" t="str">
        <f>+IF(Tabla1[[#This Row],[REQUEST_TY]]="SR MANTENIMIENTO CORRECTIVO", "EMERGENCIA", "OTROS")</f>
        <v>EMERGENCIA</v>
      </c>
      <c r="AL2774" s="6" t="str">
        <f>+_xlfn.IFS(Tabla1[[#This Row],[Veces obj]]&lt;=1,"0-1",Tabla1[[#This Row],[Veces obj]]&lt;=2,"1-2",Tabla1[[#This Row],[Veces obj]]&lt;=3,"2-3",TRUE,"&gt;3")</f>
        <v>0-1</v>
      </c>
      <c r="AM2774" s="60" t="str">
        <f>+_xlfn.IFS(MONTH(Tabla1[[#This Row],[MES]])&lt;=3,"Q1",MONTH(Tabla1[[#This Row],[MES]])&lt;=6,"Q2",MONTH(Tabla1[[#This Row],[MES]])&lt;=9,"Q3",TRUE,"Q4")</f>
        <v>Q1</v>
      </c>
      <c r="AN2774" s="15" t="str">
        <f>+IFERROR(VLOOKUP(Tabla1[[#This Row],[CUENTA]],CTAS[],2,0),"OTROS")</f>
        <v>OTROS</v>
      </c>
      <c r="AP2774" s="15" t="str">
        <f>+IFERROR(VLOOKUP(Tabla1[[#This Row],[EMPLEADO]],IS[],3,0),"OTROS")</f>
        <v>OTROS</v>
      </c>
      <c r="AQ2774" s="15" t="str">
        <f>+IFERROR(VLOOKUP(Tabla1[[#This Row],[EMPLEADO]],IS[[NÓMINA]:[INGENIERO]],2,0),"OTROS")</f>
        <v>OTROS</v>
      </c>
    </row>
    <row r="2775" spans="1:43" x14ac:dyDescent="0.25">
      <c r="A2775" t="s">
        <v>7477</v>
      </c>
      <c r="B2775">
        <v>1</v>
      </c>
      <c r="C2775" t="s">
        <v>8732</v>
      </c>
      <c r="D2775" t="s">
        <v>38</v>
      </c>
      <c r="E2775" t="s">
        <v>133</v>
      </c>
      <c r="F2775" t="s">
        <v>8733</v>
      </c>
      <c r="G2775" s="17" t="s">
        <v>878</v>
      </c>
      <c r="H2775" t="s">
        <v>646</v>
      </c>
      <c r="I2775" t="s">
        <v>43</v>
      </c>
      <c r="J2775" t="s">
        <v>8</v>
      </c>
      <c r="K2775" t="s">
        <v>59</v>
      </c>
      <c r="L2775" t="s">
        <v>357</v>
      </c>
      <c r="M2775" t="s">
        <v>358</v>
      </c>
      <c r="N2775">
        <v>0</v>
      </c>
      <c r="O2775" t="s">
        <v>47</v>
      </c>
      <c r="P2775">
        <v>1</v>
      </c>
      <c r="Q2775" t="s">
        <v>388</v>
      </c>
      <c r="R2775" t="s">
        <v>138</v>
      </c>
      <c r="S2775" t="s">
        <v>139</v>
      </c>
      <c r="T2775" t="s">
        <v>51</v>
      </c>
      <c r="U2775" t="s">
        <v>872</v>
      </c>
      <c r="V2775">
        <v>0</v>
      </c>
      <c r="W2775" s="1">
        <v>0</v>
      </c>
      <c r="X2775">
        <v>1</v>
      </c>
      <c r="Y2775">
        <v>1.68</v>
      </c>
      <c r="Z2775">
        <v>4</v>
      </c>
      <c r="AA2775">
        <v>0.42</v>
      </c>
      <c r="AB2775" s="2">
        <v>0</v>
      </c>
      <c r="AC2775" s="1">
        <v>0</v>
      </c>
      <c r="AD2775" s="7">
        <v>43537</v>
      </c>
      <c r="AE2775" s="7">
        <v>43537</v>
      </c>
      <c r="AF2775">
        <v>0</v>
      </c>
      <c r="AG2775" t="s">
        <v>53</v>
      </c>
      <c r="AH2775" s="2">
        <v>0</v>
      </c>
      <c r="AI2775" s="1">
        <v>0</v>
      </c>
      <c r="AJ2775" s="1">
        <v>0</v>
      </c>
      <c r="AK2775" s="60" t="str">
        <f>+IF(Tabla1[[#This Row],[REQUEST_TY]]="SR MANTENIMIENTO CORRECTIVO", "EMERGENCIA", "OTROS")</f>
        <v>EMERGENCIA</v>
      </c>
      <c r="AL2775" s="6" t="str">
        <f>+_xlfn.IFS(Tabla1[[#This Row],[Veces obj]]&lt;=1,"0-1",Tabla1[[#This Row],[Veces obj]]&lt;=2,"1-2",Tabla1[[#This Row],[Veces obj]]&lt;=3,"2-3",TRUE,"&gt;3")</f>
        <v>0-1</v>
      </c>
      <c r="AM2775" s="60" t="str">
        <f>+_xlfn.IFS(MONTH(Tabla1[[#This Row],[MES]])&lt;=3,"Q1",MONTH(Tabla1[[#This Row],[MES]])&lt;=6,"Q2",MONTH(Tabla1[[#This Row],[MES]])&lt;=9,"Q3",TRUE,"Q4")</f>
        <v>Q1</v>
      </c>
      <c r="AN2775" s="15" t="str">
        <f>+IFERROR(VLOOKUP(Tabla1[[#This Row],[CUENTA]],CTAS[],2,0),"OTROS")</f>
        <v>OTROS</v>
      </c>
      <c r="AP2775" s="15" t="str">
        <f>+IFERROR(VLOOKUP(Tabla1[[#This Row],[EMPLEADO]],IS[],3,0),"OTROS")</f>
        <v>OTROS</v>
      </c>
      <c r="AQ2775" s="15" t="str">
        <f>+IFERROR(VLOOKUP(Tabla1[[#This Row],[EMPLEADO]],IS[[NÓMINA]:[INGENIERO]],2,0),"OTROS")</f>
        <v>OTROS</v>
      </c>
    </row>
    <row r="2776" spans="1:43" x14ac:dyDescent="0.25">
      <c r="A2776" t="s">
        <v>7477</v>
      </c>
      <c r="B2776">
        <v>1</v>
      </c>
      <c r="C2776" t="s">
        <v>8734</v>
      </c>
      <c r="D2776" t="s">
        <v>38</v>
      </c>
      <c r="E2776" t="s">
        <v>725</v>
      </c>
      <c r="F2776" t="s">
        <v>8735</v>
      </c>
      <c r="G2776" s="17" t="s">
        <v>6863</v>
      </c>
      <c r="H2776" t="s">
        <v>58</v>
      </c>
      <c r="I2776" t="s">
        <v>43</v>
      </c>
      <c r="J2776" t="s">
        <v>8</v>
      </c>
      <c r="K2776" t="s">
        <v>59</v>
      </c>
      <c r="L2776" t="s">
        <v>6864</v>
      </c>
      <c r="M2776" t="s">
        <v>1496</v>
      </c>
      <c r="N2776">
        <v>0</v>
      </c>
      <c r="O2776" t="s">
        <v>47</v>
      </c>
      <c r="P2776">
        <v>5</v>
      </c>
      <c r="Q2776" t="s">
        <v>207</v>
      </c>
      <c r="R2776" t="s">
        <v>223</v>
      </c>
      <c r="S2776" t="s">
        <v>139</v>
      </c>
      <c r="T2776" t="s">
        <v>51</v>
      </c>
      <c r="U2776" t="s">
        <v>879</v>
      </c>
      <c r="V2776">
        <v>0.6</v>
      </c>
      <c r="W2776" s="1">
        <v>943.80000000000007</v>
      </c>
      <c r="X2776">
        <v>1</v>
      </c>
      <c r="Y2776">
        <v>1.25</v>
      </c>
      <c r="Z2776">
        <v>4</v>
      </c>
      <c r="AA2776">
        <v>0.3125</v>
      </c>
      <c r="AB2776" s="2">
        <v>0</v>
      </c>
      <c r="AC2776" s="1">
        <v>0</v>
      </c>
      <c r="AD2776" s="7">
        <v>43539</v>
      </c>
      <c r="AE2776" s="7">
        <v>43543</v>
      </c>
      <c r="AF2776">
        <v>1</v>
      </c>
      <c r="AG2776" t="s">
        <v>53</v>
      </c>
      <c r="AH2776" s="2">
        <v>0</v>
      </c>
      <c r="AI2776" s="1">
        <v>0</v>
      </c>
      <c r="AJ2776" s="1">
        <v>0</v>
      </c>
      <c r="AK2776" s="60" t="str">
        <f>+IF(Tabla1[[#This Row],[REQUEST_TY]]="SR MANTENIMIENTO CORRECTIVO", "EMERGENCIA", "OTROS")</f>
        <v>EMERGENCIA</v>
      </c>
      <c r="AL2776" s="6" t="str">
        <f>+_xlfn.IFS(Tabla1[[#This Row],[Veces obj]]&lt;=1,"0-1",Tabla1[[#This Row],[Veces obj]]&lt;=2,"1-2",Tabla1[[#This Row],[Veces obj]]&lt;=3,"2-3",TRUE,"&gt;3")</f>
        <v>0-1</v>
      </c>
      <c r="AM2776" s="60" t="str">
        <f>+_xlfn.IFS(MONTH(Tabla1[[#This Row],[MES]])&lt;=3,"Q1",MONTH(Tabla1[[#This Row],[MES]])&lt;=6,"Q2",MONTH(Tabla1[[#This Row],[MES]])&lt;=9,"Q3",TRUE,"Q4")</f>
        <v>Q1</v>
      </c>
      <c r="AN2776" s="15" t="str">
        <f>+IFERROR(VLOOKUP(Tabla1[[#This Row],[CUENTA]],CTAS[],2,0),"OTROS")</f>
        <v>OTROS</v>
      </c>
      <c r="AP2776" s="15" t="str">
        <f>+IFERROR(VLOOKUP(Tabla1[[#This Row],[EMPLEADO]],IS[],3,0),"OTROS")</f>
        <v>OTROS</v>
      </c>
      <c r="AQ2776" s="15" t="str">
        <f>+IFERROR(VLOOKUP(Tabla1[[#This Row],[EMPLEADO]],IS[[NÓMINA]:[INGENIERO]],2,0),"OTROS")</f>
        <v>OTROS</v>
      </c>
    </row>
    <row r="2777" spans="1:43" x14ac:dyDescent="0.25">
      <c r="A2777" t="s">
        <v>7477</v>
      </c>
      <c r="B2777">
        <v>1</v>
      </c>
      <c r="C2777" t="s">
        <v>8736</v>
      </c>
      <c r="D2777" t="s">
        <v>38</v>
      </c>
      <c r="E2777" t="s">
        <v>39</v>
      </c>
      <c r="F2777" t="s">
        <v>8737</v>
      </c>
      <c r="G2777" s="17" t="s">
        <v>489</v>
      </c>
      <c r="H2777" t="s">
        <v>42</v>
      </c>
      <c r="I2777" t="s">
        <v>43</v>
      </c>
      <c r="J2777" t="s">
        <v>8</v>
      </c>
      <c r="K2777" t="s">
        <v>490</v>
      </c>
      <c r="L2777" t="s">
        <v>491</v>
      </c>
      <c r="M2777" t="s">
        <v>131</v>
      </c>
      <c r="N2777">
        <v>1</v>
      </c>
      <c r="O2777" t="s">
        <v>47</v>
      </c>
      <c r="P2777">
        <v>32</v>
      </c>
      <c r="Q2777" t="s">
        <v>82</v>
      </c>
      <c r="R2777" t="s">
        <v>49</v>
      </c>
      <c r="S2777" t="s">
        <v>50</v>
      </c>
      <c r="T2777" t="s">
        <v>51</v>
      </c>
      <c r="U2777" t="s">
        <v>120</v>
      </c>
      <c r="V2777">
        <v>0.8</v>
      </c>
      <c r="W2777" s="1">
        <v>0</v>
      </c>
      <c r="X2777">
        <v>1</v>
      </c>
      <c r="Y2777">
        <v>1.05</v>
      </c>
      <c r="Z2777">
        <v>5</v>
      </c>
      <c r="AA2777">
        <v>0.21000000000000002</v>
      </c>
      <c r="AB2777" s="2">
        <v>0</v>
      </c>
      <c r="AC2777" s="1">
        <v>0</v>
      </c>
      <c r="AD2777" s="7">
        <v>43536</v>
      </c>
      <c r="AE2777" s="7">
        <v>43537</v>
      </c>
      <c r="AF2777">
        <v>1</v>
      </c>
      <c r="AG2777" t="s">
        <v>53</v>
      </c>
      <c r="AH2777" s="2">
        <v>0</v>
      </c>
      <c r="AI2777" s="1">
        <v>0</v>
      </c>
      <c r="AJ2777" s="1">
        <v>0</v>
      </c>
      <c r="AK2777" s="60" t="str">
        <f>+IF(Tabla1[[#This Row],[REQUEST_TY]]="SR MANTENIMIENTO CORRECTIVO", "EMERGENCIA", "OTROS")</f>
        <v>EMERGENCIA</v>
      </c>
      <c r="AL2777" s="6" t="str">
        <f>+_xlfn.IFS(Tabla1[[#This Row],[Veces obj]]&lt;=1,"0-1",Tabla1[[#This Row],[Veces obj]]&lt;=2,"1-2",Tabla1[[#This Row],[Veces obj]]&lt;=3,"2-3",TRUE,"&gt;3")</f>
        <v>0-1</v>
      </c>
      <c r="AM2777" s="60" t="str">
        <f>+_xlfn.IFS(MONTH(Tabla1[[#This Row],[MES]])&lt;=3,"Q1",MONTH(Tabla1[[#This Row],[MES]])&lt;=6,"Q2",MONTH(Tabla1[[#This Row],[MES]])&lt;=9,"Q3",TRUE,"Q4")</f>
        <v>Q1</v>
      </c>
      <c r="AN2777" s="15" t="str">
        <f>+IFERROR(VLOOKUP(Tabla1[[#This Row],[CUENTA]],CTAS[],2,0),"OTROS")</f>
        <v>OTROS</v>
      </c>
      <c r="AP2777" s="15" t="str">
        <f>+IFERROR(VLOOKUP(Tabla1[[#This Row],[EMPLEADO]],IS[],3,0),"OTROS")</f>
        <v>OTROS</v>
      </c>
      <c r="AQ2777" s="15" t="str">
        <f>+IFERROR(VLOOKUP(Tabla1[[#This Row],[EMPLEADO]],IS[[NÓMINA]:[INGENIERO]],2,0),"OTROS")</f>
        <v>OTROS</v>
      </c>
    </row>
    <row r="2778" spans="1:43" x14ac:dyDescent="0.25">
      <c r="A2778" t="s">
        <v>7477</v>
      </c>
      <c r="B2778">
        <v>1</v>
      </c>
      <c r="C2778" t="s">
        <v>8738</v>
      </c>
      <c r="D2778" t="s">
        <v>38</v>
      </c>
      <c r="E2778" t="s">
        <v>464</v>
      </c>
      <c r="F2778" t="s">
        <v>8739</v>
      </c>
      <c r="G2778" s="17" t="s">
        <v>739</v>
      </c>
      <c r="H2778" t="s">
        <v>79</v>
      </c>
      <c r="I2778" t="s">
        <v>43</v>
      </c>
      <c r="J2778" t="s">
        <v>8</v>
      </c>
      <c r="K2778" t="s">
        <v>741</v>
      </c>
      <c r="L2778" t="s">
        <v>742</v>
      </c>
      <c r="M2778" t="s">
        <v>743</v>
      </c>
      <c r="N2778">
        <v>0</v>
      </c>
      <c r="O2778" t="s">
        <v>47</v>
      </c>
      <c r="P2778">
        <v>74</v>
      </c>
      <c r="Q2778" t="s">
        <v>48</v>
      </c>
      <c r="R2778" t="s">
        <v>242</v>
      </c>
      <c r="S2778" t="s">
        <v>64</v>
      </c>
      <c r="T2778" t="s">
        <v>51</v>
      </c>
      <c r="U2778" t="s">
        <v>96</v>
      </c>
      <c r="V2778">
        <v>1.1000000000000001</v>
      </c>
      <c r="W2778" s="1">
        <v>1501.5000000000002</v>
      </c>
      <c r="X2778">
        <v>1</v>
      </c>
      <c r="Y2778">
        <v>0.66</v>
      </c>
      <c r="Z2778">
        <v>5</v>
      </c>
      <c r="AA2778">
        <v>0.13200000000000001</v>
      </c>
      <c r="AB2778" s="2">
        <v>0</v>
      </c>
      <c r="AC2778" s="1">
        <v>0</v>
      </c>
      <c r="AD2778" s="7">
        <v>43537</v>
      </c>
      <c r="AE2778" s="7">
        <v>43537</v>
      </c>
      <c r="AF2778">
        <v>0</v>
      </c>
      <c r="AG2778" t="s">
        <v>53</v>
      </c>
      <c r="AH2778" s="2">
        <v>0</v>
      </c>
      <c r="AI2778" s="1">
        <v>0</v>
      </c>
      <c r="AJ2778" s="1">
        <v>0</v>
      </c>
      <c r="AK2778" s="60" t="str">
        <f>+IF(Tabla1[[#This Row],[REQUEST_TY]]="SR MANTENIMIENTO CORRECTIVO", "EMERGENCIA", "OTROS")</f>
        <v>EMERGENCIA</v>
      </c>
      <c r="AL2778" s="6" t="str">
        <f>+_xlfn.IFS(Tabla1[[#This Row],[Veces obj]]&lt;=1,"0-1",Tabla1[[#This Row],[Veces obj]]&lt;=2,"1-2",Tabla1[[#This Row],[Veces obj]]&lt;=3,"2-3",TRUE,"&gt;3")</f>
        <v>0-1</v>
      </c>
      <c r="AM2778" s="60" t="str">
        <f>+_xlfn.IFS(MONTH(Tabla1[[#This Row],[MES]])&lt;=3,"Q1",MONTH(Tabla1[[#This Row],[MES]])&lt;=6,"Q2",MONTH(Tabla1[[#This Row],[MES]])&lt;=9,"Q3",TRUE,"Q4")</f>
        <v>Q1</v>
      </c>
      <c r="AN2778" s="15" t="str">
        <f>+IFERROR(VLOOKUP(Tabla1[[#This Row],[CUENTA]],CTAS[],2,0),"OTROS")</f>
        <v>OTROS</v>
      </c>
      <c r="AP2778" s="15" t="str">
        <f>+IFERROR(VLOOKUP(Tabla1[[#This Row],[EMPLEADO]],IS[],3,0),"OTROS")</f>
        <v>OTROS</v>
      </c>
      <c r="AQ2778" s="15" t="str">
        <f>+IFERROR(VLOOKUP(Tabla1[[#This Row],[EMPLEADO]],IS[[NÓMINA]:[INGENIERO]],2,0),"OTROS")</f>
        <v>OTROS</v>
      </c>
    </row>
    <row r="2779" spans="1:43" x14ac:dyDescent="0.25">
      <c r="A2779" t="s">
        <v>7477</v>
      </c>
      <c r="B2779">
        <v>1</v>
      </c>
      <c r="C2779" t="s">
        <v>8740</v>
      </c>
      <c r="D2779" t="s">
        <v>38</v>
      </c>
      <c r="E2779" t="s">
        <v>39</v>
      </c>
      <c r="F2779" t="s">
        <v>8741</v>
      </c>
      <c r="G2779" s="17" t="s">
        <v>8742</v>
      </c>
      <c r="H2779" t="s">
        <v>246</v>
      </c>
      <c r="I2779" t="s">
        <v>43</v>
      </c>
      <c r="J2779" t="s">
        <v>8</v>
      </c>
      <c r="K2779" t="s">
        <v>3698</v>
      </c>
      <c r="L2779" t="s">
        <v>8743</v>
      </c>
      <c r="M2779" t="s">
        <v>1269</v>
      </c>
      <c r="N2779">
        <v>1</v>
      </c>
      <c r="O2779" t="s">
        <v>105</v>
      </c>
      <c r="P2779">
        <v>2658</v>
      </c>
      <c r="Q2779" t="s">
        <v>48</v>
      </c>
      <c r="R2779" t="s">
        <v>49</v>
      </c>
      <c r="S2779" t="s">
        <v>50</v>
      </c>
      <c r="T2779" t="s">
        <v>51</v>
      </c>
      <c r="U2779" t="s">
        <v>52</v>
      </c>
      <c r="V2779">
        <v>1.05</v>
      </c>
      <c r="W2779" s="1">
        <v>0</v>
      </c>
      <c r="X2779">
        <v>1</v>
      </c>
      <c r="Y2779">
        <v>3.32</v>
      </c>
      <c r="Z2779">
        <v>5</v>
      </c>
      <c r="AA2779">
        <v>0.66399999999999992</v>
      </c>
      <c r="AB2779" s="2">
        <v>0</v>
      </c>
      <c r="AC2779" s="1">
        <v>0</v>
      </c>
      <c r="AD2779" s="7">
        <v>43539</v>
      </c>
      <c r="AE2779" s="7">
        <v>43539</v>
      </c>
      <c r="AF2779">
        <v>0</v>
      </c>
      <c r="AG2779" t="s">
        <v>53</v>
      </c>
      <c r="AH2779" s="2">
        <v>0</v>
      </c>
      <c r="AI2779" s="1">
        <v>0</v>
      </c>
      <c r="AJ2779" s="1">
        <v>-2000</v>
      </c>
      <c r="AK2779" s="60" t="str">
        <f>+IF(Tabla1[[#This Row],[REQUEST_TY]]="SR MANTENIMIENTO CORRECTIVO", "EMERGENCIA", "OTROS")</f>
        <v>EMERGENCIA</v>
      </c>
      <c r="AL2779" s="6" t="str">
        <f>+_xlfn.IFS(Tabla1[[#This Row],[Veces obj]]&lt;=1,"0-1",Tabla1[[#This Row],[Veces obj]]&lt;=2,"1-2",Tabla1[[#This Row],[Veces obj]]&lt;=3,"2-3",TRUE,"&gt;3")</f>
        <v>0-1</v>
      </c>
      <c r="AM2779" s="60" t="str">
        <f>+_xlfn.IFS(MONTH(Tabla1[[#This Row],[MES]])&lt;=3,"Q1",MONTH(Tabla1[[#This Row],[MES]])&lt;=6,"Q2",MONTH(Tabla1[[#This Row],[MES]])&lt;=9,"Q3",TRUE,"Q4")</f>
        <v>Q1</v>
      </c>
      <c r="AN2779" s="15" t="str">
        <f>+IFERROR(VLOOKUP(Tabla1[[#This Row],[CUENTA]],CTAS[],2,0),"OTROS")</f>
        <v>OTROS</v>
      </c>
      <c r="AP2779" s="15" t="str">
        <f>+IFERROR(VLOOKUP(Tabla1[[#This Row],[EMPLEADO]],IS[],3,0),"OTROS")</f>
        <v>OTROS</v>
      </c>
      <c r="AQ2779" s="15" t="str">
        <f>+IFERROR(VLOOKUP(Tabla1[[#This Row],[EMPLEADO]],IS[[NÓMINA]:[INGENIERO]],2,0),"OTROS")</f>
        <v>OTROS</v>
      </c>
    </row>
    <row r="2780" spans="1:43" x14ac:dyDescent="0.25">
      <c r="A2780" t="s">
        <v>7477</v>
      </c>
      <c r="B2780">
        <v>1</v>
      </c>
      <c r="C2780" t="s">
        <v>8744</v>
      </c>
      <c r="D2780" t="s">
        <v>38</v>
      </c>
      <c r="E2780" t="s">
        <v>373</v>
      </c>
      <c r="F2780" t="s">
        <v>8741</v>
      </c>
      <c r="G2780" s="17" t="s">
        <v>8745</v>
      </c>
      <c r="H2780" t="s">
        <v>1052</v>
      </c>
      <c r="I2780" t="s">
        <v>43</v>
      </c>
      <c r="J2780" t="s">
        <v>8</v>
      </c>
      <c r="K2780" t="s">
        <v>102</v>
      </c>
      <c r="L2780" t="s">
        <v>3943</v>
      </c>
      <c r="M2780" t="s">
        <v>61</v>
      </c>
      <c r="N2780">
        <v>0</v>
      </c>
      <c r="O2780" t="s">
        <v>47</v>
      </c>
      <c r="P2780">
        <v>125</v>
      </c>
      <c r="Q2780" t="s">
        <v>48</v>
      </c>
      <c r="R2780" t="s">
        <v>153</v>
      </c>
      <c r="S2780" t="s">
        <v>50</v>
      </c>
      <c r="T2780" t="s">
        <v>51</v>
      </c>
      <c r="U2780" t="s">
        <v>52</v>
      </c>
      <c r="V2780">
        <v>1.05</v>
      </c>
      <c r="W2780" s="1">
        <v>750.75000000000011</v>
      </c>
      <c r="X2780">
        <v>1</v>
      </c>
      <c r="Y2780">
        <v>0</v>
      </c>
      <c r="Z2780">
        <v>5</v>
      </c>
      <c r="AA2780">
        <v>0</v>
      </c>
      <c r="AB2780" s="2">
        <v>0</v>
      </c>
      <c r="AC2780" s="1">
        <v>0</v>
      </c>
      <c r="AD2780" s="7">
        <v>43539</v>
      </c>
      <c r="AE2780" s="7">
        <v>43539</v>
      </c>
      <c r="AF2780">
        <v>0</v>
      </c>
      <c r="AG2780" t="s">
        <v>53</v>
      </c>
      <c r="AH2780" s="2">
        <v>0</v>
      </c>
      <c r="AI2780" s="1">
        <v>0</v>
      </c>
      <c r="AJ2780" s="1">
        <v>0</v>
      </c>
      <c r="AK2780" s="60" t="str">
        <f>+IF(Tabla1[[#This Row],[REQUEST_TY]]="SR MANTENIMIENTO CORRECTIVO", "EMERGENCIA", "OTROS")</f>
        <v>EMERGENCIA</v>
      </c>
      <c r="AL2780" s="6" t="str">
        <f>+_xlfn.IFS(Tabla1[[#This Row],[Veces obj]]&lt;=1,"0-1",Tabla1[[#This Row],[Veces obj]]&lt;=2,"1-2",Tabla1[[#This Row],[Veces obj]]&lt;=3,"2-3",TRUE,"&gt;3")</f>
        <v>0-1</v>
      </c>
      <c r="AM2780" s="60" t="str">
        <f>+_xlfn.IFS(MONTH(Tabla1[[#This Row],[MES]])&lt;=3,"Q1",MONTH(Tabla1[[#This Row],[MES]])&lt;=6,"Q2",MONTH(Tabla1[[#This Row],[MES]])&lt;=9,"Q3",TRUE,"Q4")</f>
        <v>Q1</v>
      </c>
      <c r="AN2780" s="15" t="str">
        <f>+IFERROR(VLOOKUP(Tabla1[[#This Row],[CUENTA]],CTAS[],2,0),"OTROS")</f>
        <v>OTROS</v>
      </c>
      <c r="AP2780" s="15" t="str">
        <f>+IFERROR(VLOOKUP(Tabla1[[#This Row],[EMPLEADO]],IS[],3,0),"OTROS")</f>
        <v>OTROS</v>
      </c>
      <c r="AQ2780" s="15" t="str">
        <f>+IFERROR(VLOOKUP(Tabla1[[#This Row],[EMPLEADO]],IS[[NÓMINA]:[INGENIERO]],2,0),"OTROS")</f>
        <v>OTROS</v>
      </c>
    </row>
    <row r="2781" spans="1:43" x14ac:dyDescent="0.25">
      <c r="A2781" t="s">
        <v>7477</v>
      </c>
      <c r="B2781">
        <v>1</v>
      </c>
      <c r="C2781" t="s">
        <v>8746</v>
      </c>
      <c r="D2781" t="s">
        <v>38</v>
      </c>
      <c r="E2781" t="s">
        <v>113</v>
      </c>
      <c r="F2781" t="s">
        <v>8747</v>
      </c>
      <c r="G2781" s="17" t="s">
        <v>198</v>
      </c>
      <c r="H2781" t="s">
        <v>116</v>
      </c>
      <c r="I2781" t="s">
        <v>43</v>
      </c>
      <c r="J2781" t="s">
        <v>8</v>
      </c>
      <c r="K2781" t="s">
        <v>199</v>
      </c>
      <c r="L2781" t="s">
        <v>200</v>
      </c>
      <c r="M2781" t="s">
        <v>119</v>
      </c>
      <c r="N2781">
        <v>0</v>
      </c>
      <c r="O2781" t="s">
        <v>47</v>
      </c>
      <c r="P2781">
        <v>5</v>
      </c>
      <c r="Q2781" t="s">
        <v>207</v>
      </c>
      <c r="R2781" t="s">
        <v>49</v>
      </c>
      <c r="S2781" t="s">
        <v>50</v>
      </c>
      <c r="T2781" t="s">
        <v>51</v>
      </c>
      <c r="U2781" t="s">
        <v>486</v>
      </c>
      <c r="V2781">
        <v>0</v>
      </c>
      <c r="W2781" s="1">
        <v>0</v>
      </c>
      <c r="X2781">
        <v>1</v>
      </c>
      <c r="Y2781">
        <v>0</v>
      </c>
      <c r="Z2781">
        <v>5</v>
      </c>
      <c r="AA2781">
        <v>0</v>
      </c>
      <c r="AB2781" s="2">
        <v>0</v>
      </c>
      <c r="AC2781" s="1">
        <v>0</v>
      </c>
      <c r="AD2781" s="7">
        <v>43543</v>
      </c>
      <c r="AE2781" s="7">
        <v>43544</v>
      </c>
      <c r="AF2781">
        <v>1</v>
      </c>
      <c r="AG2781" t="s">
        <v>53</v>
      </c>
      <c r="AH2781" s="2">
        <v>0</v>
      </c>
      <c r="AI2781" s="1">
        <v>0</v>
      </c>
      <c r="AJ2781" s="1">
        <v>0</v>
      </c>
      <c r="AK2781" s="60" t="str">
        <f>+IF(Tabla1[[#This Row],[REQUEST_TY]]="SR MANTENIMIENTO CORRECTIVO", "EMERGENCIA", "OTROS")</f>
        <v>EMERGENCIA</v>
      </c>
      <c r="AL2781" s="6" t="str">
        <f>+_xlfn.IFS(Tabla1[[#This Row],[Veces obj]]&lt;=1,"0-1",Tabla1[[#This Row],[Veces obj]]&lt;=2,"1-2",Tabla1[[#This Row],[Veces obj]]&lt;=3,"2-3",TRUE,"&gt;3")</f>
        <v>0-1</v>
      </c>
      <c r="AM2781" s="60" t="str">
        <f>+_xlfn.IFS(MONTH(Tabla1[[#This Row],[MES]])&lt;=3,"Q1",MONTH(Tabla1[[#This Row],[MES]])&lt;=6,"Q2",MONTH(Tabla1[[#This Row],[MES]])&lt;=9,"Q3",TRUE,"Q4")</f>
        <v>Q1</v>
      </c>
      <c r="AN2781" s="15" t="str">
        <f>+IFERROR(VLOOKUP(Tabla1[[#This Row],[CUENTA]],CTAS[],2,0),"OTROS")</f>
        <v>OTROS</v>
      </c>
      <c r="AP2781" s="15" t="str">
        <f>+IFERROR(VLOOKUP(Tabla1[[#This Row],[EMPLEADO]],IS[],3,0),"OTROS")</f>
        <v>CHIHUAHUA</v>
      </c>
      <c r="AQ2781" s="15" t="str">
        <f>+IFERROR(VLOOKUP(Tabla1[[#This Row],[EMPLEADO]],IS[[NÓMINA]:[INGENIERO]],2,0),"OTROS")</f>
        <v>FERNANDO CHAVIRA</v>
      </c>
    </row>
    <row r="2782" spans="1:43" x14ac:dyDescent="0.25">
      <c r="A2782" t="s">
        <v>7477</v>
      </c>
      <c r="B2782">
        <v>1</v>
      </c>
      <c r="C2782" t="s">
        <v>7455</v>
      </c>
      <c r="D2782" t="s">
        <v>38</v>
      </c>
      <c r="E2782" t="s">
        <v>5313</v>
      </c>
      <c r="F2782" t="s">
        <v>7457</v>
      </c>
      <c r="G2782" s="17" t="s">
        <v>7456</v>
      </c>
      <c r="H2782" t="s">
        <v>574</v>
      </c>
      <c r="I2782" t="s">
        <v>43</v>
      </c>
      <c r="J2782" t="s">
        <v>8</v>
      </c>
      <c r="K2782" t="s">
        <v>8748</v>
      </c>
      <c r="L2782" t="s">
        <v>8749</v>
      </c>
      <c r="M2782" t="s">
        <v>8750</v>
      </c>
      <c r="N2782">
        <v>0</v>
      </c>
      <c r="O2782" t="s">
        <v>47</v>
      </c>
      <c r="P2782">
        <v>2658</v>
      </c>
      <c r="Q2782" t="s">
        <v>48</v>
      </c>
      <c r="R2782" t="s">
        <v>49</v>
      </c>
      <c r="S2782" t="s">
        <v>50</v>
      </c>
      <c r="T2782" t="s">
        <v>51</v>
      </c>
      <c r="U2782" t="s">
        <v>52</v>
      </c>
      <c r="V2782">
        <v>1.05</v>
      </c>
      <c r="W2782" s="1">
        <v>750.75000000000011</v>
      </c>
      <c r="X2782">
        <v>1</v>
      </c>
      <c r="Y2782">
        <v>8.83</v>
      </c>
      <c r="Z2782">
        <v>5</v>
      </c>
      <c r="AA2782">
        <v>1.766</v>
      </c>
      <c r="AB2782" s="2">
        <v>0.1915</v>
      </c>
      <c r="AC2782" s="1">
        <v>-136.92250000000001</v>
      </c>
      <c r="AD2782" s="7">
        <v>43537</v>
      </c>
      <c r="AE2782" s="7">
        <v>43538</v>
      </c>
      <c r="AF2782">
        <v>1</v>
      </c>
      <c r="AG2782" t="s">
        <v>53</v>
      </c>
      <c r="AH2782" s="2">
        <v>0</v>
      </c>
      <c r="AI2782" s="1">
        <v>0</v>
      </c>
      <c r="AJ2782" s="1">
        <v>0</v>
      </c>
      <c r="AK2782" s="60" t="str">
        <f>+IF(Tabla1[[#This Row],[REQUEST_TY]]="SR MANTENIMIENTO CORRECTIVO", "EMERGENCIA", "OTROS")</f>
        <v>EMERGENCIA</v>
      </c>
      <c r="AL2782" s="6" t="str">
        <f>+_xlfn.IFS(Tabla1[[#This Row],[Veces obj]]&lt;=1,"0-1",Tabla1[[#This Row],[Veces obj]]&lt;=2,"1-2",Tabla1[[#This Row],[Veces obj]]&lt;=3,"2-3",TRUE,"&gt;3")</f>
        <v>1-2</v>
      </c>
      <c r="AM2782" s="60" t="str">
        <f>+_xlfn.IFS(MONTH(Tabla1[[#This Row],[MES]])&lt;=3,"Q1",MONTH(Tabla1[[#This Row],[MES]])&lt;=6,"Q2",MONTH(Tabla1[[#This Row],[MES]])&lt;=9,"Q3",TRUE,"Q4")</f>
        <v>Q1</v>
      </c>
      <c r="AN2782" s="15" t="str">
        <f>+IFERROR(VLOOKUP(Tabla1[[#This Row],[CUENTA]],CTAS[],2,0),"OTROS")</f>
        <v>OTROS</v>
      </c>
      <c r="AP2782" s="15" t="str">
        <f>+IFERROR(VLOOKUP(Tabla1[[#This Row],[EMPLEADO]],IS[],3,0),"OTROS")</f>
        <v>OTROS</v>
      </c>
      <c r="AQ2782" s="15" t="str">
        <f>+IFERROR(VLOOKUP(Tabla1[[#This Row],[EMPLEADO]],IS[[NÓMINA]:[INGENIERO]],2,0),"OTROS")</f>
        <v>OTROS</v>
      </c>
    </row>
    <row r="2783" spans="1:43" x14ac:dyDescent="0.25">
      <c r="A2783" t="s">
        <v>7477</v>
      </c>
      <c r="B2783">
        <v>1</v>
      </c>
      <c r="C2783" t="s">
        <v>8751</v>
      </c>
      <c r="D2783" t="s">
        <v>38</v>
      </c>
      <c r="E2783" t="s">
        <v>725</v>
      </c>
      <c r="F2783" t="s">
        <v>8752</v>
      </c>
      <c r="G2783" s="17" t="s">
        <v>8753</v>
      </c>
      <c r="H2783" t="s">
        <v>384</v>
      </c>
      <c r="I2783" t="s">
        <v>43</v>
      </c>
      <c r="J2783" t="s">
        <v>8</v>
      </c>
      <c r="K2783" t="s">
        <v>102</v>
      </c>
      <c r="L2783" t="s">
        <v>261</v>
      </c>
      <c r="M2783" t="s">
        <v>736</v>
      </c>
      <c r="N2783">
        <v>0</v>
      </c>
      <c r="O2783" t="s">
        <v>47</v>
      </c>
      <c r="P2783">
        <v>83</v>
      </c>
      <c r="Q2783" t="s">
        <v>48</v>
      </c>
      <c r="R2783" t="s">
        <v>223</v>
      </c>
      <c r="S2783" t="s">
        <v>139</v>
      </c>
      <c r="T2783" t="s">
        <v>51</v>
      </c>
      <c r="U2783" t="s">
        <v>353</v>
      </c>
      <c r="V2783">
        <v>1.1499999999999999</v>
      </c>
      <c r="W2783" s="1">
        <v>1808.95</v>
      </c>
      <c r="X2783">
        <v>1</v>
      </c>
      <c r="Y2783">
        <v>1.83</v>
      </c>
      <c r="Z2783">
        <v>4</v>
      </c>
      <c r="AA2783">
        <v>0.45750000000000002</v>
      </c>
      <c r="AB2783" s="2">
        <v>0</v>
      </c>
      <c r="AC2783" s="1">
        <v>0</v>
      </c>
      <c r="AD2783" s="7">
        <v>43543</v>
      </c>
      <c r="AE2783" s="7">
        <v>43543</v>
      </c>
      <c r="AF2783">
        <v>0</v>
      </c>
      <c r="AG2783" t="s">
        <v>53</v>
      </c>
      <c r="AH2783" s="2">
        <v>0</v>
      </c>
      <c r="AI2783" s="1">
        <v>0</v>
      </c>
      <c r="AJ2783" s="1">
        <v>0</v>
      </c>
      <c r="AK2783" s="60" t="str">
        <f>+IF(Tabla1[[#This Row],[REQUEST_TY]]="SR MANTENIMIENTO CORRECTIVO", "EMERGENCIA", "OTROS")</f>
        <v>EMERGENCIA</v>
      </c>
      <c r="AL2783" s="6" t="str">
        <f>+_xlfn.IFS(Tabla1[[#This Row],[Veces obj]]&lt;=1,"0-1",Tabla1[[#This Row],[Veces obj]]&lt;=2,"1-2",Tabla1[[#This Row],[Veces obj]]&lt;=3,"2-3",TRUE,"&gt;3")</f>
        <v>0-1</v>
      </c>
      <c r="AM2783" s="60" t="str">
        <f>+_xlfn.IFS(MONTH(Tabla1[[#This Row],[MES]])&lt;=3,"Q1",MONTH(Tabla1[[#This Row],[MES]])&lt;=6,"Q2",MONTH(Tabla1[[#This Row],[MES]])&lt;=9,"Q3",TRUE,"Q4")</f>
        <v>Q1</v>
      </c>
      <c r="AN2783" s="15" t="str">
        <f>+IFERROR(VLOOKUP(Tabla1[[#This Row],[CUENTA]],CTAS[],2,0),"OTROS")</f>
        <v>OTROS</v>
      </c>
      <c r="AP2783" s="15" t="str">
        <f>+IFERROR(VLOOKUP(Tabla1[[#This Row],[EMPLEADO]],IS[],3,0),"OTROS")</f>
        <v>OTROS</v>
      </c>
      <c r="AQ2783" s="15" t="str">
        <f>+IFERROR(VLOOKUP(Tabla1[[#This Row],[EMPLEADO]],IS[[NÓMINA]:[INGENIERO]],2,0),"OTROS")</f>
        <v>OTROS</v>
      </c>
    </row>
    <row r="2784" spans="1:43" x14ac:dyDescent="0.25">
      <c r="A2784" t="s">
        <v>7477</v>
      </c>
      <c r="B2784">
        <v>1</v>
      </c>
      <c r="C2784" t="s">
        <v>8754</v>
      </c>
      <c r="D2784" t="s">
        <v>38</v>
      </c>
      <c r="E2784" t="s">
        <v>426</v>
      </c>
      <c r="F2784" t="s">
        <v>8755</v>
      </c>
      <c r="G2784" s="17" t="s">
        <v>8756</v>
      </c>
      <c r="H2784" t="s">
        <v>150</v>
      </c>
      <c r="I2784" t="s">
        <v>43</v>
      </c>
      <c r="J2784" t="s">
        <v>8</v>
      </c>
      <c r="K2784" t="s">
        <v>151</v>
      </c>
      <c r="L2784" t="s">
        <v>185</v>
      </c>
      <c r="M2784" t="s">
        <v>73</v>
      </c>
      <c r="N2784">
        <v>0</v>
      </c>
      <c r="O2784" t="s">
        <v>47</v>
      </c>
      <c r="P2784">
        <v>398</v>
      </c>
      <c r="Q2784" t="s">
        <v>48</v>
      </c>
      <c r="R2784" t="s">
        <v>235</v>
      </c>
      <c r="S2784" t="s">
        <v>50</v>
      </c>
      <c r="T2784" t="s">
        <v>51</v>
      </c>
      <c r="U2784" t="s">
        <v>52</v>
      </c>
      <c r="V2784">
        <v>1.05</v>
      </c>
      <c r="W2784" s="1">
        <v>750.75000000000011</v>
      </c>
      <c r="X2784">
        <v>1</v>
      </c>
      <c r="Y2784">
        <v>0.5</v>
      </c>
      <c r="Z2784">
        <v>5</v>
      </c>
      <c r="AA2784">
        <v>0.1</v>
      </c>
      <c r="AB2784" s="2">
        <v>0</v>
      </c>
      <c r="AC2784" s="1">
        <v>0</v>
      </c>
      <c r="AD2784" s="7">
        <v>43538</v>
      </c>
      <c r="AE2784" s="7">
        <v>43539</v>
      </c>
      <c r="AF2784">
        <v>1</v>
      </c>
      <c r="AG2784" t="s">
        <v>53</v>
      </c>
      <c r="AH2784" s="2">
        <v>0</v>
      </c>
      <c r="AI2784" s="1">
        <v>0</v>
      </c>
      <c r="AJ2784" s="1">
        <v>0</v>
      </c>
      <c r="AK2784" s="60" t="str">
        <f>+IF(Tabla1[[#This Row],[REQUEST_TY]]="SR MANTENIMIENTO CORRECTIVO", "EMERGENCIA", "OTROS")</f>
        <v>EMERGENCIA</v>
      </c>
      <c r="AL2784" s="6" t="str">
        <f>+_xlfn.IFS(Tabla1[[#This Row],[Veces obj]]&lt;=1,"0-1",Tabla1[[#This Row],[Veces obj]]&lt;=2,"1-2",Tabla1[[#This Row],[Veces obj]]&lt;=3,"2-3",TRUE,"&gt;3")</f>
        <v>0-1</v>
      </c>
      <c r="AM2784" s="60" t="str">
        <f>+_xlfn.IFS(MONTH(Tabla1[[#This Row],[MES]])&lt;=3,"Q1",MONTH(Tabla1[[#This Row],[MES]])&lt;=6,"Q2",MONTH(Tabla1[[#This Row],[MES]])&lt;=9,"Q3",TRUE,"Q4")</f>
        <v>Q1</v>
      </c>
      <c r="AN2784" s="15" t="str">
        <f>+IFERROR(VLOOKUP(Tabla1[[#This Row],[CUENTA]],CTAS[],2,0),"OTROS")</f>
        <v>HONEYWELL</v>
      </c>
      <c r="AP2784" s="15" t="str">
        <f>+IFERROR(VLOOKUP(Tabla1[[#This Row],[EMPLEADO]],IS[],3,0),"OTROS")</f>
        <v>JUAREZ</v>
      </c>
      <c r="AQ2784" s="15" t="str">
        <f>+IFERROR(VLOOKUP(Tabla1[[#This Row],[EMPLEADO]],IS[[NÓMINA]:[INGENIERO]],2,0),"OTROS")</f>
        <v>CARLOS MONTOYA</v>
      </c>
    </row>
    <row r="2785" spans="1:43" x14ac:dyDescent="0.25">
      <c r="A2785" t="s">
        <v>7477</v>
      </c>
      <c r="B2785">
        <v>1</v>
      </c>
      <c r="C2785" t="s">
        <v>8757</v>
      </c>
      <c r="D2785" t="s">
        <v>38</v>
      </c>
      <c r="E2785" t="s">
        <v>332</v>
      </c>
      <c r="F2785" t="s">
        <v>8758</v>
      </c>
      <c r="G2785" s="17" t="s">
        <v>5363</v>
      </c>
      <c r="H2785" t="s">
        <v>204</v>
      </c>
      <c r="I2785" t="s">
        <v>43</v>
      </c>
      <c r="J2785" t="s">
        <v>8</v>
      </c>
      <c r="K2785" t="s">
        <v>59</v>
      </c>
      <c r="L2785" t="s">
        <v>205</v>
      </c>
      <c r="M2785" t="s">
        <v>206</v>
      </c>
      <c r="N2785">
        <v>0</v>
      </c>
      <c r="O2785" t="s">
        <v>47</v>
      </c>
      <c r="P2785">
        <v>34</v>
      </c>
      <c r="Q2785" t="s">
        <v>82</v>
      </c>
      <c r="R2785" t="s">
        <v>317</v>
      </c>
      <c r="S2785" t="s">
        <v>318</v>
      </c>
      <c r="T2785" t="s">
        <v>208</v>
      </c>
      <c r="U2785" t="s">
        <v>140</v>
      </c>
      <c r="V2785">
        <v>1.1000000000000001</v>
      </c>
      <c r="W2785" s="1">
        <v>1730.3000000000004</v>
      </c>
      <c r="X2785">
        <v>1</v>
      </c>
      <c r="Y2785">
        <v>2.2999999999999998</v>
      </c>
      <c r="Z2785">
        <v>6</v>
      </c>
      <c r="AA2785">
        <v>0.3833333333333333</v>
      </c>
      <c r="AB2785" s="2">
        <v>0</v>
      </c>
      <c r="AC2785" s="1">
        <v>0</v>
      </c>
      <c r="AD2785" s="7">
        <v>43537</v>
      </c>
      <c r="AE2785" s="7">
        <v>43537</v>
      </c>
      <c r="AF2785">
        <v>0</v>
      </c>
      <c r="AG2785" t="s">
        <v>53</v>
      </c>
      <c r="AH2785" s="2">
        <v>0</v>
      </c>
      <c r="AI2785" s="1">
        <v>0</v>
      </c>
      <c r="AJ2785" s="1">
        <v>0</v>
      </c>
      <c r="AK2785" s="60" t="str">
        <f>+IF(Tabla1[[#This Row],[REQUEST_TY]]="SR MANTENIMIENTO CORRECTIVO", "EMERGENCIA", "OTROS")</f>
        <v>EMERGENCIA</v>
      </c>
      <c r="AL2785" s="6" t="str">
        <f>+_xlfn.IFS(Tabla1[[#This Row],[Veces obj]]&lt;=1,"0-1",Tabla1[[#This Row],[Veces obj]]&lt;=2,"1-2",Tabla1[[#This Row],[Veces obj]]&lt;=3,"2-3",TRUE,"&gt;3")</f>
        <v>0-1</v>
      </c>
      <c r="AM2785" s="60" t="str">
        <f>+_xlfn.IFS(MONTH(Tabla1[[#This Row],[MES]])&lt;=3,"Q1",MONTH(Tabla1[[#This Row],[MES]])&lt;=6,"Q2",MONTH(Tabla1[[#This Row],[MES]])&lt;=9,"Q3",TRUE,"Q4")</f>
        <v>Q1</v>
      </c>
      <c r="AN2785" s="15" t="str">
        <f>+IFERROR(VLOOKUP(Tabla1[[#This Row],[CUENTA]],CTAS[],2,0),"OTROS")</f>
        <v>OTROS</v>
      </c>
      <c r="AP2785" s="15" t="str">
        <f>+IFERROR(VLOOKUP(Tabla1[[#This Row],[EMPLEADO]],IS[],3,0),"OTROS")</f>
        <v>OTROS</v>
      </c>
      <c r="AQ2785" s="15" t="str">
        <f>+IFERROR(VLOOKUP(Tabla1[[#This Row],[EMPLEADO]],IS[[NÓMINA]:[INGENIERO]],2,0),"OTROS")</f>
        <v>OTROS</v>
      </c>
    </row>
    <row r="2786" spans="1:43" x14ac:dyDescent="0.25">
      <c r="A2786" t="s">
        <v>7477</v>
      </c>
      <c r="B2786">
        <v>1</v>
      </c>
      <c r="C2786" t="s">
        <v>8759</v>
      </c>
      <c r="D2786" t="s">
        <v>38</v>
      </c>
      <c r="E2786" t="s">
        <v>1015</v>
      </c>
      <c r="F2786" t="s">
        <v>8760</v>
      </c>
      <c r="G2786" s="17" t="s">
        <v>2116</v>
      </c>
      <c r="H2786" t="s">
        <v>915</v>
      </c>
      <c r="I2786" t="s">
        <v>43</v>
      </c>
      <c r="J2786" t="s">
        <v>8</v>
      </c>
      <c r="K2786" t="s">
        <v>59</v>
      </c>
      <c r="L2786" t="s">
        <v>1070</v>
      </c>
      <c r="M2786" t="s">
        <v>1071</v>
      </c>
      <c r="N2786">
        <v>0</v>
      </c>
      <c r="O2786" t="s">
        <v>47</v>
      </c>
      <c r="P2786">
        <v>43</v>
      </c>
      <c r="Q2786" t="s">
        <v>82</v>
      </c>
      <c r="R2786" t="s">
        <v>317</v>
      </c>
      <c r="S2786" t="s">
        <v>318</v>
      </c>
      <c r="T2786" t="s">
        <v>51</v>
      </c>
      <c r="U2786" t="s">
        <v>140</v>
      </c>
      <c r="V2786">
        <v>1.1000000000000001</v>
      </c>
      <c r="W2786" s="1">
        <v>1730.3000000000004</v>
      </c>
      <c r="X2786">
        <v>1</v>
      </c>
      <c r="Y2786">
        <v>1.5</v>
      </c>
      <c r="Z2786">
        <v>4</v>
      </c>
      <c r="AA2786">
        <v>0.375</v>
      </c>
      <c r="AB2786" s="2">
        <v>0</v>
      </c>
      <c r="AC2786" s="1">
        <v>0</v>
      </c>
      <c r="AD2786" s="7">
        <v>43537</v>
      </c>
      <c r="AE2786" s="7">
        <v>43537</v>
      </c>
      <c r="AF2786">
        <v>0</v>
      </c>
      <c r="AG2786" t="s">
        <v>53</v>
      </c>
      <c r="AH2786" s="2">
        <v>0</v>
      </c>
      <c r="AI2786" s="1">
        <v>0</v>
      </c>
      <c r="AJ2786" s="1">
        <v>0</v>
      </c>
      <c r="AK2786" s="60" t="str">
        <f>+IF(Tabla1[[#This Row],[REQUEST_TY]]="SR MANTENIMIENTO CORRECTIVO", "EMERGENCIA", "OTROS")</f>
        <v>EMERGENCIA</v>
      </c>
      <c r="AL2786" s="6" t="str">
        <f>+_xlfn.IFS(Tabla1[[#This Row],[Veces obj]]&lt;=1,"0-1",Tabla1[[#This Row],[Veces obj]]&lt;=2,"1-2",Tabla1[[#This Row],[Veces obj]]&lt;=3,"2-3",TRUE,"&gt;3")</f>
        <v>0-1</v>
      </c>
      <c r="AM2786" s="60" t="str">
        <f>+_xlfn.IFS(MONTH(Tabla1[[#This Row],[MES]])&lt;=3,"Q1",MONTH(Tabla1[[#This Row],[MES]])&lt;=6,"Q2",MONTH(Tabla1[[#This Row],[MES]])&lt;=9,"Q3",TRUE,"Q4")</f>
        <v>Q1</v>
      </c>
      <c r="AN2786" s="15" t="str">
        <f>+IFERROR(VLOOKUP(Tabla1[[#This Row],[CUENTA]],CTAS[],2,0),"OTROS")</f>
        <v>OTROS</v>
      </c>
      <c r="AP2786" s="15" t="str">
        <f>+IFERROR(VLOOKUP(Tabla1[[#This Row],[EMPLEADO]],IS[],3,0),"OTROS")</f>
        <v>OTROS</v>
      </c>
      <c r="AQ2786" s="15" t="str">
        <f>+IFERROR(VLOOKUP(Tabla1[[#This Row],[EMPLEADO]],IS[[NÓMINA]:[INGENIERO]],2,0),"OTROS")</f>
        <v>OTROS</v>
      </c>
    </row>
    <row r="2787" spans="1:43" x14ac:dyDescent="0.25">
      <c r="A2787" t="s">
        <v>7477</v>
      </c>
      <c r="B2787">
        <v>1</v>
      </c>
      <c r="C2787" t="s">
        <v>8761</v>
      </c>
      <c r="D2787" t="s">
        <v>38</v>
      </c>
      <c r="E2787" t="s">
        <v>613</v>
      </c>
      <c r="F2787" t="s">
        <v>8762</v>
      </c>
      <c r="G2787" s="17" t="s">
        <v>8763</v>
      </c>
      <c r="H2787" t="s">
        <v>308</v>
      </c>
      <c r="I2787" t="s">
        <v>43</v>
      </c>
      <c r="J2787" t="s">
        <v>8</v>
      </c>
      <c r="K2787" t="s">
        <v>495</v>
      </c>
      <c r="L2787" t="s">
        <v>496</v>
      </c>
      <c r="M2787" t="s">
        <v>46</v>
      </c>
      <c r="N2787">
        <v>0</v>
      </c>
      <c r="O2787" t="s">
        <v>47</v>
      </c>
      <c r="P2787">
        <v>135</v>
      </c>
      <c r="Q2787" t="s">
        <v>48</v>
      </c>
      <c r="R2787" t="s">
        <v>235</v>
      </c>
      <c r="S2787" t="s">
        <v>50</v>
      </c>
      <c r="T2787" t="s">
        <v>51</v>
      </c>
      <c r="U2787" t="s">
        <v>52</v>
      </c>
      <c r="V2787">
        <v>1.05</v>
      </c>
      <c r="W2787" s="1">
        <v>750.75000000000011</v>
      </c>
      <c r="X2787">
        <v>1</v>
      </c>
      <c r="Y2787">
        <v>0.67</v>
      </c>
      <c r="Z2787">
        <v>5</v>
      </c>
      <c r="AA2787">
        <v>0.13400000000000001</v>
      </c>
      <c r="AB2787" s="2">
        <v>0</v>
      </c>
      <c r="AC2787" s="1">
        <v>0</v>
      </c>
      <c r="AD2787" s="7">
        <v>43538</v>
      </c>
      <c r="AE2787" s="7">
        <v>43539</v>
      </c>
      <c r="AF2787">
        <v>1</v>
      </c>
      <c r="AG2787" t="s">
        <v>53</v>
      </c>
      <c r="AH2787" s="2">
        <v>0</v>
      </c>
      <c r="AI2787" s="1">
        <v>0</v>
      </c>
      <c r="AJ2787" s="1">
        <v>0</v>
      </c>
      <c r="AK2787" s="60" t="str">
        <f>+IF(Tabla1[[#This Row],[REQUEST_TY]]="SR MANTENIMIENTO CORRECTIVO", "EMERGENCIA", "OTROS")</f>
        <v>EMERGENCIA</v>
      </c>
      <c r="AL2787" s="6" t="str">
        <f>+_xlfn.IFS(Tabla1[[#This Row],[Veces obj]]&lt;=1,"0-1",Tabla1[[#This Row],[Veces obj]]&lt;=2,"1-2",Tabla1[[#This Row],[Veces obj]]&lt;=3,"2-3",TRUE,"&gt;3")</f>
        <v>0-1</v>
      </c>
      <c r="AM2787" s="60" t="str">
        <f>+_xlfn.IFS(MONTH(Tabla1[[#This Row],[MES]])&lt;=3,"Q1",MONTH(Tabla1[[#This Row],[MES]])&lt;=6,"Q2",MONTH(Tabla1[[#This Row],[MES]])&lt;=9,"Q3",TRUE,"Q4")</f>
        <v>Q1</v>
      </c>
      <c r="AN2787" s="15" t="str">
        <f>+IFERROR(VLOOKUP(Tabla1[[#This Row],[CUENTA]],CTAS[],2,0),"OTROS")</f>
        <v>OTROS</v>
      </c>
      <c r="AP2787" s="15" t="str">
        <f>+IFERROR(VLOOKUP(Tabla1[[#This Row],[EMPLEADO]],IS[],3,0),"OTROS")</f>
        <v>OTROS</v>
      </c>
      <c r="AQ2787" s="15" t="str">
        <f>+IFERROR(VLOOKUP(Tabla1[[#This Row],[EMPLEADO]],IS[[NÓMINA]:[INGENIERO]],2,0),"OTROS")</f>
        <v>OTROS</v>
      </c>
    </row>
    <row r="2788" spans="1:43" x14ac:dyDescent="0.25">
      <c r="A2788" t="s">
        <v>7477</v>
      </c>
      <c r="B2788">
        <v>1</v>
      </c>
      <c r="C2788" t="s">
        <v>8764</v>
      </c>
      <c r="D2788" t="s">
        <v>38</v>
      </c>
      <c r="E2788" t="s">
        <v>160</v>
      </c>
      <c r="F2788" t="s">
        <v>8765</v>
      </c>
      <c r="G2788" s="17" t="s">
        <v>8766</v>
      </c>
      <c r="H2788" t="s">
        <v>163</v>
      </c>
      <c r="I2788" t="s">
        <v>43</v>
      </c>
      <c r="J2788" t="s">
        <v>8</v>
      </c>
      <c r="K2788" t="s">
        <v>151</v>
      </c>
      <c r="L2788" t="s">
        <v>164</v>
      </c>
      <c r="M2788" t="s">
        <v>165</v>
      </c>
      <c r="N2788">
        <v>0</v>
      </c>
      <c r="O2788" t="s">
        <v>47</v>
      </c>
      <c r="P2788">
        <v>387</v>
      </c>
      <c r="Q2788" t="s">
        <v>48</v>
      </c>
      <c r="R2788" t="s">
        <v>49</v>
      </c>
      <c r="S2788" t="s">
        <v>50</v>
      </c>
      <c r="T2788" t="s">
        <v>51</v>
      </c>
      <c r="U2788" t="s">
        <v>52</v>
      </c>
      <c r="V2788">
        <v>1.05</v>
      </c>
      <c r="W2788" s="1">
        <v>750.75000000000011</v>
      </c>
      <c r="X2788">
        <v>1</v>
      </c>
      <c r="Y2788">
        <v>0</v>
      </c>
      <c r="Z2788">
        <v>5</v>
      </c>
      <c r="AA2788">
        <v>0</v>
      </c>
      <c r="AB2788" s="2">
        <v>0</v>
      </c>
      <c r="AC2788" s="1">
        <v>0</v>
      </c>
      <c r="AD2788" s="7">
        <v>43538</v>
      </c>
      <c r="AE2788" s="7">
        <v>43539</v>
      </c>
      <c r="AF2788">
        <v>1</v>
      </c>
      <c r="AG2788" t="s">
        <v>53</v>
      </c>
      <c r="AH2788" s="2">
        <v>0</v>
      </c>
      <c r="AI2788" s="1">
        <v>0</v>
      </c>
      <c r="AJ2788" s="1">
        <v>0</v>
      </c>
      <c r="AK2788" s="60" t="str">
        <f>+IF(Tabla1[[#This Row],[REQUEST_TY]]="SR MANTENIMIENTO CORRECTIVO", "EMERGENCIA", "OTROS")</f>
        <v>EMERGENCIA</v>
      </c>
      <c r="AL2788" s="6" t="str">
        <f>+_xlfn.IFS(Tabla1[[#This Row],[Veces obj]]&lt;=1,"0-1",Tabla1[[#This Row],[Veces obj]]&lt;=2,"1-2",Tabla1[[#This Row],[Veces obj]]&lt;=3,"2-3",TRUE,"&gt;3")</f>
        <v>0-1</v>
      </c>
      <c r="AM2788" s="60" t="str">
        <f>+_xlfn.IFS(MONTH(Tabla1[[#This Row],[MES]])&lt;=3,"Q1",MONTH(Tabla1[[#This Row],[MES]])&lt;=6,"Q2",MONTH(Tabla1[[#This Row],[MES]])&lt;=9,"Q3",TRUE,"Q4")</f>
        <v>Q1</v>
      </c>
      <c r="AN2788" s="15" t="str">
        <f>+IFERROR(VLOOKUP(Tabla1[[#This Row],[CUENTA]],CTAS[],2,0),"OTROS")</f>
        <v>HONEYWELL</v>
      </c>
      <c r="AP2788" s="15" t="str">
        <f>+IFERROR(VLOOKUP(Tabla1[[#This Row],[EMPLEADO]],IS[],3,0),"OTROS")</f>
        <v>CHIHUAHUA</v>
      </c>
      <c r="AQ2788" s="15" t="str">
        <f>+IFERROR(VLOOKUP(Tabla1[[#This Row],[EMPLEADO]],IS[[NÓMINA]:[INGENIERO]],2,0),"OTROS")</f>
        <v>LUIS EDUARDO MUÑOZ</v>
      </c>
    </row>
    <row r="2789" spans="1:43" x14ac:dyDescent="0.25">
      <c r="A2789" t="s">
        <v>7477</v>
      </c>
      <c r="B2789">
        <v>1</v>
      </c>
      <c r="C2789" t="s">
        <v>8767</v>
      </c>
      <c r="D2789" t="s">
        <v>38</v>
      </c>
      <c r="E2789" t="s">
        <v>3015</v>
      </c>
      <c r="F2789" t="s">
        <v>8768</v>
      </c>
      <c r="G2789" s="17" t="s">
        <v>3283</v>
      </c>
      <c r="H2789" t="s">
        <v>136</v>
      </c>
      <c r="I2789" t="s">
        <v>43</v>
      </c>
      <c r="J2789" t="s">
        <v>8</v>
      </c>
      <c r="K2789" t="s">
        <v>144</v>
      </c>
      <c r="L2789" t="s">
        <v>3284</v>
      </c>
      <c r="M2789" t="s">
        <v>736</v>
      </c>
      <c r="N2789">
        <v>0</v>
      </c>
      <c r="O2789" t="s">
        <v>47</v>
      </c>
      <c r="P2789">
        <v>62</v>
      </c>
      <c r="Q2789" t="s">
        <v>48</v>
      </c>
      <c r="R2789" t="s">
        <v>138</v>
      </c>
      <c r="S2789" t="s">
        <v>139</v>
      </c>
      <c r="T2789" t="s">
        <v>51</v>
      </c>
      <c r="U2789" t="s">
        <v>353</v>
      </c>
      <c r="V2789">
        <v>1.1499999999999999</v>
      </c>
      <c r="W2789" s="1">
        <v>1808.95</v>
      </c>
      <c r="X2789">
        <v>1</v>
      </c>
      <c r="Y2789">
        <v>1.42</v>
      </c>
      <c r="Z2789">
        <v>4</v>
      </c>
      <c r="AA2789">
        <v>0.35499999999999998</v>
      </c>
      <c r="AB2789" s="2">
        <v>0</v>
      </c>
      <c r="AC2789" s="1">
        <v>0</v>
      </c>
      <c r="AD2789" s="7">
        <v>43537</v>
      </c>
      <c r="AE2789" s="7">
        <v>43537</v>
      </c>
      <c r="AF2789">
        <v>0</v>
      </c>
      <c r="AG2789" t="s">
        <v>53</v>
      </c>
      <c r="AH2789" s="2">
        <v>0</v>
      </c>
      <c r="AI2789" s="1">
        <v>0</v>
      </c>
      <c r="AJ2789" s="1">
        <v>0</v>
      </c>
      <c r="AK2789" s="60" t="str">
        <f>+IF(Tabla1[[#This Row],[REQUEST_TY]]="SR MANTENIMIENTO CORRECTIVO", "EMERGENCIA", "OTROS")</f>
        <v>EMERGENCIA</v>
      </c>
      <c r="AL2789" s="6" t="str">
        <f>+_xlfn.IFS(Tabla1[[#This Row],[Veces obj]]&lt;=1,"0-1",Tabla1[[#This Row],[Veces obj]]&lt;=2,"1-2",Tabla1[[#This Row],[Veces obj]]&lt;=3,"2-3",TRUE,"&gt;3")</f>
        <v>0-1</v>
      </c>
      <c r="AM2789" s="60" t="str">
        <f>+_xlfn.IFS(MONTH(Tabla1[[#This Row],[MES]])&lt;=3,"Q1",MONTH(Tabla1[[#This Row],[MES]])&lt;=6,"Q2",MONTH(Tabla1[[#This Row],[MES]])&lt;=9,"Q3",TRUE,"Q4")</f>
        <v>Q1</v>
      </c>
      <c r="AN2789" s="15" t="str">
        <f>+IFERROR(VLOOKUP(Tabla1[[#This Row],[CUENTA]],CTAS[],2,0),"OTROS")</f>
        <v>OTROS</v>
      </c>
      <c r="AP2789" s="15" t="str">
        <f>+IFERROR(VLOOKUP(Tabla1[[#This Row],[EMPLEADO]],IS[],3,0),"OTROS")</f>
        <v>OTROS</v>
      </c>
      <c r="AQ2789" s="15" t="str">
        <f>+IFERROR(VLOOKUP(Tabla1[[#This Row],[EMPLEADO]],IS[[NÓMINA]:[INGENIERO]],2,0),"OTROS")</f>
        <v>OTROS</v>
      </c>
    </row>
    <row r="2790" spans="1:43" x14ac:dyDescent="0.25">
      <c r="A2790" t="s">
        <v>7477</v>
      </c>
      <c r="B2790">
        <v>1</v>
      </c>
      <c r="C2790" t="s">
        <v>8769</v>
      </c>
      <c r="D2790" t="s">
        <v>38</v>
      </c>
      <c r="E2790" t="s">
        <v>217</v>
      </c>
      <c r="F2790" t="s">
        <v>8770</v>
      </c>
      <c r="G2790" s="17" t="s">
        <v>5884</v>
      </c>
      <c r="H2790" t="s">
        <v>266</v>
      </c>
      <c r="I2790" t="s">
        <v>43</v>
      </c>
      <c r="J2790" t="s">
        <v>8</v>
      </c>
      <c r="K2790" t="s">
        <v>59</v>
      </c>
      <c r="L2790" t="s">
        <v>1102</v>
      </c>
      <c r="M2790" t="s">
        <v>73</v>
      </c>
      <c r="N2790">
        <v>0</v>
      </c>
      <c r="O2790" t="s">
        <v>47</v>
      </c>
      <c r="P2790">
        <v>5</v>
      </c>
      <c r="Q2790" t="s">
        <v>207</v>
      </c>
      <c r="R2790" t="s">
        <v>223</v>
      </c>
      <c r="S2790" t="s">
        <v>139</v>
      </c>
      <c r="T2790" t="s">
        <v>51</v>
      </c>
      <c r="U2790" t="s">
        <v>879</v>
      </c>
      <c r="V2790">
        <v>0.6</v>
      </c>
      <c r="W2790" s="1">
        <v>943.80000000000007</v>
      </c>
      <c r="X2790">
        <v>1</v>
      </c>
      <c r="Y2790">
        <v>1.6</v>
      </c>
      <c r="Z2790">
        <v>4</v>
      </c>
      <c r="AA2790">
        <v>0.4</v>
      </c>
      <c r="AB2790" s="2">
        <v>0</v>
      </c>
      <c r="AC2790" s="1">
        <v>0</v>
      </c>
      <c r="AD2790" s="7">
        <v>43537</v>
      </c>
      <c r="AE2790" s="7">
        <v>43537</v>
      </c>
      <c r="AF2790">
        <v>0</v>
      </c>
      <c r="AG2790" t="s">
        <v>53</v>
      </c>
      <c r="AH2790" s="2">
        <v>0</v>
      </c>
      <c r="AI2790" s="1">
        <v>0</v>
      </c>
      <c r="AJ2790" s="1">
        <v>0</v>
      </c>
      <c r="AK2790" s="60" t="str">
        <f>+IF(Tabla1[[#This Row],[REQUEST_TY]]="SR MANTENIMIENTO CORRECTIVO", "EMERGENCIA", "OTROS")</f>
        <v>EMERGENCIA</v>
      </c>
      <c r="AL2790" s="6" t="str">
        <f>+_xlfn.IFS(Tabla1[[#This Row],[Veces obj]]&lt;=1,"0-1",Tabla1[[#This Row],[Veces obj]]&lt;=2,"1-2",Tabla1[[#This Row],[Veces obj]]&lt;=3,"2-3",TRUE,"&gt;3")</f>
        <v>0-1</v>
      </c>
      <c r="AM2790" s="60" t="str">
        <f>+_xlfn.IFS(MONTH(Tabla1[[#This Row],[MES]])&lt;=3,"Q1",MONTH(Tabla1[[#This Row],[MES]])&lt;=6,"Q2",MONTH(Tabla1[[#This Row],[MES]])&lt;=9,"Q3",TRUE,"Q4")</f>
        <v>Q1</v>
      </c>
      <c r="AN2790" s="15" t="str">
        <f>+IFERROR(VLOOKUP(Tabla1[[#This Row],[CUENTA]],CTAS[],2,0),"OTROS")</f>
        <v>OTROS</v>
      </c>
      <c r="AP2790" s="15" t="str">
        <f>+IFERROR(VLOOKUP(Tabla1[[#This Row],[EMPLEADO]],IS[],3,0),"OTROS")</f>
        <v>JUAREZ</v>
      </c>
      <c r="AQ2790" s="15" t="str">
        <f>+IFERROR(VLOOKUP(Tabla1[[#This Row],[EMPLEADO]],IS[[NÓMINA]:[INGENIERO]],2,0),"OTROS")</f>
        <v>CESAR MAR</v>
      </c>
    </row>
    <row r="2791" spans="1:43" x14ac:dyDescent="0.25">
      <c r="A2791" t="s">
        <v>7477</v>
      </c>
      <c r="B2791">
        <v>1</v>
      </c>
      <c r="C2791" t="s">
        <v>7458</v>
      </c>
      <c r="D2791" t="s">
        <v>38</v>
      </c>
      <c r="E2791" t="s">
        <v>747</v>
      </c>
      <c r="F2791" t="s">
        <v>7459</v>
      </c>
      <c r="G2791" s="17" t="s">
        <v>6469</v>
      </c>
      <c r="H2791" t="s">
        <v>58</v>
      </c>
      <c r="I2791" t="s">
        <v>43</v>
      </c>
      <c r="J2791" t="s">
        <v>8</v>
      </c>
      <c r="K2791" t="s">
        <v>6470</v>
      </c>
      <c r="L2791" t="s">
        <v>6471</v>
      </c>
      <c r="M2791" t="s">
        <v>736</v>
      </c>
      <c r="N2791">
        <v>0</v>
      </c>
      <c r="O2791" t="s">
        <v>47</v>
      </c>
      <c r="P2791">
        <v>23</v>
      </c>
      <c r="Q2791" t="s">
        <v>62</v>
      </c>
      <c r="R2791" t="s">
        <v>95</v>
      </c>
      <c r="S2791" t="s">
        <v>64</v>
      </c>
      <c r="T2791" t="s">
        <v>51</v>
      </c>
      <c r="U2791" t="s">
        <v>65</v>
      </c>
      <c r="V2791">
        <v>0.8</v>
      </c>
      <c r="W2791" s="1">
        <v>1092</v>
      </c>
      <c r="X2791">
        <v>1</v>
      </c>
      <c r="Y2791">
        <v>7.47</v>
      </c>
      <c r="Z2791">
        <v>5</v>
      </c>
      <c r="AA2791">
        <v>1.494</v>
      </c>
      <c r="AB2791" s="2">
        <v>0.1235</v>
      </c>
      <c r="AC2791" s="1">
        <v>-168.57749999999999</v>
      </c>
      <c r="AD2791" s="7">
        <v>43538</v>
      </c>
      <c r="AE2791" s="7">
        <v>43538</v>
      </c>
      <c r="AF2791">
        <v>0</v>
      </c>
      <c r="AG2791" t="s">
        <v>53</v>
      </c>
      <c r="AH2791" s="2">
        <v>0</v>
      </c>
      <c r="AI2791" s="1">
        <v>0</v>
      </c>
      <c r="AJ2791" s="1">
        <v>0</v>
      </c>
      <c r="AK2791" s="60" t="str">
        <f>+IF(Tabla1[[#This Row],[REQUEST_TY]]="SR MANTENIMIENTO CORRECTIVO", "EMERGENCIA", "OTROS")</f>
        <v>EMERGENCIA</v>
      </c>
      <c r="AL2791" s="6" t="str">
        <f>+_xlfn.IFS(Tabla1[[#This Row],[Veces obj]]&lt;=1,"0-1",Tabla1[[#This Row],[Veces obj]]&lt;=2,"1-2",Tabla1[[#This Row],[Veces obj]]&lt;=3,"2-3",TRUE,"&gt;3")</f>
        <v>1-2</v>
      </c>
      <c r="AM2791" s="60" t="str">
        <f>+_xlfn.IFS(MONTH(Tabla1[[#This Row],[MES]])&lt;=3,"Q1",MONTH(Tabla1[[#This Row],[MES]])&lt;=6,"Q2",MONTH(Tabla1[[#This Row],[MES]])&lt;=9,"Q3",TRUE,"Q4")</f>
        <v>Q1</v>
      </c>
      <c r="AN2791" s="15" t="str">
        <f>+IFERROR(VLOOKUP(Tabla1[[#This Row],[CUENTA]],CTAS[],2,0),"OTROS")</f>
        <v>OTROS</v>
      </c>
      <c r="AP2791" s="15" t="str">
        <f>+IFERROR(VLOOKUP(Tabla1[[#This Row],[EMPLEADO]],IS[],3,0),"OTROS")</f>
        <v>OTROS</v>
      </c>
      <c r="AQ2791" s="15" t="str">
        <f>+IFERROR(VLOOKUP(Tabla1[[#This Row],[EMPLEADO]],IS[[NÓMINA]:[INGENIERO]],2,0),"OTROS")</f>
        <v>OTROS</v>
      </c>
    </row>
    <row r="2792" spans="1:43" x14ac:dyDescent="0.25">
      <c r="A2792" t="s">
        <v>7477</v>
      </c>
      <c r="B2792">
        <v>1</v>
      </c>
      <c r="C2792" t="s">
        <v>8771</v>
      </c>
      <c r="D2792" t="s">
        <v>38</v>
      </c>
      <c r="E2792" t="s">
        <v>312</v>
      </c>
      <c r="F2792" t="s">
        <v>8772</v>
      </c>
      <c r="G2792" s="17" t="s">
        <v>2425</v>
      </c>
      <c r="H2792" t="s">
        <v>471</v>
      </c>
      <c r="I2792" t="s">
        <v>43</v>
      </c>
      <c r="J2792" t="s">
        <v>8</v>
      </c>
      <c r="K2792" t="s">
        <v>59</v>
      </c>
      <c r="L2792" t="s">
        <v>780</v>
      </c>
      <c r="M2792" t="s">
        <v>310</v>
      </c>
      <c r="N2792">
        <v>0</v>
      </c>
      <c r="O2792" t="s">
        <v>47</v>
      </c>
      <c r="P2792">
        <v>2</v>
      </c>
      <c r="Q2792" t="s">
        <v>388</v>
      </c>
      <c r="R2792" t="s">
        <v>317</v>
      </c>
      <c r="S2792" t="s">
        <v>318</v>
      </c>
      <c r="T2792" t="s">
        <v>51</v>
      </c>
      <c r="U2792" t="s">
        <v>872</v>
      </c>
      <c r="V2792">
        <v>0</v>
      </c>
      <c r="W2792" s="1">
        <v>0</v>
      </c>
      <c r="X2792">
        <v>1</v>
      </c>
      <c r="Y2792">
        <v>1.1200000000000001</v>
      </c>
      <c r="Z2792">
        <v>4</v>
      </c>
      <c r="AA2792">
        <v>0.28000000000000003</v>
      </c>
      <c r="AB2792" s="2">
        <v>0</v>
      </c>
      <c r="AC2792" s="1">
        <v>0</v>
      </c>
      <c r="AD2792" s="7">
        <v>43537</v>
      </c>
      <c r="AE2792" s="7">
        <v>43537</v>
      </c>
      <c r="AF2792">
        <v>0</v>
      </c>
      <c r="AG2792" t="s">
        <v>53</v>
      </c>
      <c r="AH2792" s="2">
        <v>0</v>
      </c>
      <c r="AI2792" s="1">
        <v>0</v>
      </c>
      <c r="AJ2792" s="1">
        <v>0</v>
      </c>
      <c r="AK2792" s="60" t="str">
        <f>+IF(Tabla1[[#This Row],[REQUEST_TY]]="SR MANTENIMIENTO CORRECTIVO", "EMERGENCIA", "OTROS")</f>
        <v>EMERGENCIA</v>
      </c>
      <c r="AL2792" s="6" t="str">
        <f>+_xlfn.IFS(Tabla1[[#This Row],[Veces obj]]&lt;=1,"0-1",Tabla1[[#This Row],[Veces obj]]&lt;=2,"1-2",Tabla1[[#This Row],[Veces obj]]&lt;=3,"2-3",TRUE,"&gt;3")</f>
        <v>0-1</v>
      </c>
      <c r="AM2792" s="60" t="str">
        <f>+_xlfn.IFS(MONTH(Tabla1[[#This Row],[MES]])&lt;=3,"Q1",MONTH(Tabla1[[#This Row],[MES]])&lt;=6,"Q2",MONTH(Tabla1[[#This Row],[MES]])&lt;=9,"Q3",TRUE,"Q4")</f>
        <v>Q1</v>
      </c>
      <c r="AN2792" s="15" t="str">
        <f>+IFERROR(VLOOKUP(Tabla1[[#This Row],[CUENTA]],CTAS[],2,0),"OTROS")</f>
        <v>OTROS</v>
      </c>
      <c r="AP2792" s="15" t="str">
        <f>+IFERROR(VLOOKUP(Tabla1[[#This Row],[EMPLEADO]],IS[],3,0),"OTROS")</f>
        <v>OTROS</v>
      </c>
      <c r="AQ2792" s="15" t="str">
        <f>+IFERROR(VLOOKUP(Tabla1[[#This Row],[EMPLEADO]],IS[[NÓMINA]:[INGENIERO]],2,0),"OTROS")</f>
        <v>OTROS</v>
      </c>
    </row>
    <row r="2793" spans="1:43" x14ac:dyDescent="0.25">
      <c r="A2793" t="s">
        <v>7477</v>
      </c>
      <c r="B2793">
        <v>1</v>
      </c>
      <c r="C2793" t="s">
        <v>8773</v>
      </c>
      <c r="D2793" t="s">
        <v>38</v>
      </c>
      <c r="E2793" t="s">
        <v>320</v>
      </c>
      <c r="F2793" t="s">
        <v>8774</v>
      </c>
      <c r="G2793" s="17" t="s">
        <v>8775</v>
      </c>
      <c r="H2793" t="s">
        <v>8227</v>
      </c>
      <c r="I2793" t="s">
        <v>43</v>
      </c>
      <c r="J2793" t="s">
        <v>8</v>
      </c>
      <c r="K2793" t="s">
        <v>528</v>
      </c>
      <c r="L2793" t="s">
        <v>8228</v>
      </c>
      <c r="M2793" t="s">
        <v>8229</v>
      </c>
      <c r="N2793">
        <v>1</v>
      </c>
      <c r="O2793" t="s">
        <v>47</v>
      </c>
      <c r="P2793">
        <v>142</v>
      </c>
      <c r="Q2793" t="s">
        <v>48</v>
      </c>
      <c r="R2793" t="s">
        <v>49</v>
      </c>
      <c r="S2793" t="s">
        <v>50</v>
      </c>
      <c r="T2793" t="s">
        <v>208</v>
      </c>
      <c r="U2793" t="s">
        <v>52</v>
      </c>
      <c r="V2793">
        <v>1.05</v>
      </c>
      <c r="W2793" s="1">
        <v>0</v>
      </c>
      <c r="X2793">
        <v>1</v>
      </c>
      <c r="Y2793">
        <v>0.55000000000000004</v>
      </c>
      <c r="Z2793">
        <v>9</v>
      </c>
      <c r="AA2793">
        <v>6.1111111111111116E-2</v>
      </c>
      <c r="AB2793" s="2">
        <v>0</v>
      </c>
      <c r="AC2793" s="1">
        <v>0</v>
      </c>
      <c r="AD2793" s="7">
        <v>43537</v>
      </c>
      <c r="AE2793" s="7">
        <v>43537</v>
      </c>
      <c r="AF2793">
        <v>0</v>
      </c>
      <c r="AG2793" t="s">
        <v>53</v>
      </c>
      <c r="AH2793" s="2">
        <v>0</v>
      </c>
      <c r="AI2793" s="1">
        <v>0</v>
      </c>
      <c r="AJ2793" s="1">
        <v>0</v>
      </c>
      <c r="AK2793" s="60" t="str">
        <f>+IF(Tabla1[[#This Row],[REQUEST_TY]]="SR MANTENIMIENTO CORRECTIVO", "EMERGENCIA", "OTROS")</f>
        <v>EMERGENCIA</v>
      </c>
      <c r="AL2793" s="6" t="str">
        <f>+_xlfn.IFS(Tabla1[[#This Row],[Veces obj]]&lt;=1,"0-1",Tabla1[[#This Row],[Veces obj]]&lt;=2,"1-2",Tabla1[[#This Row],[Veces obj]]&lt;=3,"2-3",TRUE,"&gt;3")</f>
        <v>0-1</v>
      </c>
      <c r="AM2793" s="60" t="str">
        <f>+_xlfn.IFS(MONTH(Tabla1[[#This Row],[MES]])&lt;=3,"Q1",MONTH(Tabla1[[#This Row],[MES]])&lt;=6,"Q2",MONTH(Tabla1[[#This Row],[MES]])&lt;=9,"Q3",TRUE,"Q4")</f>
        <v>Q1</v>
      </c>
      <c r="AN2793" s="15" t="str">
        <f>+IFERROR(VLOOKUP(Tabla1[[#This Row],[CUENTA]],CTAS[],2,0),"OTROS")</f>
        <v>OTROS</v>
      </c>
      <c r="AP2793" s="15" t="str">
        <f>+IFERROR(VLOOKUP(Tabla1[[#This Row],[EMPLEADO]],IS[],3,0),"OTROS")</f>
        <v>OTROS</v>
      </c>
      <c r="AQ2793" s="15" t="str">
        <f>+IFERROR(VLOOKUP(Tabla1[[#This Row],[EMPLEADO]],IS[[NÓMINA]:[INGENIERO]],2,0),"OTROS")</f>
        <v>OTROS</v>
      </c>
    </row>
    <row r="2794" spans="1:43" x14ac:dyDescent="0.25">
      <c r="A2794" t="s">
        <v>7477</v>
      </c>
      <c r="B2794">
        <v>1</v>
      </c>
      <c r="C2794" t="s">
        <v>8776</v>
      </c>
      <c r="D2794" t="s">
        <v>38</v>
      </c>
      <c r="E2794" t="s">
        <v>226</v>
      </c>
      <c r="F2794" t="s">
        <v>8777</v>
      </c>
      <c r="G2794" s="17" t="s">
        <v>8778</v>
      </c>
      <c r="H2794" t="s">
        <v>297</v>
      </c>
      <c r="I2794" t="s">
        <v>43</v>
      </c>
      <c r="J2794" t="s">
        <v>8</v>
      </c>
      <c r="K2794" t="s">
        <v>71</v>
      </c>
      <c r="L2794" t="s">
        <v>1245</v>
      </c>
      <c r="M2794" t="s">
        <v>73</v>
      </c>
      <c r="N2794">
        <v>0</v>
      </c>
      <c r="O2794" t="s">
        <v>47</v>
      </c>
      <c r="P2794">
        <v>244</v>
      </c>
      <c r="Q2794" t="s">
        <v>48</v>
      </c>
      <c r="R2794" t="s">
        <v>153</v>
      </c>
      <c r="S2794" t="s">
        <v>50</v>
      </c>
      <c r="T2794" t="s">
        <v>51</v>
      </c>
      <c r="U2794" t="s">
        <v>52</v>
      </c>
      <c r="V2794">
        <v>1.05</v>
      </c>
      <c r="W2794" s="1">
        <v>750.75000000000011</v>
      </c>
      <c r="X2794">
        <v>1</v>
      </c>
      <c r="Y2794">
        <v>3.56</v>
      </c>
      <c r="Z2794">
        <v>5</v>
      </c>
      <c r="AA2794">
        <v>0.71199999999999997</v>
      </c>
      <c r="AB2794" s="2">
        <v>0</v>
      </c>
      <c r="AC2794" s="1">
        <v>0</v>
      </c>
      <c r="AD2794" s="7">
        <v>43537</v>
      </c>
      <c r="AE2794" s="7">
        <v>43538</v>
      </c>
      <c r="AF2794">
        <v>1</v>
      </c>
      <c r="AG2794" t="s">
        <v>53</v>
      </c>
      <c r="AH2794" s="2">
        <v>0</v>
      </c>
      <c r="AI2794" s="1">
        <v>0</v>
      </c>
      <c r="AJ2794" s="1">
        <v>0</v>
      </c>
      <c r="AK2794" s="60" t="str">
        <f>+IF(Tabla1[[#This Row],[REQUEST_TY]]="SR MANTENIMIENTO CORRECTIVO", "EMERGENCIA", "OTROS")</f>
        <v>EMERGENCIA</v>
      </c>
      <c r="AL2794" s="6" t="str">
        <f>+_xlfn.IFS(Tabla1[[#This Row],[Veces obj]]&lt;=1,"0-1",Tabla1[[#This Row],[Veces obj]]&lt;=2,"1-2",Tabla1[[#This Row],[Veces obj]]&lt;=3,"2-3",TRUE,"&gt;3")</f>
        <v>0-1</v>
      </c>
      <c r="AM2794" s="60" t="str">
        <f>+_xlfn.IFS(MONTH(Tabla1[[#This Row],[MES]])&lt;=3,"Q1",MONTH(Tabla1[[#This Row],[MES]])&lt;=6,"Q2",MONTH(Tabla1[[#This Row],[MES]])&lt;=9,"Q3",TRUE,"Q4")</f>
        <v>Q1</v>
      </c>
      <c r="AN2794" s="15" t="str">
        <f>+IFERROR(VLOOKUP(Tabla1[[#This Row],[CUENTA]],CTAS[],2,0),"OTROS")</f>
        <v>OTROS</v>
      </c>
      <c r="AP2794" s="15" t="str">
        <f>+IFERROR(VLOOKUP(Tabla1[[#This Row],[EMPLEADO]],IS[],3,0),"OTROS")</f>
        <v>JUAREZ</v>
      </c>
      <c r="AQ2794" s="15" t="str">
        <f>+IFERROR(VLOOKUP(Tabla1[[#This Row],[EMPLEADO]],IS[[NÓMINA]:[INGENIERO]],2,0),"OTROS")</f>
        <v>ALFREDO TORRES</v>
      </c>
    </row>
    <row r="2795" spans="1:43" x14ac:dyDescent="0.25">
      <c r="A2795" t="s">
        <v>7477</v>
      </c>
      <c r="B2795">
        <v>1</v>
      </c>
      <c r="C2795" t="s">
        <v>8779</v>
      </c>
      <c r="D2795" t="s">
        <v>38</v>
      </c>
      <c r="E2795" t="s">
        <v>275</v>
      </c>
      <c r="F2795" t="s">
        <v>8780</v>
      </c>
      <c r="G2795" s="17" t="s">
        <v>2224</v>
      </c>
      <c r="H2795" t="s">
        <v>297</v>
      </c>
      <c r="I2795" t="s">
        <v>43</v>
      </c>
      <c r="J2795" t="s">
        <v>8</v>
      </c>
      <c r="K2795" t="s">
        <v>71</v>
      </c>
      <c r="L2795" t="s">
        <v>859</v>
      </c>
      <c r="M2795" t="s">
        <v>73</v>
      </c>
      <c r="N2795">
        <v>0</v>
      </c>
      <c r="O2795" t="s">
        <v>47</v>
      </c>
      <c r="P2795">
        <v>12</v>
      </c>
      <c r="Q2795" t="s">
        <v>194</v>
      </c>
      <c r="R2795" t="s">
        <v>95</v>
      </c>
      <c r="S2795" t="s">
        <v>64</v>
      </c>
      <c r="T2795" t="s">
        <v>51</v>
      </c>
      <c r="U2795" t="s">
        <v>195</v>
      </c>
      <c r="V2795">
        <v>0.6</v>
      </c>
      <c r="W2795" s="1">
        <v>819</v>
      </c>
      <c r="X2795">
        <v>1</v>
      </c>
      <c r="Y2795">
        <v>2.11</v>
      </c>
      <c r="Z2795">
        <v>5</v>
      </c>
      <c r="AA2795">
        <v>0.42199999999999999</v>
      </c>
      <c r="AB2795" s="2">
        <v>0</v>
      </c>
      <c r="AC2795" s="1">
        <v>0</v>
      </c>
      <c r="AD2795" s="7">
        <v>43537</v>
      </c>
      <c r="AE2795" s="7">
        <v>43537</v>
      </c>
      <c r="AF2795">
        <v>0</v>
      </c>
      <c r="AG2795" t="s">
        <v>53</v>
      </c>
      <c r="AH2795" s="2">
        <v>0</v>
      </c>
      <c r="AI2795" s="1">
        <v>0</v>
      </c>
      <c r="AJ2795" s="1">
        <v>0</v>
      </c>
      <c r="AK2795" s="60" t="str">
        <f>+IF(Tabla1[[#This Row],[REQUEST_TY]]="SR MANTENIMIENTO CORRECTIVO", "EMERGENCIA", "OTROS")</f>
        <v>EMERGENCIA</v>
      </c>
      <c r="AL2795" s="6" t="str">
        <f>+_xlfn.IFS(Tabla1[[#This Row],[Veces obj]]&lt;=1,"0-1",Tabla1[[#This Row],[Veces obj]]&lt;=2,"1-2",Tabla1[[#This Row],[Veces obj]]&lt;=3,"2-3",TRUE,"&gt;3")</f>
        <v>0-1</v>
      </c>
      <c r="AM2795" s="60" t="str">
        <f>+_xlfn.IFS(MONTH(Tabla1[[#This Row],[MES]])&lt;=3,"Q1",MONTH(Tabla1[[#This Row],[MES]])&lt;=6,"Q2",MONTH(Tabla1[[#This Row],[MES]])&lt;=9,"Q3",TRUE,"Q4")</f>
        <v>Q1</v>
      </c>
      <c r="AN2795" s="15" t="str">
        <f>+IFERROR(VLOOKUP(Tabla1[[#This Row],[CUENTA]],CTAS[],2,0),"OTROS")</f>
        <v>OTROS</v>
      </c>
      <c r="AP2795" s="15" t="str">
        <f>+IFERROR(VLOOKUP(Tabla1[[#This Row],[EMPLEADO]],IS[],3,0),"OTROS")</f>
        <v>JUAREZ</v>
      </c>
      <c r="AQ2795" s="15" t="str">
        <f>+IFERROR(VLOOKUP(Tabla1[[#This Row],[EMPLEADO]],IS[[NÓMINA]:[INGENIERO]],2,0),"OTROS")</f>
        <v>ALFREDO TORRES</v>
      </c>
    </row>
    <row r="2796" spans="1:43" x14ac:dyDescent="0.25">
      <c r="A2796" t="s">
        <v>7477</v>
      </c>
      <c r="B2796">
        <v>1</v>
      </c>
      <c r="C2796" t="s">
        <v>8781</v>
      </c>
      <c r="D2796" t="s">
        <v>38</v>
      </c>
      <c r="E2796" t="s">
        <v>226</v>
      </c>
      <c r="F2796" t="s">
        <v>8782</v>
      </c>
      <c r="G2796" s="17" t="s">
        <v>5656</v>
      </c>
      <c r="H2796" t="s">
        <v>568</v>
      </c>
      <c r="I2796" t="s">
        <v>43</v>
      </c>
      <c r="J2796" t="s">
        <v>8</v>
      </c>
      <c r="K2796" t="s">
        <v>71</v>
      </c>
      <c r="L2796" t="s">
        <v>569</v>
      </c>
      <c r="M2796" t="s">
        <v>570</v>
      </c>
      <c r="N2796">
        <v>0</v>
      </c>
      <c r="O2796" t="s">
        <v>47</v>
      </c>
      <c r="P2796">
        <v>9</v>
      </c>
      <c r="Q2796" t="s">
        <v>194</v>
      </c>
      <c r="R2796" t="s">
        <v>153</v>
      </c>
      <c r="S2796" t="s">
        <v>50</v>
      </c>
      <c r="T2796" t="s">
        <v>51</v>
      </c>
      <c r="U2796" t="s">
        <v>444</v>
      </c>
      <c r="V2796">
        <v>0</v>
      </c>
      <c r="W2796" s="1">
        <v>0</v>
      </c>
      <c r="X2796">
        <v>1</v>
      </c>
      <c r="Y2796">
        <v>0.45</v>
      </c>
      <c r="Z2796">
        <v>5</v>
      </c>
      <c r="AA2796">
        <v>0.09</v>
      </c>
      <c r="AB2796" s="2">
        <v>0</v>
      </c>
      <c r="AC2796" s="1">
        <v>0</v>
      </c>
      <c r="AD2796" s="7">
        <v>43539</v>
      </c>
      <c r="AE2796" s="7">
        <v>43543</v>
      </c>
      <c r="AF2796">
        <v>1</v>
      </c>
      <c r="AG2796" t="s">
        <v>53</v>
      </c>
      <c r="AH2796" s="2">
        <v>0</v>
      </c>
      <c r="AI2796" s="1">
        <v>0</v>
      </c>
      <c r="AJ2796" s="1">
        <v>0</v>
      </c>
      <c r="AK2796" s="60" t="str">
        <f>+IF(Tabla1[[#This Row],[REQUEST_TY]]="SR MANTENIMIENTO CORRECTIVO", "EMERGENCIA", "OTROS")</f>
        <v>EMERGENCIA</v>
      </c>
      <c r="AL2796" s="6" t="str">
        <f>+_xlfn.IFS(Tabla1[[#This Row],[Veces obj]]&lt;=1,"0-1",Tabla1[[#This Row],[Veces obj]]&lt;=2,"1-2",Tabla1[[#This Row],[Veces obj]]&lt;=3,"2-3",TRUE,"&gt;3")</f>
        <v>0-1</v>
      </c>
      <c r="AM2796" s="60" t="str">
        <f>+_xlfn.IFS(MONTH(Tabla1[[#This Row],[MES]])&lt;=3,"Q1",MONTH(Tabla1[[#This Row],[MES]])&lt;=6,"Q2",MONTH(Tabla1[[#This Row],[MES]])&lt;=9,"Q3",TRUE,"Q4")</f>
        <v>Q1</v>
      </c>
      <c r="AN2796" s="15" t="str">
        <f>+IFERROR(VLOOKUP(Tabla1[[#This Row],[CUENTA]],CTAS[],2,0),"OTROS")</f>
        <v>OTROS</v>
      </c>
      <c r="AP2796" s="15" t="str">
        <f>+IFERROR(VLOOKUP(Tabla1[[#This Row],[EMPLEADO]],IS[],3,0),"OTROS")</f>
        <v>OTROS</v>
      </c>
      <c r="AQ2796" s="15" t="str">
        <f>+IFERROR(VLOOKUP(Tabla1[[#This Row],[EMPLEADO]],IS[[NÓMINA]:[INGENIERO]],2,0),"OTROS")</f>
        <v>OTROS</v>
      </c>
    </row>
    <row r="2797" spans="1:43" x14ac:dyDescent="0.25">
      <c r="A2797" t="s">
        <v>7477</v>
      </c>
      <c r="B2797">
        <v>1</v>
      </c>
      <c r="C2797" t="s">
        <v>8783</v>
      </c>
      <c r="D2797" t="s">
        <v>3370</v>
      </c>
      <c r="E2797" t="s">
        <v>39</v>
      </c>
      <c r="F2797" t="s">
        <v>8784</v>
      </c>
      <c r="G2797" s="17" t="s">
        <v>8785</v>
      </c>
      <c r="H2797" t="s">
        <v>213</v>
      </c>
      <c r="I2797" t="s">
        <v>43</v>
      </c>
      <c r="J2797" t="s">
        <v>8</v>
      </c>
      <c r="K2797" t="s">
        <v>607</v>
      </c>
      <c r="L2797" t="s">
        <v>8786</v>
      </c>
      <c r="M2797" t="s">
        <v>640</v>
      </c>
      <c r="N2797">
        <v>0</v>
      </c>
      <c r="O2797" t="s">
        <v>47</v>
      </c>
      <c r="P2797" t="s">
        <v>822</v>
      </c>
      <c r="Q2797" t="s">
        <v>48</v>
      </c>
      <c r="R2797" t="s">
        <v>49</v>
      </c>
      <c r="S2797" t="s">
        <v>50</v>
      </c>
      <c r="T2797" t="s">
        <v>51</v>
      </c>
      <c r="U2797" t="s">
        <v>52</v>
      </c>
      <c r="V2797">
        <v>1</v>
      </c>
      <c r="W2797" s="1">
        <v>1072.5000000000002</v>
      </c>
      <c r="X2797">
        <v>0</v>
      </c>
      <c r="Y2797">
        <v>5</v>
      </c>
      <c r="Z2797">
        <v>5</v>
      </c>
      <c r="AA2797">
        <v>1</v>
      </c>
      <c r="AB2797" s="2">
        <v>0</v>
      </c>
      <c r="AC2797" s="1">
        <v>0</v>
      </c>
      <c r="AD2797" s="7">
        <v>43537</v>
      </c>
      <c r="AE2797" s="7">
        <v>43538</v>
      </c>
      <c r="AF2797">
        <v>1</v>
      </c>
      <c r="AG2797" t="s">
        <v>53</v>
      </c>
      <c r="AH2797" s="2">
        <v>0</v>
      </c>
      <c r="AI2797" s="1">
        <v>0</v>
      </c>
      <c r="AJ2797" s="1">
        <v>0</v>
      </c>
      <c r="AK2797" s="60" t="str">
        <f>+IF(Tabla1[[#This Row],[REQUEST_TY]]="SR MANTENIMIENTO CORRECTIVO", "EMERGENCIA", "OTROS")</f>
        <v>OTROS</v>
      </c>
      <c r="AL2797" s="6" t="str">
        <f>+_xlfn.IFS(Tabla1[[#This Row],[Veces obj]]&lt;=1,"0-1",Tabla1[[#This Row],[Veces obj]]&lt;=2,"1-2",Tabla1[[#This Row],[Veces obj]]&lt;=3,"2-3",TRUE,"&gt;3")</f>
        <v>0-1</v>
      </c>
      <c r="AM2797" s="60" t="str">
        <f>+_xlfn.IFS(MONTH(Tabla1[[#This Row],[MES]])&lt;=3,"Q1",MONTH(Tabla1[[#This Row],[MES]])&lt;=6,"Q2",MONTH(Tabla1[[#This Row],[MES]])&lt;=9,"Q3",TRUE,"Q4")</f>
        <v>Q1</v>
      </c>
      <c r="AN2797" s="15" t="str">
        <f>+IFERROR(VLOOKUP(Tabla1[[#This Row],[CUENTA]],CTAS[],2,0),"OTROS")</f>
        <v>OTROS</v>
      </c>
      <c r="AP2797" s="15" t="str">
        <f>+IFERROR(VLOOKUP(Tabla1[[#This Row],[EMPLEADO]],IS[],3,0),"OTROS")</f>
        <v>OTROS</v>
      </c>
      <c r="AQ2797" s="15" t="str">
        <f>+IFERROR(VLOOKUP(Tabla1[[#This Row],[EMPLEADO]],IS[[NÓMINA]:[INGENIERO]],2,0),"OTROS")</f>
        <v>OTROS</v>
      </c>
    </row>
    <row r="2798" spans="1:43" x14ac:dyDescent="0.25">
      <c r="A2798" t="s">
        <v>7477</v>
      </c>
      <c r="B2798">
        <v>1</v>
      </c>
      <c r="C2798" t="s">
        <v>8787</v>
      </c>
      <c r="D2798" t="s">
        <v>38</v>
      </c>
      <c r="E2798" t="s">
        <v>160</v>
      </c>
      <c r="F2798" t="s">
        <v>8788</v>
      </c>
      <c r="G2798" s="17" t="s">
        <v>8789</v>
      </c>
      <c r="H2798" t="s">
        <v>213</v>
      </c>
      <c r="I2798" t="s">
        <v>43</v>
      </c>
      <c r="J2798" t="s">
        <v>8</v>
      </c>
      <c r="K2798" t="s">
        <v>125</v>
      </c>
      <c r="L2798" t="s">
        <v>8790</v>
      </c>
      <c r="M2798" t="s">
        <v>215</v>
      </c>
      <c r="N2798">
        <v>0</v>
      </c>
      <c r="O2798" t="s">
        <v>47</v>
      </c>
      <c r="P2798">
        <v>264</v>
      </c>
      <c r="Q2798" t="s">
        <v>48</v>
      </c>
      <c r="R2798" t="s">
        <v>49</v>
      </c>
      <c r="S2798" t="s">
        <v>50</v>
      </c>
      <c r="T2798" t="s">
        <v>51</v>
      </c>
      <c r="U2798" t="s">
        <v>52</v>
      </c>
      <c r="V2798">
        <v>1.05</v>
      </c>
      <c r="W2798" s="1">
        <v>750.75000000000011</v>
      </c>
      <c r="X2798">
        <v>1</v>
      </c>
      <c r="Y2798">
        <v>1.1000000000000001</v>
      </c>
      <c r="Z2798">
        <v>5</v>
      </c>
      <c r="AA2798">
        <v>0.22000000000000003</v>
      </c>
      <c r="AB2798" s="2">
        <v>0</v>
      </c>
      <c r="AC2798" s="1">
        <v>0</v>
      </c>
      <c r="AD2798" s="7">
        <v>43537</v>
      </c>
      <c r="AE2798" s="7">
        <v>43538</v>
      </c>
      <c r="AF2798">
        <v>1</v>
      </c>
      <c r="AG2798" t="s">
        <v>53</v>
      </c>
      <c r="AH2798" s="2">
        <v>0</v>
      </c>
      <c r="AI2798" s="1">
        <v>0</v>
      </c>
      <c r="AJ2798" s="1">
        <v>0</v>
      </c>
      <c r="AK2798" s="60" t="str">
        <f>+IF(Tabla1[[#This Row],[REQUEST_TY]]="SR MANTENIMIENTO CORRECTIVO", "EMERGENCIA", "OTROS")</f>
        <v>EMERGENCIA</v>
      </c>
      <c r="AL2798" s="6" t="str">
        <f>+_xlfn.IFS(Tabla1[[#This Row],[Veces obj]]&lt;=1,"0-1",Tabla1[[#This Row],[Veces obj]]&lt;=2,"1-2",Tabla1[[#This Row],[Veces obj]]&lt;=3,"2-3",TRUE,"&gt;3")</f>
        <v>0-1</v>
      </c>
      <c r="AM2798" s="60" t="str">
        <f>+_xlfn.IFS(MONTH(Tabla1[[#This Row],[MES]])&lt;=3,"Q1",MONTH(Tabla1[[#This Row],[MES]])&lt;=6,"Q2",MONTH(Tabla1[[#This Row],[MES]])&lt;=9,"Q3",TRUE,"Q4")</f>
        <v>Q1</v>
      </c>
      <c r="AN2798" s="15" t="str">
        <f>+IFERROR(VLOOKUP(Tabla1[[#This Row],[CUENTA]],CTAS[],2,0),"OTROS")</f>
        <v>OTROS</v>
      </c>
      <c r="AP2798" s="15" t="str">
        <f>+IFERROR(VLOOKUP(Tabla1[[#This Row],[EMPLEADO]],IS[],3,0),"OTROS")</f>
        <v>OTROS</v>
      </c>
      <c r="AQ2798" s="15" t="str">
        <f>+IFERROR(VLOOKUP(Tabla1[[#This Row],[EMPLEADO]],IS[[NÓMINA]:[INGENIERO]],2,0),"OTROS")</f>
        <v>OTROS</v>
      </c>
    </row>
    <row r="2799" spans="1:43" x14ac:dyDescent="0.25">
      <c r="A2799" t="s">
        <v>7477</v>
      </c>
      <c r="B2799">
        <v>1</v>
      </c>
      <c r="C2799" t="s">
        <v>8791</v>
      </c>
      <c r="D2799" t="s">
        <v>38</v>
      </c>
      <c r="E2799" t="s">
        <v>76</v>
      </c>
      <c r="F2799" t="s">
        <v>8792</v>
      </c>
      <c r="G2799" s="17" t="s">
        <v>773</v>
      </c>
      <c r="H2799" t="s">
        <v>308</v>
      </c>
      <c r="I2799" t="s">
        <v>43</v>
      </c>
      <c r="J2799" t="s">
        <v>8</v>
      </c>
      <c r="K2799" t="s">
        <v>59</v>
      </c>
      <c r="L2799" t="s">
        <v>629</v>
      </c>
      <c r="M2799" t="s">
        <v>46</v>
      </c>
      <c r="N2799">
        <v>0</v>
      </c>
      <c r="O2799" t="s">
        <v>47</v>
      </c>
      <c r="P2799">
        <v>43</v>
      </c>
      <c r="Q2799" t="s">
        <v>82</v>
      </c>
      <c r="R2799" t="s">
        <v>63</v>
      </c>
      <c r="S2799" t="s">
        <v>64</v>
      </c>
      <c r="T2799" t="s">
        <v>51</v>
      </c>
      <c r="U2799" t="s">
        <v>83</v>
      </c>
      <c r="V2799">
        <v>1.05</v>
      </c>
      <c r="W2799" s="1">
        <v>1433.25</v>
      </c>
      <c r="X2799">
        <v>1</v>
      </c>
      <c r="Y2799">
        <v>0.77</v>
      </c>
      <c r="Z2799">
        <v>5</v>
      </c>
      <c r="AA2799">
        <v>0.154</v>
      </c>
      <c r="AB2799" s="2">
        <v>0</v>
      </c>
      <c r="AC2799" s="1">
        <v>0</v>
      </c>
      <c r="AD2799" s="7">
        <v>43537</v>
      </c>
      <c r="AE2799" s="7">
        <v>43538</v>
      </c>
      <c r="AF2799">
        <v>1</v>
      </c>
      <c r="AG2799" t="s">
        <v>53</v>
      </c>
      <c r="AH2799" s="2">
        <v>0</v>
      </c>
      <c r="AI2799" s="1">
        <v>0</v>
      </c>
      <c r="AJ2799" s="1">
        <v>0</v>
      </c>
      <c r="AK2799" s="60" t="str">
        <f>+IF(Tabla1[[#This Row],[REQUEST_TY]]="SR MANTENIMIENTO CORRECTIVO", "EMERGENCIA", "OTROS")</f>
        <v>EMERGENCIA</v>
      </c>
      <c r="AL2799" s="6" t="str">
        <f>+_xlfn.IFS(Tabla1[[#This Row],[Veces obj]]&lt;=1,"0-1",Tabla1[[#This Row],[Veces obj]]&lt;=2,"1-2",Tabla1[[#This Row],[Veces obj]]&lt;=3,"2-3",TRUE,"&gt;3")</f>
        <v>0-1</v>
      </c>
      <c r="AM2799" s="60" t="str">
        <f>+_xlfn.IFS(MONTH(Tabla1[[#This Row],[MES]])&lt;=3,"Q1",MONTH(Tabla1[[#This Row],[MES]])&lt;=6,"Q2",MONTH(Tabla1[[#This Row],[MES]])&lt;=9,"Q3",TRUE,"Q4")</f>
        <v>Q1</v>
      </c>
      <c r="AN2799" s="15" t="str">
        <f>+IFERROR(VLOOKUP(Tabla1[[#This Row],[CUENTA]],CTAS[],2,0),"OTROS")</f>
        <v>OTROS</v>
      </c>
      <c r="AP2799" s="15" t="str">
        <f>+IFERROR(VLOOKUP(Tabla1[[#This Row],[EMPLEADO]],IS[],3,0),"OTROS")</f>
        <v>OTROS</v>
      </c>
      <c r="AQ2799" s="15" t="str">
        <f>+IFERROR(VLOOKUP(Tabla1[[#This Row],[EMPLEADO]],IS[[NÓMINA]:[INGENIERO]],2,0),"OTROS")</f>
        <v>OTROS</v>
      </c>
    </row>
    <row r="2800" spans="1:43" x14ac:dyDescent="0.25">
      <c r="A2800" t="s">
        <v>7477</v>
      </c>
      <c r="B2800">
        <v>1</v>
      </c>
      <c r="C2800" t="s">
        <v>8793</v>
      </c>
      <c r="D2800" t="s">
        <v>38</v>
      </c>
      <c r="E2800" t="s">
        <v>2312</v>
      </c>
      <c r="F2800" t="s">
        <v>8794</v>
      </c>
      <c r="G2800" s="17" t="s">
        <v>8795</v>
      </c>
      <c r="H2800" t="s">
        <v>409</v>
      </c>
      <c r="I2800" t="s">
        <v>43</v>
      </c>
      <c r="J2800" t="s">
        <v>8</v>
      </c>
      <c r="K2800" t="s">
        <v>117</v>
      </c>
      <c r="L2800" t="s">
        <v>8796</v>
      </c>
      <c r="M2800" t="s">
        <v>2809</v>
      </c>
      <c r="N2800">
        <v>0</v>
      </c>
      <c r="O2800" t="s">
        <v>47</v>
      </c>
      <c r="P2800">
        <v>2659</v>
      </c>
      <c r="Q2800" t="s">
        <v>48</v>
      </c>
      <c r="R2800" t="s">
        <v>49</v>
      </c>
      <c r="S2800" t="s">
        <v>50</v>
      </c>
      <c r="T2800" t="s">
        <v>51</v>
      </c>
      <c r="U2800" t="s">
        <v>52</v>
      </c>
      <c r="V2800">
        <v>1.05</v>
      </c>
      <c r="W2800" s="1">
        <v>750.75000000000011</v>
      </c>
      <c r="X2800">
        <v>1</v>
      </c>
      <c r="Y2800">
        <v>2.89</v>
      </c>
      <c r="Z2800">
        <v>5</v>
      </c>
      <c r="AA2800">
        <v>0.57800000000000007</v>
      </c>
      <c r="AB2800" s="2">
        <v>0</v>
      </c>
      <c r="AC2800" s="1">
        <v>0</v>
      </c>
      <c r="AD2800" s="7">
        <v>43537</v>
      </c>
      <c r="AE2800" s="7">
        <v>43537</v>
      </c>
      <c r="AF2800">
        <v>0</v>
      </c>
      <c r="AG2800" t="s">
        <v>53</v>
      </c>
      <c r="AH2800" s="2">
        <v>0</v>
      </c>
      <c r="AI2800" s="1">
        <v>0</v>
      </c>
      <c r="AJ2800" s="1">
        <v>0</v>
      </c>
      <c r="AK2800" s="60" t="str">
        <f>+IF(Tabla1[[#This Row],[REQUEST_TY]]="SR MANTENIMIENTO CORRECTIVO", "EMERGENCIA", "OTROS")</f>
        <v>EMERGENCIA</v>
      </c>
      <c r="AL2800" s="6" t="str">
        <f>+_xlfn.IFS(Tabla1[[#This Row],[Veces obj]]&lt;=1,"0-1",Tabla1[[#This Row],[Veces obj]]&lt;=2,"1-2",Tabla1[[#This Row],[Veces obj]]&lt;=3,"2-3",TRUE,"&gt;3")</f>
        <v>0-1</v>
      </c>
      <c r="AM2800" s="60" t="str">
        <f>+_xlfn.IFS(MONTH(Tabla1[[#This Row],[MES]])&lt;=3,"Q1",MONTH(Tabla1[[#This Row],[MES]])&lt;=6,"Q2",MONTH(Tabla1[[#This Row],[MES]])&lt;=9,"Q3",TRUE,"Q4")</f>
        <v>Q1</v>
      </c>
      <c r="AN2800" s="15" t="str">
        <f>+IFERROR(VLOOKUP(Tabla1[[#This Row],[CUENTA]],CTAS[],2,0),"OTROS")</f>
        <v>OTROS</v>
      </c>
      <c r="AP2800" s="15" t="str">
        <f>+IFERROR(VLOOKUP(Tabla1[[#This Row],[EMPLEADO]],IS[],3,0),"OTROS")</f>
        <v>OTROS</v>
      </c>
      <c r="AQ2800" s="15" t="str">
        <f>+IFERROR(VLOOKUP(Tabla1[[#This Row],[EMPLEADO]],IS[[NÓMINA]:[INGENIERO]],2,0),"OTROS")</f>
        <v>OTROS</v>
      </c>
    </row>
    <row r="2801" spans="1:43" x14ac:dyDescent="0.25">
      <c r="A2801" t="s">
        <v>7477</v>
      </c>
      <c r="B2801">
        <v>1</v>
      </c>
      <c r="C2801" t="s">
        <v>8797</v>
      </c>
      <c r="D2801" t="s">
        <v>38</v>
      </c>
      <c r="E2801" t="s">
        <v>55</v>
      </c>
      <c r="F2801" t="s">
        <v>8798</v>
      </c>
      <c r="G2801" s="17" t="s">
        <v>573</v>
      </c>
      <c r="H2801" t="s">
        <v>574</v>
      </c>
      <c r="I2801" t="s">
        <v>43</v>
      </c>
      <c r="J2801" t="s">
        <v>8</v>
      </c>
      <c r="K2801" t="s">
        <v>59</v>
      </c>
      <c r="L2801" t="s">
        <v>575</v>
      </c>
      <c r="M2801" t="s">
        <v>576</v>
      </c>
      <c r="N2801">
        <v>0</v>
      </c>
      <c r="O2801" t="s">
        <v>47</v>
      </c>
      <c r="P2801">
        <v>2</v>
      </c>
      <c r="Q2801" t="s">
        <v>388</v>
      </c>
      <c r="R2801" t="s">
        <v>63</v>
      </c>
      <c r="S2801" t="s">
        <v>64</v>
      </c>
      <c r="T2801" t="s">
        <v>208</v>
      </c>
      <c r="U2801" t="s">
        <v>389</v>
      </c>
      <c r="V2801">
        <v>0</v>
      </c>
      <c r="W2801" s="1">
        <v>0</v>
      </c>
      <c r="X2801">
        <v>1</v>
      </c>
      <c r="Y2801">
        <v>0.4</v>
      </c>
      <c r="Z2801">
        <v>9</v>
      </c>
      <c r="AA2801">
        <v>4.4444444444444446E-2</v>
      </c>
      <c r="AB2801" s="2">
        <v>0</v>
      </c>
      <c r="AC2801" s="1">
        <v>0</v>
      </c>
      <c r="AD2801" s="7">
        <v>43543</v>
      </c>
      <c r="AE2801" s="7">
        <v>43544</v>
      </c>
      <c r="AF2801">
        <v>1</v>
      </c>
      <c r="AG2801" t="s">
        <v>53</v>
      </c>
      <c r="AH2801" s="2">
        <v>0</v>
      </c>
      <c r="AI2801" s="1">
        <v>0</v>
      </c>
      <c r="AJ2801" s="1">
        <v>0</v>
      </c>
      <c r="AK2801" s="60" t="str">
        <f>+IF(Tabla1[[#This Row],[REQUEST_TY]]="SR MANTENIMIENTO CORRECTIVO", "EMERGENCIA", "OTROS")</f>
        <v>EMERGENCIA</v>
      </c>
      <c r="AL2801" s="6" t="str">
        <f>+_xlfn.IFS(Tabla1[[#This Row],[Veces obj]]&lt;=1,"0-1",Tabla1[[#This Row],[Veces obj]]&lt;=2,"1-2",Tabla1[[#This Row],[Veces obj]]&lt;=3,"2-3",TRUE,"&gt;3")</f>
        <v>0-1</v>
      </c>
      <c r="AM2801" s="60" t="str">
        <f>+_xlfn.IFS(MONTH(Tabla1[[#This Row],[MES]])&lt;=3,"Q1",MONTH(Tabla1[[#This Row],[MES]])&lt;=6,"Q2",MONTH(Tabla1[[#This Row],[MES]])&lt;=9,"Q3",TRUE,"Q4")</f>
        <v>Q1</v>
      </c>
      <c r="AN2801" s="15" t="str">
        <f>+IFERROR(VLOOKUP(Tabla1[[#This Row],[CUENTA]],CTAS[],2,0),"OTROS")</f>
        <v>OTROS</v>
      </c>
      <c r="AP2801" s="15" t="str">
        <f>+IFERROR(VLOOKUP(Tabla1[[#This Row],[EMPLEADO]],IS[],3,0),"OTROS")</f>
        <v>OTROS</v>
      </c>
      <c r="AQ2801" s="15" t="str">
        <f>+IFERROR(VLOOKUP(Tabla1[[#This Row],[EMPLEADO]],IS[[NÓMINA]:[INGENIERO]],2,0),"OTROS")</f>
        <v>OTROS</v>
      </c>
    </row>
    <row r="2802" spans="1:43" x14ac:dyDescent="0.25">
      <c r="A2802" t="s">
        <v>7477</v>
      </c>
      <c r="B2802">
        <v>1</v>
      </c>
      <c r="C2802" t="s">
        <v>8799</v>
      </c>
      <c r="D2802" t="s">
        <v>38</v>
      </c>
      <c r="E2802" t="s">
        <v>535</v>
      </c>
      <c r="F2802" t="s">
        <v>8800</v>
      </c>
      <c r="G2802" s="17" t="s">
        <v>8801</v>
      </c>
      <c r="H2802" t="s">
        <v>868</v>
      </c>
      <c r="I2802" t="s">
        <v>43</v>
      </c>
      <c r="J2802" t="s">
        <v>8</v>
      </c>
      <c r="K2802" t="s">
        <v>1755</v>
      </c>
      <c r="L2802" t="s">
        <v>8802</v>
      </c>
      <c r="M2802" t="s">
        <v>109</v>
      </c>
      <c r="N2802">
        <v>0</v>
      </c>
      <c r="O2802" t="s">
        <v>47</v>
      </c>
      <c r="P2802">
        <v>142</v>
      </c>
      <c r="Q2802" t="s">
        <v>48</v>
      </c>
      <c r="R2802" t="s">
        <v>49</v>
      </c>
      <c r="S2802" t="s">
        <v>50</v>
      </c>
      <c r="T2802" t="s">
        <v>51</v>
      </c>
      <c r="U2802" t="s">
        <v>52</v>
      </c>
      <c r="V2802">
        <v>1.05</v>
      </c>
      <c r="W2802" s="1">
        <v>750.75000000000011</v>
      </c>
      <c r="X2802">
        <v>1</v>
      </c>
      <c r="Y2802">
        <v>1.51</v>
      </c>
      <c r="Z2802">
        <v>5</v>
      </c>
      <c r="AA2802">
        <v>0.30199999999999999</v>
      </c>
      <c r="AB2802" s="2">
        <v>0</v>
      </c>
      <c r="AC2802" s="1">
        <v>0</v>
      </c>
      <c r="AD2802" s="7">
        <v>43537</v>
      </c>
      <c r="AE2802" s="7">
        <v>43538</v>
      </c>
      <c r="AF2802">
        <v>1</v>
      </c>
      <c r="AG2802" t="s">
        <v>53</v>
      </c>
      <c r="AH2802" s="2">
        <v>0</v>
      </c>
      <c r="AI2802" s="1">
        <v>0</v>
      </c>
      <c r="AJ2802" s="1">
        <v>0</v>
      </c>
      <c r="AK2802" s="60" t="str">
        <f>+IF(Tabla1[[#This Row],[REQUEST_TY]]="SR MANTENIMIENTO CORRECTIVO", "EMERGENCIA", "OTROS")</f>
        <v>EMERGENCIA</v>
      </c>
      <c r="AL2802" s="6" t="str">
        <f>+_xlfn.IFS(Tabla1[[#This Row],[Veces obj]]&lt;=1,"0-1",Tabla1[[#This Row],[Veces obj]]&lt;=2,"1-2",Tabla1[[#This Row],[Veces obj]]&lt;=3,"2-3",TRUE,"&gt;3")</f>
        <v>0-1</v>
      </c>
      <c r="AM2802" s="60" t="str">
        <f>+_xlfn.IFS(MONTH(Tabla1[[#This Row],[MES]])&lt;=3,"Q1",MONTH(Tabla1[[#This Row],[MES]])&lt;=6,"Q2",MONTH(Tabla1[[#This Row],[MES]])&lt;=9,"Q3",TRUE,"Q4")</f>
        <v>Q1</v>
      </c>
      <c r="AN2802" s="15" t="str">
        <f>+IFERROR(VLOOKUP(Tabla1[[#This Row],[CUENTA]],CTAS[],2,0),"OTROS")</f>
        <v>OTROS</v>
      </c>
      <c r="AP2802" s="15" t="str">
        <f>+IFERROR(VLOOKUP(Tabla1[[#This Row],[EMPLEADO]],IS[],3,0),"OTROS")</f>
        <v>OTROS</v>
      </c>
      <c r="AQ2802" s="15" t="str">
        <f>+IFERROR(VLOOKUP(Tabla1[[#This Row],[EMPLEADO]],IS[[NÓMINA]:[INGENIERO]],2,0),"OTROS")</f>
        <v>OTROS</v>
      </c>
    </row>
    <row r="2803" spans="1:43" x14ac:dyDescent="0.25">
      <c r="A2803" t="s">
        <v>7477</v>
      </c>
      <c r="B2803">
        <v>1</v>
      </c>
      <c r="C2803" t="s">
        <v>8803</v>
      </c>
      <c r="D2803" t="s">
        <v>38</v>
      </c>
      <c r="E2803" t="s">
        <v>172</v>
      </c>
      <c r="F2803" t="s">
        <v>8804</v>
      </c>
      <c r="G2803" s="17" t="s">
        <v>5187</v>
      </c>
      <c r="H2803" t="s">
        <v>124</v>
      </c>
      <c r="I2803" t="s">
        <v>43</v>
      </c>
      <c r="J2803" t="s">
        <v>8</v>
      </c>
      <c r="K2803" t="s">
        <v>71</v>
      </c>
      <c r="L2803" t="s">
        <v>510</v>
      </c>
      <c r="M2803" t="s">
        <v>73</v>
      </c>
      <c r="N2803">
        <v>1</v>
      </c>
      <c r="O2803" t="s">
        <v>47</v>
      </c>
      <c r="P2803">
        <v>35</v>
      </c>
      <c r="Q2803" t="s">
        <v>82</v>
      </c>
      <c r="R2803" t="s">
        <v>74</v>
      </c>
      <c r="S2803" t="s">
        <v>50</v>
      </c>
      <c r="T2803" t="s">
        <v>51</v>
      </c>
      <c r="U2803" t="s">
        <v>120</v>
      </c>
      <c r="V2803">
        <v>0.8</v>
      </c>
      <c r="W2803" s="1">
        <v>0</v>
      </c>
      <c r="X2803">
        <v>1</v>
      </c>
      <c r="Y2803">
        <v>0.43</v>
      </c>
      <c r="Z2803">
        <v>5</v>
      </c>
      <c r="AA2803">
        <v>8.5999999999999993E-2</v>
      </c>
      <c r="AB2803" s="2">
        <v>0</v>
      </c>
      <c r="AC2803" s="1">
        <v>0</v>
      </c>
      <c r="AD2803" s="7">
        <v>43539</v>
      </c>
      <c r="AE2803" s="7">
        <v>43539</v>
      </c>
      <c r="AF2803">
        <v>0</v>
      </c>
      <c r="AG2803" t="s">
        <v>53</v>
      </c>
      <c r="AH2803" s="2">
        <v>0</v>
      </c>
      <c r="AI2803" s="1">
        <v>0</v>
      </c>
      <c r="AJ2803" s="1">
        <v>0</v>
      </c>
      <c r="AK2803" s="60" t="str">
        <f>+IF(Tabla1[[#This Row],[REQUEST_TY]]="SR MANTENIMIENTO CORRECTIVO", "EMERGENCIA", "OTROS")</f>
        <v>EMERGENCIA</v>
      </c>
      <c r="AL2803" s="6" t="str">
        <f>+_xlfn.IFS(Tabla1[[#This Row],[Veces obj]]&lt;=1,"0-1",Tabla1[[#This Row],[Veces obj]]&lt;=2,"1-2",Tabla1[[#This Row],[Veces obj]]&lt;=3,"2-3",TRUE,"&gt;3")</f>
        <v>0-1</v>
      </c>
      <c r="AM2803" s="60" t="str">
        <f>+_xlfn.IFS(MONTH(Tabla1[[#This Row],[MES]])&lt;=3,"Q1",MONTH(Tabla1[[#This Row],[MES]])&lt;=6,"Q2",MONTH(Tabla1[[#This Row],[MES]])&lt;=9,"Q3",TRUE,"Q4")</f>
        <v>Q1</v>
      </c>
      <c r="AN2803" s="15" t="str">
        <f>+IFERROR(VLOOKUP(Tabla1[[#This Row],[CUENTA]],CTAS[],2,0),"OTROS")</f>
        <v>OTROS</v>
      </c>
      <c r="AP2803" s="15" t="str">
        <f>+IFERROR(VLOOKUP(Tabla1[[#This Row],[EMPLEADO]],IS[],3,0),"OTROS")</f>
        <v>JUAREZ</v>
      </c>
      <c r="AQ2803" s="15" t="str">
        <f>+IFERROR(VLOOKUP(Tabla1[[#This Row],[EMPLEADO]],IS[[NÓMINA]:[INGENIERO]],2,0),"OTROS")</f>
        <v>MIGUEL COTA</v>
      </c>
    </row>
    <row r="2804" spans="1:43" x14ac:dyDescent="0.25">
      <c r="A2804" t="s">
        <v>7477</v>
      </c>
      <c r="B2804">
        <v>1</v>
      </c>
      <c r="C2804" t="s">
        <v>8805</v>
      </c>
      <c r="D2804" t="s">
        <v>38</v>
      </c>
      <c r="E2804" t="s">
        <v>217</v>
      </c>
      <c r="F2804" t="s">
        <v>8806</v>
      </c>
      <c r="G2804" s="17" t="s">
        <v>3131</v>
      </c>
      <c r="H2804" t="s">
        <v>679</v>
      </c>
      <c r="I2804" t="s">
        <v>43</v>
      </c>
      <c r="J2804" t="s">
        <v>8</v>
      </c>
      <c r="K2804" t="s">
        <v>102</v>
      </c>
      <c r="L2804" t="s">
        <v>1651</v>
      </c>
      <c r="M2804" t="s">
        <v>46</v>
      </c>
      <c r="N2804">
        <v>0</v>
      </c>
      <c r="O2804" t="s">
        <v>47</v>
      </c>
      <c r="P2804">
        <v>8</v>
      </c>
      <c r="Q2804" t="s">
        <v>194</v>
      </c>
      <c r="R2804" t="s">
        <v>223</v>
      </c>
      <c r="S2804" t="s">
        <v>139</v>
      </c>
      <c r="T2804" t="s">
        <v>51</v>
      </c>
      <c r="U2804" t="s">
        <v>224</v>
      </c>
      <c r="V2804">
        <v>0.8</v>
      </c>
      <c r="W2804" s="1">
        <v>1258.4000000000003</v>
      </c>
      <c r="X2804">
        <v>1</v>
      </c>
      <c r="Y2804">
        <v>2.2200000000000002</v>
      </c>
      <c r="Z2804">
        <v>4</v>
      </c>
      <c r="AA2804">
        <v>0.55500000000000005</v>
      </c>
      <c r="AB2804" s="2">
        <v>0</v>
      </c>
      <c r="AC2804" s="1">
        <v>0</v>
      </c>
      <c r="AD2804" s="7">
        <v>43549</v>
      </c>
      <c r="AE2804" s="7">
        <v>43550</v>
      </c>
      <c r="AF2804">
        <v>1</v>
      </c>
      <c r="AG2804" t="s">
        <v>53</v>
      </c>
      <c r="AH2804" s="2">
        <v>0</v>
      </c>
      <c r="AI2804" s="1">
        <v>0</v>
      </c>
      <c r="AJ2804" s="1">
        <v>0</v>
      </c>
      <c r="AK2804" s="60" t="str">
        <f>+IF(Tabla1[[#This Row],[REQUEST_TY]]="SR MANTENIMIENTO CORRECTIVO", "EMERGENCIA", "OTROS")</f>
        <v>EMERGENCIA</v>
      </c>
      <c r="AL2804" s="6" t="str">
        <f>+_xlfn.IFS(Tabla1[[#This Row],[Veces obj]]&lt;=1,"0-1",Tabla1[[#This Row],[Veces obj]]&lt;=2,"1-2",Tabla1[[#This Row],[Veces obj]]&lt;=3,"2-3",TRUE,"&gt;3")</f>
        <v>0-1</v>
      </c>
      <c r="AM2804" s="60" t="str">
        <f>+_xlfn.IFS(MONTH(Tabla1[[#This Row],[MES]])&lt;=3,"Q1",MONTH(Tabla1[[#This Row],[MES]])&lt;=6,"Q2",MONTH(Tabla1[[#This Row],[MES]])&lt;=9,"Q3",TRUE,"Q4")</f>
        <v>Q1</v>
      </c>
      <c r="AN2804" s="15" t="str">
        <f>+IFERROR(VLOOKUP(Tabla1[[#This Row],[CUENTA]],CTAS[],2,0),"OTROS")</f>
        <v>OTROS</v>
      </c>
      <c r="AP2804" s="15" t="str">
        <f>+IFERROR(VLOOKUP(Tabla1[[#This Row],[EMPLEADO]],IS[],3,0),"OTROS")</f>
        <v>OTROS</v>
      </c>
      <c r="AQ2804" s="15" t="str">
        <f>+IFERROR(VLOOKUP(Tabla1[[#This Row],[EMPLEADO]],IS[[NÓMINA]:[INGENIERO]],2,0),"OTROS")</f>
        <v>OTROS</v>
      </c>
    </row>
    <row r="2805" spans="1:43" x14ac:dyDescent="0.25">
      <c r="A2805" t="s">
        <v>7477</v>
      </c>
      <c r="B2805">
        <v>1</v>
      </c>
      <c r="C2805" t="s">
        <v>8807</v>
      </c>
      <c r="D2805" t="s">
        <v>38</v>
      </c>
      <c r="E2805" t="s">
        <v>85</v>
      </c>
      <c r="F2805" t="s">
        <v>8808</v>
      </c>
      <c r="G2805" s="17" t="s">
        <v>8809</v>
      </c>
      <c r="H2805" t="s">
        <v>70</v>
      </c>
      <c r="I2805" t="s">
        <v>43</v>
      </c>
      <c r="J2805" t="s">
        <v>8</v>
      </c>
      <c r="K2805" t="s">
        <v>234</v>
      </c>
      <c r="L2805" t="s">
        <v>93</v>
      </c>
      <c r="M2805" t="s">
        <v>94</v>
      </c>
      <c r="N2805">
        <v>1</v>
      </c>
      <c r="O2805" t="s">
        <v>47</v>
      </c>
      <c r="P2805">
        <v>587</v>
      </c>
      <c r="Q2805" t="s">
        <v>48</v>
      </c>
      <c r="R2805" t="s">
        <v>49</v>
      </c>
      <c r="S2805" t="s">
        <v>50</v>
      </c>
      <c r="T2805" t="s">
        <v>51</v>
      </c>
      <c r="U2805" t="s">
        <v>52</v>
      </c>
      <c r="V2805">
        <v>1.05</v>
      </c>
      <c r="W2805" s="1">
        <v>0</v>
      </c>
      <c r="X2805">
        <v>1</v>
      </c>
      <c r="Y2805">
        <v>3.08</v>
      </c>
      <c r="Z2805">
        <v>5</v>
      </c>
      <c r="AA2805">
        <v>0.61599999999999999</v>
      </c>
      <c r="AB2805" s="2">
        <v>0</v>
      </c>
      <c r="AC2805" s="1">
        <v>0</v>
      </c>
      <c r="AD2805" s="7">
        <v>43537</v>
      </c>
      <c r="AE2805" s="7">
        <v>43538</v>
      </c>
      <c r="AF2805">
        <v>1</v>
      </c>
      <c r="AG2805" t="s">
        <v>53</v>
      </c>
      <c r="AH2805" s="2">
        <v>0</v>
      </c>
      <c r="AI2805" s="1">
        <v>0</v>
      </c>
      <c r="AJ2805" s="1">
        <v>0</v>
      </c>
      <c r="AK2805" s="60" t="str">
        <f>+IF(Tabla1[[#This Row],[REQUEST_TY]]="SR MANTENIMIENTO CORRECTIVO", "EMERGENCIA", "OTROS")</f>
        <v>EMERGENCIA</v>
      </c>
      <c r="AL2805" s="6" t="str">
        <f>+_xlfn.IFS(Tabla1[[#This Row],[Veces obj]]&lt;=1,"0-1",Tabla1[[#This Row],[Veces obj]]&lt;=2,"1-2",Tabla1[[#This Row],[Veces obj]]&lt;=3,"2-3",TRUE,"&gt;3")</f>
        <v>0-1</v>
      </c>
      <c r="AM2805" s="60" t="str">
        <f>+_xlfn.IFS(MONTH(Tabla1[[#This Row],[MES]])&lt;=3,"Q1",MONTH(Tabla1[[#This Row],[MES]])&lt;=6,"Q2",MONTH(Tabla1[[#This Row],[MES]])&lt;=9,"Q3",TRUE,"Q4")</f>
        <v>Q1</v>
      </c>
      <c r="AN2805" s="15" t="str">
        <f>+IFERROR(VLOOKUP(Tabla1[[#This Row],[CUENTA]],CTAS[],2,0),"OTROS")</f>
        <v>OTROS</v>
      </c>
      <c r="AP2805" s="15" t="str">
        <f>+IFERROR(VLOOKUP(Tabla1[[#This Row],[EMPLEADO]],IS[],3,0),"OTROS")</f>
        <v>OTROS</v>
      </c>
      <c r="AQ2805" s="15" t="str">
        <f>+IFERROR(VLOOKUP(Tabla1[[#This Row],[EMPLEADO]],IS[[NÓMINA]:[INGENIERO]],2,0),"OTROS")</f>
        <v>OTROS</v>
      </c>
    </row>
    <row r="2806" spans="1:43" x14ac:dyDescent="0.25">
      <c r="A2806" t="s">
        <v>7477</v>
      </c>
      <c r="B2806">
        <v>1</v>
      </c>
      <c r="C2806" t="s">
        <v>8810</v>
      </c>
      <c r="D2806" t="s">
        <v>38</v>
      </c>
      <c r="E2806" t="s">
        <v>993</v>
      </c>
      <c r="F2806" t="s">
        <v>8811</v>
      </c>
      <c r="G2806" s="17" t="s">
        <v>8812</v>
      </c>
      <c r="H2806" t="s">
        <v>70</v>
      </c>
      <c r="I2806" t="s">
        <v>43</v>
      </c>
      <c r="J2806" t="s">
        <v>8</v>
      </c>
      <c r="K2806" t="s">
        <v>71</v>
      </c>
      <c r="L2806" t="s">
        <v>424</v>
      </c>
      <c r="M2806" t="s">
        <v>73</v>
      </c>
      <c r="N2806">
        <v>1</v>
      </c>
      <c r="O2806" t="s">
        <v>47</v>
      </c>
      <c r="P2806">
        <v>167</v>
      </c>
      <c r="Q2806" t="s">
        <v>48</v>
      </c>
      <c r="R2806" t="s">
        <v>235</v>
      </c>
      <c r="S2806" t="s">
        <v>50</v>
      </c>
      <c r="T2806" t="s">
        <v>51</v>
      </c>
      <c r="U2806" t="s">
        <v>52</v>
      </c>
      <c r="V2806">
        <v>1.05</v>
      </c>
      <c r="W2806" s="1">
        <v>0</v>
      </c>
      <c r="X2806">
        <v>1</v>
      </c>
      <c r="Y2806">
        <v>0.15</v>
      </c>
      <c r="Z2806">
        <v>5</v>
      </c>
      <c r="AA2806">
        <v>0.03</v>
      </c>
      <c r="AB2806" s="2">
        <v>0</v>
      </c>
      <c r="AC2806" s="1">
        <v>0</v>
      </c>
      <c r="AD2806" s="7">
        <v>43543</v>
      </c>
      <c r="AE2806" s="7">
        <v>43544</v>
      </c>
      <c r="AF2806">
        <v>1</v>
      </c>
      <c r="AG2806" t="s">
        <v>53</v>
      </c>
      <c r="AH2806" s="2">
        <v>0</v>
      </c>
      <c r="AI2806" s="1">
        <v>0</v>
      </c>
      <c r="AJ2806" s="1">
        <v>0</v>
      </c>
      <c r="AK2806" s="60" t="str">
        <f>+IF(Tabla1[[#This Row],[REQUEST_TY]]="SR MANTENIMIENTO CORRECTIVO", "EMERGENCIA", "OTROS")</f>
        <v>EMERGENCIA</v>
      </c>
      <c r="AL2806" s="6" t="str">
        <f>+_xlfn.IFS(Tabla1[[#This Row],[Veces obj]]&lt;=1,"0-1",Tabla1[[#This Row],[Veces obj]]&lt;=2,"1-2",Tabla1[[#This Row],[Veces obj]]&lt;=3,"2-3",TRUE,"&gt;3")</f>
        <v>0-1</v>
      </c>
      <c r="AM2806" s="60" t="str">
        <f>+_xlfn.IFS(MONTH(Tabla1[[#This Row],[MES]])&lt;=3,"Q1",MONTH(Tabla1[[#This Row],[MES]])&lt;=6,"Q2",MONTH(Tabla1[[#This Row],[MES]])&lt;=9,"Q3",TRUE,"Q4")</f>
        <v>Q1</v>
      </c>
      <c r="AN2806" s="15" t="str">
        <f>+IFERROR(VLOOKUP(Tabla1[[#This Row],[CUENTA]],CTAS[],2,0),"OTROS")</f>
        <v>OTROS</v>
      </c>
      <c r="AP2806" s="15" t="str">
        <f>+IFERROR(VLOOKUP(Tabla1[[#This Row],[EMPLEADO]],IS[],3,0),"OTROS")</f>
        <v>OTROS</v>
      </c>
      <c r="AQ2806" s="15" t="str">
        <f>+IFERROR(VLOOKUP(Tabla1[[#This Row],[EMPLEADO]],IS[[NÓMINA]:[INGENIERO]],2,0),"OTROS")</f>
        <v>OTROS</v>
      </c>
    </row>
    <row r="2807" spans="1:43" x14ac:dyDescent="0.25">
      <c r="A2807" t="s">
        <v>7477</v>
      </c>
      <c r="B2807">
        <v>1</v>
      </c>
      <c r="C2807" t="s">
        <v>8813</v>
      </c>
      <c r="D2807" t="s">
        <v>38</v>
      </c>
      <c r="E2807" t="s">
        <v>401</v>
      </c>
      <c r="F2807" t="s">
        <v>8814</v>
      </c>
      <c r="G2807" s="17" t="s">
        <v>8815</v>
      </c>
      <c r="H2807" t="s">
        <v>70</v>
      </c>
      <c r="I2807" t="s">
        <v>43</v>
      </c>
      <c r="J2807" t="s">
        <v>8</v>
      </c>
      <c r="K2807" t="s">
        <v>92</v>
      </c>
      <c r="L2807" t="s">
        <v>93</v>
      </c>
      <c r="M2807" t="s">
        <v>94</v>
      </c>
      <c r="N2807">
        <v>1</v>
      </c>
      <c r="O2807" t="s">
        <v>47</v>
      </c>
      <c r="P2807">
        <v>91</v>
      </c>
      <c r="Q2807" t="s">
        <v>48</v>
      </c>
      <c r="R2807" t="s">
        <v>153</v>
      </c>
      <c r="S2807" t="s">
        <v>50</v>
      </c>
      <c r="T2807" t="s">
        <v>51</v>
      </c>
      <c r="U2807" t="s">
        <v>52</v>
      </c>
      <c r="V2807">
        <v>1.05</v>
      </c>
      <c r="W2807" s="1">
        <v>0</v>
      </c>
      <c r="X2807">
        <v>1</v>
      </c>
      <c r="Y2807">
        <v>0.7</v>
      </c>
      <c r="Z2807">
        <v>5</v>
      </c>
      <c r="AA2807">
        <v>0.13999999999999999</v>
      </c>
      <c r="AB2807" s="2">
        <v>0</v>
      </c>
      <c r="AC2807" s="1">
        <v>0</v>
      </c>
      <c r="AD2807" s="7">
        <v>43538</v>
      </c>
      <c r="AE2807" s="7">
        <v>43538</v>
      </c>
      <c r="AF2807">
        <v>0</v>
      </c>
      <c r="AG2807" t="s">
        <v>53</v>
      </c>
      <c r="AH2807" s="2">
        <v>0</v>
      </c>
      <c r="AI2807" s="1">
        <v>0</v>
      </c>
      <c r="AJ2807" s="1">
        <v>0</v>
      </c>
      <c r="AK2807" s="60" t="str">
        <f>+IF(Tabla1[[#This Row],[REQUEST_TY]]="SR MANTENIMIENTO CORRECTIVO", "EMERGENCIA", "OTROS")</f>
        <v>EMERGENCIA</v>
      </c>
      <c r="AL2807" s="6" t="str">
        <f>+_xlfn.IFS(Tabla1[[#This Row],[Veces obj]]&lt;=1,"0-1",Tabla1[[#This Row],[Veces obj]]&lt;=2,"1-2",Tabla1[[#This Row],[Veces obj]]&lt;=3,"2-3",TRUE,"&gt;3")</f>
        <v>0-1</v>
      </c>
      <c r="AM2807" s="60" t="str">
        <f>+_xlfn.IFS(MONTH(Tabla1[[#This Row],[MES]])&lt;=3,"Q1",MONTH(Tabla1[[#This Row],[MES]])&lt;=6,"Q2",MONTH(Tabla1[[#This Row],[MES]])&lt;=9,"Q3",TRUE,"Q4")</f>
        <v>Q1</v>
      </c>
      <c r="AN2807" s="15" t="str">
        <f>+IFERROR(VLOOKUP(Tabla1[[#This Row],[CUENTA]],CTAS[],2,0),"OTROS")</f>
        <v>OTROS</v>
      </c>
      <c r="AP2807" s="15" t="str">
        <f>+IFERROR(VLOOKUP(Tabla1[[#This Row],[EMPLEADO]],IS[],3,0),"OTROS")</f>
        <v>OTROS</v>
      </c>
      <c r="AQ2807" s="15" t="str">
        <f>+IFERROR(VLOOKUP(Tabla1[[#This Row],[EMPLEADO]],IS[[NÓMINA]:[INGENIERO]],2,0),"OTROS")</f>
        <v>OTROS</v>
      </c>
    </row>
    <row r="2808" spans="1:43" x14ac:dyDescent="0.25">
      <c r="A2808" t="s">
        <v>7477</v>
      </c>
      <c r="B2808">
        <v>1</v>
      </c>
      <c r="C2808" t="s">
        <v>8816</v>
      </c>
      <c r="D2808" t="s">
        <v>38</v>
      </c>
      <c r="E2808" t="s">
        <v>725</v>
      </c>
      <c r="F2808" t="s">
        <v>8811</v>
      </c>
      <c r="G2808" s="17" t="s">
        <v>2666</v>
      </c>
      <c r="H2808" t="s">
        <v>679</v>
      </c>
      <c r="I2808" t="s">
        <v>43</v>
      </c>
      <c r="J2808" t="s">
        <v>8</v>
      </c>
      <c r="K2808" t="s">
        <v>102</v>
      </c>
      <c r="L2808" t="s">
        <v>1651</v>
      </c>
      <c r="M2808" t="s">
        <v>46</v>
      </c>
      <c r="N2808">
        <v>0</v>
      </c>
      <c r="O2808" t="s">
        <v>47</v>
      </c>
      <c r="P2808">
        <v>24</v>
      </c>
      <c r="Q2808" t="s">
        <v>62</v>
      </c>
      <c r="R2808" t="s">
        <v>223</v>
      </c>
      <c r="S2808" t="s">
        <v>139</v>
      </c>
      <c r="T2808" t="s">
        <v>51</v>
      </c>
      <c r="U2808" t="s">
        <v>262</v>
      </c>
      <c r="V2808">
        <v>1.05</v>
      </c>
      <c r="W2808" s="1">
        <v>1651.6500000000003</v>
      </c>
      <c r="X2808">
        <v>1</v>
      </c>
      <c r="Y2808">
        <v>3.07</v>
      </c>
      <c r="Z2808">
        <v>4</v>
      </c>
      <c r="AA2808">
        <v>0.76749999999999996</v>
      </c>
      <c r="AB2808" s="2">
        <v>0</v>
      </c>
      <c r="AC2808" s="1">
        <v>0</v>
      </c>
      <c r="AD2808" s="7">
        <v>43537</v>
      </c>
      <c r="AE2808" s="7">
        <v>43538</v>
      </c>
      <c r="AF2808">
        <v>1</v>
      </c>
      <c r="AG2808" t="s">
        <v>53</v>
      </c>
      <c r="AH2808" s="2">
        <v>0</v>
      </c>
      <c r="AI2808" s="1">
        <v>0</v>
      </c>
      <c r="AJ2808" s="1">
        <v>0</v>
      </c>
      <c r="AK2808" s="60" t="str">
        <f>+IF(Tabla1[[#This Row],[REQUEST_TY]]="SR MANTENIMIENTO CORRECTIVO", "EMERGENCIA", "OTROS")</f>
        <v>EMERGENCIA</v>
      </c>
      <c r="AL2808" s="6" t="str">
        <f>+_xlfn.IFS(Tabla1[[#This Row],[Veces obj]]&lt;=1,"0-1",Tabla1[[#This Row],[Veces obj]]&lt;=2,"1-2",Tabla1[[#This Row],[Veces obj]]&lt;=3,"2-3",TRUE,"&gt;3")</f>
        <v>0-1</v>
      </c>
      <c r="AM2808" s="60" t="str">
        <f>+_xlfn.IFS(MONTH(Tabla1[[#This Row],[MES]])&lt;=3,"Q1",MONTH(Tabla1[[#This Row],[MES]])&lt;=6,"Q2",MONTH(Tabla1[[#This Row],[MES]])&lt;=9,"Q3",TRUE,"Q4")</f>
        <v>Q1</v>
      </c>
      <c r="AN2808" s="15" t="str">
        <f>+IFERROR(VLOOKUP(Tabla1[[#This Row],[CUENTA]],CTAS[],2,0),"OTROS")</f>
        <v>OTROS</v>
      </c>
      <c r="AP2808" s="15" t="str">
        <f>+IFERROR(VLOOKUP(Tabla1[[#This Row],[EMPLEADO]],IS[],3,0),"OTROS")</f>
        <v>OTROS</v>
      </c>
      <c r="AQ2808" s="15" t="str">
        <f>+IFERROR(VLOOKUP(Tabla1[[#This Row],[EMPLEADO]],IS[[NÓMINA]:[INGENIERO]],2,0),"OTROS")</f>
        <v>OTROS</v>
      </c>
    </row>
    <row r="2809" spans="1:43" x14ac:dyDescent="0.25">
      <c r="A2809" t="s">
        <v>7477</v>
      </c>
      <c r="B2809">
        <v>1</v>
      </c>
      <c r="C2809" t="s">
        <v>8817</v>
      </c>
      <c r="D2809" t="s">
        <v>38</v>
      </c>
      <c r="E2809" t="s">
        <v>558</v>
      </c>
      <c r="F2809" t="s">
        <v>8814</v>
      </c>
      <c r="G2809" s="17" t="s">
        <v>8818</v>
      </c>
      <c r="H2809" t="s">
        <v>70</v>
      </c>
      <c r="I2809" t="s">
        <v>43</v>
      </c>
      <c r="J2809" t="s">
        <v>8</v>
      </c>
      <c r="K2809" t="s">
        <v>92</v>
      </c>
      <c r="L2809" t="s">
        <v>93</v>
      </c>
      <c r="M2809" t="s">
        <v>94</v>
      </c>
      <c r="N2809">
        <v>1</v>
      </c>
      <c r="O2809" t="s">
        <v>47</v>
      </c>
      <c r="P2809">
        <v>173</v>
      </c>
      <c r="Q2809" t="s">
        <v>48</v>
      </c>
      <c r="R2809" t="s">
        <v>95</v>
      </c>
      <c r="S2809" t="s">
        <v>64</v>
      </c>
      <c r="T2809" t="s">
        <v>51</v>
      </c>
      <c r="U2809" t="s">
        <v>96</v>
      </c>
      <c r="V2809">
        <v>1.1000000000000001</v>
      </c>
      <c r="W2809" s="1">
        <v>0</v>
      </c>
      <c r="X2809">
        <v>1</v>
      </c>
      <c r="Y2809">
        <v>1.4</v>
      </c>
      <c r="Z2809">
        <v>5</v>
      </c>
      <c r="AA2809">
        <v>0.27999999999999997</v>
      </c>
      <c r="AB2809" s="2">
        <v>0</v>
      </c>
      <c r="AC2809" s="1">
        <v>0</v>
      </c>
      <c r="AD2809" s="7">
        <v>43537</v>
      </c>
      <c r="AE2809" s="7">
        <v>43538</v>
      </c>
      <c r="AF2809">
        <v>1</v>
      </c>
      <c r="AG2809" t="s">
        <v>53</v>
      </c>
      <c r="AH2809" s="2">
        <v>0</v>
      </c>
      <c r="AI2809" s="1">
        <v>0</v>
      </c>
      <c r="AJ2809" s="1">
        <v>0</v>
      </c>
      <c r="AK2809" s="60" t="str">
        <f>+IF(Tabla1[[#This Row],[REQUEST_TY]]="SR MANTENIMIENTO CORRECTIVO", "EMERGENCIA", "OTROS")</f>
        <v>EMERGENCIA</v>
      </c>
      <c r="AL2809" s="6" t="str">
        <f>+_xlfn.IFS(Tabla1[[#This Row],[Veces obj]]&lt;=1,"0-1",Tabla1[[#This Row],[Veces obj]]&lt;=2,"1-2",Tabla1[[#This Row],[Veces obj]]&lt;=3,"2-3",TRUE,"&gt;3")</f>
        <v>0-1</v>
      </c>
      <c r="AM2809" s="60" t="str">
        <f>+_xlfn.IFS(MONTH(Tabla1[[#This Row],[MES]])&lt;=3,"Q1",MONTH(Tabla1[[#This Row],[MES]])&lt;=6,"Q2",MONTH(Tabla1[[#This Row],[MES]])&lt;=9,"Q3",TRUE,"Q4")</f>
        <v>Q1</v>
      </c>
      <c r="AN2809" s="15" t="str">
        <f>+IFERROR(VLOOKUP(Tabla1[[#This Row],[CUENTA]],CTAS[],2,0),"OTROS")</f>
        <v>OTROS</v>
      </c>
      <c r="AP2809" s="15" t="str">
        <f>+IFERROR(VLOOKUP(Tabla1[[#This Row],[EMPLEADO]],IS[],3,0),"OTROS")</f>
        <v>OTROS</v>
      </c>
      <c r="AQ2809" s="15" t="str">
        <f>+IFERROR(VLOOKUP(Tabla1[[#This Row],[EMPLEADO]],IS[[NÓMINA]:[INGENIERO]],2,0),"OTROS")</f>
        <v>OTROS</v>
      </c>
    </row>
    <row r="2810" spans="1:43" x14ac:dyDescent="0.25">
      <c r="A2810" t="s">
        <v>7477</v>
      </c>
      <c r="B2810">
        <v>1</v>
      </c>
      <c r="C2810" t="s">
        <v>8819</v>
      </c>
      <c r="D2810" t="s">
        <v>38</v>
      </c>
      <c r="E2810" t="s">
        <v>190</v>
      </c>
      <c r="F2810" t="s">
        <v>8820</v>
      </c>
      <c r="G2810" s="17" t="s">
        <v>8821</v>
      </c>
      <c r="H2810" t="s">
        <v>70</v>
      </c>
      <c r="I2810" t="s">
        <v>43</v>
      </c>
      <c r="J2810" t="s">
        <v>8</v>
      </c>
      <c r="K2810" t="s">
        <v>92</v>
      </c>
      <c r="L2810" t="s">
        <v>93</v>
      </c>
      <c r="M2810" t="s">
        <v>94</v>
      </c>
      <c r="N2810">
        <v>1</v>
      </c>
      <c r="O2810" t="s">
        <v>47</v>
      </c>
      <c r="P2810">
        <v>271</v>
      </c>
      <c r="Q2810" t="s">
        <v>48</v>
      </c>
      <c r="R2810" t="s">
        <v>63</v>
      </c>
      <c r="S2810" t="s">
        <v>64</v>
      </c>
      <c r="T2810" t="s">
        <v>51</v>
      </c>
      <c r="U2810" t="s">
        <v>96</v>
      </c>
      <c r="V2810">
        <v>1.1000000000000001</v>
      </c>
      <c r="W2810" s="1">
        <v>0</v>
      </c>
      <c r="X2810">
        <v>1</v>
      </c>
      <c r="Y2810">
        <v>2.13</v>
      </c>
      <c r="Z2810">
        <v>5</v>
      </c>
      <c r="AA2810">
        <v>0.42599999999999999</v>
      </c>
      <c r="AB2810" s="2">
        <v>0</v>
      </c>
      <c r="AC2810" s="1">
        <v>0</v>
      </c>
      <c r="AD2810" s="7">
        <v>43539</v>
      </c>
      <c r="AE2810" s="7">
        <v>43539</v>
      </c>
      <c r="AF2810">
        <v>0</v>
      </c>
      <c r="AG2810" t="s">
        <v>53</v>
      </c>
      <c r="AH2810" s="2">
        <v>0</v>
      </c>
      <c r="AI2810" s="1">
        <v>0</v>
      </c>
      <c r="AJ2810" s="1">
        <v>0</v>
      </c>
      <c r="AK2810" s="60" t="str">
        <f>+IF(Tabla1[[#This Row],[REQUEST_TY]]="SR MANTENIMIENTO CORRECTIVO", "EMERGENCIA", "OTROS")</f>
        <v>EMERGENCIA</v>
      </c>
      <c r="AL2810" s="6" t="str">
        <f>+_xlfn.IFS(Tabla1[[#This Row],[Veces obj]]&lt;=1,"0-1",Tabla1[[#This Row],[Veces obj]]&lt;=2,"1-2",Tabla1[[#This Row],[Veces obj]]&lt;=3,"2-3",TRUE,"&gt;3")</f>
        <v>0-1</v>
      </c>
      <c r="AM2810" s="60" t="str">
        <f>+_xlfn.IFS(MONTH(Tabla1[[#This Row],[MES]])&lt;=3,"Q1",MONTH(Tabla1[[#This Row],[MES]])&lt;=6,"Q2",MONTH(Tabla1[[#This Row],[MES]])&lt;=9,"Q3",TRUE,"Q4")</f>
        <v>Q1</v>
      </c>
      <c r="AN2810" s="15" t="str">
        <f>+IFERROR(VLOOKUP(Tabla1[[#This Row],[CUENTA]],CTAS[],2,0),"OTROS")</f>
        <v>OTROS</v>
      </c>
      <c r="AP2810" s="15" t="str">
        <f>+IFERROR(VLOOKUP(Tabla1[[#This Row],[EMPLEADO]],IS[],3,0),"OTROS")</f>
        <v>OTROS</v>
      </c>
      <c r="AQ2810" s="15" t="str">
        <f>+IFERROR(VLOOKUP(Tabla1[[#This Row],[EMPLEADO]],IS[[NÓMINA]:[INGENIERO]],2,0),"OTROS")</f>
        <v>OTROS</v>
      </c>
    </row>
    <row r="2811" spans="1:43" x14ac:dyDescent="0.25">
      <c r="A2811" t="s">
        <v>7477</v>
      </c>
      <c r="B2811">
        <v>1</v>
      </c>
      <c r="C2811" t="s">
        <v>8822</v>
      </c>
      <c r="D2811" t="s">
        <v>38</v>
      </c>
      <c r="E2811" t="s">
        <v>76</v>
      </c>
      <c r="F2811" t="s">
        <v>8823</v>
      </c>
      <c r="G2811" s="17" t="s">
        <v>4392</v>
      </c>
      <c r="H2811" t="s">
        <v>8581</v>
      </c>
      <c r="I2811" t="s">
        <v>43</v>
      </c>
      <c r="J2811" t="s">
        <v>8</v>
      </c>
      <c r="K2811" t="s">
        <v>102</v>
      </c>
      <c r="L2811" t="s">
        <v>3751</v>
      </c>
      <c r="M2811" t="s">
        <v>473</v>
      </c>
      <c r="N2811">
        <v>0</v>
      </c>
      <c r="O2811" t="s">
        <v>47</v>
      </c>
      <c r="P2811">
        <v>13</v>
      </c>
      <c r="Q2811" t="s">
        <v>194</v>
      </c>
      <c r="R2811" t="s">
        <v>63</v>
      </c>
      <c r="S2811" t="s">
        <v>64</v>
      </c>
      <c r="T2811" t="s">
        <v>51</v>
      </c>
      <c r="U2811" t="s">
        <v>195</v>
      </c>
      <c r="V2811">
        <v>0.6</v>
      </c>
      <c r="W2811" s="1">
        <v>819</v>
      </c>
      <c r="X2811">
        <v>1</v>
      </c>
      <c r="Y2811">
        <v>1.72</v>
      </c>
      <c r="Z2811">
        <v>5</v>
      </c>
      <c r="AA2811">
        <v>0.34399999999999997</v>
      </c>
      <c r="AB2811" s="2">
        <v>0</v>
      </c>
      <c r="AC2811" s="1">
        <v>0</v>
      </c>
      <c r="AD2811" s="7">
        <v>43552</v>
      </c>
      <c r="AE2811" s="7">
        <v>43552</v>
      </c>
      <c r="AF2811">
        <v>0</v>
      </c>
      <c r="AG2811" t="s">
        <v>53</v>
      </c>
      <c r="AH2811" s="2">
        <v>0</v>
      </c>
      <c r="AI2811" s="1">
        <v>0</v>
      </c>
      <c r="AJ2811" s="1">
        <v>0</v>
      </c>
      <c r="AK2811" s="60" t="str">
        <f>+IF(Tabla1[[#This Row],[REQUEST_TY]]="SR MANTENIMIENTO CORRECTIVO", "EMERGENCIA", "OTROS")</f>
        <v>EMERGENCIA</v>
      </c>
      <c r="AL2811" s="6" t="str">
        <f>+_xlfn.IFS(Tabla1[[#This Row],[Veces obj]]&lt;=1,"0-1",Tabla1[[#This Row],[Veces obj]]&lt;=2,"1-2",Tabla1[[#This Row],[Veces obj]]&lt;=3,"2-3",TRUE,"&gt;3")</f>
        <v>0-1</v>
      </c>
      <c r="AM2811" s="60" t="str">
        <f>+_xlfn.IFS(MONTH(Tabla1[[#This Row],[MES]])&lt;=3,"Q1",MONTH(Tabla1[[#This Row],[MES]])&lt;=6,"Q2",MONTH(Tabla1[[#This Row],[MES]])&lt;=9,"Q3",TRUE,"Q4")</f>
        <v>Q1</v>
      </c>
      <c r="AN2811" s="15" t="str">
        <f>+IFERROR(VLOOKUP(Tabla1[[#This Row],[CUENTA]],CTAS[],2,0),"OTROS")</f>
        <v>OTROS</v>
      </c>
      <c r="AP2811" s="15" t="str">
        <f>+IFERROR(VLOOKUP(Tabla1[[#This Row],[EMPLEADO]],IS[],3,0),"OTROS")</f>
        <v>OTROS</v>
      </c>
      <c r="AQ2811" s="15" t="str">
        <f>+IFERROR(VLOOKUP(Tabla1[[#This Row],[EMPLEADO]],IS[[NÓMINA]:[INGENIERO]],2,0),"OTROS")</f>
        <v>OTROS</v>
      </c>
    </row>
    <row r="2812" spans="1:43" x14ac:dyDescent="0.25">
      <c r="A2812" t="s">
        <v>7477</v>
      </c>
      <c r="B2812">
        <v>1</v>
      </c>
      <c r="C2812" t="s">
        <v>8824</v>
      </c>
      <c r="D2812" t="s">
        <v>38</v>
      </c>
      <c r="E2812" t="s">
        <v>1077</v>
      </c>
      <c r="F2812" t="s">
        <v>8825</v>
      </c>
      <c r="G2812" s="17" t="s">
        <v>1272</v>
      </c>
      <c r="H2812" t="s">
        <v>646</v>
      </c>
      <c r="I2812" t="s">
        <v>43</v>
      </c>
      <c r="J2812" t="s">
        <v>8</v>
      </c>
      <c r="K2812" t="s">
        <v>966</v>
      </c>
      <c r="L2812" t="s">
        <v>6572</v>
      </c>
      <c r="M2812" t="s">
        <v>649</v>
      </c>
      <c r="N2812">
        <v>0</v>
      </c>
      <c r="O2812" t="s">
        <v>47</v>
      </c>
      <c r="P2812">
        <v>22</v>
      </c>
      <c r="Q2812" t="s">
        <v>62</v>
      </c>
      <c r="R2812" t="s">
        <v>63</v>
      </c>
      <c r="S2812" t="s">
        <v>64</v>
      </c>
      <c r="T2812" t="s">
        <v>51</v>
      </c>
      <c r="U2812" t="s">
        <v>65</v>
      </c>
      <c r="V2812">
        <v>0.8</v>
      </c>
      <c r="W2812" s="1">
        <v>1092</v>
      </c>
      <c r="X2812">
        <v>1</v>
      </c>
      <c r="Y2812">
        <v>1.37</v>
      </c>
      <c r="Z2812">
        <v>5</v>
      </c>
      <c r="AA2812">
        <v>0.27400000000000002</v>
      </c>
      <c r="AB2812" s="2">
        <v>0</v>
      </c>
      <c r="AC2812" s="1">
        <v>0</v>
      </c>
      <c r="AD2812" s="7">
        <v>43537</v>
      </c>
      <c r="AE2812" s="7">
        <v>43538</v>
      </c>
      <c r="AF2812">
        <v>1</v>
      </c>
      <c r="AG2812" t="s">
        <v>53</v>
      </c>
      <c r="AH2812" s="2">
        <v>0</v>
      </c>
      <c r="AI2812" s="1">
        <v>0</v>
      </c>
      <c r="AJ2812" s="1">
        <v>0</v>
      </c>
      <c r="AK2812" s="60" t="str">
        <f>+IF(Tabla1[[#This Row],[REQUEST_TY]]="SR MANTENIMIENTO CORRECTIVO", "EMERGENCIA", "OTROS")</f>
        <v>EMERGENCIA</v>
      </c>
      <c r="AL2812" s="6" t="str">
        <f>+_xlfn.IFS(Tabla1[[#This Row],[Veces obj]]&lt;=1,"0-1",Tabla1[[#This Row],[Veces obj]]&lt;=2,"1-2",Tabla1[[#This Row],[Veces obj]]&lt;=3,"2-3",TRUE,"&gt;3")</f>
        <v>0-1</v>
      </c>
      <c r="AM2812" s="60" t="str">
        <f>+_xlfn.IFS(MONTH(Tabla1[[#This Row],[MES]])&lt;=3,"Q1",MONTH(Tabla1[[#This Row],[MES]])&lt;=6,"Q2",MONTH(Tabla1[[#This Row],[MES]])&lt;=9,"Q3",TRUE,"Q4")</f>
        <v>Q1</v>
      </c>
      <c r="AN2812" s="15" t="str">
        <f>+IFERROR(VLOOKUP(Tabla1[[#This Row],[CUENTA]],CTAS[],2,0),"OTROS")</f>
        <v>OTROS</v>
      </c>
      <c r="AP2812" s="15" t="str">
        <f>+IFERROR(VLOOKUP(Tabla1[[#This Row],[EMPLEADO]],IS[],3,0),"OTROS")</f>
        <v>OTROS</v>
      </c>
      <c r="AQ2812" s="15" t="str">
        <f>+IFERROR(VLOOKUP(Tabla1[[#This Row],[EMPLEADO]],IS[[NÓMINA]:[INGENIERO]],2,0),"OTROS")</f>
        <v>OTROS</v>
      </c>
    </row>
    <row r="2813" spans="1:43" x14ac:dyDescent="0.25">
      <c r="A2813" t="s">
        <v>7477</v>
      </c>
      <c r="B2813">
        <v>1</v>
      </c>
      <c r="C2813" t="s">
        <v>8826</v>
      </c>
      <c r="D2813" t="s">
        <v>38</v>
      </c>
      <c r="E2813" t="s">
        <v>85</v>
      </c>
      <c r="F2813" t="s">
        <v>8827</v>
      </c>
      <c r="G2813" s="17" t="s">
        <v>8828</v>
      </c>
      <c r="H2813" t="s">
        <v>8581</v>
      </c>
      <c r="I2813" t="s">
        <v>43</v>
      </c>
      <c r="J2813" t="s">
        <v>8</v>
      </c>
      <c r="K2813" t="s">
        <v>370</v>
      </c>
      <c r="L2813" t="s">
        <v>8829</v>
      </c>
      <c r="M2813" t="s">
        <v>256</v>
      </c>
      <c r="N2813">
        <v>0</v>
      </c>
      <c r="O2813" t="s">
        <v>47</v>
      </c>
      <c r="P2813">
        <v>189</v>
      </c>
      <c r="Q2813" t="s">
        <v>48</v>
      </c>
      <c r="R2813" t="s">
        <v>49</v>
      </c>
      <c r="S2813" t="s">
        <v>50</v>
      </c>
      <c r="T2813" t="s">
        <v>51</v>
      </c>
      <c r="U2813" t="s">
        <v>52</v>
      </c>
      <c r="V2813">
        <v>1.05</v>
      </c>
      <c r="W2813" s="1">
        <v>750.75000000000011</v>
      </c>
      <c r="X2813">
        <v>1</v>
      </c>
      <c r="Y2813">
        <v>4.8499999999999996</v>
      </c>
      <c r="Z2813">
        <v>5</v>
      </c>
      <c r="AA2813">
        <v>0.97</v>
      </c>
      <c r="AB2813" s="2">
        <v>0</v>
      </c>
      <c r="AC2813" s="1">
        <v>0</v>
      </c>
      <c r="AD2813" s="7">
        <v>43538</v>
      </c>
      <c r="AE2813" s="7">
        <v>43538</v>
      </c>
      <c r="AF2813">
        <v>0</v>
      </c>
      <c r="AG2813" t="s">
        <v>53</v>
      </c>
      <c r="AH2813" s="2">
        <v>0</v>
      </c>
      <c r="AI2813" s="1">
        <v>0</v>
      </c>
      <c r="AJ2813" s="1">
        <v>0</v>
      </c>
      <c r="AK2813" s="60" t="str">
        <f>+IF(Tabla1[[#This Row],[REQUEST_TY]]="SR MANTENIMIENTO CORRECTIVO", "EMERGENCIA", "OTROS")</f>
        <v>EMERGENCIA</v>
      </c>
      <c r="AL2813" s="6" t="str">
        <f>+_xlfn.IFS(Tabla1[[#This Row],[Veces obj]]&lt;=1,"0-1",Tabla1[[#This Row],[Veces obj]]&lt;=2,"1-2",Tabla1[[#This Row],[Veces obj]]&lt;=3,"2-3",TRUE,"&gt;3")</f>
        <v>0-1</v>
      </c>
      <c r="AM2813" s="60" t="str">
        <f>+_xlfn.IFS(MONTH(Tabla1[[#This Row],[MES]])&lt;=3,"Q1",MONTH(Tabla1[[#This Row],[MES]])&lt;=6,"Q2",MONTH(Tabla1[[#This Row],[MES]])&lt;=9,"Q3",TRUE,"Q4")</f>
        <v>Q1</v>
      </c>
      <c r="AN2813" s="15" t="str">
        <f>+IFERROR(VLOOKUP(Tabla1[[#This Row],[CUENTA]],CTAS[],2,0),"OTROS")</f>
        <v>OTROS</v>
      </c>
      <c r="AP2813" s="15" t="str">
        <f>+IFERROR(VLOOKUP(Tabla1[[#This Row],[EMPLEADO]],IS[],3,0),"OTROS")</f>
        <v>OTROS</v>
      </c>
      <c r="AQ2813" s="15" t="str">
        <f>+IFERROR(VLOOKUP(Tabla1[[#This Row],[EMPLEADO]],IS[[NÓMINA]:[INGENIERO]],2,0),"OTROS")</f>
        <v>OTROS</v>
      </c>
    </row>
    <row r="2814" spans="1:43" x14ac:dyDescent="0.25">
      <c r="A2814" t="s">
        <v>7477</v>
      </c>
      <c r="B2814">
        <v>1</v>
      </c>
      <c r="C2814" t="s">
        <v>8830</v>
      </c>
      <c r="D2814" t="s">
        <v>38</v>
      </c>
      <c r="E2814" t="s">
        <v>258</v>
      </c>
      <c r="F2814" t="s">
        <v>8831</v>
      </c>
      <c r="G2814" s="17" t="s">
        <v>260</v>
      </c>
      <c r="H2814" t="s">
        <v>136</v>
      </c>
      <c r="I2814" t="s">
        <v>43</v>
      </c>
      <c r="J2814" t="s">
        <v>8</v>
      </c>
      <c r="K2814" t="s">
        <v>102</v>
      </c>
      <c r="L2814" t="s">
        <v>261</v>
      </c>
      <c r="M2814" t="s">
        <v>222</v>
      </c>
      <c r="N2814">
        <v>0</v>
      </c>
      <c r="O2814" t="s">
        <v>47</v>
      </c>
      <c r="P2814">
        <v>59</v>
      </c>
      <c r="Q2814" t="s">
        <v>82</v>
      </c>
      <c r="R2814" t="s">
        <v>138</v>
      </c>
      <c r="S2814" t="s">
        <v>139</v>
      </c>
      <c r="T2814" t="s">
        <v>51</v>
      </c>
      <c r="U2814" t="s">
        <v>140</v>
      </c>
      <c r="V2814">
        <v>1.1000000000000001</v>
      </c>
      <c r="W2814" s="1">
        <v>1730.3000000000004</v>
      </c>
      <c r="X2814">
        <v>1</v>
      </c>
      <c r="Y2814">
        <v>0.68</v>
      </c>
      <c r="Z2814">
        <v>4</v>
      </c>
      <c r="AA2814">
        <v>0.17</v>
      </c>
      <c r="AB2814" s="2">
        <v>0</v>
      </c>
      <c r="AC2814" s="1">
        <v>0</v>
      </c>
      <c r="AD2814" s="7">
        <v>43537</v>
      </c>
      <c r="AE2814" s="7">
        <v>43538</v>
      </c>
      <c r="AF2814">
        <v>1</v>
      </c>
      <c r="AG2814" t="s">
        <v>53</v>
      </c>
      <c r="AH2814" s="2">
        <v>0</v>
      </c>
      <c r="AI2814" s="1">
        <v>0</v>
      </c>
      <c r="AJ2814" s="1">
        <v>0</v>
      </c>
      <c r="AK2814" s="60" t="str">
        <f>+IF(Tabla1[[#This Row],[REQUEST_TY]]="SR MANTENIMIENTO CORRECTIVO", "EMERGENCIA", "OTROS")</f>
        <v>EMERGENCIA</v>
      </c>
      <c r="AL2814" s="6" t="str">
        <f>+_xlfn.IFS(Tabla1[[#This Row],[Veces obj]]&lt;=1,"0-1",Tabla1[[#This Row],[Veces obj]]&lt;=2,"1-2",Tabla1[[#This Row],[Veces obj]]&lt;=3,"2-3",TRUE,"&gt;3")</f>
        <v>0-1</v>
      </c>
      <c r="AM2814" s="60" t="str">
        <f>+_xlfn.IFS(MONTH(Tabla1[[#This Row],[MES]])&lt;=3,"Q1",MONTH(Tabla1[[#This Row],[MES]])&lt;=6,"Q2",MONTH(Tabla1[[#This Row],[MES]])&lt;=9,"Q3",TRUE,"Q4")</f>
        <v>Q1</v>
      </c>
      <c r="AN2814" s="15" t="str">
        <f>+IFERROR(VLOOKUP(Tabla1[[#This Row],[CUENTA]],CTAS[],2,0),"OTROS")</f>
        <v>OTROS</v>
      </c>
      <c r="AP2814" s="15" t="str">
        <f>+IFERROR(VLOOKUP(Tabla1[[#This Row],[EMPLEADO]],IS[],3,0),"OTROS")</f>
        <v>OTROS</v>
      </c>
      <c r="AQ2814" s="15" t="str">
        <f>+IFERROR(VLOOKUP(Tabla1[[#This Row],[EMPLEADO]],IS[[NÓMINA]:[INGENIERO]],2,0),"OTROS")</f>
        <v>OTROS</v>
      </c>
    </row>
    <row r="2815" spans="1:43" x14ac:dyDescent="0.25">
      <c r="A2815" t="s">
        <v>7477</v>
      </c>
      <c r="B2815">
        <v>1</v>
      </c>
      <c r="C2815" t="s">
        <v>8832</v>
      </c>
      <c r="D2815" t="s">
        <v>38</v>
      </c>
      <c r="E2815" t="s">
        <v>464</v>
      </c>
      <c r="F2815" t="s">
        <v>8833</v>
      </c>
      <c r="G2815" s="17" t="s">
        <v>1419</v>
      </c>
      <c r="H2815" t="s">
        <v>150</v>
      </c>
      <c r="I2815" t="s">
        <v>43</v>
      </c>
      <c r="J2815" t="s">
        <v>8</v>
      </c>
      <c r="K2815" t="s">
        <v>151</v>
      </c>
      <c r="L2815" t="s">
        <v>1420</v>
      </c>
      <c r="M2815" t="s">
        <v>1421</v>
      </c>
      <c r="N2815">
        <v>0</v>
      </c>
      <c r="O2815" t="s">
        <v>47</v>
      </c>
      <c r="P2815">
        <v>2</v>
      </c>
      <c r="Q2815" t="s">
        <v>388</v>
      </c>
      <c r="R2815" t="s">
        <v>242</v>
      </c>
      <c r="S2815" t="s">
        <v>64</v>
      </c>
      <c r="T2815" t="s">
        <v>51</v>
      </c>
      <c r="U2815" t="s">
        <v>389</v>
      </c>
      <c r="V2815">
        <v>0</v>
      </c>
      <c r="W2815" s="1">
        <v>0</v>
      </c>
      <c r="X2815">
        <v>1</v>
      </c>
      <c r="Y2815">
        <v>1.58</v>
      </c>
      <c r="Z2815">
        <v>5</v>
      </c>
      <c r="AA2815">
        <v>0.316</v>
      </c>
      <c r="AB2815" s="2">
        <v>0</v>
      </c>
      <c r="AC2815" s="1">
        <v>0</v>
      </c>
      <c r="AD2815" s="7">
        <v>43538</v>
      </c>
      <c r="AE2815" s="7">
        <v>43538</v>
      </c>
      <c r="AF2815">
        <v>0</v>
      </c>
      <c r="AG2815" t="s">
        <v>53</v>
      </c>
      <c r="AH2815" s="2">
        <v>0</v>
      </c>
      <c r="AI2815" s="1">
        <v>0</v>
      </c>
      <c r="AJ2815" s="1">
        <v>0</v>
      </c>
      <c r="AK2815" s="60" t="str">
        <f>+IF(Tabla1[[#This Row],[REQUEST_TY]]="SR MANTENIMIENTO CORRECTIVO", "EMERGENCIA", "OTROS")</f>
        <v>EMERGENCIA</v>
      </c>
      <c r="AL2815" s="6" t="str">
        <f>+_xlfn.IFS(Tabla1[[#This Row],[Veces obj]]&lt;=1,"0-1",Tabla1[[#This Row],[Veces obj]]&lt;=2,"1-2",Tabla1[[#This Row],[Veces obj]]&lt;=3,"2-3",TRUE,"&gt;3")</f>
        <v>0-1</v>
      </c>
      <c r="AM2815" s="60" t="str">
        <f>+_xlfn.IFS(MONTH(Tabla1[[#This Row],[MES]])&lt;=3,"Q1",MONTH(Tabla1[[#This Row],[MES]])&lt;=6,"Q2",MONTH(Tabla1[[#This Row],[MES]])&lt;=9,"Q3",TRUE,"Q4")</f>
        <v>Q1</v>
      </c>
      <c r="AN2815" s="15" t="str">
        <f>+IFERROR(VLOOKUP(Tabla1[[#This Row],[CUENTA]],CTAS[],2,0),"OTROS")</f>
        <v>HONEYWELL</v>
      </c>
      <c r="AP2815" s="15" t="str">
        <f>+IFERROR(VLOOKUP(Tabla1[[#This Row],[EMPLEADO]],IS[],3,0),"OTROS")</f>
        <v>JUAREZ</v>
      </c>
      <c r="AQ2815" s="15" t="str">
        <f>+IFERROR(VLOOKUP(Tabla1[[#This Row],[EMPLEADO]],IS[[NÓMINA]:[INGENIERO]],2,0),"OTROS")</f>
        <v>CARLOS MONTOYA</v>
      </c>
    </row>
    <row r="2816" spans="1:43" x14ac:dyDescent="0.25">
      <c r="A2816" t="s">
        <v>7477</v>
      </c>
      <c r="B2816">
        <v>1</v>
      </c>
      <c r="C2816" t="s">
        <v>8834</v>
      </c>
      <c r="D2816" t="s">
        <v>38</v>
      </c>
      <c r="E2816" t="s">
        <v>55</v>
      </c>
      <c r="F2816" t="s">
        <v>8835</v>
      </c>
      <c r="G2816" s="17" t="s">
        <v>1291</v>
      </c>
      <c r="H2816" t="s">
        <v>213</v>
      </c>
      <c r="I2816" t="s">
        <v>43</v>
      </c>
      <c r="J2816" t="s">
        <v>8</v>
      </c>
      <c r="K2816" t="s">
        <v>102</v>
      </c>
      <c r="L2816" t="s">
        <v>1292</v>
      </c>
      <c r="M2816" t="s">
        <v>215</v>
      </c>
      <c r="N2816">
        <v>0</v>
      </c>
      <c r="O2816" t="s">
        <v>47</v>
      </c>
      <c r="P2816">
        <v>22</v>
      </c>
      <c r="Q2816" t="s">
        <v>62</v>
      </c>
      <c r="R2816" t="s">
        <v>63</v>
      </c>
      <c r="S2816" t="s">
        <v>64</v>
      </c>
      <c r="T2816" t="s">
        <v>51</v>
      </c>
      <c r="U2816" t="s">
        <v>65</v>
      </c>
      <c r="V2816">
        <v>0.8</v>
      </c>
      <c r="W2816" s="1">
        <v>1092</v>
      </c>
      <c r="X2816">
        <v>1</v>
      </c>
      <c r="Y2816">
        <v>0.88</v>
      </c>
      <c r="Z2816">
        <v>5</v>
      </c>
      <c r="AA2816">
        <v>0.17599999999999999</v>
      </c>
      <c r="AB2816" s="2">
        <v>0</v>
      </c>
      <c r="AC2816" s="1">
        <v>0</v>
      </c>
      <c r="AD2816" s="7">
        <v>43543</v>
      </c>
      <c r="AE2816" s="7">
        <v>43543</v>
      </c>
      <c r="AF2816">
        <v>0</v>
      </c>
      <c r="AG2816" t="s">
        <v>53</v>
      </c>
      <c r="AH2816" s="2">
        <v>0</v>
      </c>
      <c r="AI2816" s="1">
        <v>0</v>
      </c>
      <c r="AJ2816" s="1">
        <v>0</v>
      </c>
      <c r="AK2816" s="60" t="str">
        <f>+IF(Tabla1[[#This Row],[REQUEST_TY]]="SR MANTENIMIENTO CORRECTIVO", "EMERGENCIA", "OTROS")</f>
        <v>EMERGENCIA</v>
      </c>
      <c r="AL2816" s="6" t="str">
        <f>+_xlfn.IFS(Tabla1[[#This Row],[Veces obj]]&lt;=1,"0-1",Tabla1[[#This Row],[Veces obj]]&lt;=2,"1-2",Tabla1[[#This Row],[Veces obj]]&lt;=3,"2-3",TRUE,"&gt;3")</f>
        <v>0-1</v>
      </c>
      <c r="AM2816" s="60" t="str">
        <f>+_xlfn.IFS(MONTH(Tabla1[[#This Row],[MES]])&lt;=3,"Q1",MONTH(Tabla1[[#This Row],[MES]])&lt;=6,"Q2",MONTH(Tabla1[[#This Row],[MES]])&lt;=9,"Q3",TRUE,"Q4")</f>
        <v>Q1</v>
      </c>
      <c r="AN2816" s="15" t="str">
        <f>+IFERROR(VLOOKUP(Tabla1[[#This Row],[CUENTA]],CTAS[],2,0),"OTROS")</f>
        <v>OTROS</v>
      </c>
      <c r="AP2816" s="15" t="str">
        <f>+IFERROR(VLOOKUP(Tabla1[[#This Row],[EMPLEADO]],IS[],3,0),"OTROS")</f>
        <v>OTROS</v>
      </c>
      <c r="AQ2816" s="15" t="str">
        <f>+IFERROR(VLOOKUP(Tabla1[[#This Row],[EMPLEADO]],IS[[NÓMINA]:[INGENIERO]],2,0),"OTROS")</f>
        <v>OTROS</v>
      </c>
    </row>
    <row r="2817" spans="1:43" x14ac:dyDescent="0.25">
      <c r="A2817" t="s">
        <v>7477</v>
      </c>
      <c r="B2817">
        <v>1</v>
      </c>
      <c r="C2817" t="s">
        <v>8836</v>
      </c>
      <c r="D2817" t="s">
        <v>3370</v>
      </c>
      <c r="E2817" t="s">
        <v>39</v>
      </c>
      <c r="F2817" t="s">
        <v>8837</v>
      </c>
      <c r="G2817" s="17" t="s">
        <v>8838</v>
      </c>
      <c r="H2817" t="s">
        <v>1572</v>
      </c>
      <c r="I2817" t="s">
        <v>43</v>
      </c>
      <c r="J2817" t="s">
        <v>8</v>
      </c>
      <c r="K2817" t="s">
        <v>607</v>
      </c>
      <c r="L2817" t="s">
        <v>3982</v>
      </c>
      <c r="M2817" t="s">
        <v>1574</v>
      </c>
      <c r="N2817">
        <v>0</v>
      </c>
      <c r="O2817" t="s">
        <v>47</v>
      </c>
      <c r="P2817" t="s">
        <v>822</v>
      </c>
      <c r="Q2817" t="s">
        <v>48</v>
      </c>
      <c r="R2817" t="s">
        <v>49</v>
      </c>
      <c r="S2817" t="s">
        <v>50</v>
      </c>
      <c r="T2817" t="s">
        <v>51</v>
      </c>
      <c r="U2817" t="s">
        <v>52</v>
      </c>
      <c r="V2817">
        <v>1</v>
      </c>
      <c r="W2817" s="1">
        <v>1072.5000000000002</v>
      </c>
      <c r="X2817">
        <v>0</v>
      </c>
      <c r="Y2817">
        <v>5</v>
      </c>
      <c r="Z2817">
        <v>5</v>
      </c>
      <c r="AA2817">
        <v>1</v>
      </c>
      <c r="AB2817" s="2">
        <v>0</v>
      </c>
      <c r="AC2817" s="1">
        <v>0</v>
      </c>
      <c r="AD2817" s="7">
        <v>43537</v>
      </c>
      <c r="AE2817" s="7">
        <v>43538</v>
      </c>
      <c r="AF2817">
        <v>1</v>
      </c>
      <c r="AG2817" t="s">
        <v>53</v>
      </c>
      <c r="AH2817" s="2">
        <v>0</v>
      </c>
      <c r="AI2817" s="1">
        <v>0</v>
      </c>
      <c r="AJ2817" s="1">
        <v>0</v>
      </c>
      <c r="AK2817" s="60" t="str">
        <f>+IF(Tabla1[[#This Row],[REQUEST_TY]]="SR MANTENIMIENTO CORRECTIVO", "EMERGENCIA", "OTROS")</f>
        <v>OTROS</v>
      </c>
      <c r="AL2817" s="6" t="str">
        <f>+_xlfn.IFS(Tabla1[[#This Row],[Veces obj]]&lt;=1,"0-1",Tabla1[[#This Row],[Veces obj]]&lt;=2,"1-2",Tabla1[[#This Row],[Veces obj]]&lt;=3,"2-3",TRUE,"&gt;3")</f>
        <v>0-1</v>
      </c>
      <c r="AM2817" s="60" t="str">
        <f>+_xlfn.IFS(MONTH(Tabla1[[#This Row],[MES]])&lt;=3,"Q1",MONTH(Tabla1[[#This Row],[MES]])&lt;=6,"Q2",MONTH(Tabla1[[#This Row],[MES]])&lt;=9,"Q3",TRUE,"Q4")</f>
        <v>Q1</v>
      </c>
      <c r="AN2817" s="15" t="str">
        <f>+IFERROR(VLOOKUP(Tabla1[[#This Row],[CUENTA]],CTAS[],2,0),"OTROS")</f>
        <v>OTROS</v>
      </c>
      <c r="AP2817" s="15" t="str">
        <f>+IFERROR(VLOOKUP(Tabla1[[#This Row],[EMPLEADO]],IS[],3,0),"OTROS")</f>
        <v>OTROS</v>
      </c>
      <c r="AQ2817" s="15" t="str">
        <f>+IFERROR(VLOOKUP(Tabla1[[#This Row],[EMPLEADO]],IS[[NÓMINA]:[INGENIERO]],2,0),"OTROS")</f>
        <v>OTROS</v>
      </c>
    </row>
    <row r="2818" spans="1:43" x14ac:dyDescent="0.25">
      <c r="A2818" t="s">
        <v>7477</v>
      </c>
      <c r="B2818">
        <v>1</v>
      </c>
      <c r="C2818" t="s">
        <v>8839</v>
      </c>
      <c r="D2818" t="s">
        <v>38</v>
      </c>
      <c r="E2818" t="s">
        <v>258</v>
      </c>
      <c r="F2818" t="s">
        <v>8840</v>
      </c>
      <c r="G2818" s="17" t="s">
        <v>3141</v>
      </c>
      <c r="H2818" t="s">
        <v>915</v>
      </c>
      <c r="I2818" t="s">
        <v>43</v>
      </c>
      <c r="J2818" t="s">
        <v>8</v>
      </c>
      <c r="K2818" t="s">
        <v>59</v>
      </c>
      <c r="L2818" t="s">
        <v>130</v>
      </c>
      <c r="M2818" t="s">
        <v>131</v>
      </c>
      <c r="N2818">
        <v>0</v>
      </c>
      <c r="O2818" t="s">
        <v>47</v>
      </c>
      <c r="P2818">
        <v>3</v>
      </c>
      <c r="Q2818" t="s">
        <v>388</v>
      </c>
      <c r="R2818" t="s">
        <v>138</v>
      </c>
      <c r="S2818" t="s">
        <v>139</v>
      </c>
      <c r="T2818" t="s">
        <v>51</v>
      </c>
      <c r="U2818" t="s">
        <v>872</v>
      </c>
      <c r="V2818">
        <v>0</v>
      </c>
      <c r="W2818" s="1">
        <v>0</v>
      </c>
      <c r="X2818">
        <v>1</v>
      </c>
      <c r="Y2818">
        <v>1.85</v>
      </c>
      <c r="Z2818">
        <v>4</v>
      </c>
      <c r="AA2818">
        <v>0.46250000000000002</v>
      </c>
      <c r="AB2818" s="2">
        <v>0</v>
      </c>
      <c r="AC2818" s="1">
        <v>0</v>
      </c>
      <c r="AD2818" s="7">
        <v>43538</v>
      </c>
      <c r="AE2818" s="7">
        <v>43538</v>
      </c>
      <c r="AF2818">
        <v>0</v>
      </c>
      <c r="AG2818" t="s">
        <v>53</v>
      </c>
      <c r="AH2818" s="2">
        <v>0</v>
      </c>
      <c r="AI2818" s="1">
        <v>0</v>
      </c>
      <c r="AJ2818" s="1">
        <v>0</v>
      </c>
      <c r="AK2818" s="60" t="str">
        <f>+IF(Tabla1[[#This Row],[REQUEST_TY]]="SR MANTENIMIENTO CORRECTIVO", "EMERGENCIA", "OTROS")</f>
        <v>EMERGENCIA</v>
      </c>
      <c r="AL2818" s="6" t="str">
        <f>+_xlfn.IFS(Tabla1[[#This Row],[Veces obj]]&lt;=1,"0-1",Tabla1[[#This Row],[Veces obj]]&lt;=2,"1-2",Tabla1[[#This Row],[Veces obj]]&lt;=3,"2-3",TRUE,"&gt;3")</f>
        <v>0-1</v>
      </c>
      <c r="AM2818" s="60" t="str">
        <f>+_xlfn.IFS(MONTH(Tabla1[[#This Row],[MES]])&lt;=3,"Q1",MONTH(Tabla1[[#This Row],[MES]])&lt;=6,"Q2",MONTH(Tabla1[[#This Row],[MES]])&lt;=9,"Q3",TRUE,"Q4")</f>
        <v>Q1</v>
      </c>
      <c r="AN2818" s="15" t="str">
        <f>+IFERROR(VLOOKUP(Tabla1[[#This Row],[CUENTA]],CTAS[],2,0),"OTROS")</f>
        <v>OTROS</v>
      </c>
      <c r="AP2818" s="15" t="str">
        <f>+IFERROR(VLOOKUP(Tabla1[[#This Row],[EMPLEADO]],IS[],3,0),"OTROS")</f>
        <v>OTROS</v>
      </c>
      <c r="AQ2818" s="15" t="str">
        <f>+IFERROR(VLOOKUP(Tabla1[[#This Row],[EMPLEADO]],IS[[NÓMINA]:[INGENIERO]],2,0),"OTROS")</f>
        <v>OTROS</v>
      </c>
    </row>
    <row r="2819" spans="1:43" x14ac:dyDescent="0.25">
      <c r="A2819" t="s">
        <v>7477</v>
      </c>
      <c r="B2819">
        <v>1</v>
      </c>
      <c r="C2819" t="s">
        <v>8841</v>
      </c>
      <c r="D2819" t="s">
        <v>38</v>
      </c>
      <c r="E2819" t="s">
        <v>133</v>
      </c>
      <c r="F2819" t="s">
        <v>8842</v>
      </c>
      <c r="G2819" s="17" t="s">
        <v>1898</v>
      </c>
      <c r="H2819" t="s">
        <v>915</v>
      </c>
      <c r="I2819" t="s">
        <v>43</v>
      </c>
      <c r="J2819" t="s">
        <v>8</v>
      </c>
      <c r="K2819" t="s">
        <v>59</v>
      </c>
      <c r="L2819" t="s">
        <v>315</v>
      </c>
      <c r="M2819" t="s">
        <v>316</v>
      </c>
      <c r="N2819">
        <v>0</v>
      </c>
      <c r="O2819" t="s">
        <v>47</v>
      </c>
      <c r="P2819">
        <v>5</v>
      </c>
      <c r="Q2819" t="s">
        <v>207</v>
      </c>
      <c r="R2819" t="s">
        <v>138</v>
      </c>
      <c r="S2819" t="s">
        <v>139</v>
      </c>
      <c r="T2819" t="s">
        <v>51</v>
      </c>
      <c r="U2819" t="s">
        <v>879</v>
      </c>
      <c r="V2819">
        <v>0.6</v>
      </c>
      <c r="W2819" s="1">
        <v>943.80000000000007</v>
      </c>
      <c r="X2819">
        <v>1</v>
      </c>
      <c r="Y2819">
        <v>1.27</v>
      </c>
      <c r="Z2819">
        <v>4</v>
      </c>
      <c r="AA2819">
        <v>0.3175</v>
      </c>
      <c r="AB2819" s="2">
        <v>0</v>
      </c>
      <c r="AC2819" s="1">
        <v>0</v>
      </c>
      <c r="AD2819" s="7">
        <v>43539</v>
      </c>
      <c r="AE2819" s="7">
        <v>43539</v>
      </c>
      <c r="AF2819">
        <v>0</v>
      </c>
      <c r="AG2819" t="s">
        <v>53</v>
      </c>
      <c r="AH2819" s="2">
        <v>0</v>
      </c>
      <c r="AI2819" s="1">
        <v>0</v>
      </c>
      <c r="AJ2819" s="1">
        <v>0</v>
      </c>
      <c r="AK2819" s="60" t="str">
        <f>+IF(Tabla1[[#This Row],[REQUEST_TY]]="SR MANTENIMIENTO CORRECTIVO", "EMERGENCIA", "OTROS")</f>
        <v>EMERGENCIA</v>
      </c>
      <c r="AL2819" s="6" t="str">
        <f>+_xlfn.IFS(Tabla1[[#This Row],[Veces obj]]&lt;=1,"0-1",Tabla1[[#This Row],[Veces obj]]&lt;=2,"1-2",Tabla1[[#This Row],[Veces obj]]&lt;=3,"2-3",TRUE,"&gt;3")</f>
        <v>0-1</v>
      </c>
      <c r="AM2819" s="60" t="str">
        <f>+_xlfn.IFS(MONTH(Tabla1[[#This Row],[MES]])&lt;=3,"Q1",MONTH(Tabla1[[#This Row],[MES]])&lt;=6,"Q2",MONTH(Tabla1[[#This Row],[MES]])&lt;=9,"Q3",TRUE,"Q4")</f>
        <v>Q1</v>
      </c>
      <c r="AN2819" s="15" t="str">
        <f>+IFERROR(VLOOKUP(Tabla1[[#This Row],[CUENTA]],CTAS[],2,0),"OTROS")</f>
        <v>OTROS</v>
      </c>
      <c r="AP2819" s="15" t="str">
        <f>+IFERROR(VLOOKUP(Tabla1[[#This Row],[EMPLEADO]],IS[],3,0),"OTROS")</f>
        <v>OTROS</v>
      </c>
      <c r="AQ2819" s="15" t="str">
        <f>+IFERROR(VLOOKUP(Tabla1[[#This Row],[EMPLEADO]],IS[[NÓMINA]:[INGENIERO]],2,0),"OTROS")</f>
        <v>OTROS</v>
      </c>
    </row>
    <row r="2820" spans="1:43" x14ac:dyDescent="0.25">
      <c r="A2820" t="s">
        <v>7477</v>
      </c>
      <c r="B2820">
        <v>1</v>
      </c>
      <c r="C2820" t="s">
        <v>8843</v>
      </c>
      <c r="D2820" t="s">
        <v>38</v>
      </c>
      <c r="E2820" t="s">
        <v>3400</v>
      </c>
      <c r="F2820" t="s">
        <v>8844</v>
      </c>
      <c r="G2820" s="17" t="s">
        <v>6921</v>
      </c>
      <c r="H2820" t="s">
        <v>213</v>
      </c>
      <c r="I2820" t="s">
        <v>43</v>
      </c>
      <c r="J2820" t="s">
        <v>8</v>
      </c>
      <c r="K2820" t="s">
        <v>144</v>
      </c>
      <c r="L2820" t="s">
        <v>639</v>
      </c>
      <c r="M2820" t="s">
        <v>640</v>
      </c>
      <c r="N2820">
        <v>0</v>
      </c>
      <c r="O2820" t="s">
        <v>47</v>
      </c>
      <c r="P2820">
        <v>19</v>
      </c>
      <c r="Q2820" t="s">
        <v>62</v>
      </c>
      <c r="R2820" t="s">
        <v>74</v>
      </c>
      <c r="S2820" t="s">
        <v>50</v>
      </c>
      <c r="T2820" t="s">
        <v>51</v>
      </c>
      <c r="U2820" t="s">
        <v>154</v>
      </c>
      <c r="V2820">
        <v>0.6</v>
      </c>
      <c r="W2820" s="1">
        <v>429.00000000000006</v>
      </c>
      <c r="X2820">
        <v>1</v>
      </c>
      <c r="Y2820">
        <v>1.17</v>
      </c>
      <c r="Z2820">
        <v>5</v>
      </c>
      <c r="AA2820">
        <v>0.23399999999999999</v>
      </c>
      <c r="AB2820" s="2">
        <v>0</v>
      </c>
      <c r="AC2820" s="1">
        <v>0</v>
      </c>
      <c r="AD2820" s="7">
        <v>43538</v>
      </c>
      <c r="AE2820" s="7">
        <v>43538</v>
      </c>
      <c r="AF2820">
        <v>0</v>
      </c>
      <c r="AG2820" t="s">
        <v>53</v>
      </c>
      <c r="AH2820" s="2">
        <v>0</v>
      </c>
      <c r="AI2820" s="1">
        <v>0</v>
      </c>
      <c r="AJ2820" s="1">
        <v>0</v>
      </c>
      <c r="AK2820" s="60" t="str">
        <f>+IF(Tabla1[[#This Row],[REQUEST_TY]]="SR MANTENIMIENTO CORRECTIVO", "EMERGENCIA", "OTROS")</f>
        <v>EMERGENCIA</v>
      </c>
      <c r="AL2820" s="6" t="str">
        <f>+_xlfn.IFS(Tabla1[[#This Row],[Veces obj]]&lt;=1,"0-1",Tabla1[[#This Row],[Veces obj]]&lt;=2,"1-2",Tabla1[[#This Row],[Veces obj]]&lt;=3,"2-3",TRUE,"&gt;3")</f>
        <v>0-1</v>
      </c>
      <c r="AM2820" s="60" t="str">
        <f>+_xlfn.IFS(MONTH(Tabla1[[#This Row],[MES]])&lt;=3,"Q1",MONTH(Tabla1[[#This Row],[MES]])&lt;=6,"Q2",MONTH(Tabla1[[#This Row],[MES]])&lt;=9,"Q3",TRUE,"Q4")</f>
        <v>Q1</v>
      </c>
      <c r="AN2820" s="15" t="str">
        <f>+IFERROR(VLOOKUP(Tabla1[[#This Row],[CUENTA]],CTAS[],2,0),"OTROS")</f>
        <v>OTROS</v>
      </c>
      <c r="AP2820" s="15" t="str">
        <f>+IFERROR(VLOOKUP(Tabla1[[#This Row],[EMPLEADO]],IS[],3,0),"OTROS")</f>
        <v>OTROS</v>
      </c>
      <c r="AQ2820" s="15" t="str">
        <f>+IFERROR(VLOOKUP(Tabla1[[#This Row],[EMPLEADO]],IS[[NÓMINA]:[INGENIERO]],2,0),"OTROS")</f>
        <v>OTROS</v>
      </c>
    </row>
    <row r="2821" spans="1:43" x14ac:dyDescent="0.25">
      <c r="A2821" t="s">
        <v>7477</v>
      </c>
      <c r="B2821">
        <v>1</v>
      </c>
      <c r="C2821" t="s">
        <v>8845</v>
      </c>
      <c r="D2821" t="s">
        <v>3370</v>
      </c>
      <c r="E2821" t="s">
        <v>332</v>
      </c>
      <c r="F2821" t="s">
        <v>8846</v>
      </c>
      <c r="G2821" s="17" t="s">
        <v>8847</v>
      </c>
      <c r="H2821" t="s">
        <v>220</v>
      </c>
      <c r="I2821" t="s">
        <v>43</v>
      </c>
      <c r="J2821" t="s">
        <v>8</v>
      </c>
      <c r="K2821" t="s">
        <v>4420</v>
      </c>
      <c r="L2821" t="s">
        <v>4421</v>
      </c>
      <c r="M2821" t="s">
        <v>222</v>
      </c>
      <c r="N2821">
        <v>0</v>
      </c>
      <c r="O2821" t="s">
        <v>47</v>
      </c>
      <c r="P2821" t="s">
        <v>822</v>
      </c>
      <c r="Q2821" t="s">
        <v>48</v>
      </c>
      <c r="R2821" t="s">
        <v>317</v>
      </c>
      <c r="S2821" t="s">
        <v>318</v>
      </c>
      <c r="T2821" t="s">
        <v>51</v>
      </c>
      <c r="U2821" t="s">
        <v>353</v>
      </c>
      <c r="V2821">
        <v>1</v>
      </c>
      <c r="W2821" s="1">
        <v>2359.5000000000005</v>
      </c>
      <c r="X2821">
        <v>0</v>
      </c>
      <c r="Y2821">
        <v>4</v>
      </c>
      <c r="Z2821">
        <v>4</v>
      </c>
      <c r="AA2821">
        <v>1</v>
      </c>
      <c r="AB2821" s="2">
        <v>0</v>
      </c>
      <c r="AC2821" s="1">
        <v>0</v>
      </c>
      <c r="AD2821" s="7">
        <v>43537</v>
      </c>
      <c r="AE2821" s="7">
        <v>43543</v>
      </c>
      <c r="AF2821">
        <v>3</v>
      </c>
      <c r="AG2821" t="s">
        <v>1680</v>
      </c>
      <c r="AH2821" s="2">
        <v>0</v>
      </c>
      <c r="AI2821" s="1">
        <v>0</v>
      </c>
      <c r="AJ2821" s="1">
        <v>0</v>
      </c>
      <c r="AK2821" s="60" t="str">
        <f>+IF(Tabla1[[#This Row],[REQUEST_TY]]="SR MANTENIMIENTO CORRECTIVO", "EMERGENCIA", "OTROS")</f>
        <v>OTROS</v>
      </c>
      <c r="AL2821" s="6" t="str">
        <f>+_xlfn.IFS(Tabla1[[#This Row],[Veces obj]]&lt;=1,"0-1",Tabla1[[#This Row],[Veces obj]]&lt;=2,"1-2",Tabla1[[#This Row],[Veces obj]]&lt;=3,"2-3",TRUE,"&gt;3")</f>
        <v>0-1</v>
      </c>
      <c r="AM2821" s="60" t="str">
        <f>+_xlfn.IFS(MONTH(Tabla1[[#This Row],[MES]])&lt;=3,"Q1",MONTH(Tabla1[[#This Row],[MES]])&lt;=6,"Q2",MONTH(Tabla1[[#This Row],[MES]])&lt;=9,"Q3",TRUE,"Q4")</f>
        <v>Q1</v>
      </c>
      <c r="AN2821" s="15" t="str">
        <f>+IFERROR(VLOOKUP(Tabla1[[#This Row],[CUENTA]],CTAS[],2,0),"OTROS")</f>
        <v>OTROS</v>
      </c>
      <c r="AP2821" s="15" t="str">
        <f>+IFERROR(VLOOKUP(Tabla1[[#This Row],[EMPLEADO]],IS[],3,0),"OTROS")</f>
        <v>OTROS</v>
      </c>
      <c r="AQ2821" s="15" t="str">
        <f>+IFERROR(VLOOKUP(Tabla1[[#This Row],[EMPLEADO]],IS[[NÓMINA]:[INGENIERO]],2,0),"OTROS")</f>
        <v>OTROS</v>
      </c>
    </row>
    <row r="2822" spans="1:43" x14ac:dyDescent="0.25">
      <c r="A2822" t="s">
        <v>7477</v>
      </c>
      <c r="B2822">
        <v>1</v>
      </c>
      <c r="C2822" t="s">
        <v>8848</v>
      </c>
      <c r="D2822" t="s">
        <v>38</v>
      </c>
      <c r="E2822" t="s">
        <v>332</v>
      </c>
      <c r="F2822" t="s">
        <v>8849</v>
      </c>
      <c r="G2822" s="17" t="s">
        <v>470</v>
      </c>
      <c r="H2822" t="s">
        <v>8581</v>
      </c>
      <c r="I2822" t="s">
        <v>43</v>
      </c>
      <c r="J2822" t="s">
        <v>8</v>
      </c>
      <c r="K2822" t="s">
        <v>59</v>
      </c>
      <c r="L2822" t="s">
        <v>472</v>
      </c>
      <c r="M2822" t="s">
        <v>473</v>
      </c>
      <c r="N2822">
        <v>0</v>
      </c>
      <c r="O2822" t="s">
        <v>47</v>
      </c>
      <c r="P2822">
        <v>44</v>
      </c>
      <c r="Q2822" t="s">
        <v>82</v>
      </c>
      <c r="R2822" t="s">
        <v>317</v>
      </c>
      <c r="S2822" t="s">
        <v>318</v>
      </c>
      <c r="T2822" t="s">
        <v>51</v>
      </c>
      <c r="U2822" t="s">
        <v>140</v>
      </c>
      <c r="V2822">
        <v>1.1000000000000001</v>
      </c>
      <c r="W2822" s="1">
        <v>1730.3000000000004</v>
      </c>
      <c r="X2822">
        <v>1</v>
      </c>
      <c r="Y2822">
        <v>0.92</v>
      </c>
      <c r="Z2822">
        <v>4</v>
      </c>
      <c r="AA2822">
        <v>0.23</v>
      </c>
      <c r="AB2822" s="2">
        <v>0</v>
      </c>
      <c r="AC2822" s="1">
        <v>0</v>
      </c>
      <c r="AD2822" s="7">
        <v>43538</v>
      </c>
      <c r="AE2822" s="7">
        <v>43538</v>
      </c>
      <c r="AF2822">
        <v>0</v>
      </c>
      <c r="AG2822" t="s">
        <v>53</v>
      </c>
      <c r="AH2822" s="2">
        <v>0</v>
      </c>
      <c r="AI2822" s="1">
        <v>0</v>
      </c>
      <c r="AJ2822" s="1">
        <v>0</v>
      </c>
      <c r="AK2822" s="60" t="str">
        <f>+IF(Tabla1[[#This Row],[REQUEST_TY]]="SR MANTENIMIENTO CORRECTIVO", "EMERGENCIA", "OTROS")</f>
        <v>EMERGENCIA</v>
      </c>
      <c r="AL2822" s="6" t="str">
        <f>+_xlfn.IFS(Tabla1[[#This Row],[Veces obj]]&lt;=1,"0-1",Tabla1[[#This Row],[Veces obj]]&lt;=2,"1-2",Tabla1[[#This Row],[Veces obj]]&lt;=3,"2-3",TRUE,"&gt;3")</f>
        <v>0-1</v>
      </c>
      <c r="AM2822" s="60" t="str">
        <f>+_xlfn.IFS(MONTH(Tabla1[[#This Row],[MES]])&lt;=3,"Q1",MONTH(Tabla1[[#This Row],[MES]])&lt;=6,"Q2",MONTH(Tabla1[[#This Row],[MES]])&lt;=9,"Q3",TRUE,"Q4")</f>
        <v>Q1</v>
      </c>
      <c r="AN2822" s="15" t="str">
        <f>+IFERROR(VLOOKUP(Tabla1[[#This Row],[CUENTA]],CTAS[],2,0),"OTROS")</f>
        <v>OTROS</v>
      </c>
      <c r="AP2822" s="15" t="str">
        <f>+IFERROR(VLOOKUP(Tabla1[[#This Row],[EMPLEADO]],IS[],3,0),"OTROS")</f>
        <v>OTROS</v>
      </c>
      <c r="AQ2822" s="15" t="str">
        <f>+IFERROR(VLOOKUP(Tabla1[[#This Row],[EMPLEADO]],IS[[NÓMINA]:[INGENIERO]],2,0),"OTROS")</f>
        <v>OTROS</v>
      </c>
    </row>
    <row r="2823" spans="1:43" x14ac:dyDescent="0.25">
      <c r="A2823" t="s">
        <v>7477</v>
      </c>
      <c r="B2823">
        <v>1</v>
      </c>
      <c r="C2823" t="s">
        <v>8850</v>
      </c>
      <c r="D2823" t="s">
        <v>38</v>
      </c>
      <c r="E2823" t="s">
        <v>7887</v>
      </c>
      <c r="F2823" t="s">
        <v>8851</v>
      </c>
      <c r="G2823" s="17" t="s">
        <v>8086</v>
      </c>
      <c r="H2823" t="s">
        <v>740</v>
      </c>
      <c r="I2823" t="s">
        <v>43</v>
      </c>
      <c r="J2823" t="s">
        <v>8</v>
      </c>
      <c r="K2823" t="s">
        <v>102</v>
      </c>
      <c r="L2823" t="s">
        <v>2255</v>
      </c>
      <c r="M2823" t="s">
        <v>1482</v>
      </c>
      <c r="N2823">
        <v>0</v>
      </c>
      <c r="O2823" t="s">
        <v>47</v>
      </c>
      <c r="P2823">
        <v>7</v>
      </c>
      <c r="Q2823" t="s">
        <v>194</v>
      </c>
      <c r="R2823" t="s">
        <v>317</v>
      </c>
      <c r="S2823" t="s">
        <v>318</v>
      </c>
      <c r="T2823" t="s">
        <v>51</v>
      </c>
      <c r="U2823" t="s">
        <v>224</v>
      </c>
      <c r="V2823">
        <v>0.8</v>
      </c>
      <c r="W2823" s="1">
        <v>1258.4000000000003</v>
      </c>
      <c r="X2823">
        <v>1</v>
      </c>
      <c r="Y2823">
        <v>0.83</v>
      </c>
      <c r="Z2823">
        <v>4</v>
      </c>
      <c r="AA2823">
        <v>0.20749999999999999</v>
      </c>
      <c r="AB2823" s="2">
        <v>0</v>
      </c>
      <c r="AC2823" s="1">
        <v>0</v>
      </c>
      <c r="AD2823" s="7">
        <v>43544</v>
      </c>
      <c r="AE2823" s="7">
        <v>43544</v>
      </c>
      <c r="AF2823">
        <v>0</v>
      </c>
      <c r="AG2823" t="s">
        <v>53</v>
      </c>
      <c r="AH2823" s="2">
        <v>0</v>
      </c>
      <c r="AI2823" s="1">
        <v>0</v>
      </c>
      <c r="AJ2823" s="1">
        <v>0</v>
      </c>
      <c r="AK2823" s="60" t="str">
        <f>+IF(Tabla1[[#This Row],[REQUEST_TY]]="SR MANTENIMIENTO CORRECTIVO", "EMERGENCIA", "OTROS")</f>
        <v>EMERGENCIA</v>
      </c>
      <c r="AL2823" s="6" t="str">
        <f>+_xlfn.IFS(Tabla1[[#This Row],[Veces obj]]&lt;=1,"0-1",Tabla1[[#This Row],[Veces obj]]&lt;=2,"1-2",Tabla1[[#This Row],[Veces obj]]&lt;=3,"2-3",TRUE,"&gt;3")</f>
        <v>0-1</v>
      </c>
      <c r="AM2823" s="60" t="str">
        <f>+_xlfn.IFS(MONTH(Tabla1[[#This Row],[MES]])&lt;=3,"Q1",MONTH(Tabla1[[#This Row],[MES]])&lt;=6,"Q2",MONTH(Tabla1[[#This Row],[MES]])&lt;=9,"Q3",TRUE,"Q4")</f>
        <v>Q1</v>
      </c>
      <c r="AN2823" s="15" t="str">
        <f>+IFERROR(VLOOKUP(Tabla1[[#This Row],[CUENTA]],CTAS[],2,0),"OTROS")</f>
        <v>OTROS</v>
      </c>
      <c r="AP2823" s="15" t="str">
        <f>+IFERROR(VLOOKUP(Tabla1[[#This Row],[EMPLEADO]],IS[],3,0),"OTROS")</f>
        <v>OTROS</v>
      </c>
      <c r="AQ2823" s="15" t="str">
        <f>+IFERROR(VLOOKUP(Tabla1[[#This Row],[EMPLEADO]],IS[[NÓMINA]:[INGENIERO]],2,0),"OTROS")</f>
        <v>OTROS</v>
      </c>
    </row>
    <row r="2824" spans="1:43" x14ac:dyDescent="0.25">
      <c r="A2824" t="s">
        <v>7477</v>
      </c>
      <c r="B2824">
        <v>1</v>
      </c>
      <c r="C2824" t="s">
        <v>8852</v>
      </c>
      <c r="D2824" t="s">
        <v>38</v>
      </c>
      <c r="E2824" t="s">
        <v>613</v>
      </c>
      <c r="F2824" t="s">
        <v>8853</v>
      </c>
      <c r="G2824" s="17" t="s">
        <v>8854</v>
      </c>
      <c r="H2824" t="s">
        <v>308</v>
      </c>
      <c r="I2824" t="s">
        <v>43</v>
      </c>
      <c r="J2824" t="s">
        <v>8</v>
      </c>
      <c r="K2824" t="s">
        <v>495</v>
      </c>
      <c r="L2824" t="s">
        <v>496</v>
      </c>
      <c r="M2824" t="s">
        <v>46</v>
      </c>
      <c r="N2824">
        <v>0</v>
      </c>
      <c r="O2824" t="s">
        <v>47</v>
      </c>
      <c r="P2824">
        <v>132</v>
      </c>
      <c r="Q2824" t="s">
        <v>48</v>
      </c>
      <c r="R2824" t="s">
        <v>235</v>
      </c>
      <c r="S2824" t="s">
        <v>50</v>
      </c>
      <c r="T2824" t="s">
        <v>51</v>
      </c>
      <c r="U2824" t="s">
        <v>52</v>
      </c>
      <c r="V2824">
        <v>1.05</v>
      </c>
      <c r="W2824" s="1">
        <v>750.75000000000011</v>
      </c>
      <c r="X2824">
        <v>1</v>
      </c>
      <c r="Y2824">
        <v>0.55000000000000004</v>
      </c>
      <c r="Z2824">
        <v>5</v>
      </c>
      <c r="AA2824">
        <v>0.11000000000000001</v>
      </c>
      <c r="AB2824" s="2">
        <v>0</v>
      </c>
      <c r="AC2824" s="1">
        <v>0</v>
      </c>
      <c r="AD2824" s="7">
        <v>43549</v>
      </c>
      <c r="AE2824" s="7">
        <v>43550</v>
      </c>
      <c r="AF2824">
        <v>1</v>
      </c>
      <c r="AG2824" t="s">
        <v>53</v>
      </c>
      <c r="AH2824" s="2">
        <v>0</v>
      </c>
      <c r="AI2824" s="1">
        <v>0</v>
      </c>
      <c r="AJ2824" s="1">
        <v>0</v>
      </c>
      <c r="AK2824" s="60" t="str">
        <f>+IF(Tabla1[[#This Row],[REQUEST_TY]]="SR MANTENIMIENTO CORRECTIVO", "EMERGENCIA", "OTROS")</f>
        <v>EMERGENCIA</v>
      </c>
      <c r="AL2824" s="6" t="str">
        <f>+_xlfn.IFS(Tabla1[[#This Row],[Veces obj]]&lt;=1,"0-1",Tabla1[[#This Row],[Veces obj]]&lt;=2,"1-2",Tabla1[[#This Row],[Veces obj]]&lt;=3,"2-3",TRUE,"&gt;3")</f>
        <v>0-1</v>
      </c>
      <c r="AM2824" s="60" t="str">
        <f>+_xlfn.IFS(MONTH(Tabla1[[#This Row],[MES]])&lt;=3,"Q1",MONTH(Tabla1[[#This Row],[MES]])&lt;=6,"Q2",MONTH(Tabla1[[#This Row],[MES]])&lt;=9,"Q3",TRUE,"Q4")</f>
        <v>Q1</v>
      </c>
      <c r="AN2824" s="15" t="str">
        <f>+IFERROR(VLOOKUP(Tabla1[[#This Row],[CUENTA]],CTAS[],2,0),"OTROS")</f>
        <v>OTROS</v>
      </c>
      <c r="AP2824" s="15" t="str">
        <f>+IFERROR(VLOOKUP(Tabla1[[#This Row],[EMPLEADO]],IS[],3,0),"OTROS")</f>
        <v>OTROS</v>
      </c>
      <c r="AQ2824" s="15" t="str">
        <f>+IFERROR(VLOOKUP(Tabla1[[#This Row],[EMPLEADO]],IS[[NÓMINA]:[INGENIERO]],2,0),"OTROS")</f>
        <v>OTROS</v>
      </c>
    </row>
    <row r="2825" spans="1:43" x14ac:dyDescent="0.25">
      <c r="A2825" t="s">
        <v>7477</v>
      </c>
      <c r="B2825">
        <v>1</v>
      </c>
      <c r="C2825" t="s">
        <v>8855</v>
      </c>
      <c r="D2825" t="s">
        <v>38</v>
      </c>
      <c r="E2825" t="s">
        <v>1346</v>
      </c>
      <c r="F2825" t="s">
        <v>8856</v>
      </c>
      <c r="G2825" s="17" t="s">
        <v>1348</v>
      </c>
      <c r="H2825" t="s">
        <v>868</v>
      </c>
      <c r="I2825" t="s">
        <v>43</v>
      </c>
      <c r="J2825" t="s">
        <v>8</v>
      </c>
      <c r="K2825" t="s">
        <v>869</v>
      </c>
      <c r="L2825" t="s">
        <v>870</v>
      </c>
      <c r="M2825" t="s">
        <v>871</v>
      </c>
      <c r="N2825">
        <v>1</v>
      </c>
      <c r="O2825" t="s">
        <v>47</v>
      </c>
      <c r="P2825">
        <v>20</v>
      </c>
      <c r="Q2825" t="s">
        <v>62</v>
      </c>
      <c r="R2825" t="s">
        <v>223</v>
      </c>
      <c r="S2825" t="s">
        <v>139</v>
      </c>
      <c r="T2825" t="s">
        <v>51</v>
      </c>
      <c r="U2825" t="s">
        <v>262</v>
      </c>
      <c r="V2825">
        <v>1.05</v>
      </c>
      <c r="W2825" s="1">
        <v>0</v>
      </c>
      <c r="X2825">
        <v>1</v>
      </c>
      <c r="Y2825">
        <v>0.61</v>
      </c>
      <c r="Z2825">
        <v>4</v>
      </c>
      <c r="AA2825">
        <v>0.1525</v>
      </c>
      <c r="AB2825" s="2">
        <v>0</v>
      </c>
      <c r="AC2825" s="1">
        <v>0</v>
      </c>
      <c r="AD2825" s="7">
        <v>43538</v>
      </c>
      <c r="AE2825" s="7">
        <v>43538</v>
      </c>
      <c r="AF2825">
        <v>0</v>
      </c>
      <c r="AG2825" t="s">
        <v>53</v>
      </c>
      <c r="AH2825" s="2">
        <v>0</v>
      </c>
      <c r="AI2825" s="1">
        <v>0</v>
      </c>
      <c r="AJ2825" s="1">
        <v>0</v>
      </c>
      <c r="AK2825" s="60" t="str">
        <f>+IF(Tabla1[[#This Row],[REQUEST_TY]]="SR MANTENIMIENTO CORRECTIVO", "EMERGENCIA", "OTROS")</f>
        <v>EMERGENCIA</v>
      </c>
      <c r="AL2825" s="6" t="str">
        <f>+_xlfn.IFS(Tabla1[[#This Row],[Veces obj]]&lt;=1,"0-1",Tabla1[[#This Row],[Veces obj]]&lt;=2,"1-2",Tabla1[[#This Row],[Veces obj]]&lt;=3,"2-3",TRUE,"&gt;3")</f>
        <v>0-1</v>
      </c>
      <c r="AM2825" s="60" t="str">
        <f>+_xlfn.IFS(MONTH(Tabla1[[#This Row],[MES]])&lt;=3,"Q1",MONTH(Tabla1[[#This Row],[MES]])&lt;=6,"Q2",MONTH(Tabla1[[#This Row],[MES]])&lt;=9,"Q3",TRUE,"Q4")</f>
        <v>Q1</v>
      </c>
      <c r="AN2825" s="15" t="str">
        <f>+IFERROR(VLOOKUP(Tabla1[[#This Row],[CUENTA]],CTAS[],2,0),"OTROS")</f>
        <v>OTROS</v>
      </c>
      <c r="AP2825" s="15" t="str">
        <f>+IFERROR(VLOOKUP(Tabla1[[#This Row],[EMPLEADO]],IS[],3,0),"OTROS")</f>
        <v>OTROS</v>
      </c>
      <c r="AQ2825" s="15" t="str">
        <f>+IFERROR(VLOOKUP(Tabla1[[#This Row],[EMPLEADO]],IS[[NÓMINA]:[INGENIERO]],2,0),"OTROS")</f>
        <v>OTROS</v>
      </c>
    </row>
    <row r="2826" spans="1:43" x14ac:dyDescent="0.25">
      <c r="A2826" t="s">
        <v>7477</v>
      </c>
      <c r="B2826">
        <v>1</v>
      </c>
      <c r="C2826" t="s">
        <v>8857</v>
      </c>
      <c r="D2826" t="s">
        <v>38</v>
      </c>
      <c r="E2826" t="s">
        <v>332</v>
      </c>
      <c r="F2826" t="s">
        <v>8858</v>
      </c>
      <c r="G2826" s="17" t="s">
        <v>8574</v>
      </c>
      <c r="H2826" t="s">
        <v>1063</v>
      </c>
      <c r="I2826" t="s">
        <v>43</v>
      </c>
      <c r="J2826" t="s">
        <v>8</v>
      </c>
      <c r="K2826" t="s">
        <v>59</v>
      </c>
      <c r="L2826" t="s">
        <v>8575</v>
      </c>
      <c r="M2826" t="s">
        <v>1264</v>
      </c>
      <c r="N2826">
        <v>0</v>
      </c>
      <c r="O2826" t="s">
        <v>47</v>
      </c>
      <c r="P2826">
        <v>2</v>
      </c>
      <c r="Q2826" t="s">
        <v>388</v>
      </c>
      <c r="R2826" t="s">
        <v>317</v>
      </c>
      <c r="S2826" t="s">
        <v>318</v>
      </c>
      <c r="T2826" t="s">
        <v>51</v>
      </c>
      <c r="U2826" t="s">
        <v>872</v>
      </c>
      <c r="V2826">
        <v>0</v>
      </c>
      <c r="W2826" s="1">
        <v>0</v>
      </c>
      <c r="X2826">
        <v>1</v>
      </c>
      <c r="Y2826">
        <v>3.43</v>
      </c>
      <c r="Z2826">
        <v>4</v>
      </c>
      <c r="AA2826">
        <v>0.85750000000000004</v>
      </c>
      <c r="AB2826" s="2">
        <v>0</v>
      </c>
      <c r="AC2826" s="1">
        <v>0</v>
      </c>
      <c r="AD2826" s="7">
        <v>43538</v>
      </c>
      <c r="AE2826" s="7">
        <v>43538</v>
      </c>
      <c r="AF2826">
        <v>0</v>
      </c>
      <c r="AG2826" t="s">
        <v>53</v>
      </c>
      <c r="AH2826" s="2">
        <v>0</v>
      </c>
      <c r="AI2826" s="1">
        <v>0</v>
      </c>
      <c r="AJ2826" s="1">
        <v>0</v>
      </c>
      <c r="AK2826" s="60" t="str">
        <f>+IF(Tabla1[[#This Row],[REQUEST_TY]]="SR MANTENIMIENTO CORRECTIVO", "EMERGENCIA", "OTROS")</f>
        <v>EMERGENCIA</v>
      </c>
      <c r="AL2826" s="6" t="str">
        <f>+_xlfn.IFS(Tabla1[[#This Row],[Veces obj]]&lt;=1,"0-1",Tabla1[[#This Row],[Veces obj]]&lt;=2,"1-2",Tabla1[[#This Row],[Veces obj]]&lt;=3,"2-3",TRUE,"&gt;3")</f>
        <v>0-1</v>
      </c>
      <c r="AM2826" s="60" t="str">
        <f>+_xlfn.IFS(MONTH(Tabla1[[#This Row],[MES]])&lt;=3,"Q1",MONTH(Tabla1[[#This Row],[MES]])&lt;=6,"Q2",MONTH(Tabla1[[#This Row],[MES]])&lt;=9,"Q3",TRUE,"Q4")</f>
        <v>Q1</v>
      </c>
      <c r="AN2826" s="15" t="str">
        <f>+IFERROR(VLOOKUP(Tabla1[[#This Row],[CUENTA]],CTAS[],2,0),"OTROS")</f>
        <v>OTROS</v>
      </c>
      <c r="AP2826" s="15" t="str">
        <f>+IFERROR(VLOOKUP(Tabla1[[#This Row],[EMPLEADO]],IS[],3,0),"OTROS")</f>
        <v>OTROS</v>
      </c>
      <c r="AQ2826" s="15" t="str">
        <f>+IFERROR(VLOOKUP(Tabla1[[#This Row],[EMPLEADO]],IS[[NÓMINA]:[INGENIERO]],2,0),"OTROS")</f>
        <v>OTROS</v>
      </c>
    </row>
    <row r="2827" spans="1:43" x14ac:dyDescent="0.25">
      <c r="A2827" t="s">
        <v>7477</v>
      </c>
      <c r="B2827">
        <v>1</v>
      </c>
      <c r="C2827" t="s">
        <v>8859</v>
      </c>
      <c r="D2827" t="s">
        <v>38</v>
      </c>
      <c r="E2827" t="s">
        <v>562</v>
      </c>
      <c r="F2827" t="s">
        <v>8860</v>
      </c>
      <c r="G2827" s="17" t="s">
        <v>7730</v>
      </c>
      <c r="H2827" t="s">
        <v>592</v>
      </c>
      <c r="I2827" t="s">
        <v>43</v>
      </c>
      <c r="J2827" t="s">
        <v>8</v>
      </c>
      <c r="K2827" t="s">
        <v>144</v>
      </c>
      <c r="L2827" t="s">
        <v>145</v>
      </c>
      <c r="M2827" t="s">
        <v>119</v>
      </c>
      <c r="N2827">
        <v>0</v>
      </c>
      <c r="O2827" t="s">
        <v>47</v>
      </c>
      <c r="P2827">
        <v>12</v>
      </c>
      <c r="Q2827" t="s">
        <v>194</v>
      </c>
      <c r="R2827" t="s">
        <v>63</v>
      </c>
      <c r="S2827" t="s">
        <v>64</v>
      </c>
      <c r="T2827" t="s">
        <v>51</v>
      </c>
      <c r="U2827" t="s">
        <v>195</v>
      </c>
      <c r="V2827">
        <v>0.6</v>
      </c>
      <c r="W2827" s="1">
        <v>819</v>
      </c>
      <c r="X2827">
        <v>1</v>
      </c>
      <c r="Y2827">
        <v>0</v>
      </c>
      <c r="Z2827">
        <v>5</v>
      </c>
      <c r="AA2827">
        <v>0</v>
      </c>
      <c r="AB2827" s="2">
        <v>0</v>
      </c>
      <c r="AC2827" s="1">
        <v>0</v>
      </c>
      <c r="AD2827" s="7">
        <v>43538</v>
      </c>
      <c r="AE2827" s="7">
        <v>43538</v>
      </c>
      <c r="AF2827">
        <v>0</v>
      </c>
      <c r="AG2827" t="s">
        <v>53</v>
      </c>
      <c r="AH2827" s="2">
        <v>0</v>
      </c>
      <c r="AI2827" s="1">
        <v>0</v>
      </c>
      <c r="AJ2827" s="1">
        <v>0</v>
      </c>
      <c r="AK2827" s="60" t="str">
        <f>+IF(Tabla1[[#This Row],[REQUEST_TY]]="SR MANTENIMIENTO CORRECTIVO", "EMERGENCIA", "OTROS")</f>
        <v>EMERGENCIA</v>
      </c>
      <c r="AL2827" s="6" t="str">
        <f>+_xlfn.IFS(Tabla1[[#This Row],[Veces obj]]&lt;=1,"0-1",Tabla1[[#This Row],[Veces obj]]&lt;=2,"1-2",Tabla1[[#This Row],[Veces obj]]&lt;=3,"2-3",TRUE,"&gt;3")</f>
        <v>0-1</v>
      </c>
      <c r="AM2827" s="60" t="str">
        <f>+_xlfn.IFS(MONTH(Tabla1[[#This Row],[MES]])&lt;=3,"Q1",MONTH(Tabla1[[#This Row],[MES]])&lt;=6,"Q2",MONTH(Tabla1[[#This Row],[MES]])&lt;=9,"Q3",TRUE,"Q4")</f>
        <v>Q1</v>
      </c>
      <c r="AN2827" s="15" t="str">
        <f>+IFERROR(VLOOKUP(Tabla1[[#This Row],[CUENTA]],CTAS[],2,0),"OTROS")</f>
        <v>OTROS</v>
      </c>
      <c r="AP2827" s="15" t="str">
        <f>+IFERROR(VLOOKUP(Tabla1[[#This Row],[EMPLEADO]],IS[],3,0),"OTROS")</f>
        <v>CHIHUAHUA</v>
      </c>
      <c r="AQ2827" s="15" t="str">
        <f>+IFERROR(VLOOKUP(Tabla1[[#This Row],[EMPLEADO]],IS[[NÓMINA]:[INGENIERO]],2,0),"OTROS")</f>
        <v>VICTOR MENDEZ</v>
      </c>
    </row>
    <row r="2828" spans="1:43" x14ac:dyDescent="0.25">
      <c r="A2828" t="s">
        <v>7477</v>
      </c>
      <c r="B2828">
        <v>1</v>
      </c>
      <c r="C2828" t="s">
        <v>8861</v>
      </c>
      <c r="D2828" t="s">
        <v>38</v>
      </c>
      <c r="E2828" t="s">
        <v>39</v>
      </c>
      <c r="F2828" t="s">
        <v>8862</v>
      </c>
      <c r="G2828" s="17" t="s">
        <v>8863</v>
      </c>
      <c r="H2828" t="s">
        <v>8581</v>
      </c>
      <c r="I2828" t="s">
        <v>43</v>
      </c>
      <c r="J2828" t="s">
        <v>8</v>
      </c>
      <c r="K2828" t="s">
        <v>254</v>
      </c>
      <c r="L2828" t="s">
        <v>8864</v>
      </c>
      <c r="M2828" t="s">
        <v>256</v>
      </c>
      <c r="N2828">
        <v>0</v>
      </c>
      <c r="O2828" t="s">
        <v>47</v>
      </c>
      <c r="P2828">
        <v>357</v>
      </c>
      <c r="Q2828" t="s">
        <v>48</v>
      </c>
      <c r="R2828" t="s">
        <v>49</v>
      </c>
      <c r="S2828" t="s">
        <v>50</v>
      </c>
      <c r="T2828" t="s">
        <v>51</v>
      </c>
      <c r="U2828" t="s">
        <v>52</v>
      </c>
      <c r="V2828">
        <v>1.05</v>
      </c>
      <c r="W2828" s="1">
        <v>750.75000000000011</v>
      </c>
      <c r="X2828">
        <v>1</v>
      </c>
      <c r="Y2828">
        <v>6.08</v>
      </c>
      <c r="Z2828">
        <v>5</v>
      </c>
      <c r="AA2828">
        <v>1.216</v>
      </c>
      <c r="AB2828" s="2">
        <v>5.3999999999999992E-2</v>
      </c>
      <c r="AC2828" s="1">
        <v>-38.61</v>
      </c>
      <c r="AD2828" s="7">
        <v>43538</v>
      </c>
      <c r="AE2828" s="7">
        <v>43539</v>
      </c>
      <c r="AF2828">
        <v>1</v>
      </c>
      <c r="AG2828" t="s">
        <v>53</v>
      </c>
      <c r="AH2828" s="2">
        <v>0</v>
      </c>
      <c r="AI2828" s="1">
        <v>0</v>
      </c>
      <c r="AJ2828" s="1">
        <v>0</v>
      </c>
      <c r="AK2828" s="60" t="str">
        <f>+IF(Tabla1[[#This Row],[REQUEST_TY]]="SR MANTENIMIENTO CORRECTIVO", "EMERGENCIA", "OTROS")</f>
        <v>EMERGENCIA</v>
      </c>
      <c r="AL2828" s="6" t="str">
        <f>+_xlfn.IFS(Tabla1[[#This Row],[Veces obj]]&lt;=1,"0-1",Tabla1[[#This Row],[Veces obj]]&lt;=2,"1-2",Tabla1[[#This Row],[Veces obj]]&lt;=3,"2-3",TRUE,"&gt;3")</f>
        <v>1-2</v>
      </c>
      <c r="AM2828" s="60" t="str">
        <f>+_xlfn.IFS(MONTH(Tabla1[[#This Row],[MES]])&lt;=3,"Q1",MONTH(Tabla1[[#This Row],[MES]])&lt;=6,"Q2",MONTH(Tabla1[[#This Row],[MES]])&lt;=9,"Q3",TRUE,"Q4")</f>
        <v>Q1</v>
      </c>
      <c r="AN2828" s="15" t="str">
        <f>+IFERROR(VLOOKUP(Tabla1[[#This Row],[CUENTA]],CTAS[],2,0),"OTROS")</f>
        <v>OTROS</v>
      </c>
      <c r="AP2828" s="15" t="str">
        <f>+IFERROR(VLOOKUP(Tabla1[[#This Row],[EMPLEADO]],IS[],3,0),"OTROS")</f>
        <v>OTROS</v>
      </c>
      <c r="AQ2828" s="15" t="str">
        <f>+IFERROR(VLOOKUP(Tabla1[[#This Row],[EMPLEADO]],IS[[NÓMINA]:[INGENIERO]],2,0),"OTROS")</f>
        <v>OTROS</v>
      </c>
    </row>
    <row r="2829" spans="1:43" x14ac:dyDescent="0.25">
      <c r="A2829" t="s">
        <v>7477</v>
      </c>
      <c r="B2829">
        <v>1</v>
      </c>
      <c r="C2829" t="s">
        <v>8865</v>
      </c>
      <c r="D2829" t="s">
        <v>38</v>
      </c>
      <c r="E2829" t="s">
        <v>558</v>
      </c>
      <c r="F2829" t="s">
        <v>8866</v>
      </c>
      <c r="G2829" s="17" t="s">
        <v>8867</v>
      </c>
      <c r="H2829" t="s">
        <v>1572</v>
      </c>
      <c r="I2829" t="s">
        <v>43</v>
      </c>
      <c r="J2829" t="s">
        <v>8</v>
      </c>
      <c r="K2829" t="s">
        <v>1434</v>
      </c>
      <c r="L2829" t="s">
        <v>2169</v>
      </c>
      <c r="M2829" t="s">
        <v>1436</v>
      </c>
      <c r="N2829">
        <v>0</v>
      </c>
      <c r="O2829" t="s">
        <v>47</v>
      </c>
      <c r="P2829">
        <v>171</v>
      </c>
      <c r="Q2829" t="s">
        <v>48</v>
      </c>
      <c r="R2829" t="s">
        <v>95</v>
      </c>
      <c r="S2829" t="s">
        <v>64</v>
      </c>
      <c r="T2829" t="s">
        <v>51</v>
      </c>
      <c r="U2829" t="s">
        <v>96</v>
      </c>
      <c r="V2829">
        <v>1.1000000000000001</v>
      </c>
      <c r="W2829" s="1">
        <v>1501.5000000000002</v>
      </c>
      <c r="X2829">
        <v>1</v>
      </c>
      <c r="Y2829">
        <v>3.5</v>
      </c>
      <c r="Z2829">
        <v>5</v>
      </c>
      <c r="AA2829">
        <v>0.7</v>
      </c>
      <c r="AB2829" s="2">
        <v>0</v>
      </c>
      <c r="AC2829" s="1">
        <v>0</v>
      </c>
      <c r="AD2829" s="7">
        <v>43545</v>
      </c>
      <c r="AE2829" s="7">
        <v>43545</v>
      </c>
      <c r="AF2829">
        <v>0</v>
      </c>
      <c r="AG2829" t="s">
        <v>53</v>
      </c>
      <c r="AH2829" s="2">
        <v>0</v>
      </c>
      <c r="AI2829" s="1">
        <v>0</v>
      </c>
      <c r="AJ2829" s="1">
        <v>0</v>
      </c>
      <c r="AK2829" s="60" t="str">
        <f>+IF(Tabla1[[#This Row],[REQUEST_TY]]="SR MANTENIMIENTO CORRECTIVO", "EMERGENCIA", "OTROS")</f>
        <v>EMERGENCIA</v>
      </c>
      <c r="AL2829" s="6" t="str">
        <f>+_xlfn.IFS(Tabla1[[#This Row],[Veces obj]]&lt;=1,"0-1",Tabla1[[#This Row],[Veces obj]]&lt;=2,"1-2",Tabla1[[#This Row],[Veces obj]]&lt;=3,"2-3",TRUE,"&gt;3")</f>
        <v>0-1</v>
      </c>
      <c r="AM2829" s="60" t="str">
        <f>+_xlfn.IFS(MONTH(Tabla1[[#This Row],[MES]])&lt;=3,"Q1",MONTH(Tabla1[[#This Row],[MES]])&lt;=6,"Q2",MONTH(Tabla1[[#This Row],[MES]])&lt;=9,"Q3",TRUE,"Q4")</f>
        <v>Q1</v>
      </c>
      <c r="AN2829" s="15" t="str">
        <f>+IFERROR(VLOOKUP(Tabla1[[#This Row],[CUENTA]],CTAS[],2,0),"OTROS")</f>
        <v>OTROS</v>
      </c>
      <c r="AP2829" s="15" t="str">
        <f>+IFERROR(VLOOKUP(Tabla1[[#This Row],[EMPLEADO]],IS[],3,0),"OTROS")</f>
        <v>OTROS</v>
      </c>
      <c r="AQ2829" s="15" t="str">
        <f>+IFERROR(VLOOKUP(Tabla1[[#This Row],[EMPLEADO]],IS[[NÓMINA]:[INGENIERO]],2,0),"OTROS")</f>
        <v>OTROS</v>
      </c>
    </row>
    <row r="2830" spans="1:43" x14ac:dyDescent="0.25">
      <c r="A2830" t="s">
        <v>7477</v>
      </c>
      <c r="B2830">
        <v>1</v>
      </c>
      <c r="C2830" t="s">
        <v>8868</v>
      </c>
      <c r="D2830" t="s">
        <v>38</v>
      </c>
      <c r="E2830" t="s">
        <v>226</v>
      </c>
      <c r="F2830" t="s">
        <v>8869</v>
      </c>
      <c r="G2830" s="17" t="s">
        <v>8870</v>
      </c>
      <c r="H2830" t="s">
        <v>568</v>
      </c>
      <c r="I2830" t="s">
        <v>43</v>
      </c>
      <c r="J2830" t="s">
        <v>8</v>
      </c>
      <c r="K2830" t="s">
        <v>71</v>
      </c>
      <c r="L2830" t="s">
        <v>1442</v>
      </c>
      <c r="M2830" t="s">
        <v>932</v>
      </c>
      <c r="N2830">
        <v>0</v>
      </c>
      <c r="O2830" t="s">
        <v>47</v>
      </c>
      <c r="P2830">
        <v>85</v>
      </c>
      <c r="Q2830" t="s">
        <v>48</v>
      </c>
      <c r="R2830" t="s">
        <v>153</v>
      </c>
      <c r="S2830" t="s">
        <v>50</v>
      </c>
      <c r="T2830" t="s">
        <v>51</v>
      </c>
      <c r="U2830" t="s">
        <v>52</v>
      </c>
      <c r="V2830">
        <v>1.05</v>
      </c>
      <c r="W2830" s="1">
        <v>750.75000000000011</v>
      </c>
      <c r="X2830">
        <v>1</v>
      </c>
      <c r="Y2830">
        <v>3.47</v>
      </c>
      <c r="Z2830">
        <v>5</v>
      </c>
      <c r="AA2830">
        <v>0.69400000000000006</v>
      </c>
      <c r="AB2830" s="2">
        <v>0</v>
      </c>
      <c r="AC2830" s="1">
        <v>0</v>
      </c>
      <c r="AD2830" s="7">
        <v>43538</v>
      </c>
      <c r="AE2830" s="7">
        <v>43538</v>
      </c>
      <c r="AF2830">
        <v>0</v>
      </c>
      <c r="AG2830" t="s">
        <v>53</v>
      </c>
      <c r="AH2830" s="2">
        <v>0</v>
      </c>
      <c r="AI2830" s="1">
        <v>0</v>
      </c>
      <c r="AJ2830" s="1">
        <v>0</v>
      </c>
      <c r="AK2830" s="60" t="str">
        <f>+IF(Tabla1[[#This Row],[REQUEST_TY]]="SR MANTENIMIENTO CORRECTIVO", "EMERGENCIA", "OTROS")</f>
        <v>EMERGENCIA</v>
      </c>
      <c r="AL2830" s="6" t="str">
        <f>+_xlfn.IFS(Tabla1[[#This Row],[Veces obj]]&lt;=1,"0-1",Tabla1[[#This Row],[Veces obj]]&lt;=2,"1-2",Tabla1[[#This Row],[Veces obj]]&lt;=3,"2-3",TRUE,"&gt;3")</f>
        <v>0-1</v>
      </c>
      <c r="AM2830" s="60" t="str">
        <f>+_xlfn.IFS(MONTH(Tabla1[[#This Row],[MES]])&lt;=3,"Q1",MONTH(Tabla1[[#This Row],[MES]])&lt;=6,"Q2",MONTH(Tabla1[[#This Row],[MES]])&lt;=9,"Q3",TRUE,"Q4")</f>
        <v>Q1</v>
      </c>
      <c r="AN2830" s="15" t="str">
        <f>+IFERROR(VLOOKUP(Tabla1[[#This Row],[CUENTA]],CTAS[],2,0),"OTROS")</f>
        <v>OTROS</v>
      </c>
      <c r="AP2830" s="15" t="str">
        <f>+IFERROR(VLOOKUP(Tabla1[[#This Row],[EMPLEADO]],IS[],3,0),"OTROS")</f>
        <v>OTROS</v>
      </c>
      <c r="AQ2830" s="15" t="str">
        <f>+IFERROR(VLOOKUP(Tabla1[[#This Row],[EMPLEADO]],IS[[NÓMINA]:[INGENIERO]],2,0),"OTROS")</f>
        <v>OTROS</v>
      </c>
    </row>
    <row r="2831" spans="1:43" x14ac:dyDescent="0.25">
      <c r="A2831" t="s">
        <v>7477</v>
      </c>
      <c r="B2831">
        <v>1</v>
      </c>
      <c r="C2831" t="s">
        <v>8871</v>
      </c>
      <c r="D2831" t="s">
        <v>38</v>
      </c>
      <c r="E2831" t="s">
        <v>884</v>
      </c>
      <c r="F2831" t="s">
        <v>8872</v>
      </c>
      <c r="G2831" s="17" t="s">
        <v>7706</v>
      </c>
      <c r="H2831" t="s">
        <v>308</v>
      </c>
      <c r="I2831" t="s">
        <v>43</v>
      </c>
      <c r="J2831" t="s">
        <v>8</v>
      </c>
      <c r="K2831" t="s">
        <v>144</v>
      </c>
      <c r="L2831" t="s">
        <v>616</v>
      </c>
      <c r="M2831" t="s">
        <v>46</v>
      </c>
      <c r="N2831">
        <v>0</v>
      </c>
      <c r="O2831" t="s">
        <v>47</v>
      </c>
      <c r="P2831">
        <v>13</v>
      </c>
      <c r="Q2831" t="s">
        <v>194</v>
      </c>
      <c r="R2831" t="s">
        <v>95</v>
      </c>
      <c r="S2831" t="s">
        <v>64</v>
      </c>
      <c r="T2831" t="s">
        <v>51</v>
      </c>
      <c r="U2831" t="s">
        <v>195</v>
      </c>
      <c r="V2831">
        <v>0.6</v>
      </c>
      <c r="W2831" s="1">
        <v>819</v>
      </c>
      <c r="X2831">
        <v>1</v>
      </c>
      <c r="Y2831">
        <v>0.73</v>
      </c>
      <c r="Z2831">
        <v>5</v>
      </c>
      <c r="AA2831">
        <v>0.14599999999999999</v>
      </c>
      <c r="AB2831" s="2">
        <v>0</v>
      </c>
      <c r="AC2831" s="1">
        <v>0</v>
      </c>
      <c r="AD2831" s="7">
        <v>43539</v>
      </c>
      <c r="AE2831" s="7">
        <v>43542</v>
      </c>
      <c r="AF2831">
        <v>0</v>
      </c>
      <c r="AG2831" t="s">
        <v>53</v>
      </c>
      <c r="AH2831" s="2">
        <v>0</v>
      </c>
      <c r="AI2831" s="1">
        <v>0</v>
      </c>
      <c r="AJ2831" s="1">
        <v>0</v>
      </c>
      <c r="AK2831" s="60" t="str">
        <f>+IF(Tabla1[[#This Row],[REQUEST_TY]]="SR MANTENIMIENTO CORRECTIVO", "EMERGENCIA", "OTROS")</f>
        <v>EMERGENCIA</v>
      </c>
      <c r="AL2831" s="6" t="str">
        <f>+_xlfn.IFS(Tabla1[[#This Row],[Veces obj]]&lt;=1,"0-1",Tabla1[[#This Row],[Veces obj]]&lt;=2,"1-2",Tabla1[[#This Row],[Veces obj]]&lt;=3,"2-3",TRUE,"&gt;3")</f>
        <v>0-1</v>
      </c>
      <c r="AM2831" s="60" t="str">
        <f>+_xlfn.IFS(MONTH(Tabla1[[#This Row],[MES]])&lt;=3,"Q1",MONTH(Tabla1[[#This Row],[MES]])&lt;=6,"Q2",MONTH(Tabla1[[#This Row],[MES]])&lt;=9,"Q3",TRUE,"Q4")</f>
        <v>Q1</v>
      </c>
      <c r="AN2831" s="15" t="str">
        <f>+IFERROR(VLOOKUP(Tabla1[[#This Row],[CUENTA]],CTAS[],2,0),"OTROS")</f>
        <v>OTROS</v>
      </c>
      <c r="AP2831" s="15" t="str">
        <f>+IFERROR(VLOOKUP(Tabla1[[#This Row],[EMPLEADO]],IS[],3,0),"OTROS")</f>
        <v>OTROS</v>
      </c>
      <c r="AQ2831" s="15" t="str">
        <f>+IFERROR(VLOOKUP(Tabla1[[#This Row],[EMPLEADO]],IS[[NÓMINA]:[INGENIERO]],2,0),"OTROS")</f>
        <v>OTROS</v>
      </c>
    </row>
    <row r="2832" spans="1:43" x14ac:dyDescent="0.25">
      <c r="A2832" t="s">
        <v>7477</v>
      </c>
      <c r="B2832">
        <v>1</v>
      </c>
      <c r="C2832" t="s">
        <v>8873</v>
      </c>
      <c r="D2832" t="s">
        <v>38</v>
      </c>
      <c r="E2832" t="s">
        <v>807</v>
      </c>
      <c r="F2832" t="s">
        <v>8874</v>
      </c>
      <c r="G2832" s="17" t="s">
        <v>7742</v>
      </c>
      <c r="H2832" t="s">
        <v>150</v>
      </c>
      <c r="I2832" t="s">
        <v>43</v>
      </c>
      <c r="J2832" t="s">
        <v>8</v>
      </c>
      <c r="K2832" t="s">
        <v>151</v>
      </c>
      <c r="L2832" t="s">
        <v>323</v>
      </c>
      <c r="M2832" t="s">
        <v>73</v>
      </c>
      <c r="N2832">
        <v>0</v>
      </c>
      <c r="O2832" t="s">
        <v>47</v>
      </c>
      <c r="P2832">
        <v>13</v>
      </c>
      <c r="Q2832" t="s">
        <v>194</v>
      </c>
      <c r="R2832" t="s">
        <v>95</v>
      </c>
      <c r="S2832" t="s">
        <v>64</v>
      </c>
      <c r="T2832" t="s">
        <v>51</v>
      </c>
      <c r="U2832" t="s">
        <v>195</v>
      </c>
      <c r="V2832">
        <v>0.6</v>
      </c>
      <c r="W2832" s="1">
        <v>819</v>
      </c>
      <c r="X2832">
        <v>1</v>
      </c>
      <c r="Y2832">
        <v>0.87</v>
      </c>
      <c r="Z2832">
        <v>5</v>
      </c>
      <c r="AA2832">
        <v>0.17399999999999999</v>
      </c>
      <c r="AB2832" s="2">
        <v>0</v>
      </c>
      <c r="AC2832" s="1">
        <v>0</v>
      </c>
      <c r="AD2832" s="7">
        <v>43538</v>
      </c>
      <c r="AE2832" s="7">
        <v>43538</v>
      </c>
      <c r="AF2832">
        <v>0</v>
      </c>
      <c r="AG2832" t="s">
        <v>53</v>
      </c>
      <c r="AH2832" s="2">
        <v>0</v>
      </c>
      <c r="AI2832" s="1">
        <v>0</v>
      </c>
      <c r="AJ2832" s="1">
        <v>0</v>
      </c>
      <c r="AK2832" s="60" t="str">
        <f>+IF(Tabla1[[#This Row],[REQUEST_TY]]="SR MANTENIMIENTO CORRECTIVO", "EMERGENCIA", "OTROS")</f>
        <v>EMERGENCIA</v>
      </c>
      <c r="AL2832" s="6" t="str">
        <f>+_xlfn.IFS(Tabla1[[#This Row],[Veces obj]]&lt;=1,"0-1",Tabla1[[#This Row],[Veces obj]]&lt;=2,"1-2",Tabla1[[#This Row],[Veces obj]]&lt;=3,"2-3",TRUE,"&gt;3")</f>
        <v>0-1</v>
      </c>
      <c r="AM2832" s="60" t="str">
        <f>+_xlfn.IFS(MONTH(Tabla1[[#This Row],[MES]])&lt;=3,"Q1",MONTH(Tabla1[[#This Row],[MES]])&lt;=6,"Q2",MONTH(Tabla1[[#This Row],[MES]])&lt;=9,"Q3",TRUE,"Q4")</f>
        <v>Q1</v>
      </c>
      <c r="AN2832" s="15" t="str">
        <f>+IFERROR(VLOOKUP(Tabla1[[#This Row],[CUENTA]],CTAS[],2,0),"OTROS")</f>
        <v>HONEYWELL</v>
      </c>
      <c r="AP2832" s="15" t="str">
        <f>+IFERROR(VLOOKUP(Tabla1[[#This Row],[EMPLEADO]],IS[],3,0),"OTROS")</f>
        <v>JUAREZ</v>
      </c>
      <c r="AQ2832" s="15" t="str">
        <f>+IFERROR(VLOOKUP(Tabla1[[#This Row],[EMPLEADO]],IS[[NÓMINA]:[INGENIERO]],2,0),"OTROS")</f>
        <v>CARLOS MONTOYA</v>
      </c>
    </row>
    <row r="2833" spans="1:43" x14ac:dyDescent="0.25">
      <c r="A2833" t="s">
        <v>7477</v>
      </c>
      <c r="B2833">
        <v>1</v>
      </c>
      <c r="C2833" t="s">
        <v>8875</v>
      </c>
      <c r="D2833" t="s">
        <v>38</v>
      </c>
      <c r="E2833" t="s">
        <v>275</v>
      </c>
      <c r="F2833" t="s">
        <v>8876</v>
      </c>
      <c r="G2833" s="17" t="s">
        <v>5727</v>
      </c>
      <c r="H2833" t="s">
        <v>204</v>
      </c>
      <c r="I2833" t="s">
        <v>43</v>
      </c>
      <c r="J2833" t="s">
        <v>8</v>
      </c>
      <c r="K2833" t="s">
        <v>234</v>
      </c>
      <c r="L2833" t="s">
        <v>3678</v>
      </c>
      <c r="M2833" t="s">
        <v>761</v>
      </c>
      <c r="N2833">
        <v>0</v>
      </c>
      <c r="O2833" t="s">
        <v>47</v>
      </c>
      <c r="P2833">
        <v>31</v>
      </c>
      <c r="Q2833" t="s">
        <v>82</v>
      </c>
      <c r="R2833" t="s">
        <v>95</v>
      </c>
      <c r="S2833" t="s">
        <v>64</v>
      </c>
      <c r="T2833" t="s">
        <v>208</v>
      </c>
      <c r="U2833" t="s">
        <v>83</v>
      </c>
      <c r="V2833">
        <v>1.05</v>
      </c>
      <c r="W2833" s="1">
        <v>1433.25</v>
      </c>
      <c r="X2833">
        <v>1</v>
      </c>
      <c r="Y2833">
        <v>3.55</v>
      </c>
      <c r="Z2833">
        <v>9</v>
      </c>
      <c r="AA2833">
        <v>0.39444444444444443</v>
      </c>
      <c r="AB2833" s="2">
        <v>0</v>
      </c>
      <c r="AC2833" s="1">
        <v>0</v>
      </c>
      <c r="AD2833" s="7">
        <v>43538</v>
      </c>
      <c r="AE2833" s="7">
        <v>43538</v>
      </c>
      <c r="AF2833">
        <v>0</v>
      </c>
      <c r="AG2833" t="s">
        <v>53</v>
      </c>
      <c r="AH2833" s="2">
        <v>0</v>
      </c>
      <c r="AI2833" s="1">
        <v>0</v>
      </c>
      <c r="AJ2833" s="1">
        <v>0</v>
      </c>
      <c r="AK2833" s="60" t="str">
        <f>+IF(Tabla1[[#This Row],[REQUEST_TY]]="SR MANTENIMIENTO CORRECTIVO", "EMERGENCIA", "OTROS")</f>
        <v>EMERGENCIA</v>
      </c>
      <c r="AL2833" s="6" t="str">
        <f>+_xlfn.IFS(Tabla1[[#This Row],[Veces obj]]&lt;=1,"0-1",Tabla1[[#This Row],[Veces obj]]&lt;=2,"1-2",Tabla1[[#This Row],[Veces obj]]&lt;=3,"2-3",TRUE,"&gt;3")</f>
        <v>0-1</v>
      </c>
      <c r="AM2833" s="60" t="str">
        <f>+_xlfn.IFS(MONTH(Tabla1[[#This Row],[MES]])&lt;=3,"Q1",MONTH(Tabla1[[#This Row],[MES]])&lt;=6,"Q2",MONTH(Tabla1[[#This Row],[MES]])&lt;=9,"Q3",TRUE,"Q4")</f>
        <v>Q1</v>
      </c>
      <c r="AN2833" s="15" t="str">
        <f>+IFERROR(VLOOKUP(Tabla1[[#This Row],[CUENTA]],CTAS[],2,0),"OTROS")</f>
        <v>OTROS</v>
      </c>
      <c r="AP2833" s="15" t="str">
        <f>+IFERROR(VLOOKUP(Tabla1[[#This Row],[EMPLEADO]],IS[],3,0),"OTROS")</f>
        <v>OTROS</v>
      </c>
      <c r="AQ2833" s="15" t="str">
        <f>+IFERROR(VLOOKUP(Tabla1[[#This Row],[EMPLEADO]],IS[[NÓMINA]:[INGENIERO]],2,0),"OTROS")</f>
        <v>OTROS</v>
      </c>
    </row>
    <row r="2834" spans="1:43" x14ac:dyDescent="0.25">
      <c r="A2834" t="s">
        <v>7477</v>
      </c>
      <c r="B2834">
        <v>1</v>
      </c>
      <c r="C2834" t="s">
        <v>8877</v>
      </c>
      <c r="D2834" t="s">
        <v>38</v>
      </c>
      <c r="E2834" t="s">
        <v>8092</v>
      </c>
      <c r="F2834" t="s">
        <v>8878</v>
      </c>
      <c r="G2834" s="17" t="s">
        <v>8094</v>
      </c>
      <c r="H2834" t="s">
        <v>1052</v>
      </c>
      <c r="I2834" t="s">
        <v>43</v>
      </c>
      <c r="J2834" t="s">
        <v>8</v>
      </c>
      <c r="K2834" t="s">
        <v>199</v>
      </c>
      <c r="L2834" t="s">
        <v>8095</v>
      </c>
      <c r="M2834" t="s">
        <v>736</v>
      </c>
      <c r="N2834">
        <v>0</v>
      </c>
      <c r="O2834" t="s">
        <v>47</v>
      </c>
      <c r="P2834">
        <v>8</v>
      </c>
      <c r="Q2834" t="s">
        <v>194</v>
      </c>
      <c r="R2834" t="s">
        <v>242</v>
      </c>
      <c r="S2834" t="s">
        <v>64</v>
      </c>
      <c r="T2834" t="s">
        <v>51</v>
      </c>
      <c r="U2834" t="s">
        <v>195</v>
      </c>
      <c r="V2834">
        <v>0.6</v>
      </c>
      <c r="W2834" s="1">
        <v>819</v>
      </c>
      <c r="X2834">
        <v>1</v>
      </c>
      <c r="Y2834">
        <v>3.33</v>
      </c>
      <c r="Z2834">
        <v>5</v>
      </c>
      <c r="AA2834">
        <v>0.66600000000000004</v>
      </c>
      <c r="AB2834" s="2">
        <v>0</v>
      </c>
      <c r="AC2834" s="1">
        <v>0</v>
      </c>
      <c r="AD2834" s="7">
        <v>43538</v>
      </c>
      <c r="AE2834" s="7">
        <v>43538</v>
      </c>
      <c r="AF2834">
        <v>0</v>
      </c>
      <c r="AG2834" t="s">
        <v>53</v>
      </c>
      <c r="AH2834" s="2">
        <v>0</v>
      </c>
      <c r="AI2834" s="1">
        <v>0</v>
      </c>
      <c r="AJ2834" s="1">
        <v>0</v>
      </c>
      <c r="AK2834" s="60" t="str">
        <f>+IF(Tabla1[[#This Row],[REQUEST_TY]]="SR MANTENIMIENTO CORRECTIVO", "EMERGENCIA", "OTROS")</f>
        <v>EMERGENCIA</v>
      </c>
      <c r="AL2834" s="6" t="str">
        <f>+_xlfn.IFS(Tabla1[[#This Row],[Veces obj]]&lt;=1,"0-1",Tabla1[[#This Row],[Veces obj]]&lt;=2,"1-2",Tabla1[[#This Row],[Veces obj]]&lt;=3,"2-3",TRUE,"&gt;3")</f>
        <v>0-1</v>
      </c>
      <c r="AM2834" s="60" t="str">
        <f>+_xlfn.IFS(MONTH(Tabla1[[#This Row],[MES]])&lt;=3,"Q1",MONTH(Tabla1[[#This Row],[MES]])&lt;=6,"Q2",MONTH(Tabla1[[#This Row],[MES]])&lt;=9,"Q3",TRUE,"Q4")</f>
        <v>Q1</v>
      </c>
      <c r="AN2834" s="15" t="str">
        <f>+IFERROR(VLOOKUP(Tabla1[[#This Row],[CUENTA]],CTAS[],2,0),"OTROS")</f>
        <v>OTROS</v>
      </c>
      <c r="AP2834" s="15" t="str">
        <f>+IFERROR(VLOOKUP(Tabla1[[#This Row],[EMPLEADO]],IS[],3,0),"OTROS")</f>
        <v>OTROS</v>
      </c>
      <c r="AQ2834" s="15" t="str">
        <f>+IFERROR(VLOOKUP(Tabla1[[#This Row],[EMPLEADO]],IS[[NÓMINA]:[INGENIERO]],2,0),"OTROS")</f>
        <v>OTROS</v>
      </c>
    </row>
    <row r="2835" spans="1:43" x14ac:dyDescent="0.25">
      <c r="A2835" t="s">
        <v>7477</v>
      </c>
      <c r="B2835">
        <v>1</v>
      </c>
      <c r="C2835" t="s">
        <v>8879</v>
      </c>
      <c r="D2835" t="s">
        <v>38</v>
      </c>
      <c r="E2835" t="s">
        <v>394</v>
      </c>
      <c r="F2835" t="s">
        <v>8880</v>
      </c>
      <c r="G2835" s="17" t="s">
        <v>1114</v>
      </c>
      <c r="H2835" t="s">
        <v>568</v>
      </c>
      <c r="I2835" t="s">
        <v>43</v>
      </c>
      <c r="J2835" t="s">
        <v>8</v>
      </c>
      <c r="K2835" t="s">
        <v>1115</v>
      </c>
      <c r="L2835" t="s">
        <v>1116</v>
      </c>
      <c r="M2835" t="s">
        <v>714</v>
      </c>
      <c r="N2835">
        <v>0</v>
      </c>
      <c r="O2835" t="s">
        <v>47</v>
      </c>
      <c r="P2835">
        <v>13</v>
      </c>
      <c r="Q2835" t="s">
        <v>194</v>
      </c>
      <c r="R2835" t="s">
        <v>63</v>
      </c>
      <c r="S2835" t="s">
        <v>64</v>
      </c>
      <c r="T2835" t="s">
        <v>51</v>
      </c>
      <c r="U2835" t="s">
        <v>195</v>
      </c>
      <c r="V2835">
        <v>0.6</v>
      </c>
      <c r="W2835" s="1">
        <v>819</v>
      </c>
      <c r="X2835">
        <v>1</v>
      </c>
      <c r="Y2835">
        <v>5.15</v>
      </c>
      <c r="Z2835">
        <v>5</v>
      </c>
      <c r="AA2835">
        <v>1.03</v>
      </c>
      <c r="AB2835" s="2">
        <v>7.5000000000000067E-3</v>
      </c>
      <c r="AC2835" s="1">
        <v>-10.23750000000001</v>
      </c>
      <c r="AD2835" s="7">
        <v>43539</v>
      </c>
      <c r="AE2835" s="7">
        <v>43539</v>
      </c>
      <c r="AF2835">
        <v>0</v>
      </c>
      <c r="AG2835" t="s">
        <v>53</v>
      </c>
      <c r="AH2835" s="2">
        <v>0</v>
      </c>
      <c r="AI2835" s="1">
        <v>0</v>
      </c>
      <c r="AJ2835" s="1">
        <v>0</v>
      </c>
      <c r="AK2835" s="60" t="str">
        <f>+IF(Tabla1[[#This Row],[REQUEST_TY]]="SR MANTENIMIENTO CORRECTIVO", "EMERGENCIA", "OTROS")</f>
        <v>EMERGENCIA</v>
      </c>
      <c r="AL2835" s="6" t="str">
        <f>+_xlfn.IFS(Tabla1[[#This Row],[Veces obj]]&lt;=1,"0-1",Tabla1[[#This Row],[Veces obj]]&lt;=2,"1-2",Tabla1[[#This Row],[Veces obj]]&lt;=3,"2-3",TRUE,"&gt;3")</f>
        <v>1-2</v>
      </c>
      <c r="AM2835" s="60" t="str">
        <f>+_xlfn.IFS(MONTH(Tabla1[[#This Row],[MES]])&lt;=3,"Q1",MONTH(Tabla1[[#This Row],[MES]])&lt;=6,"Q2",MONTH(Tabla1[[#This Row],[MES]])&lt;=9,"Q3",TRUE,"Q4")</f>
        <v>Q1</v>
      </c>
      <c r="AN2835" s="15" t="str">
        <f>+IFERROR(VLOOKUP(Tabla1[[#This Row],[CUENTA]],CTAS[],2,0),"OTROS")</f>
        <v>OTROS</v>
      </c>
      <c r="AP2835" s="15" t="str">
        <f>+IFERROR(VLOOKUP(Tabla1[[#This Row],[EMPLEADO]],IS[],3,0),"OTROS")</f>
        <v>OTROS</v>
      </c>
      <c r="AQ2835" s="15" t="str">
        <f>+IFERROR(VLOOKUP(Tabla1[[#This Row],[EMPLEADO]],IS[[NÓMINA]:[INGENIERO]],2,0),"OTROS")</f>
        <v>OTROS</v>
      </c>
    </row>
    <row r="2836" spans="1:43" x14ac:dyDescent="0.25">
      <c r="A2836" t="s">
        <v>7477</v>
      </c>
      <c r="B2836">
        <v>1</v>
      </c>
      <c r="C2836" t="s">
        <v>8881</v>
      </c>
      <c r="D2836" t="s">
        <v>38</v>
      </c>
      <c r="E2836" t="s">
        <v>76</v>
      </c>
      <c r="F2836" t="s">
        <v>8882</v>
      </c>
      <c r="G2836" s="17" t="s">
        <v>973</v>
      </c>
      <c r="H2836" t="s">
        <v>568</v>
      </c>
      <c r="I2836" t="s">
        <v>43</v>
      </c>
      <c r="J2836" t="s">
        <v>8</v>
      </c>
      <c r="K2836" t="s">
        <v>71</v>
      </c>
      <c r="L2836" t="s">
        <v>569</v>
      </c>
      <c r="M2836" t="s">
        <v>570</v>
      </c>
      <c r="N2836">
        <v>0</v>
      </c>
      <c r="O2836" t="s">
        <v>47</v>
      </c>
      <c r="P2836">
        <v>49</v>
      </c>
      <c r="Q2836" t="s">
        <v>82</v>
      </c>
      <c r="R2836" t="s">
        <v>63</v>
      </c>
      <c r="S2836" t="s">
        <v>64</v>
      </c>
      <c r="T2836" t="s">
        <v>51</v>
      </c>
      <c r="U2836" t="s">
        <v>83</v>
      </c>
      <c r="V2836">
        <v>1.05</v>
      </c>
      <c r="W2836" s="1">
        <v>1433.25</v>
      </c>
      <c r="X2836">
        <v>1</v>
      </c>
      <c r="Y2836">
        <v>4.4000000000000004</v>
      </c>
      <c r="Z2836">
        <v>5</v>
      </c>
      <c r="AA2836">
        <v>0.88000000000000012</v>
      </c>
      <c r="AB2836" s="2">
        <v>0</v>
      </c>
      <c r="AC2836" s="1">
        <v>0</v>
      </c>
      <c r="AD2836" s="7">
        <v>43538</v>
      </c>
      <c r="AE2836" s="7">
        <v>43538</v>
      </c>
      <c r="AF2836">
        <v>0</v>
      </c>
      <c r="AG2836" t="s">
        <v>53</v>
      </c>
      <c r="AH2836" s="2">
        <v>0</v>
      </c>
      <c r="AI2836" s="1">
        <v>0</v>
      </c>
      <c r="AJ2836" s="1">
        <v>0</v>
      </c>
      <c r="AK2836" s="60" t="str">
        <f>+IF(Tabla1[[#This Row],[REQUEST_TY]]="SR MANTENIMIENTO CORRECTIVO", "EMERGENCIA", "OTROS")</f>
        <v>EMERGENCIA</v>
      </c>
      <c r="AL2836" s="6" t="str">
        <f>+_xlfn.IFS(Tabla1[[#This Row],[Veces obj]]&lt;=1,"0-1",Tabla1[[#This Row],[Veces obj]]&lt;=2,"1-2",Tabla1[[#This Row],[Veces obj]]&lt;=3,"2-3",TRUE,"&gt;3")</f>
        <v>0-1</v>
      </c>
      <c r="AM2836" s="60" t="str">
        <f>+_xlfn.IFS(MONTH(Tabla1[[#This Row],[MES]])&lt;=3,"Q1",MONTH(Tabla1[[#This Row],[MES]])&lt;=6,"Q2",MONTH(Tabla1[[#This Row],[MES]])&lt;=9,"Q3",TRUE,"Q4")</f>
        <v>Q1</v>
      </c>
      <c r="AN2836" s="15" t="str">
        <f>+IFERROR(VLOOKUP(Tabla1[[#This Row],[CUENTA]],CTAS[],2,0),"OTROS")</f>
        <v>OTROS</v>
      </c>
      <c r="AP2836" s="15" t="str">
        <f>+IFERROR(VLOOKUP(Tabla1[[#This Row],[EMPLEADO]],IS[],3,0),"OTROS")</f>
        <v>OTROS</v>
      </c>
      <c r="AQ2836" s="15" t="str">
        <f>+IFERROR(VLOOKUP(Tabla1[[#This Row],[EMPLEADO]],IS[[NÓMINA]:[INGENIERO]],2,0),"OTROS")</f>
        <v>OTROS</v>
      </c>
    </row>
    <row r="2837" spans="1:43" x14ac:dyDescent="0.25">
      <c r="A2837" t="s">
        <v>7477</v>
      </c>
      <c r="B2837">
        <v>1</v>
      </c>
      <c r="C2837" t="s">
        <v>8883</v>
      </c>
      <c r="D2837" t="s">
        <v>38</v>
      </c>
      <c r="E2837" t="s">
        <v>5944</v>
      </c>
      <c r="F2837" t="s">
        <v>8884</v>
      </c>
      <c r="G2837" s="17" t="s">
        <v>8558</v>
      </c>
      <c r="H2837" t="s">
        <v>58</v>
      </c>
      <c r="I2837" t="s">
        <v>43</v>
      </c>
      <c r="J2837" t="s">
        <v>8</v>
      </c>
      <c r="K2837" t="s">
        <v>785</v>
      </c>
      <c r="L2837" t="s">
        <v>8559</v>
      </c>
      <c r="M2837" t="s">
        <v>1725</v>
      </c>
      <c r="N2837">
        <v>0</v>
      </c>
      <c r="O2837" t="s">
        <v>47</v>
      </c>
      <c r="P2837">
        <v>3</v>
      </c>
      <c r="Q2837" t="s">
        <v>388</v>
      </c>
      <c r="R2837" t="s">
        <v>49</v>
      </c>
      <c r="S2837" t="s">
        <v>50</v>
      </c>
      <c r="T2837" t="s">
        <v>51</v>
      </c>
      <c r="U2837" t="s">
        <v>641</v>
      </c>
      <c r="V2837">
        <v>0</v>
      </c>
      <c r="W2837" s="1">
        <v>0</v>
      </c>
      <c r="X2837">
        <v>1</v>
      </c>
      <c r="Y2837">
        <v>0.89</v>
      </c>
      <c r="Z2837">
        <v>5</v>
      </c>
      <c r="AA2837">
        <v>0.17799999999999999</v>
      </c>
      <c r="AB2837" s="2">
        <v>0</v>
      </c>
      <c r="AC2837" s="1">
        <v>0</v>
      </c>
      <c r="AD2837" s="7">
        <v>43538</v>
      </c>
      <c r="AE2837" s="7">
        <v>43538</v>
      </c>
      <c r="AF2837">
        <v>0</v>
      </c>
      <c r="AG2837" t="s">
        <v>53</v>
      </c>
      <c r="AH2837" s="2">
        <v>0</v>
      </c>
      <c r="AI2837" s="1">
        <v>0</v>
      </c>
      <c r="AJ2837" s="1">
        <v>0</v>
      </c>
      <c r="AK2837" s="60" t="str">
        <f>+IF(Tabla1[[#This Row],[REQUEST_TY]]="SR MANTENIMIENTO CORRECTIVO", "EMERGENCIA", "OTROS")</f>
        <v>EMERGENCIA</v>
      </c>
      <c r="AL2837" s="6" t="str">
        <f>+_xlfn.IFS(Tabla1[[#This Row],[Veces obj]]&lt;=1,"0-1",Tabla1[[#This Row],[Veces obj]]&lt;=2,"1-2",Tabla1[[#This Row],[Veces obj]]&lt;=3,"2-3",TRUE,"&gt;3")</f>
        <v>0-1</v>
      </c>
      <c r="AM2837" s="60" t="str">
        <f>+_xlfn.IFS(MONTH(Tabla1[[#This Row],[MES]])&lt;=3,"Q1",MONTH(Tabla1[[#This Row],[MES]])&lt;=6,"Q2",MONTH(Tabla1[[#This Row],[MES]])&lt;=9,"Q3",TRUE,"Q4")</f>
        <v>Q1</v>
      </c>
      <c r="AN2837" s="15" t="str">
        <f>+IFERROR(VLOOKUP(Tabla1[[#This Row],[CUENTA]],CTAS[],2,0),"OTROS")</f>
        <v>OTROS</v>
      </c>
      <c r="AP2837" s="15" t="str">
        <f>+IFERROR(VLOOKUP(Tabla1[[#This Row],[EMPLEADO]],IS[],3,0),"OTROS")</f>
        <v>OTROS</v>
      </c>
      <c r="AQ2837" s="15" t="str">
        <f>+IFERROR(VLOOKUP(Tabla1[[#This Row],[EMPLEADO]],IS[[NÓMINA]:[INGENIERO]],2,0),"OTROS")</f>
        <v>OTROS</v>
      </c>
    </row>
    <row r="2838" spans="1:43" x14ac:dyDescent="0.25">
      <c r="A2838" t="s">
        <v>7477</v>
      </c>
      <c r="B2838">
        <v>1</v>
      </c>
      <c r="C2838" t="s">
        <v>8885</v>
      </c>
      <c r="D2838" t="s">
        <v>38</v>
      </c>
      <c r="E2838" t="s">
        <v>3149</v>
      </c>
      <c r="F2838" t="s">
        <v>8886</v>
      </c>
      <c r="G2838" s="17" t="s">
        <v>3151</v>
      </c>
      <c r="H2838" t="s">
        <v>384</v>
      </c>
      <c r="I2838" t="s">
        <v>43</v>
      </c>
      <c r="J2838" t="s">
        <v>8</v>
      </c>
      <c r="K2838" t="s">
        <v>3152</v>
      </c>
      <c r="L2838" t="s">
        <v>3153</v>
      </c>
      <c r="M2838" t="s">
        <v>959</v>
      </c>
      <c r="N2838">
        <v>0</v>
      </c>
      <c r="O2838" t="s">
        <v>47</v>
      </c>
      <c r="P2838">
        <v>64</v>
      </c>
      <c r="Q2838" t="s">
        <v>48</v>
      </c>
      <c r="R2838" t="s">
        <v>235</v>
      </c>
      <c r="S2838" t="s">
        <v>50</v>
      </c>
      <c r="T2838" t="s">
        <v>51</v>
      </c>
      <c r="U2838" t="s">
        <v>52</v>
      </c>
      <c r="V2838">
        <v>1.05</v>
      </c>
      <c r="W2838" s="1">
        <v>750.75000000000011</v>
      </c>
      <c r="X2838">
        <v>1</v>
      </c>
      <c r="Y2838">
        <v>5.57</v>
      </c>
      <c r="Z2838">
        <v>5</v>
      </c>
      <c r="AA2838">
        <v>1.1140000000000001</v>
      </c>
      <c r="AB2838" s="2">
        <v>2.8500000000000025E-2</v>
      </c>
      <c r="AC2838" s="1">
        <v>-20.377500000000023</v>
      </c>
      <c r="AD2838" s="7">
        <v>43538</v>
      </c>
      <c r="AE2838" s="7">
        <v>43539</v>
      </c>
      <c r="AF2838">
        <v>1</v>
      </c>
      <c r="AG2838" t="s">
        <v>53</v>
      </c>
      <c r="AH2838" s="2">
        <v>0</v>
      </c>
      <c r="AI2838" s="1">
        <v>0</v>
      </c>
      <c r="AJ2838" s="1">
        <v>0</v>
      </c>
      <c r="AK2838" s="60" t="str">
        <f>+IF(Tabla1[[#This Row],[REQUEST_TY]]="SR MANTENIMIENTO CORRECTIVO", "EMERGENCIA", "OTROS")</f>
        <v>EMERGENCIA</v>
      </c>
      <c r="AL2838" s="6" t="str">
        <f>+_xlfn.IFS(Tabla1[[#This Row],[Veces obj]]&lt;=1,"0-1",Tabla1[[#This Row],[Veces obj]]&lt;=2,"1-2",Tabla1[[#This Row],[Veces obj]]&lt;=3,"2-3",TRUE,"&gt;3")</f>
        <v>1-2</v>
      </c>
      <c r="AM2838" s="60" t="str">
        <f>+_xlfn.IFS(MONTH(Tabla1[[#This Row],[MES]])&lt;=3,"Q1",MONTH(Tabla1[[#This Row],[MES]])&lt;=6,"Q2",MONTH(Tabla1[[#This Row],[MES]])&lt;=9,"Q3",TRUE,"Q4")</f>
        <v>Q1</v>
      </c>
      <c r="AN2838" s="15" t="str">
        <f>+IFERROR(VLOOKUP(Tabla1[[#This Row],[CUENTA]],CTAS[],2,0),"OTROS")</f>
        <v>OTROS</v>
      </c>
      <c r="AP2838" s="15" t="str">
        <f>+IFERROR(VLOOKUP(Tabla1[[#This Row],[EMPLEADO]],IS[],3,0),"OTROS")</f>
        <v>OTROS</v>
      </c>
      <c r="AQ2838" s="15" t="str">
        <f>+IFERROR(VLOOKUP(Tabla1[[#This Row],[EMPLEADO]],IS[[NÓMINA]:[INGENIERO]],2,0),"OTROS")</f>
        <v>OTROS</v>
      </c>
    </row>
    <row r="2839" spans="1:43" x14ac:dyDescent="0.25">
      <c r="A2839" t="s">
        <v>7477</v>
      </c>
      <c r="B2839">
        <v>1</v>
      </c>
      <c r="C2839" t="s">
        <v>8887</v>
      </c>
      <c r="D2839" t="s">
        <v>38</v>
      </c>
      <c r="E2839" t="s">
        <v>39</v>
      </c>
      <c r="F2839" t="s">
        <v>8888</v>
      </c>
      <c r="G2839" s="17" t="s">
        <v>8889</v>
      </c>
      <c r="H2839" t="s">
        <v>79</v>
      </c>
      <c r="I2839" t="s">
        <v>43</v>
      </c>
      <c r="J2839" t="s">
        <v>8</v>
      </c>
      <c r="K2839" t="s">
        <v>1236</v>
      </c>
      <c r="L2839" t="s">
        <v>2603</v>
      </c>
      <c r="M2839" t="s">
        <v>1238</v>
      </c>
      <c r="N2839">
        <v>0</v>
      </c>
      <c r="O2839" t="s">
        <v>47</v>
      </c>
      <c r="P2839">
        <v>384</v>
      </c>
      <c r="Q2839" t="s">
        <v>48</v>
      </c>
      <c r="R2839" t="s">
        <v>49</v>
      </c>
      <c r="S2839" t="s">
        <v>50</v>
      </c>
      <c r="T2839" t="s">
        <v>51</v>
      </c>
      <c r="U2839" t="s">
        <v>52</v>
      </c>
      <c r="V2839">
        <v>1.05</v>
      </c>
      <c r="W2839" s="1">
        <v>750.75000000000011</v>
      </c>
      <c r="X2839">
        <v>1</v>
      </c>
      <c r="Y2839">
        <v>2.21</v>
      </c>
      <c r="Z2839">
        <v>5</v>
      </c>
      <c r="AA2839">
        <v>0.442</v>
      </c>
      <c r="AB2839" s="2">
        <v>0</v>
      </c>
      <c r="AC2839" s="1">
        <v>0</v>
      </c>
      <c r="AD2839" s="7">
        <v>43539</v>
      </c>
      <c r="AE2839" s="7">
        <v>43539</v>
      </c>
      <c r="AF2839">
        <v>0</v>
      </c>
      <c r="AG2839" t="s">
        <v>53</v>
      </c>
      <c r="AH2839" s="2">
        <v>0</v>
      </c>
      <c r="AI2839" s="1">
        <v>0</v>
      </c>
      <c r="AJ2839" s="1">
        <v>0</v>
      </c>
      <c r="AK2839" s="60" t="str">
        <f>+IF(Tabla1[[#This Row],[REQUEST_TY]]="SR MANTENIMIENTO CORRECTIVO", "EMERGENCIA", "OTROS")</f>
        <v>EMERGENCIA</v>
      </c>
      <c r="AL2839" s="6" t="str">
        <f>+_xlfn.IFS(Tabla1[[#This Row],[Veces obj]]&lt;=1,"0-1",Tabla1[[#This Row],[Veces obj]]&lt;=2,"1-2",Tabla1[[#This Row],[Veces obj]]&lt;=3,"2-3",TRUE,"&gt;3")</f>
        <v>0-1</v>
      </c>
      <c r="AM2839" s="60" t="str">
        <f>+_xlfn.IFS(MONTH(Tabla1[[#This Row],[MES]])&lt;=3,"Q1",MONTH(Tabla1[[#This Row],[MES]])&lt;=6,"Q2",MONTH(Tabla1[[#This Row],[MES]])&lt;=9,"Q3",TRUE,"Q4")</f>
        <v>Q1</v>
      </c>
      <c r="AN2839" s="15" t="str">
        <f>+IFERROR(VLOOKUP(Tabla1[[#This Row],[CUENTA]],CTAS[],2,0),"OTROS")</f>
        <v>OTROS</v>
      </c>
      <c r="AP2839" s="15" t="str">
        <f>+IFERROR(VLOOKUP(Tabla1[[#This Row],[EMPLEADO]],IS[],3,0),"OTROS")</f>
        <v>OTROS</v>
      </c>
      <c r="AQ2839" s="15" t="str">
        <f>+IFERROR(VLOOKUP(Tabla1[[#This Row],[EMPLEADO]],IS[[NÓMINA]:[INGENIERO]],2,0),"OTROS")</f>
        <v>OTROS</v>
      </c>
    </row>
    <row r="2840" spans="1:43" x14ac:dyDescent="0.25">
      <c r="A2840" t="s">
        <v>7477</v>
      </c>
      <c r="B2840">
        <v>1</v>
      </c>
      <c r="C2840" t="s">
        <v>8890</v>
      </c>
      <c r="D2840" t="s">
        <v>38</v>
      </c>
      <c r="E2840" t="s">
        <v>39</v>
      </c>
      <c r="F2840" t="s">
        <v>8891</v>
      </c>
      <c r="G2840" s="17" t="s">
        <v>8892</v>
      </c>
      <c r="H2840" t="s">
        <v>213</v>
      </c>
      <c r="I2840" t="s">
        <v>43</v>
      </c>
      <c r="J2840" t="s">
        <v>8</v>
      </c>
      <c r="K2840" t="s">
        <v>2028</v>
      </c>
      <c r="L2840" t="s">
        <v>8893</v>
      </c>
      <c r="M2840" t="s">
        <v>640</v>
      </c>
      <c r="N2840">
        <v>0</v>
      </c>
      <c r="O2840" t="s">
        <v>47</v>
      </c>
      <c r="P2840">
        <v>135</v>
      </c>
      <c r="Q2840" t="s">
        <v>48</v>
      </c>
      <c r="R2840" t="s">
        <v>49</v>
      </c>
      <c r="S2840" t="s">
        <v>50</v>
      </c>
      <c r="T2840" t="s">
        <v>51</v>
      </c>
      <c r="U2840" t="s">
        <v>52</v>
      </c>
      <c r="V2840">
        <v>1.05</v>
      </c>
      <c r="W2840" s="1">
        <v>750.75000000000011</v>
      </c>
      <c r="X2840">
        <v>1</v>
      </c>
      <c r="Y2840">
        <v>3.32</v>
      </c>
      <c r="Z2840">
        <v>5</v>
      </c>
      <c r="AA2840">
        <v>0.66399999999999992</v>
      </c>
      <c r="AB2840" s="2">
        <v>0</v>
      </c>
      <c r="AC2840" s="1">
        <v>0</v>
      </c>
      <c r="AD2840" s="7">
        <v>43538</v>
      </c>
      <c r="AE2840" s="7">
        <v>43539</v>
      </c>
      <c r="AF2840">
        <v>1</v>
      </c>
      <c r="AG2840" t="s">
        <v>53</v>
      </c>
      <c r="AH2840" s="2">
        <v>0</v>
      </c>
      <c r="AI2840" s="1">
        <v>0</v>
      </c>
      <c r="AJ2840" s="1">
        <v>0</v>
      </c>
      <c r="AK2840" s="60" t="str">
        <f>+IF(Tabla1[[#This Row],[REQUEST_TY]]="SR MANTENIMIENTO CORRECTIVO", "EMERGENCIA", "OTROS")</f>
        <v>EMERGENCIA</v>
      </c>
      <c r="AL2840" s="6" t="str">
        <f>+_xlfn.IFS(Tabla1[[#This Row],[Veces obj]]&lt;=1,"0-1",Tabla1[[#This Row],[Veces obj]]&lt;=2,"1-2",Tabla1[[#This Row],[Veces obj]]&lt;=3,"2-3",TRUE,"&gt;3")</f>
        <v>0-1</v>
      </c>
      <c r="AM2840" s="60" t="str">
        <f>+_xlfn.IFS(MONTH(Tabla1[[#This Row],[MES]])&lt;=3,"Q1",MONTH(Tabla1[[#This Row],[MES]])&lt;=6,"Q2",MONTH(Tabla1[[#This Row],[MES]])&lt;=9,"Q3",TRUE,"Q4")</f>
        <v>Q1</v>
      </c>
      <c r="AN2840" s="15" t="str">
        <f>+IFERROR(VLOOKUP(Tabla1[[#This Row],[CUENTA]],CTAS[],2,0),"OTROS")</f>
        <v>OTROS</v>
      </c>
      <c r="AP2840" s="15" t="str">
        <f>+IFERROR(VLOOKUP(Tabla1[[#This Row],[EMPLEADO]],IS[],3,0),"OTROS")</f>
        <v>OTROS</v>
      </c>
      <c r="AQ2840" s="15" t="str">
        <f>+IFERROR(VLOOKUP(Tabla1[[#This Row],[EMPLEADO]],IS[[NÓMINA]:[INGENIERO]],2,0),"OTROS")</f>
        <v>OTROS</v>
      </c>
    </row>
    <row r="2841" spans="1:43" x14ac:dyDescent="0.25">
      <c r="A2841" t="s">
        <v>7477</v>
      </c>
      <c r="B2841">
        <v>1</v>
      </c>
      <c r="C2841" t="s">
        <v>8894</v>
      </c>
      <c r="D2841" t="s">
        <v>38</v>
      </c>
      <c r="E2841" t="s">
        <v>558</v>
      </c>
      <c r="F2841" t="s">
        <v>8895</v>
      </c>
      <c r="G2841" s="17" t="s">
        <v>3437</v>
      </c>
      <c r="H2841" t="s">
        <v>101</v>
      </c>
      <c r="I2841" t="s">
        <v>43</v>
      </c>
      <c r="J2841" t="s">
        <v>8</v>
      </c>
      <c r="K2841" t="s">
        <v>798</v>
      </c>
      <c r="L2841" t="s">
        <v>8445</v>
      </c>
      <c r="M2841" t="s">
        <v>1269</v>
      </c>
      <c r="N2841">
        <v>1</v>
      </c>
      <c r="O2841" t="s">
        <v>105</v>
      </c>
      <c r="P2841">
        <v>24</v>
      </c>
      <c r="Q2841" t="s">
        <v>62</v>
      </c>
      <c r="R2841" t="s">
        <v>95</v>
      </c>
      <c r="S2841" t="s">
        <v>64</v>
      </c>
      <c r="T2841" t="s">
        <v>51</v>
      </c>
      <c r="U2841" t="s">
        <v>65</v>
      </c>
      <c r="V2841">
        <v>0.8</v>
      </c>
      <c r="W2841" s="1">
        <v>0</v>
      </c>
      <c r="X2841">
        <v>1</v>
      </c>
      <c r="Y2841">
        <v>1.45</v>
      </c>
      <c r="Z2841">
        <v>5</v>
      </c>
      <c r="AA2841">
        <v>0.28999999999999998</v>
      </c>
      <c r="AB2841" s="2">
        <v>0</v>
      </c>
      <c r="AC2841" s="1">
        <v>0</v>
      </c>
      <c r="AD2841" s="7">
        <v>43538</v>
      </c>
      <c r="AE2841" s="7">
        <v>43538</v>
      </c>
      <c r="AF2841">
        <v>0</v>
      </c>
      <c r="AG2841" t="s">
        <v>53</v>
      </c>
      <c r="AH2841" s="2">
        <v>0</v>
      </c>
      <c r="AI2841" s="1">
        <v>0</v>
      </c>
      <c r="AJ2841" s="1">
        <v>0</v>
      </c>
      <c r="AK2841" s="60" t="str">
        <f>+IF(Tabla1[[#This Row],[REQUEST_TY]]="SR MANTENIMIENTO CORRECTIVO", "EMERGENCIA", "OTROS")</f>
        <v>EMERGENCIA</v>
      </c>
      <c r="AL2841" s="6" t="str">
        <f>+_xlfn.IFS(Tabla1[[#This Row],[Veces obj]]&lt;=1,"0-1",Tabla1[[#This Row],[Veces obj]]&lt;=2,"1-2",Tabla1[[#This Row],[Veces obj]]&lt;=3,"2-3",TRUE,"&gt;3")</f>
        <v>0-1</v>
      </c>
      <c r="AM2841" s="60" t="str">
        <f>+_xlfn.IFS(MONTH(Tabla1[[#This Row],[MES]])&lt;=3,"Q1",MONTH(Tabla1[[#This Row],[MES]])&lt;=6,"Q2",MONTH(Tabla1[[#This Row],[MES]])&lt;=9,"Q3",TRUE,"Q4")</f>
        <v>Q1</v>
      </c>
      <c r="AN2841" s="15" t="str">
        <f>+IFERROR(VLOOKUP(Tabla1[[#This Row],[CUENTA]],CTAS[],2,0),"OTROS")</f>
        <v>OTROS</v>
      </c>
      <c r="AP2841" s="15" t="str">
        <f>+IFERROR(VLOOKUP(Tabla1[[#This Row],[EMPLEADO]],IS[],3,0),"OTROS")</f>
        <v>OTROS</v>
      </c>
      <c r="AQ2841" s="15" t="str">
        <f>+IFERROR(VLOOKUP(Tabla1[[#This Row],[EMPLEADO]],IS[[NÓMINA]:[INGENIERO]],2,0),"OTROS")</f>
        <v>OTROS</v>
      </c>
    </row>
    <row r="2842" spans="1:43" x14ac:dyDescent="0.25">
      <c r="A2842" t="s">
        <v>7477</v>
      </c>
      <c r="B2842">
        <v>1</v>
      </c>
      <c r="C2842" t="s">
        <v>8896</v>
      </c>
      <c r="D2842" t="s">
        <v>38</v>
      </c>
      <c r="E2842" t="s">
        <v>217</v>
      </c>
      <c r="F2842" t="s">
        <v>8897</v>
      </c>
      <c r="G2842" s="17" t="s">
        <v>5105</v>
      </c>
      <c r="H2842" t="s">
        <v>58</v>
      </c>
      <c r="I2842" t="s">
        <v>43</v>
      </c>
      <c r="J2842" t="s">
        <v>8</v>
      </c>
      <c r="K2842" t="s">
        <v>59</v>
      </c>
      <c r="L2842" t="s">
        <v>5106</v>
      </c>
      <c r="M2842" t="s">
        <v>222</v>
      </c>
      <c r="N2842">
        <v>0</v>
      </c>
      <c r="O2842" t="s">
        <v>47</v>
      </c>
      <c r="P2842">
        <v>37</v>
      </c>
      <c r="Q2842" t="s">
        <v>82</v>
      </c>
      <c r="R2842" t="s">
        <v>223</v>
      </c>
      <c r="S2842" t="s">
        <v>139</v>
      </c>
      <c r="T2842" t="s">
        <v>51</v>
      </c>
      <c r="U2842" t="s">
        <v>140</v>
      </c>
      <c r="V2842">
        <v>1.1000000000000001</v>
      </c>
      <c r="W2842" s="1">
        <v>1730.3000000000004</v>
      </c>
      <c r="X2842">
        <v>1</v>
      </c>
      <c r="Y2842">
        <v>2.65</v>
      </c>
      <c r="Z2842">
        <v>4</v>
      </c>
      <c r="AA2842">
        <v>0.66249999999999998</v>
      </c>
      <c r="AB2842" s="2">
        <v>0</v>
      </c>
      <c r="AC2842" s="1">
        <v>0</v>
      </c>
      <c r="AD2842" s="7">
        <v>43538</v>
      </c>
      <c r="AE2842" s="7">
        <v>43538</v>
      </c>
      <c r="AF2842">
        <v>0</v>
      </c>
      <c r="AG2842" t="s">
        <v>53</v>
      </c>
      <c r="AH2842" s="2">
        <v>0</v>
      </c>
      <c r="AI2842" s="1">
        <v>0</v>
      </c>
      <c r="AJ2842" s="1">
        <v>0</v>
      </c>
      <c r="AK2842" s="60" t="str">
        <f>+IF(Tabla1[[#This Row],[REQUEST_TY]]="SR MANTENIMIENTO CORRECTIVO", "EMERGENCIA", "OTROS")</f>
        <v>EMERGENCIA</v>
      </c>
      <c r="AL2842" s="6" t="str">
        <f>+_xlfn.IFS(Tabla1[[#This Row],[Veces obj]]&lt;=1,"0-1",Tabla1[[#This Row],[Veces obj]]&lt;=2,"1-2",Tabla1[[#This Row],[Veces obj]]&lt;=3,"2-3",TRUE,"&gt;3")</f>
        <v>0-1</v>
      </c>
      <c r="AM2842" s="60" t="str">
        <f>+_xlfn.IFS(MONTH(Tabla1[[#This Row],[MES]])&lt;=3,"Q1",MONTH(Tabla1[[#This Row],[MES]])&lt;=6,"Q2",MONTH(Tabla1[[#This Row],[MES]])&lt;=9,"Q3",TRUE,"Q4")</f>
        <v>Q1</v>
      </c>
      <c r="AN2842" s="15" t="str">
        <f>+IFERROR(VLOOKUP(Tabla1[[#This Row],[CUENTA]],CTAS[],2,0),"OTROS")</f>
        <v>OTROS</v>
      </c>
      <c r="AP2842" s="15" t="str">
        <f>+IFERROR(VLOOKUP(Tabla1[[#This Row],[EMPLEADO]],IS[],3,0),"OTROS")</f>
        <v>OTROS</v>
      </c>
      <c r="AQ2842" s="15" t="str">
        <f>+IFERROR(VLOOKUP(Tabla1[[#This Row],[EMPLEADO]],IS[[NÓMINA]:[INGENIERO]],2,0),"OTROS")</f>
        <v>OTROS</v>
      </c>
    </row>
    <row r="2843" spans="1:43" x14ac:dyDescent="0.25">
      <c r="A2843" t="s">
        <v>7477</v>
      </c>
      <c r="B2843">
        <v>1</v>
      </c>
      <c r="C2843" t="s">
        <v>8898</v>
      </c>
      <c r="D2843" t="s">
        <v>38</v>
      </c>
      <c r="E2843" t="s">
        <v>113</v>
      </c>
      <c r="F2843" t="s">
        <v>8899</v>
      </c>
      <c r="G2843" s="17" t="s">
        <v>8900</v>
      </c>
      <c r="H2843" t="s">
        <v>204</v>
      </c>
      <c r="I2843" t="s">
        <v>43</v>
      </c>
      <c r="J2843" t="s">
        <v>8</v>
      </c>
      <c r="K2843" t="s">
        <v>144</v>
      </c>
      <c r="L2843" t="s">
        <v>5843</v>
      </c>
      <c r="M2843" t="s">
        <v>761</v>
      </c>
      <c r="N2843">
        <v>0</v>
      </c>
      <c r="O2843" t="s">
        <v>47</v>
      </c>
      <c r="P2843">
        <v>272</v>
      </c>
      <c r="Q2843" t="s">
        <v>48</v>
      </c>
      <c r="R2843" t="s">
        <v>49</v>
      </c>
      <c r="S2843" t="s">
        <v>50</v>
      </c>
      <c r="T2843" t="s">
        <v>208</v>
      </c>
      <c r="U2843" t="s">
        <v>52</v>
      </c>
      <c r="V2843">
        <v>1.05</v>
      </c>
      <c r="W2843" s="1">
        <v>750.75000000000011</v>
      </c>
      <c r="X2843">
        <v>1</v>
      </c>
      <c r="Y2843">
        <v>1.1100000000000001</v>
      </c>
      <c r="Z2843">
        <v>9</v>
      </c>
      <c r="AA2843">
        <v>0.12333333333333335</v>
      </c>
      <c r="AB2843" s="2">
        <v>0</v>
      </c>
      <c r="AC2843" s="1">
        <v>0</v>
      </c>
      <c r="AD2843" s="7">
        <v>43538</v>
      </c>
      <c r="AE2843" s="7">
        <v>43538</v>
      </c>
      <c r="AF2843">
        <v>0</v>
      </c>
      <c r="AG2843" t="s">
        <v>53</v>
      </c>
      <c r="AH2843" s="2">
        <v>0</v>
      </c>
      <c r="AI2843" s="1">
        <v>0</v>
      </c>
      <c r="AJ2843" s="1">
        <v>0</v>
      </c>
      <c r="AK2843" s="60" t="str">
        <f>+IF(Tabla1[[#This Row],[REQUEST_TY]]="SR MANTENIMIENTO CORRECTIVO", "EMERGENCIA", "OTROS")</f>
        <v>EMERGENCIA</v>
      </c>
      <c r="AL2843" s="6" t="str">
        <f>+_xlfn.IFS(Tabla1[[#This Row],[Veces obj]]&lt;=1,"0-1",Tabla1[[#This Row],[Veces obj]]&lt;=2,"1-2",Tabla1[[#This Row],[Veces obj]]&lt;=3,"2-3",TRUE,"&gt;3")</f>
        <v>0-1</v>
      </c>
      <c r="AM2843" s="60" t="str">
        <f>+_xlfn.IFS(MONTH(Tabla1[[#This Row],[MES]])&lt;=3,"Q1",MONTH(Tabla1[[#This Row],[MES]])&lt;=6,"Q2",MONTH(Tabla1[[#This Row],[MES]])&lt;=9,"Q3",TRUE,"Q4")</f>
        <v>Q1</v>
      </c>
      <c r="AN2843" s="15" t="str">
        <f>+IFERROR(VLOOKUP(Tabla1[[#This Row],[CUENTA]],CTAS[],2,0),"OTROS")</f>
        <v>OTROS</v>
      </c>
      <c r="AP2843" s="15" t="str">
        <f>+IFERROR(VLOOKUP(Tabla1[[#This Row],[EMPLEADO]],IS[],3,0),"OTROS")</f>
        <v>OTROS</v>
      </c>
      <c r="AQ2843" s="15" t="str">
        <f>+IFERROR(VLOOKUP(Tabla1[[#This Row],[EMPLEADO]],IS[[NÓMINA]:[INGENIERO]],2,0),"OTROS")</f>
        <v>OTROS</v>
      </c>
    </row>
    <row r="2844" spans="1:43" x14ac:dyDescent="0.25">
      <c r="A2844" t="s">
        <v>7477</v>
      </c>
      <c r="B2844">
        <v>1</v>
      </c>
      <c r="C2844" t="s">
        <v>8901</v>
      </c>
      <c r="D2844" t="s">
        <v>38</v>
      </c>
      <c r="E2844" t="s">
        <v>275</v>
      </c>
      <c r="F2844" t="s">
        <v>8902</v>
      </c>
      <c r="G2844" s="17" t="s">
        <v>6795</v>
      </c>
      <c r="H2844" t="s">
        <v>1063</v>
      </c>
      <c r="I2844" t="s">
        <v>43</v>
      </c>
      <c r="J2844" t="s">
        <v>8</v>
      </c>
      <c r="K2844" t="s">
        <v>385</v>
      </c>
      <c r="L2844" t="s">
        <v>386</v>
      </c>
      <c r="M2844" t="s">
        <v>387</v>
      </c>
      <c r="N2844">
        <v>0</v>
      </c>
      <c r="O2844" t="s">
        <v>47</v>
      </c>
      <c r="P2844">
        <v>21</v>
      </c>
      <c r="Q2844" t="s">
        <v>62</v>
      </c>
      <c r="R2844" t="s">
        <v>95</v>
      </c>
      <c r="S2844" t="s">
        <v>64</v>
      </c>
      <c r="T2844" t="s">
        <v>51</v>
      </c>
      <c r="U2844" t="s">
        <v>65</v>
      </c>
      <c r="V2844">
        <v>0.8</v>
      </c>
      <c r="W2844" s="1">
        <v>1092</v>
      </c>
      <c r="X2844">
        <v>1</v>
      </c>
      <c r="Y2844">
        <v>2.2999999999999998</v>
      </c>
      <c r="Z2844">
        <v>5</v>
      </c>
      <c r="AA2844">
        <v>0.45999999999999996</v>
      </c>
      <c r="AB2844" s="2">
        <v>0</v>
      </c>
      <c r="AC2844" s="1">
        <v>0</v>
      </c>
      <c r="AD2844" s="7">
        <v>43543</v>
      </c>
      <c r="AE2844" s="7">
        <v>43543</v>
      </c>
      <c r="AF2844">
        <v>0</v>
      </c>
      <c r="AG2844" t="s">
        <v>53</v>
      </c>
      <c r="AH2844" s="2">
        <v>0</v>
      </c>
      <c r="AI2844" s="1">
        <v>0</v>
      </c>
      <c r="AJ2844" s="1">
        <v>0</v>
      </c>
      <c r="AK2844" s="60" t="str">
        <f>+IF(Tabla1[[#This Row],[REQUEST_TY]]="SR MANTENIMIENTO CORRECTIVO", "EMERGENCIA", "OTROS")</f>
        <v>EMERGENCIA</v>
      </c>
      <c r="AL2844" s="6" t="str">
        <f>+_xlfn.IFS(Tabla1[[#This Row],[Veces obj]]&lt;=1,"0-1",Tabla1[[#This Row],[Veces obj]]&lt;=2,"1-2",Tabla1[[#This Row],[Veces obj]]&lt;=3,"2-3",TRUE,"&gt;3")</f>
        <v>0-1</v>
      </c>
      <c r="AM2844" s="60" t="str">
        <f>+_xlfn.IFS(MONTH(Tabla1[[#This Row],[MES]])&lt;=3,"Q1",MONTH(Tabla1[[#This Row],[MES]])&lt;=6,"Q2",MONTH(Tabla1[[#This Row],[MES]])&lt;=9,"Q3",TRUE,"Q4")</f>
        <v>Q1</v>
      </c>
      <c r="AN2844" s="15" t="str">
        <f>+IFERROR(VLOOKUP(Tabla1[[#This Row],[CUENTA]],CTAS[],2,0),"OTROS")</f>
        <v>OTROS</v>
      </c>
      <c r="AP2844" s="15" t="str">
        <f>+IFERROR(VLOOKUP(Tabla1[[#This Row],[EMPLEADO]],IS[],3,0),"OTROS")</f>
        <v>OTROS</v>
      </c>
      <c r="AQ2844" s="15" t="str">
        <f>+IFERROR(VLOOKUP(Tabla1[[#This Row],[EMPLEADO]],IS[[NÓMINA]:[INGENIERO]],2,0),"OTROS")</f>
        <v>OTROS</v>
      </c>
    </row>
    <row r="2845" spans="1:43" x14ac:dyDescent="0.25">
      <c r="A2845" t="s">
        <v>7477</v>
      </c>
      <c r="B2845">
        <v>1</v>
      </c>
      <c r="C2845" t="s">
        <v>8903</v>
      </c>
      <c r="D2845" t="s">
        <v>38</v>
      </c>
      <c r="E2845" t="s">
        <v>1538</v>
      </c>
      <c r="F2845" t="s">
        <v>8904</v>
      </c>
      <c r="G2845" s="17" t="s">
        <v>8509</v>
      </c>
      <c r="H2845" t="s">
        <v>568</v>
      </c>
      <c r="I2845" t="s">
        <v>43</v>
      </c>
      <c r="J2845" t="s">
        <v>8</v>
      </c>
      <c r="K2845" t="s">
        <v>1273</v>
      </c>
      <c r="L2845" t="s">
        <v>3264</v>
      </c>
      <c r="M2845" t="s">
        <v>736</v>
      </c>
      <c r="N2845">
        <v>0</v>
      </c>
      <c r="O2845" t="s">
        <v>47</v>
      </c>
      <c r="P2845">
        <v>3</v>
      </c>
      <c r="Q2845" t="s">
        <v>388</v>
      </c>
      <c r="R2845" t="s">
        <v>1543</v>
      </c>
      <c r="S2845" t="s">
        <v>50</v>
      </c>
      <c r="T2845" t="s">
        <v>51</v>
      </c>
      <c r="U2845" t="s">
        <v>641</v>
      </c>
      <c r="V2845">
        <v>0</v>
      </c>
      <c r="W2845" s="1">
        <v>0</v>
      </c>
      <c r="X2845">
        <v>1</v>
      </c>
      <c r="Y2845">
        <v>5.47</v>
      </c>
      <c r="Z2845">
        <v>5</v>
      </c>
      <c r="AA2845">
        <v>1.0939999999999999</v>
      </c>
      <c r="AB2845" s="2">
        <v>2.3499999999999965E-2</v>
      </c>
      <c r="AC2845" s="1">
        <v>-16.802499999999977</v>
      </c>
      <c r="AD2845" s="7">
        <v>43538</v>
      </c>
      <c r="AE2845" s="7">
        <v>43538</v>
      </c>
      <c r="AF2845">
        <v>0</v>
      </c>
      <c r="AG2845" t="s">
        <v>53</v>
      </c>
      <c r="AH2845" s="2">
        <v>0</v>
      </c>
      <c r="AI2845" s="1">
        <v>0</v>
      </c>
      <c r="AJ2845" s="1">
        <v>0</v>
      </c>
      <c r="AK2845" s="60" t="str">
        <f>+IF(Tabla1[[#This Row],[REQUEST_TY]]="SR MANTENIMIENTO CORRECTIVO", "EMERGENCIA", "OTROS")</f>
        <v>EMERGENCIA</v>
      </c>
      <c r="AL2845" s="6" t="str">
        <f>+_xlfn.IFS(Tabla1[[#This Row],[Veces obj]]&lt;=1,"0-1",Tabla1[[#This Row],[Veces obj]]&lt;=2,"1-2",Tabla1[[#This Row],[Veces obj]]&lt;=3,"2-3",TRUE,"&gt;3")</f>
        <v>1-2</v>
      </c>
      <c r="AM2845" s="60" t="str">
        <f>+_xlfn.IFS(MONTH(Tabla1[[#This Row],[MES]])&lt;=3,"Q1",MONTH(Tabla1[[#This Row],[MES]])&lt;=6,"Q2",MONTH(Tabla1[[#This Row],[MES]])&lt;=9,"Q3",TRUE,"Q4")</f>
        <v>Q1</v>
      </c>
      <c r="AN2845" s="15" t="str">
        <f>+IFERROR(VLOOKUP(Tabla1[[#This Row],[CUENTA]],CTAS[],2,0),"OTROS")</f>
        <v>OTROS</v>
      </c>
      <c r="AP2845" s="15" t="str">
        <f>+IFERROR(VLOOKUP(Tabla1[[#This Row],[EMPLEADO]],IS[],3,0),"OTROS")</f>
        <v>OTROS</v>
      </c>
      <c r="AQ2845" s="15" t="str">
        <f>+IFERROR(VLOOKUP(Tabla1[[#This Row],[EMPLEADO]],IS[[NÓMINA]:[INGENIERO]],2,0),"OTROS")</f>
        <v>OTROS</v>
      </c>
    </row>
    <row r="2846" spans="1:43" x14ac:dyDescent="0.25">
      <c r="A2846" t="s">
        <v>7477</v>
      </c>
      <c r="B2846">
        <v>1</v>
      </c>
      <c r="C2846" t="s">
        <v>8905</v>
      </c>
      <c r="D2846" t="s">
        <v>38</v>
      </c>
      <c r="E2846" t="s">
        <v>5487</v>
      </c>
      <c r="F2846" t="s">
        <v>8906</v>
      </c>
      <c r="G2846" s="17" t="s">
        <v>5489</v>
      </c>
      <c r="H2846" t="s">
        <v>384</v>
      </c>
      <c r="I2846" t="s">
        <v>43</v>
      </c>
      <c r="J2846" t="s">
        <v>8</v>
      </c>
      <c r="K2846" t="s">
        <v>5490</v>
      </c>
      <c r="L2846" t="s">
        <v>8907</v>
      </c>
      <c r="M2846" t="s">
        <v>5492</v>
      </c>
      <c r="N2846">
        <v>0</v>
      </c>
      <c r="O2846" t="s">
        <v>47</v>
      </c>
      <c r="P2846">
        <v>34</v>
      </c>
      <c r="Q2846" t="s">
        <v>82</v>
      </c>
      <c r="R2846" t="s">
        <v>74</v>
      </c>
      <c r="S2846" t="s">
        <v>50</v>
      </c>
      <c r="T2846" t="s">
        <v>208</v>
      </c>
      <c r="U2846" t="s">
        <v>120</v>
      </c>
      <c r="V2846">
        <v>0.8</v>
      </c>
      <c r="W2846" s="1">
        <v>572.00000000000011</v>
      </c>
      <c r="X2846">
        <v>1</v>
      </c>
      <c r="Y2846">
        <v>3.06</v>
      </c>
      <c r="Z2846">
        <v>9</v>
      </c>
      <c r="AA2846">
        <v>0.34</v>
      </c>
      <c r="AB2846" s="2">
        <v>0</v>
      </c>
      <c r="AC2846" s="1">
        <v>0</v>
      </c>
      <c r="AD2846" s="7">
        <v>43538</v>
      </c>
      <c r="AE2846" s="7">
        <v>43538</v>
      </c>
      <c r="AF2846">
        <v>0</v>
      </c>
      <c r="AG2846" t="s">
        <v>53</v>
      </c>
      <c r="AH2846" s="2">
        <v>0</v>
      </c>
      <c r="AI2846" s="1">
        <v>0</v>
      </c>
      <c r="AJ2846" s="1">
        <v>0</v>
      </c>
      <c r="AK2846" s="60" t="str">
        <f>+IF(Tabla1[[#This Row],[REQUEST_TY]]="SR MANTENIMIENTO CORRECTIVO", "EMERGENCIA", "OTROS")</f>
        <v>EMERGENCIA</v>
      </c>
      <c r="AL2846" s="6" t="str">
        <f>+_xlfn.IFS(Tabla1[[#This Row],[Veces obj]]&lt;=1,"0-1",Tabla1[[#This Row],[Veces obj]]&lt;=2,"1-2",Tabla1[[#This Row],[Veces obj]]&lt;=3,"2-3",TRUE,"&gt;3")</f>
        <v>0-1</v>
      </c>
      <c r="AM2846" s="60" t="str">
        <f>+_xlfn.IFS(MONTH(Tabla1[[#This Row],[MES]])&lt;=3,"Q1",MONTH(Tabla1[[#This Row],[MES]])&lt;=6,"Q2",MONTH(Tabla1[[#This Row],[MES]])&lt;=9,"Q3",TRUE,"Q4")</f>
        <v>Q1</v>
      </c>
      <c r="AN2846" s="15" t="str">
        <f>+IFERROR(VLOOKUP(Tabla1[[#This Row],[CUENTA]],CTAS[],2,0),"OTROS")</f>
        <v>OTROS</v>
      </c>
      <c r="AP2846" s="15" t="str">
        <f>+IFERROR(VLOOKUP(Tabla1[[#This Row],[EMPLEADO]],IS[],3,0),"OTROS")</f>
        <v>OTROS</v>
      </c>
      <c r="AQ2846" s="15" t="str">
        <f>+IFERROR(VLOOKUP(Tabla1[[#This Row],[EMPLEADO]],IS[[NÓMINA]:[INGENIERO]],2,0),"OTROS")</f>
        <v>OTROS</v>
      </c>
    </row>
    <row r="2847" spans="1:43" x14ac:dyDescent="0.25">
      <c r="A2847" t="s">
        <v>7477</v>
      </c>
      <c r="B2847">
        <v>1</v>
      </c>
      <c r="C2847" t="s">
        <v>8908</v>
      </c>
      <c r="D2847" t="s">
        <v>38</v>
      </c>
      <c r="E2847" t="s">
        <v>1346</v>
      </c>
      <c r="F2847" t="s">
        <v>8909</v>
      </c>
      <c r="G2847" s="17" t="s">
        <v>2711</v>
      </c>
      <c r="H2847" t="s">
        <v>136</v>
      </c>
      <c r="I2847" t="s">
        <v>43</v>
      </c>
      <c r="J2847" t="s">
        <v>8</v>
      </c>
      <c r="K2847" t="s">
        <v>1787</v>
      </c>
      <c r="L2847" t="s">
        <v>1788</v>
      </c>
      <c r="M2847" t="s">
        <v>736</v>
      </c>
      <c r="N2847">
        <v>0</v>
      </c>
      <c r="O2847" t="s">
        <v>47</v>
      </c>
      <c r="P2847">
        <v>51</v>
      </c>
      <c r="Q2847" t="s">
        <v>82</v>
      </c>
      <c r="R2847" t="s">
        <v>223</v>
      </c>
      <c r="S2847" t="s">
        <v>139</v>
      </c>
      <c r="T2847" t="s">
        <v>51</v>
      </c>
      <c r="U2847" t="s">
        <v>140</v>
      </c>
      <c r="V2847">
        <v>1.1000000000000001</v>
      </c>
      <c r="W2847" s="1">
        <v>1730.3000000000004</v>
      </c>
      <c r="X2847">
        <v>1</v>
      </c>
      <c r="Y2847">
        <v>2.3199999999999998</v>
      </c>
      <c r="Z2847">
        <v>4</v>
      </c>
      <c r="AA2847">
        <v>0.57999999999999996</v>
      </c>
      <c r="AB2847" s="2">
        <v>0</v>
      </c>
      <c r="AC2847" s="1">
        <v>0</v>
      </c>
      <c r="AD2847" s="7">
        <v>43538</v>
      </c>
      <c r="AE2847" s="7">
        <v>43538</v>
      </c>
      <c r="AF2847">
        <v>0</v>
      </c>
      <c r="AG2847" t="s">
        <v>53</v>
      </c>
      <c r="AH2847" s="2">
        <v>0</v>
      </c>
      <c r="AI2847" s="1">
        <v>0</v>
      </c>
      <c r="AJ2847" s="1">
        <v>0</v>
      </c>
      <c r="AK2847" s="60" t="str">
        <f>+IF(Tabla1[[#This Row],[REQUEST_TY]]="SR MANTENIMIENTO CORRECTIVO", "EMERGENCIA", "OTROS")</f>
        <v>EMERGENCIA</v>
      </c>
      <c r="AL2847" s="6" t="str">
        <f>+_xlfn.IFS(Tabla1[[#This Row],[Veces obj]]&lt;=1,"0-1",Tabla1[[#This Row],[Veces obj]]&lt;=2,"1-2",Tabla1[[#This Row],[Veces obj]]&lt;=3,"2-3",TRUE,"&gt;3")</f>
        <v>0-1</v>
      </c>
      <c r="AM2847" s="60" t="str">
        <f>+_xlfn.IFS(MONTH(Tabla1[[#This Row],[MES]])&lt;=3,"Q1",MONTH(Tabla1[[#This Row],[MES]])&lt;=6,"Q2",MONTH(Tabla1[[#This Row],[MES]])&lt;=9,"Q3",TRUE,"Q4")</f>
        <v>Q1</v>
      </c>
      <c r="AN2847" s="15" t="str">
        <f>+IFERROR(VLOOKUP(Tabla1[[#This Row],[CUENTA]],CTAS[],2,0),"OTROS")</f>
        <v>OTROS</v>
      </c>
      <c r="AP2847" s="15" t="str">
        <f>+IFERROR(VLOOKUP(Tabla1[[#This Row],[EMPLEADO]],IS[],3,0),"OTROS")</f>
        <v>OTROS</v>
      </c>
      <c r="AQ2847" s="15" t="str">
        <f>+IFERROR(VLOOKUP(Tabla1[[#This Row],[EMPLEADO]],IS[[NÓMINA]:[INGENIERO]],2,0),"OTROS")</f>
        <v>OTROS</v>
      </c>
    </row>
    <row r="2848" spans="1:43" x14ac:dyDescent="0.25">
      <c r="A2848" t="s">
        <v>7477</v>
      </c>
      <c r="B2848">
        <v>1</v>
      </c>
      <c r="C2848" t="s">
        <v>8910</v>
      </c>
      <c r="D2848" t="s">
        <v>38</v>
      </c>
      <c r="E2848" t="s">
        <v>85</v>
      </c>
      <c r="F2848" t="s">
        <v>8911</v>
      </c>
      <c r="G2848" s="17" t="s">
        <v>7993</v>
      </c>
      <c r="H2848" t="s">
        <v>58</v>
      </c>
      <c r="I2848" t="s">
        <v>43</v>
      </c>
      <c r="J2848" t="s">
        <v>8</v>
      </c>
      <c r="K2848" t="s">
        <v>370</v>
      </c>
      <c r="L2848" t="s">
        <v>6576</v>
      </c>
      <c r="M2848" t="s">
        <v>736</v>
      </c>
      <c r="N2848">
        <v>0</v>
      </c>
      <c r="O2848" t="s">
        <v>47</v>
      </c>
      <c r="P2848">
        <v>9</v>
      </c>
      <c r="Q2848" t="s">
        <v>194</v>
      </c>
      <c r="R2848" t="s">
        <v>49</v>
      </c>
      <c r="S2848" t="s">
        <v>50</v>
      </c>
      <c r="T2848" t="s">
        <v>51</v>
      </c>
      <c r="U2848" t="s">
        <v>444</v>
      </c>
      <c r="V2848">
        <v>0</v>
      </c>
      <c r="W2848" s="1">
        <v>0</v>
      </c>
      <c r="X2848">
        <v>1</v>
      </c>
      <c r="Y2848">
        <v>3.72</v>
      </c>
      <c r="Z2848">
        <v>5</v>
      </c>
      <c r="AA2848">
        <v>0.74399999999999999</v>
      </c>
      <c r="AB2848" s="2">
        <v>0</v>
      </c>
      <c r="AC2848" s="1">
        <v>0</v>
      </c>
      <c r="AD2848" s="7">
        <v>43538</v>
      </c>
      <c r="AE2848" s="7">
        <v>43538</v>
      </c>
      <c r="AF2848">
        <v>0</v>
      </c>
      <c r="AG2848" t="s">
        <v>53</v>
      </c>
      <c r="AH2848" s="2">
        <v>0</v>
      </c>
      <c r="AI2848" s="1">
        <v>0</v>
      </c>
      <c r="AJ2848" s="1">
        <v>0</v>
      </c>
      <c r="AK2848" s="60" t="str">
        <f>+IF(Tabla1[[#This Row],[REQUEST_TY]]="SR MANTENIMIENTO CORRECTIVO", "EMERGENCIA", "OTROS")</f>
        <v>EMERGENCIA</v>
      </c>
      <c r="AL2848" s="6" t="str">
        <f>+_xlfn.IFS(Tabla1[[#This Row],[Veces obj]]&lt;=1,"0-1",Tabla1[[#This Row],[Veces obj]]&lt;=2,"1-2",Tabla1[[#This Row],[Veces obj]]&lt;=3,"2-3",TRUE,"&gt;3")</f>
        <v>0-1</v>
      </c>
      <c r="AM2848" s="60" t="str">
        <f>+_xlfn.IFS(MONTH(Tabla1[[#This Row],[MES]])&lt;=3,"Q1",MONTH(Tabla1[[#This Row],[MES]])&lt;=6,"Q2",MONTH(Tabla1[[#This Row],[MES]])&lt;=9,"Q3",TRUE,"Q4")</f>
        <v>Q1</v>
      </c>
      <c r="AN2848" s="15" t="str">
        <f>+IFERROR(VLOOKUP(Tabla1[[#This Row],[CUENTA]],CTAS[],2,0),"OTROS")</f>
        <v>OTROS</v>
      </c>
      <c r="AP2848" s="15" t="str">
        <f>+IFERROR(VLOOKUP(Tabla1[[#This Row],[EMPLEADO]],IS[],3,0),"OTROS")</f>
        <v>OTROS</v>
      </c>
      <c r="AQ2848" s="15" t="str">
        <f>+IFERROR(VLOOKUP(Tabla1[[#This Row],[EMPLEADO]],IS[[NÓMINA]:[INGENIERO]],2,0),"OTROS")</f>
        <v>OTROS</v>
      </c>
    </row>
    <row r="2849" spans="1:43" x14ac:dyDescent="0.25">
      <c r="A2849" t="s">
        <v>7477</v>
      </c>
      <c r="B2849">
        <v>1</v>
      </c>
      <c r="C2849" t="s">
        <v>8912</v>
      </c>
      <c r="D2849" t="s">
        <v>38</v>
      </c>
      <c r="E2849" t="s">
        <v>113</v>
      </c>
      <c r="F2849" t="s">
        <v>8913</v>
      </c>
      <c r="G2849" s="17" t="s">
        <v>5996</v>
      </c>
      <c r="H2849" t="s">
        <v>204</v>
      </c>
      <c r="I2849" t="s">
        <v>43</v>
      </c>
      <c r="J2849" t="s">
        <v>8</v>
      </c>
      <c r="K2849" t="s">
        <v>125</v>
      </c>
      <c r="L2849" t="s">
        <v>5997</v>
      </c>
      <c r="M2849" t="s">
        <v>206</v>
      </c>
      <c r="N2849">
        <v>0</v>
      </c>
      <c r="O2849" t="s">
        <v>47</v>
      </c>
      <c r="P2849">
        <v>29</v>
      </c>
      <c r="Q2849" t="s">
        <v>62</v>
      </c>
      <c r="R2849" t="s">
        <v>49</v>
      </c>
      <c r="S2849" t="s">
        <v>50</v>
      </c>
      <c r="T2849" t="s">
        <v>208</v>
      </c>
      <c r="U2849" t="s">
        <v>154</v>
      </c>
      <c r="V2849">
        <v>0.6</v>
      </c>
      <c r="W2849" s="1">
        <v>429.00000000000006</v>
      </c>
      <c r="X2849">
        <v>1</v>
      </c>
      <c r="Y2849">
        <v>2.08</v>
      </c>
      <c r="Z2849">
        <v>9</v>
      </c>
      <c r="AA2849">
        <v>0.23111111111111113</v>
      </c>
      <c r="AB2849" s="2">
        <v>0</v>
      </c>
      <c r="AC2849" s="1">
        <v>0</v>
      </c>
      <c r="AD2849" s="7">
        <v>43538</v>
      </c>
      <c r="AE2849" s="7">
        <v>43539</v>
      </c>
      <c r="AF2849">
        <v>1</v>
      </c>
      <c r="AG2849" t="s">
        <v>53</v>
      </c>
      <c r="AH2849" s="2">
        <v>0</v>
      </c>
      <c r="AI2849" s="1">
        <v>0</v>
      </c>
      <c r="AJ2849" s="1">
        <v>0</v>
      </c>
      <c r="AK2849" s="60" t="str">
        <f>+IF(Tabla1[[#This Row],[REQUEST_TY]]="SR MANTENIMIENTO CORRECTIVO", "EMERGENCIA", "OTROS")</f>
        <v>EMERGENCIA</v>
      </c>
      <c r="AL2849" s="6" t="str">
        <f>+_xlfn.IFS(Tabla1[[#This Row],[Veces obj]]&lt;=1,"0-1",Tabla1[[#This Row],[Veces obj]]&lt;=2,"1-2",Tabla1[[#This Row],[Veces obj]]&lt;=3,"2-3",TRUE,"&gt;3")</f>
        <v>0-1</v>
      </c>
      <c r="AM2849" s="60" t="str">
        <f>+_xlfn.IFS(MONTH(Tabla1[[#This Row],[MES]])&lt;=3,"Q1",MONTH(Tabla1[[#This Row],[MES]])&lt;=6,"Q2",MONTH(Tabla1[[#This Row],[MES]])&lt;=9,"Q3",TRUE,"Q4")</f>
        <v>Q1</v>
      </c>
      <c r="AN2849" s="15" t="str">
        <f>+IFERROR(VLOOKUP(Tabla1[[#This Row],[CUENTA]],CTAS[],2,0),"OTROS")</f>
        <v>OTROS</v>
      </c>
      <c r="AP2849" s="15" t="str">
        <f>+IFERROR(VLOOKUP(Tabla1[[#This Row],[EMPLEADO]],IS[],3,0),"OTROS")</f>
        <v>OTROS</v>
      </c>
      <c r="AQ2849" s="15" t="str">
        <f>+IFERROR(VLOOKUP(Tabla1[[#This Row],[EMPLEADO]],IS[[NÓMINA]:[INGENIERO]],2,0),"OTROS")</f>
        <v>OTROS</v>
      </c>
    </row>
    <row r="2850" spans="1:43" x14ac:dyDescent="0.25">
      <c r="A2850" t="s">
        <v>7477</v>
      </c>
      <c r="B2850">
        <v>1</v>
      </c>
      <c r="C2850" t="s">
        <v>8914</v>
      </c>
      <c r="D2850" t="s">
        <v>38</v>
      </c>
      <c r="E2850" t="s">
        <v>613</v>
      </c>
      <c r="F2850" t="s">
        <v>8915</v>
      </c>
      <c r="G2850" s="17" t="s">
        <v>5751</v>
      </c>
      <c r="H2850" t="s">
        <v>308</v>
      </c>
      <c r="I2850" t="s">
        <v>43</v>
      </c>
      <c r="J2850" t="s">
        <v>8</v>
      </c>
      <c r="K2850" t="s">
        <v>549</v>
      </c>
      <c r="L2850" t="s">
        <v>550</v>
      </c>
      <c r="M2850" t="s">
        <v>46</v>
      </c>
      <c r="N2850">
        <v>0</v>
      </c>
      <c r="O2850" t="s">
        <v>47</v>
      </c>
      <c r="P2850">
        <v>30</v>
      </c>
      <c r="Q2850" t="s">
        <v>62</v>
      </c>
      <c r="R2850" t="s">
        <v>235</v>
      </c>
      <c r="S2850" t="s">
        <v>50</v>
      </c>
      <c r="T2850" t="s">
        <v>51</v>
      </c>
      <c r="U2850" t="s">
        <v>154</v>
      </c>
      <c r="V2850">
        <v>0.6</v>
      </c>
      <c r="W2850" s="1">
        <v>429.00000000000006</v>
      </c>
      <c r="X2850">
        <v>1</v>
      </c>
      <c r="Y2850">
        <v>0.62</v>
      </c>
      <c r="Z2850">
        <v>5</v>
      </c>
      <c r="AA2850">
        <v>0.124</v>
      </c>
      <c r="AB2850" s="2">
        <v>0</v>
      </c>
      <c r="AC2850" s="1">
        <v>0</v>
      </c>
      <c r="AD2850" s="7">
        <v>43539</v>
      </c>
      <c r="AE2850" s="7">
        <v>43539</v>
      </c>
      <c r="AF2850">
        <v>0</v>
      </c>
      <c r="AG2850" t="s">
        <v>53</v>
      </c>
      <c r="AH2850" s="2">
        <v>0</v>
      </c>
      <c r="AI2850" s="1">
        <v>0</v>
      </c>
      <c r="AJ2850" s="1">
        <v>0</v>
      </c>
      <c r="AK2850" s="60" t="str">
        <f>+IF(Tabla1[[#This Row],[REQUEST_TY]]="SR MANTENIMIENTO CORRECTIVO", "EMERGENCIA", "OTROS")</f>
        <v>EMERGENCIA</v>
      </c>
      <c r="AL2850" s="6" t="str">
        <f>+_xlfn.IFS(Tabla1[[#This Row],[Veces obj]]&lt;=1,"0-1",Tabla1[[#This Row],[Veces obj]]&lt;=2,"1-2",Tabla1[[#This Row],[Veces obj]]&lt;=3,"2-3",TRUE,"&gt;3")</f>
        <v>0-1</v>
      </c>
      <c r="AM2850" s="60" t="str">
        <f>+_xlfn.IFS(MONTH(Tabla1[[#This Row],[MES]])&lt;=3,"Q1",MONTH(Tabla1[[#This Row],[MES]])&lt;=6,"Q2",MONTH(Tabla1[[#This Row],[MES]])&lt;=9,"Q3",TRUE,"Q4")</f>
        <v>Q1</v>
      </c>
      <c r="AN2850" s="15" t="str">
        <f>+IFERROR(VLOOKUP(Tabla1[[#This Row],[CUENTA]],CTAS[],2,0),"OTROS")</f>
        <v>OTROS</v>
      </c>
      <c r="AP2850" s="15" t="str">
        <f>+IFERROR(VLOOKUP(Tabla1[[#This Row],[EMPLEADO]],IS[],3,0),"OTROS")</f>
        <v>OTROS</v>
      </c>
      <c r="AQ2850" s="15" t="str">
        <f>+IFERROR(VLOOKUP(Tabla1[[#This Row],[EMPLEADO]],IS[[NÓMINA]:[INGENIERO]],2,0),"OTROS")</f>
        <v>OTROS</v>
      </c>
    </row>
    <row r="2851" spans="1:43" x14ac:dyDescent="0.25">
      <c r="A2851" t="s">
        <v>7477</v>
      </c>
      <c r="B2851">
        <v>1</v>
      </c>
      <c r="C2851" t="s">
        <v>8916</v>
      </c>
      <c r="D2851" t="s">
        <v>38</v>
      </c>
      <c r="E2851" t="s">
        <v>2723</v>
      </c>
      <c r="F2851" t="s">
        <v>8917</v>
      </c>
      <c r="G2851" s="17" t="s">
        <v>8918</v>
      </c>
      <c r="H2851" t="s">
        <v>246</v>
      </c>
      <c r="I2851" t="s">
        <v>43</v>
      </c>
      <c r="J2851" t="s">
        <v>8</v>
      </c>
      <c r="K2851" t="s">
        <v>8919</v>
      </c>
      <c r="L2851" t="s">
        <v>8920</v>
      </c>
      <c r="M2851" t="s">
        <v>714</v>
      </c>
      <c r="N2851">
        <v>0</v>
      </c>
      <c r="O2851" t="s">
        <v>105</v>
      </c>
      <c r="P2851">
        <v>127</v>
      </c>
      <c r="Q2851" t="s">
        <v>48</v>
      </c>
      <c r="R2851" t="s">
        <v>242</v>
      </c>
      <c r="S2851" t="s">
        <v>64</v>
      </c>
      <c r="T2851" t="s">
        <v>51</v>
      </c>
      <c r="U2851" t="s">
        <v>96</v>
      </c>
      <c r="V2851">
        <v>1.1000000000000001</v>
      </c>
      <c r="W2851" s="1">
        <v>720.50000000000011</v>
      </c>
      <c r="X2851">
        <v>1</v>
      </c>
      <c r="Y2851">
        <v>2.52</v>
      </c>
      <c r="Z2851">
        <v>5</v>
      </c>
      <c r="AA2851">
        <v>0.504</v>
      </c>
      <c r="AB2851" s="2">
        <v>0</v>
      </c>
      <c r="AC2851" s="1">
        <v>0</v>
      </c>
      <c r="AD2851" s="7">
        <v>43538</v>
      </c>
      <c r="AE2851" s="7">
        <v>43539</v>
      </c>
      <c r="AF2851">
        <v>1</v>
      </c>
      <c r="AG2851" t="s">
        <v>53</v>
      </c>
      <c r="AH2851" s="2">
        <v>0</v>
      </c>
      <c r="AI2851" s="1">
        <v>0</v>
      </c>
      <c r="AJ2851" s="1">
        <v>0</v>
      </c>
      <c r="AK2851" s="60" t="str">
        <f>+IF(Tabla1[[#This Row],[REQUEST_TY]]="SR MANTENIMIENTO CORRECTIVO", "EMERGENCIA", "OTROS")</f>
        <v>EMERGENCIA</v>
      </c>
      <c r="AL2851" s="6" t="str">
        <f>+_xlfn.IFS(Tabla1[[#This Row],[Veces obj]]&lt;=1,"0-1",Tabla1[[#This Row],[Veces obj]]&lt;=2,"1-2",Tabla1[[#This Row],[Veces obj]]&lt;=3,"2-3",TRUE,"&gt;3")</f>
        <v>0-1</v>
      </c>
      <c r="AM2851" s="60" t="str">
        <f>+_xlfn.IFS(MONTH(Tabla1[[#This Row],[MES]])&lt;=3,"Q1",MONTH(Tabla1[[#This Row],[MES]])&lt;=6,"Q2",MONTH(Tabla1[[#This Row],[MES]])&lt;=9,"Q3",TRUE,"Q4")</f>
        <v>Q1</v>
      </c>
      <c r="AN2851" s="15" t="str">
        <f>+IFERROR(VLOOKUP(Tabla1[[#This Row],[CUENTA]],CTAS[],2,0),"OTROS")</f>
        <v>OTROS</v>
      </c>
      <c r="AP2851" s="15" t="str">
        <f>+IFERROR(VLOOKUP(Tabla1[[#This Row],[EMPLEADO]],IS[],3,0),"OTROS")</f>
        <v>OTROS</v>
      </c>
      <c r="AQ2851" s="15" t="str">
        <f>+IFERROR(VLOOKUP(Tabla1[[#This Row],[EMPLEADO]],IS[[NÓMINA]:[INGENIERO]],2,0),"OTROS")</f>
        <v>OTROS</v>
      </c>
    </row>
    <row r="2852" spans="1:43" x14ac:dyDescent="0.25">
      <c r="A2852" t="s">
        <v>7477</v>
      </c>
      <c r="B2852">
        <v>1</v>
      </c>
      <c r="C2852" t="s">
        <v>8921</v>
      </c>
      <c r="D2852" t="s">
        <v>38</v>
      </c>
      <c r="E2852" t="s">
        <v>39</v>
      </c>
      <c r="F2852" t="s">
        <v>8922</v>
      </c>
      <c r="G2852" s="17" t="s">
        <v>8923</v>
      </c>
      <c r="H2852" t="s">
        <v>384</v>
      </c>
      <c r="I2852" t="s">
        <v>43</v>
      </c>
      <c r="J2852" t="s">
        <v>8</v>
      </c>
      <c r="K2852" t="s">
        <v>117</v>
      </c>
      <c r="L2852" t="s">
        <v>3702</v>
      </c>
      <c r="M2852" t="s">
        <v>3703</v>
      </c>
      <c r="N2852">
        <v>0</v>
      </c>
      <c r="O2852" t="s">
        <v>47</v>
      </c>
      <c r="P2852">
        <v>532</v>
      </c>
      <c r="Q2852" t="s">
        <v>48</v>
      </c>
      <c r="R2852" t="s">
        <v>49</v>
      </c>
      <c r="S2852" t="s">
        <v>50</v>
      </c>
      <c r="T2852" t="s">
        <v>208</v>
      </c>
      <c r="U2852" t="s">
        <v>52</v>
      </c>
      <c r="V2852">
        <v>1.05</v>
      </c>
      <c r="W2852" s="1">
        <v>750.75000000000011</v>
      </c>
      <c r="X2852">
        <v>1</v>
      </c>
      <c r="Y2852">
        <v>4.68</v>
      </c>
      <c r="Z2852">
        <v>9</v>
      </c>
      <c r="AA2852">
        <v>0.52</v>
      </c>
      <c r="AB2852" s="2">
        <v>0</v>
      </c>
      <c r="AC2852" s="1">
        <v>0</v>
      </c>
      <c r="AD2852" s="7">
        <v>43539</v>
      </c>
      <c r="AE2852" s="7">
        <v>43539</v>
      </c>
      <c r="AF2852">
        <v>0</v>
      </c>
      <c r="AG2852" t="s">
        <v>53</v>
      </c>
      <c r="AH2852" s="2">
        <v>0</v>
      </c>
      <c r="AI2852" s="1">
        <v>0</v>
      </c>
      <c r="AJ2852" s="1">
        <v>0</v>
      </c>
      <c r="AK2852" s="60" t="str">
        <f>+IF(Tabla1[[#This Row],[REQUEST_TY]]="SR MANTENIMIENTO CORRECTIVO", "EMERGENCIA", "OTROS")</f>
        <v>EMERGENCIA</v>
      </c>
      <c r="AL2852" s="6" t="str">
        <f>+_xlfn.IFS(Tabla1[[#This Row],[Veces obj]]&lt;=1,"0-1",Tabla1[[#This Row],[Veces obj]]&lt;=2,"1-2",Tabla1[[#This Row],[Veces obj]]&lt;=3,"2-3",TRUE,"&gt;3")</f>
        <v>0-1</v>
      </c>
      <c r="AM2852" s="60" t="str">
        <f>+_xlfn.IFS(MONTH(Tabla1[[#This Row],[MES]])&lt;=3,"Q1",MONTH(Tabla1[[#This Row],[MES]])&lt;=6,"Q2",MONTH(Tabla1[[#This Row],[MES]])&lt;=9,"Q3",TRUE,"Q4")</f>
        <v>Q1</v>
      </c>
      <c r="AN2852" s="15" t="str">
        <f>+IFERROR(VLOOKUP(Tabla1[[#This Row],[CUENTA]],CTAS[],2,0),"OTROS")</f>
        <v>OTROS</v>
      </c>
      <c r="AP2852" s="15" t="str">
        <f>+IFERROR(VLOOKUP(Tabla1[[#This Row],[EMPLEADO]],IS[],3,0),"OTROS")</f>
        <v>OTROS</v>
      </c>
      <c r="AQ2852" s="15" t="str">
        <f>+IFERROR(VLOOKUP(Tabla1[[#This Row],[EMPLEADO]],IS[[NÓMINA]:[INGENIERO]],2,0),"OTROS")</f>
        <v>OTROS</v>
      </c>
    </row>
    <row r="2853" spans="1:43" x14ac:dyDescent="0.25">
      <c r="A2853" t="s">
        <v>7477</v>
      </c>
      <c r="B2853">
        <v>1</v>
      </c>
      <c r="C2853" t="s">
        <v>8924</v>
      </c>
      <c r="D2853" t="s">
        <v>38</v>
      </c>
      <c r="E2853" t="s">
        <v>2380</v>
      </c>
      <c r="F2853" t="s">
        <v>8925</v>
      </c>
      <c r="G2853" s="17" t="s">
        <v>2382</v>
      </c>
      <c r="H2853" t="s">
        <v>592</v>
      </c>
      <c r="I2853" t="s">
        <v>43</v>
      </c>
      <c r="J2853" t="s">
        <v>8</v>
      </c>
      <c r="K2853" t="s">
        <v>438</v>
      </c>
      <c r="L2853" t="s">
        <v>2383</v>
      </c>
      <c r="M2853" t="s">
        <v>165</v>
      </c>
      <c r="N2853">
        <v>0</v>
      </c>
      <c r="O2853" t="s">
        <v>47</v>
      </c>
      <c r="P2853">
        <v>6</v>
      </c>
      <c r="Q2853" t="s">
        <v>207</v>
      </c>
      <c r="R2853" t="s">
        <v>223</v>
      </c>
      <c r="S2853" t="s">
        <v>139</v>
      </c>
      <c r="T2853" t="s">
        <v>51</v>
      </c>
      <c r="U2853" t="s">
        <v>879</v>
      </c>
      <c r="V2853">
        <v>0.6</v>
      </c>
      <c r="W2853" s="1">
        <v>943.80000000000007</v>
      </c>
      <c r="X2853">
        <v>1</v>
      </c>
      <c r="Y2853">
        <v>0.12</v>
      </c>
      <c r="Z2853">
        <v>4</v>
      </c>
      <c r="AA2853">
        <v>0.03</v>
      </c>
      <c r="AB2853" s="2">
        <v>0</v>
      </c>
      <c r="AC2853" s="1">
        <v>0</v>
      </c>
      <c r="AD2853" s="7">
        <v>43538</v>
      </c>
      <c r="AE2853" s="7">
        <v>43539</v>
      </c>
      <c r="AF2853">
        <v>1</v>
      </c>
      <c r="AG2853" t="s">
        <v>53</v>
      </c>
      <c r="AH2853" s="2">
        <v>0</v>
      </c>
      <c r="AI2853" s="1">
        <v>0</v>
      </c>
      <c r="AJ2853" s="1">
        <v>0</v>
      </c>
      <c r="AK2853" s="60" t="str">
        <f>+IF(Tabla1[[#This Row],[REQUEST_TY]]="SR MANTENIMIENTO CORRECTIVO", "EMERGENCIA", "OTROS")</f>
        <v>EMERGENCIA</v>
      </c>
      <c r="AL2853" s="6" t="str">
        <f>+_xlfn.IFS(Tabla1[[#This Row],[Veces obj]]&lt;=1,"0-1",Tabla1[[#This Row],[Veces obj]]&lt;=2,"1-2",Tabla1[[#This Row],[Veces obj]]&lt;=3,"2-3",TRUE,"&gt;3")</f>
        <v>0-1</v>
      </c>
      <c r="AM2853" s="60" t="str">
        <f>+_xlfn.IFS(MONTH(Tabla1[[#This Row],[MES]])&lt;=3,"Q1",MONTH(Tabla1[[#This Row],[MES]])&lt;=6,"Q2",MONTH(Tabla1[[#This Row],[MES]])&lt;=9,"Q3",TRUE,"Q4")</f>
        <v>Q1</v>
      </c>
      <c r="AN2853" s="15" t="str">
        <f>+IFERROR(VLOOKUP(Tabla1[[#This Row],[CUENTA]],CTAS[],2,0),"OTROS")</f>
        <v>OTROS</v>
      </c>
      <c r="AP2853" s="15" t="str">
        <f>+IFERROR(VLOOKUP(Tabla1[[#This Row],[EMPLEADO]],IS[],3,0),"OTROS")</f>
        <v>CHIHUAHUA</v>
      </c>
      <c r="AQ2853" s="15" t="str">
        <f>+IFERROR(VLOOKUP(Tabla1[[#This Row],[EMPLEADO]],IS[[NÓMINA]:[INGENIERO]],2,0),"OTROS")</f>
        <v>VICTOR MENDEZ</v>
      </c>
    </row>
    <row r="2854" spans="1:43" x14ac:dyDescent="0.25">
      <c r="A2854" t="s">
        <v>7477</v>
      </c>
      <c r="B2854">
        <v>1</v>
      </c>
      <c r="C2854" t="s">
        <v>8926</v>
      </c>
      <c r="D2854" t="s">
        <v>38</v>
      </c>
      <c r="E2854" t="s">
        <v>8927</v>
      </c>
      <c r="F2854" t="s">
        <v>8928</v>
      </c>
      <c r="G2854" s="17" t="s">
        <v>8929</v>
      </c>
      <c r="H2854" t="s">
        <v>1572</v>
      </c>
      <c r="I2854" t="s">
        <v>43</v>
      </c>
      <c r="J2854" t="s">
        <v>8</v>
      </c>
      <c r="K2854" t="s">
        <v>1434</v>
      </c>
      <c r="L2854" t="s">
        <v>2169</v>
      </c>
      <c r="M2854" t="s">
        <v>1436</v>
      </c>
      <c r="N2854">
        <v>0</v>
      </c>
      <c r="O2854" t="s">
        <v>47</v>
      </c>
      <c r="P2854">
        <v>171</v>
      </c>
      <c r="Q2854" t="s">
        <v>48</v>
      </c>
      <c r="R2854" t="s">
        <v>235</v>
      </c>
      <c r="S2854" t="s">
        <v>50</v>
      </c>
      <c r="T2854" t="s">
        <v>51</v>
      </c>
      <c r="U2854" t="s">
        <v>52</v>
      </c>
      <c r="V2854">
        <v>1.05</v>
      </c>
      <c r="W2854" s="1">
        <v>750.75000000000011</v>
      </c>
      <c r="X2854">
        <v>1</v>
      </c>
      <c r="Y2854">
        <v>1.3</v>
      </c>
      <c r="Z2854">
        <v>5</v>
      </c>
      <c r="AA2854">
        <v>0.26</v>
      </c>
      <c r="AB2854" s="2">
        <v>0</v>
      </c>
      <c r="AC2854" s="1">
        <v>0</v>
      </c>
      <c r="AD2854" s="7">
        <v>43538</v>
      </c>
      <c r="AE2854" s="7">
        <v>43539</v>
      </c>
      <c r="AF2854">
        <v>1</v>
      </c>
      <c r="AG2854" t="s">
        <v>53</v>
      </c>
      <c r="AH2854" s="2">
        <v>0</v>
      </c>
      <c r="AI2854" s="1">
        <v>0</v>
      </c>
      <c r="AJ2854" s="1">
        <v>0</v>
      </c>
      <c r="AK2854" s="60" t="str">
        <f>+IF(Tabla1[[#This Row],[REQUEST_TY]]="SR MANTENIMIENTO CORRECTIVO", "EMERGENCIA", "OTROS")</f>
        <v>EMERGENCIA</v>
      </c>
      <c r="AL2854" s="6" t="str">
        <f>+_xlfn.IFS(Tabla1[[#This Row],[Veces obj]]&lt;=1,"0-1",Tabla1[[#This Row],[Veces obj]]&lt;=2,"1-2",Tabla1[[#This Row],[Veces obj]]&lt;=3,"2-3",TRUE,"&gt;3")</f>
        <v>0-1</v>
      </c>
      <c r="AM2854" s="60" t="str">
        <f>+_xlfn.IFS(MONTH(Tabla1[[#This Row],[MES]])&lt;=3,"Q1",MONTH(Tabla1[[#This Row],[MES]])&lt;=6,"Q2",MONTH(Tabla1[[#This Row],[MES]])&lt;=9,"Q3",TRUE,"Q4")</f>
        <v>Q1</v>
      </c>
      <c r="AN2854" s="15" t="str">
        <f>+IFERROR(VLOOKUP(Tabla1[[#This Row],[CUENTA]],CTAS[],2,0),"OTROS")</f>
        <v>OTROS</v>
      </c>
      <c r="AP2854" s="15" t="str">
        <f>+IFERROR(VLOOKUP(Tabla1[[#This Row],[EMPLEADO]],IS[],3,0),"OTROS")</f>
        <v>OTROS</v>
      </c>
      <c r="AQ2854" s="15" t="str">
        <f>+IFERROR(VLOOKUP(Tabla1[[#This Row],[EMPLEADO]],IS[[NÓMINA]:[INGENIERO]],2,0),"OTROS")</f>
        <v>OTROS</v>
      </c>
    </row>
    <row r="2855" spans="1:43" x14ac:dyDescent="0.25">
      <c r="A2855" t="s">
        <v>7477</v>
      </c>
      <c r="B2855">
        <v>1</v>
      </c>
      <c r="C2855" t="s">
        <v>8930</v>
      </c>
      <c r="D2855" t="s">
        <v>38</v>
      </c>
      <c r="E2855" t="s">
        <v>562</v>
      </c>
      <c r="F2855" t="s">
        <v>8931</v>
      </c>
      <c r="G2855" s="17" t="s">
        <v>1095</v>
      </c>
      <c r="H2855" t="s">
        <v>592</v>
      </c>
      <c r="I2855" t="s">
        <v>43</v>
      </c>
      <c r="J2855" t="s">
        <v>8</v>
      </c>
      <c r="K2855" t="s">
        <v>144</v>
      </c>
      <c r="L2855" t="s">
        <v>145</v>
      </c>
      <c r="M2855" t="s">
        <v>119</v>
      </c>
      <c r="N2855">
        <v>0</v>
      </c>
      <c r="O2855" t="s">
        <v>47</v>
      </c>
      <c r="P2855">
        <v>31</v>
      </c>
      <c r="Q2855" t="s">
        <v>82</v>
      </c>
      <c r="R2855" t="s">
        <v>63</v>
      </c>
      <c r="S2855" t="s">
        <v>64</v>
      </c>
      <c r="T2855" t="s">
        <v>51</v>
      </c>
      <c r="U2855" t="s">
        <v>83</v>
      </c>
      <c r="V2855">
        <v>1.05</v>
      </c>
      <c r="W2855" s="1">
        <v>1433.25</v>
      </c>
      <c r="X2855">
        <v>1</v>
      </c>
      <c r="Y2855">
        <v>1.1100000000000001</v>
      </c>
      <c r="Z2855">
        <v>5</v>
      </c>
      <c r="AA2855">
        <v>0.22200000000000003</v>
      </c>
      <c r="AB2855" s="2">
        <v>0</v>
      </c>
      <c r="AC2855" s="1">
        <v>0</v>
      </c>
      <c r="AD2855" s="7">
        <v>43538</v>
      </c>
      <c r="AE2855" s="7">
        <v>43539</v>
      </c>
      <c r="AF2855">
        <v>1</v>
      </c>
      <c r="AG2855" t="s">
        <v>53</v>
      </c>
      <c r="AH2855" s="2">
        <v>0</v>
      </c>
      <c r="AI2855" s="1">
        <v>0</v>
      </c>
      <c r="AJ2855" s="1">
        <v>0</v>
      </c>
      <c r="AK2855" s="60" t="str">
        <f>+IF(Tabla1[[#This Row],[REQUEST_TY]]="SR MANTENIMIENTO CORRECTIVO", "EMERGENCIA", "OTROS")</f>
        <v>EMERGENCIA</v>
      </c>
      <c r="AL2855" s="6" t="str">
        <f>+_xlfn.IFS(Tabla1[[#This Row],[Veces obj]]&lt;=1,"0-1",Tabla1[[#This Row],[Veces obj]]&lt;=2,"1-2",Tabla1[[#This Row],[Veces obj]]&lt;=3,"2-3",TRUE,"&gt;3")</f>
        <v>0-1</v>
      </c>
      <c r="AM2855" s="60" t="str">
        <f>+_xlfn.IFS(MONTH(Tabla1[[#This Row],[MES]])&lt;=3,"Q1",MONTH(Tabla1[[#This Row],[MES]])&lt;=6,"Q2",MONTH(Tabla1[[#This Row],[MES]])&lt;=9,"Q3",TRUE,"Q4")</f>
        <v>Q1</v>
      </c>
      <c r="AN2855" s="15" t="str">
        <f>+IFERROR(VLOOKUP(Tabla1[[#This Row],[CUENTA]],CTAS[],2,0),"OTROS")</f>
        <v>OTROS</v>
      </c>
      <c r="AP2855" s="15" t="str">
        <f>+IFERROR(VLOOKUP(Tabla1[[#This Row],[EMPLEADO]],IS[],3,0),"OTROS")</f>
        <v>CHIHUAHUA</v>
      </c>
      <c r="AQ2855" s="15" t="str">
        <f>+IFERROR(VLOOKUP(Tabla1[[#This Row],[EMPLEADO]],IS[[NÓMINA]:[INGENIERO]],2,0),"OTROS")</f>
        <v>VICTOR MENDEZ</v>
      </c>
    </row>
    <row r="2856" spans="1:43" x14ac:dyDescent="0.25">
      <c r="A2856" t="s">
        <v>7477</v>
      </c>
      <c r="B2856">
        <v>1</v>
      </c>
      <c r="C2856" t="s">
        <v>8932</v>
      </c>
      <c r="D2856" t="s">
        <v>38</v>
      </c>
      <c r="E2856" t="s">
        <v>113</v>
      </c>
      <c r="F2856" t="s">
        <v>8933</v>
      </c>
      <c r="G2856" s="17" t="s">
        <v>8934</v>
      </c>
      <c r="H2856" t="s">
        <v>163</v>
      </c>
      <c r="I2856" t="s">
        <v>43</v>
      </c>
      <c r="J2856" t="s">
        <v>8</v>
      </c>
      <c r="K2856" t="s">
        <v>448</v>
      </c>
      <c r="L2856" t="s">
        <v>449</v>
      </c>
      <c r="M2856" t="s">
        <v>165</v>
      </c>
      <c r="N2856">
        <v>0</v>
      </c>
      <c r="O2856" t="s">
        <v>47</v>
      </c>
      <c r="P2856">
        <v>246</v>
      </c>
      <c r="Q2856" t="s">
        <v>48</v>
      </c>
      <c r="R2856" t="s">
        <v>49</v>
      </c>
      <c r="S2856" t="s">
        <v>50</v>
      </c>
      <c r="T2856" t="s">
        <v>51</v>
      </c>
      <c r="U2856" t="s">
        <v>52</v>
      </c>
      <c r="V2856">
        <v>1.05</v>
      </c>
      <c r="W2856" s="1">
        <v>750.75000000000011</v>
      </c>
      <c r="X2856">
        <v>1</v>
      </c>
      <c r="Y2856">
        <v>1.5</v>
      </c>
      <c r="Z2856">
        <v>5</v>
      </c>
      <c r="AA2856">
        <v>0.3</v>
      </c>
      <c r="AB2856" s="2">
        <v>0</v>
      </c>
      <c r="AC2856" s="1">
        <v>0</v>
      </c>
      <c r="AD2856" s="7">
        <v>43538</v>
      </c>
      <c r="AE2856" s="7">
        <v>43539</v>
      </c>
      <c r="AF2856">
        <v>1</v>
      </c>
      <c r="AG2856" t="s">
        <v>53</v>
      </c>
      <c r="AH2856" s="2">
        <v>0</v>
      </c>
      <c r="AI2856" s="1">
        <v>0</v>
      </c>
      <c r="AJ2856" s="1">
        <v>0</v>
      </c>
      <c r="AK2856" s="60" t="str">
        <f>+IF(Tabla1[[#This Row],[REQUEST_TY]]="SR MANTENIMIENTO CORRECTIVO", "EMERGENCIA", "OTROS")</f>
        <v>EMERGENCIA</v>
      </c>
      <c r="AL2856" s="6" t="str">
        <f>+_xlfn.IFS(Tabla1[[#This Row],[Veces obj]]&lt;=1,"0-1",Tabla1[[#This Row],[Veces obj]]&lt;=2,"1-2",Tabla1[[#This Row],[Veces obj]]&lt;=3,"2-3",TRUE,"&gt;3")</f>
        <v>0-1</v>
      </c>
      <c r="AM2856" s="60" t="str">
        <f>+_xlfn.IFS(MONTH(Tabla1[[#This Row],[MES]])&lt;=3,"Q1",MONTH(Tabla1[[#This Row],[MES]])&lt;=6,"Q2",MONTH(Tabla1[[#This Row],[MES]])&lt;=9,"Q3",TRUE,"Q4")</f>
        <v>Q1</v>
      </c>
      <c r="AN2856" s="15" t="str">
        <f>+IFERROR(VLOOKUP(Tabla1[[#This Row],[CUENTA]],CTAS[],2,0),"OTROS")</f>
        <v>OTROS</v>
      </c>
      <c r="AP2856" s="15" t="str">
        <f>+IFERROR(VLOOKUP(Tabla1[[#This Row],[EMPLEADO]],IS[],3,0),"OTROS")</f>
        <v>CHIHUAHUA</v>
      </c>
      <c r="AQ2856" s="15" t="str">
        <f>+IFERROR(VLOOKUP(Tabla1[[#This Row],[EMPLEADO]],IS[[NÓMINA]:[INGENIERO]],2,0),"OTROS")</f>
        <v>LUIS EDUARDO MUÑOZ</v>
      </c>
    </row>
    <row r="2857" spans="1:43" x14ac:dyDescent="0.25">
      <c r="A2857" t="s">
        <v>7477</v>
      </c>
      <c r="B2857">
        <v>1</v>
      </c>
      <c r="C2857" t="s">
        <v>8935</v>
      </c>
      <c r="D2857" t="s">
        <v>3604</v>
      </c>
      <c r="E2857" t="s">
        <v>6453</v>
      </c>
      <c r="F2857" t="s">
        <v>8936</v>
      </c>
      <c r="G2857" s="17" t="s">
        <v>8937</v>
      </c>
      <c r="H2857" t="s">
        <v>58</v>
      </c>
      <c r="I2857" t="s">
        <v>43</v>
      </c>
      <c r="J2857" t="s">
        <v>8</v>
      </c>
      <c r="K2857" t="s">
        <v>2028</v>
      </c>
      <c r="L2857" t="s">
        <v>2230</v>
      </c>
      <c r="M2857" t="s">
        <v>959</v>
      </c>
      <c r="N2857">
        <v>0</v>
      </c>
      <c r="O2857" t="s">
        <v>47</v>
      </c>
      <c r="P2857" t="s">
        <v>822</v>
      </c>
      <c r="Q2857" t="s">
        <v>48</v>
      </c>
      <c r="R2857" t="s">
        <v>242</v>
      </c>
      <c r="S2857" t="s">
        <v>64</v>
      </c>
      <c r="T2857" t="s">
        <v>51</v>
      </c>
      <c r="U2857" t="s">
        <v>96</v>
      </c>
      <c r="V2857">
        <v>1</v>
      </c>
      <c r="W2857" s="1">
        <v>1365</v>
      </c>
      <c r="X2857">
        <v>0</v>
      </c>
      <c r="Y2857">
        <v>5</v>
      </c>
      <c r="Z2857">
        <v>5</v>
      </c>
      <c r="AA2857">
        <v>1</v>
      </c>
      <c r="AB2857" s="2">
        <v>0</v>
      </c>
      <c r="AC2857" s="1">
        <v>0</v>
      </c>
      <c r="AD2857" s="7">
        <v>43538</v>
      </c>
      <c r="AE2857" s="7">
        <v>43539</v>
      </c>
      <c r="AF2857">
        <v>1</v>
      </c>
      <c r="AG2857" t="s">
        <v>53</v>
      </c>
      <c r="AH2857" s="2">
        <v>0</v>
      </c>
      <c r="AI2857" s="1">
        <v>0</v>
      </c>
      <c r="AJ2857" s="1">
        <v>0</v>
      </c>
      <c r="AK2857" s="60" t="str">
        <f>+IF(Tabla1[[#This Row],[REQUEST_TY]]="SR MANTENIMIENTO CORRECTIVO", "EMERGENCIA", "OTROS")</f>
        <v>OTROS</v>
      </c>
      <c r="AL2857" s="6" t="str">
        <f>+_xlfn.IFS(Tabla1[[#This Row],[Veces obj]]&lt;=1,"0-1",Tabla1[[#This Row],[Veces obj]]&lt;=2,"1-2",Tabla1[[#This Row],[Veces obj]]&lt;=3,"2-3",TRUE,"&gt;3")</f>
        <v>0-1</v>
      </c>
      <c r="AM2857" s="60" t="str">
        <f>+_xlfn.IFS(MONTH(Tabla1[[#This Row],[MES]])&lt;=3,"Q1",MONTH(Tabla1[[#This Row],[MES]])&lt;=6,"Q2",MONTH(Tabla1[[#This Row],[MES]])&lt;=9,"Q3",TRUE,"Q4")</f>
        <v>Q1</v>
      </c>
      <c r="AN2857" s="15" t="str">
        <f>+IFERROR(VLOOKUP(Tabla1[[#This Row],[CUENTA]],CTAS[],2,0),"OTROS")</f>
        <v>OTROS</v>
      </c>
      <c r="AP2857" s="15" t="str">
        <f>+IFERROR(VLOOKUP(Tabla1[[#This Row],[EMPLEADO]],IS[],3,0),"OTROS")</f>
        <v>OTROS</v>
      </c>
      <c r="AQ2857" s="15" t="str">
        <f>+IFERROR(VLOOKUP(Tabla1[[#This Row],[EMPLEADO]],IS[[NÓMINA]:[INGENIERO]],2,0),"OTROS")</f>
        <v>OTROS</v>
      </c>
    </row>
    <row r="2858" spans="1:43" x14ac:dyDescent="0.25">
      <c r="A2858" t="s">
        <v>7477</v>
      </c>
      <c r="B2858">
        <v>1</v>
      </c>
      <c r="C2858" t="s">
        <v>8938</v>
      </c>
      <c r="D2858" t="s">
        <v>3604</v>
      </c>
      <c r="E2858" t="s">
        <v>294</v>
      </c>
      <c r="F2858" t="s">
        <v>8939</v>
      </c>
      <c r="G2858" s="17" t="s">
        <v>2229</v>
      </c>
      <c r="H2858" t="s">
        <v>58</v>
      </c>
      <c r="I2858" t="s">
        <v>43</v>
      </c>
      <c r="J2858" t="s">
        <v>8</v>
      </c>
      <c r="K2858" t="s">
        <v>2028</v>
      </c>
      <c r="L2858" t="s">
        <v>2230</v>
      </c>
      <c r="M2858" t="s">
        <v>959</v>
      </c>
      <c r="N2858">
        <v>0</v>
      </c>
      <c r="O2858" t="s">
        <v>47</v>
      </c>
      <c r="P2858" t="s">
        <v>822</v>
      </c>
      <c r="Q2858" t="s">
        <v>48</v>
      </c>
      <c r="R2858" t="s">
        <v>95</v>
      </c>
      <c r="S2858" t="s">
        <v>64</v>
      </c>
      <c r="T2858" t="s">
        <v>51</v>
      </c>
      <c r="U2858" t="s">
        <v>96</v>
      </c>
      <c r="V2858">
        <v>1</v>
      </c>
      <c r="W2858" s="1">
        <v>1365</v>
      </c>
      <c r="X2858">
        <v>0</v>
      </c>
      <c r="Y2858">
        <v>5</v>
      </c>
      <c r="Z2858">
        <v>5</v>
      </c>
      <c r="AA2858">
        <v>1</v>
      </c>
      <c r="AB2858" s="2">
        <v>0</v>
      </c>
      <c r="AC2858" s="1">
        <v>0</v>
      </c>
      <c r="AD2858" s="7">
        <v>43538</v>
      </c>
      <c r="AE2858" s="7">
        <v>43539</v>
      </c>
      <c r="AF2858">
        <v>1</v>
      </c>
      <c r="AG2858" t="s">
        <v>53</v>
      </c>
      <c r="AH2858" s="2">
        <v>0</v>
      </c>
      <c r="AI2858" s="1">
        <v>0</v>
      </c>
      <c r="AJ2858" s="1">
        <v>0</v>
      </c>
      <c r="AK2858" s="60" t="str">
        <f>+IF(Tabla1[[#This Row],[REQUEST_TY]]="SR MANTENIMIENTO CORRECTIVO", "EMERGENCIA", "OTROS")</f>
        <v>OTROS</v>
      </c>
      <c r="AL2858" s="6" t="str">
        <f>+_xlfn.IFS(Tabla1[[#This Row],[Veces obj]]&lt;=1,"0-1",Tabla1[[#This Row],[Veces obj]]&lt;=2,"1-2",Tabla1[[#This Row],[Veces obj]]&lt;=3,"2-3",TRUE,"&gt;3")</f>
        <v>0-1</v>
      </c>
      <c r="AM2858" s="60" t="str">
        <f>+_xlfn.IFS(MONTH(Tabla1[[#This Row],[MES]])&lt;=3,"Q1",MONTH(Tabla1[[#This Row],[MES]])&lt;=6,"Q2",MONTH(Tabla1[[#This Row],[MES]])&lt;=9,"Q3",TRUE,"Q4")</f>
        <v>Q1</v>
      </c>
      <c r="AN2858" s="15" t="str">
        <f>+IFERROR(VLOOKUP(Tabla1[[#This Row],[CUENTA]],CTAS[],2,0),"OTROS")</f>
        <v>OTROS</v>
      </c>
      <c r="AP2858" s="15" t="str">
        <f>+IFERROR(VLOOKUP(Tabla1[[#This Row],[EMPLEADO]],IS[],3,0),"OTROS")</f>
        <v>OTROS</v>
      </c>
      <c r="AQ2858" s="15" t="str">
        <f>+IFERROR(VLOOKUP(Tabla1[[#This Row],[EMPLEADO]],IS[[NÓMINA]:[INGENIERO]],2,0),"OTROS")</f>
        <v>OTROS</v>
      </c>
    </row>
    <row r="2859" spans="1:43" x14ac:dyDescent="0.25">
      <c r="A2859" t="s">
        <v>7477</v>
      </c>
      <c r="B2859">
        <v>1</v>
      </c>
      <c r="C2859" t="s">
        <v>8940</v>
      </c>
      <c r="D2859" t="s">
        <v>38</v>
      </c>
      <c r="E2859" t="s">
        <v>39</v>
      </c>
      <c r="F2859" t="s">
        <v>8941</v>
      </c>
      <c r="G2859" s="17" t="s">
        <v>8942</v>
      </c>
      <c r="H2859" t="s">
        <v>1052</v>
      </c>
      <c r="I2859" t="s">
        <v>43</v>
      </c>
      <c r="J2859" t="s">
        <v>8</v>
      </c>
      <c r="K2859" t="s">
        <v>2028</v>
      </c>
      <c r="L2859" t="s">
        <v>2029</v>
      </c>
      <c r="M2859" t="s">
        <v>736</v>
      </c>
      <c r="N2859">
        <v>0</v>
      </c>
      <c r="O2859" t="s">
        <v>47</v>
      </c>
      <c r="P2859">
        <v>84</v>
      </c>
      <c r="Q2859" t="s">
        <v>48</v>
      </c>
      <c r="R2859" t="s">
        <v>49</v>
      </c>
      <c r="S2859" t="s">
        <v>50</v>
      </c>
      <c r="T2859" t="s">
        <v>51</v>
      </c>
      <c r="U2859" t="s">
        <v>52</v>
      </c>
      <c r="V2859">
        <v>1.05</v>
      </c>
      <c r="W2859" s="1">
        <v>750.75000000000011</v>
      </c>
      <c r="X2859">
        <v>1</v>
      </c>
      <c r="Y2859">
        <v>2.8</v>
      </c>
      <c r="Z2859">
        <v>5</v>
      </c>
      <c r="AA2859">
        <v>0.55999999999999994</v>
      </c>
      <c r="AB2859" s="2">
        <v>0</v>
      </c>
      <c r="AC2859" s="1">
        <v>0</v>
      </c>
      <c r="AD2859" s="7">
        <v>43538</v>
      </c>
      <c r="AE2859" s="7">
        <v>43539</v>
      </c>
      <c r="AF2859">
        <v>1</v>
      </c>
      <c r="AG2859" t="s">
        <v>53</v>
      </c>
      <c r="AH2859" s="2">
        <v>0</v>
      </c>
      <c r="AI2859" s="1">
        <v>0</v>
      </c>
      <c r="AJ2859" s="1">
        <v>0</v>
      </c>
      <c r="AK2859" s="60" t="str">
        <f>+IF(Tabla1[[#This Row],[REQUEST_TY]]="SR MANTENIMIENTO CORRECTIVO", "EMERGENCIA", "OTROS")</f>
        <v>EMERGENCIA</v>
      </c>
      <c r="AL2859" s="6" t="str">
        <f>+_xlfn.IFS(Tabla1[[#This Row],[Veces obj]]&lt;=1,"0-1",Tabla1[[#This Row],[Veces obj]]&lt;=2,"1-2",Tabla1[[#This Row],[Veces obj]]&lt;=3,"2-3",TRUE,"&gt;3")</f>
        <v>0-1</v>
      </c>
      <c r="AM2859" s="60" t="str">
        <f>+_xlfn.IFS(MONTH(Tabla1[[#This Row],[MES]])&lt;=3,"Q1",MONTH(Tabla1[[#This Row],[MES]])&lt;=6,"Q2",MONTH(Tabla1[[#This Row],[MES]])&lt;=9,"Q3",TRUE,"Q4")</f>
        <v>Q1</v>
      </c>
      <c r="AN2859" s="15" t="str">
        <f>+IFERROR(VLOOKUP(Tabla1[[#This Row],[CUENTA]],CTAS[],2,0),"OTROS")</f>
        <v>OTROS</v>
      </c>
      <c r="AP2859" s="15" t="str">
        <f>+IFERROR(VLOOKUP(Tabla1[[#This Row],[EMPLEADO]],IS[],3,0),"OTROS")</f>
        <v>OTROS</v>
      </c>
      <c r="AQ2859" s="15" t="str">
        <f>+IFERROR(VLOOKUP(Tabla1[[#This Row],[EMPLEADO]],IS[[NÓMINA]:[INGENIERO]],2,0),"OTROS")</f>
        <v>OTROS</v>
      </c>
    </row>
    <row r="2860" spans="1:43" x14ac:dyDescent="0.25">
      <c r="A2860" t="s">
        <v>7477</v>
      </c>
      <c r="B2860">
        <v>1</v>
      </c>
      <c r="C2860" t="s">
        <v>8943</v>
      </c>
      <c r="D2860" t="s">
        <v>38</v>
      </c>
      <c r="E2860" t="s">
        <v>133</v>
      </c>
      <c r="F2860" t="s">
        <v>8944</v>
      </c>
      <c r="G2860" s="17" t="s">
        <v>503</v>
      </c>
      <c r="H2860" t="s">
        <v>136</v>
      </c>
      <c r="I2860" t="s">
        <v>43</v>
      </c>
      <c r="J2860" t="s">
        <v>8</v>
      </c>
      <c r="K2860" t="s">
        <v>59</v>
      </c>
      <c r="L2860" t="s">
        <v>504</v>
      </c>
      <c r="M2860" t="s">
        <v>505</v>
      </c>
      <c r="N2860">
        <v>0</v>
      </c>
      <c r="O2860" t="s">
        <v>47</v>
      </c>
      <c r="P2860">
        <v>23</v>
      </c>
      <c r="Q2860" t="s">
        <v>62</v>
      </c>
      <c r="R2860" t="s">
        <v>138</v>
      </c>
      <c r="S2860" t="s">
        <v>139</v>
      </c>
      <c r="T2860" t="s">
        <v>51</v>
      </c>
      <c r="U2860" t="s">
        <v>262</v>
      </c>
      <c r="V2860">
        <v>1.05</v>
      </c>
      <c r="W2860" s="1">
        <v>1651.6500000000003</v>
      </c>
      <c r="X2860">
        <v>1</v>
      </c>
      <c r="Y2860">
        <v>3.7</v>
      </c>
      <c r="Z2860">
        <v>4</v>
      </c>
      <c r="AA2860">
        <v>0.92500000000000004</v>
      </c>
      <c r="AB2860" s="2">
        <v>0</v>
      </c>
      <c r="AC2860" s="1">
        <v>0</v>
      </c>
      <c r="AD2860" s="7">
        <v>43539</v>
      </c>
      <c r="AE2860" s="7">
        <v>43539</v>
      </c>
      <c r="AF2860">
        <v>0</v>
      </c>
      <c r="AG2860" t="s">
        <v>53</v>
      </c>
      <c r="AH2860" s="2">
        <v>0</v>
      </c>
      <c r="AI2860" s="1">
        <v>0</v>
      </c>
      <c r="AJ2860" s="1">
        <v>0</v>
      </c>
      <c r="AK2860" s="60" t="str">
        <f>+IF(Tabla1[[#This Row],[REQUEST_TY]]="SR MANTENIMIENTO CORRECTIVO", "EMERGENCIA", "OTROS")</f>
        <v>EMERGENCIA</v>
      </c>
      <c r="AL2860" s="6" t="str">
        <f>+_xlfn.IFS(Tabla1[[#This Row],[Veces obj]]&lt;=1,"0-1",Tabla1[[#This Row],[Veces obj]]&lt;=2,"1-2",Tabla1[[#This Row],[Veces obj]]&lt;=3,"2-3",TRUE,"&gt;3")</f>
        <v>0-1</v>
      </c>
      <c r="AM2860" s="60" t="str">
        <f>+_xlfn.IFS(MONTH(Tabla1[[#This Row],[MES]])&lt;=3,"Q1",MONTH(Tabla1[[#This Row],[MES]])&lt;=6,"Q2",MONTH(Tabla1[[#This Row],[MES]])&lt;=9,"Q3",TRUE,"Q4")</f>
        <v>Q1</v>
      </c>
      <c r="AN2860" s="15" t="str">
        <f>+IFERROR(VLOOKUP(Tabla1[[#This Row],[CUENTA]],CTAS[],2,0),"OTROS")</f>
        <v>OTROS</v>
      </c>
      <c r="AP2860" s="15" t="str">
        <f>+IFERROR(VLOOKUP(Tabla1[[#This Row],[EMPLEADO]],IS[],3,0),"OTROS")</f>
        <v>OTROS</v>
      </c>
      <c r="AQ2860" s="15" t="str">
        <f>+IFERROR(VLOOKUP(Tabla1[[#This Row],[EMPLEADO]],IS[[NÓMINA]:[INGENIERO]],2,0),"OTROS")</f>
        <v>OTROS</v>
      </c>
    </row>
    <row r="2861" spans="1:43" x14ac:dyDescent="0.25">
      <c r="A2861" t="s">
        <v>7477</v>
      </c>
      <c r="B2861">
        <v>1</v>
      </c>
      <c r="C2861" t="s">
        <v>8945</v>
      </c>
      <c r="D2861" t="s">
        <v>38</v>
      </c>
      <c r="E2861" t="s">
        <v>133</v>
      </c>
      <c r="F2861" t="s">
        <v>8946</v>
      </c>
      <c r="G2861" s="17" t="s">
        <v>8318</v>
      </c>
      <c r="H2861" t="s">
        <v>213</v>
      </c>
      <c r="I2861" t="s">
        <v>43</v>
      </c>
      <c r="J2861" t="s">
        <v>8</v>
      </c>
      <c r="K2861" t="s">
        <v>59</v>
      </c>
      <c r="L2861" t="s">
        <v>1807</v>
      </c>
      <c r="M2861" t="s">
        <v>1808</v>
      </c>
      <c r="N2861">
        <v>0</v>
      </c>
      <c r="O2861" t="s">
        <v>47</v>
      </c>
      <c r="P2861">
        <v>7</v>
      </c>
      <c r="Q2861" t="s">
        <v>194</v>
      </c>
      <c r="R2861" t="s">
        <v>138</v>
      </c>
      <c r="S2861" t="s">
        <v>139</v>
      </c>
      <c r="T2861" t="s">
        <v>51</v>
      </c>
      <c r="U2861" t="s">
        <v>224</v>
      </c>
      <c r="V2861">
        <v>0.8</v>
      </c>
      <c r="W2861" s="1">
        <v>1258.4000000000003</v>
      </c>
      <c r="X2861">
        <v>1</v>
      </c>
      <c r="Y2861">
        <v>1.1599999999999999</v>
      </c>
      <c r="Z2861">
        <v>4</v>
      </c>
      <c r="AA2861">
        <v>0.28999999999999998</v>
      </c>
      <c r="AB2861" s="2">
        <v>0</v>
      </c>
      <c r="AC2861" s="1">
        <v>0</v>
      </c>
      <c r="AD2861" s="7">
        <v>43539</v>
      </c>
      <c r="AE2861" s="7">
        <v>43539</v>
      </c>
      <c r="AF2861">
        <v>0</v>
      </c>
      <c r="AG2861" t="s">
        <v>53</v>
      </c>
      <c r="AH2861" s="2">
        <v>0</v>
      </c>
      <c r="AI2861" s="1">
        <v>0</v>
      </c>
      <c r="AJ2861" s="1">
        <v>0</v>
      </c>
      <c r="AK2861" s="60" t="str">
        <f>+IF(Tabla1[[#This Row],[REQUEST_TY]]="SR MANTENIMIENTO CORRECTIVO", "EMERGENCIA", "OTROS")</f>
        <v>EMERGENCIA</v>
      </c>
      <c r="AL2861" s="6" t="str">
        <f>+_xlfn.IFS(Tabla1[[#This Row],[Veces obj]]&lt;=1,"0-1",Tabla1[[#This Row],[Veces obj]]&lt;=2,"1-2",Tabla1[[#This Row],[Veces obj]]&lt;=3,"2-3",TRUE,"&gt;3")</f>
        <v>0-1</v>
      </c>
      <c r="AM2861" s="60" t="str">
        <f>+_xlfn.IFS(MONTH(Tabla1[[#This Row],[MES]])&lt;=3,"Q1",MONTH(Tabla1[[#This Row],[MES]])&lt;=6,"Q2",MONTH(Tabla1[[#This Row],[MES]])&lt;=9,"Q3",TRUE,"Q4")</f>
        <v>Q1</v>
      </c>
      <c r="AN2861" s="15" t="str">
        <f>+IFERROR(VLOOKUP(Tabla1[[#This Row],[CUENTA]],CTAS[],2,0),"OTROS")</f>
        <v>OTROS</v>
      </c>
      <c r="AP2861" s="15" t="str">
        <f>+IFERROR(VLOOKUP(Tabla1[[#This Row],[EMPLEADO]],IS[],3,0),"OTROS")</f>
        <v>OTROS</v>
      </c>
      <c r="AQ2861" s="15" t="str">
        <f>+IFERROR(VLOOKUP(Tabla1[[#This Row],[EMPLEADO]],IS[[NÓMINA]:[INGENIERO]],2,0),"OTROS")</f>
        <v>OTROS</v>
      </c>
    </row>
    <row r="2862" spans="1:43" x14ac:dyDescent="0.25">
      <c r="A2862" t="s">
        <v>7477</v>
      </c>
      <c r="B2862">
        <v>1</v>
      </c>
      <c r="C2862" t="s">
        <v>8947</v>
      </c>
      <c r="D2862" t="s">
        <v>38</v>
      </c>
      <c r="E2862" t="s">
        <v>725</v>
      </c>
      <c r="F2862" t="s">
        <v>8948</v>
      </c>
      <c r="G2862" s="17" t="s">
        <v>2559</v>
      </c>
      <c r="H2862" t="s">
        <v>453</v>
      </c>
      <c r="I2862" t="s">
        <v>43</v>
      </c>
      <c r="J2862" t="s">
        <v>8</v>
      </c>
      <c r="K2862" t="s">
        <v>102</v>
      </c>
      <c r="L2862" t="s">
        <v>1197</v>
      </c>
      <c r="M2862" t="s">
        <v>1198</v>
      </c>
      <c r="N2862">
        <v>0</v>
      </c>
      <c r="O2862" t="s">
        <v>47</v>
      </c>
      <c r="P2862">
        <v>65</v>
      </c>
      <c r="Q2862" t="s">
        <v>48</v>
      </c>
      <c r="R2862" t="s">
        <v>223</v>
      </c>
      <c r="S2862" t="s">
        <v>139</v>
      </c>
      <c r="T2862" t="s">
        <v>51</v>
      </c>
      <c r="U2862" t="s">
        <v>353</v>
      </c>
      <c r="V2862">
        <v>1.1499999999999999</v>
      </c>
      <c r="W2862" s="1">
        <v>1808.95</v>
      </c>
      <c r="X2862">
        <v>1</v>
      </c>
      <c r="Y2862">
        <v>1.53</v>
      </c>
      <c r="Z2862">
        <v>4</v>
      </c>
      <c r="AA2862">
        <v>0.38250000000000001</v>
      </c>
      <c r="AB2862" s="2">
        <v>0</v>
      </c>
      <c r="AC2862" s="1">
        <v>0</v>
      </c>
      <c r="AD2862" s="7">
        <v>43538</v>
      </c>
      <c r="AE2862" s="7">
        <v>43539</v>
      </c>
      <c r="AF2862">
        <v>1</v>
      </c>
      <c r="AG2862" t="s">
        <v>53</v>
      </c>
      <c r="AH2862" s="2">
        <v>0</v>
      </c>
      <c r="AI2862" s="1">
        <v>0</v>
      </c>
      <c r="AJ2862" s="1">
        <v>0</v>
      </c>
      <c r="AK2862" s="60" t="str">
        <f>+IF(Tabla1[[#This Row],[REQUEST_TY]]="SR MANTENIMIENTO CORRECTIVO", "EMERGENCIA", "OTROS")</f>
        <v>EMERGENCIA</v>
      </c>
      <c r="AL2862" s="6" t="str">
        <f>+_xlfn.IFS(Tabla1[[#This Row],[Veces obj]]&lt;=1,"0-1",Tabla1[[#This Row],[Veces obj]]&lt;=2,"1-2",Tabla1[[#This Row],[Veces obj]]&lt;=3,"2-3",TRUE,"&gt;3")</f>
        <v>0-1</v>
      </c>
      <c r="AM2862" s="60" t="str">
        <f>+_xlfn.IFS(MONTH(Tabla1[[#This Row],[MES]])&lt;=3,"Q1",MONTH(Tabla1[[#This Row],[MES]])&lt;=6,"Q2",MONTH(Tabla1[[#This Row],[MES]])&lt;=9,"Q3",TRUE,"Q4")</f>
        <v>Q1</v>
      </c>
      <c r="AN2862" s="15" t="str">
        <f>+IFERROR(VLOOKUP(Tabla1[[#This Row],[CUENTA]],CTAS[],2,0),"OTROS")</f>
        <v>OTROS</v>
      </c>
      <c r="AP2862" s="15" t="str">
        <f>+IFERROR(VLOOKUP(Tabla1[[#This Row],[EMPLEADO]],IS[],3,0),"OTROS")</f>
        <v>OTROS</v>
      </c>
      <c r="AQ2862" s="15" t="str">
        <f>+IFERROR(VLOOKUP(Tabla1[[#This Row],[EMPLEADO]],IS[[NÓMINA]:[INGENIERO]],2,0),"OTROS")</f>
        <v>OTROS</v>
      </c>
    </row>
    <row r="2863" spans="1:43" x14ac:dyDescent="0.25">
      <c r="A2863" t="s">
        <v>7477</v>
      </c>
      <c r="B2863">
        <v>1</v>
      </c>
      <c r="C2863" t="s">
        <v>8949</v>
      </c>
      <c r="D2863" t="s">
        <v>38</v>
      </c>
      <c r="E2863" t="s">
        <v>1077</v>
      </c>
      <c r="F2863" t="s">
        <v>8950</v>
      </c>
      <c r="G2863" s="17" t="s">
        <v>2786</v>
      </c>
      <c r="H2863" t="s">
        <v>409</v>
      </c>
      <c r="I2863" t="s">
        <v>43</v>
      </c>
      <c r="J2863" t="s">
        <v>8</v>
      </c>
      <c r="K2863" t="s">
        <v>1521</v>
      </c>
      <c r="L2863" t="s">
        <v>2654</v>
      </c>
      <c r="M2863" t="s">
        <v>2809</v>
      </c>
      <c r="N2863">
        <v>0</v>
      </c>
      <c r="O2863" t="s">
        <v>47</v>
      </c>
      <c r="P2863">
        <v>10</v>
      </c>
      <c r="Q2863" t="s">
        <v>194</v>
      </c>
      <c r="R2863" t="s">
        <v>63</v>
      </c>
      <c r="S2863" t="s">
        <v>64</v>
      </c>
      <c r="T2863" t="s">
        <v>51</v>
      </c>
      <c r="U2863" t="s">
        <v>195</v>
      </c>
      <c r="V2863">
        <v>0.6</v>
      </c>
      <c r="W2863" s="1">
        <v>819</v>
      </c>
      <c r="X2863">
        <v>1</v>
      </c>
      <c r="Y2863">
        <v>3.08</v>
      </c>
      <c r="Z2863">
        <v>5</v>
      </c>
      <c r="AA2863">
        <v>0.61599999999999999</v>
      </c>
      <c r="AB2863" s="2">
        <v>0</v>
      </c>
      <c r="AC2863" s="1">
        <v>0</v>
      </c>
      <c r="AD2863" s="7">
        <v>43539</v>
      </c>
      <c r="AE2863" s="7">
        <v>43539</v>
      </c>
      <c r="AF2863">
        <v>0</v>
      </c>
      <c r="AG2863" t="s">
        <v>53</v>
      </c>
      <c r="AH2863" s="2">
        <v>0</v>
      </c>
      <c r="AI2863" s="1">
        <v>0</v>
      </c>
      <c r="AJ2863" s="1">
        <v>0</v>
      </c>
      <c r="AK2863" s="60" t="str">
        <f>+IF(Tabla1[[#This Row],[REQUEST_TY]]="SR MANTENIMIENTO CORRECTIVO", "EMERGENCIA", "OTROS")</f>
        <v>EMERGENCIA</v>
      </c>
      <c r="AL2863" s="6" t="str">
        <f>+_xlfn.IFS(Tabla1[[#This Row],[Veces obj]]&lt;=1,"0-1",Tabla1[[#This Row],[Veces obj]]&lt;=2,"1-2",Tabla1[[#This Row],[Veces obj]]&lt;=3,"2-3",TRUE,"&gt;3")</f>
        <v>0-1</v>
      </c>
      <c r="AM2863" s="60" t="str">
        <f>+_xlfn.IFS(MONTH(Tabla1[[#This Row],[MES]])&lt;=3,"Q1",MONTH(Tabla1[[#This Row],[MES]])&lt;=6,"Q2",MONTH(Tabla1[[#This Row],[MES]])&lt;=9,"Q3",TRUE,"Q4")</f>
        <v>Q1</v>
      </c>
      <c r="AN2863" s="15" t="str">
        <f>+IFERROR(VLOOKUP(Tabla1[[#This Row],[CUENTA]],CTAS[],2,0),"OTROS")</f>
        <v>OTROS</v>
      </c>
      <c r="AP2863" s="15" t="str">
        <f>+IFERROR(VLOOKUP(Tabla1[[#This Row],[EMPLEADO]],IS[],3,0),"OTROS")</f>
        <v>OTROS</v>
      </c>
      <c r="AQ2863" s="15" t="str">
        <f>+IFERROR(VLOOKUP(Tabla1[[#This Row],[EMPLEADO]],IS[[NÓMINA]:[INGENIERO]],2,0),"OTROS")</f>
        <v>OTROS</v>
      </c>
    </row>
    <row r="2864" spans="1:43" x14ac:dyDescent="0.25">
      <c r="A2864" t="s">
        <v>7477</v>
      </c>
      <c r="B2864">
        <v>1</v>
      </c>
      <c r="C2864" t="s">
        <v>8951</v>
      </c>
      <c r="D2864" t="s">
        <v>38</v>
      </c>
      <c r="E2864" t="s">
        <v>231</v>
      </c>
      <c r="F2864" t="s">
        <v>8952</v>
      </c>
      <c r="G2864" s="17" t="s">
        <v>8953</v>
      </c>
      <c r="H2864" t="s">
        <v>592</v>
      </c>
      <c r="I2864" t="s">
        <v>43</v>
      </c>
      <c r="J2864" t="s">
        <v>8</v>
      </c>
      <c r="K2864" t="s">
        <v>71</v>
      </c>
      <c r="L2864" t="s">
        <v>2844</v>
      </c>
      <c r="M2864" t="s">
        <v>2845</v>
      </c>
      <c r="N2864">
        <v>0</v>
      </c>
      <c r="O2864" t="s">
        <v>47</v>
      </c>
      <c r="P2864">
        <v>261</v>
      </c>
      <c r="Q2864" t="s">
        <v>48</v>
      </c>
      <c r="R2864" t="s">
        <v>235</v>
      </c>
      <c r="S2864" t="s">
        <v>50</v>
      </c>
      <c r="T2864" t="s">
        <v>208</v>
      </c>
      <c r="U2864" t="s">
        <v>52</v>
      </c>
      <c r="V2864">
        <v>1.05</v>
      </c>
      <c r="W2864" s="1">
        <v>750.75000000000011</v>
      </c>
      <c r="X2864">
        <v>1</v>
      </c>
      <c r="Y2864">
        <v>5.0999999999999996</v>
      </c>
      <c r="Z2864">
        <v>9</v>
      </c>
      <c r="AA2864">
        <v>0.56666666666666665</v>
      </c>
      <c r="AB2864" s="2">
        <v>0</v>
      </c>
      <c r="AC2864" s="1">
        <v>0</v>
      </c>
      <c r="AD2864" s="7">
        <v>43539</v>
      </c>
      <c r="AE2864" s="7">
        <v>43539</v>
      </c>
      <c r="AF2864">
        <v>0</v>
      </c>
      <c r="AG2864" t="s">
        <v>53</v>
      </c>
      <c r="AH2864" s="2">
        <v>0</v>
      </c>
      <c r="AI2864" s="1">
        <v>0</v>
      </c>
      <c r="AJ2864" s="1">
        <v>0</v>
      </c>
      <c r="AK2864" s="60" t="str">
        <f>+IF(Tabla1[[#This Row],[REQUEST_TY]]="SR MANTENIMIENTO CORRECTIVO", "EMERGENCIA", "OTROS")</f>
        <v>EMERGENCIA</v>
      </c>
      <c r="AL2864" s="6" t="str">
        <f>+_xlfn.IFS(Tabla1[[#This Row],[Veces obj]]&lt;=1,"0-1",Tabla1[[#This Row],[Veces obj]]&lt;=2,"1-2",Tabla1[[#This Row],[Veces obj]]&lt;=3,"2-3",TRUE,"&gt;3")</f>
        <v>0-1</v>
      </c>
      <c r="AM2864" s="60" t="str">
        <f>+_xlfn.IFS(MONTH(Tabla1[[#This Row],[MES]])&lt;=3,"Q1",MONTH(Tabla1[[#This Row],[MES]])&lt;=6,"Q2",MONTH(Tabla1[[#This Row],[MES]])&lt;=9,"Q3",TRUE,"Q4")</f>
        <v>Q1</v>
      </c>
      <c r="AN2864" s="15" t="str">
        <f>+IFERROR(VLOOKUP(Tabla1[[#This Row],[CUENTA]],CTAS[],2,0),"OTROS")</f>
        <v>OTROS</v>
      </c>
      <c r="AP2864" s="15" t="str">
        <f>+IFERROR(VLOOKUP(Tabla1[[#This Row],[EMPLEADO]],IS[],3,0),"OTROS")</f>
        <v>CHIHUAHUA</v>
      </c>
      <c r="AQ2864" s="15" t="str">
        <f>+IFERROR(VLOOKUP(Tabla1[[#This Row],[EMPLEADO]],IS[[NÓMINA]:[INGENIERO]],2,0),"OTROS")</f>
        <v>VICTOR MENDEZ</v>
      </c>
    </row>
    <row r="2865" spans="1:43" x14ac:dyDescent="0.25">
      <c r="A2865" t="s">
        <v>7477</v>
      </c>
      <c r="B2865">
        <v>1</v>
      </c>
      <c r="C2865" t="s">
        <v>8954</v>
      </c>
      <c r="D2865" t="s">
        <v>38</v>
      </c>
      <c r="E2865" t="s">
        <v>3897</v>
      </c>
      <c r="F2865" t="s">
        <v>8955</v>
      </c>
      <c r="G2865" s="17" t="s">
        <v>5009</v>
      </c>
      <c r="H2865" t="s">
        <v>409</v>
      </c>
      <c r="I2865" t="s">
        <v>43</v>
      </c>
      <c r="J2865" t="s">
        <v>8</v>
      </c>
      <c r="K2865" t="s">
        <v>71</v>
      </c>
      <c r="L2865" t="s">
        <v>2654</v>
      </c>
      <c r="M2865" t="s">
        <v>411</v>
      </c>
      <c r="N2865">
        <v>0</v>
      </c>
      <c r="O2865" t="s">
        <v>47</v>
      </c>
      <c r="P2865">
        <v>37</v>
      </c>
      <c r="Q2865" t="s">
        <v>82</v>
      </c>
      <c r="R2865" t="s">
        <v>153</v>
      </c>
      <c r="S2865" t="s">
        <v>50</v>
      </c>
      <c r="T2865" t="s">
        <v>51</v>
      </c>
      <c r="U2865" t="s">
        <v>120</v>
      </c>
      <c r="V2865">
        <v>0.8</v>
      </c>
      <c r="W2865" s="1">
        <v>572.00000000000011</v>
      </c>
      <c r="X2865">
        <v>1</v>
      </c>
      <c r="Y2865">
        <v>3.62</v>
      </c>
      <c r="Z2865">
        <v>5</v>
      </c>
      <c r="AA2865">
        <v>0.72399999999999998</v>
      </c>
      <c r="AB2865" s="2">
        <v>0</v>
      </c>
      <c r="AC2865" s="1">
        <v>0</v>
      </c>
      <c r="AD2865" s="7">
        <v>43544</v>
      </c>
      <c r="AE2865" s="7">
        <v>43544</v>
      </c>
      <c r="AF2865">
        <v>0</v>
      </c>
      <c r="AG2865" t="s">
        <v>53</v>
      </c>
      <c r="AH2865" s="2">
        <v>0</v>
      </c>
      <c r="AI2865" s="1">
        <v>0</v>
      </c>
      <c r="AJ2865" s="1">
        <v>0</v>
      </c>
      <c r="AK2865" s="60" t="str">
        <f>+IF(Tabla1[[#This Row],[REQUEST_TY]]="SR MANTENIMIENTO CORRECTIVO", "EMERGENCIA", "OTROS")</f>
        <v>EMERGENCIA</v>
      </c>
      <c r="AL2865" s="6" t="str">
        <f>+_xlfn.IFS(Tabla1[[#This Row],[Veces obj]]&lt;=1,"0-1",Tabla1[[#This Row],[Veces obj]]&lt;=2,"1-2",Tabla1[[#This Row],[Veces obj]]&lt;=3,"2-3",TRUE,"&gt;3")</f>
        <v>0-1</v>
      </c>
      <c r="AM2865" s="60" t="str">
        <f>+_xlfn.IFS(MONTH(Tabla1[[#This Row],[MES]])&lt;=3,"Q1",MONTH(Tabla1[[#This Row],[MES]])&lt;=6,"Q2",MONTH(Tabla1[[#This Row],[MES]])&lt;=9,"Q3",TRUE,"Q4")</f>
        <v>Q1</v>
      </c>
      <c r="AN2865" s="15" t="str">
        <f>+IFERROR(VLOOKUP(Tabla1[[#This Row],[CUENTA]],CTAS[],2,0),"OTROS")</f>
        <v>OTROS</v>
      </c>
      <c r="AP2865" s="15" t="str">
        <f>+IFERROR(VLOOKUP(Tabla1[[#This Row],[EMPLEADO]],IS[],3,0),"OTROS")</f>
        <v>OTROS</v>
      </c>
      <c r="AQ2865" s="15" t="str">
        <f>+IFERROR(VLOOKUP(Tabla1[[#This Row],[EMPLEADO]],IS[[NÓMINA]:[INGENIERO]],2,0),"OTROS")</f>
        <v>OTROS</v>
      </c>
    </row>
    <row r="2866" spans="1:43" x14ac:dyDescent="0.25">
      <c r="A2866" t="s">
        <v>7477</v>
      </c>
      <c r="B2866">
        <v>1</v>
      </c>
      <c r="C2866" t="s">
        <v>8956</v>
      </c>
      <c r="D2866" t="s">
        <v>38</v>
      </c>
      <c r="E2866" t="s">
        <v>160</v>
      </c>
      <c r="F2866" t="s">
        <v>8957</v>
      </c>
      <c r="G2866" s="17" t="s">
        <v>8958</v>
      </c>
      <c r="H2866" t="s">
        <v>124</v>
      </c>
      <c r="I2866" t="s">
        <v>43</v>
      </c>
      <c r="J2866" t="s">
        <v>8</v>
      </c>
      <c r="K2866" t="s">
        <v>240</v>
      </c>
      <c r="L2866" t="s">
        <v>241</v>
      </c>
      <c r="M2866" t="s">
        <v>94</v>
      </c>
      <c r="N2866">
        <v>0</v>
      </c>
      <c r="O2866" t="s">
        <v>47</v>
      </c>
      <c r="P2866">
        <v>93</v>
      </c>
      <c r="Q2866" t="s">
        <v>48</v>
      </c>
      <c r="R2866" t="s">
        <v>49</v>
      </c>
      <c r="S2866" t="s">
        <v>50</v>
      </c>
      <c r="T2866" t="s">
        <v>51</v>
      </c>
      <c r="U2866" t="s">
        <v>52</v>
      </c>
      <c r="V2866">
        <v>1.05</v>
      </c>
      <c r="W2866" s="1">
        <v>750.75000000000011</v>
      </c>
      <c r="X2866">
        <v>1</v>
      </c>
      <c r="Y2866">
        <v>2.5</v>
      </c>
      <c r="Z2866">
        <v>5</v>
      </c>
      <c r="AA2866">
        <v>0.5</v>
      </c>
      <c r="AB2866" s="2">
        <v>0</v>
      </c>
      <c r="AC2866" s="1">
        <v>0</v>
      </c>
      <c r="AD2866" s="7">
        <v>43539</v>
      </c>
      <c r="AE2866" s="7">
        <v>43539</v>
      </c>
      <c r="AF2866">
        <v>0</v>
      </c>
      <c r="AG2866" t="s">
        <v>53</v>
      </c>
      <c r="AH2866" s="2">
        <v>0</v>
      </c>
      <c r="AI2866" s="1">
        <v>0</v>
      </c>
      <c r="AJ2866" s="1">
        <v>0</v>
      </c>
      <c r="AK2866" s="60" t="str">
        <f>+IF(Tabla1[[#This Row],[REQUEST_TY]]="SR MANTENIMIENTO CORRECTIVO", "EMERGENCIA", "OTROS")</f>
        <v>EMERGENCIA</v>
      </c>
      <c r="AL2866" s="6" t="str">
        <f>+_xlfn.IFS(Tabla1[[#This Row],[Veces obj]]&lt;=1,"0-1",Tabla1[[#This Row],[Veces obj]]&lt;=2,"1-2",Tabla1[[#This Row],[Veces obj]]&lt;=3,"2-3",TRUE,"&gt;3")</f>
        <v>0-1</v>
      </c>
      <c r="AM2866" s="60" t="str">
        <f>+_xlfn.IFS(MONTH(Tabla1[[#This Row],[MES]])&lt;=3,"Q1",MONTH(Tabla1[[#This Row],[MES]])&lt;=6,"Q2",MONTH(Tabla1[[#This Row],[MES]])&lt;=9,"Q3",TRUE,"Q4")</f>
        <v>Q1</v>
      </c>
      <c r="AN2866" s="15" t="str">
        <f>+IFERROR(VLOOKUP(Tabla1[[#This Row],[CUENTA]],CTAS[],2,0),"OTROS")</f>
        <v>OTROS</v>
      </c>
      <c r="AP2866" s="15" t="str">
        <f>+IFERROR(VLOOKUP(Tabla1[[#This Row],[EMPLEADO]],IS[],3,0),"OTROS")</f>
        <v>JUAREZ</v>
      </c>
      <c r="AQ2866" s="15" t="str">
        <f>+IFERROR(VLOOKUP(Tabla1[[#This Row],[EMPLEADO]],IS[[NÓMINA]:[INGENIERO]],2,0),"OTROS")</f>
        <v>MIGUEL COTA</v>
      </c>
    </row>
    <row r="2867" spans="1:43" x14ac:dyDescent="0.25">
      <c r="A2867" t="s">
        <v>7477</v>
      </c>
      <c r="B2867">
        <v>1</v>
      </c>
      <c r="C2867" t="s">
        <v>8959</v>
      </c>
      <c r="D2867" t="s">
        <v>38</v>
      </c>
      <c r="E2867" t="s">
        <v>160</v>
      </c>
      <c r="F2867" t="s">
        <v>8960</v>
      </c>
      <c r="G2867" s="17" t="s">
        <v>1491</v>
      </c>
      <c r="H2867" t="s">
        <v>124</v>
      </c>
      <c r="I2867" t="s">
        <v>43</v>
      </c>
      <c r="J2867" t="s">
        <v>8</v>
      </c>
      <c r="K2867" t="s">
        <v>240</v>
      </c>
      <c r="L2867" t="s">
        <v>241</v>
      </c>
      <c r="M2867" t="s">
        <v>94</v>
      </c>
      <c r="N2867">
        <v>0</v>
      </c>
      <c r="O2867" t="s">
        <v>47</v>
      </c>
      <c r="P2867">
        <v>15</v>
      </c>
      <c r="Q2867" t="s">
        <v>194</v>
      </c>
      <c r="R2867" t="s">
        <v>49</v>
      </c>
      <c r="S2867" t="s">
        <v>50</v>
      </c>
      <c r="T2867" t="s">
        <v>51</v>
      </c>
      <c r="U2867" t="s">
        <v>444</v>
      </c>
      <c r="V2867">
        <v>0</v>
      </c>
      <c r="W2867" s="1">
        <v>0</v>
      </c>
      <c r="X2867">
        <v>1</v>
      </c>
      <c r="Y2867">
        <v>3.55</v>
      </c>
      <c r="Z2867">
        <v>5</v>
      </c>
      <c r="AA2867">
        <v>0.71</v>
      </c>
      <c r="AB2867" s="2">
        <v>0</v>
      </c>
      <c r="AC2867" s="1">
        <v>0</v>
      </c>
      <c r="AD2867" s="7">
        <v>43549</v>
      </c>
      <c r="AE2867" s="7">
        <v>43549</v>
      </c>
      <c r="AF2867">
        <v>0</v>
      </c>
      <c r="AG2867" t="s">
        <v>53</v>
      </c>
      <c r="AH2867" s="2">
        <v>0</v>
      </c>
      <c r="AI2867" s="1">
        <v>0</v>
      </c>
      <c r="AJ2867" s="1">
        <v>0</v>
      </c>
      <c r="AK2867" s="60" t="str">
        <f>+IF(Tabla1[[#This Row],[REQUEST_TY]]="SR MANTENIMIENTO CORRECTIVO", "EMERGENCIA", "OTROS")</f>
        <v>EMERGENCIA</v>
      </c>
      <c r="AL2867" s="6" t="str">
        <f>+_xlfn.IFS(Tabla1[[#This Row],[Veces obj]]&lt;=1,"0-1",Tabla1[[#This Row],[Veces obj]]&lt;=2,"1-2",Tabla1[[#This Row],[Veces obj]]&lt;=3,"2-3",TRUE,"&gt;3")</f>
        <v>0-1</v>
      </c>
      <c r="AM2867" s="60" t="str">
        <f>+_xlfn.IFS(MONTH(Tabla1[[#This Row],[MES]])&lt;=3,"Q1",MONTH(Tabla1[[#This Row],[MES]])&lt;=6,"Q2",MONTH(Tabla1[[#This Row],[MES]])&lt;=9,"Q3",TRUE,"Q4")</f>
        <v>Q1</v>
      </c>
      <c r="AN2867" s="15" t="str">
        <f>+IFERROR(VLOOKUP(Tabla1[[#This Row],[CUENTA]],CTAS[],2,0),"OTROS")</f>
        <v>OTROS</v>
      </c>
      <c r="AP2867" s="15" t="str">
        <f>+IFERROR(VLOOKUP(Tabla1[[#This Row],[EMPLEADO]],IS[],3,0),"OTROS")</f>
        <v>JUAREZ</v>
      </c>
      <c r="AQ2867" s="15" t="str">
        <f>+IFERROR(VLOOKUP(Tabla1[[#This Row],[EMPLEADO]],IS[[NÓMINA]:[INGENIERO]],2,0),"OTROS")</f>
        <v>MIGUEL COTA</v>
      </c>
    </row>
    <row r="2868" spans="1:43" x14ac:dyDescent="0.25">
      <c r="A2868" t="s">
        <v>7477</v>
      </c>
      <c r="B2868">
        <v>1</v>
      </c>
      <c r="C2868" t="s">
        <v>8961</v>
      </c>
      <c r="D2868" t="s">
        <v>38</v>
      </c>
      <c r="E2868" t="s">
        <v>160</v>
      </c>
      <c r="F2868" t="s">
        <v>8962</v>
      </c>
      <c r="G2868" s="17" t="s">
        <v>701</v>
      </c>
      <c r="H2868" t="s">
        <v>297</v>
      </c>
      <c r="I2868" t="s">
        <v>43</v>
      </c>
      <c r="J2868" t="s">
        <v>8</v>
      </c>
      <c r="K2868" t="s">
        <v>240</v>
      </c>
      <c r="L2868" t="s">
        <v>241</v>
      </c>
      <c r="M2868" t="s">
        <v>94</v>
      </c>
      <c r="N2868">
        <v>0</v>
      </c>
      <c r="O2868" t="s">
        <v>47</v>
      </c>
      <c r="P2868">
        <v>29</v>
      </c>
      <c r="Q2868" t="s">
        <v>62</v>
      </c>
      <c r="R2868" t="s">
        <v>49</v>
      </c>
      <c r="S2868" t="s">
        <v>50</v>
      </c>
      <c r="T2868" t="s">
        <v>51</v>
      </c>
      <c r="U2868" t="s">
        <v>154</v>
      </c>
      <c r="V2868">
        <v>0.6</v>
      </c>
      <c r="W2868" s="1">
        <v>429.00000000000006</v>
      </c>
      <c r="X2868">
        <v>1</v>
      </c>
      <c r="Y2868">
        <v>3.16</v>
      </c>
      <c r="Z2868">
        <v>5</v>
      </c>
      <c r="AA2868">
        <v>0.63200000000000001</v>
      </c>
      <c r="AB2868" s="2">
        <v>0</v>
      </c>
      <c r="AC2868" s="1">
        <v>0</v>
      </c>
      <c r="AD2868" s="7">
        <v>43539</v>
      </c>
      <c r="AE2868" s="7">
        <v>43539</v>
      </c>
      <c r="AF2868">
        <v>0</v>
      </c>
      <c r="AG2868" t="s">
        <v>53</v>
      </c>
      <c r="AH2868" s="2">
        <v>0</v>
      </c>
      <c r="AI2868" s="1">
        <v>0</v>
      </c>
      <c r="AJ2868" s="1">
        <v>0</v>
      </c>
      <c r="AK2868" s="60" t="str">
        <f>+IF(Tabla1[[#This Row],[REQUEST_TY]]="SR MANTENIMIENTO CORRECTIVO", "EMERGENCIA", "OTROS")</f>
        <v>EMERGENCIA</v>
      </c>
      <c r="AL2868" s="6" t="str">
        <f>+_xlfn.IFS(Tabla1[[#This Row],[Veces obj]]&lt;=1,"0-1",Tabla1[[#This Row],[Veces obj]]&lt;=2,"1-2",Tabla1[[#This Row],[Veces obj]]&lt;=3,"2-3",TRUE,"&gt;3")</f>
        <v>0-1</v>
      </c>
      <c r="AM2868" s="60" t="str">
        <f>+_xlfn.IFS(MONTH(Tabla1[[#This Row],[MES]])&lt;=3,"Q1",MONTH(Tabla1[[#This Row],[MES]])&lt;=6,"Q2",MONTH(Tabla1[[#This Row],[MES]])&lt;=9,"Q3",TRUE,"Q4")</f>
        <v>Q1</v>
      </c>
      <c r="AN2868" s="15" t="str">
        <f>+IFERROR(VLOOKUP(Tabla1[[#This Row],[CUENTA]],CTAS[],2,0),"OTROS")</f>
        <v>OTROS</v>
      </c>
      <c r="AP2868" s="15" t="str">
        <f>+IFERROR(VLOOKUP(Tabla1[[#This Row],[EMPLEADO]],IS[],3,0),"OTROS")</f>
        <v>JUAREZ</v>
      </c>
      <c r="AQ2868" s="15" t="str">
        <f>+IFERROR(VLOOKUP(Tabla1[[#This Row],[EMPLEADO]],IS[[NÓMINA]:[INGENIERO]],2,0),"OTROS")</f>
        <v>ALFREDO TORRES</v>
      </c>
    </row>
    <row r="2869" spans="1:43" x14ac:dyDescent="0.25">
      <c r="A2869" t="s">
        <v>7477</v>
      </c>
      <c r="B2869">
        <v>1</v>
      </c>
      <c r="C2869" t="s">
        <v>8963</v>
      </c>
      <c r="D2869" t="s">
        <v>38</v>
      </c>
      <c r="E2869" t="s">
        <v>133</v>
      </c>
      <c r="F2869" t="s">
        <v>8964</v>
      </c>
      <c r="G2869" s="17" t="s">
        <v>2023</v>
      </c>
      <c r="H2869" t="s">
        <v>1130</v>
      </c>
      <c r="I2869" t="s">
        <v>43</v>
      </c>
      <c r="J2869" t="s">
        <v>8</v>
      </c>
      <c r="K2869" t="s">
        <v>59</v>
      </c>
      <c r="L2869" t="s">
        <v>2024</v>
      </c>
      <c r="M2869" t="s">
        <v>1778</v>
      </c>
      <c r="N2869">
        <v>0</v>
      </c>
      <c r="O2869" t="s">
        <v>47</v>
      </c>
      <c r="P2869">
        <v>14</v>
      </c>
      <c r="Q2869" t="s">
        <v>194</v>
      </c>
      <c r="R2869" t="s">
        <v>138</v>
      </c>
      <c r="S2869" t="s">
        <v>139</v>
      </c>
      <c r="T2869" t="s">
        <v>51</v>
      </c>
      <c r="U2869" t="s">
        <v>224</v>
      </c>
      <c r="V2869">
        <v>0.8</v>
      </c>
      <c r="W2869" s="1">
        <v>1258.4000000000003</v>
      </c>
      <c r="X2869">
        <v>1</v>
      </c>
      <c r="Y2869">
        <v>2.2200000000000002</v>
      </c>
      <c r="Z2869">
        <v>4</v>
      </c>
      <c r="AA2869">
        <v>0.55500000000000005</v>
      </c>
      <c r="AB2869" s="2">
        <v>0</v>
      </c>
      <c r="AC2869" s="1">
        <v>0</v>
      </c>
      <c r="AD2869" s="7">
        <v>43544</v>
      </c>
      <c r="AE2869" s="7">
        <v>43545</v>
      </c>
      <c r="AF2869">
        <v>1</v>
      </c>
      <c r="AG2869" t="s">
        <v>53</v>
      </c>
      <c r="AH2869" s="2">
        <v>0</v>
      </c>
      <c r="AI2869" s="1">
        <v>0</v>
      </c>
      <c r="AJ2869" s="1">
        <v>0</v>
      </c>
      <c r="AK2869" s="60" t="str">
        <f>+IF(Tabla1[[#This Row],[REQUEST_TY]]="SR MANTENIMIENTO CORRECTIVO", "EMERGENCIA", "OTROS")</f>
        <v>EMERGENCIA</v>
      </c>
      <c r="AL2869" s="6" t="str">
        <f>+_xlfn.IFS(Tabla1[[#This Row],[Veces obj]]&lt;=1,"0-1",Tabla1[[#This Row],[Veces obj]]&lt;=2,"1-2",Tabla1[[#This Row],[Veces obj]]&lt;=3,"2-3",TRUE,"&gt;3")</f>
        <v>0-1</v>
      </c>
      <c r="AM2869" s="60" t="str">
        <f>+_xlfn.IFS(MONTH(Tabla1[[#This Row],[MES]])&lt;=3,"Q1",MONTH(Tabla1[[#This Row],[MES]])&lt;=6,"Q2",MONTH(Tabla1[[#This Row],[MES]])&lt;=9,"Q3",TRUE,"Q4")</f>
        <v>Q1</v>
      </c>
      <c r="AN2869" s="15" t="str">
        <f>+IFERROR(VLOOKUP(Tabla1[[#This Row],[CUENTA]],CTAS[],2,0),"OTROS")</f>
        <v>OTROS</v>
      </c>
      <c r="AP2869" s="15" t="str">
        <f>+IFERROR(VLOOKUP(Tabla1[[#This Row],[EMPLEADO]],IS[],3,0),"OTROS")</f>
        <v>OTROS</v>
      </c>
      <c r="AQ2869" s="15" t="str">
        <f>+IFERROR(VLOOKUP(Tabla1[[#This Row],[EMPLEADO]],IS[[NÓMINA]:[INGENIERO]],2,0),"OTROS")</f>
        <v>OTROS</v>
      </c>
    </row>
    <row r="2870" spans="1:43" x14ac:dyDescent="0.25">
      <c r="A2870" t="s">
        <v>7477</v>
      </c>
      <c r="B2870">
        <v>1</v>
      </c>
      <c r="C2870" t="s">
        <v>8965</v>
      </c>
      <c r="D2870" t="s">
        <v>38</v>
      </c>
      <c r="E2870" t="s">
        <v>76</v>
      </c>
      <c r="F2870" t="s">
        <v>8966</v>
      </c>
      <c r="G2870" s="17" t="s">
        <v>4942</v>
      </c>
      <c r="H2870" t="s">
        <v>58</v>
      </c>
      <c r="I2870" t="s">
        <v>43</v>
      </c>
      <c r="J2870" t="s">
        <v>8</v>
      </c>
      <c r="K2870" t="s">
        <v>102</v>
      </c>
      <c r="L2870" t="s">
        <v>3943</v>
      </c>
      <c r="M2870" t="s">
        <v>61</v>
      </c>
      <c r="N2870">
        <v>0</v>
      </c>
      <c r="O2870" t="s">
        <v>47</v>
      </c>
      <c r="P2870">
        <v>9</v>
      </c>
      <c r="Q2870" t="s">
        <v>194</v>
      </c>
      <c r="R2870" t="s">
        <v>63</v>
      </c>
      <c r="S2870" t="s">
        <v>64</v>
      </c>
      <c r="T2870" t="s">
        <v>51</v>
      </c>
      <c r="U2870" t="s">
        <v>195</v>
      </c>
      <c r="V2870">
        <v>0.6</v>
      </c>
      <c r="W2870" s="1">
        <v>819</v>
      </c>
      <c r="X2870">
        <v>1</v>
      </c>
      <c r="Y2870">
        <v>2.13</v>
      </c>
      <c r="Z2870">
        <v>5</v>
      </c>
      <c r="AA2870">
        <v>0.42599999999999999</v>
      </c>
      <c r="AB2870" s="2">
        <v>0</v>
      </c>
      <c r="AC2870" s="1">
        <v>0</v>
      </c>
      <c r="AD2870" s="7">
        <v>43539</v>
      </c>
      <c r="AE2870" s="7">
        <v>43539</v>
      </c>
      <c r="AF2870">
        <v>0</v>
      </c>
      <c r="AG2870" t="s">
        <v>53</v>
      </c>
      <c r="AH2870" s="2">
        <v>0</v>
      </c>
      <c r="AI2870" s="1">
        <v>0</v>
      </c>
      <c r="AJ2870" s="1">
        <v>0</v>
      </c>
      <c r="AK2870" s="60" t="str">
        <f>+IF(Tabla1[[#This Row],[REQUEST_TY]]="SR MANTENIMIENTO CORRECTIVO", "EMERGENCIA", "OTROS")</f>
        <v>EMERGENCIA</v>
      </c>
      <c r="AL2870" s="6" t="str">
        <f>+_xlfn.IFS(Tabla1[[#This Row],[Veces obj]]&lt;=1,"0-1",Tabla1[[#This Row],[Veces obj]]&lt;=2,"1-2",Tabla1[[#This Row],[Veces obj]]&lt;=3,"2-3",TRUE,"&gt;3")</f>
        <v>0-1</v>
      </c>
      <c r="AM2870" s="60" t="str">
        <f>+_xlfn.IFS(MONTH(Tabla1[[#This Row],[MES]])&lt;=3,"Q1",MONTH(Tabla1[[#This Row],[MES]])&lt;=6,"Q2",MONTH(Tabla1[[#This Row],[MES]])&lt;=9,"Q3",TRUE,"Q4")</f>
        <v>Q1</v>
      </c>
      <c r="AN2870" s="15" t="str">
        <f>+IFERROR(VLOOKUP(Tabla1[[#This Row],[CUENTA]],CTAS[],2,0),"OTROS")</f>
        <v>OTROS</v>
      </c>
      <c r="AP2870" s="15" t="str">
        <f>+IFERROR(VLOOKUP(Tabla1[[#This Row],[EMPLEADO]],IS[],3,0),"OTROS")</f>
        <v>OTROS</v>
      </c>
      <c r="AQ2870" s="15" t="str">
        <f>+IFERROR(VLOOKUP(Tabla1[[#This Row],[EMPLEADO]],IS[[NÓMINA]:[INGENIERO]],2,0),"OTROS")</f>
        <v>OTROS</v>
      </c>
    </row>
    <row r="2871" spans="1:43" x14ac:dyDescent="0.25">
      <c r="A2871" t="s">
        <v>7477</v>
      </c>
      <c r="B2871">
        <v>1</v>
      </c>
      <c r="C2871" t="s">
        <v>8967</v>
      </c>
      <c r="D2871" t="s">
        <v>38</v>
      </c>
      <c r="E2871" t="s">
        <v>98</v>
      </c>
      <c r="F2871" t="s">
        <v>8968</v>
      </c>
      <c r="G2871" s="17" t="s">
        <v>6583</v>
      </c>
      <c r="H2871" t="s">
        <v>213</v>
      </c>
      <c r="I2871" t="s">
        <v>43</v>
      </c>
      <c r="J2871" t="s">
        <v>8</v>
      </c>
      <c r="K2871" t="s">
        <v>102</v>
      </c>
      <c r="L2871" t="s">
        <v>1455</v>
      </c>
      <c r="M2871" t="s">
        <v>215</v>
      </c>
      <c r="N2871">
        <v>0</v>
      </c>
      <c r="O2871" t="s">
        <v>47</v>
      </c>
      <c r="P2871">
        <v>23</v>
      </c>
      <c r="Q2871" t="s">
        <v>62</v>
      </c>
      <c r="R2871" t="s">
        <v>63</v>
      </c>
      <c r="S2871" t="s">
        <v>64</v>
      </c>
      <c r="T2871" t="s">
        <v>51</v>
      </c>
      <c r="U2871" t="s">
        <v>65</v>
      </c>
      <c r="V2871">
        <v>0.8</v>
      </c>
      <c r="W2871" s="1">
        <v>1092</v>
      </c>
      <c r="X2871">
        <v>1</v>
      </c>
      <c r="Y2871">
        <v>0.75</v>
      </c>
      <c r="Z2871">
        <v>5</v>
      </c>
      <c r="AA2871">
        <v>0.15</v>
      </c>
      <c r="AB2871" s="2">
        <v>0</v>
      </c>
      <c r="AC2871" s="1">
        <v>0</v>
      </c>
      <c r="AD2871" s="7">
        <v>43538</v>
      </c>
      <c r="AE2871" s="7">
        <v>43539</v>
      </c>
      <c r="AF2871">
        <v>1</v>
      </c>
      <c r="AG2871" t="s">
        <v>53</v>
      </c>
      <c r="AH2871" s="2">
        <v>0</v>
      </c>
      <c r="AI2871" s="1">
        <v>0</v>
      </c>
      <c r="AJ2871" s="1">
        <v>0</v>
      </c>
      <c r="AK2871" s="60" t="str">
        <f>+IF(Tabla1[[#This Row],[REQUEST_TY]]="SR MANTENIMIENTO CORRECTIVO", "EMERGENCIA", "OTROS")</f>
        <v>EMERGENCIA</v>
      </c>
      <c r="AL2871" s="6" t="str">
        <f>+_xlfn.IFS(Tabla1[[#This Row],[Veces obj]]&lt;=1,"0-1",Tabla1[[#This Row],[Veces obj]]&lt;=2,"1-2",Tabla1[[#This Row],[Veces obj]]&lt;=3,"2-3",TRUE,"&gt;3")</f>
        <v>0-1</v>
      </c>
      <c r="AM2871" s="60" t="str">
        <f>+_xlfn.IFS(MONTH(Tabla1[[#This Row],[MES]])&lt;=3,"Q1",MONTH(Tabla1[[#This Row],[MES]])&lt;=6,"Q2",MONTH(Tabla1[[#This Row],[MES]])&lt;=9,"Q3",TRUE,"Q4")</f>
        <v>Q1</v>
      </c>
      <c r="AN2871" s="15" t="str">
        <f>+IFERROR(VLOOKUP(Tabla1[[#This Row],[CUENTA]],CTAS[],2,0),"OTROS")</f>
        <v>OTROS</v>
      </c>
      <c r="AP2871" s="15" t="str">
        <f>+IFERROR(VLOOKUP(Tabla1[[#This Row],[EMPLEADO]],IS[],3,0),"OTROS")</f>
        <v>OTROS</v>
      </c>
      <c r="AQ2871" s="15" t="str">
        <f>+IFERROR(VLOOKUP(Tabla1[[#This Row],[EMPLEADO]],IS[[NÓMINA]:[INGENIERO]],2,0),"OTROS")</f>
        <v>OTROS</v>
      </c>
    </row>
    <row r="2872" spans="1:43" x14ac:dyDescent="0.25">
      <c r="A2872" t="s">
        <v>7477</v>
      </c>
      <c r="B2872">
        <v>1</v>
      </c>
      <c r="C2872" t="s">
        <v>8969</v>
      </c>
      <c r="D2872" t="s">
        <v>38</v>
      </c>
      <c r="E2872" t="s">
        <v>55</v>
      </c>
      <c r="F2872" t="s">
        <v>8970</v>
      </c>
      <c r="G2872" s="17" t="s">
        <v>6588</v>
      </c>
      <c r="H2872" t="s">
        <v>213</v>
      </c>
      <c r="I2872" t="s">
        <v>43</v>
      </c>
      <c r="J2872" t="s">
        <v>8</v>
      </c>
      <c r="K2872" t="s">
        <v>102</v>
      </c>
      <c r="L2872" t="s">
        <v>1292</v>
      </c>
      <c r="M2872" t="s">
        <v>215</v>
      </c>
      <c r="N2872">
        <v>0</v>
      </c>
      <c r="O2872" t="s">
        <v>47</v>
      </c>
      <c r="P2872">
        <v>23</v>
      </c>
      <c r="Q2872" t="s">
        <v>62</v>
      </c>
      <c r="R2872" t="s">
        <v>63</v>
      </c>
      <c r="S2872" t="s">
        <v>64</v>
      </c>
      <c r="T2872" t="s">
        <v>51</v>
      </c>
      <c r="U2872" t="s">
        <v>65</v>
      </c>
      <c r="V2872">
        <v>0.8</v>
      </c>
      <c r="W2872" s="1">
        <v>1092</v>
      </c>
      <c r="X2872">
        <v>1</v>
      </c>
      <c r="Y2872">
        <v>0.9</v>
      </c>
      <c r="Z2872">
        <v>5</v>
      </c>
      <c r="AA2872">
        <v>0.18</v>
      </c>
      <c r="AB2872" s="2">
        <v>0</v>
      </c>
      <c r="AC2872" s="1">
        <v>0</v>
      </c>
      <c r="AD2872" s="7">
        <v>43543</v>
      </c>
      <c r="AE2872" s="7">
        <v>43544</v>
      </c>
      <c r="AF2872">
        <v>1</v>
      </c>
      <c r="AG2872" t="s">
        <v>53</v>
      </c>
      <c r="AH2872" s="2">
        <v>0</v>
      </c>
      <c r="AI2872" s="1">
        <v>0</v>
      </c>
      <c r="AJ2872" s="1">
        <v>0</v>
      </c>
      <c r="AK2872" s="60" t="str">
        <f>+IF(Tabla1[[#This Row],[REQUEST_TY]]="SR MANTENIMIENTO CORRECTIVO", "EMERGENCIA", "OTROS")</f>
        <v>EMERGENCIA</v>
      </c>
      <c r="AL2872" s="6" t="str">
        <f>+_xlfn.IFS(Tabla1[[#This Row],[Veces obj]]&lt;=1,"0-1",Tabla1[[#This Row],[Veces obj]]&lt;=2,"1-2",Tabla1[[#This Row],[Veces obj]]&lt;=3,"2-3",TRUE,"&gt;3")</f>
        <v>0-1</v>
      </c>
      <c r="AM2872" s="60" t="str">
        <f>+_xlfn.IFS(MONTH(Tabla1[[#This Row],[MES]])&lt;=3,"Q1",MONTH(Tabla1[[#This Row],[MES]])&lt;=6,"Q2",MONTH(Tabla1[[#This Row],[MES]])&lt;=9,"Q3",TRUE,"Q4")</f>
        <v>Q1</v>
      </c>
      <c r="AN2872" s="15" t="str">
        <f>+IFERROR(VLOOKUP(Tabla1[[#This Row],[CUENTA]],CTAS[],2,0),"OTROS")</f>
        <v>OTROS</v>
      </c>
      <c r="AP2872" s="15" t="str">
        <f>+IFERROR(VLOOKUP(Tabla1[[#This Row],[EMPLEADO]],IS[],3,0),"OTROS")</f>
        <v>OTROS</v>
      </c>
      <c r="AQ2872" s="15" t="str">
        <f>+IFERROR(VLOOKUP(Tabla1[[#This Row],[EMPLEADO]],IS[[NÓMINA]:[INGENIERO]],2,0),"OTROS")</f>
        <v>OTROS</v>
      </c>
    </row>
    <row r="2873" spans="1:43" x14ac:dyDescent="0.25">
      <c r="A2873" t="s">
        <v>7477</v>
      </c>
      <c r="B2873">
        <v>1</v>
      </c>
      <c r="C2873" t="s">
        <v>8971</v>
      </c>
      <c r="D2873" t="s">
        <v>38</v>
      </c>
      <c r="E2873" t="s">
        <v>2243</v>
      </c>
      <c r="F2873" t="s">
        <v>8972</v>
      </c>
      <c r="G2873" s="17" t="s">
        <v>6885</v>
      </c>
      <c r="H2873" t="s">
        <v>646</v>
      </c>
      <c r="I2873" t="s">
        <v>43</v>
      </c>
      <c r="J2873" t="s">
        <v>8</v>
      </c>
      <c r="K2873" t="s">
        <v>6886</v>
      </c>
      <c r="L2873" t="s">
        <v>6887</v>
      </c>
      <c r="M2873" t="s">
        <v>649</v>
      </c>
      <c r="N2873">
        <v>0</v>
      </c>
      <c r="O2873" t="s">
        <v>47</v>
      </c>
      <c r="P2873">
        <v>21</v>
      </c>
      <c r="Q2873" t="s">
        <v>62</v>
      </c>
      <c r="R2873" t="s">
        <v>440</v>
      </c>
      <c r="S2873" t="s">
        <v>139</v>
      </c>
      <c r="T2873" t="s">
        <v>51</v>
      </c>
      <c r="U2873" t="s">
        <v>262</v>
      </c>
      <c r="V2873">
        <v>1.05</v>
      </c>
      <c r="W2873" s="1">
        <v>1651.6500000000003</v>
      </c>
      <c r="X2873">
        <v>1</v>
      </c>
      <c r="Y2873">
        <v>0.52</v>
      </c>
      <c r="Z2873">
        <v>4</v>
      </c>
      <c r="AA2873">
        <v>0.13</v>
      </c>
      <c r="AB2873" s="2">
        <v>0</v>
      </c>
      <c r="AC2873" s="1">
        <v>0</v>
      </c>
      <c r="AD2873" s="7">
        <v>43544</v>
      </c>
      <c r="AE2873" s="7">
        <v>43544</v>
      </c>
      <c r="AF2873">
        <v>0</v>
      </c>
      <c r="AG2873" t="s">
        <v>53</v>
      </c>
      <c r="AH2873" s="2">
        <v>0</v>
      </c>
      <c r="AI2873" s="1">
        <v>0</v>
      </c>
      <c r="AJ2873" s="1">
        <v>0</v>
      </c>
      <c r="AK2873" s="60" t="str">
        <f>+IF(Tabla1[[#This Row],[REQUEST_TY]]="SR MANTENIMIENTO CORRECTIVO", "EMERGENCIA", "OTROS")</f>
        <v>EMERGENCIA</v>
      </c>
      <c r="AL2873" s="6" t="str">
        <f>+_xlfn.IFS(Tabla1[[#This Row],[Veces obj]]&lt;=1,"0-1",Tabla1[[#This Row],[Veces obj]]&lt;=2,"1-2",Tabla1[[#This Row],[Veces obj]]&lt;=3,"2-3",TRUE,"&gt;3")</f>
        <v>0-1</v>
      </c>
      <c r="AM2873" s="60" t="str">
        <f>+_xlfn.IFS(MONTH(Tabla1[[#This Row],[MES]])&lt;=3,"Q1",MONTH(Tabla1[[#This Row],[MES]])&lt;=6,"Q2",MONTH(Tabla1[[#This Row],[MES]])&lt;=9,"Q3",TRUE,"Q4")</f>
        <v>Q1</v>
      </c>
      <c r="AN2873" s="15" t="str">
        <f>+IFERROR(VLOOKUP(Tabla1[[#This Row],[CUENTA]],CTAS[],2,0),"OTROS")</f>
        <v>OTROS</v>
      </c>
      <c r="AP2873" s="15" t="str">
        <f>+IFERROR(VLOOKUP(Tabla1[[#This Row],[EMPLEADO]],IS[],3,0),"OTROS")</f>
        <v>OTROS</v>
      </c>
      <c r="AQ2873" s="15" t="str">
        <f>+IFERROR(VLOOKUP(Tabla1[[#This Row],[EMPLEADO]],IS[[NÓMINA]:[INGENIERO]],2,0),"OTROS")</f>
        <v>OTROS</v>
      </c>
    </row>
    <row r="2874" spans="1:43" x14ac:dyDescent="0.25">
      <c r="A2874" t="s">
        <v>7477</v>
      </c>
      <c r="B2874">
        <v>1</v>
      </c>
      <c r="C2874" t="s">
        <v>8973</v>
      </c>
      <c r="D2874" t="s">
        <v>3370</v>
      </c>
      <c r="E2874" t="s">
        <v>39</v>
      </c>
      <c r="F2874" t="s">
        <v>8974</v>
      </c>
      <c r="G2874" s="17" t="s">
        <v>8785</v>
      </c>
      <c r="H2874" t="s">
        <v>213</v>
      </c>
      <c r="I2874" t="s">
        <v>43</v>
      </c>
      <c r="J2874" t="s">
        <v>8</v>
      </c>
      <c r="K2874" t="s">
        <v>607</v>
      </c>
      <c r="L2874" t="s">
        <v>8786</v>
      </c>
      <c r="M2874" t="s">
        <v>640</v>
      </c>
      <c r="N2874">
        <v>0</v>
      </c>
      <c r="O2874" t="s">
        <v>47</v>
      </c>
      <c r="P2874" t="s">
        <v>822</v>
      </c>
      <c r="Q2874" t="s">
        <v>48</v>
      </c>
      <c r="R2874" t="s">
        <v>49</v>
      </c>
      <c r="S2874" t="s">
        <v>50</v>
      </c>
      <c r="T2874" t="s">
        <v>51</v>
      </c>
      <c r="U2874" t="s">
        <v>52</v>
      </c>
      <c r="V2874">
        <v>1</v>
      </c>
      <c r="W2874" s="1">
        <v>1072.5000000000002</v>
      </c>
      <c r="X2874">
        <v>0</v>
      </c>
      <c r="Y2874">
        <v>5</v>
      </c>
      <c r="Z2874">
        <v>5</v>
      </c>
      <c r="AA2874">
        <v>1</v>
      </c>
      <c r="AB2874" s="2">
        <v>0</v>
      </c>
      <c r="AC2874" s="1">
        <v>0</v>
      </c>
      <c r="AD2874" s="7">
        <v>43538</v>
      </c>
      <c r="AE2874" s="7">
        <v>43543</v>
      </c>
      <c r="AF2874">
        <v>2</v>
      </c>
      <c r="AG2874" t="s">
        <v>1680</v>
      </c>
      <c r="AH2874" s="2">
        <v>0</v>
      </c>
      <c r="AI2874" s="1">
        <v>0</v>
      </c>
      <c r="AJ2874" s="1">
        <v>0</v>
      </c>
      <c r="AK2874" s="60" t="str">
        <f>+IF(Tabla1[[#This Row],[REQUEST_TY]]="SR MANTENIMIENTO CORRECTIVO", "EMERGENCIA", "OTROS")</f>
        <v>OTROS</v>
      </c>
      <c r="AL2874" s="6" t="str">
        <f>+_xlfn.IFS(Tabla1[[#This Row],[Veces obj]]&lt;=1,"0-1",Tabla1[[#This Row],[Veces obj]]&lt;=2,"1-2",Tabla1[[#This Row],[Veces obj]]&lt;=3,"2-3",TRUE,"&gt;3")</f>
        <v>0-1</v>
      </c>
      <c r="AM2874" s="60" t="str">
        <f>+_xlfn.IFS(MONTH(Tabla1[[#This Row],[MES]])&lt;=3,"Q1",MONTH(Tabla1[[#This Row],[MES]])&lt;=6,"Q2",MONTH(Tabla1[[#This Row],[MES]])&lt;=9,"Q3",TRUE,"Q4")</f>
        <v>Q1</v>
      </c>
      <c r="AN2874" s="15" t="str">
        <f>+IFERROR(VLOOKUP(Tabla1[[#This Row],[CUENTA]],CTAS[],2,0),"OTROS")</f>
        <v>OTROS</v>
      </c>
      <c r="AP2874" s="15" t="str">
        <f>+IFERROR(VLOOKUP(Tabla1[[#This Row],[EMPLEADO]],IS[],3,0),"OTROS")</f>
        <v>OTROS</v>
      </c>
      <c r="AQ2874" s="15" t="str">
        <f>+IFERROR(VLOOKUP(Tabla1[[#This Row],[EMPLEADO]],IS[[NÓMINA]:[INGENIERO]],2,0),"OTROS")</f>
        <v>OTROS</v>
      </c>
    </row>
    <row r="2875" spans="1:43" x14ac:dyDescent="0.25">
      <c r="A2875" t="s">
        <v>7477</v>
      </c>
      <c r="B2875">
        <v>1</v>
      </c>
      <c r="C2875" t="s">
        <v>8975</v>
      </c>
      <c r="D2875" t="s">
        <v>38</v>
      </c>
      <c r="E2875" t="s">
        <v>39</v>
      </c>
      <c r="F2875" t="s">
        <v>8976</v>
      </c>
      <c r="G2875" s="17" t="s">
        <v>8977</v>
      </c>
      <c r="H2875" t="s">
        <v>1572</v>
      </c>
      <c r="I2875" t="s">
        <v>43</v>
      </c>
      <c r="J2875" t="s">
        <v>8</v>
      </c>
      <c r="K2875" t="s">
        <v>338</v>
      </c>
      <c r="L2875" t="s">
        <v>8978</v>
      </c>
      <c r="M2875" t="s">
        <v>8979</v>
      </c>
      <c r="N2875">
        <v>0</v>
      </c>
      <c r="O2875" t="s">
        <v>47</v>
      </c>
      <c r="P2875">
        <v>2660</v>
      </c>
      <c r="Q2875" t="s">
        <v>48</v>
      </c>
      <c r="R2875" t="s">
        <v>49</v>
      </c>
      <c r="S2875" t="s">
        <v>50</v>
      </c>
      <c r="T2875" t="s">
        <v>51</v>
      </c>
      <c r="U2875" t="s">
        <v>52</v>
      </c>
      <c r="V2875">
        <v>1.05</v>
      </c>
      <c r="W2875" s="1">
        <v>750.75000000000011</v>
      </c>
      <c r="X2875">
        <v>1</v>
      </c>
      <c r="Y2875">
        <v>2.0299999999999998</v>
      </c>
      <c r="Z2875">
        <v>5</v>
      </c>
      <c r="AA2875">
        <v>0.40599999999999997</v>
      </c>
      <c r="AB2875" s="2">
        <v>0</v>
      </c>
      <c r="AC2875" s="1">
        <v>0</v>
      </c>
      <c r="AD2875" s="7">
        <v>43539</v>
      </c>
      <c r="AE2875" s="7">
        <v>43539</v>
      </c>
      <c r="AF2875">
        <v>0</v>
      </c>
      <c r="AG2875" t="s">
        <v>53</v>
      </c>
      <c r="AH2875" s="2">
        <v>0</v>
      </c>
      <c r="AI2875" s="1">
        <v>0</v>
      </c>
      <c r="AJ2875" s="1">
        <v>0</v>
      </c>
      <c r="AK2875" s="60" t="str">
        <f>+IF(Tabla1[[#This Row],[REQUEST_TY]]="SR MANTENIMIENTO CORRECTIVO", "EMERGENCIA", "OTROS")</f>
        <v>EMERGENCIA</v>
      </c>
      <c r="AL2875" s="6" t="str">
        <f>+_xlfn.IFS(Tabla1[[#This Row],[Veces obj]]&lt;=1,"0-1",Tabla1[[#This Row],[Veces obj]]&lt;=2,"1-2",Tabla1[[#This Row],[Veces obj]]&lt;=3,"2-3",TRUE,"&gt;3")</f>
        <v>0-1</v>
      </c>
      <c r="AM2875" s="60" t="str">
        <f>+_xlfn.IFS(MONTH(Tabla1[[#This Row],[MES]])&lt;=3,"Q1",MONTH(Tabla1[[#This Row],[MES]])&lt;=6,"Q2",MONTH(Tabla1[[#This Row],[MES]])&lt;=9,"Q3",TRUE,"Q4")</f>
        <v>Q1</v>
      </c>
      <c r="AN2875" s="15" t="str">
        <f>+IFERROR(VLOOKUP(Tabla1[[#This Row],[CUENTA]],CTAS[],2,0),"OTROS")</f>
        <v>OTROS</v>
      </c>
      <c r="AP2875" s="15" t="str">
        <f>+IFERROR(VLOOKUP(Tabla1[[#This Row],[EMPLEADO]],IS[],3,0),"OTROS")</f>
        <v>OTROS</v>
      </c>
      <c r="AQ2875" s="15" t="str">
        <f>+IFERROR(VLOOKUP(Tabla1[[#This Row],[EMPLEADO]],IS[[NÓMINA]:[INGENIERO]],2,0),"OTROS")</f>
        <v>OTROS</v>
      </c>
    </row>
    <row r="2876" spans="1:43" x14ac:dyDescent="0.25">
      <c r="A2876" t="s">
        <v>7477</v>
      </c>
      <c r="B2876">
        <v>1</v>
      </c>
      <c r="C2876" t="s">
        <v>8980</v>
      </c>
      <c r="D2876" t="s">
        <v>3370</v>
      </c>
      <c r="E2876" t="s">
        <v>39</v>
      </c>
      <c r="F2876" t="s">
        <v>8981</v>
      </c>
      <c r="G2876" s="17" t="s">
        <v>8626</v>
      </c>
      <c r="H2876" t="s">
        <v>1572</v>
      </c>
      <c r="I2876" t="s">
        <v>43</v>
      </c>
      <c r="J2876" t="s">
        <v>8</v>
      </c>
      <c r="K2876" t="s">
        <v>607</v>
      </c>
      <c r="L2876" t="s">
        <v>8627</v>
      </c>
      <c r="M2876" t="s">
        <v>1957</v>
      </c>
      <c r="N2876">
        <v>0</v>
      </c>
      <c r="O2876" t="s">
        <v>47</v>
      </c>
      <c r="P2876" t="s">
        <v>822</v>
      </c>
      <c r="Q2876" t="s">
        <v>48</v>
      </c>
      <c r="R2876" t="s">
        <v>49</v>
      </c>
      <c r="S2876" t="s">
        <v>50</v>
      </c>
      <c r="T2876" t="s">
        <v>51</v>
      </c>
      <c r="U2876" t="s">
        <v>52</v>
      </c>
      <c r="V2876">
        <v>1</v>
      </c>
      <c r="W2876" s="1">
        <v>1072.5000000000002</v>
      </c>
      <c r="X2876">
        <v>0</v>
      </c>
      <c r="Y2876">
        <v>5</v>
      </c>
      <c r="Z2876">
        <v>5</v>
      </c>
      <c r="AA2876">
        <v>1</v>
      </c>
      <c r="AB2876" s="2">
        <v>0</v>
      </c>
      <c r="AC2876" s="1">
        <v>0</v>
      </c>
      <c r="AD2876" s="7">
        <v>43538</v>
      </c>
      <c r="AE2876" s="7">
        <v>43538</v>
      </c>
      <c r="AF2876">
        <v>0</v>
      </c>
      <c r="AG2876" t="s">
        <v>53</v>
      </c>
      <c r="AH2876" s="2">
        <v>0</v>
      </c>
      <c r="AI2876" s="1">
        <v>0</v>
      </c>
      <c r="AJ2876" s="1">
        <v>0</v>
      </c>
      <c r="AK2876" s="60" t="str">
        <f>+IF(Tabla1[[#This Row],[REQUEST_TY]]="SR MANTENIMIENTO CORRECTIVO", "EMERGENCIA", "OTROS")</f>
        <v>OTROS</v>
      </c>
      <c r="AL2876" s="6" t="str">
        <f>+_xlfn.IFS(Tabla1[[#This Row],[Veces obj]]&lt;=1,"0-1",Tabla1[[#This Row],[Veces obj]]&lt;=2,"1-2",Tabla1[[#This Row],[Veces obj]]&lt;=3,"2-3",TRUE,"&gt;3")</f>
        <v>0-1</v>
      </c>
      <c r="AM2876" s="60" t="str">
        <f>+_xlfn.IFS(MONTH(Tabla1[[#This Row],[MES]])&lt;=3,"Q1",MONTH(Tabla1[[#This Row],[MES]])&lt;=6,"Q2",MONTH(Tabla1[[#This Row],[MES]])&lt;=9,"Q3",TRUE,"Q4")</f>
        <v>Q1</v>
      </c>
      <c r="AN2876" s="15" t="str">
        <f>+IFERROR(VLOOKUP(Tabla1[[#This Row],[CUENTA]],CTAS[],2,0),"OTROS")</f>
        <v>OTROS</v>
      </c>
      <c r="AP2876" s="15" t="str">
        <f>+IFERROR(VLOOKUP(Tabla1[[#This Row],[EMPLEADO]],IS[],3,0),"OTROS")</f>
        <v>OTROS</v>
      </c>
      <c r="AQ2876" s="15" t="str">
        <f>+IFERROR(VLOOKUP(Tabla1[[#This Row],[EMPLEADO]],IS[[NÓMINA]:[INGENIERO]],2,0),"OTROS")</f>
        <v>OTROS</v>
      </c>
    </row>
    <row r="2877" spans="1:43" x14ac:dyDescent="0.25">
      <c r="A2877" t="s">
        <v>7477</v>
      </c>
      <c r="B2877">
        <v>1</v>
      </c>
      <c r="C2877" t="s">
        <v>8982</v>
      </c>
      <c r="D2877" t="s">
        <v>3370</v>
      </c>
      <c r="E2877" t="s">
        <v>39</v>
      </c>
      <c r="F2877" t="s">
        <v>8981</v>
      </c>
      <c r="G2877" s="17" t="s">
        <v>8623</v>
      </c>
      <c r="H2877" t="s">
        <v>213</v>
      </c>
      <c r="I2877" t="s">
        <v>43</v>
      </c>
      <c r="J2877" t="s">
        <v>8</v>
      </c>
      <c r="K2877" t="s">
        <v>607</v>
      </c>
      <c r="L2877" t="s">
        <v>608</v>
      </c>
      <c r="M2877" t="s">
        <v>215</v>
      </c>
      <c r="N2877">
        <v>0</v>
      </c>
      <c r="O2877" t="s">
        <v>47</v>
      </c>
      <c r="P2877" t="s">
        <v>822</v>
      </c>
      <c r="Q2877" t="s">
        <v>48</v>
      </c>
      <c r="R2877" t="s">
        <v>49</v>
      </c>
      <c r="S2877" t="s">
        <v>50</v>
      </c>
      <c r="T2877" t="s">
        <v>51</v>
      </c>
      <c r="U2877" t="s">
        <v>52</v>
      </c>
      <c r="V2877">
        <v>1</v>
      </c>
      <c r="W2877" s="1">
        <v>1072.5000000000002</v>
      </c>
      <c r="X2877">
        <v>0</v>
      </c>
      <c r="Y2877">
        <v>5</v>
      </c>
      <c r="Z2877">
        <v>5</v>
      </c>
      <c r="AA2877">
        <v>1</v>
      </c>
      <c r="AB2877" s="2">
        <v>0</v>
      </c>
      <c r="AC2877" s="1">
        <v>0</v>
      </c>
      <c r="AD2877" s="7">
        <v>43538</v>
      </c>
      <c r="AE2877" s="7">
        <v>43538</v>
      </c>
      <c r="AF2877">
        <v>0</v>
      </c>
      <c r="AG2877" t="s">
        <v>53</v>
      </c>
      <c r="AH2877" s="2">
        <v>0</v>
      </c>
      <c r="AI2877" s="1">
        <v>0</v>
      </c>
      <c r="AJ2877" s="1">
        <v>0</v>
      </c>
      <c r="AK2877" s="60" t="str">
        <f>+IF(Tabla1[[#This Row],[REQUEST_TY]]="SR MANTENIMIENTO CORRECTIVO", "EMERGENCIA", "OTROS")</f>
        <v>OTROS</v>
      </c>
      <c r="AL2877" s="6" t="str">
        <f>+_xlfn.IFS(Tabla1[[#This Row],[Veces obj]]&lt;=1,"0-1",Tabla1[[#This Row],[Veces obj]]&lt;=2,"1-2",Tabla1[[#This Row],[Veces obj]]&lt;=3,"2-3",TRUE,"&gt;3")</f>
        <v>0-1</v>
      </c>
      <c r="AM2877" s="60" t="str">
        <f>+_xlfn.IFS(MONTH(Tabla1[[#This Row],[MES]])&lt;=3,"Q1",MONTH(Tabla1[[#This Row],[MES]])&lt;=6,"Q2",MONTH(Tabla1[[#This Row],[MES]])&lt;=9,"Q3",TRUE,"Q4")</f>
        <v>Q1</v>
      </c>
      <c r="AN2877" s="15" t="str">
        <f>+IFERROR(VLOOKUP(Tabla1[[#This Row],[CUENTA]],CTAS[],2,0),"OTROS")</f>
        <v>OTROS</v>
      </c>
      <c r="AP2877" s="15" t="str">
        <f>+IFERROR(VLOOKUP(Tabla1[[#This Row],[EMPLEADO]],IS[],3,0),"OTROS")</f>
        <v>OTROS</v>
      </c>
      <c r="AQ2877" s="15" t="str">
        <f>+IFERROR(VLOOKUP(Tabla1[[#This Row],[EMPLEADO]],IS[[NÓMINA]:[INGENIERO]],2,0),"OTROS")</f>
        <v>OTROS</v>
      </c>
    </row>
    <row r="2878" spans="1:43" x14ac:dyDescent="0.25">
      <c r="A2878" t="s">
        <v>7477</v>
      </c>
      <c r="B2878">
        <v>1</v>
      </c>
      <c r="C2878" t="s">
        <v>8983</v>
      </c>
      <c r="D2878" t="s">
        <v>3691</v>
      </c>
      <c r="E2878" t="s">
        <v>39</v>
      </c>
      <c r="F2878" t="s">
        <v>8984</v>
      </c>
      <c r="G2878" s="17" t="s">
        <v>8626</v>
      </c>
      <c r="H2878" t="s">
        <v>1572</v>
      </c>
      <c r="I2878" t="s">
        <v>43</v>
      </c>
      <c r="J2878" t="s">
        <v>8</v>
      </c>
      <c r="K2878" t="s">
        <v>607</v>
      </c>
      <c r="L2878" t="s">
        <v>8627</v>
      </c>
      <c r="M2878" t="s">
        <v>1957</v>
      </c>
      <c r="N2878">
        <v>0</v>
      </c>
      <c r="O2878" t="s">
        <v>47</v>
      </c>
      <c r="P2878" t="s">
        <v>822</v>
      </c>
      <c r="Q2878" t="s">
        <v>48</v>
      </c>
      <c r="R2878" t="s">
        <v>49</v>
      </c>
      <c r="S2878" t="s">
        <v>50</v>
      </c>
      <c r="T2878" t="s">
        <v>51</v>
      </c>
      <c r="U2878" t="s">
        <v>52</v>
      </c>
      <c r="V2878">
        <v>1</v>
      </c>
      <c r="W2878" s="1">
        <v>715.00000000000011</v>
      </c>
      <c r="X2878">
        <v>0</v>
      </c>
      <c r="Y2878">
        <v>5</v>
      </c>
      <c r="Z2878">
        <v>5</v>
      </c>
      <c r="AA2878">
        <v>1</v>
      </c>
      <c r="AB2878" s="2">
        <v>0</v>
      </c>
      <c r="AC2878" s="1">
        <v>0</v>
      </c>
      <c r="AD2878" s="7">
        <v>43538</v>
      </c>
      <c r="AE2878" s="7">
        <v>43538</v>
      </c>
      <c r="AF2878">
        <v>0</v>
      </c>
      <c r="AG2878" t="s">
        <v>53</v>
      </c>
      <c r="AH2878" s="2">
        <v>0</v>
      </c>
      <c r="AI2878" s="1">
        <v>0</v>
      </c>
      <c r="AJ2878" s="1">
        <v>0</v>
      </c>
      <c r="AK2878" s="60" t="str">
        <f>+IF(Tabla1[[#This Row],[REQUEST_TY]]="SR MANTENIMIENTO CORRECTIVO", "EMERGENCIA", "OTROS")</f>
        <v>OTROS</v>
      </c>
      <c r="AL2878" s="6" t="str">
        <f>+_xlfn.IFS(Tabla1[[#This Row],[Veces obj]]&lt;=1,"0-1",Tabla1[[#This Row],[Veces obj]]&lt;=2,"1-2",Tabla1[[#This Row],[Veces obj]]&lt;=3,"2-3",TRUE,"&gt;3")</f>
        <v>0-1</v>
      </c>
      <c r="AM2878" s="60" t="str">
        <f>+_xlfn.IFS(MONTH(Tabla1[[#This Row],[MES]])&lt;=3,"Q1",MONTH(Tabla1[[#This Row],[MES]])&lt;=6,"Q2",MONTH(Tabla1[[#This Row],[MES]])&lt;=9,"Q3",TRUE,"Q4")</f>
        <v>Q1</v>
      </c>
      <c r="AN2878" s="15" t="str">
        <f>+IFERROR(VLOOKUP(Tabla1[[#This Row],[CUENTA]],CTAS[],2,0),"OTROS")</f>
        <v>OTROS</v>
      </c>
      <c r="AP2878" s="15" t="str">
        <f>+IFERROR(VLOOKUP(Tabla1[[#This Row],[EMPLEADO]],IS[],3,0),"OTROS")</f>
        <v>OTROS</v>
      </c>
      <c r="AQ2878" s="15" t="str">
        <f>+IFERROR(VLOOKUP(Tabla1[[#This Row],[EMPLEADO]],IS[[NÓMINA]:[INGENIERO]],2,0),"OTROS")</f>
        <v>OTROS</v>
      </c>
    </row>
    <row r="2879" spans="1:43" x14ac:dyDescent="0.25">
      <c r="A2879" t="s">
        <v>7477</v>
      </c>
      <c r="B2879">
        <v>1</v>
      </c>
      <c r="C2879" t="s">
        <v>8985</v>
      </c>
      <c r="D2879" t="s">
        <v>38</v>
      </c>
      <c r="E2879" t="s">
        <v>113</v>
      </c>
      <c r="F2879" t="s">
        <v>8986</v>
      </c>
      <c r="G2879" s="17" t="s">
        <v>8987</v>
      </c>
      <c r="H2879" t="s">
        <v>679</v>
      </c>
      <c r="I2879" t="s">
        <v>43</v>
      </c>
      <c r="J2879" t="s">
        <v>8</v>
      </c>
      <c r="K2879" t="s">
        <v>125</v>
      </c>
      <c r="L2879" t="s">
        <v>8988</v>
      </c>
      <c r="M2879" t="s">
        <v>8989</v>
      </c>
      <c r="N2879">
        <v>0</v>
      </c>
      <c r="O2879" t="s">
        <v>47</v>
      </c>
      <c r="P2879">
        <v>926</v>
      </c>
      <c r="Q2879" t="s">
        <v>48</v>
      </c>
      <c r="R2879" t="s">
        <v>49</v>
      </c>
      <c r="S2879" t="s">
        <v>50</v>
      </c>
      <c r="T2879" t="s">
        <v>51</v>
      </c>
      <c r="U2879" t="s">
        <v>52</v>
      </c>
      <c r="V2879">
        <v>1.05</v>
      </c>
      <c r="W2879" s="1">
        <v>750.75000000000011</v>
      </c>
      <c r="X2879">
        <v>1</v>
      </c>
      <c r="Y2879">
        <v>1.48</v>
      </c>
      <c r="Z2879">
        <v>5</v>
      </c>
      <c r="AA2879">
        <v>0.29599999999999999</v>
      </c>
      <c r="AB2879" s="2">
        <v>0</v>
      </c>
      <c r="AC2879" s="1">
        <v>0</v>
      </c>
      <c r="AD2879" s="7">
        <v>43539</v>
      </c>
      <c r="AE2879" s="7">
        <v>43539</v>
      </c>
      <c r="AF2879">
        <v>0</v>
      </c>
      <c r="AG2879" t="s">
        <v>53</v>
      </c>
      <c r="AH2879" s="2">
        <v>0</v>
      </c>
      <c r="AI2879" s="1">
        <v>0</v>
      </c>
      <c r="AJ2879" s="1">
        <v>0</v>
      </c>
      <c r="AK2879" s="60" t="str">
        <f>+IF(Tabla1[[#This Row],[REQUEST_TY]]="SR MANTENIMIENTO CORRECTIVO", "EMERGENCIA", "OTROS")</f>
        <v>EMERGENCIA</v>
      </c>
      <c r="AL2879" s="6" t="str">
        <f>+_xlfn.IFS(Tabla1[[#This Row],[Veces obj]]&lt;=1,"0-1",Tabla1[[#This Row],[Veces obj]]&lt;=2,"1-2",Tabla1[[#This Row],[Veces obj]]&lt;=3,"2-3",TRUE,"&gt;3")</f>
        <v>0-1</v>
      </c>
      <c r="AM2879" s="60" t="str">
        <f>+_xlfn.IFS(MONTH(Tabla1[[#This Row],[MES]])&lt;=3,"Q1",MONTH(Tabla1[[#This Row],[MES]])&lt;=6,"Q2",MONTH(Tabla1[[#This Row],[MES]])&lt;=9,"Q3",TRUE,"Q4")</f>
        <v>Q1</v>
      </c>
      <c r="AN2879" s="15" t="str">
        <f>+IFERROR(VLOOKUP(Tabla1[[#This Row],[CUENTA]],CTAS[],2,0),"OTROS")</f>
        <v>OTROS</v>
      </c>
      <c r="AP2879" s="15" t="str">
        <f>+IFERROR(VLOOKUP(Tabla1[[#This Row],[EMPLEADO]],IS[],3,0),"OTROS")</f>
        <v>OTROS</v>
      </c>
      <c r="AQ2879" s="15" t="str">
        <f>+IFERROR(VLOOKUP(Tabla1[[#This Row],[EMPLEADO]],IS[[NÓMINA]:[INGENIERO]],2,0),"OTROS")</f>
        <v>OTROS</v>
      </c>
    </row>
    <row r="2880" spans="1:43" x14ac:dyDescent="0.25">
      <c r="A2880" t="s">
        <v>7477</v>
      </c>
      <c r="B2880">
        <v>1</v>
      </c>
      <c r="C2880" t="s">
        <v>8990</v>
      </c>
      <c r="D2880" t="s">
        <v>38</v>
      </c>
      <c r="E2880" t="s">
        <v>133</v>
      </c>
      <c r="F2880" t="s">
        <v>8991</v>
      </c>
      <c r="G2880" s="17" t="s">
        <v>2946</v>
      </c>
      <c r="H2880" t="s">
        <v>868</v>
      </c>
      <c r="I2880" t="s">
        <v>43</v>
      </c>
      <c r="J2880" t="s">
        <v>8</v>
      </c>
      <c r="K2880" t="s">
        <v>59</v>
      </c>
      <c r="L2880" t="s">
        <v>1676</v>
      </c>
      <c r="M2880" t="s">
        <v>1410</v>
      </c>
      <c r="N2880">
        <v>1</v>
      </c>
      <c r="O2880" t="s">
        <v>47</v>
      </c>
      <c r="P2880">
        <v>64</v>
      </c>
      <c r="Q2880" t="s">
        <v>48</v>
      </c>
      <c r="R2880" t="s">
        <v>138</v>
      </c>
      <c r="S2880" t="s">
        <v>139</v>
      </c>
      <c r="T2880" t="s">
        <v>51</v>
      </c>
      <c r="U2880" t="s">
        <v>353</v>
      </c>
      <c r="V2880">
        <v>1.1499999999999999</v>
      </c>
      <c r="W2880" s="1">
        <v>0</v>
      </c>
      <c r="X2880">
        <v>1</v>
      </c>
      <c r="Y2880">
        <v>2.88</v>
      </c>
      <c r="Z2880">
        <v>4</v>
      </c>
      <c r="AA2880">
        <v>0.72</v>
      </c>
      <c r="AB2880" s="2">
        <v>0</v>
      </c>
      <c r="AC2880" s="1">
        <v>0</v>
      </c>
      <c r="AD2880" s="7">
        <v>43543</v>
      </c>
      <c r="AE2880" s="7">
        <v>43544</v>
      </c>
      <c r="AF2880">
        <v>1</v>
      </c>
      <c r="AG2880" t="s">
        <v>53</v>
      </c>
      <c r="AH2880" s="2">
        <v>0</v>
      </c>
      <c r="AI2880" s="1">
        <v>0</v>
      </c>
      <c r="AJ2880" s="1">
        <v>0</v>
      </c>
      <c r="AK2880" s="60" t="str">
        <f>+IF(Tabla1[[#This Row],[REQUEST_TY]]="SR MANTENIMIENTO CORRECTIVO", "EMERGENCIA", "OTROS")</f>
        <v>EMERGENCIA</v>
      </c>
      <c r="AL2880" s="6" t="str">
        <f>+_xlfn.IFS(Tabla1[[#This Row],[Veces obj]]&lt;=1,"0-1",Tabla1[[#This Row],[Veces obj]]&lt;=2,"1-2",Tabla1[[#This Row],[Veces obj]]&lt;=3,"2-3",TRUE,"&gt;3")</f>
        <v>0-1</v>
      </c>
      <c r="AM2880" s="60" t="str">
        <f>+_xlfn.IFS(MONTH(Tabla1[[#This Row],[MES]])&lt;=3,"Q1",MONTH(Tabla1[[#This Row],[MES]])&lt;=6,"Q2",MONTH(Tabla1[[#This Row],[MES]])&lt;=9,"Q3",TRUE,"Q4")</f>
        <v>Q1</v>
      </c>
      <c r="AN2880" s="15" t="str">
        <f>+IFERROR(VLOOKUP(Tabla1[[#This Row],[CUENTA]],CTAS[],2,0),"OTROS")</f>
        <v>OTROS</v>
      </c>
      <c r="AP2880" s="15" t="str">
        <f>+IFERROR(VLOOKUP(Tabla1[[#This Row],[EMPLEADO]],IS[],3,0),"OTROS")</f>
        <v>OTROS</v>
      </c>
      <c r="AQ2880" s="15" t="str">
        <f>+IFERROR(VLOOKUP(Tabla1[[#This Row],[EMPLEADO]],IS[[NÓMINA]:[INGENIERO]],2,0),"OTROS")</f>
        <v>OTROS</v>
      </c>
    </row>
    <row r="2881" spans="1:43" x14ac:dyDescent="0.25">
      <c r="A2881" t="s">
        <v>7477</v>
      </c>
      <c r="B2881">
        <v>1</v>
      </c>
      <c r="C2881" t="s">
        <v>8992</v>
      </c>
      <c r="D2881" t="s">
        <v>3370</v>
      </c>
      <c r="E2881" t="s">
        <v>1966</v>
      </c>
      <c r="F2881" t="s">
        <v>8993</v>
      </c>
      <c r="G2881" s="17" t="s">
        <v>8994</v>
      </c>
      <c r="H2881" t="s">
        <v>70</v>
      </c>
      <c r="I2881" t="s">
        <v>43</v>
      </c>
      <c r="J2881" t="s">
        <v>8</v>
      </c>
      <c r="K2881" t="s">
        <v>169</v>
      </c>
      <c r="L2881" t="s">
        <v>8995</v>
      </c>
      <c r="M2881" t="s">
        <v>73</v>
      </c>
      <c r="N2881">
        <v>1</v>
      </c>
      <c r="O2881" t="s">
        <v>47</v>
      </c>
      <c r="P2881" t="s">
        <v>822</v>
      </c>
      <c r="Q2881" t="s">
        <v>48</v>
      </c>
      <c r="R2881" t="s">
        <v>74</v>
      </c>
      <c r="S2881" t="s">
        <v>50</v>
      </c>
      <c r="T2881" t="s">
        <v>51</v>
      </c>
      <c r="U2881" t="s">
        <v>52</v>
      </c>
      <c r="V2881">
        <v>1</v>
      </c>
      <c r="W2881" s="1">
        <v>0</v>
      </c>
      <c r="X2881">
        <v>0</v>
      </c>
      <c r="Y2881">
        <v>5</v>
      </c>
      <c r="Z2881">
        <v>5</v>
      </c>
      <c r="AA2881">
        <v>1</v>
      </c>
      <c r="AB2881" s="2">
        <v>0</v>
      </c>
      <c r="AC2881" s="1">
        <v>0</v>
      </c>
      <c r="AD2881" s="7">
        <v>43544</v>
      </c>
      <c r="AE2881" s="7">
        <v>43545</v>
      </c>
      <c r="AF2881">
        <v>1</v>
      </c>
      <c r="AG2881" t="s">
        <v>53</v>
      </c>
      <c r="AH2881" s="2">
        <v>0</v>
      </c>
      <c r="AI2881" s="1">
        <v>0</v>
      </c>
      <c r="AJ2881" s="1">
        <v>0</v>
      </c>
      <c r="AK2881" s="60" t="str">
        <f>+IF(Tabla1[[#This Row],[REQUEST_TY]]="SR MANTENIMIENTO CORRECTIVO", "EMERGENCIA", "OTROS")</f>
        <v>OTROS</v>
      </c>
      <c r="AL2881" s="6" t="str">
        <f>+_xlfn.IFS(Tabla1[[#This Row],[Veces obj]]&lt;=1,"0-1",Tabla1[[#This Row],[Veces obj]]&lt;=2,"1-2",Tabla1[[#This Row],[Veces obj]]&lt;=3,"2-3",TRUE,"&gt;3")</f>
        <v>0-1</v>
      </c>
      <c r="AM2881" s="60" t="str">
        <f>+_xlfn.IFS(MONTH(Tabla1[[#This Row],[MES]])&lt;=3,"Q1",MONTH(Tabla1[[#This Row],[MES]])&lt;=6,"Q2",MONTH(Tabla1[[#This Row],[MES]])&lt;=9,"Q3",TRUE,"Q4")</f>
        <v>Q1</v>
      </c>
      <c r="AN2881" s="15" t="str">
        <f>+IFERROR(VLOOKUP(Tabla1[[#This Row],[CUENTA]],CTAS[],2,0),"OTROS")</f>
        <v>OTROS</v>
      </c>
      <c r="AP2881" s="15" t="str">
        <f>+IFERROR(VLOOKUP(Tabla1[[#This Row],[EMPLEADO]],IS[],3,0),"OTROS")</f>
        <v>OTROS</v>
      </c>
      <c r="AQ2881" s="15" t="str">
        <f>+IFERROR(VLOOKUP(Tabla1[[#This Row],[EMPLEADO]],IS[[NÓMINA]:[INGENIERO]],2,0),"OTROS")</f>
        <v>OTROS</v>
      </c>
    </row>
    <row r="2882" spans="1:43" x14ac:dyDescent="0.25">
      <c r="A2882" t="s">
        <v>7477</v>
      </c>
      <c r="B2882">
        <v>1</v>
      </c>
      <c r="C2882" t="s">
        <v>8996</v>
      </c>
      <c r="D2882" t="s">
        <v>3370</v>
      </c>
      <c r="E2882" t="s">
        <v>1966</v>
      </c>
      <c r="F2882" t="s">
        <v>8993</v>
      </c>
      <c r="G2882" s="17" t="s">
        <v>8997</v>
      </c>
      <c r="H2882" t="s">
        <v>70</v>
      </c>
      <c r="I2882" t="s">
        <v>43</v>
      </c>
      <c r="J2882" t="s">
        <v>8</v>
      </c>
      <c r="K2882" t="s">
        <v>169</v>
      </c>
      <c r="L2882" t="s">
        <v>424</v>
      </c>
      <c r="M2882" t="s">
        <v>94</v>
      </c>
      <c r="N2882">
        <v>1</v>
      </c>
      <c r="O2882" t="s">
        <v>47</v>
      </c>
      <c r="P2882" t="s">
        <v>822</v>
      </c>
      <c r="Q2882" t="s">
        <v>48</v>
      </c>
      <c r="R2882" t="s">
        <v>74</v>
      </c>
      <c r="S2882" t="s">
        <v>50</v>
      </c>
      <c r="T2882" t="s">
        <v>51</v>
      </c>
      <c r="U2882" t="s">
        <v>52</v>
      </c>
      <c r="V2882">
        <v>1</v>
      </c>
      <c r="W2882" s="1">
        <v>0</v>
      </c>
      <c r="X2882">
        <v>0</v>
      </c>
      <c r="Y2882">
        <v>5</v>
      </c>
      <c r="Z2882">
        <v>5</v>
      </c>
      <c r="AA2882">
        <v>1</v>
      </c>
      <c r="AB2882" s="2">
        <v>0</v>
      </c>
      <c r="AC2882" s="1">
        <v>0</v>
      </c>
      <c r="AD2882" s="7">
        <v>43545</v>
      </c>
      <c r="AE2882" s="7">
        <v>43545</v>
      </c>
      <c r="AF2882">
        <v>0</v>
      </c>
      <c r="AG2882" t="s">
        <v>53</v>
      </c>
      <c r="AH2882" s="2">
        <v>0</v>
      </c>
      <c r="AI2882" s="1">
        <v>0</v>
      </c>
      <c r="AJ2882" s="1">
        <v>0</v>
      </c>
      <c r="AK2882" s="60" t="str">
        <f>+IF(Tabla1[[#This Row],[REQUEST_TY]]="SR MANTENIMIENTO CORRECTIVO", "EMERGENCIA", "OTROS")</f>
        <v>OTROS</v>
      </c>
      <c r="AL2882" s="6" t="str">
        <f>+_xlfn.IFS(Tabla1[[#This Row],[Veces obj]]&lt;=1,"0-1",Tabla1[[#This Row],[Veces obj]]&lt;=2,"1-2",Tabla1[[#This Row],[Veces obj]]&lt;=3,"2-3",TRUE,"&gt;3")</f>
        <v>0-1</v>
      </c>
      <c r="AM2882" s="60" t="str">
        <f>+_xlfn.IFS(MONTH(Tabla1[[#This Row],[MES]])&lt;=3,"Q1",MONTH(Tabla1[[#This Row],[MES]])&lt;=6,"Q2",MONTH(Tabla1[[#This Row],[MES]])&lt;=9,"Q3",TRUE,"Q4")</f>
        <v>Q1</v>
      </c>
      <c r="AN2882" s="15" t="str">
        <f>+IFERROR(VLOOKUP(Tabla1[[#This Row],[CUENTA]],CTAS[],2,0),"OTROS")</f>
        <v>OTROS</v>
      </c>
      <c r="AP2882" s="15" t="str">
        <f>+IFERROR(VLOOKUP(Tabla1[[#This Row],[EMPLEADO]],IS[],3,0),"OTROS")</f>
        <v>OTROS</v>
      </c>
      <c r="AQ2882" s="15" t="str">
        <f>+IFERROR(VLOOKUP(Tabla1[[#This Row],[EMPLEADO]],IS[[NÓMINA]:[INGENIERO]],2,0),"OTROS")</f>
        <v>OTROS</v>
      </c>
    </row>
    <row r="2883" spans="1:43" x14ac:dyDescent="0.25">
      <c r="A2883" t="s">
        <v>7477</v>
      </c>
      <c r="B2883">
        <v>1</v>
      </c>
      <c r="C2883" t="s">
        <v>8998</v>
      </c>
      <c r="D2883" t="s">
        <v>3370</v>
      </c>
      <c r="E2883" t="s">
        <v>4548</v>
      </c>
      <c r="F2883" t="s">
        <v>8999</v>
      </c>
      <c r="G2883" s="17" t="s">
        <v>9000</v>
      </c>
      <c r="H2883" t="s">
        <v>1063</v>
      </c>
      <c r="I2883" t="s">
        <v>43</v>
      </c>
      <c r="J2883" t="s">
        <v>8</v>
      </c>
      <c r="K2883" t="s">
        <v>1541</v>
      </c>
      <c r="L2883" t="s">
        <v>1367</v>
      </c>
      <c r="M2883" t="s">
        <v>387</v>
      </c>
      <c r="N2883">
        <v>0</v>
      </c>
      <c r="O2883" t="s">
        <v>47</v>
      </c>
      <c r="P2883" t="s">
        <v>822</v>
      </c>
      <c r="Q2883" t="s">
        <v>48</v>
      </c>
      <c r="R2883" t="s">
        <v>49</v>
      </c>
      <c r="S2883" t="s">
        <v>50</v>
      </c>
      <c r="T2883" t="s">
        <v>51</v>
      </c>
      <c r="U2883" t="s">
        <v>52</v>
      </c>
      <c r="V2883">
        <v>1</v>
      </c>
      <c r="W2883" s="1">
        <v>1072.5000000000002</v>
      </c>
      <c r="X2883">
        <v>0</v>
      </c>
      <c r="Y2883">
        <v>5</v>
      </c>
      <c r="Z2883">
        <v>5</v>
      </c>
      <c r="AA2883">
        <v>1</v>
      </c>
      <c r="AB2883" s="2">
        <v>0</v>
      </c>
      <c r="AC2883" s="1">
        <v>0</v>
      </c>
      <c r="AD2883" s="7">
        <v>43539</v>
      </c>
      <c r="AE2883" s="7">
        <v>43546</v>
      </c>
      <c r="AF2883">
        <v>4</v>
      </c>
      <c r="AG2883" t="s">
        <v>823</v>
      </c>
      <c r="AH2883" s="2">
        <v>0</v>
      </c>
      <c r="AI2883" s="1">
        <v>0</v>
      </c>
      <c r="AJ2883" s="1">
        <v>0</v>
      </c>
      <c r="AK2883" s="60" t="str">
        <f>+IF(Tabla1[[#This Row],[REQUEST_TY]]="SR MANTENIMIENTO CORRECTIVO", "EMERGENCIA", "OTROS")</f>
        <v>OTROS</v>
      </c>
      <c r="AL2883" s="6" t="str">
        <f>+_xlfn.IFS(Tabla1[[#This Row],[Veces obj]]&lt;=1,"0-1",Tabla1[[#This Row],[Veces obj]]&lt;=2,"1-2",Tabla1[[#This Row],[Veces obj]]&lt;=3,"2-3",TRUE,"&gt;3")</f>
        <v>0-1</v>
      </c>
      <c r="AM2883" s="60" t="str">
        <f>+_xlfn.IFS(MONTH(Tabla1[[#This Row],[MES]])&lt;=3,"Q1",MONTH(Tabla1[[#This Row],[MES]])&lt;=6,"Q2",MONTH(Tabla1[[#This Row],[MES]])&lt;=9,"Q3",TRUE,"Q4")</f>
        <v>Q1</v>
      </c>
      <c r="AN2883" s="15" t="str">
        <f>+IFERROR(VLOOKUP(Tabla1[[#This Row],[CUENTA]],CTAS[],2,0),"OTROS")</f>
        <v>OTROS</v>
      </c>
      <c r="AP2883" s="15" t="str">
        <f>+IFERROR(VLOOKUP(Tabla1[[#This Row],[EMPLEADO]],IS[],3,0),"OTROS")</f>
        <v>OTROS</v>
      </c>
      <c r="AQ2883" s="15" t="str">
        <f>+IFERROR(VLOOKUP(Tabla1[[#This Row],[EMPLEADO]],IS[[NÓMINA]:[INGENIERO]],2,0),"OTROS")</f>
        <v>OTROS</v>
      </c>
    </row>
    <row r="2884" spans="1:43" x14ac:dyDescent="0.25">
      <c r="A2884" t="s">
        <v>7477</v>
      </c>
      <c r="B2884">
        <v>1</v>
      </c>
      <c r="C2884" t="s">
        <v>9001</v>
      </c>
      <c r="D2884" t="s">
        <v>38</v>
      </c>
      <c r="E2884" t="s">
        <v>39</v>
      </c>
      <c r="F2884" t="s">
        <v>9002</v>
      </c>
      <c r="G2884" s="17" t="s">
        <v>9003</v>
      </c>
      <c r="H2884" t="s">
        <v>136</v>
      </c>
      <c r="I2884" t="s">
        <v>43</v>
      </c>
      <c r="J2884" t="s">
        <v>8</v>
      </c>
      <c r="K2884" t="s">
        <v>254</v>
      </c>
      <c r="L2884" t="s">
        <v>9004</v>
      </c>
      <c r="M2884" t="s">
        <v>222</v>
      </c>
      <c r="N2884">
        <v>0</v>
      </c>
      <c r="O2884" t="s">
        <v>47</v>
      </c>
      <c r="P2884">
        <v>2661</v>
      </c>
      <c r="Q2884" t="s">
        <v>48</v>
      </c>
      <c r="R2884" t="s">
        <v>49</v>
      </c>
      <c r="S2884" t="s">
        <v>50</v>
      </c>
      <c r="T2884" t="s">
        <v>51</v>
      </c>
      <c r="U2884" t="s">
        <v>52</v>
      </c>
      <c r="V2884">
        <v>1.05</v>
      </c>
      <c r="W2884" s="1">
        <v>750.75000000000011</v>
      </c>
      <c r="X2884">
        <v>1</v>
      </c>
      <c r="Y2884">
        <v>1.5</v>
      </c>
      <c r="Z2884">
        <v>5</v>
      </c>
      <c r="AA2884">
        <v>0.3</v>
      </c>
      <c r="AB2884" s="2">
        <v>0</v>
      </c>
      <c r="AC2884" s="1">
        <v>0</v>
      </c>
      <c r="AD2884" s="7">
        <v>43539</v>
      </c>
      <c r="AE2884" s="7">
        <v>43539</v>
      </c>
      <c r="AF2884">
        <v>0</v>
      </c>
      <c r="AG2884" t="s">
        <v>53</v>
      </c>
      <c r="AH2884" s="2">
        <v>0</v>
      </c>
      <c r="AI2884" s="1">
        <v>0</v>
      </c>
      <c r="AJ2884" s="1">
        <v>0</v>
      </c>
      <c r="AK2884" s="60" t="str">
        <f>+IF(Tabla1[[#This Row],[REQUEST_TY]]="SR MANTENIMIENTO CORRECTIVO", "EMERGENCIA", "OTROS")</f>
        <v>EMERGENCIA</v>
      </c>
      <c r="AL2884" s="6" t="str">
        <f>+_xlfn.IFS(Tabla1[[#This Row],[Veces obj]]&lt;=1,"0-1",Tabla1[[#This Row],[Veces obj]]&lt;=2,"1-2",Tabla1[[#This Row],[Veces obj]]&lt;=3,"2-3",TRUE,"&gt;3")</f>
        <v>0-1</v>
      </c>
      <c r="AM2884" s="60" t="str">
        <f>+_xlfn.IFS(MONTH(Tabla1[[#This Row],[MES]])&lt;=3,"Q1",MONTH(Tabla1[[#This Row],[MES]])&lt;=6,"Q2",MONTH(Tabla1[[#This Row],[MES]])&lt;=9,"Q3",TRUE,"Q4")</f>
        <v>Q1</v>
      </c>
      <c r="AN2884" s="15" t="str">
        <f>+IFERROR(VLOOKUP(Tabla1[[#This Row],[CUENTA]],CTAS[],2,0),"OTROS")</f>
        <v>OTROS</v>
      </c>
      <c r="AP2884" s="15" t="str">
        <f>+IFERROR(VLOOKUP(Tabla1[[#This Row],[EMPLEADO]],IS[],3,0),"OTROS")</f>
        <v>OTROS</v>
      </c>
      <c r="AQ2884" s="15" t="str">
        <f>+IFERROR(VLOOKUP(Tabla1[[#This Row],[EMPLEADO]],IS[[NÓMINA]:[INGENIERO]],2,0),"OTROS")</f>
        <v>OTROS</v>
      </c>
    </row>
    <row r="2885" spans="1:43" x14ac:dyDescent="0.25">
      <c r="A2885" t="s">
        <v>7477</v>
      </c>
      <c r="B2885">
        <v>1</v>
      </c>
      <c r="C2885" t="s">
        <v>9005</v>
      </c>
      <c r="D2885" t="s">
        <v>38</v>
      </c>
      <c r="E2885" t="s">
        <v>2827</v>
      </c>
      <c r="F2885" t="s">
        <v>9006</v>
      </c>
      <c r="G2885" s="17" t="s">
        <v>2829</v>
      </c>
      <c r="H2885" t="s">
        <v>266</v>
      </c>
      <c r="I2885" t="s">
        <v>43</v>
      </c>
      <c r="J2885" t="s">
        <v>8</v>
      </c>
      <c r="K2885" t="s">
        <v>71</v>
      </c>
      <c r="L2885" t="s">
        <v>170</v>
      </c>
      <c r="M2885" t="s">
        <v>73</v>
      </c>
      <c r="N2885">
        <v>0</v>
      </c>
      <c r="O2885" t="s">
        <v>47</v>
      </c>
      <c r="P2885">
        <v>22</v>
      </c>
      <c r="Q2885" t="s">
        <v>62</v>
      </c>
      <c r="R2885" t="s">
        <v>138</v>
      </c>
      <c r="S2885" t="s">
        <v>139</v>
      </c>
      <c r="T2885" t="s">
        <v>51</v>
      </c>
      <c r="U2885" t="s">
        <v>262</v>
      </c>
      <c r="V2885">
        <v>1.05</v>
      </c>
      <c r="W2885" s="1">
        <v>1651.6500000000003</v>
      </c>
      <c r="X2885">
        <v>1</v>
      </c>
      <c r="Y2885">
        <v>0.5</v>
      </c>
      <c r="Z2885">
        <v>4</v>
      </c>
      <c r="AA2885">
        <v>0.125</v>
      </c>
      <c r="AB2885" s="2">
        <v>0</v>
      </c>
      <c r="AC2885" s="1">
        <v>0</v>
      </c>
      <c r="AD2885" s="7">
        <v>43539</v>
      </c>
      <c r="AE2885" s="7">
        <v>43539</v>
      </c>
      <c r="AF2885">
        <v>0</v>
      </c>
      <c r="AG2885" t="s">
        <v>53</v>
      </c>
      <c r="AH2885" s="2">
        <v>0</v>
      </c>
      <c r="AI2885" s="1">
        <v>0</v>
      </c>
      <c r="AJ2885" s="1">
        <v>0</v>
      </c>
      <c r="AK2885" s="60" t="str">
        <f>+IF(Tabla1[[#This Row],[REQUEST_TY]]="SR MANTENIMIENTO CORRECTIVO", "EMERGENCIA", "OTROS")</f>
        <v>EMERGENCIA</v>
      </c>
      <c r="AL2885" s="6" t="str">
        <f>+_xlfn.IFS(Tabla1[[#This Row],[Veces obj]]&lt;=1,"0-1",Tabla1[[#This Row],[Veces obj]]&lt;=2,"1-2",Tabla1[[#This Row],[Veces obj]]&lt;=3,"2-3",TRUE,"&gt;3")</f>
        <v>0-1</v>
      </c>
      <c r="AM2885" s="60" t="str">
        <f>+_xlfn.IFS(MONTH(Tabla1[[#This Row],[MES]])&lt;=3,"Q1",MONTH(Tabla1[[#This Row],[MES]])&lt;=6,"Q2",MONTH(Tabla1[[#This Row],[MES]])&lt;=9,"Q3",TRUE,"Q4")</f>
        <v>Q1</v>
      </c>
      <c r="AN2885" s="15" t="str">
        <f>+IFERROR(VLOOKUP(Tabla1[[#This Row],[CUENTA]],CTAS[],2,0),"OTROS")</f>
        <v>OTROS</v>
      </c>
      <c r="AP2885" s="15" t="str">
        <f>+IFERROR(VLOOKUP(Tabla1[[#This Row],[EMPLEADO]],IS[],3,0),"OTROS")</f>
        <v>JUAREZ</v>
      </c>
      <c r="AQ2885" s="15" t="str">
        <f>+IFERROR(VLOOKUP(Tabla1[[#This Row],[EMPLEADO]],IS[[NÓMINA]:[INGENIERO]],2,0),"OTROS")</f>
        <v>CESAR MAR</v>
      </c>
    </row>
    <row r="2886" spans="1:43" x14ac:dyDescent="0.25">
      <c r="A2886" t="s">
        <v>7477</v>
      </c>
      <c r="B2886">
        <v>1</v>
      </c>
      <c r="C2886" t="s">
        <v>9007</v>
      </c>
      <c r="D2886" t="s">
        <v>38</v>
      </c>
      <c r="E2886" t="s">
        <v>4235</v>
      </c>
      <c r="F2886" t="s">
        <v>9008</v>
      </c>
      <c r="G2886" s="17" t="s">
        <v>4429</v>
      </c>
      <c r="H2886" t="s">
        <v>484</v>
      </c>
      <c r="I2886" t="s">
        <v>43</v>
      </c>
      <c r="J2886" t="s">
        <v>8</v>
      </c>
      <c r="K2886" t="s">
        <v>2300</v>
      </c>
      <c r="L2886" t="s">
        <v>2301</v>
      </c>
      <c r="M2886" t="s">
        <v>94</v>
      </c>
      <c r="N2886">
        <v>1</v>
      </c>
      <c r="O2886" t="s">
        <v>47</v>
      </c>
      <c r="P2886">
        <v>10</v>
      </c>
      <c r="Q2886" t="s">
        <v>194</v>
      </c>
      <c r="R2886" t="s">
        <v>63</v>
      </c>
      <c r="S2886" t="s">
        <v>64</v>
      </c>
      <c r="T2886" t="s">
        <v>51</v>
      </c>
      <c r="U2886" t="s">
        <v>195</v>
      </c>
      <c r="V2886">
        <v>0.6</v>
      </c>
      <c r="W2886" s="1">
        <v>0</v>
      </c>
      <c r="X2886">
        <v>1</v>
      </c>
      <c r="Y2886">
        <v>0.17</v>
      </c>
      <c r="Z2886">
        <v>5</v>
      </c>
      <c r="AA2886">
        <v>3.4000000000000002E-2</v>
      </c>
      <c r="AB2886" s="2">
        <v>0</v>
      </c>
      <c r="AC2886" s="1">
        <v>0</v>
      </c>
      <c r="AD2886" s="7">
        <v>43539</v>
      </c>
      <c r="AE2886" s="7">
        <v>43539</v>
      </c>
      <c r="AF2886">
        <v>0</v>
      </c>
      <c r="AG2886" t="s">
        <v>53</v>
      </c>
      <c r="AH2886" s="2">
        <v>0</v>
      </c>
      <c r="AI2886" s="1">
        <v>0</v>
      </c>
      <c r="AJ2886" s="1">
        <v>0</v>
      </c>
      <c r="AK2886" s="60" t="str">
        <f>+IF(Tabla1[[#This Row],[REQUEST_TY]]="SR MANTENIMIENTO CORRECTIVO", "EMERGENCIA", "OTROS")</f>
        <v>EMERGENCIA</v>
      </c>
      <c r="AL2886" s="6" t="str">
        <f>+_xlfn.IFS(Tabla1[[#This Row],[Veces obj]]&lt;=1,"0-1",Tabla1[[#This Row],[Veces obj]]&lt;=2,"1-2",Tabla1[[#This Row],[Veces obj]]&lt;=3,"2-3",TRUE,"&gt;3")</f>
        <v>0-1</v>
      </c>
      <c r="AM2886" s="60" t="str">
        <f>+_xlfn.IFS(MONTH(Tabla1[[#This Row],[MES]])&lt;=3,"Q1",MONTH(Tabla1[[#This Row],[MES]])&lt;=6,"Q2",MONTH(Tabla1[[#This Row],[MES]])&lt;=9,"Q3",TRUE,"Q4")</f>
        <v>Q1</v>
      </c>
      <c r="AN2886" s="15" t="str">
        <f>+IFERROR(VLOOKUP(Tabla1[[#This Row],[CUENTA]],CTAS[],2,0),"OTROS")</f>
        <v>OTROS</v>
      </c>
      <c r="AP2886" s="15" t="str">
        <f>+IFERROR(VLOOKUP(Tabla1[[#This Row],[EMPLEADO]],IS[],3,0),"OTROS")</f>
        <v>OTROS</v>
      </c>
      <c r="AQ2886" s="15" t="str">
        <f>+IFERROR(VLOOKUP(Tabla1[[#This Row],[EMPLEADO]],IS[[NÓMINA]:[INGENIERO]],2,0),"OTROS")</f>
        <v>OTROS</v>
      </c>
    </row>
    <row r="2887" spans="1:43" x14ac:dyDescent="0.25">
      <c r="A2887" t="s">
        <v>7477</v>
      </c>
      <c r="B2887">
        <v>1</v>
      </c>
      <c r="C2887" t="s">
        <v>9009</v>
      </c>
      <c r="D2887" t="s">
        <v>38</v>
      </c>
      <c r="E2887" t="s">
        <v>312</v>
      </c>
      <c r="F2887" t="s">
        <v>9010</v>
      </c>
      <c r="G2887" s="17" t="s">
        <v>2425</v>
      </c>
      <c r="H2887" t="s">
        <v>471</v>
      </c>
      <c r="I2887" t="s">
        <v>43</v>
      </c>
      <c r="J2887" t="s">
        <v>8</v>
      </c>
      <c r="K2887" t="s">
        <v>59</v>
      </c>
      <c r="L2887" t="s">
        <v>780</v>
      </c>
      <c r="M2887" t="s">
        <v>310</v>
      </c>
      <c r="N2887">
        <v>0</v>
      </c>
      <c r="O2887" t="s">
        <v>47</v>
      </c>
      <c r="P2887">
        <v>2</v>
      </c>
      <c r="Q2887" t="s">
        <v>388</v>
      </c>
      <c r="R2887" t="s">
        <v>317</v>
      </c>
      <c r="S2887" t="s">
        <v>318</v>
      </c>
      <c r="T2887" t="s">
        <v>51</v>
      </c>
      <c r="U2887" t="s">
        <v>872</v>
      </c>
      <c r="V2887">
        <v>0</v>
      </c>
      <c r="W2887" s="1">
        <v>0</v>
      </c>
      <c r="X2887">
        <v>1</v>
      </c>
      <c r="Y2887">
        <v>1.31</v>
      </c>
      <c r="Z2887">
        <v>4</v>
      </c>
      <c r="AA2887">
        <v>0.32750000000000001</v>
      </c>
      <c r="AB2887" s="2">
        <v>0</v>
      </c>
      <c r="AC2887" s="1">
        <v>0</v>
      </c>
      <c r="AD2887" s="7">
        <v>43545</v>
      </c>
      <c r="AE2887" s="7">
        <v>43545</v>
      </c>
      <c r="AF2887">
        <v>0</v>
      </c>
      <c r="AG2887" t="s">
        <v>53</v>
      </c>
      <c r="AH2887" s="2">
        <v>0</v>
      </c>
      <c r="AI2887" s="1">
        <v>0</v>
      </c>
      <c r="AJ2887" s="1">
        <v>0</v>
      </c>
      <c r="AK2887" s="60" t="str">
        <f>+IF(Tabla1[[#This Row],[REQUEST_TY]]="SR MANTENIMIENTO CORRECTIVO", "EMERGENCIA", "OTROS")</f>
        <v>EMERGENCIA</v>
      </c>
      <c r="AL2887" s="6" t="str">
        <f>+_xlfn.IFS(Tabla1[[#This Row],[Veces obj]]&lt;=1,"0-1",Tabla1[[#This Row],[Veces obj]]&lt;=2,"1-2",Tabla1[[#This Row],[Veces obj]]&lt;=3,"2-3",TRUE,"&gt;3")</f>
        <v>0-1</v>
      </c>
      <c r="AM2887" s="60" t="str">
        <f>+_xlfn.IFS(MONTH(Tabla1[[#This Row],[MES]])&lt;=3,"Q1",MONTH(Tabla1[[#This Row],[MES]])&lt;=6,"Q2",MONTH(Tabla1[[#This Row],[MES]])&lt;=9,"Q3",TRUE,"Q4")</f>
        <v>Q1</v>
      </c>
      <c r="AN2887" s="15" t="str">
        <f>+IFERROR(VLOOKUP(Tabla1[[#This Row],[CUENTA]],CTAS[],2,0),"OTROS")</f>
        <v>OTROS</v>
      </c>
      <c r="AP2887" s="15" t="str">
        <f>+IFERROR(VLOOKUP(Tabla1[[#This Row],[EMPLEADO]],IS[],3,0),"OTROS")</f>
        <v>OTROS</v>
      </c>
      <c r="AQ2887" s="15" t="str">
        <f>+IFERROR(VLOOKUP(Tabla1[[#This Row],[EMPLEADO]],IS[[NÓMINA]:[INGENIERO]],2,0),"OTROS")</f>
        <v>OTROS</v>
      </c>
    </row>
    <row r="2888" spans="1:43" x14ac:dyDescent="0.25">
      <c r="A2888" t="s">
        <v>7477</v>
      </c>
      <c r="B2888">
        <v>1</v>
      </c>
      <c r="C2888" t="s">
        <v>9011</v>
      </c>
      <c r="D2888" t="s">
        <v>38</v>
      </c>
      <c r="E2888" t="s">
        <v>133</v>
      </c>
      <c r="F2888" t="s">
        <v>9012</v>
      </c>
      <c r="G2888" s="17" t="s">
        <v>1047</v>
      </c>
      <c r="H2888" t="s">
        <v>471</v>
      </c>
      <c r="I2888" t="s">
        <v>43</v>
      </c>
      <c r="J2888" t="s">
        <v>8</v>
      </c>
      <c r="K2888" t="s">
        <v>59</v>
      </c>
      <c r="L2888" t="s">
        <v>780</v>
      </c>
      <c r="M2888" t="s">
        <v>310</v>
      </c>
      <c r="N2888">
        <v>0</v>
      </c>
      <c r="O2888" t="s">
        <v>47</v>
      </c>
      <c r="P2888">
        <v>9</v>
      </c>
      <c r="Q2888" t="s">
        <v>194</v>
      </c>
      <c r="R2888" t="s">
        <v>138</v>
      </c>
      <c r="S2888" t="s">
        <v>139</v>
      </c>
      <c r="T2888" t="s">
        <v>51</v>
      </c>
      <c r="U2888" t="s">
        <v>224</v>
      </c>
      <c r="V2888">
        <v>0.8</v>
      </c>
      <c r="W2888" s="1">
        <v>1258.4000000000003</v>
      </c>
      <c r="X2888">
        <v>1</v>
      </c>
      <c r="Y2888">
        <v>2.4700000000000002</v>
      </c>
      <c r="Z2888">
        <v>4</v>
      </c>
      <c r="AA2888">
        <v>0.61750000000000005</v>
      </c>
      <c r="AB2888" s="2">
        <v>0</v>
      </c>
      <c r="AC2888" s="1">
        <v>0</v>
      </c>
      <c r="AD2888" s="7">
        <v>43552</v>
      </c>
      <c r="AE2888" s="7">
        <v>43552</v>
      </c>
      <c r="AF2888">
        <v>0</v>
      </c>
      <c r="AG2888" t="s">
        <v>53</v>
      </c>
      <c r="AH2888" s="2">
        <v>0</v>
      </c>
      <c r="AI2888" s="1">
        <v>0</v>
      </c>
      <c r="AJ2888" s="1">
        <v>0</v>
      </c>
      <c r="AK2888" s="60" t="str">
        <f>+IF(Tabla1[[#This Row],[REQUEST_TY]]="SR MANTENIMIENTO CORRECTIVO", "EMERGENCIA", "OTROS")</f>
        <v>EMERGENCIA</v>
      </c>
      <c r="AL2888" s="6" t="str">
        <f>+_xlfn.IFS(Tabla1[[#This Row],[Veces obj]]&lt;=1,"0-1",Tabla1[[#This Row],[Veces obj]]&lt;=2,"1-2",Tabla1[[#This Row],[Veces obj]]&lt;=3,"2-3",TRUE,"&gt;3")</f>
        <v>0-1</v>
      </c>
      <c r="AM2888" s="60" t="str">
        <f>+_xlfn.IFS(MONTH(Tabla1[[#This Row],[MES]])&lt;=3,"Q1",MONTH(Tabla1[[#This Row],[MES]])&lt;=6,"Q2",MONTH(Tabla1[[#This Row],[MES]])&lt;=9,"Q3",TRUE,"Q4")</f>
        <v>Q1</v>
      </c>
      <c r="AN2888" s="15" t="str">
        <f>+IFERROR(VLOOKUP(Tabla1[[#This Row],[CUENTA]],CTAS[],2,0),"OTROS")</f>
        <v>OTROS</v>
      </c>
      <c r="AP2888" s="15" t="str">
        <f>+IFERROR(VLOOKUP(Tabla1[[#This Row],[EMPLEADO]],IS[],3,0),"OTROS")</f>
        <v>OTROS</v>
      </c>
      <c r="AQ2888" s="15" t="str">
        <f>+IFERROR(VLOOKUP(Tabla1[[#This Row],[EMPLEADO]],IS[[NÓMINA]:[INGENIERO]],2,0),"OTROS")</f>
        <v>OTROS</v>
      </c>
    </row>
    <row r="2889" spans="1:43" x14ac:dyDescent="0.25">
      <c r="A2889" t="s">
        <v>7477</v>
      </c>
      <c r="B2889">
        <v>1</v>
      </c>
      <c r="C2889" t="s">
        <v>9013</v>
      </c>
      <c r="D2889" t="s">
        <v>38</v>
      </c>
      <c r="E2889" t="s">
        <v>332</v>
      </c>
      <c r="F2889" t="s">
        <v>9014</v>
      </c>
      <c r="G2889" s="17" t="s">
        <v>8120</v>
      </c>
      <c r="H2889" t="s">
        <v>1063</v>
      </c>
      <c r="I2889" t="s">
        <v>43</v>
      </c>
      <c r="J2889" t="s">
        <v>8</v>
      </c>
      <c r="K2889" t="s">
        <v>385</v>
      </c>
      <c r="L2889" t="s">
        <v>386</v>
      </c>
      <c r="M2889" t="s">
        <v>387</v>
      </c>
      <c r="N2889">
        <v>0</v>
      </c>
      <c r="O2889" t="s">
        <v>47</v>
      </c>
      <c r="P2889">
        <v>9</v>
      </c>
      <c r="Q2889" t="s">
        <v>194</v>
      </c>
      <c r="R2889" t="s">
        <v>317</v>
      </c>
      <c r="S2889" t="s">
        <v>318</v>
      </c>
      <c r="T2889" t="s">
        <v>51</v>
      </c>
      <c r="U2889" t="s">
        <v>224</v>
      </c>
      <c r="V2889">
        <v>0.8</v>
      </c>
      <c r="W2889" s="1">
        <v>1258.4000000000003</v>
      </c>
      <c r="X2889">
        <v>1</v>
      </c>
      <c r="Y2889">
        <v>2.33</v>
      </c>
      <c r="Z2889">
        <v>4</v>
      </c>
      <c r="AA2889">
        <v>0.58250000000000002</v>
      </c>
      <c r="AB2889" s="2">
        <v>0</v>
      </c>
      <c r="AC2889" s="1">
        <v>0</v>
      </c>
      <c r="AD2889" s="7">
        <v>43539</v>
      </c>
      <c r="AE2889" s="7">
        <v>43539</v>
      </c>
      <c r="AF2889">
        <v>0</v>
      </c>
      <c r="AG2889" t="s">
        <v>53</v>
      </c>
      <c r="AH2889" s="2">
        <v>0</v>
      </c>
      <c r="AI2889" s="1">
        <v>0</v>
      </c>
      <c r="AJ2889" s="1">
        <v>0</v>
      </c>
      <c r="AK2889" s="60" t="str">
        <f>+IF(Tabla1[[#This Row],[REQUEST_TY]]="SR MANTENIMIENTO CORRECTIVO", "EMERGENCIA", "OTROS")</f>
        <v>EMERGENCIA</v>
      </c>
      <c r="AL2889" s="6" t="str">
        <f>+_xlfn.IFS(Tabla1[[#This Row],[Veces obj]]&lt;=1,"0-1",Tabla1[[#This Row],[Veces obj]]&lt;=2,"1-2",Tabla1[[#This Row],[Veces obj]]&lt;=3,"2-3",TRUE,"&gt;3")</f>
        <v>0-1</v>
      </c>
      <c r="AM2889" s="60" t="str">
        <f>+_xlfn.IFS(MONTH(Tabla1[[#This Row],[MES]])&lt;=3,"Q1",MONTH(Tabla1[[#This Row],[MES]])&lt;=6,"Q2",MONTH(Tabla1[[#This Row],[MES]])&lt;=9,"Q3",TRUE,"Q4")</f>
        <v>Q1</v>
      </c>
      <c r="AN2889" s="15" t="str">
        <f>+IFERROR(VLOOKUP(Tabla1[[#This Row],[CUENTA]],CTAS[],2,0),"OTROS")</f>
        <v>OTROS</v>
      </c>
      <c r="AP2889" s="15" t="str">
        <f>+IFERROR(VLOOKUP(Tabla1[[#This Row],[EMPLEADO]],IS[],3,0),"OTROS")</f>
        <v>OTROS</v>
      </c>
      <c r="AQ2889" s="15" t="str">
        <f>+IFERROR(VLOOKUP(Tabla1[[#This Row],[EMPLEADO]],IS[[NÓMINA]:[INGENIERO]],2,0),"OTROS")</f>
        <v>OTROS</v>
      </c>
    </row>
    <row r="2890" spans="1:43" x14ac:dyDescent="0.25">
      <c r="A2890" t="s">
        <v>7477</v>
      </c>
      <c r="B2890">
        <v>1</v>
      </c>
      <c r="C2890" t="s">
        <v>9015</v>
      </c>
      <c r="D2890" t="s">
        <v>3370</v>
      </c>
      <c r="E2890" t="s">
        <v>39</v>
      </c>
      <c r="F2890" t="s">
        <v>9016</v>
      </c>
      <c r="G2890" s="17" t="s">
        <v>9017</v>
      </c>
      <c r="H2890" t="s">
        <v>79</v>
      </c>
      <c r="I2890" t="s">
        <v>43</v>
      </c>
      <c r="J2890" t="s">
        <v>8</v>
      </c>
      <c r="K2890" t="s">
        <v>607</v>
      </c>
      <c r="L2890" t="s">
        <v>9018</v>
      </c>
      <c r="M2890" t="s">
        <v>1482</v>
      </c>
      <c r="N2890">
        <v>0</v>
      </c>
      <c r="O2890" t="s">
        <v>47</v>
      </c>
      <c r="P2890" t="s">
        <v>822</v>
      </c>
      <c r="Q2890" t="s">
        <v>48</v>
      </c>
      <c r="R2890" t="s">
        <v>49</v>
      </c>
      <c r="S2890" t="s">
        <v>50</v>
      </c>
      <c r="T2890" t="s">
        <v>51</v>
      </c>
      <c r="U2890" t="s">
        <v>52</v>
      </c>
      <c r="V2890">
        <v>1</v>
      </c>
      <c r="W2890" s="1">
        <v>1072.5000000000002</v>
      </c>
      <c r="X2890">
        <v>0</v>
      </c>
      <c r="Y2890">
        <v>5</v>
      </c>
      <c r="Z2890">
        <v>5</v>
      </c>
      <c r="AA2890">
        <v>1</v>
      </c>
      <c r="AB2890" s="2">
        <v>0</v>
      </c>
      <c r="AC2890" s="1">
        <v>0</v>
      </c>
      <c r="AD2890" s="7">
        <v>43545</v>
      </c>
      <c r="AE2890" s="7">
        <v>43545</v>
      </c>
      <c r="AF2890">
        <v>0</v>
      </c>
      <c r="AG2890" t="s">
        <v>53</v>
      </c>
      <c r="AH2890" s="2">
        <v>0</v>
      </c>
      <c r="AI2890" s="1">
        <v>0</v>
      </c>
      <c r="AJ2890" s="1">
        <v>0</v>
      </c>
      <c r="AK2890" s="60" t="str">
        <f>+IF(Tabla1[[#This Row],[REQUEST_TY]]="SR MANTENIMIENTO CORRECTIVO", "EMERGENCIA", "OTROS")</f>
        <v>OTROS</v>
      </c>
      <c r="AL2890" s="6" t="str">
        <f>+_xlfn.IFS(Tabla1[[#This Row],[Veces obj]]&lt;=1,"0-1",Tabla1[[#This Row],[Veces obj]]&lt;=2,"1-2",Tabla1[[#This Row],[Veces obj]]&lt;=3,"2-3",TRUE,"&gt;3")</f>
        <v>0-1</v>
      </c>
      <c r="AM2890" s="60" t="str">
        <f>+_xlfn.IFS(MONTH(Tabla1[[#This Row],[MES]])&lt;=3,"Q1",MONTH(Tabla1[[#This Row],[MES]])&lt;=6,"Q2",MONTH(Tabla1[[#This Row],[MES]])&lt;=9,"Q3",TRUE,"Q4")</f>
        <v>Q1</v>
      </c>
      <c r="AN2890" s="15" t="str">
        <f>+IFERROR(VLOOKUP(Tabla1[[#This Row],[CUENTA]],CTAS[],2,0),"OTROS")</f>
        <v>OTROS</v>
      </c>
      <c r="AP2890" s="15" t="str">
        <f>+IFERROR(VLOOKUP(Tabla1[[#This Row],[EMPLEADO]],IS[],3,0),"OTROS")</f>
        <v>OTROS</v>
      </c>
      <c r="AQ2890" s="15" t="str">
        <f>+IFERROR(VLOOKUP(Tabla1[[#This Row],[EMPLEADO]],IS[[NÓMINA]:[INGENIERO]],2,0),"OTROS")</f>
        <v>OTROS</v>
      </c>
    </row>
    <row r="2891" spans="1:43" x14ac:dyDescent="0.25">
      <c r="A2891" t="s">
        <v>7477</v>
      </c>
      <c r="B2891">
        <v>1</v>
      </c>
      <c r="C2891" t="s">
        <v>9019</v>
      </c>
      <c r="D2891" t="s">
        <v>38</v>
      </c>
      <c r="E2891" t="s">
        <v>747</v>
      </c>
      <c r="F2891" t="s">
        <v>9020</v>
      </c>
      <c r="G2891" s="17" t="s">
        <v>9021</v>
      </c>
      <c r="H2891" t="s">
        <v>308</v>
      </c>
      <c r="I2891" t="s">
        <v>43</v>
      </c>
      <c r="J2891" t="s">
        <v>8</v>
      </c>
      <c r="K2891" t="s">
        <v>495</v>
      </c>
      <c r="L2891" t="s">
        <v>496</v>
      </c>
      <c r="M2891" t="s">
        <v>46</v>
      </c>
      <c r="N2891">
        <v>0</v>
      </c>
      <c r="O2891" t="s">
        <v>47</v>
      </c>
      <c r="P2891">
        <v>233</v>
      </c>
      <c r="Q2891" t="s">
        <v>48</v>
      </c>
      <c r="R2891" t="s">
        <v>95</v>
      </c>
      <c r="S2891" t="s">
        <v>64</v>
      </c>
      <c r="T2891" t="s">
        <v>51</v>
      </c>
      <c r="U2891" t="s">
        <v>96</v>
      </c>
      <c r="V2891">
        <v>1.1000000000000001</v>
      </c>
      <c r="W2891" s="1">
        <v>1501.5000000000002</v>
      </c>
      <c r="X2891">
        <v>1</v>
      </c>
      <c r="Y2891">
        <v>0.8</v>
      </c>
      <c r="Z2891">
        <v>5</v>
      </c>
      <c r="AA2891">
        <v>0.16</v>
      </c>
      <c r="AB2891" s="2">
        <v>0</v>
      </c>
      <c r="AC2891" s="1">
        <v>0</v>
      </c>
      <c r="AD2891" s="7">
        <v>43539</v>
      </c>
      <c r="AE2891" s="7">
        <v>43539</v>
      </c>
      <c r="AF2891">
        <v>0</v>
      </c>
      <c r="AG2891" t="s">
        <v>53</v>
      </c>
      <c r="AH2891" s="2">
        <v>0</v>
      </c>
      <c r="AI2891" s="1">
        <v>0</v>
      </c>
      <c r="AJ2891" s="1">
        <v>0</v>
      </c>
      <c r="AK2891" s="60" t="str">
        <f>+IF(Tabla1[[#This Row],[REQUEST_TY]]="SR MANTENIMIENTO CORRECTIVO", "EMERGENCIA", "OTROS")</f>
        <v>EMERGENCIA</v>
      </c>
      <c r="AL2891" s="6" t="str">
        <f>+_xlfn.IFS(Tabla1[[#This Row],[Veces obj]]&lt;=1,"0-1",Tabla1[[#This Row],[Veces obj]]&lt;=2,"1-2",Tabla1[[#This Row],[Veces obj]]&lt;=3,"2-3",TRUE,"&gt;3")</f>
        <v>0-1</v>
      </c>
      <c r="AM2891" s="60" t="str">
        <f>+_xlfn.IFS(MONTH(Tabla1[[#This Row],[MES]])&lt;=3,"Q1",MONTH(Tabla1[[#This Row],[MES]])&lt;=6,"Q2",MONTH(Tabla1[[#This Row],[MES]])&lt;=9,"Q3",TRUE,"Q4")</f>
        <v>Q1</v>
      </c>
      <c r="AN2891" s="15" t="str">
        <f>+IFERROR(VLOOKUP(Tabla1[[#This Row],[CUENTA]],CTAS[],2,0),"OTROS")</f>
        <v>OTROS</v>
      </c>
      <c r="AP2891" s="15" t="str">
        <f>+IFERROR(VLOOKUP(Tabla1[[#This Row],[EMPLEADO]],IS[],3,0),"OTROS")</f>
        <v>OTROS</v>
      </c>
      <c r="AQ2891" s="15" t="str">
        <f>+IFERROR(VLOOKUP(Tabla1[[#This Row],[EMPLEADO]],IS[[NÓMINA]:[INGENIERO]],2,0),"OTROS")</f>
        <v>OTROS</v>
      </c>
    </row>
    <row r="2892" spans="1:43" x14ac:dyDescent="0.25">
      <c r="A2892" t="s">
        <v>7477</v>
      </c>
      <c r="B2892">
        <v>1</v>
      </c>
      <c r="C2892" t="s">
        <v>9022</v>
      </c>
      <c r="D2892" t="s">
        <v>38</v>
      </c>
      <c r="E2892" t="s">
        <v>1077</v>
      </c>
      <c r="F2892" t="s">
        <v>9020</v>
      </c>
      <c r="G2892" s="17" t="s">
        <v>1272</v>
      </c>
      <c r="H2892" t="s">
        <v>646</v>
      </c>
      <c r="I2892" t="s">
        <v>43</v>
      </c>
      <c r="J2892" t="s">
        <v>8</v>
      </c>
      <c r="K2892" t="s">
        <v>966</v>
      </c>
      <c r="L2892" t="s">
        <v>6572</v>
      </c>
      <c r="M2892" t="s">
        <v>649</v>
      </c>
      <c r="N2892">
        <v>0</v>
      </c>
      <c r="O2892" t="s">
        <v>47</v>
      </c>
      <c r="P2892">
        <v>2</v>
      </c>
      <c r="Q2892" t="s">
        <v>388</v>
      </c>
      <c r="R2892" t="s">
        <v>63</v>
      </c>
      <c r="S2892" t="s">
        <v>64</v>
      </c>
      <c r="T2892" t="s">
        <v>51</v>
      </c>
      <c r="U2892" t="s">
        <v>389</v>
      </c>
      <c r="V2892">
        <v>0</v>
      </c>
      <c r="W2892" s="1">
        <v>0</v>
      </c>
      <c r="X2892">
        <v>1</v>
      </c>
      <c r="Y2892">
        <v>0.97</v>
      </c>
      <c r="Z2892">
        <v>5</v>
      </c>
      <c r="AA2892">
        <v>0.19400000000000001</v>
      </c>
      <c r="AB2892" s="2">
        <v>0</v>
      </c>
      <c r="AC2892" s="1">
        <v>0</v>
      </c>
      <c r="AD2892" s="7">
        <v>43539</v>
      </c>
      <c r="AE2892" s="7">
        <v>43539</v>
      </c>
      <c r="AF2892">
        <v>0</v>
      </c>
      <c r="AG2892" t="s">
        <v>53</v>
      </c>
      <c r="AH2892" s="2">
        <v>0</v>
      </c>
      <c r="AI2892" s="1">
        <v>0</v>
      </c>
      <c r="AJ2892" s="1">
        <v>0</v>
      </c>
      <c r="AK2892" s="60" t="str">
        <f>+IF(Tabla1[[#This Row],[REQUEST_TY]]="SR MANTENIMIENTO CORRECTIVO", "EMERGENCIA", "OTROS")</f>
        <v>EMERGENCIA</v>
      </c>
      <c r="AL2892" s="6" t="str">
        <f>+_xlfn.IFS(Tabla1[[#This Row],[Veces obj]]&lt;=1,"0-1",Tabla1[[#This Row],[Veces obj]]&lt;=2,"1-2",Tabla1[[#This Row],[Veces obj]]&lt;=3,"2-3",TRUE,"&gt;3")</f>
        <v>0-1</v>
      </c>
      <c r="AM2892" s="60" t="str">
        <f>+_xlfn.IFS(MONTH(Tabla1[[#This Row],[MES]])&lt;=3,"Q1",MONTH(Tabla1[[#This Row],[MES]])&lt;=6,"Q2",MONTH(Tabla1[[#This Row],[MES]])&lt;=9,"Q3",TRUE,"Q4")</f>
        <v>Q1</v>
      </c>
      <c r="AN2892" s="15" t="str">
        <f>+IFERROR(VLOOKUP(Tabla1[[#This Row],[CUENTA]],CTAS[],2,0),"OTROS")</f>
        <v>OTROS</v>
      </c>
      <c r="AP2892" s="15" t="str">
        <f>+IFERROR(VLOOKUP(Tabla1[[#This Row],[EMPLEADO]],IS[],3,0),"OTROS")</f>
        <v>OTROS</v>
      </c>
      <c r="AQ2892" s="15" t="str">
        <f>+IFERROR(VLOOKUP(Tabla1[[#This Row],[EMPLEADO]],IS[[NÓMINA]:[INGENIERO]],2,0),"OTROS")</f>
        <v>OTROS</v>
      </c>
    </row>
    <row r="2893" spans="1:43" x14ac:dyDescent="0.25">
      <c r="A2893" t="s">
        <v>7477</v>
      </c>
      <c r="B2893">
        <v>1</v>
      </c>
      <c r="C2893" t="s">
        <v>7460</v>
      </c>
      <c r="D2893" t="s">
        <v>38</v>
      </c>
      <c r="E2893" t="s">
        <v>1346</v>
      </c>
      <c r="F2893" t="s">
        <v>7461</v>
      </c>
      <c r="G2893" s="17" t="s">
        <v>6740</v>
      </c>
      <c r="H2893" t="s">
        <v>136</v>
      </c>
      <c r="I2893" t="s">
        <v>43</v>
      </c>
      <c r="J2893" t="s">
        <v>8</v>
      </c>
      <c r="K2893" t="s">
        <v>3324</v>
      </c>
      <c r="L2893" t="s">
        <v>3325</v>
      </c>
      <c r="M2893" t="s">
        <v>736</v>
      </c>
      <c r="N2893">
        <v>0</v>
      </c>
      <c r="O2893" t="s">
        <v>47</v>
      </c>
      <c r="P2893">
        <v>23</v>
      </c>
      <c r="Q2893" t="s">
        <v>62</v>
      </c>
      <c r="R2893" t="s">
        <v>223</v>
      </c>
      <c r="S2893" t="s">
        <v>139</v>
      </c>
      <c r="T2893" t="s">
        <v>51</v>
      </c>
      <c r="U2893" t="s">
        <v>262</v>
      </c>
      <c r="V2893">
        <v>1.05</v>
      </c>
      <c r="W2893" s="1">
        <v>1651.6500000000003</v>
      </c>
      <c r="X2893">
        <v>1</v>
      </c>
      <c r="Y2893">
        <v>4.5599999999999996</v>
      </c>
      <c r="Z2893">
        <v>4</v>
      </c>
      <c r="AA2893">
        <v>1.1399999999999999</v>
      </c>
      <c r="AB2893" s="2">
        <v>3.4999999999999976E-2</v>
      </c>
      <c r="AC2893" s="1">
        <v>-55.054999999999971</v>
      </c>
      <c r="AD2893" s="7">
        <v>43539</v>
      </c>
      <c r="AE2893" s="7">
        <v>43539</v>
      </c>
      <c r="AF2893">
        <v>0</v>
      </c>
      <c r="AG2893" t="s">
        <v>53</v>
      </c>
      <c r="AH2893" s="2">
        <v>0</v>
      </c>
      <c r="AI2893" s="1">
        <v>0</v>
      </c>
      <c r="AJ2893" s="1">
        <v>0</v>
      </c>
      <c r="AK2893" s="60" t="str">
        <f>+IF(Tabla1[[#This Row],[REQUEST_TY]]="SR MANTENIMIENTO CORRECTIVO", "EMERGENCIA", "OTROS")</f>
        <v>EMERGENCIA</v>
      </c>
      <c r="AL2893" s="6" t="str">
        <f>+_xlfn.IFS(Tabla1[[#This Row],[Veces obj]]&lt;=1,"0-1",Tabla1[[#This Row],[Veces obj]]&lt;=2,"1-2",Tabla1[[#This Row],[Veces obj]]&lt;=3,"2-3",TRUE,"&gt;3")</f>
        <v>1-2</v>
      </c>
      <c r="AM2893" s="60" t="str">
        <f>+_xlfn.IFS(MONTH(Tabla1[[#This Row],[MES]])&lt;=3,"Q1",MONTH(Tabla1[[#This Row],[MES]])&lt;=6,"Q2",MONTH(Tabla1[[#This Row],[MES]])&lt;=9,"Q3",TRUE,"Q4")</f>
        <v>Q1</v>
      </c>
      <c r="AN2893" s="15" t="str">
        <f>+IFERROR(VLOOKUP(Tabla1[[#This Row],[CUENTA]],CTAS[],2,0),"OTROS")</f>
        <v>OTROS</v>
      </c>
      <c r="AP2893" s="15" t="str">
        <f>+IFERROR(VLOOKUP(Tabla1[[#This Row],[EMPLEADO]],IS[],3,0),"OTROS")</f>
        <v>OTROS</v>
      </c>
      <c r="AQ2893" s="15" t="str">
        <f>+IFERROR(VLOOKUP(Tabla1[[#This Row],[EMPLEADO]],IS[[NÓMINA]:[INGENIERO]],2,0),"OTROS")</f>
        <v>OTROS</v>
      </c>
    </row>
    <row r="2894" spans="1:43" x14ac:dyDescent="0.25">
      <c r="A2894" t="s">
        <v>7477</v>
      </c>
      <c r="B2894">
        <v>1</v>
      </c>
      <c r="C2894" t="s">
        <v>9023</v>
      </c>
      <c r="D2894" t="s">
        <v>38</v>
      </c>
      <c r="E2894" t="s">
        <v>250</v>
      </c>
      <c r="F2894" t="s">
        <v>9024</v>
      </c>
      <c r="G2894" s="17" t="s">
        <v>9025</v>
      </c>
      <c r="H2894" t="s">
        <v>1130</v>
      </c>
      <c r="I2894" t="s">
        <v>43</v>
      </c>
      <c r="J2894" t="s">
        <v>8</v>
      </c>
      <c r="K2894" t="s">
        <v>254</v>
      </c>
      <c r="L2894" t="s">
        <v>9026</v>
      </c>
      <c r="M2894" t="s">
        <v>1778</v>
      </c>
      <c r="N2894">
        <v>0</v>
      </c>
      <c r="O2894" t="s">
        <v>47</v>
      </c>
      <c r="P2894">
        <v>2661</v>
      </c>
      <c r="Q2894" t="s">
        <v>48</v>
      </c>
      <c r="R2894" t="s">
        <v>49</v>
      </c>
      <c r="S2894" t="s">
        <v>50</v>
      </c>
      <c r="T2894" t="s">
        <v>51</v>
      </c>
      <c r="U2894" t="s">
        <v>52</v>
      </c>
      <c r="V2894">
        <v>1.05</v>
      </c>
      <c r="W2894" s="1">
        <v>750.75000000000011</v>
      </c>
      <c r="X2894">
        <v>1</v>
      </c>
      <c r="Y2894">
        <v>1.63</v>
      </c>
      <c r="Z2894">
        <v>5</v>
      </c>
      <c r="AA2894">
        <v>0.32599999999999996</v>
      </c>
      <c r="AB2894" s="2">
        <v>0</v>
      </c>
      <c r="AC2894" s="1">
        <v>0</v>
      </c>
      <c r="AD2894" s="7">
        <v>43539</v>
      </c>
      <c r="AE2894" s="7">
        <v>43539</v>
      </c>
      <c r="AF2894">
        <v>0</v>
      </c>
      <c r="AG2894" t="s">
        <v>53</v>
      </c>
      <c r="AH2894" s="2">
        <v>0</v>
      </c>
      <c r="AI2894" s="1">
        <v>0</v>
      </c>
      <c r="AJ2894" s="1">
        <v>0</v>
      </c>
      <c r="AK2894" s="60" t="str">
        <f>+IF(Tabla1[[#This Row],[REQUEST_TY]]="SR MANTENIMIENTO CORRECTIVO", "EMERGENCIA", "OTROS")</f>
        <v>EMERGENCIA</v>
      </c>
      <c r="AL2894" s="6" t="str">
        <f>+_xlfn.IFS(Tabla1[[#This Row],[Veces obj]]&lt;=1,"0-1",Tabla1[[#This Row],[Veces obj]]&lt;=2,"1-2",Tabla1[[#This Row],[Veces obj]]&lt;=3,"2-3",TRUE,"&gt;3")</f>
        <v>0-1</v>
      </c>
      <c r="AM2894" s="60" t="str">
        <f>+_xlfn.IFS(MONTH(Tabla1[[#This Row],[MES]])&lt;=3,"Q1",MONTH(Tabla1[[#This Row],[MES]])&lt;=6,"Q2",MONTH(Tabla1[[#This Row],[MES]])&lt;=9,"Q3",TRUE,"Q4")</f>
        <v>Q1</v>
      </c>
      <c r="AN2894" s="15" t="str">
        <f>+IFERROR(VLOOKUP(Tabla1[[#This Row],[CUENTA]],CTAS[],2,0),"OTROS")</f>
        <v>OTROS</v>
      </c>
      <c r="AP2894" s="15" t="str">
        <f>+IFERROR(VLOOKUP(Tabla1[[#This Row],[EMPLEADO]],IS[],3,0),"OTROS")</f>
        <v>OTROS</v>
      </c>
      <c r="AQ2894" s="15" t="str">
        <f>+IFERROR(VLOOKUP(Tabla1[[#This Row],[EMPLEADO]],IS[[NÓMINA]:[INGENIERO]],2,0),"OTROS")</f>
        <v>OTROS</v>
      </c>
    </row>
    <row r="2895" spans="1:43" x14ac:dyDescent="0.25">
      <c r="A2895" t="s">
        <v>7477</v>
      </c>
      <c r="B2895">
        <v>1</v>
      </c>
      <c r="C2895" t="s">
        <v>9027</v>
      </c>
      <c r="D2895" t="s">
        <v>38</v>
      </c>
      <c r="E2895" t="s">
        <v>2243</v>
      </c>
      <c r="F2895" t="s">
        <v>9028</v>
      </c>
      <c r="G2895" s="17" t="s">
        <v>2245</v>
      </c>
      <c r="H2895" t="s">
        <v>136</v>
      </c>
      <c r="I2895" t="s">
        <v>43</v>
      </c>
      <c r="J2895" t="s">
        <v>8</v>
      </c>
      <c r="K2895" t="s">
        <v>2246</v>
      </c>
      <c r="L2895" t="s">
        <v>2247</v>
      </c>
      <c r="M2895" t="s">
        <v>736</v>
      </c>
      <c r="N2895">
        <v>0</v>
      </c>
      <c r="O2895" t="s">
        <v>47</v>
      </c>
      <c r="P2895">
        <v>11</v>
      </c>
      <c r="Q2895" t="s">
        <v>194</v>
      </c>
      <c r="R2895" t="s">
        <v>440</v>
      </c>
      <c r="S2895" t="s">
        <v>139</v>
      </c>
      <c r="T2895" t="s">
        <v>51</v>
      </c>
      <c r="U2895" t="s">
        <v>224</v>
      </c>
      <c r="V2895">
        <v>0.8</v>
      </c>
      <c r="W2895" s="1">
        <v>1258.4000000000003</v>
      </c>
      <c r="X2895">
        <v>1</v>
      </c>
      <c r="Y2895">
        <v>1.85</v>
      </c>
      <c r="Z2895">
        <v>4</v>
      </c>
      <c r="AA2895">
        <v>0.46250000000000002</v>
      </c>
      <c r="AB2895" s="2">
        <v>0</v>
      </c>
      <c r="AC2895" s="1">
        <v>0</v>
      </c>
      <c r="AD2895" s="7">
        <v>43539</v>
      </c>
      <c r="AE2895" s="7">
        <v>43539</v>
      </c>
      <c r="AF2895">
        <v>0</v>
      </c>
      <c r="AG2895" t="s">
        <v>53</v>
      </c>
      <c r="AH2895" s="2">
        <v>0</v>
      </c>
      <c r="AI2895" s="1">
        <v>0</v>
      </c>
      <c r="AJ2895" s="1">
        <v>0</v>
      </c>
      <c r="AK2895" s="60" t="str">
        <f>+IF(Tabla1[[#This Row],[REQUEST_TY]]="SR MANTENIMIENTO CORRECTIVO", "EMERGENCIA", "OTROS")</f>
        <v>EMERGENCIA</v>
      </c>
      <c r="AL2895" s="6" t="str">
        <f>+_xlfn.IFS(Tabla1[[#This Row],[Veces obj]]&lt;=1,"0-1",Tabla1[[#This Row],[Veces obj]]&lt;=2,"1-2",Tabla1[[#This Row],[Veces obj]]&lt;=3,"2-3",TRUE,"&gt;3")</f>
        <v>0-1</v>
      </c>
      <c r="AM2895" s="60" t="str">
        <f>+_xlfn.IFS(MONTH(Tabla1[[#This Row],[MES]])&lt;=3,"Q1",MONTH(Tabla1[[#This Row],[MES]])&lt;=6,"Q2",MONTH(Tabla1[[#This Row],[MES]])&lt;=9,"Q3",TRUE,"Q4")</f>
        <v>Q1</v>
      </c>
      <c r="AN2895" s="15" t="str">
        <f>+IFERROR(VLOOKUP(Tabla1[[#This Row],[CUENTA]],CTAS[],2,0),"OTROS")</f>
        <v>OTROS</v>
      </c>
      <c r="AP2895" s="15" t="str">
        <f>+IFERROR(VLOOKUP(Tabla1[[#This Row],[EMPLEADO]],IS[],3,0),"OTROS")</f>
        <v>OTROS</v>
      </c>
      <c r="AQ2895" s="15" t="str">
        <f>+IFERROR(VLOOKUP(Tabla1[[#This Row],[EMPLEADO]],IS[[NÓMINA]:[INGENIERO]],2,0),"OTROS")</f>
        <v>OTROS</v>
      </c>
    </row>
    <row r="2896" spans="1:43" x14ac:dyDescent="0.25">
      <c r="A2896" t="s">
        <v>7477</v>
      </c>
      <c r="B2896">
        <v>1</v>
      </c>
      <c r="C2896" t="s">
        <v>9029</v>
      </c>
      <c r="D2896" t="s">
        <v>38</v>
      </c>
      <c r="E2896" t="s">
        <v>1564</v>
      </c>
      <c r="F2896" t="s">
        <v>9030</v>
      </c>
      <c r="G2896" s="17" t="s">
        <v>5668</v>
      </c>
      <c r="H2896" t="s">
        <v>297</v>
      </c>
      <c r="I2896" t="s">
        <v>43</v>
      </c>
      <c r="J2896" t="s">
        <v>8</v>
      </c>
      <c r="K2896" t="s">
        <v>71</v>
      </c>
      <c r="L2896" t="s">
        <v>298</v>
      </c>
      <c r="M2896" t="s">
        <v>94</v>
      </c>
      <c r="N2896">
        <v>0</v>
      </c>
      <c r="O2896" t="s">
        <v>47</v>
      </c>
      <c r="P2896">
        <v>32</v>
      </c>
      <c r="Q2896" t="s">
        <v>82</v>
      </c>
      <c r="R2896" t="s">
        <v>242</v>
      </c>
      <c r="S2896" t="s">
        <v>64</v>
      </c>
      <c r="T2896" t="s">
        <v>51</v>
      </c>
      <c r="U2896" t="s">
        <v>83</v>
      </c>
      <c r="V2896">
        <v>1.05</v>
      </c>
      <c r="W2896" s="1">
        <v>1433.25</v>
      </c>
      <c r="X2896">
        <v>1</v>
      </c>
      <c r="Y2896">
        <v>1.2</v>
      </c>
      <c r="Z2896">
        <v>5</v>
      </c>
      <c r="AA2896">
        <v>0.24</v>
      </c>
      <c r="AB2896" s="2">
        <v>0</v>
      </c>
      <c r="AC2896" s="1">
        <v>0</v>
      </c>
      <c r="AD2896" s="7">
        <v>43539</v>
      </c>
      <c r="AE2896" s="7">
        <v>43539</v>
      </c>
      <c r="AF2896">
        <v>0</v>
      </c>
      <c r="AG2896" t="s">
        <v>53</v>
      </c>
      <c r="AH2896" s="2">
        <v>0</v>
      </c>
      <c r="AI2896" s="1">
        <v>0</v>
      </c>
      <c r="AJ2896" s="1">
        <v>0</v>
      </c>
      <c r="AK2896" s="60" t="str">
        <f>+IF(Tabla1[[#This Row],[REQUEST_TY]]="SR MANTENIMIENTO CORRECTIVO", "EMERGENCIA", "OTROS")</f>
        <v>EMERGENCIA</v>
      </c>
      <c r="AL2896" s="6" t="str">
        <f>+_xlfn.IFS(Tabla1[[#This Row],[Veces obj]]&lt;=1,"0-1",Tabla1[[#This Row],[Veces obj]]&lt;=2,"1-2",Tabla1[[#This Row],[Veces obj]]&lt;=3,"2-3",TRUE,"&gt;3")</f>
        <v>0-1</v>
      </c>
      <c r="AM2896" s="60" t="str">
        <f>+_xlfn.IFS(MONTH(Tabla1[[#This Row],[MES]])&lt;=3,"Q1",MONTH(Tabla1[[#This Row],[MES]])&lt;=6,"Q2",MONTH(Tabla1[[#This Row],[MES]])&lt;=9,"Q3",TRUE,"Q4")</f>
        <v>Q1</v>
      </c>
      <c r="AN2896" s="15" t="str">
        <f>+IFERROR(VLOOKUP(Tabla1[[#This Row],[CUENTA]],CTAS[],2,0),"OTROS")</f>
        <v>OTROS</v>
      </c>
      <c r="AP2896" s="15" t="str">
        <f>+IFERROR(VLOOKUP(Tabla1[[#This Row],[EMPLEADO]],IS[],3,0),"OTROS")</f>
        <v>JUAREZ</v>
      </c>
      <c r="AQ2896" s="15" t="str">
        <f>+IFERROR(VLOOKUP(Tabla1[[#This Row],[EMPLEADO]],IS[[NÓMINA]:[INGENIERO]],2,0),"OTROS")</f>
        <v>ALFREDO TORRES</v>
      </c>
    </row>
    <row r="2897" spans="1:43" x14ac:dyDescent="0.25">
      <c r="A2897" t="s">
        <v>7477</v>
      </c>
      <c r="B2897">
        <v>1</v>
      </c>
      <c r="C2897" t="s">
        <v>9031</v>
      </c>
      <c r="D2897" t="s">
        <v>38</v>
      </c>
      <c r="E2897" t="s">
        <v>4100</v>
      </c>
      <c r="F2897" t="s">
        <v>9032</v>
      </c>
      <c r="G2897" s="17" t="s">
        <v>9033</v>
      </c>
      <c r="H2897" t="s">
        <v>297</v>
      </c>
      <c r="I2897" t="s">
        <v>43</v>
      </c>
      <c r="J2897" t="s">
        <v>8</v>
      </c>
      <c r="K2897" t="s">
        <v>71</v>
      </c>
      <c r="L2897" t="s">
        <v>72</v>
      </c>
      <c r="M2897" t="s">
        <v>73</v>
      </c>
      <c r="N2897">
        <v>0</v>
      </c>
      <c r="O2897" t="s">
        <v>47</v>
      </c>
      <c r="P2897">
        <v>115</v>
      </c>
      <c r="Q2897" t="s">
        <v>48</v>
      </c>
      <c r="R2897" t="s">
        <v>1543</v>
      </c>
      <c r="S2897" t="s">
        <v>50</v>
      </c>
      <c r="T2897" t="s">
        <v>51</v>
      </c>
      <c r="U2897" t="s">
        <v>52</v>
      </c>
      <c r="V2897">
        <v>1.05</v>
      </c>
      <c r="W2897" s="1">
        <v>750.75000000000011</v>
      </c>
      <c r="X2897">
        <v>1</v>
      </c>
      <c r="Y2897">
        <v>2.14</v>
      </c>
      <c r="Z2897">
        <v>5</v>
      </c>
      <c r="AA2897">
        <v>0.42800000000000005</v>
      </c>
      <c r="AB2897" s="2">
        <v>0</v>
      </c>
      <c r="AC2897" s="1">
        <v>0</v>
      </c>
      <c r="AD2897" s="7">
        <v>43539</v>
      </c>
      <c r="AE2897" s="7">
        <v>43539</v>
      </c>
      <c r="AF2897">
        <v>0</v>
      </c>
      <c r="AG2897" t="s">
        <v>53</v>
      </c>
      <c r="AH2897" s="2">
        <v>0</v>
      </c>
      <c r="AI2897" s="1">
        <v>0</v>
      </c>
      <c r="AJ2897" s="1">
        <v>0</v>
      </c>
      <c r="AK2897" s="60" t="str">
        <f>+IF(Tabla1[[#This Row],[REQUEST_TY]]="SR MANTENIMIENTO CORRECTIVO", "EMERGENCIA", "OTROS")</f>
        <v>EMERGENCIA</v>
      </c>
      <c r="AL2897" s="6" t="str">
        <f>+_xlfn.IFS(Tabla1[[#This Row],[Veces obj]]&lt;=1,"0-1",Tabla1[[#This Row],[Veces obj]]&lt;=2,"1-2",Tabla1[[#This Row],[Veces obj]]&lt;=3,"2-3",TRUE,"&gt;3")</f>
        <v>0-1</v>
      </c>
      <c r="AM2897" s="60" t="str">
        <f>+_xlfn.IFS(MONTH(Tabla1[[#This Row],[MES]])&lt;=3,"Q1",MONTH(Tabla1[[#This Row],[MES]])&lt;=6,"Q2",MONTH(Tabla1[[#This Row],[MES]])&lt;=9,"Q3",TRUE,"Q4")</f>
        <v>Q1</v>
      </c>
      <c r="AN2897" s="15" t="str">
        <f>+IFERROR(VLOOKUP(Tabla1[[#This Row],[CUENTA]],CTAS[],2,0),"OTROS")</f>
        <v>OTROS</v>
      </c>
      <c r="AP2897" s="15" t="str">
        <f>+IFERROR(VLOOKUP(Tabla1[[#This Row],[EMPLEADO]],IS[],3,0),"OTROS")</f>
        <v>JUAREZ</v>
      </c>
      <c r="AQ2897" s="15" t="str">
        <f>+IFERROR(VLOOKUP(Tabla1[[#This Row],[EMPLEADO]],IS[[NÓMINA]:[INGENIERO]],2,0),"OTROS")</f>
        <v>ALFREDO TORRES</v>
      </c>
    </row>
    <row r="2898" spans="1:43" x14ac:dyDescent="0.25">
      <c r="A2898" t="s">
        <v>7477</v>
      </c>
      <c r="B2898">
        <v>1</v>
      </c>
      <c r="C2898" t="s">
        <v>9034</v>
      </c>
      <c r="D2898" t="s">
        <v>38</v>
      </c>
      <c r="E2898" t="s">
        <v>332</v>
      </c>
      <c r="F2898" t="s">
        <v>9035</v>
      </c>
      <c r="G2898" s="17" t="s">
        <v>1806</v>
      </c>
      <c r="H2898" t="s">
        <v>213</v>
      </c>
      <c r="I2898" t="s">
        <v>43</v>
      </c>
      <c r="J2898" t="s">
        <v>8</v>
      </c>
      <c r="K2898" t="s">
        <v>59</v>
      </c>
      <c r="L2898" t="s">
        <v>1807</v>
      </c>
      <c r="M2898" t="s">
        <v>1808</v>
      </c>
      <c r="N2898">
        <v>0</v>
      </c>
      <c r="O2898" t="s">
        <v>47</v>
      </c>
      <c r="P2898">
        <v>46</v>
      </c>
      <c r="Q2898" t="s">
        <v>82</v>
      </c>
      <c r="R2898" t="s">
        <v>317</v>
      </c>
      <c r="S2898" t="s">
        <v>318</v>
      </c>
      <c r="T2898" t="s">
        <v>51</v>
      </c>
      <c r="U2898" t="s">
        <v>140</v>
      </c>
      <c r="V2898">
        <v>1.1000000000000001</v>
      </c>
      <c r="W2898" s="1">
        <v>1730.3000000000004</v>
      </c>
      <c r="X2898">
        <v>1</v>
      </c>
      <c r="Y2898">
        <v>0.88</v>
      </c>
      <c r="Z2898">
        <v>4</v>
      </c>
      <c r="AA2898">
        <v>0.22</v>
      </c>
      <c r="AB2898" s="2">
        <v>0</v>
      </c>
      <c r="AC2898" s="1">
        <v>0</v>
      </c>
      <c r="AD2898" s="7">
        <v>43539</v>
      </c>
      <c r="AE2898" s="7">
        <v>43539</v>
      </c>
      <c r="AF2898">
        <v>0</v>
      </c>
      <c r="AG2898" t="s">
        <v>53</v>
      </c>
      <c r="AH2898" s="2">
        <v>0</v>
      </c>
      <c r="AI2898" s="1">
        <v>0</v>
      </c>
      <c r="AJ2898" s="1">
        <v>0</v>
      </c>
      <c r="AK2898" s="60" t="str">
        <f>+IF(Tabla1[[#This Row],[REQUEST_TY]]="SR MANTENIMIENTO CORRECTIVO", "EMERGENCIA", "OTROS")</f>
        <v>EMERGENCIA</v>
      </c>
      <c r="AL2898" s="6" t="str">
        <f>+_xlfn.IFS(Tabla1[[#This Row],[Veces obj]]&lt;=1,"0-1",Tabla1[[#This Row],[Veces obj]]&lt;=2,"1-2",Tabla1[[#This Row],[Veces obj]]&lt;=3,"2-3",TRUE,"&gt;3")</f>
        <v>0-1</v>
      </c>
      <c r="AM2898" s="60" t="str">
        <f>+_xlfn.IFS(MONTH(Tabla1[[#This Row],[MES]])&lt;=3,"Q1",MONTH(Tabla1[[#This Row],[MES]])&lt;=6,"Q2",MONTH(Tabla1[[#This Row],[MES]])&lt;=9,"Q3",TRUE,"Q4")</f>
        <v>Q1</v>
      </c>
      <c r="AN2898" s="15" t="str">
        <f>+IFERROR(VLOOKUP(Tabla1[[#This Row],[CUENTA]],CTAS[],2,0),"OTROS")</f>
        <v>OTROS</v>
      </c>
      <c r="AP2898" s="15" t="str">
        <f>+IFERROR(VLOOKUP(Tabla1[[#This Row],[EMPLEADO]],IS[],3,0),"OTROS")</f>
        <v>OTROS</v>
      </c>
      <c r="AQ2898" s="15" t="str">
        <f>+IFERROR(VLOOKUP(Tabla1[[#This Row],[EMPLEADO]],IS[[NÓMINA]:[INGENIERO]],2,0),"OTROS")</f>
        <v>OTROS</v>
      </c>
    </row>
    <row r="2899" spans="1:43" x14ac:dyDescent="0.25">
      <c r="A2899" t="s">
        <v>7477</v>
      </c>
      <c r="B2899">
        <v>1</v>
      </c>
      <c r="C2899" t="s">
        <v>9036</v>
      </c>
      <c r="D2899" t="s">
        <v>38</v>
      </c>
      <c r="E2899" t="s">
        <v>39</v>
      </c>
      <c r="F2899" t="s">
        <v>9037</v>
      </c>
      <c r="G2899" s="17" t="s">
        <v>1319</v>
      </c>
      <c r="H2899" t="s">
        <v>58</v>
      </c>
      <c r="I2899" t="s">
        <v>43</v>
      </c>
      <c r="J2899" t="s">
        <v>8</v>
      </c>
      <c r="K2899" t="s">
        <v>1320</v>
      </c>
      <c r="L2899" t="s">
        <v>1321</v>
      </c>
      <c r="M2899" t="s">
        <v>222</v>
      </c>
      <c r="N2899">
        <v>0</v>
      </c>
      <c r="O2899" t="s">
        <v>47</v>
      </c>
      <c r="P2899">
        <v>51</v>
      </c>
      <c r="Q2899" t="s">
        <v>82</v>
      </c>
      <c r="R2899" t="s">
        <v>49</v>
      </c>
      <c r="S2899" t="s">
        <v>50</v>
      </c>
      <c r="T2899" t="s">
        <v>51</v>
      </c>
      <c r="U2899" t="s">
        <v>120</v>
      </c>
      <c r="V2899">
        <v>0.8</v>
      </c>
      <c r="W2899" s="1">
        <v>572.00000000000011</v>
      </c>
      <c r="X2899">
        <v>1</v>
      </c>
      <c r="Y2899">
        <v>2.5</v>
      </c>
      <c r="Z2899">
        <v>5</v>
      </c>
      <c r="AA2899">
        <v>0.5</v>
      </c>
      <c r="AB2899" s="2">
        <v>0</v>
      </c>
      <c r="AC2899" s="1">
        <v>0</v>
      </c>
      <c r="AD2899" s="7">
        <v>43539</v>
      </c>
      <c r="AE2899" s="7">
        <v>43539</v>
      </c>
      <c r="AF2899">
        <v>0</v>
      </c>
      <c r="AG2899" t="s">
        <v>53</v>
      </c>
      <c r="AH2899" s="2">
        <v>0</v>
      </c>
      <c r="AI2899" s="1">
        <v>0</v>
      </c>
      <c r="AJ2899" s="1">
        <v>0</v>
      </c>
      <c r="AK2899" s="60" t="str">
        <f>+IF(Tabla1[[#This Row],[REQUEST_TY]]="SR MANTENIMIENTO CORRECTIVO", "EMERGENCIA", "OTROS")</f>
        <v>EMERGENCIA</v>
      </c>
      <c r="AL2899" s="6" t="str">
        <f>+_xlfn.IFS(Tabla1[[#This Row],[Veces obj]]&lt;=1,"0-1",Tabla1[[#This Row],[Veces obj]]&lt;=2,"1-2",Tabla1[[#This Row],[Veces obj]]&lt;=3,"2-3",TRUE,"&gt;3")</f>
        <v>0-1</v>
      </c>
      <c r="AM2899" s="60" t="str">
        <f>+_xlfn.IFS(MONTH(Tabla1[[#This Row],[MES]])&lt;=3,"Q1",MONTH(Tabla1[[#This Row],[MES]])&lt;=6,"Q2",MONTH(Tabla1[[#This Row],[MES]])&lt;=9,"Q3",TRUE,"Q4")</f>
        <v>Q1</v>
      </c>
      <c r="AN2899" s="15" t="str">
        <f>+IFERROR(VLOOKUP(Tabla1[[#This Row],[CUENTA]],CTAS[],2,0),"OTROS")</f>
        <v>OTROS</v>
      </c>
      <c r="AP2899" s="15" t="str">
        <f>+IFERROR(VLOOKUP(Tabla1[[#This Row],[EMPLEADO]],IS[],3,0),"OTROS")</f>
        <v>OTROS</v>
      </c>
      <c r="AQ2899" s="15" t="str">
        <f>+IFERROR(VLOOKUP(Tabla1[[#This Row],[EMPLEADO]],IS[[NÓMINA]:[INGENIERO]],2,0),"OTROS")</f>
        <v>OTROS</v>
      </c>
    </row>
    <row r="2900" spans="1:43" x14ac:dyDescent="0.25">
      <c r="A2900" t="s">
        <v>7477</v>
      </c>
      <c r="B2900">
        <v>1</v>
      </c>
      <c r="C2900" t="s">
        <v>9038</v>
      </c>
      <c r="D2900" t="s">
        <v>38</v>
      </c>
      <c r="E2900" t="s">
        <v>558</v>
      </c>
      <c r="F2900" t="s">
        <v>9039</v>
      </c>
      <c r="G2900" s="17" t="s">
        <v>3914</v>
      </c>
      <c r="H2900" t="s">
        <v>1063</v>
      </c>
      <c r="I2900" t="s">
        <v>43</v>
      </c>
      <c r="J2900" t="s">
        <v>8</v>
      </c>
      <c r="K2900" t="s">
        <v>3915</v>
      </c>
      <c r="L2900" t="s">
        <v>3916</v>
      </c>
      <c r="M2900" t="s">
        <v>387</v>
      </c>
      <c r="N2900">
        <v>0</v>
      </c>
      <c r="O2900" t="s">
        <v>47</v>
      </c>
      <c r="P2900">
        <v>66</v>
      </c>
      <c r="Q2900" t="s">
        <v>48</v>
      </c>
      <c r="R2900" t="s">
        <v>95</v>
      </c>
      <c r="S2900" t="s">
        <v>64</v>
      </c>
      <c r="T2900" t="s">
        <v>51</v>
      </c>
      <c r="U2900" t="s">
        <v>96</v>
      </c>
      <c r="V2900">
        <v>1.1000000000000001</v>
      </c>
      <c r="W2900" s="1">
        <v>1501.5000000000002</v>
      </c>
      <c r="X2900">
        <v>1</v>
      </c>
      <c r="Y2900">
        <v>2.85</v>
      </c>
      <c r="Z2900">
        <v>5</v>
      </c>
      <c r="AA2900">
        <v>0.57000000000000006</v>
      </c>
      <c r="AB2900" s="2">
        <v>0</v>
      </c>
      <c r="AC2900" s="1">
        <v>0</v>
      </c>
      <c r="AD2900" s="7">
        <v>43539</v>
      </c>
      <c r="AE2900" s="7">
        <v>43539</v>
      </c>
      <c r="AF2900">
        <v>0</v>
      </c>
      <c r="AG2900" t="s">
        <v>53</v>
      </c>
      <c r="AH2900" s="2">
        <v>0</v>
      </c>
      <c r="AI2900" s="1">
        <v>0</v>
      </c>
      <c r="AJ2900" s="1">
        <v>0</v>
      </c>
      <c r="AK2900" s="60" t="str">
        <f>+IF(Tabla1[[#This Row],[REQUEST_TY]]="SR MANTENIMIENTO CORRECTIVO", "EMERGENCIA", "OTROS")</f>
        <v>EMERGENCIA</v>
      </c>
      <c r="AL2900" s="6" t="str">
        <f>+_xlfn.IFS(Tabla1[[#This Row],[Veces obj]]&lt;=1,"0-1",Tabla1[[#This Row],[Veces obj]]&lt;=2,"1-2",Tabla1[[#This Row],[Veces obj]]&lt;=3,"2-3",TRUE,"&gt;3")</f>
        <v>0-1</v>
      </c>
      <c r="AM2900" s="60" t="str">
        <f>+_xlfn.IFS(MONTH(Tabla1[[#This Row],[MES]])&lt;=3,"Q1",MONTH(Tabla1[[#This Row],[MES]])&lt;=6,"Q2",MONTH(Tabla1[[#This Row],[MES]])&lt;=9,"Q3",TRUE,"Q4")</f>
        <v>Q1</v>
      </c>
      <c r="AN2900" s="15" t="str">
        <f>+IFERROR(VLOOKUP(Tabla1[[#This Row],[CUENTA]],CTAS[],2,0),"OTROS")</f>
        <v>OTROS</v>
      </c>
      <c r="AP2900" s="15" t="str">
        <f>+IFERROR(VLOOKUP(Tabla1[[#This Row],[EMPLEADO]],IS[],3,0),"OTROS")</f>
        <v>OTROS</v>
      </c>
      <c r="AQ2900" s="15" t="str">
        <f>+IFERROR(VLOOKUP(Tabla1[[#This Row],[EMPLEADO]],IS[[NÓMINA]:[INGENIERO]],2,0),"OTROS")</f>
        <v>OTROS</v>
      </c>
    </row>
    <row r="2901" spans="1:43" x14ac:dyDescent="0.25">
      <c r="A2901" t="s">
        <v>7477</v>
      </c>
      <c r="B2901">
        <v>1</v>
      </c>
      <c r="C2901" t="s">
        <v>9040</v>
      </c>
      <c r="D2901" t="s">
        <v>9041</v>
      </c>
      <c r="E2901" t="s">
        <v>9042</v>
      </c>
      <c r="F2901" t="s">
        <v>9043</v>
      </c>
      <c r="G2901" s="17" t="s">
        <v>9044</v>
      </c>
      <c r="H2901" t="s">
        <v>1052</v>
      </c>
      <c r="I2901" t="s">
        <v>43</v>
      </c>
      <c r="J2901" t="s">
        <v>8</v>
      </c>
      <c r="K2901" t="s">
        <v>1750</v>
      </c>
      <c r="L2901" t="s">
        <v>1751</v>
      </c>
      <c r="M2901" t="s">
        <v>61</v>
      </c>
      <c r="N2901">
        <v>0</v>
      </c>
      <c r="O2901" t="s">
        <v>47</v>
      </c>
      <c r="P2901" t="s">
        <v>822</v>
      </c>
      <c r="Q2901" t="s">
        <v>48</v>
      </c>
      <c r="R2901" t="s">
        <v>153</v>
      </c>
      <c r="S2901" t="s">
        <v>50</v>
      </c>
      <c r="T2901" t="s">
        <v>51</v>
      </c>
      <c r="U2901" t="s">
        <v>52</v>
      </c>
      <c r="V2901">
        <v>1</v>
      </c>
      <c r="W2901" s="1">
        <v>715.00000000000011</v>
      </c>
      <c r="X2901">
        <v>0</v>
      </c>
      <c r="Y2901">
        <v>5</v>
      </c>
      <c r="Z2901">
        <v>5</v>
      </c>
      <c r="AA2901">
        <v>1</v>
      </c>
      <c r="AB2901" s="2">
        <v>0</v>
      </c>
      <c r="AC2901" s="1">
        <v>0</v>
      </c>
      <c r="AD2901" s="7">
        <v>43539</v>
      </c>
      <c r="AE2901" s="7">
        <v>43546</v>
      </c>
      <c r="AF2901">
        <v>4</v>
      </c>
      <c r="AG2901" t="s">
        <v>823</v>
      </c>
      <c r="AH2901" s="2">
        <v>0</v>
      </c>
      <c r="AI2901" s="1">
        <v>0</v>
      </c>
      <c r="AJ2901" s="1">
        <v>0</v>
      </c>
      <c r="AK2901" s="60" t="str">
        <f>+IF(Tabla1[[#This Row],[REQUEST_TY]]="SR MANTENIMIENTO CORRECTIVO", "EMERGENCIA", "OTROS")</f>
        <v>OTROS</v>
      </c>
      <c r="AL2901" s="6" t="str">
        <f>+_xlfn.IFS(Tabla1[[#This Row],[Veces obj]]&lt;=1,"0-1",Tabla1[[#This Row],[Veces obj]]&lt;=2,"1-2",Tabla1[[#This Row],[Veces obj]]&lt;=3,"2-3",TRUE,"&gt;3")</f>
        <v>0-1</v>
      </c>
      <c r="AM2901" s="60" t="str">
        <f>+_xlfn.IFS(MONTH(Tabla1[[#This Row],[MES]])&lt;=3,"Q1",MONTH(Tabla1[[#This Row],[MES]])&lt;=6,"Q2",MONTH(Tabla1[[#This Row],[MES]])&lt;=9,"Q3",TRUE,"Q4")</f>
        <v>Q1</v>
      </c>
      <c r="AN2901" s="15" t="str">
        <f>+IFERROR(VLOOKUP(Tabla1[[#This Row],[CUENTA]],CTAS[],2,0),"OTROS")</f>
        <v>OTROS</v>
      </c>
      <c r="AP2901" s="15" t="str">
        <f>+IFERROR(VLOOKUP(Tabla1[[#This Row],[EMPLEADO]],IS[],3,0),"OTROS")</f>
        <v>OTROS</v>
      </c>
      <c r="AQ2901" s="15" t="str">
        <f>+IFERROR(VLOOKUP(Tabla1[[#This Row],[EMPLEADO]],IS[[NÓMINA]:[INGENIERO]],2,0),"OTROS")</f>
        <v>OTROS</v>
      </c>
    </row>
    <row r="2902" spans="1:43" x14ac:dyDescent="0.25">
      <c r="A2902" t="s">
        <v>7477</v>
      </c>
      <c r="B2902">
        <v>1</v>
      </c>
      <c r="C2902" t="s">
        <v>9045</v>
      </c>
      <c r="D2902" t="s">
        <v>9041</v>
      </c>
      <c r="E2902" t="s">
        <v>320</v>
      </c>
      <c r="F2902" t="s">
        <v>9046</v>
      </c>
      <c r="G2902" s="17" t="s">
        <v>1749</v>
      </c>
      <c r="H2902" t="s">
        <v>1052</v>
      </c>
      <c r="I2902" t="s">
        <v>43</v>
      </c>
      <c r="J2902" t="s">
        <v>8</v>
      </c>
      <c r="K2902" t="s">
        <v>1750</v>
      </c>
      <c r="L2902" t="s">
        <v>1751</v>
      </c>
      <c r="M2902" t="s">
        <v>61</v>
      </c>
      <c r="N2902">
        <v>0</v>
      </c>
      <c r="O2902" t="s">
        <v>47</v>
      </c>
      <c r="P2902" t="s">
        <v>822</v>
      </c>
      <c r="Q2902" t="s">
        <v>48</v>
      </c>
      <c r="R2902" t="s">
        <v>49</v>
      </c>
      <c r="S2902" t="s">
        <v>50</v>
      </c>
      <c r="T2902" t="s">
        <v>51</v>
      </c>
      <c r="U2902" t="s">
        <v>52</v>
      </c>
      <c r="V2902">
        <v>1</v>
      </c>
      <c r="W2902" s="1">
        <v>715.00000000000011</v>
      </c>
      <c r="X2902">
        <v>0</v>
      </c>
      <c r="Y2902">
        <v>5</v>
      </c>
      <c r="Z2902">
        <v>5</v>
      </c>
      <c r="AA2902">
        <v>1</v>
      </c>
      <c r="AB2902" s="2">
        <v>0</v>
      </c>
      <c r="AC2902" s="1">
        <v>0</v>
      </c>
      <c r="AD2902" s="7">
        <v>43539</v>
      </c>
      <c r="AE2902" s="7">
        <v>43546</v>
      </c>
      <c r="AF2902">
        <v>4</v>
      </c>
      <c r="AG2902" t="s">
        <v>823</v>
      </c>
      <c r="AH2902" s="2">
        <v>0</v>
      </c>
      <c r="AI2902" s="1">
        <v>0</v>
      </c>
      <c r="AJ2902" s="1">
        <v>0</v>
      </c>
      <c r="AK2902" s="60" t="str">
        <f>+IF(Tabla1[[#This Row],[REQUEST_TY]]="SR MANTENIMIENTO CORRECTIVO", "EMERGENCIA", "OTROS")</f>
        <v>OTROS</v>
      </c>
      <c r="AL2902" s="6" t="str">
        <f>+_xlfn.IFS(Tabla1[[#This Row],[Veces obj]]&lt;=1,"0-1",Tabla1[[#This Row],[Veces obj]]&lt;=2,"1-2",Tabla1[[#This Row],[Veces obj]]&lt;=3,"2-3",TRUE,"&gt;3")</f>
        <v>0-1</v>
      </c>
      <c r="AM2902" s="60" t="str">
        <f>+_xlfn.IFS(MONTH(Tabla1[[#This Row],[MES]])&lt;=3,"Q1",MONTH(Tabla1[[#This Row],[MES]])&lt;=6,"Q2",MONTH(Tabla1[[#This Row],[MES]])&lt;=9,"Q3",TRUE,"Q4")</f>
        <v>Q1</v>
      </c>
      <c r="AN2902" s="15" t="str">
        <f>+IFERROR(VLOOKUP(Tabla1[[#This Row],[CUENTA]],CTAS[],2,0),"OTROS")</f>
        <v>OTROS</v>
      </c>
      <c r="AP2902" s="15" t="str">
        <f>+IFERROR(VLOOKUP(Tabla1[[#This Row],[EMPLEADO]],IS[],3,0),"OTROS")</f>
        <v>OTROS</v>
      </c>
      <c r="AQ2902" s="15" t="str">
        <f>+IFERROR(VLOOKUP(Tabla1[[#This Row],[EMPLEADO]],IS[[NÓMINA]:[INGENIERO]],2,0),"OTROS")</f>
        <v>OTROS</v>
      </c>
    </row>
    <row r="2903" spans="1:43" x14ac:dyDescent="0.25">
      <c r="A2903" t="s">
        <v>7477</v>
      </c>
      <c r="B2903">
        <v>1</v>
      </c>
      <c r="C2903" t="s">
        <v>9047</v>
      </c>
      <c r="D2903" t="s">
        <v>38</v>
      </c>
      <c r="E2903" t="s">
        <v>113</v>
      </c>
      <c r="F2903" t="s">
        <v>9048</v>
      </c>
      <c r="G2903" s="17" t="s">
        <v>9049</v>
      </c>
      <c r="H2903" t="s">
        <v>163</v>
      </c>
      <c r="I2903" t="s">
        <v>43</v>
      </c>
      <c r="J2903" t="s">
        <v>8</v>
      </c>
      <c r="K2903" t="s">
        <v>199</v>
      </c>
      <c r="L2903" t="s">
        <v>200</v>
      </c>
      <c r="M2903" t="s">
        <v>119</v>
      </c>
      <c r="N2903">
        <v>0</v>
      </c>
      <c r="O2903" t="s">
        <v>47</v>
      </c>
      <c r="P2903">
        <v>325</v>
      </c>
      <c r="Q2903" t="s">
        <v>48</v>
      </c>
      <c r="R2903" t="s">
        <v>49</v>
      </c>
      <c r="S2903" t="s">
        <v>50</v>
      </c>
      <c r="T2903" t="s">
        <v>51</v>
      </c>
      <c r="U2903" t="s">
        <v>52</v>
      </c>
      <c r="V2903">
        <v>1.05</v>
      </c>
      <c r="W2903" s="1">
        <v>750.75000000000011</v>
      </c>
      <c r="X2903">
        <v>1</v>
      </c>
      <c r="Y2903">
        <v>1.1000000000000001</v>
      </c>
      <c r="Z2903">
        <v>5</v>
      </c>
      <c r="AA2903">
        <v>0.22000000000000003</v>
      </c>
      <c r="AB2903" s="2">
        <v>0</v>
      </c>
      <c r="AC2903" s="1">
        <v>0</v>
      </c>
      <c r="AD2903" s="7">
        <v>43539</v>
      </c>
      <c r="AE2903" s="7">
        <v>43539</v>
      </c>
      <c r="AF2903">
        <v>0</v>
      </c>
      <c r="AG2903" t="s">
        <v>53</v>
      </c>
      <c r="AH2903" s="2">
        <v>0</v>
      </c>
      <c r="AI2903" s="1">
        <v>0</v>
      </c>
      <c r="AJ2903" s="1">
        <v>0</v>
      </c>
      <c r="AK2903" s="60" t="str">
        <f>+IF(Tabla1[[#This Row],[REQUEST_TY]]="SR MANTENIMIENTO CORRECTIVO", "EMERGENCIA", "OTROS")</f>
        <v>EMERGENCIA</v>
      </c>
      <c r="AL2903" s="6" t="str">
        <f>+_xlfn.IFS(Tabla1[[#This Row],[Veces obj]]&lt;=1,"0-1",Tabla1[[#This Row],[Veces obj]]&lt;=2,"1-2",Tabla1[[#This Row],[Veces obj]]&lt;=3,"2-3",TRUE,"&gt;3")</f>
        <v>0-1</v>
      </c>
      <c r="AM2903" s="60" t="str">
        <f>+_xlfn.IFS(MONTH(Tabla1[[#This Row],[MES]])&lt;=3,"Q1",MONTH(Tabla1[[#This Row],[MES]])&lt;=6,"Q2",MONTH(Tabla1[[#This Row],[MES]])&lt;=9,"Q3",TRUE,"Q4")</f>
        <v>Q1</v>
      </c>
      <c r="AN2903" s="15" t="str">
        <f>+IFERROR(VLOOKUP(Tabla1[[#This Row],[CUENTA]],CTAS[],2,0),"OTROS")</f>
        <v>OTROS</v>
      </c>
      <c r="AP2903" s="15" t="str">
        <f>+IFERROR(VLOOKUP(Tabla1[[#This Row],[EMPLEADO]],IS[],3,0),"OTROS")</f>
        <v>CHIHUAHUA</v>
      </c>
      <c r="AQ2903" s="15" t="str">
        <f>+IFERROR(VLOOKUP(Tabla1[[#This Row],[EMPLEADO]],IS[[NÓMINA]:[INGENIERO]],2,0),"OTROS")</f>
        <v>LUIS EDUARDO MUÑOZ</v>
      </c>
    </row>
    <row r="2904" spans="1:43" x14ac:dyDescent="0.25">
      <c r="A2904" t="s">
        <v>7477</v>
      </c>
      <c r="B2904">
        <v>1</v>
      </c>
      <c r="C2904" t="s">
        <v>9050</v>
      </c>
      <c r="D2904" t="s">
        <v>9041</v>
      </c>
      <c r="E2904" t="s">
        <v>2415</v>
      </c>
      <c r="F2904" t="s">
        <v>9051</v>
      </c>
      <c r="G2904" s="17" t="s">
        <v>2417</v>
      </c>
      <c r="H2904" t="s">
        <v>1052</v>
      </c>
      <c r="I2904" t="s">
        <v>43</v>
      </c>
      <c r="J2904" t="s">
        <v>8</v>
      </c>
      <c r="K2904" t="s">
        <v>1750</v>
      </c>
      <c r="L2904" t="s">
        <v>1751</v>
      </c>
      <c r="M2904" t="s">
        <v>61</v>
      </c>
      <c r="N2904">
        <v>0</v>
      </c>
      <c r="O2904" t="s">
        <v>47</v>
      </c>
      <c r="P2904" t="s">
        <v>822</v>
      </c>
      <c r="Q2904" t="s">
        <v>48</v>
      </c>
      <c r="R2904" t="s">
        <v>242</v>
      </c>
      <c r="S2904" t="s">
        <v>64</v>
      </c>
      <c r="T2904" t="s">
        <v>51</v>
      </c>
      <c r="U2904" t="s">
        <v>96</v>
      </c>
      <c r="V2904">
        <v>1</v>
      </c>
      <c r="W2904" s="1">
        <v>1365</v>
      </c>
      <c r="X2904">
        <v>0</v>
      </c>
      <c r="Y2904">
        <v>5</v>
      </c>
      <c r="Z2904">
        <v>5</v>
      </c>
      <c r="AA2904">
        <v>1</v>
      </c>
      <c r="AB2904" s="2">
        <v>0</v>
      </c>
      <c r="AC2904" s="1">
        <v>0</v>
      </c>
      <c r="AD2904" s="7">
        <v>43539</v>
      </c>
      <c r="AE2904" s="7">
        <v>43546</v>
      </c>
      <c r="AF2904">
        <v>4</v>
      </c>
      <c r="AG2904" t="s">
        <v>823</v>
      </c>
      <c r="AH2904" s="2">
        <v>0</v>
      </c>
      <c r="AI2904" s="1">
        <v>0</v>
      </c>
      <c r="AJ2904" s="1">
        <v>0</v>
      </c>
      <c r="AK2904" s="60" t="str">
        <f>+IF(Tabla1[[#This Row],[REQUEST_TY]]="SR MANTENIMIENTO CORRECTIVO", "EMERGENCIA", "OTROS")</f>
        <v>OTROS</v>
      </c>
      <c r="AL2904" s="6" t="str">
        <f>+_xlfn.IFS(Tabla1[[#This Row],[Veces obj]]&lt;=1,"0-1",Tabla1[[#This Row],[Veces obj]]&lt;=2,"1-2",Tabla1[[#This Row],[Veces obj]]&lt;=3,"2-3",TRUE,"&gt;3")</f>
        <v>0-1</v>
      </c>
      <c r="AM2904" s="60" t="str">
        <f>+_xlfn.IFS(MONTH(Tabla1[[#This Row],[MES]])&lt;=3,"Q1",MONTH(Tabla1[[#This Row],[MES]])&lt;=6,"Q2",MONTH(Tabla1[[#This Row],[MES]])&lt;=9,"Q3",TRUE,"Q4")</f>
        <v>Q1</v>
      </c>
      <c r="AN2904" s="15" t="str">
        <f>+IFERROR(VLOOKUP(Tabla1[[#This Row],[CUENTA]],CTAS[],2,0),"OTROS")</f>
        <v>OTROS</v>
      </c>
      <c r="AP2904" s="15" t="str">
        <f>+IFERROR(VLOOKUP(Tabla1[[#This Row],[EMPLEADO]],IS[],3,0),"OTROS")</f>
        <v>OTROS</v>
      </c>
      <c r="AQ2904" s="15" t="str">
        <f>+IFERROR(VLOOKUP(Tabla1[[#This Row],[EMPLEADO]],IS[[NÓMINA]:[INGENIERO]],2,0),"OTROS")</f>
        <v>OTROS</v>
      </c>
    </row>
    <row r="2905" spans="1:43" x14ac:dyDescent="0.25">
      <c r="A2905" t="s">
        <v>7477</v>
      </c>
      <c r="B2905">
        <v>1</v>
      </c>
      <c r="C2905" t="s">
        <v>9052</v>
      </c>
      <c r="D2905" t="s">
        <v>38</v>
      </c>
      <c r="E2905" t="s">
        <v>76</v>
      </c>
      <c r="F2905" t="s">
        <v>9051</v>
      </c>
      <c r="G2905" s="17" t="s">
        <v>6909</v>
      </c>
      <c r="H2905" t="s">
        <v>79</v>
      </c>
      <c r="I2905" t="s">
        <v>43</v>
      </c>
      <c r="J2905" t="s">
        <v>8</v>
      </c>
      <c r="K2905" t="s">
        <v>102</v>
      </c>
      <c r="L2905" t="s">
        <v>1471</v>
      </c>
      <c r="M2905" t="s">
        <v>1150</v>
      </c>
      <c r="N2905">
        <v>0</v>
      </c>
      <c r="O2905" t="s">
        <v>47</v>
      </c>
      <c r="P2905">
        <v>21</v>
      </c>
      <c r="Q2905" t="s">
        <v>62</v>
      </c>
      <c r="R2905" t="s">
        <v>63</v>
      </c>
      <c r="S2905" t="s">
        <v>64</v>
      </c>
      <c r="T2905" t="s">
        <v>51</v>
      </c>
      <c r="U2905" t="s">
        <v>65</v>
      </c>
      <c r="V2905">
        <v>0.8</v>
      </c>
      <c r="W2905" s="1">
        <v>1092</v>
      </c>
      <c r="X2905">
        <v>1</v>
      </c>
      <c r="Y2905">
        <v>2.0499999999999998</v>
      </c>
      <c r="Z2905">
        <v>5</v>
      </c>
      <c r="AA2905">
        <v>0.41</v>
      </c>
      <c r="AB2905" s="2">
        <v>0</v>
      </c>
      <c r="AC2905" s="1">
        <v>0</v>
      </c>
      <c r="AD2905" s="7">
        <v>43539</v>
      </c>
      <c r="AE2905" s="7">
        <v>43539</v>
      </c>
      <c r="AF2905">
        <v>0</v>
      </c>
      <c r="AG2905" t="s">
        <v>53</v>
      </c>
      <c r="AH2905" s="2">
        <v>0</v>
      </c>
      <c r="AI2905" s="1">
        <v>0</v>
      </c>
      <c r="AJ2905" s="1">
        <v>0</v>
      </c>
      <c r="AK2905" s="60" t="str">
        <f>+IF(Tabla1[[#This Row],[REQUEST_TY]]="SR MANTENIMIENTO CORRECTIVO", "EMERGENCIA", "OTROS")</f>
        <v>EMERGENCIA</v>
      </c>
      <c r="AL2905" s="6" t="str">
        <f>+_xlfn.IFS(Tabla1[[#This Row],[Veces obj]]&lt;=1,"0-1",Tabla1[[#This Row],[Veces obj]]&lt;=2,"1-2",Tabla1[[#This Row],[Veces obj]]&lt;=3,"2-3",TRUE,"&gt;3")</f>
        <v>0-1</v>
      </c>
      <c r="AM2905" s="60" t="str">
        <f>+_xlfn.IFS(MONTH(Tabla1[[#This Row],[MES]])&lt;=3,"Q1",MONTH(Tabla1[[#This Row],[MES]])&lt;=6,"Q2",MONTH(Tabla1[[#This Row],[MES]])&lt;=9,"Q3",TRUE,"Q4")</f>
        <v>Q1</v>
      </c>
      <c r="AN2905" s="15" t="str">
        <f>+IFERROR(VLOOKUP(Tabla1[[#This Row],[CUENTA]],CTAS[],2,0),"OTROS")</f>
        <v>OTROS</v>
      </c>
      <c r="AP2905" s="15" t="str">
        <f>+IFERROR(VLOOKUP(Tabla1[[#This Row],[EMPLEADO]],IS[],3,0),"OTROS")</f>
        <v>OTROS</v>
      </c>
      <c r="AQ2905" s="15" t="str">
        <f>+IFERROR(VLOOKUP(Tabla1[[#This Row],[EMPLEADO]],IS[[NÓMINA]:[INGENIERO]],2,0),"OTROS")</f>
        <v>OTROS</v>
      </c>
    </row>
    <row r="2906" spans="1:43" x14ac:dyDescent="0.25">
      <c r="A2906" t="s">
        <v>7477</v>
      </c>
      <c r="B2906">
        <v>1</v>
      </c>
      <c r="C2906" t="s">
        <v>9053</v>
      </c>
      <c r="D2906" t="s">
        <v>38</v>
      </c>
      <c r="E2906" t="s">
        <v>884</v>
      </c>
      <c r="F2906" t="s">
        <v>9054</v>
      </c>
      <c r="G2906" s="17" t="s">
        <v>5842</v>
      </c>
      <c r="H2906" t="s">
        <v>204</v>
      </c>
      <c r="I2906" t="s">
        <v>43</v>
      </c>
      <c r="J2906" t="s">
        <v>8</v>
      </c>
      <c r="K2906" t="s">
        <v>179</v>
      </c>
      <c r="L2906" t="s">
        <v>5843</v>
      </c>
      <c r="M2906" t="s">
        <v>761</v>
      </c>
      <c r="N2906">
        <v>0</v>
      </c>
      <c r="O2906" t="s">
        <v>47</v>
      </c>
      <c r="P2906">
        <v>31</v>
      </c>
      <c r="Q2906" t="s">
        <v>82</v>
      </c>
      <c r="R2906" t="s">
        <v>95</v>
      </c>
      <c r="S2906" t="s">
        <v>64</v>
      </c>
      <c r="T2906" t="s">
        <v>208</v>
      </c>
      <c r="U2906" t="s">
        <v>83</v>
      </c>
      <c r="V2906">
        <v>1.05</v>
      </c>
      <c r="W2906" s="1">
        <v>1433.25</v>
      </c>
      <c r="X2906">
        <v>1</v>
      </c>
      <c r="Y2906">
        <v>0.75</v>
      </c>
      <c r="Z2906">
        <v>9</v>
      </c>
      <c r="AA2906">
        <v>8.3333333333333329E-2</v>
      </c>
      <c r="AB2906" s="2">
        <v>0</v>
      </c>
      <c r="AC2906" s="1">
        <v>0</v>
      </c>
      <c r="AD2906" s="7">
        <v>43539</v>
      </c>
      <c r="AE2906" s="7">
        <v>43539</v>
      </c>
      <c r="AF2906">
        <v>0</v>
      </c>
      <c r="AG2906" t="s">
        <v>53</v>
      </c>
      <c r="AH2906" s="2">
        <v>0</v>
      </c>
      <c r="AI2906" s="1">
        <v>0</v>
      </c>
      <c r="AJ2906" s="1">
        <v>0</v>
      </c>
      <c r="AK2906" s="60" t="str">
        <f>+IF(Tabla1[[#This Row],[REQUEST_TY]]="SR MANTENIMIENTO CORRECTIVO", "EMERGENCIA", "OTROS")</f>
        <v>EMERGENCIA</v>
      </c>
      <c r="AL2906" s="6" t="str">
        <f>+_xlfn.IFS(Tabla1[[#This Row],[Veces obj]]&lt;=1,"0-1",Tabla1[[#This Row],[Veces obj]]&lt;=2,"1-2",Tabla1[[#This Row],[Veces obj]]&lt;=3,"2-3",TRUE,"&gt;3")</f>
        <v>0-1</v>
      </c>
      <c r="AM2906" s="60" t="str">
        <f>+_xlfn.IFS(MONTH(Tabla1[[#This Row],[MES]])&lt;=3,"Q1",MONTH(Tabla1[[#This Row],[MES]])&lt;=6,"Q2",MONTH(Tabla1[[#This Row],[MES]])&lt;=9,"Q3",TRUE,"Q4")</f>
        <v>Q1</v>
      </c>
      <c r="AN2906" s="15" t="str">
        <f>+IFERROR(VLOOKUP(Tabla1[[#This Row],[CUENTA]],CTAS[],2,0),"OTROS")</f>
        <v>OTROS</v>
      </c>
      <c r="AP2906" s="15" t="str">
        <f>+IFERROR(VLOOKUP(Tabla1[[#This Row],[EMPLEADO]],IS[],3,0),"OTROS")</f>
        <v>OTROS</v>
      </c>
      <c r="AQ2906" s="15" t="str">
        <f>+IFERROR(VLOOKUP(Tabla1[[#This Row],[EMPLEADO]],IS[[NÓMINA]:[INGENIERO]],2,0),"OTROS")</f>
        <v>OTROS</v>
      </c>
    </row>
    <row r="2907" spans="1:43" x14ac:dyDescent="0.25">
      <c r="A2907" t="s">
        <v>7477</v>
      </c>
      <c r="B2907">
        <v>1</v>
      </c>
      <c r="C2907" t="s">
        <v>9055</v>
      </c>
      <c r="D2907" t="s">
        <v>38</v>
      </c>
      <c r="E2907" t="s">
        <v>4278</v>
      </c>
      <c r="F2907" t="s">
        <v>9056</v>
      </c>
      <c r="G2907" s="17" t="s">
        <v>9057</v>
      </c>
      <c r="H2907" t="s">
        <v>784</v>
      </c>
      <c r="I2907" t="s">
        <v>43</v>
      </c>
      <c r="J2907" t="s">
        <v>8</v>
      </c>
      <c r="K2907" t="s">
        <v>1541</v>
      </c>
      <c r="L2907" t="s">
        <v>1542</v>
      </c>
      <c r="M2907" t="s">
        <v>787</v>
      </c>
      <c r="N2907">
        <v>0</v>
      </c>
      <c r="O2907" t="s">
        <v>47</v>
      </c>
      <c r="P2907">
        <v>162</v>
      </c>
      <c r="Q2907" t="s">
        <v>48</v>
      </c>
      <c r="R2907" t="s">
        <v>95</v>
      </c>
      <c r="S2907" t="s">
        <v>64</v>
      </c>
      <c r="T2907" t="s">
        <v>51</v>
      </c>
      <c r="U2907" t="s">
        <v>96</v>
      </c>
      <c r="V2907">
        <v>1.1000000000000001</v>
      </c>
      <c r="W2907" s="1">
        <v>1501.5000000000002</v>
      </c>
      <c r="X2907">
        <v>1</v>
      </c>
      <c r="Y2907">
        <v>2.82</v>
      </c>
      <c r="Z2907">
        <v>5</v>
      </c>
      <c r="AA2907">
        <v>0.56399999999999995</v>
      </c>
      <c r="AB2907" s="2">
        <v>0</v>
      </c>
      <c r="AC2907" s="1">
        <v>0</v>
      </c>
      <c r="AD2907" s="7">
        <v>43539</v>
      </c>
      <c r="AE2907" s="7">
        <v>43539</v>
      </c>
      <c r="AF2907">
        <v>0</v>
      </c>
      <c r="AG2907" t="s">
        <v>53</v>
      </c>
      <c r="AH2907" s="2">
        <v>0</v>
      </c>
      <c r="AI2907" s="1">
        <v>0</v>
      </c>
      <c r="AJ2907" s="1">
        <v>0</v>
      </c>
      <c r="AK2907" s="60" t="str">
        <f>+IF(Tabla1[[#This Row],[REQUEST_TY]]="SR MANTENIMIENTO CORRECTIVO", "EMERGENCIA", "OTROS")</f>
        <v>EMERGENCIA</v>
      </c>
      <c r="AL2907" s="6" t="str">
        <f>+_xlfn.IFS(Tabla1[[#This Row],[Veces obj]]&lt;=1,"0-1",Tabla1[[#This Row],[Veces obj]]&lt;=2,"1-2",Tabla1[[#This Row],[Veces obj]]&lt;=3,"2-3",TRUE,"&gt;3")</f>
        <v>0-1</v>
      </c>
      <c r="AM2907" s="60" t="str">
        <f>+_xlfn.IFS(MONTH(Tabla1[[#This Row],[MES]])&lt;=3,"Q1",MONTH(Tabla1[[#This Row],[MES]])&lt;=6,"Q2",MONTH(Tabla1[[#This Row],[MES]])&lt;=9,"Q3",TRUE,"Q4")</f>
        <v>Q1</v>
      </c>
      <c r="AN2907" s="15" t="str">
        <f>+IFERROR(VLOOKUP(Tabla1[[#This Row],[CUENTA]],CTAS[],2,0),"OTROS")</f>
        <v>OTROS</v>
      </c>
      <c r="AP2907" s="15" t="str">
        <f>+IFERROR(VLOOKUP(Tabla1[[#This Row],[EMPLEADO]],IS[],3,0),"OTROS")</f>
        <v>OTROS</v>
      </c>
      <c r="AQ2907" s="15" t="str">
        <f>+IFERROR(VLOOKUP(Tabla1[[#This Row],[EMPLEADO]],IS[[NÓMINA]:[INGENIERO]],2,0),"OTROS")</f>
        <v>OTROS</v>
      </c>
    </row>
    <row r="2908" spans="1:43" x14ac:dyDescent="0.25">
      <c r="A2908" t="s">
        <v>7477</v>
      </c>
      <c r="B2908">
        <v>1</v>
      </c>
      <c r="C2908" t="s">
        <v>9058</v>
      </c>
      <c r="D2908" t="s">
        <v>38</v>
      </c>
      <c r="E2908" t="s">
        <v>5944</v>
      </c>
      <c r="F2908" t="s">
        <v>9059</v>
      </c>
      <c r="G2908" s="17" t="s">
        <v>8558</v>
      </c>
      <c r="H2908" t="s">
        <v>58</v>
      </c>
      <c r="I2908" t="s">
        <v>43</v>
      </c>
      <c r="J2908" t="s">
        <v>8</v>
      </c>
      <c r="K2908" t="s">
        <v>785</v>
      </c>
      <c r="L2908" t="s">
        <v>8559</v>
      </c>
      <c r="M2908" t="s">
        <v>1725</v>
      </c>
      <c r="N2908">
        <v>0</v>
      </c>
      <c r="O2908" t="s">
        <v>47</v>
      </c>
      <c r="P2908">
        <v>1</v>
      </c>
      <c r="Q2908" t="s">
        <v>388</v>
      </c>
      <c r="R2908" t="s">
        <v>49</v>
      </c>
      <c r="S2908" t="s">
        <v>50</v>
      </c>
      <c r="T2908" t="s">
        <v>51</v>
      </c>
      <c r="U2908" t="s">
        <v>641</v>
      </c>
      <c r="V2908">
        <v>0</v>
      </c>
      <c r="W2908" s="1">
        <v>0</v>
      </c>
      <c r="X2908">
        <v>1</v>
      </c>
      <c r="Y2908">
        <v>5.77</v>
      </c>
      <c r="Z2908">
        <v>5</v>
      </c>
      <c r="AA2908">
        <v>1.1539999999999999</v>
      </c>
      <c r="AB2908" s="2">
        <v>3.8499999999999979E-2</v>
      </c>
      <c r="AC2908" s="1">
        <v>-27.527499999999989</v>
      </c>
      <c r="AD2908" s="7">
        <v>43543</v>
      </c>
      <c r="AE2908" s="7">
        <v>43544</v>
      </c>
      <c r="AF2908">
        <v>1</v>
      </c>
      <c r="AG2908" t="s">
        <v>53</v>
      </c>
      <c r="AH2908" s="2">
        <v>0</v>
      </c>
      <c r="AI2908" s="1">
        <v>0</v>
      </c>
      <c r="AJ2908" s="1">
        <v>0</v>
      </c>
      <c r="AK2908" s="60" t="str">
        <f>+IF(Tabla1[[#This Row],[REQUEST_TY]]="SR MANTENIMIENTO CORRECTIVO", "EMERGENCIA", "OTROS")</f>
        <v>EMERGENCIA</v>
      </c>
      <c r="AL2908" s="6" t="str">
        <f>+_xlfn.IFS(Tabla1[[#This Row],[Veces obj]]&lt;=1,"0-1",Tabla1[[#This Row],[Veces obj]]&lt;=2,"1-2",Tabla1[[#This Row],[Veces obj]]&lt;=3,"2-3",TRUE,"&gt;3")</f>
        <v>1-2</v>
      </c>
      <c r="AM2908" s="60" t="str">
        <f>+_xlfn.IFS(MONTH(Tabla1[[#This Row],[MES]])&lt;=3,"Q1",MONTH(Tabla1[[#This Row],[MES]])&lt;=6,"Q2",MONTH(Tabla1[[#This Row],[MES]])&lt;=9,"Q3",TRUE,"Q4")</f>
        <v>Q1</v>
      </c>
      <c r="AN2908" s="15" t="str">
        <f>+IFERROR(VLOOKUP(Tabla1[[#This Row],[CUENTA]],CTAS[],2,0),"OTROS")</f>
        <v>OTROS</v>
      </c>
      <c r="AP2908" s="15" t="str">
        <f>+IFERROR(VLOOKUP(Tabla1[[#This Row],[EMPLEADO]],IS[],3,0),"OTROS")</f>
        <v>OTROS</v>
      </c>
      <c r="AQ2908" s="15" t="str">
        <f>+IFERROR(VLOOKUP(Tabla1[[#This Row],[EMPLEADO]],IS[[NÓMINA]:[INGENIERO]],2,0),"OTROS")</f>
        <v>OTROS</v>
      </c>
    </row>
    <row r="2909" spans="1:43" x14ac:dyDescent="0.25">
      <c r="A2909" t="s">
        <v>7477</v>
      </c>
      <c r="B2909">
        <v>1</v>
      </c>
      <c r="C2909" t="s">
        <v>9060</v>
      </c>
      <c r="D2909" t="s">
        <v>38</v>
      </c>
      <c r="E2909" t="s">
        <v>2723</v>
      </c>
      <c r="F2909" t="s">
        <v>9061</v>
      </c>
      <c r="G2909" s="17" t="s">
        <v>2724</v>
      </c>
      <c r="H2909" t="s">
        <v>266</v>
      </c>
      <c r="I2909" t="s">
        <v>43</v>
      </c>
      <c r="J2909" t="s">
        <v>8</v>
      </c>
      <c r="K2909" t="s">
        <v>2725</v>
      </c>
      <c r="L2909" t="s">
        <v>2726</v>
      </c>
      <c r="M2909" t="s">
        <v>94</v>
      </c>
      <c r="N2909">
        <v>0</v>
      </c>
      <c r="O2909" t="s">
        <v>47</v>
      </c>
      <c r="P2909">
        <v>17</v>
      </c>
      <c r="Q2909" t="s">
        <v>62</v>
      </c>
      <c r="R2909" t="s">
        <v>242</v>
      </c>
      <c r="S2909" t="s">
        <v>64</v>
      </c>
      <c r="T2909" t="s">
        <v>51</v>
      </c>
      <c r="U2909" t="s">
        <v>65</v>
      </c>
      <c r="V2909">
        <v>0.8</v>
      </c>
      <c r="W2909" s="1">
        <v>1092</v>
      </c>
      <c r="X2909">
        <v>1</v>
      </c>
      <c r="Y2909">
        <v>3.7</v>
      </c>
      <c r="Z2909">
        <v>5</v>
      </c>
      <c r="AA2909">
        <v>0.74</v>
      </c>
      <c r="AB2909" s="2">
        <v>0</v>
      </c>
      <c r="AC2909" s="1">
        <v>0</v>
      </c>
      <c r="AD2909" s="7">
        <v>43539</v>
      </c>
      <c r="AE2909" s="7">
        <v>43539</v>
      </c>
      <c r="AF2909">
        <v>0</v>
      </c>
      <c r="AG2909" t="s">
        <v>53</v>
      </c>
      <c r="AH2909" s="2">
        <v>0</v>
      </c>
      <c r="AI2909" s="1">
        <v>0</v>
      </c>
      <c r="AJ2909" s="1">
        <v>0</v>
      </c>
      <c r="AK2909" s="60" t="str">
        <f>+IF(Tabla1[[#This Row],[REQUEST_TY]]="SR MANTENIMIENTO CORRECTIVO", "EMERGENCIA", "OTROS")</f>
        <v>EMERGENCIA</v>
      </c>
      <c r="AL2909" s="6" t="str">
        <f>+_xlfn.IFS(Tabla1[[#This Row],[Veces obj]]&lt;=1,"0-1",Tabla1[[#This Row],[Veces obj]]&lt;=2,"1-2",Tabla1[[#This Row],[Veces obj]]&lt;=3,"2-3",TRUE,"&gt;3")</f>
        <v>0-1</v>
      </c>
      <c r="AM2909" s="60" t="str">
        <f>+_xlfn.IFS(MONTH(Tabla1[[#This Row],[MES]])&lt;=3,"Q1",MONTH(Tabla1[[#This Row],[MES]])&lt;=6,"Q2",MONTH(Tabla1[[#This Row],[MES]])&lt;=9,"Q3",TRUE,"Q4")</f>
        <v>Q1</v>
      </c>
      <c r="AN2909" s="15" t="str">
        <f>+IFERROR(VLOOKUP(Tabla1[[#This Row],[CUENTA]],CTAS[],2,0),"OTROS")</f>
        <v>OTROS</v>
      </c>
      <c r="AP2909" s="15" t="str">
        <f>+IFERROR(VLOOKUP(Tabla1[[#This Row],[EMPLEADO]],IS[],3,0),"OTROS")</f>
        <v>JUAREZ</v>
      </c>
      <c r="AQ2909" s="15" t="str">
        <f>+IFERROR(VLOOKUP(Tabla1[[#This Row],[EMPLEADO]],IS[[NÓMINA]:[INGENIERO]],2,0),"OTROS")</f>
        <v>CESAR MAR</v>
      </c>
    </row>
    <row r="2910" spans="1:43" x14ac:dyDescent="0.25">
      <c r="A2910" t="s">
        <v>7477</v>
      </c>
      <c r="B2910">
        <v>1</v>
      </c>
      <c r="C2910" t="s">
        <v>9062</v>
      </c>
      <c r="D2910" t="s">
        <v>38</v>
      </c>
      <c r="E2910" t="s">
        <v>2312</v>
      </c>
      <c r="F2910" t="s">
        <v>9063</v>
      </c>
      <c r="G2910" s="17" t="s">
        <v>9064</v>
      </c>
      <c r="H2910" t="s">
        <v>453</v>
      </c>
      <c r="I2910" t="s">
        <v>43</v>
      </c>
      <c r="J2910" t="s">
        <v>8</v>
      </c>
      <c r="K2910" t="s">
        <v>117</v>
      </c>
      <c r="L2910" t="s">
        <v>9065</v>
      </c>
      <c r="M2910" t="s">
        <v>455</v>
      </c>
      <c r="N2910">
        <v>0</v>
      </c>
      <c r="O2910" t="s">
        <v>47</v>
      </c>
      <c r="P2910">
        <v>394</v>
      </c>
      <c r="Q2910" t="s">
        <v>48</v>
      </c>
      <c r="R2910" t="s">
        <v>49</v>
      </c>
      <c r="S2910" t="s">
        <v>50</v>
      </c>
      <c r="T2910" t="s">
        <v>51</v>
      </c>
      <c r="U2910" t="s">
        <v>52</v>
      </c>
      <c r="V2910">
        <v>1.05</v>
      </c>
      <c r="W2910" s="1">
        <v>750.75000000000011</v>
      </c>
      <c r="X2910">
        <v>1</v>
      </c>
      <c r="Y2910">
        <v>1.25</v>
      </c>
      <c r="Z2910">
        <v>5</v>
      </c>
      <c r="AA2910">
        <v>0.25</v>
      </c>
      <c r="AB2910" s="2">
        <v>0</v>
      </c>
      <c r="AC2910" s="1">
        <v>0</v>
      </c>
      <c r="AD2910" s="7">
        <v>43539</v>
      </c>
      <c r="AE2910" s="7">
        <v>43539</v>
      </c>
      <c r="AF2910">
        <v>0</v>
      </c>
      <c r="AG2910" t="s">
        <v>53</v>
      </c>
      <c r="AH2910" s="2">
        <v>0</v>
      </c>
      <c r="AI2910" s="1">
        <v>0</v>
      </c>
      <c r="AJ2910" s="1">
        <v>0</v>
      </c>
      <c r="AK2910" s="60" t="str">
        <f>+IF(Tabla1[[#This Row],[REQUEST_TY]]="SR MANTENIMIENTO CORRECTIVO", "EMERGENCIA", "OTROS")</f>
        <v>EMERGENCIA</v>
      </c>
      <c r="AL2910" s="6" t="str">
        <f>+_xlfn.IFS(Tabla1[[#This Row],[Veces obj]]&lt;=1,"0-1",Tabla1[[#This Row],[Veces obj]]&lt;=2,"1-2",Tabla1[[#This Row],[Veces obj]]&lt;=3,"2-3",TRUE,"&gt;3")</f>
        <v>0-1</v>
      </c>
      <c r="AM2910" s="60" t="str">
        <f>+_xlfn.IFS(MONTH(Tabla1[[#This Row],[MES]])&lt;=3,"Q1",MONTH(Tabla1[[#This Row],[MES]])&lt;=6,"Q2",MONTH(Tabla1[[#This Row],[MES]])&lt;=9,"Q3",TRUE,"Q4")</f>
        <v>Q1</v>
      </c>
      <c r="AN2910" s="15" t="str">
        <f>+IFERROR(VLOOKUP(Tabla1[[#This Row],[CUENTA]],CTAS[],2,0),"OTROS")</f>
        <v>OTROS</v>
      </c>
      <c r="AP2910" s="15" t="str">
        <f>+IFERROR(VLOOKUP(Tabla1[[#This Row],[EMPLEADO]],IS[],3,0),"OTROS")</f>
        <v>OTROS</v>
      </c>
      <c r="AQ2910" s="15" t="str">
        <f>+IFERROR(VLOOKUP(Tabla1[[#This Row],[EMPLEADO]],IS[[NÓMINA]:[INGENIERO]],2,0),"OTROS")</f>
        <v>OTROS</v>
      </c>
    </row>
    <row r="2911" spans="1:43" x14ac:dyDescent="0.25">
      <c r="A2911" t="s">
        <v>7477</v>
      </c>
      <c r="B2911">
        <v>1</v>
      </c>
      <c r="C2911" t="s">
        <v>9066</v>
      </c>
      <c r="D2911" t="s">
        <v>38</v>
      </c>
      <c r="E2911" t="s">
        <v>133</v>
      </c>
      <c r="F2911" t="s">
        <v>9067</v>
      </c>
      <c r="G2911" s="17" t="s">
        <v>3053</v>
      </c>
      <c r="H2911" t="s">
        <v>646</v>
      </c>
      <c r="I2911" t="s">
        <v>43</v>
      </c>
      <c r="J2911" t="s">
        <v>8</v>
      </c>
      <c r="K2911" t="s">
        <v>59</v>
      </c>
      <c r="L2911" t="s">
        <v>687</v>
      </c>
      <c r="M2911" t="s">
        <v>649</v>
      </c>
      <c r="N2911">
        <v>0</v>
      </c>
      <c r="O2911" t="s">
        <v>47</v>
      </c>
      <c r="P2911">
        <v>5</v>
      </c>
      <c r="Q2911" t="s">
        <v>207</v>
      </c>
      <c r="R2911" t="s">
        <v>138</v>
      </c>
      <c r="S2911" t="s">
        <v>139</v>
      </c>
      <c r="T2911" t="s">
        <v>51</v>
      </c>
      <c r="U2911" t="s">
        <v>879</v>
      </c>
      <c r="V2911">
        <v>0.6</v>
      </c>
      <c r="W2911" s="1">
        <v>943.80000000000007</v>
      </c>
      <c r="X2911">
        <v>1</v>
      </c>
      <c r="Y2911">
        <v>1.93</v>
      </c>
      <c r="Z2911">
        <v>4</v>
      </c>
      <c r="AA2911">
        <v>0.48249999999999998</v>
      </c>
      <c r="AB2911" s="2">
        <v>0</v>
      </c>
      <c r="AC2911" s="1">
        <v>0</v>
      </c>
      <c r="AD2911" s="7">
        <v>43539</v>
      </c>
      <c r="AE2911" s="7">
        <v>43543</v>
      </c>
      <c r="AF2911">
        <v>1</v>
      </c>
      <c r="AG2911" t="s">
        <v>53</v>
      </c>
      <c r="AH2911" s="2">
        <v>0</v>
      </c>
      <c r="AI2911" s="1">
        <v>0</v>
      </c>
      <c r="AJ2911" s="1">
        <v>0</v>
      </c>
      <c r="AK2911" s="60" t="str">
        <f>+IF(Tabla1[[#This Row],[REQUEST_TY]]="SR MANTENIMIENTO CORRECTIVO", "EMERGENCIA", "OTROS")</f>
        <v>EMERGENCIA</v>
      </c>
      <c r="AL2911" s="6" t="str">
        <f>+_xlfn.IFS(Tabla1[[#This Row],[Veces obj]]&lt;=1,"0-1",Tabla1[[#This Row],[Veces obj]]&lt;=2,"1-2",Tabla1[[#This Row],[Veces obj]]&lt;=3,"2-3",TRUE,"&gt;3")</f>
        <v>0-1</v>
      </c>
      <c r="AM2911" s="60" t="str">
        <f>+_xlfn.IFS(MONTH(Tabla1[[#This Row],[MES]])&lt;=3,"Q1",MONTH(Tabla1[[#This Row],[MES]])&lt;=6,"Q2",MONTH(Tabla1[[#This Row],[MES]])&lt;=9,"Q3",TRUE,"Q4")</f>
        <v>Q1</v>
      </c>
      <c r="AN2911" s="15" t="str">
        <f>+IFERROR(VLOOKUP(Tabla1[[#This Row],[CUENTA]],CTAS[],2,0),"OTROS")</f>
        <v>OTROS</v>
      </c>
      <c r="AP2911" s="15" t="str">
        <f>+IFERROR(VLOOKUP(Tabla1[[#This Row],[EMPLEADO]],IS[],3,0),"OTROS")</f>
        <v>OTROS</v>
      </c>
      <c r="AQ2911" s="15" t="str">
        <f>+IFERROR(VLOOKUP(Tabla1[[#This Row],[EMPLEADO]],IS[[NÓMINA]:[INGENIERO]],2,0),"OTROS")</f>
        <v>OTROS</v>
      </c>
    </row>
    <row r="2912" spans="1:43" x14ac:dyDescent="0.25">
      <c r="A2912" t="s">
        <v>7477</v>
      </c>
      <c r="B2912">
        <v>1</v>
      </c>
      <c r="C2912" t="s">
        <v>9068</v>
      </c>
      <c r="D2912" t="s">
        <v>38</v>
      </c>
      <c r="E2912" t="s">
        <v>85</v>
      </c>
      <c r="F2912" t="s">
        <v>9069</v>
      </c>
      <c r="G2912" s="17" t="s">
        <v>8519</v>
      </c>
      <c r="H2912" t="s">
        <v>204</v>
      </c>
      <c r="I2912" t="s">
        <v>43</v>
      </c>
      <c r="J2912" t="s">
        <v>8</v>
      </c>
      <c r="K2912" t="s">
        <v>370</v>
      </c>
      <c r="L2912" t="s">
        <v>999</v>
      </c>
      <c r="M2912" t="s">
        <v>761</v>
      </c>
      <c r="N2912">
        <v>0</v>
      </c>
      <c r="O2912" t="s">
        <v>47</v>
      </c>
      <c r="P2912">
        <v>4</v>
      </c>
      <c r="Q2912" t="s">
        <v>207</v>
      </c>
      <c r="R2912" t="s">
        <v>49</v>
      </c>
      <c r="S2912" t="s">
        <v>50</v>
      </c>
      <c r="T2912" t="s">
        <v>208</v>
      </c>
      <c r="U2912" t="s">
        <v>486</v>
      </c>
      <c r="V2912">
        <v>0</v>
      </c>
      <c r="W2912" s="1">
        <v>0</v>
      </c>
      <c r="X2912">
        <v>1</v>
      </c>
      <c r="Y2912">
        <v>1.38</v>
      </c>
      <c r="Z2912">
        <v>9</v>
      </c>
      <c r="AA2912">
        <v>0.15333333333333332</v>
      </c>
      <c r="AB2912" s="2">
        <v>0</v>
      </c>
      <c r="AC2912" s="1">
        <v>0</v>
      </c>
      <c r="AD2912" s="7">
        <v>43539</v>
      </c>
      <c r="AE2912" s="7">
        <v>43539</v>
      </c>
      <c r="AF2912">
        <v>0</v>
      </c>
      <c r="AG2912" t="s">
        <v>53</v>
      </c>
      <c r="AH2912" s="2">
        <v>0</v>
      </c>
      <c r="AI2912" s="1">
        <v>0</v>
      </c>
      <c r="AJ2912" s="1">
        <v>0</v>
      </c>
      <c r="AK2912" s="60" t="str">
        <f>+IF(Tabla1[[#This Row],[REQUEST_TY]]="SR MANTENIMIENTO CORRECTIVO", "EMERGENCIA", "OTROS")</f>
        <v>EMERGENCIA</v>
      </c>
      <c r="AL2912" s="6" t="str">
        <f>+_xlfn.IFS(Tabla1[[#This Row],[Veces obj]]&lt;=1,"0-1",Tabla1[[#This Row],[Veces obj]]&lt;=2,"1-2",Tabla1[[#This Row],[Veces obj]]&lt;=3,"2-3",TRUE,"&gt;3")</f>
        <v>0-1</v>
      </c>
      <c r="AM2912" s="60" t="str">
        <f>+_xlfn.IFS(MONTH(Tabla1[[#This Row],[MES]])&lt;=3,"Q1",MONTH(Tabla1[[#This Row],[MES]])&lt;=6,"Q2",MONTH(Tabla1[[#This Row],[MES]])&lt;=9,"Q3",TRUE,"Q4")</f>
        <v>Q1</v>
      </c>
      <c r="AN2912" s="15" t="str">
        <f>+IFERROR(VLOOKUP(Tabla1[[#This Row],[CUENTA]],CTAS[],2,0),"OTROS")</f>
        <v>OTROS</v>
      </c>
      <c r="AP2912" s="15" t="str">
        <f>+IFERROR(VLOOKUP(Tabla1[[#This Row],[EMPLEADO]],IS[],3,0),"OTROS")</f>
        <v>OTROS</v>
      </c>
      <c r="AQ2912" s="15" t="str">
        <f>+IFERROR(VLOOKUP(Tabla1[[#This Row],[EMPLEADO]],IS[[NÓMINA]:[INGENIERO]],2,0),"OTROS")</f>
        <v>OTROS</v>
      </c>
    </row>
    <row r="2913" spans="1:43" x14ac:dyDescent="0.25">
      <c r="A2913" t="s">
        <v>7477</v>
      </c>
      <c r="B2913">
        <v>1</v>
      </c>
      <c r="C2913" t="s">
        <v>9070</v>
      </c>
      <c r="D2913" t="s">
        <v>38</v>
      </c>
      <c r="E2913" t="s">
        <v>147</v>
      </c>
      <c r="F2913" t="s">
        <v>9071</v>
      </c>
      <c r="G2913" s="17" t="s">
        <v>1718</v>
      </c>
      <c r="H2913" t="s">
        <v>163</v>
      </c>
      <c r="I2913" t="s">
        <v>43</v>
      </c>
      <c r="J2913" t="s">
        <v>8</v>
      </c>
      <c r="K2913" t="s">
        <v>151</v>
      </c>
      <c r="L2913" t="s">
        <v>229</v>
      </c>
      <c r="M2913" t="s">
        <v>165</v>
      </c>
      <c r="N2913">
        <v>0</v>
      </c>
      <c r="O2913" t="s">
        <v>47</v>
      </c>
      <c r="P2913">
        <v>72</v>
      </c>
      <c r="Q2913" t="s">
        <v>48</v>
      </c>
      <c r="R2913" t="s">
        <v>153</v>
      </c>
      <c r="S2913" t="s">
        <v>50</v>
      </c>
      <c r="T2913" t="s">
        <v>51</v>
      </c>
      <c r="U2913" t="s">
        <v>52</v>
      </c>
      <c r="V2913">
        <v>1.05</v>
      </c>
      <c r="W2913" s="1">
        <v>750.75000000000011</v>
      </c>
      <c r="X2913">
        <v>1</v>
      </c>
      <c r="Y2913">
        <v>0</v>
      </c>
      <c r="Z2913">
        <v>5</v>
      </c>
      <c r="AA2913">
        <v>0</v>
      </c>
      <c r="AB2913" s="2">
        <v>0</v>
      </c>
      <c r="AC2913" s="1">
        <v>0</v>
      </c>
      <c r="AD2913" s="7">
        <v>43544</v>
      </c>
      <c r="AE2913" s="7">
        <v>43545</v>
      </c>
      <c r="AF2913">
        <v>1</v>
      </c>
      <c r="AG2913" t="s">
        <v>53</v>
      </c>
      <c r="AH2913" s="2">
        <v>0</v>
      </c>
      <c r="AI2913" s="1">
        <v>0</v>
      </c>
      <c r="AJ2913" s="1">
        <v>0</v>
      </c>
      <c r="AK2913" s="60" t="str">
        <f>+IF(Tabla1[[#This Row],[REQUEST_TY]]="SR MANTENIMIENTO CORRECTIVO", "EMERGENCIA", "OTROS")</f>
        <v>EMERGENCIA</v>
      </c>
      <c r="AL2913" s="6" t="str">
        <f>+_xlfn.IFS(Tabla1[[#This Row],[Veces obj]]&lt;=1,"0-1",Tabla1[[#This Row],[Veces obj]]&lt;=2,"1-2",Tabla1[[#This Row],[Veces obj]]&lt;=3,"2-3",TRUE,"&gt;3")</f>
        <v>0-1</v>
      </c>
      <c r="AM2913" s="60" t="str">
        <f>+_xlfn.IFS(MONTH(Tabla1[[#This Row],[MES]])&lt;=3,"Q1",MONTH(Tabla1[[#This Row],[MES]])&lt;=6,"Q2",MONTH(Tabla1[[#This Row],[MES]])&lt;=9,"Q3",TRUE,"Q4")</f>
        <v>Q1</v>
      </c>
      <c r="AN2913" s="15" t="str">
        <f>+IFERROR(VLOOKUP(Tabla1[[#This Row],[CUENTA]],CTAS[],2,0),"OTROS")</f>
        <v>HONEYWELL</v>
      </c>
      <c r="AP2913" s="15" t="str">
        <f>+IFERROR(VLOOKUP(Tabla1[[#This Row],[EMPLEADO]],IS[],3,0),"OTROS")</f>
        <v>CHIHUAHUA</v>
      </c>
      <c r="AQ2913" s="15" t="str">
        <f>+IFERROR(VLOOKUP(Tabla1[[#This Row],[EMPLEADO]],IS[[NÓMINA]:[INGENIERO]],2,0),"OTROS")</f>
        <v>LUIS EDUARDO MUÑOZ</v>
      </c>
    </row>
    <row r="2914" spans="1:43" x14ac:dyDescent="0.25">
      <c r="A2914" t="s">
        <v>7477</v>
      </c>
      <c r="B2914">
        <v>1</v>
      </c>
      <c r="C2914" t="s">
        <v>7462</v>
      </c>
      <c r="D2914" t="s">
        <v>38</v>
      </c>
      <c r="E2914" t="s">
        <v>7441</v>
      </c>
      <c r="F2914" t="s">
        <v>7463</v>
      </c>
      <c r="G2914" s="17" t="s">
        <v>7439</v>
      </c>
      <c r="H2914" t="s">
        <v>484</v>
      </c>
      <c r="I2914" t="s">
        <v>43</v>
      </c>
      <c r="J2914" t="s">
        <v>8</v>
      </c>
      <c r="K2914" t="s">
        <v>2300</v>
      </c>
      <c r="L2914" t="s">
        <v>2301</v>
      </c>
      <c r="M2914" t="s">
        <v>94</v>
      </c>
      <c r="N2914">
        <v>1</v>
      </c>
      <c r="O2914" t="s">
        <v>47</v>
      </c>
      <c r="P2914">
        <v>10</v>
      </c>
      <c r="Q2914" t="s">
        <v>194</v>
      </c>
      <c r="R2914" t="s">
        <v>49</v>
      </c>
      <c r="S2914" t="s">
        <v>50</v>
      </c>
      <c r="T2914" t="s">
        <v>51</v>
      </c>
      <c r="U2914" t="s">
        <v>444</v>
      </c>
      <c r="V2914">
        <v>0</v>
      </c>
      <c r="W2914" s="1">
        <v>0</v>
      </c>
      <c r="X2914">
        <v>1</v>
      </c>
      <c r="Y2914">
        <v>0.95</v>
      </c>
      <c r="Z2914">
        <v>5</v>
      </c>
      <c r="AA2914">
        <v>0.19</v>
      </c>
      <c r="AB2914" s="2">
        <v>0</v>
      </c>
      <c r="AC2914" s="1">
        <v>0</v>
      </c>
      <c r="AD2914" s="7">
        <v>43539</v>
      </c>
      <c r="AE2914" s="7">
        <v>43539</v>
      </c>
      <c r="AF2914">
        <v>0</v>
      </c>
      <c r="AG2914" t="s">
        <v>53</v>
      </c>
      <c r="AH2914" s="2">
        <v>0</v>
      </c>
      <c r="AI2914" s="1">
        <v>0</v>
      </c>
      <c r="AJ2914" s="1">
        <v>0</v>
      </c>
      <c r="AK2914" s="60" t="str">
        <f>+IF(Tabla1[[#This Row],[REQUEST_TY]]="SR MANTENIMIENTO CORRECTIVO", "EMERGENCIA", "OTROS")</f>
        <v>EMERGENCIA</v>
      </c>
      <c r="AL2914" s="6" t="str">
        <f>+_xlfn.IFS(Tabla1[[#This Row],[Veces obj]]&lt;=1,"0-1",Tabla1[[#This Row],[Veces obj]]&lt;=2,"1-2",Tabla1[[#This Row],[Veces obj]]&lt;=3,"2-3",TRUE,"&gt;3")</f>
        <v>0-1</v>
      </c>
      <c r="AM2914" s="60" t="str">
        <f>+_xlfn.IFS(MONTH(Tabla1[[#This Row],[MES]])&lt;=3,"Q1",MONTH(Tabla1[[#This Row],[MES]])&lt;=6,"Q2",MONTH(Tabla1[[#This Row],[MES]])&lt;=9,"Q3",TRUE,"Q4")</f>
        <v>Q1</v>
      </c>
      <c r="AN2914" s="15" t="str">
        <f>+IFERROR(VLOOKUP(Tabla1[[#This Row],[CUENTA]],CTAS[],2,0),"OTROS")</f>
        <v>OTROS</v>
      </c>
      <c r="AP2914" s="15" t="str">
        <f>+IFERROR(VLOOKUP(Tabla1[[#This Row],[EMPLEADO]],IS[],3,0),"OTROS")</f>
        <v>OTROS</v>
      </c>
      <c r="AQ2914" s="15" t="str">
        <f>+IFERROR(VLOOKUP(Tabla1[[#This Row],[EMPLEADO]],IS[[NÓMINA]:[INGENIERO]],2,0),"OTROS")</f>
        <v>OTROS</v>
      </c>
    </row>
    <row r="2915" spans="1:43" x14ac:dyDescent="0.25">
      <c r="A2915" t="s">
        <v>7477</v>
      </c>
      <c r="B2915">
        <v>1</v>
      </c>
      <c r="C2915" t="s">
        <v>9072</v>
      </c>
      <c r="D2915" t="s">
        <v>38</v>
      </c>
      <c r="E2915" t="s">
        <v>9073</v>
      </c>
      <c r="F2915" t="s">
        <v>9074</v>
      </c>
      <c r="G2915" s="17" t="s">
        <v>9075</v>
      </c>
      <c r="H2915" t="s">
        <v>213</v>
      </c>
      <c r="I2915" t="s">
        <v>43</v>
      </c>
      <c r="J2915" t="s">
        <v>8</v>
      </c>
      <c r="K2915" t="s">
        <v>1296</v>
      </c>
      <c r="L2915" t="s">
        <v>6420</v>
      </c>
      <c r="M2915" t="s">
        <v>1298</v>
      </c>
      <c r="N2915">
        <v>0</v>
      </c>
      <c r="O2915" t="s">
        <v>47</v>
      </c>
      <c r="P2915">
        <v>449</v>
      </c>
      <c r="Q2915" t="s">
        <v>48</v>
      </c>
      <c r="R2915" t="s">
        <v>153</v>
      </c>
      <c r="S2915" t="s">
        <v>50</v>
      </c>
      <c r="T2915" t="s">
        <v>51</v>
      </c>
      <c r="U2915" t="s">
        <v>52</v>
      </c>
      <c r="V2915">
        <v>1.05</v>
      </c>
      <c r="W2915" s="1">
        <v>750.75000000000011</v>
      </c>
      <c r="X2915">
        <v>1</v>
      </c>
      <c r="Y2915">
        <v>0.6</v>
      </c>
      <c r="Z2915">
        <v>5</v>
      </c>
      <c r="AA2915">
        <v>0.12</v>
      </c>
      <c r="AB2915" s="2">
        <v>0</v>
      </c>
      <c r="AC2915" s="1">
        <v>0</v>
      </c>
      <c r="AD2915" s="7">
        <v>43544</v>
      </c>
      <c r="AE2915" s="7">
        <v>43544</v>
      </c>
      <c r="AF2915">
        <v>0</v>
      </c>
      <c r="AG2915" t="s">
        <v>53</v>
      </c>
      <c r="AH2915" s="2">
        <v>0</v>
      </c>
      <c r="AI2915" s="1">
        <v>0</v>
      </c>
      <c r="AJ2915" s="1">
        <v>0</v>
      </c>
      <c r="AK2915" s="60" t="str">
        <f>+IF(Tabla1[[#This Row],[REQUEST_TY]]="SR MANTENIMIENTO CORRECTIVO", "EMERGENCIA", "OTROS")</f>
        <v>EMERGENCIA</v>
      </c>
      <c r="AL2915" s="6" t="str">
        <f>+_xlfn.IFS(Tabla1[[#This Row],[Veces obj]]&lt;=1,"0-1",Tabla1[[#This Row],[Veces obj]]&lt;=2,"1-2",Tabla1[[#This Row],[Veces obj]]&lt;=3,"2-3",TRUE,"&gt;3")</f>
        <v>0-1</v>
      </c>
      <c r="AM2915" s="60" t="str">
        <f>+_xlfn.IFS(MONTH(Tabla1[[#This Row],[MES]])&lt;=3,"Q1",MONTH(Tabla1[[#This Row],[MES]])&lt;=6,"Q2",MONTH(Tabla1[[#This Row],[MES]])&lt;=9,"Q3",TRUE,"Q4")</f>
        <v>Q1</v>
      </c>
      <c r="AN2915" s="15" t="str">
        <f>+IFERROR(VLOOKUP(Tabla1[[#This Row],[CUENTA]],CTAS[],2,0),"OTROS")</f>
        <v>OTROS</v>
      </c>
      <c r="AP2915" s="15" t="str">
        <f>+IFERROR(VLOOKUP(Tabla1[[#This Row],[EMPLEADO]],IS[],3,0),"OTROS")</f>
        <v>OTROS</v>
      </c>
      <c r="AQ2915" s="15" t="str">
        <f>+IFERROR(VLOOKUP(Tabla1[[#This Row],[EMPLEADO]],IS[[NÓMINA]:[INGENIERO]],2,0),"OTROS")</f>
        <v>OTROS</v>
      </c>
    </row>
    <row r="2916" spans="1:43" x14ac:dyDescent="0.25">
      <c r="A2916" t="s">
        <v>7477</v>
      </c>
      <c r="B2916">
        <v>1</v>
      </c>
      <c r="C2916" t="s">
        <v>9076</v>
      </c>
      <c r="D2916" t="s">
        <v>38</v>
      </c>
      <c r="E2916" t="s">
        <v>76</v>
      </c>
      <c r="F2916" t="s">
        <v>9077</v>
      </c>
      <c r="G2916" s="17" t="s">
        <v>1362</v>
      </c>
      <c r="H2916" t="s">
        <v>213</v>
      </c>
      <c r="I2916" t="s">
        <v>43</v>
      </c>
      <c r="J2916" t="s">
        <v>8</v>
      </c>
      <c r="K2916" t="s">
        <v>102</v>
      </c>
      <c r="L2916" t="s">
        <v>1363</v>
      </c>
      <c r="M2916" t="s">
        <v>215</v>
      </c>
      <c r="N2916">
        <v>0</v>
      </c>
      <c r="O2916" t="s">
        <v>47</v>
      </c>
      <c r="P2916">
        <v>10</v>
      </c>
      <c r="Q2916" t="s">
        <v>194</v>
      </c>
      <c r="R2916" t="s">
        <v>63</v>
      </c>
      <c r="S2916" t="s">
        <v>64</v>
      </c>
      <c r="T2916" t="s">
        <v>51</v>
      </c>
      <c r="U2916" t="s">
        <v>195</v>
      </c>
      <c r="V2916">
        <v>0.6</v>
      </c>
      <c r="W2916" s="1">
        <v>819</v>
      </c>
      <c r="X2916">
        <v>1</v>
      </c>
      <c r="Y2916">
        <v>1.08</v>
      </c>
      <c r="Z2916">
        <v>5</v>
      </c>
      <c r="AA2916">
        <v>0.21600000000000003</v>
      </c>
      <c r="AB2916" s="2">
        <v>0</v>
      </c>
      <c r="AC2916" s="1">
        <v>0</v>
      </c>
      <c r="AD2916" s="7">
        <v>43539</v>
      </c>
      <c r="AE2916" s="7">
        <v>43543</v>
      </c>
      <c r="AF2916">
        <v>1</v>
      </c>
      <c r="AG2916" t="s">
        <v>53</v>
      </c>
      <c r="AH2916" s="2">
        <v>0</v>
      </c>
      <c r="AI2916" s="1">
        <v>0</v>
      </c>
      <c r="AJ2916" s="1">
        <v>0</v>
      </c>
      <c r="AK2916" s="60" t="str">
        <f>+IF(Tabla1[[#This Row],[REQUEST_TY]]="SR MANTENIMIENTO CORRECTIVO", "EMERGENCIA", "OTROS")</f>
        <v>EMERGENCIA</v>
      </c>
      <c r="AL2916" s="6" t="str">
        <f>+_xlfn.IFS(Tabla1[[#This Row],[Veces obj]]&lt;=1,"0-1",Tabla1[[#This Row],[Veces obj]]&lt;=2,"1-2",Tabla1[[#This Row],[Veces obj]]&lt;=3,"2-3",TRUE,"&gt;3")</f>
        <v>0-1</v>
      </c>
      <c r="AM2916" s="60" t="str">
        <f>+_xlfn.IFS(MONTH(Tabla1[[#This Row],[MES]])&lt;=3,"Q1",MONTH(Tabla1[[#This Row],[MES]])&lt;=6,"Q2",MONTH(Tabla1[[#This Row],[MES]])&lt;=9,"Q3",TRUE,"Q4")</f>
        <v>Q1</v>
      </c>
      <c r="AN2916" s="15" t="str">
        <f>+IFERROR(VLOOKUP(Tabla1[[#This Row],[CUENTA]],CTAS[],2,0),"OTROS")</f>
        <v>OTROS</v>
      </c>
      <c r="AP2916" s="15" t="str">
        <f>+IFERROR(VLOOKUP(Tabla1[[#This Row],[EMPLEADO]],IS[],3,0),"OTROS")</f>
        <v>OTROS</v>
      </c>
      <c r="AQ2916" s="15" t="str">
        <f>+IFERROR(VLOOKUP(Tabla1[[#This Row],[EMPLEADO]],IS[[NÓMINA]:[INGENIERO]],2,0),"OTROS")</f>
        <v>OTROS</v>
      </c>
    </row>
    <row r="2917" spans="1:43" x14ac:dyDescent="0.25">
      <c r="A2917" t="s">
        <v>7477</v>
      </c>
      <c r="B2917">
        <v>1</v>
      </c>
      <c r="C2917" t="s">
        <v>9078</v>
      </c>
      <c r="D2917" t="s">
        <v>38</v>
      </c>
      <c r="E2917" t="s">
        <v>133</v>
      </c>
      <c r="F2917" t="s">
        <v>9079</v>
      </c>
      <c r="G2917" s="17" t="s">
        <v>5485</v>
      </c>
      <c r="H2917" t="s">
        <v>592</v>
      </c>
      <c r="I2917" t="s">
        <v>43</v>
      </c>
      <c r="J2917" t="s">
        <v>8</v>
      </c>
      <c r="K2917" t="s">
        <v>59</v>
      </c>
      <c r="L2917" t="s">
        <v>3949</v>
      </c>
      <c r="M2917" t="s">
        <v>165</v>
      </c>
      <c r="N2917">
        <v>0</v>
      </c>
      <c r="O2917" t="s">
        <v>47</v>
      </c>
      <c r="P2917">
        <v>35</v>
      </c>
      <c r="Q2917" t="s">
        <v>82</v>
      </c>
      <c r="R2917" t="s">
        <v>138</v>
      </c>
      <c r="S2917" t="s">
        <v>139</v>
      </c>
      <c r="T2917" t="s">
        <v>51</v>
      </c>
      <c r="U2917" t="s">
        <v>140</v>
      </c>
      <c r="V2917">
        <v>1.1000000000000001</v>
      </c>
      <c r="W2917" s="1">
        <v>1730.3000000000004</v>
      </c>
      <c r="X2917">
        <v>1</v>
      </c>
      <c r="Y2917">
        <v>1.62</v>
      </c>
      <c r="Z2917">
        <v>4</v>
      </c>
      <c r="AA2917">
        <v>0.40500000000000003</v>
      </c>
      <c r="AB2917" s="2">
        <v>0</v>
      </c>
      <c r="AC2917" s="1">
        <v>0</v>
      </c>
      <c r="AD2917" s="7">
        <v>43539</v>
      </c>
      <c r="AE2917" s="7">
        <v>43543</v>
      </c>
      <c r="AF2917">
        <v>1</v>
      </c>
      <c r="AG2917" t="s">
        <v>53</v>
      </c>
      <c r="AH2917" s="2">
        <v>0</v>
      </c>
      <c r="AI2917" s="1">
        <v>0</v>
      </c>
      <c r="AJ2917" s="1">
        <v>0</v>
      </c>
      <c r="AK2917" s="60" t="str">
        <f>+IF(Tabla1[[#This Row],[REQUEST_TY]]="SR MANTENIMIENTO CORRECTIVO", "EMERGENCIA", "OTROS")</f>
        <v>EMERGENCIA</v>
      </c>
      <c r="AL2917" s="6" t="str">
        <f>+_xlfn.IFS(Tabla1[[#This Row],[Veces obj]]&lt;=1,"0-1",Tabla1[[#This Row],[Veces obj]]&lt;=2,"1-2",Tabla1[[#This Row],[Veces obj]]&lt;=3,"2-3",TRUE,"&gt;3")</f>
        <v>0-1</v>
      </c>
      <c r="AM2917" s="60" t="str">
        <f>+_xlfn.IFS(MONTH(Tabla1[[#This Row],[MES]])&lt;=3,"Q1",MONTH(Tabla1[[#This Row],[MES]])&lt;=6,"Q2",MONTH(Tabla1[[#This Row],[MES]])&lt;=9,"Q3",TRUE,"Q4")</f>
        <v>Q1</v>
      </c>
      <c r="AN2917" s="15" t="str">
        <f>+IFERROR(VLOOKUP(Tabla1[[#This Row],[CUENTA]],CTAS[],2,0),"OTROS")</f>
        <v>OTROS</v>
      </c>
      <c r="AP2917" s="15" t="str">
        <f>+IFERROR(VLOOKUP(Tabla1[[#This Row],[EMPLEADO]],IS[],3,0),"OTROS")</f>
        <v>CHIHUAHUA</v>
      </c>
      <c r="AQ2917" s="15" t="str">
        <f>+IFERROR(VLOOKUP(Tabla1[[#This Row],[EMPLEADO]],IS[[NÓMINA]:[INGENIERO]],2,0),"OTROS")</f>
        <v>VICTOR MENDEZ</v>
      </c>
    </row>
    <row r="2918" spans="1:43" x14ac:dyDescent="0.25">
      <c r="A2918" t="s">
        <v>7477</v>
      </c>
      <c r="B2918">
        <v>1</v>
      </c>
      <c r="C2918" t="s">
        <v>9080</v>
      </c>
      <c r="D2918" t="s">
        <v>38</v>
      </c>
      <c r="E2918" t="s">
        <v>888</v>
      </c>
      <c r="F2918" t="s">
        <v>9081</v>
      </c>
      <c r="G2918" s="17" t="s">
        <v>6240</v>
      </c>
      <c r="H2918" t="s">
        <v>253</v>
      </c>
      <c r="I2918" t="s">
        <v>43</v>
      </c>
      <c r="J2918" t="s">
        <v>8</v>
      </c>
      <c r="K2918" t="s">
        <v>125</v>
      </c>
      <c r="L2918" t="s">
        <v>6241</v>
      </c>
      <c r="M2918" t="s">
        <v>6242</v>
      </c>
      <c r="N2918">
        <v>0</v>
      </c>
      <c r="O2918" t="s">
        <v>47</v>
      </c>
      <c r="P2918">
        <v>8</v>
      </c>
      <c r="Q2918" t="s">
        <v>194</v>
      </c>
      <c r="R2918" t="s">
        <v>49</v>
      </c>
      <c r="S2918" t="s">
        <v>50</v>
      </c>
      <c r="T2918" t="s">
        <v>208</v>
      </c>
      <c r="U2918" t="s">
        <v>444</v>
      </c>
      <c r="V2918">
        <v>0</v>
      </c>
      <c r="W2918" s="1">
        <v>0</v>
      </c>
      <c r="X2918">
        <v>1</v>
      </c>
      <c r="Y2918">
        <v>0.63</v>
      </c>
      <c r="Z2918">
        <v>9</v>
      </c>
      <c r="AA2918">
        <v>7.0000000000000007E-2</v>
      </c>
      <c r="AB2918" s="2">
        <v>0</v>
      </c>
      <c r="AC2918" s="1">
        <v>0</v>
      </c>
      <c r="AD2918" s="7">
        <v>43544</v>
      </c>
      <c r="AE2918" s="7">
        <v>43545</v>
      </c>
      <c r="AF2918">
        <v>1</v>
      </c>
      <c r="AG2918" t="s">
        <v>53</v>
      </c>
      <c r="AH2918" s="2">
        <v>0</v>
      </c>
      <c r="AI2918" s="1">
        <v>0</v>
      </c>
      <c r="AJ2918" s="1">
        <v>0</v>
      </c>
      <c r="AK2918" s="60" t="str">
        <f>+IF(Tabla1[[#This Row],[REQUEST_TY]]="SR MANTENIMIENTO CORRECTIVO", "EMERGENCIA", "OTROS")</f>
        <v>EMERGENCIA</v>
      </c>
      <c r="AL2918" s="6" t="str">
        <f>+_xlfn.IFS(Tabla1[[#This Row],[Veces obj]]&lt;=1,"0-1",Tabla1[[#This Row],[Veces obj]]&lt;=2,"1-2",Tabla1[[#This Row],[Veces obj]]&lt;=3,"2-3",TRUE,"&gt;3")</f>
        <v>0-1</v>
      </c>
      <c r="AM2918" s="60" t="str">
        <f>+_xlfn.IFS(MONTH(Tabla1[[#This Row],[MES]])&lt;=3,"Q1",MONTH(Tabla1[[#This Row],[MES]])&lt;=6,"Q2",MONTH(Tabla1[[#This Row],[MES]])&lt;=9,"Q3",TRUE,"Q4")</f>
        <v>Q1</v>
      </c>
      <c r="AN2918" s="15" t="str">
        <f>+IFERROR(VLOOKUP(Tabla1[[#This Row],[CUENTA]],CTAS[],2,0),"OTROS")</f>
        <v>OTROS</v>
      </c>
      <c r="AP2918" s="15" t="str">
        <f>+IFERROR(VLOOKUP(Tabla1[[#This Row],[EMPLEADO]],IS[],3,0),"OTROS")</f>
        <v>OTROS</v>
      </c>
      <c r="AQ2918" s="15" t="str">
        <f>+IFERROR(VLOOKUP(Tabla1[[#This Row],[EMPLEADO]],IS[[NÓMINA]:[INGENIERO]],2,0),"OTROS")</f>
        <v>OTROS</v>
      </c>
    </row>
    <row r="2919" spans="1:43" x14ac:dyDescent="0.25">
      <c r="A2919" t="s">
        <v>7477</v>
      </c>
      <c r="B2919">
        <v>1</v>
      </c>
      <c r="C2919" t="s">
        <v>9082</v>
      </c>
      <c r="D2919" t="s">
        <v>38</v>
      </c>
      <c r="E2919" t="s">
        <v>430</v>
      </c>
      <c r="F2919" t="s">
        <v>9083</v>
      </c>
      <c r="G2919" s="17" t="s">
        <v>8123</v>
      </c>
      <c r="H2919" t="s">
        <v>740</v>
      </c>
      <c r="I2919" t="s">
        <v>43</v>
      </c>
      <c r="J2919" t="s">
        <v>8</v>
      </c>
      <c r="K2919" t="s">
        <v>1480</v>
      </c>
      <c r="L2919" t="s">
        <v>1481</v>
      </c>
      <c r="M2919" t="s">
        <v>1482</v>
      </c>
      <c r="N2919">
        <v>0</v>
      </c>
      <c r="O2919" t="s">
        <v>47</v>
      </c>
      <c r="P2919">
        <v>9</v>
      </c>
      <c r="Q2919" t="s">
        <v>194</v>
      </c>
      <c r="R2919" t="s">
        <v>63</v>
      </c>
      <c r="S2919" t="s">
        <v>64</v>
      </c>
      <c r="T2919" t="s">
        <v>51</v>
      </c>
      <c r="U2919" t="s">
        <v>195</v>
      </c>
      <c r="V2919">
        <v>0.6</v>
      </c>
      <c r="W2919" s="1">
        <v>819</v>
      </c>
      <c r="X2919">
        <v>1</v>
      </c>
      <c r="Y2919">
        <v>4.58</v>
      </c>
      <c r="Z2919">
        <v>5</v>
      </c>
      <c r="AA2919">
        <v>0.91600000000000004</v>
      </c>
      <c r="AB2919" s="2">
        <v>0</v>
      </c>
      <c r="AC2919" s="1">
        <v>0</v>
      </c>
      <c r="AD2919" s="7">
        <v>43543</v>
      </c>
      <c r="AE2919" s="7">
        <v>43543</v>
      </c>
      <c r="AF2919">
        <v>0</v>
      </c>
      <c r="AG2919" t="s">
        <v>53</v>
      </c>
      <c r="AH2919" s="2">
        <v>0</v>
      </c>
      <c r="AI2919" s="1">
        <v>0</v>
      </c>
      <c r="AJ2919" s="1">
        <v>0</v>
      </c>
      <c r="AK2919" s="60" t="str">
        <f>+IF(Tabla1[[#This Row],[REQUEST_TY]]="SR MANTENIMIENTO CORRECTIVO", "EMERGENCIA", "OTROS")</f>
        <v>EMERGENCIA</v>
      </c>
      <c r="AL2919" s="6" t="str">
        <f>+_xlfn.IFS(Tabla1[[#This Row],[Veces obj]]&lt;=1,"0-1",Tabla1[[#This Row],[Veces obj]]&lt;=2,"1-2",Tabla1[[#This Row],[Veces obj]]&lt;=3,"2-3",TRUE,"&gt;3")</f>
        <v>0-1</v>
      </c>
      <c r="AM2919" s="60" t="str">
        <f>+_xlfn.IFS(MONTH(Tabla1[[#This Row],[MES]])&lt;=3,"Q1",MONTH(Tabla1[[#This Row],[MES]])&lt;=6,"Q2",MONTH(Tabla1[[#This Row],[MES]])&lt;=9,"Q3",TRUE,"Q4")</f>
        <v>Q1</v>
      </c>
      <c r="AN2919" s="15" t="str">
        <f>+IFERROR(VLOOKUP(Tabla1[[#This Row],[CUENTA]],CTAS[],2,0),"OTROS")</f>
        <v>OTROS</v>
      </c>
      <c r="AP2919" s="15" t="str">
        <f>+IFERROR(VLOOKUP(Tabla1[[#This Row],[EMPLEADO]],IS[],3,0),"OTROS")</f>
        <v>OTROS</v>
      </c>
      <c r="AQ2919" s="15" t="str">
        <f>+IFERROR(VLOOKUP(Tabla1[[#This Row],[EMPLEADO]],IS[[NÓMINA]:[INGENIERO]],2,0),"OTROS")</f>
        <v>OTROS</v>
      </c>
    </row>
    <row r="2920" spans="1:43" x14ac:dyDescent="0.25">
      <c r="A2920" t="s">
        <v>7477</v>
      </c>
      <c r="B2920">
        <v>1</v>
      </c>
      <c r="C2920" t="s">
        <v>9084</v>
      </c>
      <c r="D2920" t="s">
        <v>38</v>
      </c>
      <c r="E2920" t="s">
        <v>725</v>
      </c>
      <c r="F2920" t="s">
        <v>9085</v>
      </c>
      <c r="G2920" s="17" t="s">
        <v>9086</v>
      </c>
      <c r="H2920" t="s">
        <v>784</v>
      </c>
      <c r="I2920" t="s">
        <v>43</v>
      </c>
      <c r="J2920" t="s">
        <v>8</v>
      </c>
      <c r="K2920" t="s">
        <v>59</v>
      </c>
      <c r="L2920" t="s">
        <v>1559</v>
      </c>
      <c r="M2920" t="s">
        <v>1560</v>
      </c>
      <c r="N2920">
        <v>0</v>
      </c>
      <c r="O2920" t="s">
        <v>47</v>
      </c>
      <c r="P2920">
        <v>102</v>
      </c>
      <c r="Q2920" t="s">
        <v>48</v>
      </c>
      <c r="R2920" t="s">
        <v>223</v>
      </c>
      <c r="S2920" t="s">
        <v>139</v>
      </c>
      <c r="T2920" t="s">
        <v>51</v>
      </c>
      <c r="U2920" t="s">
        <v>353</v>
      </c>
      <c r="V2920">
        <v>1.1499999999999999</v>
      </c>
      <c r="W2920" s="1">
        <v>1808.95</v>
      </c>
      <c r="X2920">
        <v>1</v>
      </c>
      <c r="Y2920">
        <v>2.23</v>
      </c>
      <c r="Z2920">
        <v>4</v>
      </c>
      <c r="AA2920">
        <v>0.5575</v>
      </c>
      <c r="AB2920" s="2">
        <v>0</v>
      </c>
      <c r="AC2920" s="1">
        <v>0</v>
      </c>
      <c r="AD2920" s="7">
        <v>43543</v>
      </c>
      <c r="AE2920" s="7">
        <v>43543</v>
      </c>
      <c r="AF2920">
        <v>0</v>
      </c>
      <c r="AG2920" t="s">
        <v>53</v>
      </c>
      <c r="AH2920" s="2">
        <v>0</v>
      </c>
      <c r="AI2920" s="1">
        <v>0</v>
      </c>
      <c r="AJ2920" s="1">
        <v>0</v>
      </c>
      <c r="AK2920" s="60" t="str">
        <f>+IF(Tabla1[[#This Row],[REQUEST_TY]]="SR MANTENIMIENTO CORRECTIVO", "EMERGENCIA", "OTROS")</f>
        <v>EMERGENCIA</v>
      </c>
      <c r="AL2920" s="6" t="str">
        <f>+_xlfn.IFS(Tabla1[[#This Row],[Veces obj]]&lt;=1,"0-1",Tabla1[[#This Row],[Veces obj]]&lt;=2,"1-2",Tabla1[[#This Row],[Veces obj]]&lt;=3,"2-3",TRUE,"&gt;3")</f>
        <v>0-1</v>
      </c>
      <c r="AM2920" s="60" t="str">
        <f>+_xlfn.IFS(MONTH(Tabla1[[#This Row],[MES]])&lt;=3,"Q1",MONTH(Tabla1[[#This Row],[MES]])&lt;=6,"Q2",MONTH(Tabla1[[#This Row],[MES]])&lt;=9,"Q3",TRUE,"Q4")</f>
        <v>Q1</v>
      </c>
      <c r="AN2920" s="15" t="str">
        <f>+IFERROR(VLOOKUP(Tabla1[[#This Row],[CUENTA]],CTAS[],2,0),"OTROS")</f>
        <v>OTROS</v>
      </c>
      <c r="AP2920" s="15" t="str">
        <f>+IFERROR(VLOOKUP(Tabla1[[#This Row],[EMPLEADO]],IS[],3,0),"OTROS")</f>
        <v>OTROS</v>
      </c>
      <c r="AQ2920" s="15" t="str">
        <f>+IFERROR(VLOOKUP(Tabla1[[#This Row],[EMPLEADO]],IS[[NÓMINA]:[INGENIERO]],2,0),"OTROS")</f>
        <v>OTROS</v>
      </c>
    </row>
    <row r="2921" spans="1:43" x14ac:dyDescent="0.25">
      <c r="A2921" t="s">
        <v>7477</v>
      </c>
      <c r="B2921">
        <v>1</v>
      </c>
      <c r="C2921" t="s">
        <v>9087</v>
      </c>
      <c r="D2921" t="s">
        <v>38</v>
      </c>
      <c r="E2921" t="s">
        <v>993</v>
      </c>
      <c r="F2921" t="s">
        <v>9088</v>
      </c>
      <c r="G2921" s="17" t="s">
        <v>5168</v>
      </c>
      <c r="H2921" t="s">
        <v>568</v>
      </c>
      <c r="I2921" t="s">
        <v>43</v>
      </c>
      <c r="J2921" t="s">
        <v>8</v>
      </c>
      <c r="K2921" t="s">
        <v>71</v>
      </c>
      <c r="L2921" t="s">
        <v>569</v>
      </c>
      <c r="M2921" t="s">
        <v>570</v>
      </c>
      <c r="N2921">
        <v>0</v>
      </c>
      <c r="O2921" t="s">
        <v>47</v>
      </c>
      <c r="P2921">
        <v>30</v>
      </c>
      <c r="Q2921" t="s">
        <v>62</v>
      </c>
      <c r="R2921" t="s">
        <v>235</v>
      </c>
      <c r="S2921" t="s">
        <v>50</v>
      </c>
      <c r="T2921" t="s">
        <v>51</v>
      </c>
      <c r="U2921" t="s">
        <v>154</v>
      </c>
      <c r="V2921">
        <v>0.6</v>
      </c>
      <c r="W2921" s="1">
        <v>429.00000000000006</v>
      </c>
      <c r="X2921">
        <v>1</v>
      </c>
      <c r="Y2921">
        <v>0.2</v>
      </c>
      <c r="Z2921">
        <v>5</v>
      </c>
      <c r="AA2921">
        <v>0.04</v>
      </c>
      <c r="AB2921" s="2">
        <v>0</v>
      </c>
      <c r="AC2921" s="1">
        <v>0</v>
      </c>
      <c r="AD2921" s="7">
        <v>43539</v>
      </c>
      <c r="AE2921" s="7">
        <v>43543</v>
      </c>
      <c r="AF2921">
        <v>1</v>
      </c>
      <c r="AG2921" t="s">
        <v>53</v>
      </c>
      <c r="AH2921" s="2">
        <v>0</v>
      </c>
      <c r="AI2921" s="1">
        <v>0</v>
      </c>
      <c r="AJ2921" s="1">
        <v>0</v>
      </c>
      <c r="AK2921" s="60" t="str">
        <f>+IF(Tabla1[[#This Row],[REQUEST_TY]]="SR MANTENIMIENTO CORRECTIVO", "EMERGENCIA", "OTROS")</f>
        <v>EMERGENCIA</v>
      </c>
      <c r="AL2921" s="6" t="str">
        <f>+_xlfn.IFS(Tabla1[[#This Row],[Veces obj]]&lt;=1,"0-1",Tabla1[[#This Row],[Veces obj]]&lt;=2,"1-2",Tabla1[[#This Row],[Veces obj]]&lt;=3,"2-3",TRUE,"&gt;3")</f>
        <v>0-1</v>
      </c>
      <c r="AM2921" s="60" t="str">
        <f>+_xlfn.IFS(MONTH(Tabla1[[#This Row],[MES]])&lt;=3,"Q1",MONTH(Tabla1[[#This Row],[MES]])&lt;=6,"Q2",MONTH(Tabla1[[#This Row],[MES]])&lt;=9,"Q3",TRUE,"Q4")</f>
        <v>Q1</v>
      </c>
      <c r="AN2921" s="15" t="str">
        <f>+IFERROR(VLOOKUP(Tabla1[[#This Row],[CUENTA]],CTAS[],2,0),"OTROS")</f>
        <v>OTROS</v>
      </c>
      <c r="AP2921" s="15" t="str">
        <f>+IFERROR(VLOOKUP(Tabla1[[#This Row],[EMPLEADO]],IS[],3,0),"OTROS")</f>
        <v>OTROS</v>
      </c>
      <c r="AQ2921" s="15" t="str">
        <f>+IFERROR(VLOOKUP(Tabla1[[#This Row],[EMPLEADO]],IS[[NÓMINA]:[INGENIERO]],2,0),"OTROS")</f>
        <v>OTROS</v>
      </c>
    </row>
    <row r="2922" spans="1:43" x14ac:dyDescent="0.25">
      <c r="A2922" t="s">
        <v>7477</v>
      </c>
      <c r="B2922">
        <v>1</v>
      </c>
      <c r="C2922" t="s">
        <v>9089</v>
      </c>
      <c r="D2922" t="s">
        <v>38</v>
      </c>
      <c r="E2922" t="s">
        <v>562</v>
      </c>
      <c r="F2922" t="s">
        <v>9090</v>
      </c>
      <c r="G2922" s="17" t="s">
        <v>839</v>
      </c>
      <c r="H2922" t="s">
        <v>163</v>
      </c>
      <c r="I2922" t="s">
        <v>43</v>
      </c>
      <c r="J2922" t="s">
        <v>8</v>
      </c>
      <c r="K2922" t="s">
        <v>151</v>
      </c>
      <c r="L2922" t="s">
        <v>229</v>
      </c>
      <c r="M2922" t="s">
        <v>165</v>
      </c>
      <c r="N2922">
        <v>0</v>
      </c>
      <c r="O2922" t="s">
        <v>47</v>
      </c>
      <c r="P2922">
        <v>44</v>
      </c>
      <c r="Q2922" t="s">
        <v>82</v>
      </c>
      <c r="R2922" t="s">
        <v>63</v>
      </c>
      <c r="S2922" t="s">
        <v>64</v>
      </c>
      <c r="T2922" t="s">
        <v>51</v>
      </c>
      <c r="U2922" t="s">
        <v>83</v>
      </c>
      <c r="V2922">
        <v>1.05</v>
      </c>
      <c r="W2922" s="1">
        <v>1433.25</v>
      </c>
      <c r="X2922">
        <v>1</v>
      </c>
      <c r="Y2922">
        <v>0</v>
      </c>
      <c r="Z2922">
        <v>5</v>
      </c>
      <c r="AA2922">
        <v>0</v>
      </c>
      <c r="AB2922" s="2">
        <v>0</v>
      </c>
      <c r="AC2922" s="1">
        <v>0</v>
      </c>
      <c r="AD2922" s="7">
        <v>43543</v>
      </c>
      <c r="AE2922" s="7">
        <v>43543</v>
      </c>
      <c r="AF2922">
        <v>0</v>
      </c>
      <c r="AG2922" t="s">
        <v>53</v>
      </c>
      <c r="AH2922" s="2">
        <v>0</v>
      </c>
      <c r="AI2922" s="1">
        <v>0</v>
      </c>
      <c r="AJ2922" s="1">
        <v>0</v>
      </c>
      <c r="AK2922" s="60" t="str">
        <f>+IF(Tabla1[[#This Row],[REQUEST_TY]]="SR MANTENIMIENTO CORRECTIVO", "EMERGENCIA", "OTROS")</f>
        <v>EMERGENCIA</v>
      </c>
      <c r="AL2922" s="6" t="str">
        <f>+_xlfn.IFS(Tabla1[[#This Row],[Veces obj]]&lt;=1,"0-1",Tabla1[[#This Row],[Veces obj]]&lt;=2,"1-2",Tabla1[[#This Row],[Veces obj]]&lt;=3,"2-3",TRUE,"&gt;3")</f>
        <v>0-1</v>
      </c>
      <c r="AM2922" s="60" t="str">
        <f>+_xlfn.IFS(MONTH(Tabla1[[#This Row],[MES]])&lt;=3,"Q1",MONTH(Tabla1[[#This Row],[MES]])&lt;=6,"Q2",MONTH(Tabla1[[#This Row],[MES]])&lt;=9,"Q3",TRUE,"Q4")</f>
        <v>Q1</v>
      </c>
      <c r="AN2922" s="15" t="str">
        <f>+IFERROR(VLOOKUP(Tabla1[[#This Row],[CUENTA]],CTAS[],2,0),"OTROS")</f>
        <v>HONEYWELL</v>
      </c>
      <c r="AP2922" s="15" t="str">
        <f>+IFERROR(VLOOKUP(Tabla1[[#This Row],[EMPLEADO]],IS[],3,0),"OTROS")</f>
        <v>CHIHUAHUA</v>
      </c>
      <c r="AQ2922" s="15" t="str">
        <f>+IFERROR(VLOOKUP(Tabla1[[#This Row],[EMPLEADO]],IS[[NÓMINA]:[INGENIERO]],2,0),"OTROS")</f>
        <v>LUIS EDUARDO MUÑOZ</v>
      </c>
    </row>
    <row r="2923" spans="1:43" x14ac:dyDescent="0.25">
      <c r="A2923" t="s">
        <v>7477</v>
      </c>
      <c r="B2923">
        <v>1</v>
      </c>
      <c r="C2923" t="s">
        <v>9091</v>
      </c>
      <c r="D2923" t="s">
        <v>3370</v>
      </c>
      <c r="E2923" t="s">
        <v>3897</v>
      </c>
      <c r="F2923" t="s">
        <v>9092</v>
      </c>
      <c r="G2923" s="17" t="s">
        <v>9093</v>
      </c>
      <c r="H2923" t="s">
        <v>1052</v>
      </c>
      <c r="I2923" t="s">
        <v>43</v>
      </c>
      <c r="J2923" t="s">
        <v>8</v>
      </c>
      <c r="K2923" t="s">
        <v>1750</v>
      </c>
      <c r="L2923" t="s">
        <v>1751</v>
      </c>
      <c r="M2923" t="s">
        <v>61</v>
      </c>
      <c r="N2923">
        <v>0</v>
      </c>
      <c r="O2923" t="s">
        <v>47</v>
      </c>
      <c r="P2923" t="s">
        <v>822</v>
      </c>
      <c r="Q2923" t="s">
        <v>48</v>
      </c>
      <c r="R2923" t="s">
        <v>153</v>
      </c>
      <c r="S2923" t="s">
        <v>50</v>
      </c>
      <c r="T2923" t="s">
        <v>51</v>
      </c>
      <c r="U2923" t="s">
        <v>52</v>
      </c>
      <c r="V2923">
        <v>1</v>
      </c>
      <c r="W2923" s="1">
        <v>1072.5000000000002</v>
      </c>
      <c r="X2923">
        <v>0</v>
      </c>
      <c r="Y2923">
        <v>5</v>
      </c>
      <c r="Z2923">
        <v>5</v>
      </c>
      <c r="AA2923">
        <v>1</v>
      </c>
      <c r="AB2923" s="2">
        <v>0</v>
      </c>
      <c r="AC2923" s="1">
        <v>0</v>
      </c>
      <c r="AD2923" s="7">
        <v>43539</v>
      </c>
      <c r="AE2923" s="7">
        <v>43546</v>
      </c>
      <c r="AF2923">
        <v>4</v>
      </c>
      <c r="AG2923" t="s">
        <v>823</v>
      </c>
      <c r="AH2923" s="2">
        <v>0</v>
      </c>
      <c r="AI2923" s="1">
        <v>0</v>
      </c>
      <c r="AJ2923" s="1">
        <v>0</v>
      </c>
      <c r="AK2923" s="60" t="str">
        <f>+IF(Tabla1[[#This Row],[REQUEST_TY]]="SR MANTENIMIENTO CORRECTIVO", "EMERGENCIA", "OTROS")</f>
        <v>OTROS</v>
      </c>
      <c r="AL2923" s="6" t="str">
        <f>+_xlfn.IFS(Tabla1[[#This Row],[Veces obj]]&lt;=1,"0-1",Tabla1[[#This Row],[Veces obj]]&lt;=2,"1-2",Tabla1[[#This Row],[Veces obj]]&lt;=3,"2-3",TRUE,"&gt;3")</f>
        <v>0-1</v>
      </c>
      <c r="AM2923" s="60" t="str">
        <f>+_xlfn.IFS(MONTH(Tabla1[[#This Row],[MES]])&lt;=3,"Q1",MONTH(Tabla1[[#This Row],[MES]])&lt;=6,"Q2",MONTH(Tabla1[[#This Row],[MES]])&lt;=9,"Q3",TRUE,"Q4")</f>
        <v>Q1</v>
      </c>
      <c r="AN2923" s="15" t="str">
        <f>+IFERROR(VLOOKUP(Tabla1[[#This Row],[CUENTA]],CTAS[],2,0),"OTROS")</f>
        <v>OTROS</v>
      </c>
      <c r="AP2923" s="15" t="str">
        <f>+IFERROR(VLOOKUP(Tabla1[[#This Row],[EMPLEADO]],IS[],3,0),"OTROS")</f>
        <v>OTROS</v>
      </c>
      <c r="AQ2923" s="15" t="str">
        <f>+IFERROR(VLOOKUP(Tabla1[[#This Row],[EMPLEADO]],IS[[NÓMINA]:[INGENIERO]],2,0),"OTROS")</f>
        <v>OTROS</v>
      </c>
    </row>
    <row r="2924" spans="1:43" x14ac:dyDescent="0.25">
      <c r="A2924" t="s">
        <v>7477</v>
      </c>
      <c r="B2924">
        <v>1</v>
      </c>
      <c r="C2924" t="s">
        <v>9094</v>
      </c>
      <c r="D2924" t="s">
        <v>3370</v>
      </c>
      <c r="E2924" t="s">
        <v>535</v>
      </c>
      <c r="F2924" t="s">
        <v>9095</v>
      </c>
      <c r="G2924" s="17" t="s">
        <v>9096</v>
      </c>
      <c r="H2924" t="s">
        <v>1052</v>
      </c>
      <c r="I2924" t="s">
        <v>43</v>
      </c>
      <c r="J2924" t="s">
        <v>8</v>
      </c>
      <c r="K2924" t="s">
        <v>1750</v>
      </c>
      <c r="L2924" t="s">
        <v>1751</v>
      </c>
      <c r="M2924" t="s">
        <v>61</v>
      </c>
      <c r="N2924">
        <v>0</v>
      </c>
      <c r="O2924" t="s">
        <v>47</v>
      </c>
      <c r="P2924" t="s">
        <v>822</v>
      </c>
      <c r="Q2924" t="s">
        <v>48</v>
      </c>
      <c r="R2924" t="s">
        <v>49</v>
      </c>
      <c r="S2924" t="s">
        <v>50</v>
      </c>
      <c r="T2924" t="s">
        <v>51</v>
      </c>
      <c r="U2924" t="s">
        <v>52</v>
      </c>
      <c r="V2924">
        <v>1</v>
      </c>
      <c r="W2924" s="1">
        <v>1072.5000000000002</v>
      </c>
      <c r="X2924">
        <v>0</v>
      </c>
      <c r="Y2924">
        <v>5</v>
      </c>
      <c r="Z2924">
        <v>5</v>
      </c>
      <c r="AA2924">
        <v>1</v>
      </c>
      <c r="AB2924" s="2">
        <v>0</v>
      </c>
      <c r="AC2924" s="1">
        <v>0</v>
      </c>
      <c r="AD2924" s="7">
        <v>43539</v>
      </c>
      <c r="AE2924" s="7">
        <v>43546</v>
      </c>
      <c r="AF2924">
        <v>4</v>
      </c>
      <c r="AG2924" t="s">
        <v>823</v>
      </c>
      <c r="AH2924" s="2">
        <v>0</v>
      </c>
      <c r="AI2924" s="1">
        <v>0</v>
      </c>
      <c r="AJ2924" s="1">
        <v>0</v>
      </c>
      <c r="AK2924" s="60" t="str">
        <f>+IF(Tabla1[[#This Row],[REQUEST_TY]]="SR MANTENIMIENTO CORRECTIVO", "EMERGENCIA", "OTROS")</f>
        <v>OTROS</v>
      </c>
      <c r="AL2924" s="6" t="str">
        <f>+_xlfn.IFS(Tabla1[[#This Row],[Veces obj]]&lt;=1,"0-1",Tabla1[[#This Row],[Veces obj]]&lt;=2,"1-2",Tabla1[[#This Row],[Veces obj]]&lt;=3,"2-3",TRUE,"&gt;3")</f>
        <v>0-1</v>
      </c>
      <c r="AM2924" s="60" t="str">
        <f>+_xlfn.IFS(MONTH(Tabla1[[#This Row],[MES]])&lt;=3,"Q1",MONTH(Tabla1[[#This Row],[MES]])&lt;=6,"Q2",MONTH(Tabla1[[#This Row],[MES]])&lt;=9,"Q3",TRUE,"Q4")</f>
        <v>Q1</v>
      </c>
      <c r="AN2924" s="15" t="str">
        <f>+IFERROR(VLOOKUP(Tabla1[[#This Row],[CUENTA]],CTAS[],2,0),"OTROS")</f>
        <v>OTROS</v>
      </c>
      <c r="AP2924" s="15" t="str">
        <f>+IFERROR(VLOOKUP(Tabla1[[#This Row],[EMPLEADO]],IS[],3,0),"OTROS")</f>
        <v>OTROS</v>
      </c>
      <c r="AQ2924" s="15" t="str">
        <f>+IFERROR(VLOOKUP(Tabla1[[#This Row],[EMPLEADO]],IS[[NÓMINA]:[INGENIERO]],2,0),"OTROS")</f>
        <v>OTROS</v>
      </c>
    </row>
    <row r="2925" spans="1:43" x14ac:dyDescent="0.25">
      <c r="A2925" t="s">
        <v>7477</v>
      </c>
      <c r="B2925">
        <v>1</v>
      </c>
      <c r="C2925" t="s">
        <v>9097</v>
      </c>
      <c r="D2925" t="s">
        <v>3370</v>
      </c>
      <c r="E2925" t="s">
        <v>789</v>
      </c>
      <c r="F2925" t="s">
        <v>9098</v>
      </c>
      <c r="G2925" s="17" t="s">
        <v>9099</v>
      </c>
      <c r="H2925" t="s">
        <v>1052</v>
      </c>
      <c r="I2925" t="s">
        <v>43</v>
      </c>
      <c r="J2925" t="s">
        <v>8</v>
      </c>
      <c r="K2925" t="s">
        <v>1750</v>
      </c>
      <c r="L2925" t="s">
        <v>1751</v>
      </c>
      <c r="M2925" t="s">
        <v>61</v>
      </c>
      <c r="N2925">
        <v>0</v>
      </c>
      <c r="O2925" t="s">
        <v>47</v>
      </c>
      <c r="P2925" t="s">
        <v>822</v>
      </c>
      <c r="Q2925" t="s">
        <v>48</v>
      </c>
      <c r="R2925" t="s">
        <v>242</v>
      </c>
      <c r="S2925" t="s">
        <v>64</v>
      </c>
      <c r="T2925" t="s">
        <v>51</v>
      </c>
      <c r="U2925" t="s">
        <v>96</v>
      </c>
      <c r="V2925">
        <v>1</v>
      </c>
      <c r="W2925" s="1">
        <v>2047.5</v>
      </c>
      <c r="X2925">
        <v>0</v>
      </c>
      <c r="Y2925">
        <v>5</v>
      </c>
      <c r="Z2925">
        <v>5</v>
      </c>
      <c r="AA2925">
        <v>1</v>
      </c>
      <c r="AB2925" s="2">
        <v>0</v>
      </c>
      <c r="AC2925" s="1">
        <v>0</v>
      </c>
      <c r="AD2925" s="7">
        <v>43539</v>
      </c>
      <c r="AE2925" s="7">
        <v>43546</v>
      </c>
      <c r="AF2925">
        <v>4</v>
      </c>
      <c r="AG2925" t="s">
        <v>823</v>
      </c>
      <c r="AH2925" s="2">
        <v>0</v>
      </c>
      <c r="AI2925" s="1">
        <v>0</v>
      </c>
      <c r="AJ2925" s="1">
        <v>0</v>
      </c>
      <c r="AK2925" s="60" t="str">
        <f>+IF(Tabla1[[#This Row],[REQUEST_TY]]="SR MANTENIMIENTO CORRECTIVO", "EMERGENCIA", "OTROS")</f>
        <v>OTROS</v>
      </c>
      <c r="AL2925" s="6" t="str">
        <f>+_xlfn.IFS(Tabla1[[#This Row],[Veces obj]]&lt;=1,"0-1",Tabla1[[#This Row],[Veces obj]]&lt;=2,"1-2",Tabla1[[#This Row],[Veces obj]]&lt;=3,"2-3",TRUE,"&gt;3")</f>
        <v>0-1</v>
      </c>
      <c r="AM2925" s="60" t="str">
        <f>+_xlfn.IFS(MONTH(Tabla1[[#This Row],[MES]])&lt;=3,"Q1",MONTH(Tabla1[[#This Row],[MES]])&lt;=6,"Q2",MONTH(Tabla1[[#This Row],[MES]])&lt;=9,"Q3",TRUE,"Q4")</f>
        <v>Q1</v>
      </c>
      <c r="AN2925" s="15" t="str">
        <f>+IFERROR(VLOOKUP(Tabla1[[#This Row],[CUENTA]],CTAS[],2,0),"OTROS")</f>
        <v>OTROS</v>
      </c>
      <c r="AP2925" s="15" t="str">
        <f>+IFERROR(VLOOKUP(Tabla1[[#This Row],[EMPLEADO]],IS[],3,0),"OTROS")</f>
        <v>OTROS</v>
      </c>
      <c r="AQ2925" s="15" t="str">
        <f>+IFERROR(VLOOKUP(Tabla1[[#This Row],[EMPLEADO]],IS[[NÓMINA]:[INGENIERO]],2,0),"OTROS")</f>
        <v>OTROS</v>
      </c>
    </row>
    <row r="2926" spans="1:43" x14ac:dyDescent="0.25">
      <c r="A2926" t="s">
        <v>7477</v>
      </c>
      <c r="B2926">
        <v>1</v>
      </c>
      <c r="C2926" t="s">
        <v>9100</v>
      </c>
      <c r="D2926" t="s">
        <v>38</v>
      </c>
      <c r="E2926" t="s">
        <v>39</v>
      </c>
      <c r="F2926" t="s">
        <v>9101</v>
      </c>
      <c r="G2926" s="17" t="s">
        <v>3536</v>
      </c>
      <c r="H2926" t="s">
        <v>101</v>
      </c>
      <c r="I2926" t="s">
        <v>43</v>
      </c>
      <c r="J2926" t="s">
        <v>8</v>
      </c>
      <c r="K2926" t="s">
        <v>44</v>
      </c>
      <c r="L2926" t="s">
        <v>3459</v>
      </c>
      <c r="M2926" t="s">
        <v>1510</v>
      </c>
      <c r="N2926">
        <v>1</v>
      </c>
      <c r="O2926" t="s">
        <v>105</v>
      </c>
      <c r="P2926">
        <v>2661</v>
      </c>
      <c r="Q2926" t="s">
        <v>48</v>
      </c>
      <c r="R2926" t="s">
        <v>49</v>
      </c>
      <c r="S2926" t="s">
        <v>50</v>
      </c>
      <c r="T2926" t="s">
        <v>51</v>
      </c>
      <c r="U2926" t="s">
        <v>52</v>
      </c>
      <c r="V2926">
        <v>1.05</v>
      </c>
      <c r="W2926" s="1">
        <v>0</v>
      </c>
      <c r="X2926">
        <v>1</v>
      </c>
      <c r="Y2926">
        <v>1.3</v>
      </c>
      <c r="Z2926">
        <v>5</v>
      </c>
      <c r="AA2926">
        <v>0.26</v>
      </c>
      <c r="AB2926" s="2">
        <v>0</v>
      </c>
      <c r="AC2926" s="1">
        <v>0</v>
      </c>
      <c r="AD2926" s="7">
        <v>43543</v>
      </c>
      <c r="AE2926" s="7">
        <v>43543</v>
      </c>
      <c r="AF2926">
        <v>0</v>
      </c>
      <c r="AG2926" t="s">
        <v>53</v>
      </c>
      <c r="AH2926" s="2">
        <v>0</v>
      </c>
      <c r="AI2926" s="1">
        <v>0</v>
      </c>
      <c r="AJ2926" s="1">
        <v>0</v>
      </c>
      <c r="AK2926" s="60" t="str">
        <f>+IF(Tabla1[[#This Row],[REQUEST_TY]]="SR MANTENIMIENTO CORRECTIVO", "EMERGENCIA", "OTROS")</f>
        <v>EMERGENCIA</v>
      </c>
      <c r="AL2926" s="6" t="str">
        <f>+_xlfn.IFS(Tabla1[[#This Row],[Veces obj]]&lt;=1,"0-1",Tabla1[[#This Row],[Veces obj]]&lt;=2,"1-2",Tabla1[[#This Row],[Veces obj]]&lt;=3,"2-3",TRUE,"&gt;3")</f>
        <v>0-1</v>
      </c>
      <c r="AM2926" s="60" t="str">
        <f>+_xlfn.IFS(MONTH(Tabla1[[#This Row],[MES]])&lt;=3,"Q1",MONTH(Tabla1[[#This Row],[MES]])&lt;=6,"Q2",MONTH(Tabla1[[#This Row],[MES]])&lt;=9,"Q3",TRUE,"Q4")</f>
        <v>Q1</v>
      </c>
      <c r="AN2926" s="15" t="str">
        <f>+IFERROR(VLOOKUP(Tabla1[[#This Row],[CUENTA]],CTAS[],2,0),"OTROS")</f>
        <v>OTROS</v>
      </c>
      <c r="AP2926" s="15" t="str">
        <f>+IFERROR(VLOOKUP(Tabla1[[#This Row],[EMPLEADO]],IS[],3,0),"OTROS")</f>
        <v>OTROS</v>
      </c>
      <c r="AQ2926" s="15" t="str">
        <f>+IFERROR(VLOOKUP(Tabla1[[#This Row],[EMPLEADO]],IS[[NÓMINA]:[INGENIERO]],2,0),"OTROS")</f>
        <v>OTROS</v>
      </c>
    </row>
    <row r="2927" spans="1:43" x14ac:dyDescent="0.25">
      <c r="A2927" t="s">
        <v>7477</v>
      </c>
      <c r="B2927">
        <v>1</v>
      </c>
      <c r="C2927" t="s">
        <v>9102</v>
      </c>
      <c r="D2927" t="s">
        <v>4401</v>
      </c>
      <c r="E2927" t="s">
        <v>725</v>
      </c>
      <c r="F2927" t="s">
        <v>9103</v>
      </c>
      <c r="G2927" s="17" t="s">
        <v>5331</v>
      </c>
      <c r="H2927" t="s">
        <v>308</v>
      </c>
      <c r="I2927" t="s">
        <v>43</v>
      </c>
      <c r="J2927" t="s">
        <v>8</v>
      </c>
      <c r="K2927" t="s">
        <v>102</v>
      </c>
      <c r="L2927" t="s">
        <v>1039</v>
      </c>
      <c r="M2927" t="s">
        <v>310</v>
      </c>
      <c r="N2927">
        <v>0</v>
      </c>
      <c r="O2927" t="s">
        <v>47</v>
      </c>
      <c r="P2927" t="s">
        <v>822</v>
      </c>
      <c r="Q2927" t="s">
        <v>48</v>
      </c>
      <c r="R2927" t="s">
        <v>223</v>
      </c>
      <c r="S2927" t="s">
        <v>139</v>
      </c>
      <c r="T2927" t="s">
        <v>51</v>
      </c>
      <c r="U2927" t="s">
        <v>353</v>
      </c>
      <c r="V2927">
        <v>1</v>
      </c>
      <c r="W2927" s="1">
        <v>1573.0000000000002</v>
      </c>
      <c r="X2927">
        <v>1</v>
      </c>
      <c r="Y2927">
        <v>0.72</v>
      </c>
      <c r="Z2927">
        <v>4</v>
      </c>
      <c r="AA2927">
        <v>0.18</v>
      </c>
      <c r="AB2927" s="2">
        <v>0</v>
      </c>
      <c r="AC2927" s="1">
        <v>0</v>
      </c>
      <c r="AD2927" s="7">
        <v>43543</v>
      </c>
      <c r="AE2927" s="7">
        <v>43543</v>
      </c>
      <c r="AF2927">
        <v>0</v>
      </c>
      <c r="AG2927" t="s">
        <v>53</v>
      </c>
      <c r="AH2927" s="2">
        <v>0</v>
      </c>
      <c r="AI2927" s="1">
        <v>0</v>
      </c>
      <c r="AJ2927" s="1">
        <v>0</v>
      </c>
      <c r="AK2927" s="60" t="str">
        <f>+IF(Tabla1[[#This Row],[REQUEST_TY]]="SR MANTENIMIENTO CORRECTIVO", "EMERGENCIA", "OTROS")</f>
        <v>OTROS</v>
      </c>
      <c r="AL2927" s="6" t="str">
        <f>+_xlfn.IFS(Tabla1[[#This Row],[Veces obj]]&lt;=1,"0-1",Tabla1[[#This Row],[Veces obj]]&lt;=2,"1-2",Tabla1[[#This Row],[Veces obj]]&lt;=3,"2-3",TRUE,"&gt;3")</f>
        <v>0-1</v>
      </c>
      <c r="AM2927" s="60" t="str">
        <f>+_xlfn.IFS(MONTH(Tabla1[[#This Row],[MES]])&lt;=3,"Q1",MONTH(Tabla1[[#This Row],[MES]])&lt;=6,"Q2",MONTH(Tabla1[[#This Row],[MES]])&lt;=9,"Q3",TRUE,"Q4")</f>
        <v>Q1</v>
      </c>
      <c r="AN2927" s="15" t="str">
        <f>+IFERROR(VLOOKUP(Tabla1[[#This Row],[CUENTA]],CTAS[],2,0),"OTROS")</f>
        <v>OTROS</v>
      </c>
      <c r="AP2927" s="15" t="str">
        <f>+IFERROR(VLOOKUP(Tabla1[[#This Row],[EMPLEADO]],IS[],3,0),"OTROS")</f>
        <v>OTROS</v>
      </c>
      <c r="AQ2927" s="15" t="str">
        <f>+IFERROR(VLOOKUP(Tabla1[[#This Row],[EMPLEADO]],IS[[NÓMINA]:[INGENIERO]],2,0),"OTROS")</f>
        <v>OTROS</v>
      </c>
    </row>
    <row r="2928" spans="1:43" x14ac:dyDescent="0.25">
      <c r="A2928" t="s">
        <v>7477</v>
      </c>
      <c r="B2928">
        <v>1</v>
      </c>
      <c r="C2928" t="s">
        <v>9104</v>
      </c>
      <c r="D2928" t="s">
        <v>38</v>
      </c>
      <c r="E2928" t="s">
        <v>133</v>
      </c>
      <c r="F2928" t="s">
        <v>9105</v>
      </c>
      <c r="G2928" s="17" t="s">
        <v>212</v>
      </c>
      <c r="H2928" t="s">
        <v>213</v>
      </c>
      <c r="I2928" t="s">
        <v>43</v>
      </c>
      <c r="J2928" t="s">
        <v>8</v>
      </c>
      <c r="K2928" t="s">
        <v>59</v>
      </c>
      <c r="L2928" t="s">
        <v>214</v>
      </c>
      <c r="M2928" t="s">
        <v>215</v>
      </c>
      <c r="N2928">
        <v>0</v>
      </c>
      <c r="O2928" t="s">
        <v>47</v>
      </c>
      <c r="P2928">
        <v>29</v>
      </c>
      <c r="Q2928" t="s">
        <v>62</v>
      </c>
      <c r="R2928" t="s">
        <v>138</v>
      </c>
      <c r="S2928" t="s">
        <v>139</v>
      </c>
      <c r="T2928" t="s">
        <v>51</v>
      </c>
      <c r="U2928" t="s">
        <v>262</v>
      </c>
      <c r="V2928">
        <v>1.05</v>
      </c>
      <c r="W2928" s="1">
        <v>1651.6500000000003</v>
      </c>
      <c r="X2928">
        <v>1</v>
      </c>
      <c r="Y2928">
        <v>0.68</v>
      </c>
      <c r="Z2928">
        <v>4</v>
      </c>
      <c r="AA2928">
        <v>0.17</v>
      </c>
      <c r="AB2928" s="2">
        <v>0</v>
      </c>
      <c r="AC2928" s="1">
        <v>0</v>
      </c>
      <c r="AD2928" s="7">
        <v>43543</v>
      </c>
      <c r="AE2928" s="7">
        <v>43543</v>
      </c>
      <c r="AF2928">
        <v>0</v>
      </c>
      <c r="AG2928" t="s">
        <v>53</v>
      </c>
      <c r="AH2928" s="2">
        <v>0</v>
      </c>
      <c r="AI2928" s="1">
        <v>0</v>
      </c>
      <c r="AJ2928" s="1">
        <v>0</v>
      </c>
      <c r="AK2928" s="60" t="str">
        <f>+IF(Tabla1[[#This Row],[REQUEST_TY]]="SR MANTENIMIENTO CORRECTIVO", "EMERGENCIA", "OTROS")</f>
        <v>EMERGENCIA</v>
      </c>
      <c r="AL2928" s="6" t="str">
        <f>+_xlfn.IFS(Tabla1[[#This Row],[Veces obj]]&lt;=1,"0-1",Tabla1[[#This Row],[Veces obj]]&lt;=2,"1-2",Tabla1[[#This Row],[Veces obj]]&lt;=3,"2-3",TRUE,"&gt;3")</f>
        <v>0-1</v>
      </c>
      <c r="AM2928" s="60" t="str">
        <f>+_xlfn.IFS(MONTH(Tabla1[[#This Row],[MES]])&lt;=3,"Q1",MONTH(Tabla1[[#This Row],[MES]])&lt;=6,"Q2",MONTH(Tabla1[[#This Row],[MES]])&lt;=9,"Q3",TRUE,"Q4")</f>
        <v>Q1</v>
      </c>
      <c r="AN2928" s="15" t="str">
        <f>+IFERROR(VLOOKUP(Tabla1[[#This Row],[CUENTA]],CTAS[],2,0),"OTROS")</f>
        <v>OTROS</v>
      </c>
      <c r="AP2928" s="15" t="str">
        <f>+IFERROR(VLOOKUP(Tabla1[[#This Row],[EMPLEADO]],IS[],3,0),"OTROS")</f>
        <v>OTROS</v>
      </c>
      <c r="AQ2928" s="15" t="str">
        <f>+IFERROR(VLOOKUP(Tabla1[[#This Row],[EMPLEADO]],IS[[NÓMINA]:[INGENIERO]],2,0),"OTROS")</f>
        <v>OTROS</v>
      </c>
    </row>
    <row r="2929" spans="1:43" x14ac:dyDescent="0.25">
      <c r="A2929" t="s">
        <v>7477</v>
      </c>
      <c r="B2929">
        <v>1</v>
      </c>
      <c r="C2929" t="s">
        <v>9106</v>
      </c>
      <c r="D2929" t="s">
        <v>38</v>
      </c>
      <c r="E2929" t="s">
        <v>807</v>
      </c>
      <c r="F2929" t="s">
        <v>9107</v>
      </c>
      <c r="G2929" s="17" t="s">
        <v>9108</v>
      </c>
      <c r="H2929" t="s">
        <v>163</v>
      </c>
      <c r="I2929" t="s">
        <v>43</v>
      </c>
      <c r="J2929" t="s">
        <v>8</v>
      </c>
      <c r="K2929" t="s">
        <v>151</v>
      </c>
      <c r="L2929" t="s">
        <v>229</v>
      </c>
      <c r="M2929" t="s">
        <v>165</v>
      </c>
      <c r="N2929">
        <v>0</v>
      </c>
      <c r="O2929" t="s">
        <v>47</v>
      </c>
      <c r="P2929">
        <v>113</v>
      </c>
      <c r="Q2929" t="s">
        <v>48</v>
      </c>
      <c r="R2929" t="s">
        <v>95</v>
      </c>
      <c r="S2929" t="s">
        <v>64</v>
      </c>
      <c r="T2929" t="s">
        <v>51</v>
      </c>
      <c r="U2929" t="s">
        <v>96</v>
      </c>
      <c r="V2929">
        <v>1.1000000000000001</v>
      </c>
      <c r="W2929" s="1">
        <v>1501.5000000000002</v>
      </c>
      <c r="X2929">
        <v>1</v>
      </c>
      <c r="Y2929">
        <v>0</v>
      </c>
      <c r="Z2929">
        <v>5</v>
      </c>
      <c r="AA2929">
        <v>0</v>
      </c>
      <c r="AB2929" s="2">
        <v>0</v>
      </c>
      <c r="AC2929" s="1">
        <v>0</v>
      </c>
      <c r="AD2929" s="7">
        <v>43544</v>
      </c>
      <c r="AE2929" s="7">
        <v>43544</v>
      </c>
      <c r="AF2929">
        <v>0</v>
      </c>
      <c r="AG2929" t="s">
        <v>53</v>
      </c>
      <c r="AH2929" s="2">
        <v>0</v>
      </c>
      <c r="AI2929" s="1">
        <v>0</v>
      </c>
      <c r="AJ2929" s="1">
        <v>0</v>
      </c>
      <c r="AK2929" s="60" t="str">
        <f>+IF(Tabla1[[#This Row],[REQUEST_TY]]="SR MANTENIMIENTO CORRECTIVO", "EMERGENCIA", "OTROS")</f>
        <v>EMERGENCIA</v>
      </c>
      <c r="AL2929" s="6" t="str">
        <f>+_xlfn.IFS(Tabla1[[#This Row],[Veces obj]]&lt;=1,"0-1",Tabla1[[#This Row],[Veces obj]]&lt;=2,"1-2",Tabla1[[#This Row],[Veces obj]]&lt;=3,"2-3",TRUE,"&gt;3")</f>
        <v>0-1</v>
      </c>
      <c r="AM2929" s="60" t="str">
        <f>+_xlfn.IFS(MONTH(Tabla1[[#This Row],[MES]])&lt;=3,"Q1",MONTH(Tabla1[[#This Row],[MES]])&lt;=6,"Q2",MONTH(Tabla1[[#This Row],[MES]])&lt;=9,"Q3",TRUE,"Q4")</f>
        <v>Q1</v>
      </c>
      <c r="AN2929" s="15" t="str">
        <f>+IFERROR(VLOOKUP(Tabla1[[#This Row],[CUENTA]],CTAS[],2,0),"OTROS")</f>
        <v>HONEYWELL</v>
      </c>
      <c r="AP2929" s="15" t="str">
        <f>+IFERROR(VLOOKUP(Tabla1[[#This Row],[EMPLEADO]],IS[],3,0),"OTROS")</f>
        <v>CHIHUAHUA</v>
      </c>
      <c r="AQ2929" s="15" t="str">
        <f>+IFERROR(VLOOKUP(Tabla1[[#This Row],[EMPLEADO]],IS[[NÓMINA]:[INGENIERO]],2,0),"OTROS")</f>
        <v>LUIS EDUARDO MUÑOZ</v>
      </c>
    </row>
    <row r="2930" spans="1:43" x14ac:dyDescent="0.25">
      <c r="A2930" t="s">
        <v>7477</v>
      </c>
      <c r="B2930">
        <v>1</v>
      </c>
      <c r="C2930" t="s">
        <v>9109</v>
      </c>
      <c r="D2930" t="s">
        <v>38</v>
      </c>
      <c r="E2930" t="s">
        <v>133</v>
      </c>
      <c r="F2930" t="s">
        <v>9110</v>
      </c>
      <c r="G2930" s="17" t="s">
        <v>5957</v>
      </c>
      <c r="H2930" t="s">
        <v>868</v>
      </c>
      <c r="I2930" t="s">
        <v>43</v>
      </c>
      <c r="J2930" t="s">
        <v>8</v>
      </c>
      <c r="K2930" t="s">
        <v>59</v>
      </c>
      <c r="L2930" t="s">
        <v>1676</v>
      </c>
      <c r="M2930" t="s">
        <v>1410</v>
      </c>
      <c r="N2930">
        <v>1</v>
      </c>
      <c r="O2930" t="s">
        <v>47</v>
      </c>
      <c r="P2930">
        <v>30</v>
      </c>
      <c r="Q2930" t="s">
        <v>62</v>
      </c>
      <c r="R2930" t="s">
        <v>138</v>
      </c>
      <c r="S2930" t="s">
        <v>139</v>
      </c>
      <c r="T2930" t="s">
        <v>51</v>
      </c>
      <c r="U2930" t="s">
        <v>262</v>
      </c>
      <c r="V2930">
        <v>1.05</v>
      </c>
      <c r="W2930" s="1">
        <v>0</v>
      </c>
      <c r="X2930">
        <v>1</v>
      </c>
      <c r="Y2930">
        <v>4.41</v>
      </c>
      <c r="Z2930">
        <v>4</v>
      </c>
      <c r="AA2930">
        <v>1.1025</v>
      </c>
      <c r="AB2930" s="2">
        <v>2.5625000000000009E-2</v>
      </c>
      <c r="AC2930" s="1">
        <v>-40.308125000000018</v>
      </c>
      <c r="AD2930" s="7">
        <v>43543</v>
      </c>
      <c r="AE2930" s="7">
        <v>43543</v>
      </c>
      <c r="AF2930">
        <v>0</v>
      </c>
      <c r="AG2930" t="s">
        <v>53</v>
      </c>
      <c r="AH2930" s="2">
        <v>0</v>
      </c>
      <c r="AI2930" s="1">
        <v>0</v>
      </c>
      <c r="AJ2930" s="1">
        <v>0</v>
      </c>
      <c r="AK2930" s="60" t="str">
        <f>+IF(Tabla1[[#This Row],[REQUEST_TY]]="SR MANTENIMIENTO CORRECTIVO", "EMERGENCIA", "OTROS")</f>
        <v>EMERGENCIA</v>
      </c>
      <c r="AL2930" s="6" t="str">
        <f>+_xlfn.IFS(Tabla1[[#This Row],[Veces obj]]&lt;=1,"0-1",Tabla1[[#This Row],[Veces obj]]&lt;=2,"1-2",Tabla1[[#This Row],[Veces obj]]&lt;=3,"2-3",TRUE,"&gt;3")</f>
        <v>1-2</v>
      </c>
      <c r="AM2930" s="60" t="str">
        <f>+_xlfn.IFS(MONTH(Tabla1[[#This Row],[MES]])&lt;=3,"Q1",MONTH(Tabla1[[#This Row],[MES]])&lt;=6,"Q2",MONTH(Tabla1[[#This Row],[MES]])&lt;=9,"Q3",TRUE,"Q4")</f>
        <v>Q1</v>
      </c>
      <c r="AN2930" s="15" t="str">
        <f>+IFERROR(VLOOKUP(Tabla1[[#This Row],[CUENTA]],CTAS[],2,0),"OTROS")</f>
        <v>OTROS</v>
      </c>
      <c r="AP2930" s="15" t="str">
        <f>+IFERROR(VLOOKUP(Tabla1[[#This Row],[EMPLEADO]],IS[],3,0),"OTROS")</f>
        <v>OTROS</v>
      </c>
      <c r="AQ2930" s="15" t="str">
        <f>+IFERROR(VLOOKUP(Tabla1[[#This Row],[EMPLEADO]],IS[[NÓMINA]:[INGENIERO]],2,0),"OTROS")</f>
        <v>OTROS</v>
      </c>
    </row>
    <row r="2931" spans="1:43" x14ac:dyDescent="0.25">
      <c r="A2931" t="s">
        <v>7477</v>
      </c>
      <c r="B2931">
        <v>1</v>
      </c>
      <c r="C2931" t="s">
        <v>9111</v>
      </c>
      <c r="D2931" t="s">
        <v>4762</v>
      </c>
      <c r="E2931" t="s">
        <v>39</v>
      </c>
      <c r="F2931" t="s">
        <v>9112</v>
      </c>
      <c r="G2931" s="17" t="s">
        <v>9113</v>
      </c>
      <c r="H2931" t="s">
        <v>453</v>
      </c>
      <c r="I2931" t="s">
        <v>43</v>
      </c>
      <c r="J2931" t="s">
        <v>8</v>
      </c>
      <c r="K2931" t="s">
        <v>3698</v>
      </c>
      <c r="L2931" t="s">
        <v>9114</v>
      </c>
      <c r="M2931" t="s">
        <v>1761</v>
      </c>
      <c r="N2931">
        <v>1</v>
      </c>
      <c r="O2931" t="s">
        <v>47</v>
      </c>
      <c r="P2931" t="s">
        <v>822</v>
      </c>
      <c r="Q2931" t="s">
        <v>48</v>
      </c>
      <c r="R2931" t="s">
        <v>49</v>
      </c>
      <c r="S2931" t="s">
        <v>50</v>
      </c>
      <c r="T2931" t="s">
        <v>51</v>
      </c>
      <c r="U2931" t="s">
        <v>52</v>
      </c>
      <c r="V2931">
        <v>1</v>
      </c>
      <c r="W2931" s="1">
        <v>0</v>
      </c>
      <c r="X2931">
        <v>0</v>
      </c>
      <c r="Y2931">
        <v>5</v>
      </c>
      <c r="Z2931">
        <v>5</v>
      </c>
      <c r="AA2931">
        <v>1</v>
      </c>
      <c r="AB2931" s="2">
        <v>0</v>
      </c>
      <c r="AC2931" s="1">
        <v>0</v>
      </c>
      <c r="AD2931" s="7">
        <v>43543</v>
      </c>
      <c r="AE2931" s="7">
        <v>43545</v>
      </c>
      <c r="AF2931">
        <v>2</v>
      </c>
      <c r="AG2931" t="s">
        <v>1680</v>
      </c>
      <c r="AH2931" s="2">
        <v>0</v>
      </c>
      <c r="AI2931" s="1">
        <v>0</v>
      </c>
      <c r="AJ2931" s="1">
        <v>0</v>
      </c>
      <c r="AK2931" s="60" t="str">
        <f>+IF(Tabla1[[#This Row],[REQUEST_TY]]="SR MANTENIMIENTO CORRECTIVO", "EMERGENCIA", "OTROS")</f>
        <v>OTROS</v>
      </c>
      <c r="AL2931" s="6" t="str">
        <f>+_xlfn.IFS(Tabla1[[#This Row],[Veces obj]]&lt;=1,"0-1",Tabla1[[#This Row],[Veces obj]]&lt;=2,"1-2",Tabla1[[#This Row],[Veces obj]]&lt;=3,"2-3",TRUE,"&gt;3")</f>
        <v>0-1</v>
      </c>
      <c r="AM2931" s="60" t="str">
        <f>+_xlfn.IFS(MONTH(Tabla1[[#This Row],[MES]])&lt;=3,"Q1",MONTH(Tabla1[[#This Row],[MES]])&lt;=6,"Q2",MONTH(Tabla1[[#This Row],[MES]])&lt;=9,"Q3",TRUE,"Q4")</f>
        <v>Q1</v>
      </c>
      <c r="AN2931" s="15" t="str">
        <f>+IFERROR(VLOOKUP(Tabla1[[#This Row],[CUENTA]],CTAS[],2,0),"OTROS")</f>
        <v>OTROS</v>
      </c>
      <c r="AP2931" s="15" t="str">
        <f>+IFERROR(VLOOKUP(Tabla1[[#This Row],[EMPLEADO]],IS[],3,0),"OTROS")</f>
        <v>OTROS</v>
      </c>
      <c r="AQ2931" s="15" t="str">
        <f>+IFERROR(VLOOKUP(Tabla1[[#This Row],[EMPLEADO]],IS[[NÓMINA]:[INGENIERO]],2,0),"OTROS")</f>
        <v>OTROS</v>
      </c>
    </row>
    <row r="2932" spans="1:43" x14ac:dyDescent="0.25">
      <c r="A2932" t="s">
        <v>7477</v>
      </c>
      <c r="B2932">
        <v>1</v>
      </c>
      <c r="C2932" t="s">
        <v>9115</v>
      </c>
      <c r="D2932" t="s">
        <v>38</v>
      </c>
      <c r="E2932" t="s">
        <v>133</v>
      </c>
      <c r="F2932" t="s">
        <v>9116</v>
      </c>
      <c r="G2932" s="17" t="s">
        <v>135</v>
      </c>
      <c r="H2932" t="s">
        <v>58</v>
      </c>
      <c r="I2932" t="s">
        <v>43</v>
      </c>
      <c r="J2932" t="s">
        <v>8</v>
      </c>
      <c r="K2932" t="s">
        <v>59</v>
      </c>
      <c r="L2932" t="s">
        <v>137</v>
      </c>
      <c r="M2932" t="s">
        <v>61</v>
      </c>
      <c r="N2932">
        <v>0</v>
      </c>
      <c r="O2932" t="s">
        <v>47</v>
      </c>
      <c r="P2932">
        <v>4</v>
      </c>
      <c r="Q2932" t="s">
        <v>207</v>
      </c>
      <c r="R2932" t="s">
        <v>138</v>
      </c>
      <c r="S2932" t="s">
        <v>139</v>
      </c>
      <c r="T2932" t="s">
        <v>51</v>
      </c>
      <c r="U2932" t="s">
        <v>879</v>
      </c>
      <c r="V2932">
        <v>0.6</v>
      </c>
      <c r="W2932" s="1">
        <v>943.80000000000007</v>
      </c>
      <c r="X2932">
        <v>1</v>
      </c>
      <c r="Y2932">
        <v>1.5</v>
      </c>
      <c r="Z2932">
        <v>4</v>
      </c>
      <c r="AA2932">
        <v>0.375</v>
      </c>
      <c r="AB2932" s="2">
        <v>0</v>
      </c>
      <c r="AC2932" s="1">
        <v>0</v>
      </c>
      <c r="AD2932" s="7">
        <v>43543</v>
      </c>
      <c r="AE2932" s="7">
        <v>43543</v>
      </c>
      <c r="AF2932">
        <v>0</v>
      </c>
      <c r="AG2932" t="s">
        <v>53</v>
      </c>
      <c r="AH2932" s="2">
        <v>0</v>
      </c>
      <c r="AI2932" s="1">
        <v>0</v>
      </c>
      <c r="AJ2932" s="1">
        <v>0</v>
      </c>
      <c r="AK2932" s="60" t="str">
        <f>+IF(Tabla1[[#This Row],[REQUEST_TY]]="SR MANTENIMIENTO CORRECTIVO", "EMERGENCIA", "OTROS")</f>
        <v>EMERGENCIA</v>
      </c>
      <c r="AL2932" s="6" t="str">
        <f>+_xlfn.IFS(Tabla1[[#This Row],[Veces obj]]&lt;=1,"0-1",Tabla1[[#This Row],[Veces obj]]&lt;=2,"1-2",Tabla1[[#This Row],[Veces obj]]&lt;=3,"2-3",TRUE,"&gt;3")</f>
        <v>0-1</v>
      </c>
      <c r="AM2932" s="60" t="str">
        <f>+_xlfn.IFS(MONTH(Tabla1[[#This Row],[MES]])&lt;=3,"Q1",MONTH(Tabla1[[#This Row],[MES]])&lt;=6,"Q2",MONTH(Tabla1[[#This Row],[MES]])&lt;=9,"Q3",TRUE,"Q4")</f>
        <v>Q1</v>
      </c>
      <c r="AN2932" s="15" t="str">
        <f>+IFERROR(VLOOKUP(Tabla1[[#This Row],[CUENTA]],CTAS[],2,0),"OTROS")</f>
        <v>OTROS</v>
      </c>
      <c r="AP2932" s="15" t="str">
        <f>+IFERROR(VLOOKUP(Tabla1[[#This Row],[EMPLEADO]],IS[],3,0),"OTROS")</f>
        <v>OTROS</v>
      </c>
      <c r="AQ2932" s="15" t="str">
        <f>+IFERROR(VLOOKUP(Tabla1[[#This Row],[EMPLEADO]],IS[[NÓMINA]:[INGENIERO]],2,0),"OTROS")</f>
        <v>OTROS</v>
      </c>
    </row>
    <row r="2933" spans="1:43" x14ac:dyDescent="0.25">
      <c r="A2933" t="s">
        <v>7477</v>
      </c>
      <c r="B2933">
        <v>1</v>
      </c>
      <c r="C2933" t="s">
        <v>9117</v>
      </c>
      <c r="D2933" t="s">
        <v>38</v>
      </c>
      <c r="E2933" t="s">
        <v>217</v>
      </c>
      <c r="F2933" t="s">
        <v>9118</v>
      </c>
      <c r="G2933" s="17" t="s">
        <v>5884</v>
      </c>
      <c r="H2933" t="s">
        <v>821</v>
      </c>
      <c r="I2933" t="s">
        <v>43</v>
      </c>
      <c r="J2933" t="s">
        <v>8</v>
      </c>
      <c r="K2933" t="s">
        <v>59</v>
      </c>
      <c r="L2933" t="s">
        <v>1102</v>
      </c>
      <c r="M2933" t="s">
        <v>73</v>
      </c>
      <c r="N2933">
        <v>0</v>
      </c>
      <c r="O2933" t="s">
        <v>47</v>
      </c>
      <c r="P2933">
        <v>3</v>
      </c>
      <c r="Q2933" t="s">
        <v>388</v>
      </c>
      <c r="R2933" t="s">
        <v>223</v>
      </c>
      <c r="S2933" t="s">
        <v>139</v>
      </c>
      <c r="T2933" t="s">
        <v>51</v>
      </c>
      <c r="U2933" t="s">
        <v>872</v>
      </c>
      <c r="V2933">
        <v>0</v>
      </c>
      <c r="W2933" s="1">
        <v>0</v>
      </c>
      <c r="X2933">
        <v>1</v>
      </c>
      <c r="Y2933">
        <v>2</v>
      </c>
      <c r="Z2933">
        <v>4</v>
      </c>
      <c r="AA2933">
        <v>0.5</v>
      </c>
      <c r="AB2933" s="2">
        <v>0</v>
      </c>
      <c r="AC2933" s="1">
        <v>0</v>
      </c>
      <c r="AD2933" s="7">
        <v>43543</v>
      </c>
      <c r="AE2933" s="7">
        <v>43543</v>
      </c>
      <c r="AF2933">
        <v>0</v>
      </c>
      <c r="AG2933" t="s">
        <v>53</v>
      </c>
      <c r="AH2933" s="2">
        <v>0</v>
      </c>
      <c r="AI2933" s="1">
        <v>0</v>
      </c>
      <c r="AJ2933" s="1">
        <v>0</v>
      </c>
      <c r="AK2933" s="60" t="str">
        <f>+IF(Tabla1[[#This Row],[REQUEST_TY]]="SR MANTENIMIENTO CORRECTIVO", "EMERGENCIA", "OTROS")</f>
        <v>EMERGENCIA</v>
      </c>
      <c r="AL2933" s="6" t="str">
        <f>+_xlfn.IFS(Tabla1[[#This Row],[Veces obj]]&lt;=1,"0-1",Tabla1[[#This Row],[Veces obj]]&lt;=2,"1-2",Tabla1[[#This Row],[Veces obj]]&lt;=3,"2-3",TRUE,"&gt;3")</f>
        <v>0-1</v>
      </c>
      <c r="AM2933" s="60" t="str">
        <f>+_xlfn.IFS(MONTH(Tabla1[[#This Row],[MES]])&lt;=3,"Q1",MONTH(Tabla1[[#This Row],[MES]])&lt;=6,"Q2",MONTH(Tabla1[[#This Row],[MES]])&lt;=9,"Q3",TRUE,"Q4")</f>
        <v>Q1</v>
      </c>
      <c r="AN2933" s="15" t="str">
        <f>+IFERROR(VLOOKUP(Tabla1[[#This Row],[CUENTA]],CTAS[],2,0),"OTROS")</f>
        <v>OTROS</v>
      </c>
      <c r="AP2933" s="15" t="str">
        <f>+IFERROR(VLOOKUP(Tabla1[[#This Row],[EMPLEADO]],IS[],3,0),"OTROS")</f>
        <v>JUAREZ</v>
      </c>
      <c r="AQ2933" s="15" t="str">
        <f>+IFERROR(VLOOKUP(Tabla1[[#This Row],[EMPLEADO]],IS[[NÓMINA]:[INGENIERO]],2,0),"OTROS")</f>
        <v>ERASMO ALEJANDRO</v>
      </c>
    </row>
    <row r="2934" spans="1:43" x14ac:dyDescent="0.25">
      <c r="A2934" t="s">
        <v>7477</v>
      </c>
      <c r="B2934">
        <v>1</v>
      </c>
      <c r="C2934" t="s">
        <v>9119</v>
      </c>
      <c r="D2934" t="s">
        <v>38</v>
      </c>
      <c r="E2934" t="s">
        <v>133</v>
      </c>
      <c r="F2934" t="s">
        <v>9120</v>
      </c>
      <c r="G2934" s="17" t="s">
        <v>4432</v>
      </c>
      <c r="H2934" t="s">
        <v>1063</v>
      </c>
      <c r="I2934" t="s">
        <v>43</v>
      </c>
      <c r="J2934" t="s">
        <v>8</v>
      </c>
      <c r="K2934" t="s">
        <v>59</v>
      </c>
      <c r="L2934" t="s">
        <v>4230</v>
      </c>
      <c r="M2934" t="s">
        <v>1264</v>
      </c>
      <c r="N2934">
        <v>0</v>
      </c>
      <c r="O2934" t="s">
        <v>47</v>
      </c>
      <c r="P2934">
        <v>5</v>
      </c>
      <c r="Q2934" t="s">
        <v>207</v>
      </c>
      <c r="R2934" t="s">
        <v>138</v>
      </c>
      <c r="S2934" t="s">
        <v>139</v>
      </c>
      <c r="T2934" t="s">
        <v>51</v>
      </c>
      <c r="U2934" t="s">
        <v>879</v>
      </c>
      <c r="V2934">
        <v>0.6</v>
      </c>
      <c r="W2934" s="1">
        <v>943.80000000000007</v>
      </c>
      <c r="X2934">
        <v>1</v>
      </c>
      <c r="Y2934">
        <v>3.02</v>
      </c>
      <c r="Z2934">
        <v>4</v>
      </c>
      <c r="AA2934">
        <v>0.755</v>
      </c>
      <c r="AB2934" s="2">
        <v>0</v>
      </c>
      <c r="AC2934" s="1">
        <v>0</v>
      </c>
      <c r="AD2934" s="7">
        <v>43543</v>
      </c>
      <c r="AE2934" s="7">
        <v>43543</v>
      </c>
      <c r="AF2934">
        <v>0</v>
      </c>
      <c r="AG2934" t="s">
        <v>53</v>
      </c>
      <c r="AH2934" s="2">
        <v>0</v>
      </c>
      <c r="AI2934" s="1">
        <v>0</v>
      </c>
      <c r="AJ2934" s="1">
        <v>0</v>
      </c>
      <c r="AK2934" s="60" t="str">
        <f>+IF(Tabla1[[#This Row],[REQUEST_TY]]="SR MANTENIMIENTO CORRECTIVO", "EMERGENCIA", "OTROS")</f>
        <v>EMERGENCIA</v>
      </c>
      <c r="AL2934" s="6" t="str">
        <f>+_xlfn.IFS(Tabla1[[#This Row],[Veces obj]]&lt;=1,"0-1",Tabla1[[#This Row],[Veces obj]]&lt;=2,"1-2",Tabla1[[#This Row],[Veces obj]]&lt;=3,"2-3",TRUE,"&gt;3")</f>
        <v>0-1</v>
      </c>
      <c r="AM2934" s="60" t="str">
        <f>+_xlfn.IFS(MONTH(Tabla1[[#This Row],[MES]])&lt;=3,"Q1",MONTH(Tabla1[[#This Row],[MES]])&lt;=6,"Q2",MONTH(Tabla1[[#This Row],[MES]])&lt;=9,"Q3",TRUE,"Q4")</f>
        <v>Q1</v>
      </c>
      <c r="AN2934" s="15" t="str">
        <f>+IFERROR(VLOOKUP(Tabla1[[#This Row],[CUENTA]],CTAS[],2,0),"OTROS")</f>
        <v>OTROS</v>
      </c>
      <c r="AP2934" s="15" t="str">
        <f>+IFERROR(VLOOKUP(Tabla1[[#This Row],[EMPLEADO]],IS[],3,0),"OTROS")</f>
        <v>OTROS</v>
      </c>
      <c r="AQ2934" s="15" t="str">
        <f>+IFERROR(VLOOKUP(Tabla1[[#This Row],[EMPLEADO]],IS[[NÓMINA]:[INGENIERO]],2,0),"OTROS")</f>
        <v>OTROS</v>
      </c>
    </row>
    <row r="2935" spans="1:43" x14ac:dyDescent="0.25">
      <c r="A2935" t="s">
        <v>7477</v>
      </c>
      <c r="B2935">
        <v>1</v>
      </c>
      <c r="C2935" t="s">
        <v>9121</v>
      </c>
      <c r="D2935" t="s">
        <v>38</v>
      </c>
      <c r="E2935" t="s">
        <v>133</v>
      </c>
      <c r="F2935" t="s">
        <v>9122</v>
      </c>
      <c r="G2935" s="17" t="s">
        <v>2332</v>
      </c>
      <c r="H2935" t="s">
        <v>1063</v>
      </c>
      <c r="I2935" t="s">
        <v>43</v>
      </c>
      <c r="J2935" t="s">
        <v>8</v>
      </c>
      <c r="K2935" t="s">
        <v>59</v>
      </c>
      <c r="L2935" t="s">
        <v>2333</v>
      </c>
      <c r="M2935" t="s">
        <v>387</v>
      </c>
      <c r="N2935">
        <v>0</v>
      </c>
      <c r="O2935" t="s">
        <v>47</v>
      </c>
      <c r="P2935">
        <v>18</v>
      </c>
      <c r="Q2935" t="s">
        <v>62</v>
      </c>
      <c r="R2935" t="s">
        <v>138</v>
      </c>
      <c r="S2935" t="s">
        <v>139</v>
      </c>
      <c r="T2935" t="s">
        <v>51</v>
      </c>
      <c r="U2935" t="s">
        <v>262</v>
      </c>
      <c r="V2935">
        <v>1.05</v>
      </c>
      <c r="W2935" s="1">
        <v>1651.6500000000003</v>
      </c>
      <c r="X2935">
        <v>1</v>
      </c>
      <c r="Y2935">
        <v>0.37</v>
      </c>
      <c r="Z2935">
        <v>4</v>
      </c>
      <c r="AA2935">
        <v>9.2499999999999999E-2</v>
      </c>
      <c r="AB2935" s="2">
        <v>0</v>
      </c>
      <c r="AC2935" s="1">
        <v>0</v>
      </c>
      <c r="AD2935" s="7">
        <v>43546</v>
      </c>
      <c r="AE2935" s="7">
        <v>43546</v>
      </c>
      <c r="AF2935">
        <v>0</v>
      </c>
      <c r="AG2935" t="s">
        <v>53</v>
      </c>
      <c r="AH2935" s="2">
        <v>0</v>
      </c>
      <c r="AI2935" s="1">
        <v>0</v>
      </c>
      <c r="AJ2935" s="1">
        <v>0</v>
      </c>
      <c r="AK2935" s="60" t="str">
        <f>+IF(Tabla1[[#This Row],[REQUEST_TY]]="SR MANTENIMIENTO CORRECTIVO", "EMERGENCIA", "OTROS")</f>
        <v>EMERGENCIA</v>
      </c>
      <c r="AL2935" s="6" t="str">
        <f>+_xlfn.IFS(Tabla1[[#This Row],[Veces obj]]&lt;=1,"0-1",Tabla1[[#This Row],[Veces obj]]&lt;=2,"1-2",Tabla1[[#This Row],[Veces obj]]&lt;=3,"2-3",TRUE,"&gt;3")</f>
        <v>0-1</v>
      </c>
      <c r="AM2935" s="60" t="str">
        <f>+_xlfn.IFS(MONTH(Tabla1[[#This Row],[MES]])&lt;=3,"Q1",MONTH(Tabla1[[#This Row],[MES]])&lt;=6,"Q2",MONTH(Tabla1[[#This Row],[MES]])&lt;=9,"Q3",TRUE,"Q4")</f>
        <v>Q1</v>
      </c>
      <c r="AN2935" s="15" t="str">
        <f>+IFERROR(VLOOKUP(Tabla1[[#This Row],[CUENTA]],CTAS[],2,0),"OTROS")</f>
        <v>OTROS</v>
      </c>
      <c r="AP2935" s="15" t="str">
        <f>+IFERROR(VLOOKUP(Tabla1[[#This Row],[EMPLEADO]],IS[],3,0),"OTROS")</f>
        <v>OTROS</v>
      </c>
      <c r="AQ2935" s="15" t="str">
        <f>+IFERROR(VLOOKUP(Tabla1[[#This Row],[EMPLEADO]],IS[[NÓMINA]:[INGENIERO]],2,0),"OTROS")</f>
        <v>OTROS</v>
      </c>
    </row>
    <row r="2936" spans="1:43" x14ac:dyDescent="0.25">
      <c r="A2936" t="s">
        <v>7477</v>
      </c>
      <c r="B2936">
        <v>1</v>
      </c>
      <c r="C2936" t="s">
        <v>9123</v>
      </c>
      <c r="D2936" t="s">
        <v>38</v>
      </c>
      <c r="E2936" t="s">
        <v>865</v>
      </c>
      <c r="F2936" t="s">
        <v>9124</v>
      </c>
      <c r="G2936" s="17" t="s">
        <v>867</v>
      </c>
      <c r="H2936" t="s">
        <v>868</v>
      </c>
      <c r="I2936" t="s">
        <v>43</v>
      </c>
      <c r="J2936" t="s">
        <v>8</v>
      </c>
      <c r="K2936" t="s">
        <v>869</v>
      </c>
      <c r="L2936" t="s">
        <v>870</v>
      </c>
      <c r="M2936" t="s">
        <v>871</v>
      </c>
      <c r="N2936">
        <v>1</v>
      </c>
      <c r="O2936" t="s">
        <v>47</v>
      </c>
      <c r="P2936">
        <v>4</v>
      </c>
      <c r="Q2936" t="s">
        <v>207</v>
      </c>
      <c r="R2936" t="s">
        <v>440</v>
      </c>
      <c r="S2936" t="s">
        <v>139</v>
      </c>
      <c r="T2936" t="s">
        <v>51</v>
      </c>
      <c r="U2936" t="s">
        <v>879</v>
      </c>
      <c r="V2936">
        <v>0.6</v>
      </c>
      <c r="W2936" s="1">
        <v>0</v>
      </c>
      <c r="X2936">
        <v>1</v>
      </c>
      <c r="Y2936">
        <v>0.33</v>
      </c>
      <c r="Z2936">
        <v>4</v>
      </c>
      <c r="AA2936">
        <v>8.2500000000000004E-2</v>
      </c>
      <c r="AB2936" s="2">
        <v>0</v>
      </c>
      <c r="AC2936" s="1">
        <v>0</v>
      </c>
      <c r="AD2936" s="7">
        <v>43543</v>
      </c>
      <c r="AE2936" s="7">
        <v>43544</v>
      </c>
      <c r="AF2936">
        <v>1</v>
      </c>
      <c r="AG2936" t="s">
        <v>53</v>
      </c>
      <c r="AH2936" s="2">
        <v>0</v>
      </c>
      <c r="AI2936" s="1">
        <v>0</v>
      </c>
      <c r="AJ2936" s="1">
        <v>0</v>
      </c>
      <c r="AK2936" s="60" t="str">
        <f>+IF(Tabla1[[#This Row],[REQUEST_TY]]="SR MANTENIMIENTO CORRECTIVO", "EMERGENCIA", "OTROS")</f>
        <v>EMERGENCIA</v>
      </c>
      <c r="AL2936" s="6" t="str">
        <f>+_xlfn.IFS(Tabla1[[#This Row],[Veces obj]]&lt;=1,"0-1",Tabla1[[#This Row],[Veces obj]]&lt;=2,"1-2",Tabla1[[#This Row],[Veces obj]]&lt;=3,"2-3",TRUE,"&gt;3")</f>
        <v>0-1</v>
      </c>
      <c r="AM2936" s="60" t="str">
        <f>+_xlfn.IFS(MONTH(Tabla1[[#This Row],[MES]])&lt;=3,"Q1",MONTH(Tabla1[[#This Row],[MES]])&lt;=6,"Q2",MONTH(Tabla1[[#This Row],[MES]])&lt;=9,"Q3",TRUE,"Q4")</f>
        <v>Q1</v>
      </c>
      <c r="AN2936" s="15" t="str">
        <f>+IFERROR(VLOOKUP(Tabla1[[#This Row],[CUENTA]],CTAS[],2,0),"OTROS")</f>
        <v>OTROS</v>
      </c>
      <c r="AP2936" s="15" t="str">
        <f>+IFERROR(VLOOKUP(Tabla1[[#This Row],[EMPLEADO]],IS[],3,0),"OTROS")</f>
        <v>OTROS</v>
      </c>
      <c r="AQ2936" s="15" t="str">
        <f>+IFERROR(VLOOKUP(Tabla1[[#This Row],[EMPLEADO]],IS[[NÓMINA]:[INGENIERO]],2,0),"OTROS")</f>
        <v>OTROS</v>
      </c>
    </row>
    <row r="2937" spans="1:43" x14ac:dyDescent="0.25">
      <c r="A2937" t="s">
        <v>7477</v>
      </c>
      <c r="B2937">
        <v>1</v>
      </c>
      <c r="C2937" t="s">
        <v>9125</v>
      </c>
      <c r="D2937" t="s">
        <v>38</v>
      </c>
      <c r="E2937" t="s">
        <v>725</v>
      </c>
      <c r="F2937" t="s">
        <v>9126</v>
      </c>
      <c r="G2937" s="17" t="s">
        <v>1700</v>
      </c>
      <c r="H2937" t="s">
        <v>691</v>
      </c>
      <c r="I2937" t="s">
        <v>43</v>
      </c>
      <c r="J2937" t="s">
        <v>8</v>
      </c>
      <c r="K2937" t="s">
        <v>102</v>
      </c>
      <c r="L2937" t="s">
        <v>1142</v>
      </c>
      <c r="M2937" t="s">
        <v>640</v>
      </c>
      <c r="N2937">
        <v>0</v>
      </c>
      <c r="O2937" t="s">
        <v>47</v>
      </c>
      <c r="P2937">
        <v>54</v>
      </c>
      <c r="Q2937" t="s">
        <v>82</v>
      </c>
      <c r="R2937" t="s">
        <v>223</v>
      </c>
      <c r="S2937" t="s">
        <v>139</v>
      </c>
      <c r="T2937" t="s">
        <v>51</v>
      </c>
      <c r="U2937" t="s">
        <v>140</v>
      </c>
      <c r="V2937">
        <v>1.1000000000000001</v>
      </c>
      <c r="W2937" s="1">
        <v>1730.3000000000004</v>
      </c>
      <c r="X2937">
        <v>1</v>
      </c>
      <c r="Y2937">
        <v>0.5</v>
      </c>
      <c r="Z2937">
        <v>4</v>
      </c>
      <c r="AA2937">
        <v>0.125</v>
      </c>
      <c r="AB2937" s="2">
        <v>0</v>
      </c>
      <c r="AC2937" s="1">
        <v>0</v>
      </c>
      <c r="AD2937" s="7">
        <v>43543</v>
      </c>
      <c r="AE2937" s="7">
        <v>43543</v>
      </c>
      <c r="AF2937">
        <v>0</v>
      </c>
      <c r="AG2937" t="s">
        <v>53</v>
      </c>
      <c r="AH2937" s="2">
        <v>0</v>
      </c>
      <c r="AI2937" s="1">
        <v>0</v>
      </c>
      <c r="AJ2937" s="1">
        <v>0</v>
      </c>
      <c r="AK2937" s="60" t="str">
        <f>+IF(Tabla1[[#This Row],[REQUEST_TY]]="SR MANTENIMIENTO CORRECTIVO", "EMERGENCIA", "OTROS")</f>
        <v>EMERGENCIA</v>
      </c>
      <c r="AL2937" s="6" t="str">
        <f>+_xlfn.IFS(Tabla1[[#This Row],[Veces obj]]&lt;=1,"0-1",Tabla1[[#This Row],[Veces obj]]&lt;=2,"1-2",Tabla1[[#This Row],[Veces obj]]&lt;=3,"2-3",TRUE,"&gt;3")</f>
        <v>0-1</v>
      </c>
      <c r="AM2937" s="60" t="str">
        <f>+_xlfn.IFS(MONTH(Tabla1[[#This Row],[MES]])&lt;=3,"Q1",MONTH(Tabla1[[#This Row],[MES]])&lt;=6,"Q2",MONTH(Tabla1[[#This Row],[MES]])&lt;=9,"Q3",TRUE,"Q4")</f>
        <v>Q1</v>
      </c>
      <c r="AN2937" s="15" t="str">
        <f>+IFERROR(VLOOKUP(Tabla1[[#This Row],[CUENTA]],CTAS[],2,0),"OTROS")</f>
        <v>OTROS</v>
      </c>
      <c r="AP2937" s="15" t="str">
        <f>+IFERROR(VLOOKUP(Tabla1[[#This Row],[EMPLEADO]],IS[],3,0),"OTROS")</f>
        <v>OTROS</v>
      </c>
      <c r="AQ2937" s="15" t="str">
        <f>+IFERROR(VLOOKUP(Tabla1[[#This Row],[EMPLEADO]],IS[[NÓMINA]:[INGENIERO]],2,0),"OTROS")</f>
        <v>OTROS</v>
      </c>
    </row>
    <row r="2938" spans="1:43" x14ac:dyDescent="0.25">
      <c r="A2938" t="s">
        <v>7477</v>
      </c>
      <c r="B2938">
        <v>1</v>
      </c>
      <c r="C2938" t="s">
        <v>9127</v>
      </c>
      <c r="D2938" t="s">
        <v>38</v>
      </c>
      <c r="E2938" t="s">
        <v>725</v>
      </c>
      <c r="F2938" t="s">
        <v>9128</v>
      </c>
      <c r="G2938" s="17" t="s">
        <v>1764</v>
      </c>
      <c r="H2938" t="s">
        <v>691</v>
      </c>
      <c r="I2938" t="s">
        <v>43</v>
      </c>
      <c r="J2938" t="s">
        <v>8</v>
      </c>
      <c r="K2938" t="s">
        <v>102</v>
      </c>
      <c r="L2938" t="s">
        <v>1142</v>
      </c>
      <c r="M2938" t="s">
        <v>640</v>
      </c>
      <c r="N2938">
        <v>0</v>
      </c>
      <c r="O2938" t="s">
        <v>47</v>
      </c>
      <c r="P2938">
        <v>54</v>
      </c>
      <c r="Q2938" t="s">
        <v>82</v>
      </c>
      <c r="R2938" t="s">
        <v>223</v>
      </c>
      <c r="S2938" t="s">
        <v>139</v>
      </c>
      <c r="T2938" t="s">
        <v>51</v>
      </c>
      <c r="U2938" t="s">
        <v>140</v>
      </c>
      <c r="V2938">
        <v>1.1000000000000001</v>
      </c>
      <c r="W2938" s="1">
        <v>1730.3000000000004</v>
      </c>
      <c r="X2938">
        <v>1</v>
      </c>
      <c r="Y2938">
        <v>2.15</v>
      </c>
      <c r="Z2938">
        <v>4</v>
      </c>
      <c r="AA2938">
        <v>0.53749999999999998</v>
      </c>
      <c r="AB2938" s="2">
        <v>0</v>
      </c>
      <c r="AC2938" s="1">
        <v>0</v>
      </c>
      <c r="AD2938" s="7">
        <v>43544</v>
      </c>
      <c r="AE2938" s="7">
        <v>43545</v>
      </c>
      <c r="AF2938">
        <v>1</v>
      </c>
      <c r="AG2938" t="s">
        <v>53</v>
      </c>
      <c r="AH2938" s="2">
        <v>0</v>
      </c>
      <c r="AI2938" s="1">
        <v>0</v>
      </c>
      <c r="AJ2938" s="1">
        <v>0</v>
      </c>
      <c r="AK2938" s="60" t="str">
        <f>+IF(Tabla1[[#This Row],[REQUEST_TY]]="SR MANTENIMIENTO CORRECTIVO", "EMERGENCIA", "OTROS")</f>
        <v>EMERGENCIA</v>
      </c>
      <c r="AL2938" s="6" t="str">
        <f>+_xlfn.IFS(Tabla1[[#This Row],[Veces obj]]&lt;=1,"0-1",Tabla1[[#This Row],[Veces obj]]&lt;=2,"1-2",Tabla1[[#This Row],[Veces obj]]&lt;=3,"2-3",TRUE,"&gt;3")</f>
        <v>0-1</v>
      </c>
      <c r="AM2938" s="60" t="str">
        <f>+_xlfn.IFS(MONTH(Tabla1[[#This Row],[MES]])&lt;=3,"Q1",MONTH(Tabla1[[#This Row],[MES]])&lt;=6,"Q2",MONTH(Tabla1[[#This Row],[MES]])&lt;=9,"Q3",TRUE,"Q4")</f>
        <v>Q1</v>
      </c>
      <c r="AN2938" s="15" t="str">
        <f>+IFERROR(VLOOKUP(Tabla1[[#This Row],[CUENTA]],CTAS[],2,0),"OTROS")</f>
        <v>OTROS</v>
      </c>
      <c r="AP2938" s="15" t="str">
        <f>+IFERROR(VLOOKUP(Tabla1[[#This Row],[EMPLEADO]],IS[],3,0),"OTROS")</f>
        <v>OTROS</v>
      </c>
      <c r="AQ2938" s="15" t="str">
        <f>+IFERROR(VLOOKUP(Tabla1[[#This Row],[EMPLEADO]],IS[[NÓMINA]:[INGENIERO]],2,0),"OTROS")</f>
        <v>OTROS</v>
      </c>
    </row>
    <row r="2939" spans="1:43" x14ac:dyDescent="0.25">
      <c r="A2939" t="s">
        <v>7477</v>
      </c>
      <c r="B2939">
        <v>1</v>
      </c>
      <c r="C2939" t="s">
        <v>9129</v>
      </c>
      <c r="D2939" t="s">
        <v>38</v>
      </c>
      <c r="E2939" t="s">
        <v>98</v>
      </c>
      <c r="F2939" t="s">
        <v>9130</v>
      </c>
      <c r="G2939" s="17" t="s">
        <v>752</v>
      </c>
      <c r="H2939" t="s">
        <v>691</v>
      </c>
      <c r="I2939" t="s">
        <v>43</v>
      </c>
      <c r="J2939" t="s">
        <v>8</v>
      </c>
      <c r="K2939" t="s">
        <v>102</v>
      </c>
      <c r="L2939" t="s">
        <v>753</v>
      </c>
      <c r="M2939" t="s">
        <v>215</v>
      </c>
      <c r="N2939">
        <v>0</v>
      </c>
      <c r="O2939" t="s">
        <v>47</v>
      </c>
      <c r="P2939">
        <v>39</v>
      </c>
      <c r="Q2939" t="s">
        <v>82</v>
      </c>
      <c r="R2939" t="s">
        <v>63</v>
      </c>
      <c r="S2939" t="s">
        <v>64</v>
      </c>
      <c r="T2939" t="s">
        <v>51</v>
      </c>
      <c r="U2939" t="s">
        <v>83</v>
      </c>
      <c r="V2939">
        <v>1.05</v>
      </c>
      <c r="W2939" s="1">
        <v>1433.25</v>
      </c>
      <c r="X2939">
        <v>1</v>
      </c>
      <c r="Y2939">
        <v>0</v>
      </c>
      <c r="Z2939">
        <v>5</v>
      </c>
      <c r="AA2939">
        <v>0</v>
      </c>
      <c r="AB2939" s="2">
        <v>0</v>
      </c>
      <c r="AC2939" s="1">
        <v>0</v>
      </c>
      <c r="AD2939" s="7">
        <v>43543</v>
      </c>
      <c r="AE2939" s="7">
        <v>43543</v>
      </c>
      <c r="AF2939">
        <v>0</v>
      </c>
      <c r="AG2939" t="s">
        <v>53</v>
      </c>
      <c r="AH2939" s="2">
        <v>0</v>
      </c>
      <c r="AI2939" s="1">
        <v>0</v>
      </c>
      <c r="AJ2939" s="1">
        <v>0</v>
      </c>
      <c r="AK2939" s="60" t="str">
        <f>+IF(Tabla1[[#This Row],[REQUEST_TY]]="SR MANTENIMIENTO CORRECTIVO", "EMERGENCIA", "OTROS")</f>
        <v>EMERGENCIA</v>
      </c>
      <c r="AL2939" s="6" t="str">
        <f>+_xlfn.IFS(Tabla1[[#This Row],[Veces obj]]&lt;=1,"0-1",Tabla1[[#This Row],[Veces obj]]&lt;=2,"1-2",Tabla1[[#This Row],[Veces obj]]&lt;=3,"2-3",TRUE,"&gt;3")</f>
        <v>0-1</v>
      </c>
      <c r="AM2939" s="60" t="str">
        <f>+_xlfn.IFS(MONTH(Tabla1[[#This Row],[MES]])&lt;=3,"Q1",MONTH(Tabla1[[#This Row],[MES]])&lt;=6,"Q2",MONTH(Tabla1[[#This Row],[MES]])&lt;=9,"Q3",TRUE,"Q4")</f>
        <v>Q1</v>
      </c>
      <c r="AN2939" s="15" t="str">
        <f>+IFERROR(VLOOKUP(Tabla1[[#This Row],[CUENTA]],CTAS[],2,0),"OTROS")</f>
        <v>OTROS</v>
      </c>
      <c r="AP2939" s="15" t="str">
        <f>+IFERROR(VLOOKUP(Tabla1[[#This Row],[EMPLEADO]],IS[],3,0),"OTROS")</f>
        <v>OTROS</v>
      </c>
      <c r="AQ2939" s="15" t="str">
        <f>+IFERROR(VLOOKUP(Tabla1[[#This Row],[EMPLEADO]],IS[[NÓMINA]:[INGENIERO]],2,0),"OTROS")</f>
        <v>OTROS</v>
      </c>
    </row>
    <row r="2940" spans="1:43" x14ac:dyDescent="0.25">
      <c r="A2940" t="s">
        <v>7477</v>
      </c>
      <c r="B2940">
        <v>1</v>
      </c>
      <c r="C2940" t="s">
        <v>9131</v>
      </c>
      <c r="D2940" t="s">
        <v>38</v>
      </c>
      <c r="E2940" t="s">
        <v>725</v>
      </c>
      <c r="F2940" t="s">
        <v>9132</v>
      </c>
      <c r="G2940" s="17" t="s">
        <v>7819</v>
      </c>
      <c r="H2940" t="s">
        <v>213</v>
      </c>
      <c r="I2940" t="s">
        <v>43</v>
      </c>
      <c r="J2940" t="s">
        <v>8</v>
      </c>
      <c r="K2940" t="s">
        <v>59</v>
      </c>
      <c r="L2940" t="s">
        <v>6913</v>
      </c>
      <c r="M2940" t="s">
        <v>640</v>
      </c>
      <c r="N2940">
        <v>0</v>
      </c>
      <c r="O2940" t="s">
        <v>47</v>
      </c>
      <c r="P2940">
        <v>13</v>
      </c>
      <c r="Q2940" t="s">
        <v>194</v>
      </c>
      <c r="R2940" t="s">
        <v>223</v>
      </c>
      <c r="S2940" t="s">
        <v>139</v>
      </c>
      <c r="T2940" t="s">
        <v>51</v>
      </c>
      <c r="U2940" t="s">
        <v>224</v>
      </c>
      <c r="V2940">
        <v>0.8</v>
      </c>
      <c r="W2940" s="1">
        <v>1258.4000000000003</v>
      </c>
      <c r="X2940">
        <v>1</v>
      </c>
      <c r="Y2940">
        <v>0</v>
      </c>
      <c r="Z2940">
        <v>4</v>
      </c>
      <c r="AA2940">
        <v>0</v>
      </c>
      <c r="AB2940" s="2">
        <v>0</v>
      </c>
      <c r="AC2940" s="1">
        <v>0</v>
      </c>
      <c r="AD2940" s="7">
        <v>43543</v>
      </c>
      <c r="AE2940" s="7">
        <v>43543</v>
      </c>
      <c r="AF2940">
        <v>0</v>
      </c>
      <c r="AG2940" t="s">
        <v>53</v>
      </c>
      <c r="AH2940" s="2">
        <v>0</v>
      </c>
      <c r="AI2940" s="1">
        <v>0</v>
      </c>
      <c r="AJ2940" s="1">
        <v>0</v>
      </c>
      <c r="AK2940" s="60" t="str">
        <f>+IF(Tabla1[[#This Row],[REQUEST_TY]]="SR MANTENIMIENTO CORRECTIVO", "EMERGENCIA", "OTROS")</f>
        <v>EMERGENCIA</v>
      </c>
      <c r="AL2940" s="6" t="str">
        <f>+_xlfn.IFS(Tabla1[[#This Row],[Veces obj]]&lt;=1,"0-1",Tabla1[[#This Row],[Veces obj]]&lt;=2,"1-2",Tabla1[[#This Row],[Veces obj]]&lt;=3,"2-3",TRUE,"&gt;3")</f>
        <v>0-1</v>
      </c>
      <c r="AM2940" s="60" t="str">
        <f>+_xlfn.IFS(MONTH(Tabla1[[#This Row],[MES]])&lt;=3,"Q1",MONTH(Tabla1[[#This Row],[MES]])&lt;=6,"Q2",MONTH(Tabla1[[#This Row],[MES]])&lt;=9,"Q3",TRUE,"Q4")</f>
        <v>Q1</v>
      </c>
      <c r="AN2940" s="15" t="str">
        <f>+IFERROR(VLOOKUP(Tabla1[[#This Row],[CUENTA]],CTAS[],2,0),"OTROS")</f>
        <v>OTROS</v>
      </c>
      <c r="AP2940" s="15" t="str">
        <f>+IFERROR(VLOOKUP(Tabla1[[#This Row],[EMPLEADO]],IS[],3,0),"OTROS")</f>
        <v>OTROS</v>
      </c>
      <c r="AQ2940" s="15" t="str">
        <f>+IFERROR(VLOOKUP(Tabla1[[#This Row],[EMPLEADO]],IS[[NÓMINA]:[INGENIERO]],2,0),"OTROS")</f>
        <v>OTROS</v>
      </c>
    </row>
    <row r="2941" spans="1:43" x14ac:dyDescent="0.25">
      <c r="A2941" t="s">
        <v>7477</v>
      </c>
      <c r="B2941">
        <v>1</v>
      </c>
      <c r="C2941" t="s">
        <v>9133</v>
      </c>
      <c r="D2941" t="s">
        <v>38</v>
      </c>
      <c r="E2941" t="s">
        <v>2034</v>
      </c>
      <c r="F2941" t="s">
        <v>9134</v>
      </c>
      <c r="G2941" s="17" t="s">
        <v>2036</v>
      </c>
      <c r="H2941" t="s">
        <v>592</v>
      </c>
      <c r="I2941" t="s">
        <v>43</v>
      </c>
      <c r="J2941" t="s">
        <v>8</v>
      </c>
      <c r="K2941" t="s">
        <v>438</v>
      </c>
      <c r="L2941" t="s">
        <v>2037</v>
      </c>
      <c r="M2941" t="s">
        <v>165</v>
      </c>
      <c r="N2941">
        <v>0</v>
      </c>
      <c r="O2941" t="s">
        <v>47</v>
      </c>
      <c r="P2941">
        <v>7</v>
      </c>
      <c r="Q2941" t="s">
        <v>194</v>
      </c>
      <c r="R2941" t="s">
        <v>2038</v>
      </c>
      <c r="S2941" t="s">
        <v>64</v>
      </c>
      <c r="T2941" t="s">
        <v>51</v>
      </c>
      <c r="U2941" t="s">
        <v>195</v>
      </c>
      <c r="V2941">
        <v>0.6</v>
      </c>
      <c r="W2941" s="1">
        <v>819</v>
      </c>
      <c r="X2941">
        <v>1</v>
      </c>
      <c r="Y2941">
        <v>1.5</v>
      </c>
      <c r="Z2941">
        <v>5</v>
      </c>
      <c r="AA2941">
        <v>0.3</v>
      </c>
      <c r="AB2941" s="2">
        <v>0</v>
      </c>
      <c r="AC2941" s="1">
        <v>0</v>
      </c>
      <c r="AD2941" s="7">
        <v>43543</v>
      </c>
      <c r="AE2941" s="7">
        <v>43543</v>
      </c>
      <c r="AF2941">
        <v>0</v>
      </c>
      <c r="AG2941" t="s">
        <v>53</v>
      </c>
      <c r="AH2941" s="2">
        <v>0</v>
      </c>
      <c r="AI2941" s="1">
        <v>0</v>
      </c>
      <c r="AJ2941" s="1">
        <v>0</v>
      </c>
      <c r="AK2941" s="60" t="str">
        <f>+IF(Tabla1[[#This Row],[REQUEST_TY]]="SR MANTENIMIENTO CORRECTIVO", "EMERGENCIA", "OTROS")</f>
        <v>EMERGENCIA</v>
      </c>
      <c r="AL2941" s="6" t="str">
        <f>+_xlfn.IFS(Tabla1[[#This Row],[Veces obj]]&lt;=1,"0-1",Tabla1[[#This Row],[Veces obj]]&lt;=2,"1-2",Tabla1[[#This Row],[Veces obj]]&lt;=3,"2-3",TRUE,"&gt;3")</f>
        <v>0-1</v>
      </c>
      <c r="AM2941" s="60" t="str">
        <f>+_xlfn.IFS(MONTH(Tabla1[[#This Row],[MES]])&lt;=3,"Q1",MONTH(Tabla1[[#This Row],[MES]])&lt;=6,"Q2",MONTH(Tabla1[[#This Row],[MES]])&lt;=9,"Q3",TRUE,"Q4")</f>
        <v>Q1</v>
      </c>
      <c r="AN2941" s="15" t="str">
        <f>+IFERROR(VLOOKUP(Tabla1[[#This Row],[CUENTA]],CTAS[],2,0),"OTROS")</f>
        <v>OTROS</v>
      </c>
      <c r="AP2941" s="15" t="str">
        <f>+IFERROR(VLOOKUP(Tabla1[[#This Row],[EMPLEADO]],IS[],3,0),"OTROS")</f>
        <v>CHIHUAHUA</v>
      </c>
      <c r="AQ2941" s="15" t="str">
        <f>+IFERROR(VLOOKUP(Tabla1[[#This Row],[EMPLEADO]],IS[[NÓMINA]:[INGENIERO]],2,0),"OTROS")</f>
        <v>VICTOR MENDEZ</v>
      </c>
    </row>
    <row r="2942" spans="1:43" x14ac:dyDescent="0.25">
      <c r="A2942" t="s">
        <v>7477</v>
      </c>
      <c r="B2942">
        <v>1</v>
      </c>
      <c r="C2942" t="s">
        <v>9135</v>
      </c>
      <c r="D2942" t="s">
        <v>38</v>
      </c>
      <c r="E2942" t="s">
        <v>312</v>
      </c>
      <c r="F2942" t="s">
        <v>9136</v>
      </c>
      <c r="G2942" s="17" t="s">
        <v>314</v>
      </c>
      <c r="H2942" t="s">
        <v>915</v>
      </c>
      <c r="I2942" t="s">
        <v>43</v>
      </c>
      <c r="J2942" t="s">
        <v>8</v>
      </c>
      <c r="K2942" t="s">
        <v>59</v>
      </c>
      <c r="L2942" t="s">
        <v>315</v>
      </c>
      <c r="M2942" t="s">
        <v>316</v>
      </c>
      <c r="N2942">
        <v>0</v>
      </c>
      <c r="O2942" t="s">
        <v>47</v>
      </c>
      <c r="P2942">
        <v>26</v>
      </c>
      <c r="Q2942" t="s">
        <v>62</v>
      </c>
      <c r="R2942" t="s">
        <v>317</v>
      </c>
      <c r="S2942" t="s">
        <v>318</v>
      </c>
      <c r="T2942" t="s">
        <v>51</v>
      </c>
      <c r="U2942" t="s">
        <v>262</v>
      </c>
      <c r="V2942">
        <v>1.05</v>
      </c>
      <c r="W2942" s="1">
        <v>1651.6500000000003</v>
      </c>
      <c r="X2942">
        <v>1</v>
      </c>
      <c r="Y2942">
        <v>0.5</v>
      </c>
      <c r="Z2942">
        <v>4</v>
      </c>
      <c r="AA2942">
        <v>0.125</v>
      </c>
      <c r="AB2942" s="2">
        <v>0</v>
      </c>
      <c r="AC2942" s="1">
        <v>0</v>
      </c>
      <c r="AD2942" s="7">
        <v>43543</v>
      </c>
      <c r="AE2942" s="7">
        <v>43543</v>
      </c>
      <c r="AF2942">
        <v>0</v>
      </c>
      <c r="AG2942" t="s">
        <v>53</v>
      </c>
      <c r="AH2942" s="2">
        <v>0</v>
      </c>
      <c r="AI2942" s="1">
        <v>0</v>
      </c>
      <c r="AJ2942" s="1">
        <v>0</v>
      </c>
      <c r="AK2942" s="60" t="str">
        <f>+IF(Tabla1[[#This Row],[REQUEST_TY]]="SR MANTENIMIENTO CORRECTIVO", "EMERGENCIA", "OTROS")</f>
        <v>EMERGENCIA</v>
      </c>
      <c r="AL2942" s="6" t="str">
        <f>+_xlfn.IFS(Tabla1[[#This Row],[Veces obj]]&lt;=1,"0-1",Tabla1[[#This Row],[Veces obj]]&lt;=2,"1-2",Tabla1[[#This Row],[Veces obj]]&lt;=3,"2-3",TRUE,"&gt;3")</f>
        <v>0-1</v>
      </c>
      <c r="AM2942" s="60" t="str">
        <f>+_xlfn.IFS(MONTH(Tabla1[[#This Row],[MES]])&lt;=3,"Q1",MONTH(Tabla1[[#This Row],[MES]])&lt;=6,"Q2",MONTH(Tabla1[[#This Row],[MES]])&lt;=9,"Q3",TRUE,"Q4")</f>
        <v>Q1</v>
      </c>
      <c r="AN2942" s="15" t="str">
        <f>+IFERROR(VLOOKUP(Tabla1[[#This Row],[CUENTA]],CTAS[],2,0),"OTROS")</f>
        <v>OTROS</v>
      </c>
      <c r="AP2942" s="15" t="str">
        <f>+IFERROR(VLOOKUP(Tabla1[[#This Row],[EMPLEADO]],IS[],3,0),"OTROS")</f>
        <v>OTROS</v>
      </c>
      <c r="AQ2942" s="15" t="str">
        <f>+IFERROR(VLOOKUP(Tabla1[[#This Row],[EMPLEADO]],IS[[NÓMINA]:[INGENIERO]],2,0),"OTROS")</f>
        <v>OTROS</v>
      </c>
    </row>
    <row r="2943" spans="1:43" x14ac:dyDescent="0.25">
      <c r="A2943" t="s">
        <v>7477</v>
      </c>
      <c r="B2943">
        <v>1</v>
      </c>
      <c r="C2943" t="s">
        <v>9137</v>
      </c>
      <c r="D2943" t="s">
        <v>38</v>
      </c>
      <c r="E2943" t="s">
        <v>258</v>
      </c>
      <c r="F2943" t="s">
        <v>9138</v>
      </c>
      <c r="G2943" s="17" t="s">
        <v>3141</v>
      </c>
      <c r="H2943" t="s">
        <v>915</v>
      </c>
      <c r="I2943" t="s">
        <v>43</v>
      </c>
      <c r="J2943" t="s">
        <v>8</v>
      </c>
      <c r="K2943" t="s">
        <v>59</v>
      </c>
      <c r="L2943" t="s">
        <v>130</v>
      </c>
      <c r="M2943" t="s">
        <v>131</v>
      </c>
      <c r="N2943">
        <v>0</v>
      </c>
      <c r="O2943" t="s">
        <v>47</v>
      </c>
      <c r="P2943">
        <v>6</v>
      </c>
      <c r="Q2943" t="s">
        <v>207</v>
      </c>
      <c r="R2943" t="s">
        <v>138</v>
      </c>
      <c r="S2943" t="s">
        <v>139</v>
      </c>
      <c r="T2943" t="s">
        <v>51</v>
      </c>
      <c r="U2943" t="s">
        <v>879</v>
      </c>
      <c r="V2943">
        <v>0.6</v>
      </c>
      <c r="W2943" s="1">
        <v>943.80000000000007</v>
      </c>
      <c r="X2943">
        <v>1</v>
      </c>
      <c r="Y2943">
        <v>0</v>
      </c>
      <c r="Z2943">
        <v>4</v>
      </c>
      <c r="AA2943">
        <v>0</v>
      </c>
      <c r="AB2943" s="2">
        <v>0</v>
      </c>
      <c r="AC2943" s="1">
        <v>0</v>
      </c>
      <c r="AD2943" s="7">
        <v>43543</v>
      </c>
      <c r="AE2943" s="7">
        <v>43544</v>
      </c>
      <c r="AF2943">
        <v>1</v>
      </c>
      <c r="AG2943" t="s">
        <v>53</v>
      </c>
      <c r="AH2943" s="2">
        <v>0</v>
      </c>
      <c r="AI2943" s="1">
        <v>0</v>
      </c>
      <c r="AJ2943" s="1">
        <v>0</v>
      </c>
      <c r="AK2943" s="60" t="str">
        <f>+IF(Tabla1[[#This Row],[REQUEST_TY]]="SR MANTENIMIENTO CORRECTIVO", "EMERGENCIA", "OTROS")</f>
        <v>EMERGENCIA</v>
      </c>
      <c r="AL2943" s="6" t="str">
        <f>+_xlfn.IFS(Tabla1[[#This Row],[Veces obj]]&lt;=1,"0-1",Tabla1[[#This Row],[Veces obj]]&lt;=2,"1-2",Tabla1[[#This Row],[Veces obj]]&lt;=3,"2-3",TRUE,"&gt;3")</f>
        <v>0-1</v>
      </c>
      <c r="AM2943" s="60" t="str">
        <f>+_xlfn.IFS(MONTH(Tabla1[[#This Row],[MES]])&lt;=3,"Q1",MONTH(Tabla1[[#This Row],[MES]])&lt;=6,"Q2",MONTH(Tabla1[[#This Row],[MES]])&lt;=9,"Q3",TRUE,"Q4")</f>
        <v>Q1</v>
      </c>
      <c r="AN2943" s="15" t="str">
        <f>+IFERROR(VLOOKUP(Tabla1[[#This Row],[CUENTA]],CTAS[],2,0),"OTROS")</f>
        <v>OTROS</v>
      </c>
      <c r="AP2943" s="15" t="str">
        <f>+IFERROR(VLOOKUP(Tabla1[[#This Row],[EMPLEADO]],IS[],3,0),"OTROS")</f>
        <v>OTROS</v>
      </c>
      <c r="AQ2943" s="15" t="str">
        <f>+IFERROR(VLOOKUP(Tabla1[[#This Row],[EMPLEADO]],IS[[NÓMINA]:[INGENIERO]],2,0),"OTROS")</f>
        <v>OTROS</v>
      </c>
    </row>
    <row r="2944" spans="1:43" x14ac:dyDescent="0.25">
      <c r="A2944" t="s">
        <v>7477</v>
      </c>
      <c r="B2944">
        <v>1</v>
      </c>
      <c r="C2944" t="s">
        <v>9139</v>
      </c>
      <c r="D2944" t="s">
        <v>38</v>
      </c>
      <c r="E2944" t="s">
        <v>133</v>
      </c>
      <c r="F2944" t="s">
        <v>9140</v>
      </c>
      <c r="G2944" s="17" t="s">
        <v>878</v>
      </c>
      <c r="H2944" t="s">
        <v>646</v>
      </c>
      <c r="I2944" t="s">
        <v>43</v>
      </c>
      <c r="J2944" t="s">
        <v>8</v>
      </c>
      <c r="K2944" t="s">
        <v>59</v>
      </c>
      <c r="L2944" t="s">
        <v>357</v>
      </c>
      <c r="M2944" t="s">
        <v>358</v>
      </c>
      <c r="N2944">
        <v>0</v>
      </c>
      <c r="O2944" t="s">
        <v>47</v>
      </c>
      <c r="P2944">
        <v>7</v>
      </c>
      <c r="Q2944" t="s">
        <v>194</v>
      </c>
      <c r="R2944" t="s">
        <v>138</v>
      </c>
      <c r="S2944" t="s">
        <v>139</v>
      </c>
      <c r="T2944" t="s">
        <v>51</v>
      </c>
      <c r="U2944" t="s">
        <v>224</v>
      </c>
      <c r="V2944">
        <v>0.8</v>
      </c>
      <c r="W2944" s="1">
        <v>1258.4000000000003</v>
      </c>
      <c r="X2944">
        <v>1</v>
      </c>
      <c r="Y2944">
        <v>1.52</v>
      </c>
      <c r="Z2944">
        <v>4</v>
      </c>
      <c r="AA2944">
        <v>0.38</v>
      </c>
      <c r="AB2944" s="2">
        <v>0</v>
      </c>
      <c r="AC2944" s="1">
        <v>0</v>
      </c>
      <c r="AD2944" s="7">
        <v>43543</v>
      </c>
      <c r="AE2944" s="7">
        <v>43543</v>
      </c>
      <c r="AF2944">
        <v>0</v>
      </c>
      <c r="AG2944" t="s">
        <v>53</v>
      </c>
      <c r="AH2944" s="2">
        <v>0</v>
      </c>
      <c r="AI2944" s="1">
        <v>0</v>
      </c>
      <c r="AJ2944" s="1">
        <v>0</v>
      </c>
      <c r="AK2944" s="60" t="str">
        <f>+IF(Tabla1[[#This Row],[REQUEST_TY]]="SR MANTENIMIENTO CORRECTIVO", "EMERGENCIA", "OTROS")</f>
        <v>EMERGENCIA</v>
      </c>
      <c r="AL2944" s="6" t="str">
        <f>+_xlfn.IFS(Tabla1[[#This Row],[Veces obj]]&lt;=1,"0-1",Tabla1[[#This Row],[Veces obj]]&lt;=2,"1-2",Tabla1[[#This Row],[Veces obj]]&lt;=3,"2-3",TRUE,"&gt;3")</f>
        <v>0-1</v>
      </c>
      <c r="AM2944" s="60" t="str">
        <f>+_xlfn.IFS(MONTH(Tabla1[[#This Row],[MES]])&lt;=3,"Q1",MONTH(Tabla1[[#This Row],[MES]])&lt;=6,"Q2",MONTH(Tabla1[[#This Row],[MES]])&lt;=9,"Q3",TRUE,"Q4")</f>
        <v>Q1</v>
      </c>
      <c r="AN2944" s="15" t="str">
        <f>+IFERROR(VLOOKUP(Tabla1[[#This Row],[CUENTA]],CTAS[],2,0),"OTROS")</f>
        <v>OTROS</v>
      </c>
      <c r="AP2944" s="15" t="str">
        <f>+IFERROR(VLOOKUP(Tabla1[[#This Row],[EMPLEADO]],IS[],3,0),"OTROS")</f>
        <v>OTROS</v>
      </c>
      <c r="AQ2944" s="15" t="str">
        <f>+IFERROR(VLOOKUP(Tabla1[[#This Row],[EMPLEADO]],IS[[NÓMINA]:[INGENIERO]],2,0),"OTROS")</f>
        <v>OTROS</v>
      </c>
    </row>
    <row r="2945" spans="1:43" x14ac:dyDescent="0.25">
      <c r="A2945" t="s">
        <v>7477</v>
      </c>
      <c r="B2945">
        <v>1</v>
      </c>
      <c r="C2945" t="s">
        <v>7474</v>
      </c>
      <c r="D2945" t="s">
        <v>38</v>
      </c>
      <c r="E2945" t="s">
        <v>217</v>
      </c>
      <c r="F2945" t="s">
        <v>7476</v>
      </c>
      <c r="G2945" s="17" t="s">
        <v>7475</v>
      </c>
      <c r="H2945" t="s">
        <v>586</v>
      </c>
      <c r="I2945" t="s">
        <v>43</v>
      </c>
      <c r="J2945" t="s">
        <v>8</v>
      </c>
      <c r="K2945" t="s">
        <v>59</v>
      </c>
      <c r="L2945" t="s">
        <v>2686</v>
      </c>
      <c r="M2945" t="s">
        <v>2687</v>
      </c>
      <c r="N2945">
        <v>0</v>
      </c>
      <c r="O2945" t="s">
        <v>47</v>
      </c>
      <c r="P2945">
        <v>98</v>
      </c>
      <c r="Q2945" t="s">
        <v>48</v>
      </c>
      <c r="R2945" t="s">
        <v>223</v>
      </c>
      <c r="S2945" t="s">
        <v>139</v>
      </c>
      <c r="T2945" t="s">
        <v>51</v>
      </c>
      <c r="U2945" t="s">
        <v>353</v>
      </c>
      <c r="V2945">
        <v>1.1499999999999999</v>
      </c>
      <c r="W2945" s="1">
        <v>1808.95</v>
      </c>
      <c r="X2945">
        <v>1</v>
      </c>
      <c r="Y2945">
        <v>15.07</v>
      </c>
      <c r="Z2945">
        <v>4</v>
      </c>
      <c r="AA2945">
        <v>3.7675000000000001</v>
      </c>
      <c r="AB2945" s="2">
        <v>1</v>
      </c>
      <c r="AC2945" s="1">
        <v>-1573.0000000000002</v>
      </c>
      <c r="AD2945" s="7">
        <v>43544</v>
      </c>
      <c r="AE2945" s="7">
        <v>43545</v>
      </c>
      <c r="AF2945">
        <v>1</v>
      </c>
      <c r="AG2945" t="s">
        <v>53</v>
      </c>
      <c r="AH2945" s="2">
        <v>0</v>
      </c>
      <c r="AI2945" s="1">
        <v>0</v>
      </c>
      <c r="AJ2945" s="1">
        <v>0</v>
      </c>
      <c r="AK2945" s="60" t="str">
        <f>+IF(Tabla1[[#This Row],[REQUEST_TY]]="SR MANTENIMIENTO CORRECTIVO", "EMERGENCIA", "OTROS")</f>
        <v>EMERGENCIA</v>
      </c>
      <c r="AL2945" s="6" t="str">
        <f>+_xlfn.IFS(Tabla1[[#This Row],[Veces obj]]&lt;=1,"0-1",Tabla1[[#This Row],[Veces obj]]&lt;=2,"1-2",Tabla1[[#This Row],[Veces obj]]&lt;=3,"2-3",TRUE,"&gt;3")</f>
        <v>&gt;3</v>
      </c>
      <c r="AM2945" s="60" t="str">
        <f>+_xlfn.IFS(MONTH(Tabla1[[#This Row],[MES]])&lt;=3,"Q1",MONTH(Tabla1[[#This Row],[MES]])&lt;=6,"Q2",MONTH(Tabla1[[#This Row],[MES]])&lt;=9,"Q3",TRUE,"Q4")</f>
        <v>Q1</v>
      </c>
      <c r="AN2945" s="15" t="str">
        <f>+IFERROR(VLOOKUP(Tabla1[[#This Row],[CUENTA]],CTAS[],2,0),"OTROS")</f>
        <v>OTROS</v>
      </c>
      <c r="AP2945" s="15" t="str">
        <f>+IFERROR(VLOOKUP(Tabla1[[#This Row],[EMPLEADO]],IS[],3,0),"OTROS")</f>
        <v>OTROS</v>
      </c>
      <c r="AQ2945" s="15" t="str">
        <f>+IFERROR(VLOOKUP(Tabla1[[#This Row],[EMPLEADO]],IS[[NÓMINA]:[INGENIERO]],2,0),"OTROS")</f>
        <v>OTROS</v>
      </c>
    </row>
    <row r="2946" spans="1:43" x14ac:dyDescent="0.25">
      <c r="A2946" t="s">
        <v>7477</v>
      </c>
      <c r="B2946">
        <v>1</v>
      </c>
      <c r="C2946" t="s">
        <v>9141</v>
      </c>
      <c r="D2946" t="s">
        <v>38</v>
      </c>
      <c r="E2946" t="s">
        <v>133</v>
      </c>
      <c r="F2946" t="s">
        <v>9142</v>
      </c>
      <c r="G2946" s="17" t="s">
        <v>1960</v>
      </c>
      <c r="H2946" t="s">
        <v>220</v>
      </c>
      <c r="I2946" t="s">
        <v>43</v>
      </c>
      <c r="J2946" t="s">
        <v>8</v>
      </c>
      <c r="K2946" t="s">
        <v>59</v>
      </c>
      <c r="L2946" t="s">
        <v>1961</v>
      </c>
      <c r="M2946" t="s">
        <v>1496</v>
      </c>
      <c r="N2946">
        <v>0</v>
      </c>
      <c r="O2946" t="s">
        <v>47</v>
      </c>
      <c r="P2946">
        <v>18</v>
      </c>
      <c r="Q2946" t="s">
        <v>62</v>
      </c>
      <c r="R2946" t="s">
        <v>138</v>
      </c>
      <c r="S2946" t="s">
        <v>139</v>
      </c>
      <c r="T2946" t="s">
        <v>51</v>
      </c>
      <c r="U2946" t="s">
        <v>262</v>
      </c>
      <c r="V2946">
        <v>1.05</v>
      </c>
      <c r="W2946" s="1">
        <v>1651.6500000000003</v>
      </c>
      <c r="X2946">
        <v>1</v>
      </c>
      <c r="Y2946">
        <v>1.67</v>
      </c>
      <c r="Z2946">
        <v>4</v>
      </c>
      <c r="AA2946">
        <v>0.41749999999999998</v>
      </c>
      <c r="AB2946" s="2">
        <v>0</v>
      </c>
      <c r="AC2946" s="1">
        <v>0</v>
      </c>
      <c r="AD2946" s="7">
        <v>43546</v>
      </c>
      <c r="AE2946" s="7">
        <v>43546</v>
      </c>
      <c r="AF2946">
        <v>0</v>
      </c>
      <c r="AG2946" t="s">
        <v>53</v>
      </c>
      <c r="AH2946" s="2">
        <v>0</v>
      </c>
      <c r="AI2946" s="1">
        <v>0</v>
      </c>
      <c r="AJ2946" s="1">
        <v>0</v>
      </c>
      <c r="AK2946" s="60" t="str">
        <f>+IF(Tabla1[[#This Row],[REQUEST_TY]]="SR MANTENIMIENTO CORRECTIVO", "EMERGENCIA", "OTROS")</f>
        <v>EMERGENCIA</v>
      </c>
      <c r="AL2946" s="6" t="str">
        <f>+_xlfn.IFS(Tabla1[[#This Row],[Veces obj]]&lt;=1,"0-1",Tabla1[[#This Row],[Veces obj]]&lt;=2,"1-2",Tabla1[[#This Row],[Veces obj]]&lt;=3,"2-3",TRUE,"&gt;3")</f>
        <v>0-1</v>
      </c>
      <c r="AM2946" s="60" t="str">
        <f>+_xlfn.IFS(MONTH(Tabla1[[#This Row],[MES]])&lt;=3,"Q1",MONTH(Tabla1[[#This Row],[MES]])&lt;=6,"Q2",MONTH(Tabla1[[#This Row],[MES]])&lt;=9,"Q3",TRUE,"Q4")</f>
        <v>Q1</v>
      </c>
      <c r="AN2946" s="15" t="str">
        <f>+IFERROR(VLOOKUP(Tabla1[[#This Row],[CUENTA]],CTAS[],2,0),"OTROS")</f>
        <v>OTROS</v>
      </c>
      <c r="AP2946" s="15" t="str">
        <f>+IFERROR(VLOOKUP(Tabla1[[#This Row],[EMPLEADO]],IS[],3,0),"OTROS")</f>
        <v>OTROS</v>
      </c>
      <c r="AQ2946" s="15" t="str">
        <f>+IFERROR(VLOOKUP(Tabla1[[#This Row],[EMPLEADO]],IS[[NÓMINA]:[INGENIERO]],2,0),"OTROS")</f>
        <v>OTROS</v>
      </c>
    </row>
    <row r="2947" spans="1:43" x14ac:dyDescent="0.25">
      <c r="A2947" t="s">
        <v>7477</v>
      </c>
      <c r="B2947">
        <v>1</v>
      </c>
      <c r="C2947" t="s">
        <v>9143</v>
      </c>
      <c r="D2947" t="s">
        <v>38</v>
      </c>
      <c r="E2947" t="s">
        <v>613</v>
      </c>
      <c r="F2947" t="s">
        <v>9144</v>
      </c>
      <c r="G2947" s="17" t="s">
        <v>5751</v>
      </c>
      <c r="H2947" t="s">
        <v>308</v>
      </c>
      <c r="I2947" t="s">
        <v>43</v>
      </c>
      <c r="J2947" t="s">
        <v>8</v>
      </c>
      <c r="K2947" t="s">
        <v>549</v>
      </c>
      <c r="L2947" t="s">
        <v>550</v>
      </c>
      <c r="M2947" t="s">
        <v>46</v>
      </c>
      <c r="N2947">
        <v>0</v>
      </c>
      <c r="O2947" t="s">
        <v>47</v>
      </c>
      <c r="P2947">
        <v>5</v>
      </c>
      <c r="Q2947" t="s">
        <v>207</v>
      </c>
      <c r="R2947" t="s">
        <v>235</v>
      </c>
      <c r="S2947" t="s">
        <v>50</v>
      </c>
      <c r="T2947" t="s">
        <v>51</v>
      </c>
      <c r="U2947" t="s">
        <v>486</v>
      </c>
      <c r="V2947">
        <v>0</v>
      </c>
      <c r="W2947" s="1">
        <v>0</v>
      </c>
      <c r="X2947">
        <v>1</v>
      </c>
      <c r="Y2947">
        <v>1.5</v>
      </c>
      <c r="Z2947">
        <v>5</v>
      </c>
      <c r="AA2947">
        <v>0.3</v>
      </c>
      <c r="AB2947" s="2">
        <v>0</v>
      </c>
      <c r="AC2947" s="1">
        <v>0</v>
      </c>
      <c r="AD2947" s="7">
        <v>43544</v>
      </c>
      <c r="AE2947" s="7">
        <v>43544</v>
      </c>
      <c r="AF2947">
        <v>0</v>
      </c>
      <c r="AG2947" t="s">
        <v>53</v>
      </c>
      <c r="AH2947" s="2">
        <v>0</v>
      </c>
      <c r="AI2947" s="1">
        <v>0</v>
      </c>
      <c r="AJ2947" s="1">
        <v>0</v>
      </c>
      <c r="AK2947" s="60" t="str">
        <f>+IF(Tabla1[[#This Row],[REQUEST_TY]]="SR MANTENIMIENTO CORRECTIVO", "EMERGENCIA", "OTROS")</f>
        <v>EMERGENCIA</v>
      </c>
      <c r="AL2947" s="6" t="str">
        <f>+_xlfn.IFS(Tabla1[[#This Row],[Veces obj]]&lt;=1,"0-1",Tabla1[[#This Row],[Veces obj]]&lt;=2,"1-2",Tabla1[[#This Row],[Veces obj]]&lt;=3,"2-3",TRUE,"&gt;3")</f>
        <v>0-1</v>
      </c>
      <c r="AM2947" s="60" t="str">
        <f>+_xlfn.IFS(MONTH(Tabla1[[#This Row],[MES]])&lt;=3,"Q1",MONTH(Tabla1[[#This Row],[MES]])&lt;=6,"Q2",MONTH(Tabla1[[#This Row],[MES]])&lt;=9,"Q3",TRUE,"Q4")</f>
        <v>Q1</v>
      </c>
      <c r="AN2947" s="15" t="str">
        <f>+IFERROR(VLOOKUP(Tabla1[[#This Row],[CUENTA]],CTAS[],2,0),"OTROS")</f>
        <v>OTROS</v>
      </c>
      <c r="AP2947" s="15" t="str">
        <f>+IFERROR(VLOOKUP(Tabla1[[#This Row],[EMPLEADO]],IS[],3,0),"OTROS")</f>
        <v>OTROS</v>
      </c>
      <c r="AQ2947" s="15" t="str">
        <f>+IFERROR(VLOOKUP(Tabla1[[#This Row],[EMPLEADO]],IS[[NÓMINA]:[INGENIERO]],2,0),"OTROS")</f>
        <v>OTROS</v>
      </c>
    </row>
    <row r="2948" spans="1:43" x14ac:dyDescent="0.25">
      <c r="A2948" t="s">
        <v>7477</v>
      </c>
      <c r="B2948">
        <v>1</v>
      </c>
      <c r="C2948" t="s">
        <v>9145</v>
      </c>
      <c r="D2948" t="s">
        <v>38</v>
      </c>
      <c r="E2948" t="s">
        <v>373</v>
      </c>
      <c r="F2948" t="s">
        <v>9146</v>
      </c>
      <c r="G2948" s="17" t="s">
        <v>9147</v>
      </c>
      <c r="H2948" t="s">
        <v>308</v>
      </c>
      <c r="I2948" t="s">
        <v>43</v>
      </c>
      <c r="J2948" t="s">
        <v>8</v>
      </c>
      <c r="K2948" t="s">
        <v>549</v>
      </c>
      <c r="L2948" t="s">
        <v>550</v>
      </c>
      <c r="M2948" t="s">
        <v>46</v>
      </c>
      <c r="N2948">
        <v>0</v>
      </c>
      <c r="O2948" t="s">
        <v>47</v>
      </c>
      <c r="P2948">
        <v>2665</v>
      </c>
      <c r="Q2948" t="s">
        <v>48</v>
      </c>
      <c r="R2948" t="s">
        <v>153</v>
      </c>
      <c r="S2948" t="s">
        <v>50</v>
      </c>
      <c r="T2948" t="s">
        <v>51</v>
      </c>
      <c r="U2948" t="s">
        <v>52</v>
      </c>
      <c r="V2948">
        <v>1.05</v>
      </c>
      <c r="W2948" s="1">
        <v>750.75000000000011</v>
      </c>
      <c r="X2948">
        <v>1</v>
      </c>
      <c r="Y2948">
        <v>0.81</v>
      </c>
      <c r="Z2948">
        <v>5</v>
      </c>
      <c r="AA2948">
        <v>0.16200000000000001</v>
      </c>
      <c r="AB2948" s="2">
        <v>0</v>
      </c>
      <c r="AC2948" s="1">
        <v>0</v>
      </c>
      <c r="AD2948" s="7">
        <v>43544</v>
      </c>
      <c r="AE2948" s="7">
        <v>43545</v>
      </c>
      <c r="AF2948">
        <v>1</v>
      </c>
      <c r="AG2948" t="s">
        <v>53</v>
      </c>
      <c r="AH2948" s="2">
        <v>0</v>
      </c>
      <c r="AI2948" s="1">
        <v>0</v>
      </c>
      <c r="AJ2948" s="1">
        <v>0</v>
      </c>
      <c r="AK2948" s="60" t="str">
        <f>+IF(Tabla1[[#This Row],[REQUEST_TY]]="SR MANTENIMIENTO CORRECTIVO", "EMERGENCIA", "OTROS")</f>
        <v>EMERGENCIA</v>
      </c>
      <c r="AL2948" s="6" t="str">
        <f>+_xlfn.IFS(Tabla1[[#This Row],[Veces obj]]&lt;=1,"0-1",Tabla1[[#This Row],[Veces obj]]&lt;=2,"1-2",Tabla1[[#This Row],[Veces obj]]&lt;=3,"2-3",TRUE,"&gt;3")</f>
        <v>0-1</v>
      </c>
      <c r="AM2948" s="60" t="str">
        <f>+_xlfn.IFS(MONTH(Tabla1[[#This Row],[MES]])&lt;=3,"Q1",MONTH(Tabla1[[#This Row],[MES]])&lt;=6,"Q2",MONTH(Tabla1[[#This Row],[MES]])&lt;=9,"Q3",TRUE,"Q4")</f>
        <v>Q1</v>
      </c>
      <c r="AN2948" s="15" t="str">
        <f>+IFERROR(VLOOKUP(Tabla1[[#This Row],[CUENTA]],CTAS[],2,0),"OTROS")</f>
        <v>OTROS</v>
      </c>
      <c r="AP2948" s="15" t="str">
        <f>+IFERROR(VLOOKUP(Tabla1[[#This Row],[EMPLEADO]],IS[],3,0),"OTROS")</f>
        <v>OTROS</v>
      </c>
      <c r="AQ2948" s="15" t="str">
        <f>+IFERROR(VLOOKUP(Tabla1[[#This Row],[EMPLEADO]],IS[[NÓMINA]:[INGENIERO]],2,0),"OTROS")</f>
        <v>OTROS</v>
      </c>
    </row>
    <row r="2949" spans="1:43" x14ac:dyDescent="0.25">
      <c r="A2949" t="s">
        <v>7477</v>
      </c>
      <c r="B2949">
        <v>1</v>
      </c>
      <c r="C2949" t="s">
        <v>9148</v>
      </c>
      <c r="D2949" t="s">
        <v>38</v>
      </c>
      <c r="E2949" t="s">
        <v>373</v>
      </c>
      <c r="F2949" t="s">
        <v>9149</v>
      </c>
      <c r="G2949" s="17" t="s">
        <v>7595</v>
      </c>
      <c r="H2949" t="s">
        <v>308</v>
      </c>
      <c r="I2949" t="s">
        <v>43</v>
      </c>
      <c r="J2949" t="s">
        <v>8</v>
      </c>
      <c r="K2949" t="s">
        <v>495</v>
      </c>
      <c r="L2949" t="s">
        <v>496</v>
      </c>
      <c r="M2949" t="s">
        <v>46</v>
      </c>
      <c r="N2949">
        <v>0</v>
      </c>
      <c r="O2949" t="s">
        <v>47</v>
      </c>
      <c r="P2949">
        <v>7</v>
      </c>
      <c r="Q2949" t="s">
        <v>194</v>
      </c>
      <c r="R2949" t="s">
        <v>153</v>
      </c>
      <c r="S2949" t="s">
        <v>50</v>
      </c>
      <c r="T2949" t="s">
        <v>51</v>
      </c>
      <c r="U2949" t="s">
        <v>444</v>
      </c>
      <c r="V2949">
        <v>0</v>
      </c>
      <c r="W2949" s="1">
        <v>0</v>
      </c>
      <c r="X2949">
        <v>1</v>
      </c>
      <c r="Y2949">
        <v>2.12</v>
      </c>
      <c r="Z2949">
        <v>5</v>
      </c>
      <c r="AA2949">
        <v>0.42400000000000004</v>
      </c>
      <c r="AB2949" s="2">
        <v>0</v>
      </c>
      <c r="AC2949" s="1">
        <v>0</v>
      </c>
      <c r="AD2949" s="7">
        <v>43544</v>
      </c>
      <c r="AE2949" s="7">
        <v>43544</v>
      </c>
      <c r="AF2949">
        <v>0</v>
      </c>
      <c r="AG2949" t="s">
        <v>53</v>
      </c>
      <c r="AH2949" s="2">
        <v>0</v>
      </c>
      <c r="AI2949" s="1">
        <v>0</v>
      </c>
      <c r="AJ2949" s="1">
        <v>0</v>
      </c>
      <c r="AK2949" s="60" t="str">
        <f>+IF(Tabla1[[#This Row],[REQUEST_TY]]="SR MANTENIMIENTO CORRECTIVO", "EMERGENCIA", "OTROS")</f>
        <v>EMERGENCIA</v>
      </c>
      <c r="AL2949" s="6" t="str">
        <f>+_xlfn.IFS(Tabla1[[#This Row],[Veces obj]]&lt;=1,"0-1",Tabla1[[#This Row],[Veces obj]]&lt;=2,"1-2",Tabla1[[#This Row],[Veces obj]]&lt;=3,"2-3",TRUE,"&gt;3")</f>
        <v>0-1</v>
      </c>
      <c r="AM2949" s="60" t="str">
        <f>+_xlfn.IFS(MONTH(Tabla1[[#This Row],[MES]])&lt;=3,"Q1",MONTH(Tabla1[[#This Row],[MES]])&lt;=6,"Q2",MONTH(Tabla1[[#This Row],[MES]])&lt;=9,"Q3",TRUE,"Q4")</f>
        <v>Q1</v>
      </c>
      <c r="AN2949" s="15" t="str">
        <f>+IFERROR(VLOOKUP(Tabla1[[#This Row],[CUENTA]],CTAS[],2,0),"OTROS")</f>
        <v>OTROS</v>
      </c>
      <c r="AP2949" s="15" t="str">
        <f>+IFERROR(VLOOKUP(Tabla1[[#This Row],[EMPLEADO]],IS[],3,0),"OTROS")</f>
        <v>OTROS</v>
      </c>
      <c r="AQ2949" s="15" t="str">
        <f>+IFERROR(VLOOKUP(Tabla1[[#This Row],[EMPLEADO]],IS[[NÓMINA]:[INGENIERO]],2,0),"OTROS")</f>
        <v>OTROS</v>
      </c>
    </row>
    <row r="2950" spans="1:43" x14ac:dyDescent="0.25">
      <c r="A2950" t="s">
        <v>7477</v>
      </c>
      <c r="B2950">
        <v>1</v>
      </c>
      <c r="C2950" t="s">
        <v>9150</v>
      </c>
      <c r="D2950" t="s">
        <v>38</v>
      </c>
      <c r="E2950" t="s">
        <v>4278</v>
      </c>
      <c r="F2950" t="s">
        <v>9151</v>
      </c>
      <c r="G2950" s="17" t="s">
        <v>9152</v>
      </c>
      <c r="H2950" t="s">
        <v>1052</v>
      </c>
      <c r="I2950" t="s">
        <v>43</v>
      </c>
      <c r="J2950" t="s">
        <v>8</v>
      </c>
      <c r="K2950" t="s">
        <v>199</v>
      </c>
      <c r="L2950" t="s">
        <v>9153</v>
      </c>
      <c r="M2950" t="s">
        <v>556</v>
      </c>
      <c r="N2950">
        <v>0</v>
      </c>
      <c r="O2950" t="s">
        <v>47</v>
      </c>
      <c r="P2950">
        <v>174</v>
      </c>
      <c r="Q2950" t="s">
        <v>48</v>
      </c>
      <c r="R2950" t="s">
        <v>95</v>
      </c>
      <c r="S2950" t="s">
        <v>64</v>
      </c>
      <c r="T2950" t="s">
        <v>208</v>
      </c>
      <c r="U2950" t="s">
        <v>96</v>
      </c>
      <c r="V2950">
        <v>1.1000000000000001</v>
      </c>
      <c r="W2950" s="1">
        <v>1501.5000000000002</v>
      </c>
      <c r="X2950">
        <v>1</v>
      </c>
      <c r="Y2950">
        <v>1.72</v>
      </c>
      <c r="Z2950">
        <v>9</v>
      </c>
      <c r="AA2950">
        <v>0.19111111111111112</v>
      </c>
      <c r="AB2950" s="2">
        <v>0</v>
      </c>
      <c r="AC2950" s="1">
        <v>0</v>
      </c>
      <c r="AD2950" s="7">
        <v>43545</v>
      </c>
      <c r="AE2950" s="7">
        <v>43545</v>
      </c>
      <c r="AF2950">
        <v>0</v>
      </c>
      <c r="AG2950" t="s">
        <v>53</v>
      </c>
      <c r="AH2950" s="2">
        <v>0</v>
      </c>
      <c r="AI2950" s="1">
        <v>0</v>
      </c>
      <c r="AJ2950" s="1">
        <v>0</v>
      </c>
      <c r="AK2950" s="60" t="str">
        <f>+IF(Tabla1[[#This Row],[REQUEST_TY]]="SR MANTENIMIENTO CORRECTIVO", "EMERGENCIA", "OTROS")</f>
        <v>EMERGENCIA</v>
      </c>
      <c r="AL2950" s="6" t="str">
        <f>+_xlfn.IFS(Tabla1[[#This Row],[Veces obj]]&lt;=1,"0-1",Tabla1[[#This Row],[Veces obj]]&lt;=2,"1-2",Tabla1[[#This Row],[Veces obj]]&lt;=3,"2-3",TRUE,"&gt;3")</f>
        <v>0-1</v>
      </c>
      <c r="AM2950" s="60" t="str">
        <f>+_xlfn.IFS(MONTH(Tabla1[[#This Row],[MES]])&lt;=3,"Q1",MONTH(Tabla1[[#This Row],[MES]])&lt;=6,"Q2",MONTH(Tabla1[[#This Row],[MES]])&lt;=9,"Q3",TRUE,"Q4")</f>
        <v>Q1</v>
      </c>
      <c r="AN2950" s="15" t="str">
        <f>+IFERROR(VLOOKUP(Tabla1[[#This Row],[CUENTA]],CTAS[],2,0),"OTROS")</f>
        <v>OTROS</v>
      </c>
      <c r="AP2950" s="15" t="str">
        <f>+IFERROR(VLOOKUP(Tabla1[[#This Row],[EMPLEADO]],IS[],3,0),"OTROS")</f>
        <v>OTROS</v>
      </c>
      <c r="AQ2950" s="15" t="str">
        <f>+IFERROR(VLOOKUP(Tabla1[[#This Row],[EMPLEADO]],IS[[NÓMINA]:[INGENIERO]],2,0),"OTROS")</f>
        <v>OTROS</v>
      </c>
    </row>
    <row r="2951" spans="1:43" x14ac:dyDescent="0.25">
      <c r="A2951" t="s">
        <v>7477</v>
      </c>
      <c r="B2951">
        <v>1</v>
      </c>
      <c r="C2951" t="s">
        <v>9154</v>
      </c>
      <c r="D2951" t="s">
        <v>38</v>
      </c>
      <c r="E2951" t="s">
        <v>98</v>
      </c>
      <c r="F2951" t="s">
        <v>9151</v>
      </c>
      <c r="G2951" s="17" t="s">
        <v>2017</v>
      </c>
      <c r="H2951" t="s">
        <v>384</v>
      </c>
      <c r="I2951" t="s">
        <v>43</v>
      </c>
      <c r="J2951" t="s">
        <v>8</v>
      </c>
      <c r="K2951" t="s">
        <v>102</v>
      </c>
      <c r="L2951" t="s">
        <v>1500</v>
      </c>
      <c r="M2951" t="s">
        <v>1501</v>
      </c>
      <c r="N2951">
        <v>0</v>
      </c>
      <c r="O2951" t="s">
        <v>47</v>
      </c>
      <c r="P2951">
        <v>8</v>
      </c>
      <c r="Q2951" t="s">
        <v>194</v>
      </c>
      <c r="R2951" t="s">
        <v>63</v>
      </c>
      <c r="S2951" t="s">
        <v>64</v>
      </c>
      <c r="T2951" t="s">
        <v>51</v>
      </c>
      <c r="U2951" t="s">
        <v>195</v>
      </c>
      <c r="V2951">
        <v>0.6</v>
      </c>
      <c r="W2951" s="1">
        <v>819</v>
      </c>
      <c r="X2951">
        <v>1</v>
      </c>
      <c r="Y2951">
        <v>2.39</v>
      </c>
      <c r="Z2951">
        <v>5</v>
      </c>
      <c r="AA2951">
        <v>0.47800000000000004</v>
      </c>
      <c r="AB2951" s="2">
        <v>0</v>
      </c>
      <c r="AC2951" s="1">
        <v>0</v>
      </c>
      <c r="AD2951" s="7">
        <v>43543</v>
      </c>
      <c r="AE2951" s="7">
        <v>43543</v>
      </c>
      <c r="AF2951">
        <v>0</v>
      </c>
      <c r="AG2951" t="s">
        <v>53</v>
      </c>
      <c r="AH2951" s="2">
        <v>0</v>
      </c>
      <c r="AI2951" s="1">
        <v>0</v>
      </c>
      <c r="AJ2951" s="1">
        <v>0</v>
      </c>
      <c r="AK2951" s="60" t="str">
        <f>+IF(Tabla1[[#This Row],[REQUEST_TY]]="SR MANTENIMIENTO CORRECTIVO", "EMERGENCIA", "OTROS")</f>
        <v>EMERGENCIA</v>
      </c>
      <c r="AL2951" s="6" t="str">
        <f>+_xlfn.IFS(Tabla1[[#This Row],[Veces obj]]&lt;=1,"0-1",Tabla1[[#This Row],[Veces obj]]&lt;=2,"1-2",Tabla1[[#This Row],[Veces obj]]&lt;=3,"2-3",TRUE,"&gt;3")</f>
        <v>0-1</v>
      </c>
      <c r="AM2951" s="60" t="str">
        <f>+_xlfn.IFS(MONTH(Tabla1[[#This Row],[MES]])&lt;=3,"Q1",MONTH(Tabla1[[#This Row],[MES]])&lt;=6,"Q2",MONTH(Tabla1[[#This Row],[MES]])&lt;=9,"Q3",TRUE,"Q4")</f>
        <v>Q1</v>
      </c>
      <c r="AN2951" s="15" t="str">
        <f>+IFERROR(VLOOKUP(Tabla1[[#This Row],[CUENTA]],CTAS[],2,0),"OTROS")</f>
        <v>OTROS</v>
      </c>
      <c r="AP2951" s="15" t="str">
        <f>+IFERROR(VLOOKUP(Tabla1[[#This Row],[EMPLEADO]],IS[],3,0),"OTROS")</f>
        <v>OTROS</v>
      </c>
      <c r="AQ2951" s="15" t="str">
        <f>+IFERROR(VLOOKUP(Tabla1[[#This Row],[EMPLEADO]],IS[[NÓMINA]:[INGENIERO]],2,0),"OTROS")</f>
        <v>OTROS</v>
      </c>
    </row>
    <row r="2952" spans="1:43" x14ac:dyDescent="0.25">
      <c r="A2952" t="s">
        <v>7477</v>
      </c>
      <c r="B2952">
        <v>1</v>
      </c>
      <c r="C2952" t="s">
        <v>9155</v>
      </c>
      <c r="D2952" t="s">
        <v>38</v>
      </c>
      <c r="E2952" t="s">
        <v>725</v>
      </c>
      <c r="F2952" t="s">
        <v>9156</v>
      </c>
      <c r="G2952" s="17" t="s">
        <v>2916</v>
      </c>
      <c r="H2952" t="s">
        <v>58</v>
      </c>
      <c r="I2952" t="s">
        <v>43</v>
      </c>
      <c r="J2952" t="s">
        <v>8</v>
      </c>
      <c r="K2952" t="s">
        <v>59</v>
      </c>
      <c r="L2952" t="s">
        <v>2917</v>
      </c>
      <c r="M2952" t="s">
        <v>1496</v>
      </c>
      <c r="N2952">
        <v>0</v>
      </c>
      <c r="O2952" t="s">
        <v>47</v>
      </c>
      <c r="P2952">
        <v>7</v>
      </c>
      <c r="Q2952" t="s">
        <v>194</v>
      </c>
      <c r="R2952" t="s">
        <v>223</v>
      </c>
      <c r="S2952" t="s">
        <v>139</v>
      </c>
      <c r="T2952" t="s">
        <v>51</v>
      </c>
      <c r="U2952" t="s">
        <v>224</v>
      </c>
      <c r="V2952">
        <v>0.8</v>
      </c>
      <c r="W2952" s="1">
        <v>1258.4000000000003</v>
      </c>
      <c r="X2952">
        <v>1</v>
      </c>
      <c r="Y2952">
        <v>3.12</v>
      </c>
      <c r="Z2952">
        <v>4</v>
      </c>
      <c r="AA2952">
        <v>0.78</v>
      </c>
      <c r="AB2952" s="2">
        <v>0</v>
      </c>
      <c r="AC2952" s="1">
        <v>0</v>
      </c>
      <c r="AD2952" s="7">
        <v>43546</v>
      </c>
      <c r="AE2952" s="7">
        <v>43546</v>
      </c>
      <c r="AF2952">
        <v>0</v>
      </c>
      <c r="AG2952" t="s">
        <v>53</v>
      </c>
      <c r="AH2952" s="2">
        <v>0</v>
      </c>
      <c r="AI2952" s="1">
        <v>0</v>
      </c>
      <c r="AJ2952" s="1">
        <v>0</v>
      </c>
      <c r="AK2952" s="60" t="str">
        <f>+IF(Tabla1[[#This Row],[REQUEST_TY]]="SR MANTENIMIENTO CORRECTIVO", "EMERGENCIA", "OTROS")</f>
        <v>EMERGENCIA</v>
      </c>
      <c r="AL2952" s="6" t="str">
        <f>+_xlfn.IFS(Tabla1[[#This Row],[Veces obj]]&lt;=1,"0-1",Tabla1[[#This Row],[Veces obj]]&lt;=2,"1-2",Tabla1[[#This Row],[Veces obj]]&lt;=3,"2-3",TRUE,"&gt;3")</f>
        <v>0-1</v>
      </c>
      <c r="AM2952" s="60" t="str">
        <f>+_xlfn.IFS(MONTH(Tabla1[[#This Row],[MES]])&lt;=3,"Q1",MONTH(Tabla1[[#This Row],[MES]])&lt;=6,"Q2",MONTH(Tabla1[[#This Row],[MES]])&lt;=9,"Q3",TRUE,"Q4")</f>
        <v>Q1</v>
      </c>
      <c r="AN2952" s="15" t="str">
        <f>+IFERROR(VLOOKUP(Tabla1[[#This Row],[CUENTA]],CTAS[],2,0),"OTROS")</f>
        <v>OTROS</v>
      </c>
      <c r="AP2952" s="15" t="str">
        <f>+IFERROR(VLOOKUP(Tabla1[[#This Row],[EMPLEADO]],IS[],3,0),"OTROS")</f>
        <v>OTROS</v>
      </c>
      <c r="AQ2952" s="15" t="str">
        <f>+IFERROR(VLOOKUP(Tabla1[[#This Row],[EMPLEADO]],IS[[NÓMINA]:[INGENIERO]],2,0),"OTROS")</f>
        <v>OTROS</v>
      </c>
    </row>
    <row r="2953" spans="1:43" x14ac:dyDescent="0.25">
      <c r="A2953" t="s">
        <v>7477</v>
      </c>
      <c r="B2953">
        <v>1</v>
      </c>
      <c r="C2953" t="s">
        <v>9157</v>
      </c>
      <c r="D2953" t="s">
        <v>38</v>
      </c>
      <c r="E2953" t="s">
        <v>98</v>
      </c>
      <c r="F2953" t="s">
        <v>9158</v>
      </c>
      <c r="G2953" s="17" t="s">
        <v>3351</v>
      </c>
      <c r="H2953" t="s">
        <v>106</v>
      </c>
      <c r="I2953" t="s">
        <v>43</v>
      </c>
      <c r="J2953" t="s">
        <v>8</v>
      </c>
      <c r="K2953" t="s">
        <v>102</v>
      </c>
      <c r="L2953" t="s">
        <v>1651</v>
      </c>
      <c r="M2953" t="s">
        <v>46</v>
      </c>
      <c r="N2953">
        <v>0</v>
      </c>
      <c r="O2953" t="s">
        <v>47</v>
      </c>
      <c r="P2953">
        <v>152</v>
      </c>
      <c r="Q2953" t="s">
        <v>48</v>
      </c>
      <c r="R2953" t="s">
        <v>63</v>
      </c>
      <c r="S2953" t="s">
        <v>64</v>
      </c>
      <c r="T2953" t="s">
        <v>51</v>
      </c>
      <c r="U2953" t="s">
        <v>96</v>
      </c>
      <c r="V2953">
        <v>1.1000000000000001</v>
      </c>
      <c r="W2953" s="1">
        <v>1501.5000000000002</v>
      </c>
      <c r="X2953">
        <v>1</v>
      </c>
      <c r="Y2953">
        <v>1.19</v>
      </c>
      <c r="Z2953">
        <v>5</v>
      </c>
      <c r="AA2953">
        <v>0.23799999999999999</v>
      </c>
      <c r="AB2953" s="2">
        <v>0</v>
      </c>
      <c r="AC2953" s="1">
        <v>0</v>
      </c>
      <c r="AD2953" s="7">
        <v>43543</v>
      </c>
      <c r="AE2953" s="7">
        <v>43544</v>
      </c>
      <c r="AF2953">
        <v>1</v>
      </c>
      <c r="AG2953" t="s">
        <v>53</v>
      </c>
      <c r="AH2953" s="2">
        <v>0</v>
      </c>
      <c r="AI2953" s="1">
        <v>0</v>
      </c>
      <c r="AJ2953" s="1">
        <v>0</v>
      </c>
      <c r="AK2953" s="60" t="str">
        <f>+IF(Tabla1[[#This Row],[REQUEST_TY]]="SR MANTENIMIENTO CORRECTIVO", "EMERGENCIA", "OTROS")</f>
        <v>EMERGENCIA</v>
      </c>
      <c r="AL2953" s="6" t="str">
        <f>+_xlfn.IFS(Tabla1[[#This Row],[Veces obj]]&lt;=1,"0-1",Tabla1[[#This Row],[Veces obj]]&lt;=2,"1-2",Tabla1[[#This Row],[Veces obj]]&lt;=3,"2-3",TRUE,"&gt;3")</f>
        <v>0-1</v>
      </c>
      <c r="AM2953" s="60" t="str">
        <f>+_xlfn.IFS(MONTH(Tabla1[[#This Row],[MES]])&lt;=3,"Q1",MONTH(Tabla1[[#This Row],[MES]])&lt;=6,"Q2",MONTH(Tabla1[[#This Row],[MES]])&lt;=9,"Q3",TRUE,"Q4")</f>
        <v>Q1</v>
      </c>
      <c r="AN2953" s="15" t="str">
        <f>+IFERROR(VLOOKUP(Tabla1[[#This Row],[CUENTA]],CTAS[],2,0),"OTROS")</f>
        <v>OTROS</v>
      </c>
      <c r="AP2953" s="15" t="str">
        <f>+IFERROR(VLOOKUP(Tabla1[[#This Row],[EMPLEADO]],IS[],3,0),"OTROS")</f>
        <v>OTROS</v>
      </c>
      <c r="AQ2953" s="15" t="str">
        <f>+IFERROR(VLOOKUP(Tabla1[[#This Row],[EMPLEADO]],IS[[NÓMINA]:[INGENIERO]],2,0),"OTROS")</f>
        <v>OTROS</v>
      </c>
    </row>
    <row r="2954" spans="1:43" x14ac:dyDescent="0.25">
      <c r="A2954" t="s">
        <v>7477</v>
      </c>
      <c r="B2954">
        <v>1</v>
      </c>
      <c r="C2954" t="s">
        <v>7422</v>
      </c>
      <c r="D2954" t="s">
        <v>38</v>
      </c>
      <c r="E2954" t="s">
        <v>1784</v>
      </c>
      <c r="F2954" t="s">
        <v>7423</v>
      </c>
      <c r="G2954" s="17" t="s">
        <v>3323</v>
      </c>
      <c r="H2954" t="s">
        <v>136</v>
      </c>
      <c r="I2954" t="s">
        <v>43</v>
      </c>
      <c r="J2954" t="s">
        <v>8</v>
      </c>
      <c r="K2954" t="s">
        <v>3324</v>
      </c>
      <c r="L2954" t="s">
        <v>3325</v>
      </c>
      <c r="M2954" t="s">
        <v>736</v>
      </c>
      <c r="N2954">
        <v>0</v>
      </c>
      <c r="O2954" t="s">
        <v>47</v>
      </c>
      <c r="P2954">
        <v>27</v>
      </c>
      <c r="Q2954" t="s">
        <v>62</v>
      </c>
      <c r="R2954" t="s">
        <v>1789</v>
      </c>
      <c r="S2954" t="s">
        <v>110</v>
      </c>
      <c r="T2954" t="s">
        <v>51</v>
      </c>
      <c r="U2954" t="s">
        <v>363</v>
      </c>
      <c r="V2954">
        <v>1.1000000000000001</v>
      </c>
      <c r="W2954" s="1">
        <v>2359.5</v>
      </c>
      <c r="X2954">
        <v>1</v>
      </c>
      <c r="Y2954">
        <v>6.1</v>
      </c>
      <c r="Z2954">
        <v>3</v>
      </c>
      <c r="AA2954">
        <v>2.0333333333333332</v>
      </c>
      <c r="AB2954" s="2">
        <v>0.2583333333333333</v>
      </c>
      <c r="AC2954" s="1">
        <v>-554.12499999999989</v>
      </c>
      <c r="AD2954" s="7">
        <v>43545</v>
      </c>
      <c r="AE2954" s="7">
        <v>43546</v>
      </c>
      <c r="AF2954">
        <v>1</v>
      </c>
      <c r="AG2954" t="s">
        <v>53</v>
      </c>
      <c r="AH2954" s="2">
        <v>0</v>
      </c>
      <c r="AI2954" s="1">
        <v>0</v>
      </c>
      <c r="AJ2954" s="1">
        <v>0</v>
      </c>
      <c r="AK2954" s="60" t="str">
        <f>+IF(Tabla1[[#This Row],[REQUEST_TY]]="SR MANTENIMIENTO CORRECTIVO", "EMERGENCIA", "OTROS")</f>
        <v>EMERGENCIA</v>
      </c>
      <c r="AL2954" s="6" t="str">
        <f>+_xlfn.IFS(Tabla1[[#This Row],[Veces obj]]&lt;=1,"0-1",Tabla1[[#This Row],[Veces obj]]&lt;=2,"1-2",Tabla1[[#This Row],[Veces obj]]&lt;=3,"2-3",TRUE,"&gt;3")</f>
        <v>2-3</v>
      </c>
      <c r="AM2954" s="60" t="str">
        <f>+_xlfn.IFS(MONTH(Tabla1[[#This Row],[MES]])&lt;=3,"Q1",MONTH(Tabla1[[#This Row],[MES]])&lt;=6,"Q2",MONTH(Tabla1[[#This Row],[MES]])&lt;=9,"Q3",TRUE,"Q4")</f>
        <v>Q1</v>
      </c>
      <c r="AN2954" s="15" t="str">
        <f>+IFERROR(VLOOKUP(Tabla1[[#This Row],[CUENTA]],CTAS[],2,0),"OTROS")</f>
        <v>OTROS</v>
      </c>
      <c r="AP2954" s="15" t="str">
        <f>+IFERROR(VLOOKUP(Tabla1[[#This Row],[EMPLEADO]],IS[],3,0),"OTROS")</f>
        <v>OTROS</v>
      </c>
      <c r="AQ2954" s="15" t="str">
        <f>+IFERROR(VLOOKUP(Tabla1[[#This Row],[EMPLEADO]],IS[[NÓMINA]:[INGENIERO]],2,0),"OTROS")</f>
        <v>OTROS</v>
      </c>
    </row>
    <row r="2955" spans="1:43" x14ac:dyDescent="0.25">
      <c r="A2955" t="s">
        <v>7477</v>
      </c>
      <c r="B2955">
        <v>1</v>
      </c>
      <c r="C2955" t="s">
        <v>9159</v>
      </c>
      <c r="D2955" t="s">
        <v>38</v>
      </c>
      <c r="E2955" t="s">
        <v>1966</v>
      </c>
      <c r="F2955" t="s">
        <v>9160</v>
      </c>
      <c r="G2955" s="17" t="s">
        <v>9161</v>
      </c>
      <c r="H2955" t="s">
        <v>8581</v>
      </c>
      <c r="I2955" t="s">
        <v>43</v>
      </c>
      <c r="J2955" t="s">
        <v>8</v>
      </c>
      <c r="K2955" t="s">
        <v>9162</v>
      </c>
      <c r="L2955" t="s">
        <v>9163</v>
      </c>
      <c r="M2955" t="s">
        <v>256</v>
      </c>
      <c r="N2955">
        <v>0</v>
      </c>
      <c r="O2955" t="s">
        <v>47</v>
      </c>
      <c r="P2955">
        <v>2665</v>
      </c>
      <c r="Q2955" t="s">
        <v>48</v>
      </c>
      <c r="R2955" t="s">
        <v>74</v>
      </c>
      <c r="S2955" t="s">
        <v>50</v>
      </c>
      <c r="T2955" t="s">
        <v>51</v>
      </c>
      <c r="U2955" t="s">
        <v>52</v>
      </c>
      <c r="V2955">
        <v>1.05</v>
      </c>
      <c r="W2955" s="1">
        <v>750.75000000000011</v>
      </c>
      <c r="X2955">
        <v>1</v>
      </c>
      <c r="Y2955">
        <v>2.58</v>
      </c>
      <c r="Z2955">
        <v>5</v>
      </c>
      <c r="AA2955">
        <v>0.51600000000000001</v>
      </c>
      <c r="AB2955" s="2">
        <v>0</v>
      </c>
      <c r="AC2955" s="1">
        <v>0</v>
      </c>
      <c r="AD2955" s="7">
        <v>43550</v>
      </c>
      <c r="AE2955" s="7">
        <v>43551</v>
      </c>
      <c r="AF2955">
        <v>1</v>
      </c>
      <c r="AG2955" t="s">
        <v>53</v>
      </c>
      <c r="AH2955" s="2">
        <v>0</v>
      </c>
      <c r="AI2955" s="1">
        <v>0</v>
      </c>
      <c r="AJ2955" s="1">
        <v>0</v>
      </c>
      <c r="AK2955" s="60" t="str">
        <f>+IF(Tabla1[[#This Row],[REQUEST_TY]]="SR MANTENIMIENTO CORRECTIVO", "EMERGENCIA", "OTROS")</f>
        <v>EMERGENCIA</v>
      </c>
      <c r="AL2955" s="6" t="str">
        <f>+_xlfn.IFS(Tabla1[[#This Row],[Veces obj]]&lt;=1,"0-1",Tabla1[[#This Row],[Veces obj]]&lt;=2,"1-2",Tabla1[[#This Row],[Veces obj]]&lt;=3,"2-3",TRUE,"&gt;3")</f>
        <v>0-1</v>
      </c>
      <c r="AM2955" s="60" t="str">
        <f>+_xlfn.IFS(MONTH(Tabla1[[#This Row],[MES]])&lt;=3,"Q1",MONTH(Tabla1[[#This Row],[MES]])&lt;=6,"Q2",MONTH(Tabla1[[#This Row],[MES]])&lt;=9,"Q3",TRUE,"Q4")</f>
        <v>Q1</v>
      </c>
      <c r="AN2955" s="15" t="str">
        <f>+IFERROR(VLOOKUP(Tabla1[[#This Row],[CUENTA]],CTAS[],2,0),"OTROS")</f>
        <v>OTROS</v>
      </c>
      <c r="AP2955" s="15" t="str">
        <f>+IFERROR(VLOOKUP(Tabla1[[#This Row],[EMPLEADO]],IS[],3,0),"OTROS")</f>
        <v>OTROS</v>
      </c>
      <c r="AQ2955" s="15" t="str">
        <f>+IFERROR(VLOOKUP(Tabla1[[#This Row],[EMPLEADO]],IS[[NÓMINA]:[INGENIERO]],2,0),"OTROS")</f>
        <v>OTROS</v>
      </c>
    </row>
    <row r="2956" spans="1:43" x14ac:dyDescent="0.25">
      <c r="A2956" t="s">
        <v>7477</v>
      </c>
      <c r="B2956">
        <v>1</v>
      </c>
      <c r="C2956" t="s">
        <v>9164</v>
      </c>
      <c r="D2956" t="s">
        <v>38</v>
      </c>
      <c r="E2956" t="s">
        <v>558</v>
      </c>
      <c r="F2956" t="s">
        <v>9165</v>
      </c>
      <c r="G2956" s="17" t="s">
        <v>9166</v>
      </c>
      <c r="H2956" t="s">
        <v>471</v>
      </c>
      <c r="I2956" t="s">
        <v>43</v>
      </c>
      <c r="J2956" t="s">
        <v>8</v>
      </c>
      <c r="K2956" t="s">
        <v>966</v>
      </c>
      <c r="L2956" t="s">
        <v>5288</v>
      </c>
      <c r="M2956" t="s">
        <v>4271</v>
      </c>
      <c r="N2956">
        <v>0</v>
      </c>
      <c r="O2956" t="s">
        <v>47</v>
      </c>
      <c r="P2956">
        <v>2665</v>
      </c>
      <c r="Q2956" t="s">
        <v>48</v>
      </c>
      <c r="R2956" t="s">
        <v>95</v>
      </c>
      <c r="S2956" t="s">
        <v>64</v>
      </c>
      <c r="T2956" t="s">
        <v>51</v>
      </c>
      <c r="U2956" t="s">
        <v>96</v>
      </c>
      <c r="V2956">
        <v>1.1000000000000001</v>
      </c>
      <c r="W2956" s="1">
        <v>1501.5000000000002</v>
      </c>
      <c r="X2956">
        <v>1</v>
      </c>
      <c r="Y2956">
        <v>0.62</v>
      </c>
      <c r="Z2956">
        <v>5</v>
      </c>
      <c r="AA2956">
        <v>0.124</v>
      </c>
      <c r="AB2956" s="2">
        <v>0</v>
      </c>
      <c r="AC2956" s="1">
        <v>0</v>
      </c>
      <c r="AD2956" s="7">
        <v>43543</v>
      </c>
      <c r="AE2956" s="7">
        <v>43543</v>
      </c>
      <c r="AF2956">
        <v>0</v>
      </c>
      <c r="AG2956" t="s">
        <v>53</v>
      </c>
      <c r="AH2956" s="2">
        <v>0</v>
      </c>
      <c r="AI2956" s="1">
        <v>0</v>
      </c>
      <c r="AJ2956" s="1">
        <v>0</v>
      </c>
      <c r="AK2956" s="60" t="str">
        <f>+IF(Tabla1[[#This Row],[REQUEST_TY]]="SR MANTENIMIENTO CORRECTIVO", "EMERGENCIA", "OTROS")</f>
        <v>EMERGENCIA</v>
      </c>
      <c r="AL2956" s="6" t="str">
        <f>+_xlfn.IFS(Tabla1[[#This Row],[Veces obj]]&lt;=1,"0-1",Tabla1[[#This Row],[Veces obj]]&lt;=2,"1-2",Tabla1[[#This Row],[Veces obj]]&lt;=3,"2-3",TRUE,"&gt;3")</f>
        <v>0-1</v>
      </c>
      <c r="AM2956" s="60" t="str">
        <f>+_xlfn.IFS(MONTH(Tabla1[[#This Row],[MES]])&lt;=3,"Q1",MONTH(Tabla1[[#This Row],[MES]])&lt;=6,"Q2",MONTH(Tabla1[[#This Row],[MES]])&lt;=9,"Q3",TRUE,"Q4")</f>
        <v>Q1</v>
      </c>
      <c r="AN2956" s="15" t="str">
        <f>+IFERROR(VLOOKUP(Tabla1[[#This Row],[CUENTA]],CTAS[],2,0),"OTROS")</f>
        <v>OTROS</v>
      </c>
      <c r="AP2956" s="15" t="str">
        <f>+IFERROR(VLOOKUP(Tabla1[[#This Row],[EMPLEADO]],IS[],3,0),"OTROS")</f>
        <v>OTROS</v>
      </c>
      <c r="AQ2956" s="15" t="str">
        <f>+IFERROR(VLOOKUP(Tabla1[[#This Row],[EMPLEADO]],IS[[NÓMINA]:[INGENIERO]],2,0),"OTROS")</f>
        <v>OTROS</v>
      </c>
    </row>
    <row r="2957" spans="1:43" x14ac:dyDescent="0.25">
      <c r="A2957" t="s">
        <v>7477</v>
      </c>
      <c r="B2957">
        <v>1</v>
      </c>
      <c r="C2957" t="s">
        <v>9167</v>
      </c>
      <c r="D2957" t="s">
        <v>38</v>
      </c>
      <c r="E2957" t="s">
        <v>558</v>
      </c>
      <c r="F2957" t="s">
        <v>9168</v>
      </c>
      <c r="G2957" s="17" t="s">
        <v>5287</v>
      </c>
      <c r="H2957" t="s">
        <v>471</v>
      </c>
      <c r="I2957" t="s">
        <v>43</v>
      </c>
      <c r="J2957" t="s">
        <v>8</v>
      </c>
      <c r="K2957" t="s">
        <v>966</v>
      </c>
      <c r="L2957" t="s">
        <v>5288</v>
      </c>
      <c r="M2957" t="s">
        <v>4271</v>
      </c>
      <c r="N2957">
        <v>0</v>
      </c>
      <c r="O2957" t="s">
        <v>47</v>
      </c>
      <c r="P2957">
        <v>40</v>
      </c>
      <c r="Q2957" t="s">
        <v>82</v>
      </c>
      <c r="R2957" t="s">
        <v>95</v>
      </c>
      <c r="S2957" t="s">
        <v>64</v>
      </c>
      <c r="T2957" t="s">
        <v>51</v>
      </c>
      <c r="U2957" t="s">
        <v>83</v>
      </c>
      <c r="V2957">
        <v>1.05</v>
      </c>
      <c r="W2957" s="1">
        <v>1433.25</v>
      </c>
      <c r="X2957">
        <v>1</v>
      </c>
      <c r="Y2957">
        <v>1.27</v>
      </c>
      <c r="Z2957">
        <v>5</v>
      </c>
      <c r="AA2957">
        <v>0.254</v>
      </c>
      <c r="AB2957" s="2">
        <v>0</v>
      </c>
      <c r="AC2957" s="1">
        <v>0</v>
      </c>
      <c r="AD2957" s="7">
        <v>43545</v>
      </c>
      <c r="AE2957" s="7">
        <v>43545</v>
      </c>
      <c r="AF2957">
        <v>0</v>
      </c>
      <c r="AG2957" t="s">
        <v>53</v>
      </c>
      <c r="AH2957" s="2">
        <v>0</v>
      </c>
      <c r="AI2957" s="1">
        <v>0</v>
      </c>
      <c r="AJ2957" s="1">
        <v>0</v>
      </c>
      <c r="AK2957" s="60" t="str">
        <f>+IF(Tabla1[[#This Row],[REQUEST_TY]]="SR MANTENIMIENTO CORRECTIVO", "EMERGENCIA", "OTROS")</f>
        <v>EMERGENCIA</v>
      </c>
      <c r="AL2957" s="6" t="str">
        <f>+_xlfn.IFS(Tabla1[[#This Row],[Veces obj]]&lt;=1,"0-1",Tabla1[[#This Row],[Veces obj]]&lt;=2,"1-2",Tabla1[[#This Row],[Veces obj]]&lt;=3,"2-3",TRUE,"&gt;3")</f>
        <v>0-1</v>
      </c>
      <c r="AM2957" s="60" t="str">
        <f>+_xlfn.IFS(MONTH(Tabla1[[#This Row],[MES]])&lt;=3,"Q1",MONTH(Tabla1[[#This Row],[MES]])&lt;=6,"Q2",MONTH(Tabla1[[#This Row],[MES]])&lt;=9,"Q3",TRUE,"Q4")</f>
        <v>Q1</v>
      </c>
      <c r="AN2957" s="15" t="str">
        <f>+IFERROR(VLOOKUP(Tabla1[[#This Row],[CUENTA]],CTAS[],2,0),"OTROS")</f>
        <v>OTROS</v>
      </c>
      <c r="AP2957" s="15" t="str">
        <f>+IFERROR(VLOOKUP(Tabla1[[#This Row],[EMPLEADO]],IS[],3,0),"OTROS")</f>
        <v>OTROS</v>
      </c>
      <c r="AQ2957" s="15" t="str">
        <f>+IFERROR(VLOOKUP(Tabla1[[#This Row],[EMPLEADO]],IS[[NÓMINA]:[INGENIERO]],2,0),"OTROS")</f>
        <v>OTROS</v>
      </c>
    </row>
    <row r="2958" spans="1:43" x14ac:dyDescent="0.25">
      <c r="A2958" t="s">
        <v>7477</v>
      </c>
      <c r="B2958">
        <v>1</v>
      </c>
      <c r="C2958" t="s">
        <v>9169</v>
      </c>
      <c r="D2958" t="s">
        <v>38</v>
      </c>
      <c r="E2958" t="s">
        <v>76</v>
      </c>
      <c r="F2958" t="s">
        <v>9170</v>
      </c>
      <c r="G2958" s="17" t="s">
        <v>9171</v>
      </c>
      <c r="H2958" t="s">
        <v>79</v>
      </c>
      <c r="I2958" t="s">
        <v>43</v>
      </c>
      <c r="J2958" t="s">
        <v>8</v>
      </c>
      <c r="K2958" t="s">
        <v>59</v>
      </c>
      <c r="L2958" t="s">
        <v>1149</v>
      </c>
      <c r="M2958" t="s">
        <v>1150</v>
      </c>
      <c r="N2958">
        <v>0</v>
      </c>
      <c r="O2958" t="s">
        <v>47</v>
      </c>
      <c r="P2958">
        <v>116</v>
      </c>
      <c r="Q2958" t="s">
        <v>48</v>
      </c>
      <c r="R2958" t="s">
        <v>63</v>
      </c>
      <c r="S2958" t="s">
        <v>64</v>
      </c>
      <c r="T2958" t="s">
        <v>51</v>
      </c>
      <c r="U2958" t="s">
        <v>96</v>
      </c>
      <c r="V2958">
        <v>1.1000000000000001</v>
      </c>
      <c r="W2958" s="1">
        <v>1501.5000000000002</v>
      </c>
      <c r="X2958">
        <v>1</v>
      </c>
      <c r="Y2958">
        <v>3.38</v>
      </c>
      <c r="Z2958">
        <v>5</v>
      </c>
      <c r="AA2958">
        <v>0.67599999999999993</v>
      </c>
      <c r="AB2958" s="2">
        <v>0</v>
      </c>
      <c r="AC2958" s="1">
        <v>0</v>
      </c>
      <c r="AD2958" s="7">
        <v>43544</v>
      </c>
      <c r="AE2958" s="7">
        <v>43545</v>
      </c>
      <c r="AF2958">
        <v>1</v>
      </c>
      <c r="AG2958" t="s">
        <v>53</v>
      </c>
      <c r="AH2958" s="2">
        <v>0</v>
      </c>
      <c r="AI2958" s="1">
        <v>0</v>
      </c>
      <c r="AJ2958" s="1">
        <v>0</v>
      </c>
      <c r="AK2958" s="60" t="str">
        <f>+IF(Tabla1[[#This Row],[REQUEST_TY]]="SR MANTENIMIENTO CORRECTIVO", "EMERGENCIA", "OTROS")</f>
        <v>EMERGENCIA</v>
      </c>
      <c r="AL2958" s="6" t="str">
        <f>+_xlfn.IFS(Tabla1[[#This Row],[Veces obj]]&lt;=1,"0-1",Tabla1[[#This Row],[Veces obj]]&lt;=2,"1-2",Tabla1[[#This Row],[Veces obj]]&lt;=3,"2-3",TRUE,"&gt;3")</f>
        <v>0-1</v>
      </c>
      <c r="AM2958" s="60" t="str">
        <f>+_xlfn.IFS(MONTH(Tabla1[[#This Row],[MES]])&lt;=3,"Q1",MONTH(Tabla1[[#This Row],[MES]])&lt;=6,"Q2",MONTH(Tabla1[[#This Row],[MES]])&lt;=9,"Q3",TRUE,"Q4")</f>
        <v>Q1</v>
      </c>
      <c r="AN2958" s="15" t="str">
        <f>+IFERROR(VLOOKUP(Tabla1[[#This Row],[CUENTA]],CTAS[],2,0),"OTROS")</f>
        <v>OTROS</v>
      </c>
      <c r="AP2958" s="15" t="str">
        <f>+IFERROR(VLOOKUP(Tabla1[[#This Row],[EMPLEADO]],IS[],3,0),"OTROS")</f>
        <v>OTROS</v>
      </c>
      <c r="AQ2958" s="15" t="str">
        <f>+IFERROR(VLOOKUP(Tabla1[[#This Row],[EMPLEADO]],IS[[NÓMINA]:[INGENIERO]],2,0),"OTROS")</f>
        <v>OTROS</v>
      </c>
    </row>
    <row r="2959" spans="1:43" x14ac:dyDescent="0.25">
      <c r="A2959" t="s">
        <v>7477</v>
      </c>
      <c r="B2959">
        <v>1</v>
      </c>
      <c r="C2959" t="s">
        <v>9172</v>
      </c>
      <c r="D2959" t="s">
        <v>38</v>
      </c>
      <c r="E2959" t="s">
        <v>6590</v>
      </c>
      <c r="F2959" t="s">
        <v>9173</v>
      </c>
      <c r="G2959" s="17" t="s">
        <v>6592</v>
      </c>
      <c r="H2959" t="s">
        <v>220</v>
      </c>
      <c r="I2959" t="s">
        <v>43</v>
      </c>
      <c r="J2959" t="s">
        <v>8</v>
      </c>
      <c r="K2959" t="s">
        <v>199</v>
      </c>
      <c r="L2959" t="s">
        <v>6593</v>
      </c>
      <c r="M2959" t="s">
        <v>736</v>
      </c>
      <c r="N2959">
        <v>0</v>
      </c>
      <c r="O2959" t="s">
        <v>47</v>
      </c>
      <c r="P2959">
        <v>19</v>
      </c>
      <c r="Q2959" t="s">
        <v>62</v>
      </c>
      <c r="R2959" t="s">
        <v>63</v>
      </c>
      <c r="S2959" t="s">
        <v>64</v>
      </c>
      <c r="T2959" t="s">
        <v>51</v>
      </c>
      <c r="U2959" t="s">
        <v>65</v>
      </c>
      <c r="V2959">
        <v>0.8</v>
      </c>
      <c r="W2959" s="1">
        <v>1092</v>
      </c>
      <c r="X2959">
        <v>1</v>
      </c>
      <c r="Y2959">
        <v>2.84</v>
      </c>
      <c r="Z2959">
        <v>5</v>
      </c>
      <c r="AA2959">
        <v>0.56799999999999995</v>
      </c>
      <c r="AB2959" s="2">
        <v>0</v>
      </c>
      <c r="AC2959" s="1">
        <v>0</v>
      </c>
      <c r="AD2959" s="7">
        <v>43552</v>
      </c>
      <c r="AE2959" s="7">
        <v>43552</v>
      </c>
      <c r="AF2959">
        <v>0</v>
      </c>
      <c r="AG2959" t="s">
        <v>53</v>
      </c>
      <c r="AH2959" s="2">
        <v>0</v>
      </c>
      <c r="AI2959" s="1">
        <v>0</v>
      </c>
      <c r="AJ2959" s="1">
        <v>0</v>
      </c>
      <c r="AK2959" s="60" t="str">
        <f>+IF(Tabla1[[#This Row],[REQUEST_TY]]="SR MANTENIMIENTO CORRECTIVO", "EMERGENCIA", "OTROS")</f>
        <v>EMERGENCIA</v>
      </c>
      <c r="AL2959" s="6" t="str">
        <f>+_xlfn.IFS(Tabla1[[#This Row],[Veces obj]]&lt;=1,"0-1",Tabla1[[#This Row],[Veces obj]]&lt;=2,"1-2",Tabla1[[#This Row],[Veces obj]]&lt;=3,"2-3",TRUE,"&gt;3")</f>
        <v>0-1</v>
      </c>
      <c r="AM2959" s="60" t="str">
        <f>+_xlfn.IFS(MONTH(Tabla1[[#This Row],[MES]])&lt;=3,"Q1",MONTH(Tabla1[[#This Row],[MES]])&lt;=6,"Q2",MONTH(Tabla1[[#This Row],[MES]])&lt;=9,"Q3",TRUE,"Q4")</f>
        <v>Q1</v>
      </c>
      <c r="AN2959" s="15" t="str">
        <f>+IFERROR(VLOOKUP(Tabla1[[#This Row],[CUENTA]],CTAS[],2,0),"OTROS")</f>
        <v>OTROS</v>
      </c>
      <c r="AP2959" s="15" t="str">
        <f>+IFERROR(VLOOKUP(Tabla1[[#This Row],[EMPLEADO]],IS[],3,0),"OTROS")</f>
        <v>OTROS</v>
      </c>
      <c r="AQ2959" s="15" t="str">
        <f>+IFERROR(VLOOKUP(Tabla1[[#This Row],[EMPLEADO]],IS[[NÓMINA]:[INGENIERO]],2,0),"OTROS")</f>
        <v>OTROS</v>
      </c>
    </row>
    <row r="2960" spans="1:43" x14ac:dyDescent="0.25">
      <c r="A2960" t="s">
        <v>7477</v>
      </c>
      <c r="B2960">
        <v>1</v>
      </c>
      <c r="C2960" t="s">
        <v>9174</v>
      </c>
      <c r="D2960" t="s">
        <v>38</v>
      </c>
      <c r="E2960" t="s">
        <v>8037</v>
      </c>
      <c r="F2960" t="s">
        <v>9175</v>
      </c>
      <c r="G2960" s="17" t="s">
        <v>8039</v>
      </c>
      <c r="H2960" t="s">
        <v>163</v>
      </c>
      <c r="I2960" t="s">
        <v>43</v>
      </c>
      <c r="J2960" t="s">
        <v>8</v>
      </c>
      <c r="K2960" t="s">
        <v>8040</v>
      </c>
      <c r="L2960" t="s">
        <v>8041</v>
      </c>
      <c r="M2960" t="s">
        <v>119</v>
      </c>
      <c r="N2960">
        <v>0</v>
      </c>
      <c r="O2960" t="s">
        <v>47</v>
      </c>
      <c r="P2960">
        <v>8</v>
      </c>
      <c r="Q2960" t="s">
        <v>194</v>
      </c>
      <c r="R2960" t="s">
        <v>242</v>
      </c>
      <c r="S2960" t="s">
        <v>64</v>
      </c>
      <c r="T2960" t="s">
        <v>51</v>
      </c>
      <c r="U2960" t="s">
        <v>195</v>
      </c>
      <c r="V2960">
        <v>0.6</v>
      </c>
      <c r="W2960" s="1">
        <v>819</v>
      </c>
      <c r="X2960">
        <v>1</v>
      </c>
      <c r="Y2960">
        <v>2.61</v>
      </c>
      <c r="Z2960">
        <v>5</v>
      </c>
      <c r="AA2960">
        <v>0.52200000000000002</v>
      </c>
      <c r="AB2960" s="2">
        <v>0</v>
      </c>
      <c r="AC2960" s="1">
        <v>0</v>
      </c>
      <c r="AD2960" s="7">
        <v>43543</v>
      </c>
      <c r="AE2960" s="7">
        <v>43544</v>
      </c>
      <c r="AF2960">
        <v>1</v>
      </c>
      <c r="AG2960" t="s">
        <v>53</v>
      </c>
      <c r="AH2960" s="2">
        <v>0</v>
      </c>
      <c r="AI2960" s="1">
        <v>0</v>
      </c>
      <c r="AJ2960" s="1">
        <v>0</v>
      </c>
      <c r="AK2960" s="60" t="str">
        <f>+IF(Tabla1[[#This Row],[REQUEST_TY]]="SR MANTENIMIENTO CORRECTIVO", "EMERGENCIA", "OTROS")</f>
        <v>EMERGENCIA</v>
      </c>
      <c r="AL2960" s="6" t="str">
        <f>+_xlfn.IFS(Tabla1[[#This Row],[Veces obj]]&lt;=1,"0-1",Tabla1[[#This Row],[Veces obj]]&lt;=2,"1-2",Tabla1[[#This Row],[Veces obj]]&lt;=3,"2-3",TRUE,"&gt;3")</f>
        <v>0-1</v>
      </c>
      <c r="AM2960" s="60" t="str">
        <f>+_xlfn.IFS(MONTH(Tabla1[[#This Row],[MES]])&lt;=3,"Q1",MONTH(Tabla1[[#This Row],[MES]])&lt;=6,"Q2",MONTH(Tabla1[[#This Row],[MES]])&lt;=9,"Q3",TRUE,"Q4")</f>
        <v>Q1</v>
      </c>
      <c r="AN2960" s="15" t="str">
        <f>+IFERROR(VLOOKUP(Tabla1[[#This Row],[CUENTA]],CTAS[],2,0),"OTROS")</f>
        <v>OTROS</v>
      </c>
      <c r="AP2960" s="15" t="str">
        <f>+IFERROR(VLOOKUP(Tabla1[[#This Row],[EMPLEADO]],IS[],3,0),"OTROS")</f>
        <v>CHIHUAHUA</v>
      </c>
      <c r="AQ2960" s="15" t="str">
        <f>+IFERROR(VLOOKUP(Tabla1[[#This Row],[EMPLEADO]],IS[[NÓMINA]:[INGENIERO]],2,0),"OTROS")</f>
        <v>LUIS EDUARDO MUÑOZ</v>
      </c>
    </row>
    <row r="2961" spans="1:43" x14ac:dyDescent="0.25">
      <c r="A2961" t="s">
        <v>7477</v>
      </c>
      <c r="B2961">
        <v>1</v>
      </c>
      <c r="C2961" t="s">
        <v>9176</v>
      </c>
      <c r="D2961" t="s">
        <v>38</v>
      </c>
      <c r="E2961" t="s">
        <v>226</v>
      </c>
      <c r="F2961" t="s">
        <v>9177</v>
      </c>
      <c r="G2961" s="17" t="s">
        <v>9178</v>
      </c>
      <c r="H2961" t="s">
        <v>163</v>
      </c>
      <c r="I2961" t="s">
        <v>43</v>
      </c>
      <c r="J2961" t="s">
        <v>8</v>
      </c>
      <c r="K2961" t="s">
        <v>151</v>
      </c>
      <c r="L2961" t="s">
        <v>164</v>
      </c>
      <c r="M2961" t="s">
        <v>165</v>
      </c>
      <c r="N2961">
        <v>0</v>
      </c>
      <c r="O2961" t="s">
        <v>47</v>
      </c>
      <c r="P2961">
        <v>378</v>
      </c>
      <c r="Q2961" t="s">
        <v>48</v>
      </c>
      <c r="R2961" t="s">
        <v>153</v>
      </c>
      <c r="S2961" t="s">
        <v>50</v>
      </c>
      <c r="T2961" t="s">
        <v>51</v>
      </c>
      <c r="U2961" t="s">
        <v>52</v>
      </c>
      <c r="V2961">
        <v>1.05</v>
      </c>
      <c r="W2961" s="1">
        <v>750.75000000000011</v>
      </c>
      <c r="X2961">
        <v>1</v>
      </c>
      <c r="Y2961">
        <v>0</v>
      </c>
      <c r="Z2961">
        <v>5</v>
      </c>
      <c r="AA2961">
        <v>0</v>
      </c>
      <c r="AB2961" s="2">
        <v>0</v>
      </c>
      <c r="AC2961" s="1">
        <v>0</v>
      </c>
      <c r="AD2961" s="7">
        <v>43544</v>
      </c>
      <c r="AE2961" s="7">
        <v>43545</v>
      </c>
      <c r="AF2961">
        <v>1</v>
      </c>
      <c r="AG2961" t="s">
        <v>53</v>
      </c>
      <c r="AH2961" s="2">
        <v>0</v>
      </c>
      <c r="AI2961" s="1">
        <v>0</v>
      </c>
      <c r="AJ2961" s="1">
        <v>0</v>
      </c>
      <c r="AK2961" s="60" t="str">
        <f>+IF(Tabla1[[#This Row],[REQUEST_TY]]="SR MANTENIMIENTO CORRECTIVO", "EMERGENCIA", "OTROS")</f>
        <v>EMERGENCIA</v>
      </c>
      <c r="AL2961" s="6" t="str">
        <f>+_xlfn.IFS(Tabla1[[#This Row],[Veces obj]]&lt;=1,"0-1",Tabla1[[#This Row],[Veces obj]]&lt;=2,"1-2",Tabla1[[#This Row],[Veces obj]]&lt;=3,"2-3",TRUE,"&gt;3")</f>
        <v>0-1</v>
      </c>
      <c r="AM2961" s="60" t="str">
        <f>+_xlfn.IFS(MONTH(Tabla1[[#This Row],[MES]])&lt;=3,"Q1",MONTH(Tabla1[[#This Row],[MES]])&lt;=6,"Q2",MONTH(Tabla1[[#This Row],[MES]])&lt;=9,"Q3",TRUE,"Q4")</f>
        <v>Q1</v>
      </c>
      <c r="AN2961" s="15" t="str">
        <f>+IFERROR(VLOOKUP(Tabla1[[#This Row],[CUENTA]],CTAS[],2,0),"OTROS")</f>
        <v>HONEYWELL</v>
      </c>
      <c r="AP2961" s="15" t="str">
        <f>+IFERROR(VLOOKUP(Tabla1[[#This Row],[EMPLEADO]],IS[],3,0),"OTROS")</f>
        <v>CHIHUAHUA</v>
      </c>
      <c r="AQ2961" s="15" t="str">
        <f>+IFERROR(VLOOKUP(Tabla1[[#This Row],[EMPLEADO]],IS[[NÓMINA]:[INGENIERO]],2,0),"OTROS")</f>
        <v>LUIS EDUARDO MUÑOZ</v>
      </c>
    </row>
    <row r="2962" spans="1:43" x14ac:dyDescent="0.25">
      <c r="A2962" t="s">
        <v>7477</v>
      </c>
      <c r="B2962">
        <v>1</v>
      </c>
      <c r="C2962" t="s">
        <v>9179</v>
      </c>
      <c r="D2962" t="s">
        <v>38</v>
      </c>
      <c r="E2962" t="s">
        <v>147</v>
      </c>
      <c r="F2962" t="s">
        <v>9180</v>
      </c>
      <c r="G2962" s="17" t="s">
        <v>9181</v>
      </c>
      <c r="H2962" t="s">
        <v>150</v>
      </c>
      <c r="I2962" t="s">
        <v>43</v>
      </c>
      <c r="J2962" t="s">
        <v>8</v>
      </c>
      <c r="K2962" t="s">
        <v>151</v>
      </c>
      <c r="L2962" t="s">
        <v>185</v>
      </c>
      <c r="M2962" t="s">
        <v>73</v>
      </c>
      <c r="N2962">
        <v>0</v>
      </c>
      <c r="O2962" t="s">
        <v>47</v>
      </c>
      <c r="P2962">
        <v>544</v>
      </c>
      <c r="Q2962" t="s">
        <v>48</v>
      </c>
      <c r="R2962" t="s">
        <v>153</v>
      </c>
      <c r="S2962" t="s">
        <v>50</v>
      </c>
      <c r="T2962" t="s">
        <v>51</v>
      </c>
      <c r="U2962" t="s">
        <v>52</v>
      </c>
      <c r="V2962">
        <v>1.05</v>
      </c>
      <c r="W2962" s="1">
        <v>750.75000000000011</v>
      </c>
      <c r="X2962">
        <v>1</v>
      </c>
      <c r="Y2962">
        <v>0.65</v>
      </c>
      <c r="Z2962">
        <v>5</v>
      </c>
      <c r="AA2962">
        <v>0.13</v>
      </c>
      <c r="AB2962" s="2">
        <v>0</v>
      </c>
      <c r="AC2962" s="1">
        <v>0</v>
      </c>
      <c r="AD2962" s="7">
        <v>43544</v>
      </c>
      <c r="AE2962" s="7">
        <v>43544</v>
      </c>
      <c r="AF2962">
        <v>0</v>
      </c>
      <c r="AG2962" t="s">
        <v>53</v>
      </c>
      <c r="AH2962" s="2">
        <v>0</v>
      </c>
      <c r="AI2962" s="1">
        <v>0</v>
      </c>
      <c r="AJ2962" s="1">
        <v>0</v>
      </c>
      <c r="AK2962" s="60" t="str">
        <f>+IF(Tabla1[[#This Row],[REQUEST_TY]]="SR MANTENIMIENTO CORRECTIVO", "EMERGENCIA", "OTROS")</f>
        <v>EMERGENCIA</v>
      </c>
      <c r="AL2962" s="6" t="str">
        <f>+_xlfn.IFS(Tabla1[[#This Row],[Veces obj]]&lt;=1,"0-1",Tabla1[[#This Row],[Veces obj]]&lt;=2,"1-2",Tabla1[[#This Row],[Veces obj]]&lt;=3,"2-3",TRUE,"&gt;3")</f>
        <v>0-1</v>
      </c>
      <c r="AM2962" s="60" t="str">
        <f>+_xlfn.IFS(MONTH(Tabla1[[#This Row],[MES]])&lt;=3,"Q1",MONTH(Tabla1[[#This Row],[MES]])&lt;=6,"Q2",MONTH(Tabla1[[#This Row],[MES]])&lt;=9,"Q3",TRUE,"Q4")</f>
        <v>Q1</v>
      </c>
      <c r="AN2962" s="15" t="str">
        <f>+IFERROR(VLOOKUP(Tabla1[[#This Row],[CUENTA]],CTAS[],2,0),"OTROS")</f>
        <v>HONEYWELL</v>
      </c>
      <c r="AP2962" s="15" t="str">
        <f>+IFERROR(VLOOKUP(Tabla1[[#This Row],[EMPLEADO]],IS[],3,0),"OTROS")</f>
        <v>JUAREZ</v>
      </c>
      <c r="AQ2962" s="15" t="str">
        <f>+IFERROR(VLOOKUP(Tabla1[[#This Row],[EMPLEADO]],IS[[NÓMINA]:[INGENIERO]],2,0),"OTROS")</f>
        <v>CARLOS MONTOYA</v>
      </c>
    </row>
    <row r="2963" spans="1:43" x14ac:dyDescent="0.25">
      <c r="A2963" t="s">
        <v>7477</v>
      </c>
      <c r="B2963">
        <v>1</v>
      </c>
      <c r="C2963" t="s">
        <v>9182</v>
      </c>
      <c r="D2963" t="s">
        <v>3346</v>
      </c>
      <c r="E2963" t="s">
        <v>320</v>
      </c>
      <c r="F2963" t="s">
        <v>9183</v>
      </c>
      <c r="G2963" s="17" t="s">
        <v>9184</v>
      </c>
      <c r="H2963" t="s">
        <v>8227</v>
      </c>
      <c r="I2963" t="s">
        <v>43</v>
      </c>
      <c r="J2963" t="s">
        <v>8</v>
      </c>
      <c r="K2963" t="s">
        <v>528</v>
      </c>
      <c r="L2963" t="s">
        <v>8228</v>
      </c>
      <c r="M2963" t="s">
        <v>8229</v>
      </c>
      <c r="N2963">
        <v>1</v>
      </c>
      <c r="O2963" t="s">
        <v>47</v>
      </c>
      <c r="P2963" t="s">
        <v>822</v>
      </c>
      <c r="Q2963" t="s">
        <v>48</v>
      </c>
      <c r="R2963" t="s">
        <v>49</v>
      </c>
      <c r="S2963" t="s">
        <v>50</v>
      </c>
      <c r="T2963" t="s">
        <v>208</v>
      </c>
      <c r="U2963" t="s">
        <v>52</v>
      </c>
      <c r="V2963">
        <v>1</v>
      </c>
      <c r="W2963" s="1">
        <v>0</v>
      </c>
      <c r="X2963">
        <v>0</v>
      </c>
      <c r="Y2963">
        <v>9</v>
      </c>
      <c r="Z2963">
        <v>9</v>
      </c>
      <c r="AA2963">
        <v>1</v>
      </c>
      <c r="AB2963" s="2">
        <v>0</v>
      </c>
      <c r="AC2963" s="1">
        <v>0</v>
      </c>
      <c r="AD2963" s="7">
        <v>43543</v>
      </c>
      <c r="AE2963" s="7">
        <v>43544</v>
      </c>
      <c r="AF2963">
        <v>1</v>
      </c>
      <c r="AG2963" t="s">
        <v>53</v>
      </c>
      <c r="AH2963" s="2">
        <v>0</v>
      </c>
      <c r="AI2963" s="1">
        <v>0</v>
      </c>
      <c r="AJ2963" s="1">
        <v>0</v>
      </c>
      <c r="AK2963" s="60" t="str">
        <f>+IF(Tabla1[[#This Row],[REQUEST_TY]]="SR MANTENIMIENTO CORRECTIVO", "EMERGENCIA", "OTROS")</f>
        <v>OTROS</v>
      </c>
      <c r="AL2963" s="6" t="str">
        <f>+_xlfn.IFS(Tabla1[[#This Row],[Veces obj]]&lt;=1,"0-1",Tabla1[[#This Row],[Veces obj]]&lt;=2,"1-2",Tabla1[[#This Row],[Veces obj]]&lt;=3,"2-3",TRUE,"&gt;3")</f>
        <v>0-1</v>
      </c>
      <c r="AM2963" s="60" t="str">
        <f>+_xlfn.IFS(MONTH(Tabla1[[#This Row],[MES]])&lt;=3,"Q1",MONTH(Tabla1[[#This Row],[MES]])&lt;=6,"Q2",MONTH(Tabla1[[#This Row],[MES]])&lt;=9,"Q3",TRUE,"Q4")</f>
        <v>Q1</v>
      </c>
      <c r="AN2963" s="15" t="str">
        <f>+IFERROR(VLOOKUP(Tabla1[[#This Row],[CUENTA]],CTAS[],2,0),"OTROS")</f>
        <v>OTROS</v>
      </c>
      <c r="AP2963" s="15" t="str">
        <f>+IFERROR(VLOOKUP(Tabla1[[#This Row],[EMPLEADO]],IS[],3,0),"OTROS")</f>
        <v>OTROS</v>
      </c>
      <c r="AQ2963" s="15" t="str">
        <f>+IFERROR(VLOOKUP(Tabla1[[#This Row],[EMPLEADO]],IS[[NÓMINA]:[INGENIERO]],2,0),"OTROS")</f>
        <v>OTROS</v>
      </c>
    </row>
    <row r="2964" spans="1:43" x14ac:dyDescent="0.25">
      <c r="A2964" t="s">
        <v>7477</v>
      </c>
      <c r="B2964">
        <v>1</v>
      </c>
      <c r="C2964" t="s">
        <v>9185</v>
      </c>
      <c r="D2964" t="s">
        <v>38</v>
      </c>
      <c r="E2964" t="s">
        <v>258</v>
      </c>
      <c r="F2964" t="s">
        <v>9186</v>
      </c>
      <c r="G2964" s="17" t="s">
        <v>5643</v>
      </c>
      <c r="H2964" t="s">
        <v>453</v>
      </c>
      <c r="I2964" t="s">
        <v>43</v>
      </c>
      <c r="J2964" t="s">
        <v>8</v>
      </c>
      <c r="K2964" t="s">
        <v>59</v>
      </c>
      <c r="L2964" t="s">
        <v>5644</v>
      </c>
      <c r="M2964" t="s">
        <v>1198</v>
      </c>
      <c r="N2964">
        <v>0</v>
      </c>
      <c r="O2964" t="s">
        <v>47</v>
      </c>
      <c r="P2964">
        <v>36</v>
      </c>
      <c r="Q2964" t="s">
        <v>82</v>
      </c>
      <c r="R2964" t="s">
        <v>138</v>
      </c>
      <c r="S2964" t="s">
        <v>139</v>
      </c>
      <c r="T2964" t="s">
        <v>51</v>
      </c>
      <c r="U2964" t="s">
        <v>140</v>
      </c>
      <c r="V2964">
        <v>1.1000000000000001</v>
      </c>
      <c r="W2964" s="1">
        <v>1730.3000000000004</v>
      </c>
      <c r="X2964">
        <v>1</v>
      </c>
      <c r="Y2964">
        <v>3.05</v>
      </c>
      <c r="Z2964">
        <v>4</v>
      </c>
      <c r="AA2964">
        <v>0.76249999999999996</v>
      </c>
      <c r="AB2964" s="2">
        <v>0</v>
      </c>
      <c r="AC2964" s="1">
        <v>0</v>
      </c>
      <c r="AD2964" s="7">
        <v>43544</v>
      </c>
      <c r="AE2964" s="7">
        <v>43544</v>
      </c>
      <c r="AF2964">
        <v>0</v>
      </c>
      <c r="AG2964" t="s">
        <v>53</v>
      </c>
      <c r="AH2964" s="2">
        <v>0</v>
      </c>
      <c r="AI2964" s="1">
        <v>0</v>
      </c>
      <c r="AJ2964" s="1">
        <v>0</v>
      </c>
      <c r="AK2964" s="60" t="str">
        <f>+IF(Tabla1[[#This Row],[REQUEST_TY]]="SR MANTENIMIENTO CORRECTIVO", "EMERGENCIA", "OTROS")</f>
        <v>EMERGENCIA</v>
      </c>
      <c r="AL2964" s="6" t="str">
        <f>+_xlfn.IFS(Tabla1[[#This Row],[Veces obj]]&lt;=1,"0-1",Tabla1[[#This Row],[Veces obj]]&lt;=2,"1-2",Tabla1[[#This Row],[Veces obj]]&lt;=3,"2-3",TRUE,"&gt;3")</f>
        <v>0-1</v>
      </c>
      <c r="AM2964" s="60" t="str">
        <f>+_xlfn.IFS(MONTH(Tabla1[[#This Row],[MES]])&lt;=3,"Q1",MONTH(Tabla1[[#This Row],[MES]])&lt;=6,"Q2",MONTH(Tabla1[[#This Row],[MES]])&lt;=9,"Q3",TRUE,"Q4")</f>
        <v>Q1</v>
      </c>
      <c r="AN2964" s="15" t="str">
        <f>+IFERROR(VLOOKUP(Tabla1[[#This Row],[CUENTA]],CTAS[],2,0),"OTROS")</f>
        <v>OTROS</v>
      </c>
      <c r="AP2964" s="15" t="str">
        <f>+IFERROR(VLOOKUP(Tabla1[[#This Row],[EMPLEADO]],IS[],3,0),"OTROS")</f>
        <v>OTROS</v>
      </c>
      <c r="AQ2964" s="15" t="str">
        <f>+IFERROR(VLOOKUP(Tabla1[[#This Row],[EMPLEADO]],IS[[NÓMINA]:[INGENIERO]],2,0),"OTROS")</f>
        <v>OTROS</v>
      </c>
    </row>
    <row r="2965" spans="1:43" x14ac:dyDescent="0.25">
      <c r="A2965" t="s">
        <v>7477</v>
      </c>
      <c r="B2965">
        <v>1</v>
      </c>
      <c r="C2965" t="s">
        <v>9187</v>
      </c>
      <c r="D2965" t="s">
        <v>4762</v>
      </c>
      <c r="E2965" t="s">
        <v>6453</v>
      </c>
      <c r="F2965" t="s">
        <v>9188</v>
      </c>
      <c r="G2965" s="17" t="s">
        <v>8937</v>
      </c>
      <c r="H2965" t="s">
        <v>1063</v>
      </c>
      <c r="I2965" t="s">
        <v>43</v>
      </c>
      <c r="J2965" t="s">
        <v>8</v>
      </c>
      <c r="K2965" t="s">
        <v>2028</v>
      </c>
      <c r="L2965" t="s">
        <v>2230</v>
      </c>
      <c r="M2965" t="s">
        <v>959</v>
      </c>
      <c r="N2965">
        <v>0</v>
      </c>
      <c r="O2965" t="s">
        <v>47</v>
      </c>
      <c r="P2965" t="s">
        <v>822</v>
      </c>
      <c r="Q2965" t="s">
        <v>48</v>
      </c>
      <c r="R2965" t="s">
        <v>242</v>
      </c>
      <c r="S2965" t="s">
        <v>64</v>
      </c>
      <c r="T2965" t="s">
        <v>51</v>
      </c>
      <c r="U2965" t="s">
        <v>96</v>
      </c>
      <c r="V2965">
        <v>1</v>
      </c>
      <c r="W2965" s="1">
        <v>1365</v>
      </c>
      <c r="X2965">
        <v>0</v>
      </c>
      <c r="Y2965">
        <v>5</v>
      </c>
      <c r="Z2965">
        <v>5</v>
      </c>
      <c r="AA2965">
        <v>1</v>
      </c>
      <c r="AB2965" s="2">
        <v>0</v>
      </c>
      <c r="AC2965" s="1">
        <v>0</v>
      </c>
      <c r="AD2965" s="7">
        <v>43543</v>
      </c>
      <c r="AE2965" s="7">
        <v>43546</v>
      </c>
      <c r="AF2965">
        <v>3</v>
      </c>
      <c r="AG2965" t="s">
        <v>1680</v>
      </c>
      <c r="AH2965" s="2">
        <v>0</v>
      </c>
      <c r="AI2965" s="1">
        <v>0</v>
      </c>
      <c r="AJ2965" s="1">
        <v>0</v>
      </c>
      <c r="AK2965" s="60" t="str">
        <f>+IF(Tabla1[[#This Row],[REQUEST_TY]]="SR MANTENIMIENTO CORRECTIVO", "EMERGENCIA", "OTROS")</f>
        <v>OTROS</v>
      </c>
      <c r="AL2965" s="6" t="str">
        <f>+_xlfn.IFS(Tabla1[[#This Row],[Veces obj]]&lt;=1,"0-1",Tabla1[[#This Row],[Veces obj]]&lt;=2,"1-2",Tabla1[[#This Row],[Veces obj]]&lt;=3,"2-3",TRUE,"&gt;3")</f>
        <v>0-1</v>
      </c>
      <c r="AM2965" s="60" t="str">
        <f>+_xlfn.IFS(MONTH(Tabla1[[#This Row],[MES]])&lt;=3,"Q1",MONTH(Tabla1[[#This Row],[MES]])&lt;=6,"Q2",MONTH(Tabla1[[#This Row],[MES]])&lt;=9,"Q3",TRUE,"Q4")</f>
        <v>Q1</v>
      </c>
      <c r="AN2965" s="15" t="str">
        <f>+IFERROR(VLOOKUP(Tabla1[[#This Row],[CUENTA]],CTAS[],2,0),"OTROS")</f>
        <v>OTROS</v>
      </c>
      <c r="AP2965" s="15" t="str">
        <f>+IFERROR(VLOOKUP(Tabla1[[#This Row],[EMPLEADO]],IS[],3,0),"OTROS")</f>
        <v>OTROS</v>
      </c>
      <c r="AQ2965" s="15" t="str">
        <f>+IFERROR(VLOOKUP(Tabla1[[#This Row],[EMPLEADO]],IS[[NÓMINA]:[INGENIERO]],2,0),"OTROS")</f>
        <v>OTROS</v>
      </c>
    </row>
    <row r="2966" spans="1:43" x14ac:dyDescent="0.25">
      <c r="A2966" t="s">
        <v>7477</v>
      </c>
      <c r="B2966">
        <v>1</v>
      </c>
      <c r="C2966" t="s">
        <v>9189</v>
      </c>
      <c r="D2966" t="s">
        <v>4762</v>
      </c>
      <c r="E2966" t="s">
        <v>294</v>
      </c>
      <c r="F2966" t="s">
        <v>9190</v>
      </c>
      <c r="G2966" s="17" t="s">
        <v>2229</v>
      </c>
      <c r="H2966" t="s">
        <v>1063</v>
      </c>
      <c r="I2966" t="s">
        <v>43</v>
      </c>
      <c r="J2966" t="s">
        <v>8</v>
      </c>
      <c r="K2966" t="s">
        <v>2028</v>
      </c>
      <c r="L2966" t="s">
        <v>2230</v>
      </c>
      <c r="M2966" t="s">
        <v>959</v>
      </c>
      <c r="N2966">
        <v>0</v>
      </c>
      <c r="O2966" t="s">
        <v>47</v>
      </c>
      <c r="P2966" t="s">
        <v>822</v>
      </c>
      <c r="Q2966" t="s">
        <v>48</v>
      </c>
      <c r="R2966" t="s">
        <v>95</v>
      </c>
      <c r="S2966" t="s">
        <v>64</v>
      </c>
      <c r="T2966" t="s">
        <v>51</v>
      </c>
      <c r="U2966" t="s">
        <v>96</v>
      </c>
      <c r="V2966">
        <v>1</v>
      </c>
      <c r="W2966" s="1">
        <v>1365</v>
      </c>
      <c r="X2966">
        <v>0</v>
      </c>
      <c r="Y2966">
        <v>5</v>
      </c>
      <c r="Z2966">
        <v>5</v>
      </c>
      <c r="AA2966">
        <v>1</v>
      </c>
      <c r="AB2966" s="2">
        <v>0</v>
      </c>
      <c r="AC2966" s="1">
        <v>0</v>
      </c>
      <c r="AD2966" s="7">
        <v>43543</v>
      </c>
      <c r="AE2966" s="7">
        <v>43546</v>
      </c>
      <c r="AF2966">
        <v>3</v>
      </c>
      <c r="AG2966" t="s">
        <v>1680</v>
      </c>
      <c r="AH2966" s="2">
        <v>0</v>
      </c>
      <c r="AI2966" s="1">
        <v>0</v>
      </c>
      <c r="AJ2966" s="1">
        <v>0</v>
      </c>
      <c r="AK2966" s="60" t="str">
        <f>+IF(Tabla1[[#This Row],[REQUEST_TY]]="SR MANTENIMIENTO CORRECTIVO", "EMERGENCIA", "OTROS")</f>
        <v>OTROS</v>
      </c>
      <c r="AL2966" s="6" t="str">
        <f>+_xlfn.IFS(Tabla1[[#This Row],[Veces obj]]&lt;=1,"0-1",Tabla1[[#This Row],[Veces obj]]&lt;=2,"1-2",Tabla1[[#This Row],[Veces obj]]&lt;=3,"2-3",TRUE,"&gt;3")</f>
        <v>0-1</v>
      </c>
      <c r="AM2966" s="60" t="str">
        <f>+_xlfn.IFS(MONTH(Tabla1[[#This Row],[MES]])&lt;=3,"Q1",MONTH(Tabla1[[#This Row],[MES]])&lt;=6,"Q2",MONTH(Tabla1[[#This Row],[MES]])&lt;=9,"Q3",TRUE,"Q4")</f>
        <v>Q1</v>
      </c>
      <c r="AN2966" s="15" t="str">
        <f>+IFERROR(VLOOKUP(Tabla1[[#This Row],[CUENTA]],CTAS[],2,0),"OTROS")</f>
        <v>OTROS</v>
      </c>
      <c r="AP2966" s="15" t="str">
        <f>+IFERROR(VLOOKUP(Tabla1[[#This Row],[EMPLEADO]],IS[],3,0),"OTROS")</f>
        <v>OTROS</v>
      </c>
      <c r="AQ2966" s="15" t="str">
        <f>+IFERROR(VLOOKUP(Tabla1[[#This Row],[EMPLEADO]],IS[[NÓMINA]:[INGENIERO]],2,0),"OTROS")</f>
        <v>OTROS</v>
      </c>
    </row>
    <row r="2967" spans="1:43" x14ac:dyDescent="0.25">
      <c r="A2967" t="s">
        <v>7477</v>
      </c>
      <c r="B2967">
        <v>1</v>
      </c>
      <c r="C2967" t="s">
        <v>9191</v>
      </c>
      <c r="D2967" t="s">
        <v>38</v>
      </c>
      <c r="E2967" t="s">
        <v>558</v>
      </c>
      <c r="F2967" t="s">
        <v>9192</v>
      </c>
      <c r="G2967" s="17" t="s">
        <v>3465</v>
      </c>
      <c r="H2967" t="s">
        <v>246</v>
      </c>
      <c r="I2967" t="s">
        <v>43</v>
      </c>
      <c r="J2967" t="s">
        <v>8</v>
      </c>
      <c r="K2967" t="s">
        <v>798</v>
      </c>
      <c r="L2967" t="s">
        <v>1509</v>
      </c>
      <c r="M2967" t="s">
        <v>1510</v>
      </c>
      <c r="N2967">
        <v>1</v>
      </c>
      <c r="O2967" t="s">
        <v>105</v>
      </c>
      <c r="P2967">
        <v>34</v>
      </c>
      <c r="Q2967" t="s">
        <v>82</v>
      </c>
      <c r="R2967" t="s">
        <v>95</v>
      </c>
      <c r="S2967" t="s">
        <v>64</v>
      </c>
      <c r="T2967" t="s">
        <v>51</v>
      </c>
      <c r="U2967" t="s">
        <v>83</v>
      </c>
      <c r="V2967">
        <v>1.05</v>
      </c>
      <c r="W2967" s="1">
        <v>0</v>
      </c>
      <c r="X2967">
        <v>1</v>
      </c>
      <c r="Y2967">
        <v>1.93</v>
      </c>
      <c r="Z2967">
        <v>5</v>
      </c>
      <c r="AA2967">
        <v>0.38600000000000001</v>
      </c>
      <c r="AB2967" s="2">
        <v>0</v>
      </c>
      <c r="AC2967" s="1">
        <v>0</v>
      </c>
      <c r="AD2967" s="7">
        <v>43543</v>
      </c>
      <c r="AE2967" s="7">
        <v>43544</v>
      </c>
      <c r="AF2967">
        <v>1</v>
      </c>
      <c r="AG2967" t="s">
        <v>53</v>
      </c>
      <c r="AH2967" s="2">
        <v>0</v>
      </c>
      <c r="AI2967" s="1">
        <v>0</v>
      </c>
      <c r="AJ2967" s="1">
        <v>0</v>
      </c>
      <c r="AK2967" s="60" t="str">
        <f>+IF(Tabla1[[#This Row],[REQUEST_TY]]="SR MANTENIMIENTO CORRECTIVO", "EMERGENCIA", "OTROS")</f>
        <v>EMERGENCIA</v>
      </c>
      <c r="AL2967" s="6" t="str">
        <f>+_xlfn.IFS(Tabla1[[#This Row],[Veces obj]]&lt;=1,"0-1",Tabla1[[#This Row],[Veces obj]]&lt;=2,"1-2",Tabla1[[#This Row],[Veces obj]]&lt;=3,"2-3",TRUE,"&gt;3")</f>
        <v>0-1</v>
      </c>
      <c r="AM2967" s="60" t="str">
        <f>+_xlfn.IFS(MONTH(Tabla1[[#This Row],[MES]])&lt;=3,"Q1",MONTH(Tabla1[[#This Row],[MES]])&lt;=6,"Q2",MONTH(Tabla1[[#This Row],[MES]])&lt;=9,"Q3",TRUE,"Q4")</f>
        <v>Q1</v>
      </c>
      <c r="AN2967" s="15" t="str">
        <f>+IFERROR(VLOOKUP(Tabla1[[#This Row],[CUENTA]],CTAS[],2,0),"OTROS")</f>
        <v>OTROS</v>
      </c>
      <c r="AP2967" s="15" t="str">
        <f>+IFERROR(VLOOKUP(Tabla1[[#This Row],[EMPLEADO]],IS[],3,0),"OTROS")</f>
        <v>OTROS</v>
      </c>
      <c r="AQ2967" s="15" t="str">
        <f>+IFERROR(VLOOKUP(Tabla1[[#This Row],[EMPLEADO]],IS[[NÓMINA]:[INGENIERO]],2,0),"OTROS")</f>
        <v>OTROS</v>
      </c>
    </row>
    <row r="2968" spans="1:43" x14ac:dyDescent="0.25">
      <c r="A2968" t="s">
        <v>7477</v>
      </c>
      <c r="B2968">
        <v>1</v>
      </c>
      <c r="C2968" t="s">
        <v>9193</v>
      </c>
      <c r="D2968" t="s">
        <v>38</v>
      </c>
      <c r="E2968" t="s">
        <v>39</v>
      </c>
      <c r="F2968" t="s">
        <v>9194</v>
      </c>
      <c r="G2968" s="17" t="s">
        <v>2704</v>
      </c>
      <c r="H2968" t="s">
        <v>246</v>
      </c>
      <c r="I2968" t="s">
        <v>43</v>
      </c>
      <c r="J2968" t="s">
        <v>8</v>
      </c>
      <c r="K2968" t="s">
        <v>798</v>
      </c>
      <c r="L2968" t="s">
        <v>1509</v>
      </c>
      <c r="M2968" t="s">
        <v>1510</v>
      </c>
      <c r="N2968">
        <v>1</v>
      </c>
      <c r="O2968" t="s">
        <v>105</v>
      </c>
      <c r="P2968">
        <v>34</v>
      </c>
      <c r="Q2968" t="s">
        <v>82</v>
      </c>
      <c r="R2968" t="s">
        <v>49</v>
      </c>
      <c r="S2968" t="s">
        <v>50</v>
      </c>
      <c r="T2968" t="s">
        <v>51</v>
      </c>
      <c r="U2968" t="s">
        <v>120</v>
      </c>
      <c r="V2968">
        <v>0.8</v>
      </c>
      <c r="W2968" s="1">
        <v>0</v>
      </c>
      <c r="X2968">
        <v>1</v>
      </c>
      <c r="Y2968">
        <v>3.27</v>
      </c>
      <c r="Z2968">
        <v>5</v>
      </c>
      <c r="AA2968">
        <v>0.65400000000000003</v>
      </c>
      <c r="AB2968" s="2">
        <v>0</v>
      </c>
      <c r="AC2968" s="1">
        <v>0</v>
      </c>
      <c r="AD2968" s="7">
        <v>43543</v>
      </c>
      <c r="AE2968" s="7">
        <v>43544</v>
      </c>
      <c r="AF2968">
        <v>1</v>
      </c>
      <c r="AG2968" t="s">
        <v>53</v>
      </c>
      <c r="AH2968" s="2">
        <v>0</v>
      </c>
      <c r="AI2968" s="1">
        <v>0</v>
      </c>
      <c r="AJ2968" s="1">
        <v>0</v>
      </c>
      <c r="AK2968" s="60" t="str">
        <f>+IF(Tabla1[[#This Row],[REQUEST_TY]]="SR MANTENIMIENTO CORRECTIVO", "EMERGENCIA", "OTROS")</f>
        <v>EMERGENCIA</v>
      </c>
      <c r="AL2968" s="6" t="str">
        <f>+_xlfn.IFS(Tabla1[[#This Row],[Veces obj]]&lt;=1,"0-1",Tabla1[[#This Row],[Veces obj]]&lt;=2,"1-2",Tabla1[[#This Row],[Veces obj]]&lt;=3,"2-3",TRUE,"&gt;3")</f>
        <v>0-1</v>
      </c>
      <c r="AM2968" s="60" t="str">
        <f>+_xlfn.IFS(MONTH(Tabla1[[#This Row],[MES]])&lt;=3,"Q1",MONTH(Tabla1[[#This Row],[MES]])&lt;=6,"Q2",MONTH(Tabla1[[#This Row],[MES]])&lt;=9,"Q3",TRUE,"Q4")</f>
        <v>Q1</v>
      </c>
      <c r="AN2968" s="15" t="str">
        <f>+IFERROR(VLOOKUP(Tabla1[[#This Row],[CUENTA]],CTAS[],2,0),"OTROS")</f>
        <v>OTROS</v>
      </c>
      <c r="AP2968" s="15" t="str">
        <f>+IFERROR(VLOOKUP(Tabla1[[#This Row],[EMPLEADO]],IS[],3,0),"OTROS")</f>
        <v>OTROS</v>
      </c>
      <c r="AQ2968" s="15" t="str">
        <f>+IFERROR(VLOOKUP(Tabla1[[#This Row],[EMPLEADO]],IS[[NÓMINA]:[INGENIERO]],2,0),"OTROS")</f>
        <v>OTROS</v>
      </c>
    </row>
    <row r="2969" spans="1:43" x14ac:dyDescent="0.25">
      <c r="A2969" t="s">
        <v>7477</v>
      </c>
      <c r="B2969">
        <v>1</v>
      </c>
      <c r="C2969" t="s">
        <v>9195</v>
      </c>
      <c r="D2969" t="s">
        <v>38</v>
      </c>
      <c r="E2969" t="s">
        <v>558</v>
      </c>
      <c r="F2969" t="s">
        <v>9196</v>
      </c>
      <c r="G2969" s="17" t="s">
        <v>2592</v>
      </c>
      <c r="H2969" t="s">
        <v>101</v>
      </c>
      <c r="I2969" t="s">
        <v>43</v>
      </c>
      <c r="J2969" t="s">
        <v>8</v>
      </c>
      <c r="K2969" t="s">
        <v>798</v>
      </c>
      <c r="L2969" t="s">
        <v>1509</v>
      </c>
      <c r="M2969" t="s">
        <v>1510</v>
      </c>
      <c r="N2969">
        <v>1</v>
      </c>
      <c r="O2969" t="s">
        <v>105</v>
      </c>
      <c r="P2969">
        <v>20</v>
      </c>
      <c r="Q2969" t="s">
        <v>62</v>
      </c>
      <c r="R2969" t="s">
        <v>95</v>
      </c>
      <c r="S2969" t="s">
        <v>64</v>
      </c>
      <c r="T2969" t="s">
        <v>51</v>
      </c>
      <c r="U2969" t="s">
        <v>65</v>
      </c>
      <c r="V2969">
        <v>0.8</v>
      </c>
      <c r="W2969" s="1">
        <v>0</v>
      </c>
      <c r="X2969">
        <v>1</v>
      </c>
      <c r="Y2969">
        <v>2.2000000000000002</v>
      </c>
      <c r="Z2969">
        <v>5</v>
      </c>
      <c r="AA2969">
        <v>0.44000000000000006</v>
      </c>
      <c r="AB2969" s="2">
        <v>0</v>
      </c>
      <c r="AC2969" s="1">
        <v>0</v>
      </c>
      <c r="AD2969" s="7">
        <v>43543</v>
      </c>
      <c r="AE2969" s="7">
        <v>43544</v>
      </c>
      <c r="AF2969">
        <v>1</v>
      </c>
      <c r="AG2969" t="s">
        <v>53</v>
      </c>
      <c r="AH2969" s="2">
        <v>0</v>
      </c>
      <c r="AI2969" s="1">
        <v>0</v>
      </c>
      <c r="AJ2969" s="1">
        <v>0</v>
      </c>
      <c r="AK2969" s="60" t="str">
        <f>+IF(Tabla1[[#This Row],[REQUEST_TY]]="SR MANTENIMIENTO CORRECTIVO", "EMERGENCIA", "OTROS")</f>
        <v>EMERGENCIA</v>
      </c>
      <c r="AL2969" s="6" t="str">
        <f>+_xlfn.IFS(Tabla1[[#This Row],[Veces obj]]&lt;=1,"0-1",Tabla1[[#This Row],[Veces obj]]&lt;=2,"1-2",Tabla1[[#This Row],[Veces obj]]&lt;=3,"2-3",TRUE,"&gt;3")</f>
        <v>0-1</v>
      </c>
      <c r="AM2969" s="60" t="str">
        <f>+_xlfn.IFS(MONTH(Tabla1[[#This Row],[MES]])&lt;=3,"Q1",MONTH(Tabla1[[#This Row],[MES]])&lt;=6,"Q2",MONTH(Tabla1[[#This Row],[MES]])&lt;=9,"Q3",TRUE,"Q4")</f>
        <v>Q1</v>
      </c>
      <c r="AN2969" s="15" t="str">
        <f>+IFERROR(VLOOKUP(Tabla1[[#This Row],[CUENTA]],CTAS[],2,0),"OTROS")</f>
        <v>OTROS</v>
      </c>
      <c r="AP2969" s="15" t="str">
        <f>+IFERROR(VLOOKUP(Tabla1[[#This Row],[EMPLEADO]],IS[],3,0),"OTROS")</f>
        <v>OTROS</v>
      </c>
      <c r="AQ2969" s="15" t="str">
        <f>+IFERROR(VLOOKUP(Tabla1[[#This Row],[EMPLEADO]],IS[[NÓMINA]:[INGENIERO]],2,0),"OTROS")</f>
        <v>OTROS</v>
      </c>
    </row>
    <row r="2970" spans="1:43" x14ac:dyDescent="0.25">
      <c r="A2970" t="s">
        <v>7477</v>
      </c>
      <c r="B2970">
        <v>1</v>
      </c>
      <c r="C2970" t="s">
        <v>9197</v>
      </c>
      <c r="D2970" t="s">
        <v>38</v>
      </c>
      <c r="E2970" t="s">
        <v>39</v>
      </c>
      <c r="F2970" t="s">
        <v>9198</v>
      </c>
      <c r="G2970" s="17" t="s">
        <v>3499</v>
      </c>
      <c r="H2970" t="s">
        <v>101</v>
      </c>
      <c r="I2970" t="s">
        <v>43</v>
      </c>
      <c r="J2970" t="s">
        <v>8</v>
      </c>
      <c r="K2970" t="s">
        <v>798</v>
      </c>
      <c r="L2970" t="s">
        <v>1509</v>
      </c>
      <c r="M2970" t="s">
        <v>1510</v>
      </c>
      <c r="N2970">
        <v>1</v>
      </c>
      <c r="O2970" t="s">
        <v>105</v>
      </c>
      <c r="P2970">
        <v>98</v>
      </c>
      <c r="Q2970" t="s">
        <v>48</v>
      </c>
      <c r="R2970" t="s">
        <v>49</v>
      </c>
      <c r="S2970" t="s">
        <v>50</v>
      </c>
      <c r="T2970" t="s">
        <v>51</v>
      </c>
      <c r="U2970" t="s">
        <v>52</v>
      </c>
      <c r="V2970">
        <v>1.05</v>
      </c>
      <c r="W2970" s="1">
        <v>0</v>
      </c>
      <c r="X2970">
        <v>1</v>
      </c>
      <c r="Y2970">
        <v>3.25</v>
      </c>
      <c r="Z2970">
        <v>5</v>
      </c>
      <c r="AA2970">
        <v>0.65</v>
      </c>
      <c r="AB2970" s="2">
        <v>0</v>
      </c>
      <c r="AC2970" s="1">
        <v>0</v>
      </c>
      <c r="AD2970" s="7">
        <v>43543</v>
      </c>
      <c r="AE2970" s="7">
        <v>43544</v>
      </c>
      <c r="AF2970">
        <v>1</v>
      </c>
      <c r="AG2970" t="s">
        <v>53</v>
      </c>
      <c r="AH2970" s="2">
        <v>0</v>
      </c>
      <c r="AI2970" s="1">
        <v>0</v>
      </c>
      <c r="AJ2970" s="1">
        <v>0</v>
      </c>
      <c r="AK2970" s="60" t="str">
        <f>+IF(Tabla1[[#This Row],[REQUEST_TY]]="SR MANTENIMIENTO CORRECTIVO", "EMERGENCIA", "OTROS")</f>
        <v>EMERGENCIA</v>
      </c>
      <c r="AL2970" s="6" t="str">
        <f>+_xlfn.IFS(Tabla1[[#This Row],[Veces obj]]&lt;=1,"0-1",Tabla1[[#This Row],[Veces obj]]&lt;=2,"1-2",Tabla1[[#This Row],[Veces obj]]&lt;=3,"2-3",TRUE,"&gt;3")</f>
        <v>0-1</v>
      </c>
      <c r="AM2970" s="60" t="str">
        <f>+_xlfn.IFS(MONTH(Tabla1[[#This Row],[MES]])&lt;=3,"Q1",MONTH(Tabla1[[#This Row],[MES]])&lt;=6,"Q2",MONTH(Tabla1[[#This Row],[MES]])&lt;=9,"Q3",TRUE,"Q4")</f>
        <v>Q1</v>
      </c>
      <c r="AN2970" s="15" t="str">
        <f>+IFERROR(VLOOKUP(Tabla1[[#This Row],[CUENTA]],CTAS[],2,0),"OTROS")</f>
        <v>OTROS</v>
      </c>
      <c r="AP2970" s="15" t="str">
        <f>+IFERROR(VLOOKUP(Tabla1[[#This Row],[EMPLEADO]],IS[],3,0),"OTROS")</f>
        <v>OTROS</v>
      </c>
      <c r="AQ2970" s="15" t="str">
        <f>+IFERROR(VLOOKUP(Tabla1[[#This Row],[EMPLEADO]],IS[[NÓMINA]:[INGENIERO]],2,0),"OTROS")</f>
        <v>OTROS</v>
      </c>
    </row>
    <row r="2971" spans="1:43" x14ac:dyDescent="0.25">
      <c r="A2971" t="s">
        <v>7477</v>
      </c>
      <c r="B2971">
        <v>1</v>
      </c>
      <c r="C2971" t="s">
        <v>9199</v>
      </c>
      <c r="D2971" t="s">
        <v>38</v>
      </c>
      <c r="E2971" t="s">
        <v>312</v>
      </c>
      <c r="F2971" t="s">
        <v>9200</v>
      </c>
      <c r="G2971" s="17" t="s">
        <v>1839</v>
      </c>
      <c r="H2971" t="s">
        <v>592</v>
      </c>
      <c r="I2971" t="s">
        <v>43</v>
      </c>
      <c r="J2971" t="s">
        <v>8</v>
      </c>
      <c r="K2971" t="s">
        <v>117</v>
      </c>
      <c r="L2971" t="s">
        <v>1840</v>
      </c>
      <c r="M2971" t="s">
        <v>165</v>
      </c>
      <c r="N2971">
        <v>0</v>
      </c>
      <c r="O2971" t="s">
        <v>47</v>
      </c>
      <c r="P2971">
        <v>55</v>
      </c>
      <c r="Q2971" t="s">
        <v>82</v>
      </c>
      <c r="R2971" t="s">
        <v>317</v>
      </c>
      <c r="S2971" t="s">
        <v>318</v>
      </c>
      <c r="T2971" t="s">
        <v>51</v>
      </c>
      <c r="U2971" t="s">
        <v>140</v>
      </c>
      <c r="V2971">
        <v>1.1000000000000001</v>
      </c>
      <c r="W2971" s="1">
        <v>1730.3000000000004</v>
      </c>
      <c r="X2971">
        <v>1</v>
      </c>
      <c r="Y2971">
        <v>2.15</v>
      </c>
      <c r="Z2971">
        <v>4</v>
      </c>
      <c r="AA2971">
        <v>0.53749999999999998</v>
      </c>
      <c r="AB2971" s="2">
        <v>0</v>
      </c>
      <c r="AC2971" s="1">
        <v>0</v>
      </c>
      <c r="AD2971" s="7">
        <v>43543</v>
      </c>
      <c r="AE2971" s="7">
        <v>43544</v>
      </c>
      <c r="AF2971">
        <v>1</v>
      </c>
      <c r="AG2971" t="s">
        <v>53</v>
      </c>
      <c r="AH2971" s="2">
        <v>0</v>
      </c>
      <c r="AI2971" s="1">
        <v>0</v>
      </c>
      <c r="AJ2971" s="1">
        <v>0</v>
      </c>
      <c r="AK2971" s="60" t="str">
        <f>+IF(Tabla1[[#This Row],[REQUEST_TY]]="SR MANTENIMIENTO CORRECTIVO", "EMERGENCIA", "OTROS")</f>
        <v>EMERGENCIA</v>
      </c>
      <c r="AL2971" s="6" t="str">
        <f>+_xlfn.IFS(Tabla1[[#This Row],[Veces obj]]&lt;=1,"0-1",Tabla1[[#This Row],[Veces obj]]&lt;=2,"1-2",Tabla1[[#This Row],[Veces obj]]&lt;=3,"2-3",TRUE,"&gt;3")</f>
        <v>0-1</v>
      </c>
      <c r="AM2971" s="60" t="str">
        <f>+_xlfn.IFS(MONTH(Tabla1[[#This Row],[MES]])&lt;=3,"Q1",MONTH(Tabla1[[#This Row],[MES]])&lt;=6,"Q2",MONTH(Tabla1[[#This Row],[MES]])&lt;=9,"Q3",TRUE,"Q4")</f>
        <v>Q1</v>
      </c>
      <c r="AN2971" s="15" t="str">
        <f>+IFERROR(VLOOKUP(Tabla1[[#This Row],[CUENTA]],CTAS[],2,0),"OTROS")</f>
        <v>OTROS</v>
      </c>
      <c r="AP2971" s="15" t="str">
        <f>+IFERROR(VLOOKUP(Tabla1[[#This Row],[EMPLEADO]],IS[],3,0),"OTROS")</f>
        <v>CHIHUAHUA</v>
      </c>
      <c r="AQ2971" s="15" t="str">
        <f>+IFERROR(VLOOKUP(Tabla1[[#This Row],[EMPLEADO]],IS[[NÓMINA]:[INGENIERO]],2,0),"OTROS")</f>
        <v>VICTOR MENDEZ</v>
      </c>
    </row>
    <row r="2972" spans="1:43" x14ac:dyDescent="0.25">
      <c r="A2972" t="s">
        <v>7477</v>
      </c>
      <c r="B2972">
        <v>1</v>
      </c>
      <c r="C2972" t="s">
        <v>9201</v>
      </c>
      <c r="D2972" t="s">
        <v>38</v>
      </c>
      <c r="E2972" t="s">
        <v>113</v>
      </c>
      <c r="F2972" t="s">
        <v>9202</v>
      </c>
      <c r="G2972" s="17" t="s">
        <v>9203</v>
      </c>
      <c r="H2972" t="s">
        <v>308</v>
      </c>
      <c r="I2972" t="s">
        <v>43</v>
      </c>
      <c r="J2972" t="s">
        <v>8</v>
      </c>
      <c r="K2972" t="s">
        <v>144</v>
      </c>
      <c r="L2972" t="s">
        <v>616</v>
      </c>
      <c r="M2972" t="s">
        <v>46</v>
      </c>
      <c r="N2972">
        <v>0</v>
      </c>
      <c r="O2972" t="s">
        <v>47</v>
      </c>
      <c r="P2972">
        <v>2665</v>
      </c>
      <c r="Q2972" t="s">
        <v>48</v>
      </c>
      <c r="R2972" t="s">
        <v>49</v>
      </c>
      <c r="S2972" t="s">
        <v>50</v>
      </c>
      <c r="T2972" t="s">
        <v>51</v>
      </c>
      <c r="U2972" t="s">
        <v>52</v>
      </c>
      <c r="V2972">
        <v>1.05</v>
      </c>
      <c r="W2972" s="1">
        <v>750.75000000000011</v>
      </c>
      <c r="X2972">
        <v>1</v>
      </c>
      <c r="Y2972">
        <v>0.63</v>
      </c>
      <c r="Z2972">
        <v>5</v>
      </c>
      <c r="AA2972">
        <v>0.126</v>
      </c>
      <c r="AB2972" s="2">
        <v>0</v>
      </c>
      <c r="AC2972" s="1">
        <v>0</v>
      </c>
      <c r="AD2972" s="7">
        <v>43545</v>
      </c>
      <c r="AE2972" s="7">
        <v>43545</v>
      </c>
      <c r="AF2972">
        <v>0</v>
      </c>
      <c r="AG2972" t="s">
        <v>53</v>
      </c>
      <c r="AH2972" s="2">
        <v>0</v>
      </c>
      <c r="AI2972" s="1">
        <v>0</v>
      </c>
      <c r="AJ2972" s="1">
        <v>0</v>
      </c>
      <c r="AK2972" s="60" t="str">
        <f>+IF(Tabla1[[#This Row],[REQUEST_TY]]="SR MANTENIMIENTO CORRECTIVO", "EMERGENCIA", "OTROS")</f>
        <v>EMERGENCIA</v>
      </c>
      <c r="AL2972" s="6" t="str">
        <f>+_xlfn.IFS(Tabla1[[#This Row],[Veces obj]]&lt;=1,"0-1",Tabla1[[#This Row],[Veces obj]]&lt;=2,"1-2",Tabla1[[#This Row],[Veces obj]]&lt;=3,"2-3",TRUE,"&gt;3")</f>
        <v>0-1</v>
      </c>
      <c r="AM2972" s="60" t="str">
        <f>+_xlfn.IFS(MONTH(Tabla1[[#This Row],[MES]])&lt;=3,"Q1",MONTH(Tabla1[[#This Row],[MES]])&lt;=6,"Q2",MONTH(Tabla1[[#This Row],[MES]])&lt;=9,"Q3",TRUE,"Q4")</f>
        <v>Q1</v>
      </c>
      <c r="AN2972" s="15" t="str">
        <f>+IFERROR(VLOOKUP(Tabla1[[#This Row],[CUENTA]],CTAS[],2,0),"OTROS")</f>
        <v>OTROS</v>
      </c>
      <c r="AP2972" s="15" t="str">
        <f>+IFERROR(VLOOKUP(Tabla1[[#This Row],[EMPLEADO]],IS[],3,0),"OTROS")</f>
        <v>OTROS</v>
      </c>
      <c r="AQ2972" s="15" t="str">
        <f>+IFERROR(VLOOKUP(Tabla1[[#This Row],[EMPLEADO]],IS[[NÓMINA]:[INGENIERO]],2,0),"OTROS")</f>
        <v>OTROS</v>
      </c>
    </row>
    <row r="2973" spans="1:43" x14ac:dyDescent="0.25">
      <c r="A2973" t="s">
        <v>7477</v>
      </c>
      <c r="B2973">
        <v>1</v>
      </c>
      <c r="C2973" t="s">
        <v>7464</v>
      </c>
      <c r="D2973" t="s">
        <v>38</v>
      </c>
      <c r="E2973" t="s">
        <v>6453</v>
      </c>
      <c r="F2973" t="s">
        <v>7466</v>
      </c>
      <c r="G2973" s="17" t="s">
        <v>7465</v>
      </c>
      <c r="H2973" t="s">
        <v>691</v>
      </c>
      <c r="I2973" t="s">
        <v>43</v>
      </c>
      <c r="J2973" t="s">
        <v>8</v>
      </c>
      <c r="K2973" t="s">
        <v>2028</v>
      </c>
      <c r="L2973" t="s">
        <v>8893</v>
      </c>
      <c r="M2973" t="s">
        <v>640</v>
      </c>
      <c r="N2973">
        <v>0</v>
      </c>
      <c r="O2973" t="s">
        <v>47</v>
      </c>
      <c r="P2973">
        <v>140</v>
      </c>
      <c r="Q2973" t="s">
        <v>48</v>
      </c>
      <c r="R2973" t="s">
        <v>242</v>
      </c>
      <c r="S2973" t="s">
        <v>64</v>
      </c>
      <c r="T2973" t="s">
        <v>51</v>
      </c>
      <c r="U2973" t="s">
        <v>96</v>
      </c>
      <c r="V2973">
        <v>1.1000000000000001</v>
      </c>
      <c r="W2973" s="1">
        <v>1501.5000000000002</v>
      </c>
      <c r="X2973">
        <v>1</v>
      </c>
      <c r="Y2973">
        <v>6.18</v>
      </c>
      <c r="Z2973">
        <v>5</v>
      </c>
      <c r="AA2973">
        <v>1.236</v>
      </c>
      <c r="AB2973" s="2">
        <v>5.8999999999999997E-2</v>
      </c>
      <c r="AC2973" s="1">
        <v>-80.534999999999997</v>
      </c>
      <c r="AD2973" s="7">
        <v>43543</v>
      </c>
      <c r="AE2973" s="7">
        <v>43543</v>
      </c>
      <c r="AF2973">
        <v>0</v>
      </c>
      <c r="AG2973" t="s">
        <v>53</v>
      </c>
      <c r="AH2973" s="2">
        <v>0</v>
      </c>
      <c r="AI2973" s="1">
        <v>0</v>
      </c>
      <c r="AJ2973" s="1">
        <v>0</v>
      </c>
      <c r="AK2973" s="60" t="str">
        <f>+IF(Tabla1[[#This Row],[REQUEST_TY]]="SR MANTENIMIENTO CORRECTIVO", "EMERGENCIA", "OTROS")</f>
        <v>EMERGENCIA</v>
      </c>
      <c r="AL2973" s="6" t="str">
        <f>+_xlfn.IFS(Tabla1[[#This Row],[Veces obj]]&lt;=1,"0-1",Tabla1[[#This Row],[Veces obj]]&lt;=2,"1-2",Tabla1[[#This Row],[Veces obj]]&lt;=3,"2-3",TRUE,"&gt;3")</f>
        <v>1-2</v>
      </c>
      <c r="AM2973" s="60" t="str">
        <f>+_xlfn.IFS(MONTH(Tabla1[[#This Row],[MES]])&lt;=3,"Q1",MONTH(Tabla1[[#This Row],[MES]])&lt;=6,"Q2",MONTH(Tabla1[[#This Row],[MES]])&lt;=9,"Q3",TRUE,"Q4")</f>
        <v>Q1</v>
      </c>
      <c r="AN2973" s="15" t="str">
        <f>+IFERROR(VLOOKUP(Tabla1[[#This Row],[CUENTA]],CTAS[],2,0),"OTROS")</f>
        <v>OTROS</v>
      </c>
      <c r="AP2973" s="15" t="str">
        <f>+IFERROR(VLOOKUP(Tabla1[[#This Row],[EMPLEADO]],IS[],3,0),"OTROS")</f>
        <v>OTROS</v>
      </c>
      <c r="AQ2973" s="15" t="str">
        <f>+IFERROR(VLOOKUP(Tabla1[[#This Row],[EMPLEADO]],IS[[NÓMINA]:[INGENIERO]],2,0),"OTROS")</f>
        <v>OTROS</v>
      </c>
    </row>
    <row r="2974" spans="1:43" x14ac:dyDescent="0.25">
      <c r="A2974" t="s">
        <v>7477</v>
      </c>
      <c r="B2974">
        <v>1</v>
      </c>
      <c r="C2974" t="s">
        <v>9204</v>
      </c>
      <c r="D2974" t="s">
        <v>38</v>
      </c>
      <c r="E2974" t="s">
        <v>89</v>
      </c>
      <c r="F2974" t="s">
        <v>9205</v>
      </c>
      <c r="G2974" s="17" t="s">
        <v>5103</v>
      </c>
      <c r="H2974" t="s">
        <v>784</v>
      </c>
      <c r="I2974" t="s">
        <v>43</v>
      </c>
      <c r="J2974" t="s">
        <v>8</v>
      </c>
      <c r="K2974" t="s">
        <v>1541</v>
      </c>
      <c r="L2974" t="s">
        <v>2251</v>
      </c>
      <c r="M2974" t="s">
        <v>787</v>
      </c>
      <c r="N2974">
        <v>0</v>
      </c>
      <c r="O2974" t="s">
        <v>47</v>
      </c>
      <c r="P2974">
        <v>20</v>
      </c>
      <c r="Q2974" t="s">
        <v>62</v>
      </c>
      <c r="R2974" t="s">
        <v>95</v>
      </c>
      <c r="S2974" t="s">
        <v>64</v>
      </c>
      <c r="T2974" t="s">
        <v>51</v>
      </c>
      <c r="U2974" t="s">
        <v>65</v>
      </c>
      <c r="V2974">
        <v>0.8</v>
      </c>
      <c r="W2974" s="1">
        <v>1092</v>
      </c>
      <c r="X2974">
        <v>1</v>
      </c>
      <c r="Y2974">
        <v>1.47</v>
      </c>
      <c r="Z2974">
        <v>5</v>
      </c>
      <c r="AA2974">
        <v>0.29399999999999998</v>
      </c>
      <c r="AB2974" s="2">
        <v>0</v>
      </c>
      <c r="AC2974" s="1">
        <v>0</v>
      </c>
      <c r="AD2974" s="7">
        <v>43549</v>
      </c>
      <c r="AE2974" s="7">
        <v>43550</v>
      </c>
      <c r="AF2974">
        <v>1</v>
      </c>
      <c r="AG2974" t="s">
        <v>53</v>
      </c>
      <c r="AH2974" s="2">
        <v>0</v>
      </c>
      <c r="AI2974" s="1">
        <v>0</v>
      </c>
      <c r="AJ2974" s="1">
        <v>0</v>
      </c>
      <c r="AK2974" s="60" t="str">
        <f>+IF(Tabla1[[#This Row],[REQUEST_TY]]="SR MANTENIMIENTO CORRECTIVO", "EMERGENCIA", "OTROS")</f>
        <v>EMERGENCIA</v>
      </c>
      <c r="AL2974" s="6" t="str">
        <f>+_xlfn.IFS(Tabla1[[#This Row],[Veces obj]]&lt;=1,"0-1",Tabla1[[#This Row],[Veces obj]]&lt;=2,"1-2",Tabla1[[#This Row],[Veces obj]]&lt;=3,"2-3",TRUE,"&gt;3")</f>
        <v>0-1</v>
      </c>
      <c r="AM2974" s="60" t="str">
        <f>+_xlfn.IFS(MONTH(Tabla1[[#This Row],[MES]])&lt;=3,"Q1",MONTH(Tabla1[[#This Row],[MES]])&lt;=6,"Q2",MONTH(Tabla1[[#This Row],[MES]])&lt;=9,"Q3",TRUE,"Q4")</f>
        <v>Q1</v>
      </c>
      <c r="AN2974" s="15" t="str">
        <f>+IFERROR(VLOOKUP(Tabla1[[#This Row],[CUENTA]],CTAS[],2,0),"OTROS")</f>
        <v>OTROS</v>
      </c>
      <c r="AP2974" s="15" t="str">
        <f>+IFERROR(VLOOKUP(Tabla1[[#This Row],[EMPLEADO]],IS[],3,0),"OTROS")</f>
        <v>OTROS</v>
      </c>
      <c r="AQ2974" s="15" t="str">
        <f>+IFERROR(VLOOKUP(Tabla1[[#This Row],[EMPLEADO]],IS[[NÓMINA]:[INGENIERO]],2,0),"OTROS")</f>
        <v>OTROS</v>
      </c>
    </row>
    <row r="2975" spans="1:43" x14ac:dyDescent="0.25">
      <c r="A2975" t="s">
        <v>7477</v>
      </c>
      <c r="B2975">
        <v>1</v>
      </c>
      <c r="C2975" t="s">
        <v>9206</v>
      </c>
      <c r="D2975" t="s">
        <v>38</v>
      </c>
      <c r="E2975" t="s">
        <v>39</v>
      </c>
      <c r="F2975" t="s">
        <v>9207</v>
      </c>
      <c r="G2975" s="17" t="s">
        <v>9208</v>
      </c>
      <c r="H2975" t="s">
        <v>253</v>
      </c>
      <c r="I2975" t="s">
        <v>43</v>
      </c>
      <c r="J2975" t="s">
        <v>8</v>
      </c>
      <c r="K2975" t="s">
        <v>2028</v>
      </c>
      <c r="L2975" t="s">
        <v>6456</v>
      </c>
      <c r="M2975" t="s">
        <v>649</v>
      </c>
      <c r="N2975">
        <v>0</v>
      </c>
      <c r="O2975" t="s">
        <v>47</v>
      </c>
      <c r="P2975">
        <v>140</v>
      </c>
      <c r="Q2975" t="s">
        <v>48</v>
      </c>
      <c r="R2975" t="s">
        <v>49</v>
      </c>
      <c r="S2975" t="s">
        <v>50</v>
      </c>
      <c r="T2975" t="s">
        <v>51</v>
      </c>
      <c r="U2975" t="s">
        <v>52</v>
      </c>
      <c r="V2975">
        <v>1.05</v>
      </c>
      <c r="W2975" s="1">
        <v>750.75000000000011</v>
      </c>
      <c r="X2975">
        <v>1</v>
      </c>
      <c r="Y2975">
        <v>1.68</v>
      </c>
      <c r="Z2975">
        <v>5</v>
      </c>
      <c r="AA2975">
        <v>0.33599999999999997</v>
      </c>
      <c r="AB2975" s="2">
        <v>0</v>
      </c>
      <c r="AC2975" s="1">
        <v>0</v>
      </c>
      <c r="AD2975" s="7">
        <v>43543</v>
      </c>
      <c r="AE2975" s="7">
        <v>43544</v>
      </c>
      <c r="AF2975">
        <v>1</v>
      </c>
      <c r="AG2975" t="s">
        <v>53</v>
      </c>
      <c r="AH2975" s="2">
        <v>0</v>
      </c>
      <c r="AI2975" s="1">
        <v>0</v>
      </c>
      <c r="AJ2975" s="1">
        <v>0</v>
      </c>
      <c r="AK2975" s="60" t="str">
        <f>+IF(Tabla1[[#This Row],[REQUEST_TY]]="SR MANTENIMIENTO CORRECTIVO", "EMERGENCIA", "OTROS")</f>
        <v>EMERGENCIA</v>
      </c>
      <c r="AL2975" s="6" t="str">
        <f>+_xlfn.IFS(Tabla1[[#This Row],[Veces obj]]&lt;=1,"0-1",Tabla1[[#This Row],[Veces obj]]&lt;=2,"1-2",Tabla1[[#This Row],[Veces obj]]&lt;=3,"2-3",TRUE,"&gt;3")</f>
        <v>0-1</v>
      </c>
      <c r="AM2975" s="60" t="str">
        <f>+_xlfn.IFS(MONTH(Tabla1[[#This Row],[MES]])&lt;=3,"Q1",MONTH(Tabla1[[#This Row],[MES]])&lt;=6,"Q2",MONTH(Tabla1[[#This Row],[MES]])&lt;=9,"Q3",TRUE,"Q4")</f>
        <v>Q1</v>
      </c>
      <c r="AN2975" s="15" t="str">
        <f>+IFERROR(VLOOKUP(Tabla1[[#This Row],[CUENTA]],CTAS[],2,0),"OTROS")</f>
        <v>OTROS</v>
      </c>
      <c r="AP2975" s="15" t="str">
        <f>+IFERROR(VLOOKUP(Tabla1[[#This Row],[EMPLEADO]],IS[],3,0),"OTROS")</f>
        <v>OTROS</v>
      </c>
      <c r="AQ2975" s="15" t="str">
        <f>+IFERROR(VLOOKUP(Tabla1[[#This Row],[EMPLEADO]],IS[[NÓMINA]:[INGENIERO]],2,0),"OTROS")</f>
        <v>OTROS</v>
      </c>
    </row>
    <row r="2976" spans="1:43" x14ac:dyDescent="0.25">
      <c r="A2976" t="s">
        <v>7477</v>
      </c>
      <c r="B2976">
        <v>1</v>
      </c>
      <c r="C2976" t="s">
        <v>9209</v>
      </c>
      <c r="D2976" t="s">
        <v>38</v>
      </c>
      <c r="E2976" t="s">
        <v>98</v>
      </c>
      <c r="F2976" t="s">
        <v>9210</v>
      </c>
      <c r="G2976" s="17" t="s">
        <v>2545</v>
      </c>
      <c r="H2976" t="s">
        <v>116</v>
      </c>
      <c r="I2976" t="s">
        <v>43</v>
      </c>
      <c r="J2976" t="s">
        <v>8</v>
      </c>
      <c r="K2976" t="s">
        <v>102</v>
      </c>
      <c r="L2976" t="s">
        <v>2546</v>
      </c>
      <c r="M2976" t="s">
        <v>119</v>
      </c>
      <c r="N2976">
        <v>0</v>
      </c>
      <c r="O2976" t="s">
        <v>47</v>
      </c>
      <c r="P2976">
        <v>28</v>
      </c>
      <c r="Q2976" t="s">
        <v>62</v>
      </c>
      <c r="R2976" t="s">
        <v>63</v>
      </c>
      <c r="S2976" t="s">
        <v>64</v>
      </c>
      <c r="T2976" t="s">
        <v>51</v>
      </c>
      <c r="U2976" t="s">
        <v>65</v>
      </c>
      <c r="V2976">
        <v>0.8</v>
      </c>
      <c r="W2976" s="1">
        <v>1092</v>
      </c>
      <c r="X2976">
        <v>1</v>
      </c>
      <c r="Y2976">
        <v>0</v>
      </c>
      <c r="Z2976">
        <v>5</v>
      </c>
      <c r="AA2976">
        <v>0</v>
      </c>
      <c r="AB2976" s="2">
        <v>0</v>
      </c>
      <c r="AC2976" s="1">
        <v>0</v>
      </c>
      <c r="AD2976" s="7">
        <v>43543</v>
      </c>
      <c r="AE2976" s="7">
        <v>43544</v>
      </c>
      <c r="AF2976">
        <v>1</v>
      </c>
      <c r="AG2976" t="s">
        <v>53</v>
      </c>
      <c r="AH2976" s="2">
        <v>0</v>
      </c>
      <c r="AI2976" s="1">
        <v>0</v>
      </c>
      <c r="AJ2976" s="1">
        <v>0</v>
      </c>
      <c r="AK2976" s="60" t="str">
        <f>+IF(Tabla1[[#This Row],[REQUEST_TY]]="SR MANTENIMIENTO CORRECTIVO", "EMERGENCIA", "OTROS")</f>
        <v>EMERGENCIA</v>
      </c>
      <c r="AL2976" s="6" t="str">
        <f>+_xlfn.IFS(Tabla1[[#This Row],[Veces obj]]&lt;=1,"0-1",Tabla1[[#This Row],[Veces obj]]&lt;=2,"1-2",Tabla1[[#This Row],[Veces obj]]&lt;=3,"2-3",TRUE,"&gt;3")</f>
        <v>0-1</v>
      </c>
      <c r="AM2976" s="60" t="str">
        <f>+_xlfn.IFS(MONTH(Tabla1[[#This Row],[MES]])&lt;=3,"Q1",MONTH(Tabla1[[#This Row],[MES]])&lt;=6,"Q2",MONTH(Tabla1[[#This Row],[MES]])&lt;=9,"Q3",TRUE,"Q4")</f>
        <v>Q1</v>
      </c>
      <c r="AN2976" s="15" t="str">
        <f>+IFERROR(VLOOKUP(Tabla1[[#This Row],[CUENTA]],CTAS[],2,0),"OTROS")</f>
        <v>OTROS</v>
      </c>
      <c r="AP2976" s="15" t="str">
        <f>+IFERROR(VLOOKUP(Tabla1[[#This Row],[EMPLEADO]],IS[],3,0),"OTROS")</f>
        <v>CHIHUAHUA</v>
      </c>
      <c r="AQ2976" s="15" t="str">
        <f>+IFERROR(VLOOKUP(Tabla1[[#This Row],[EMPLEADO]],IS[[NÓMINA]:[INGENIERO]],2,0),"OTROS")</f>
        <v>FERNANDO CHAVIRA</v>
      </c>
    </row>
    <row r="2977" spans="1:43" x14ac:dyDescent="0.25">
      <c r="A2977" t="s">
        <v>7477</v>
      </c>
      <c r="B2977">
        <v>1</v>
      </c>
      <c r="C2977" t="s">
        <v>9211</v>
      </c>
      <c r="D2977" t="s">
        <v>38</v>
      </c>
      <c r="E2977" t="s">
        <v>725</v>
      </c>
      <c r="F2977" t="s">
        <v>9212</v>
      </c>
      <c r="G2977" s="17" t="s">
        <v>5574</v>
      </c>
      <c r="H2977" t="s">
        <v>116</v>
      </c>
      <c r="I2977" t="s">
        <v>43</v>
      </c>
      <c r="J2977" t="s">
        <v>8</v>
      </c>
      <c r="K2977" t="s">
        <v>102</v>
      </c>
      <c r="L2977" t="s">
        <v>671</v>
      </c>
      <c r="M2977" t="s">
        <v>165</v>
      </c>
      <c r="N2977">
        <v>0</v>
      </c>
      <c r="O2977" t="s">
        <v>47</v>
      </c>
      <c r="P2977">
        <v>27</v>
      </c>
      <c r="Q2977" t="s">
        <v>62</v>
      </c>
      <c r="R2977" t="s">
        <v>223</v>
      </c>
      <c r="S2977" t="s">
        <v>139</v>
      </c>
      <c r="T2977" t="s">
        <v>51</v>
      </c>
      <c r="U2977" t="s">
        <v>262</v>
      </c>
      <c r="V2977">
        <v>1.05</v>
      </c>
      <c r="W2977" s="1">
        <v>1651.6500000000003</v>
      </c>
      <c r="X2977">
        <v>1</v>
      </c>
      <c r="Y2977">
        <v>0</v>
      </c>
      <c r="Z2977">
        <v>4</v>
      </c>
      <c r="AA2977">
        <v>0</v>
      </c>
      <c r="AB2977" s="2">
        <v>0</v>
      </c>
      <c r="AC2977" s="1">
        <v>0</v>
      </c>
      <c r="AD2977" s="7">
        <v>43543</v>
      </c>
      <c r="AE2977" s="7">
        <v>43544</v>
      </c>
      <c r="AF2977">
        <v>1</v>
      </c>
      <c r="AG2977" t="s">
        <v>53</v>
      </c>
      <c r="AH2977" s="2">
        <v>0</v>
      </c>
      <c r="AI2977" s="1">
        <v>0</v>
      </c>
      <c r="AJ2977" s="1">
        <v>0</v>
      </c>
      <c r="AK2977" s="60" t="str">
        <f>+IF(Tabla1[[#This Row],[REQUEST_TY]]="SR MANTENIMIENTO CORRECTIVO", "EMERGENCIA", "OTROS")</f>
        <v>EMERGENCIA</v>
      </c>
      <c r="AL2977" s="6" t="str">
        <f>+_xlfn.IFS(Tabla1[[#This Row],[Veces obj]]&lt;=1,"0-1",Tabla1[[#This Row],[Veces obj]]&lt;=2,"1-2",Tabla1[[#This Row],[Veces obj]]&lt;=3,"2-3",TRUE,"&gt;3")</f>
        <v>0-1</v>
      </c>
      <c r="AM2977" s="60" t="str">
        <f>+_xlfn.IFS(MONTH(Tabla1[[#This Row],[MES]])&lt;=3,"Q1",MONTH(Tabla1[[#This Row],[MES]])&lt;=6,"Q2",MONTH(Tabla1[[#This Row],[MES]])&lt;=9,"Q3",TRUE,"Q4")</f>
        <v>Q1</v>
      </c>
      <c r="AN2977" s="15" t="str">
        <f>+IFERROR(VLOOKUP(Tabla1[[#This Row],[CUENTA]],CTAS[],2,0),"OTROS")</f>
        <v>OTROS</v>
      </c>
      <c r="AP2977" s="15" t="str">
        <f>+IFERROR(VLOOKUP(Tabla1[[#This Row],[EMPLEADO]],IS[],3,0),"OTROS")</f>
        <v>CHIHUAHUA</v>
      </c>
      <c r="AQ2977" s="15" t="str">
        <f>+IFERROR(VLOOKUP(Tabla1[[#This Row],[EMPLEADO]],IS[[NÓMINA]:[INGENIERO]],2,0),"OTROS")</f>
        <v>FERNANDO CHAVIRA</v>
      </c>
    </row>
    <row r="2978" spans="1:43" x14ac:dyDescent="0.25">
      <c r="A2978" t="s">
        <v>7477</v>
      </c>
      <c r="B2978">
        <v>1</v>
      </c>
      <c r="C2978" t="s">
        <v>9213</v>
      </c>
      <c r="D2978" t="s">
        <v>38</v>
      </c>
      <c r="E2978" t="s">
        <v>76</v>
      </c>
      <c r="F2978" t="s">
        <v>9214</v>
      </c>
      <c r="G2978" s="17" t="s">
        <v>2447</v>
      </c>
      <c r="H2978" t="s">
        <v>915</v>
      </c>
      <c r="I2978" t="s">
        <v>43</v>
      </c>
      <c r="J2978" t="s">
        <v>8</v>
      </c>
      <c r="K2978" t="s">
        <v>102</v>
      </c>
      <c r="L2978" t="s">
        <v>2448</v>
      </c>
      <c r="M2978" t="s">
        <v>2449</v>
      </c>
      <c r="N2978">
        <v>0</v>
      </c>
      <c r="O2978" t="s">
        <v>47</v>
      </c>
      <c r="P2978">
        <v>31</v>
      </c>
      <c r="Q2978" t="s">
        <v>82</v>
      </c>
      <c r="R2978" t="s">
        <v>63</v>
      </c>
      <c r="S2978" t="s">
        <v>64</v>
      </c>
      <c r="T2978" t="s">
        <v>51</v>
      </c>
      <c r="U2978" t="s">
        <v>83</v>
      </c>
      <c r="V2978">
        <v>1.05</v>
      </c>
      <c r="W2978" s="1">
        <v>1433.25</v>
      </c>
      <c r="X2978">
        <v>1</v>
      </c>
      <c r="Y2978">
        <v>0.67</v>
      </c>
      <c r="Z2978">
        <v>5</v>
      </c>
      <c r="AA2978">
        <v>0.13400000000000001</v>
      </c>
      <c r="AB2978" s="2">
        <v>0</v>
      </c>
      <c r="AC2978" s="1">
        <v>0</v>
      </c>
      <c r="AD2978" s="7">
        <v>43545</v>
      </c>
      <c r="AE2978" s="7">
        <v>43546</v>
      </c>
      <c r="AF2978">
        <v>1</v>
      </c>
      <c r="AG2978" t="s">
        <v>53</v>
      </c>
      <c r="AH2978" s="2">
        <v>0</v>
      </c>
      <c r="AI2978" s="1">
        <v>0</v>
      </c>
      <c r="AJ2978" s="1">
        <v>0</v>
      </c>
      <c r="AK2978" s="60" t="str">
        <f>+IF(Tabla1[[#This Row],[REQUEST_TY]]="SR MANTENIMIENTO CORRECTIVO", "EMERGENCIA", "OTROS")</f>
        <v>EMERGENCIA</v>
      </c>
      <c r="AL2978" s="6" t="str">
        <f>+_xlfn.IFS(Tabla1[[#This Row],[Veces obj]]&lt;=1,"0-1",Tabla1[[#This Row],[Veces obj]]&lt;=2,"1-2",Tabla1[[#This Row],[Veces obj]]&lt;=3,"2-3",TRUE,"&gt;3")</f>
        <v>0-1</v>
      </c>
      <c r="AM2978" s="60" t="str">
        <f>+_xlfn.IFS(MONTH(Tabla1[[#This Row],[MES]])&lt;=3,"Q1",MONTH(Tabla1[[#This Row],[MES]])&lt;=6,"Q2",MONTH(Tabla1[[#This Row],[MES]])&lt;=9,"Q3",TRUE,"Q4")</f>
        <v>Q1</v>
      </c>
      <c r="AN2978" s="15" t="str">
        <f>+IFERROR(VLOOKUP(Tabla1[[#This Row],[CUENTA]],CTAS[],2,0),"OTROS")</f>
        <v>OTROS</v>
      </c>
      <c r="AP2978" s="15" t="str">
        <f>+IFERROR(VLOOKUP(Tabla1[[#This Row],[EMPLEADO]],IS[],3,0),"OTROS")</f>
        <v>OTROS</v>
      </c>
      <c r="AQ2978" s="15" t="str">
        <f>+IFERROR(VLOOKUP(Tabla1[[#This Row],[EMPLEADO]],IS[[NÓMINA]:[INGENIERO]],2,0),"OTROS")</f>
        <v>OTROS</v>
      </c>
    </row>
    <row r="2979" spans="1:43" x14ac:dyDescent="0.25">
      <c r="A2979" t="s">
        <v>7477</v>
      </c>
      <c r="B2979">
        <v>1</v>
      </c>
      <c r="C2979" t="s">
        <v>9215</v>
      </c>
      <c r="D2979" t="s">
        <v>38</v>
      </c>
      <c r="E2979" t="s">
        <v>348</v>
      </c>
      <c r="F2979" t="s">
        <v>9216</v>
      </c>
      <c r="G2979" s="17" t="s">
        <v>4567</v>
      </c>
      <c r="H2979" t="s">
        <v>79</v>
      </c>
      <c r="I2979" t="s">
        <v>43</v>
      </c>
      <c r="J2979" t="s">
        <v>8</v>
      </c>
      <c r="K2979" t="s">
        <v>102</v>
      </c>
      <c r="L2979" t="s">
        <v>2255</v>
      </c>
      <c r="M2979" t="s">
        <v>1482</v>
      </c>
      <c r="N2979">
        <v>0</v>
      </c>
      <c r="O2979" t="s">
        <v>47</v>
      </c>
      <c r="P2979">
        <v>13</v>
      </c>
      <c r="Q2979" t="s">
        <v>194</v>
      </c>
      <c r="R2979" t="s">
        <v>223</v>
      </c>
      <c r="S2979" t="s">
        <v>139</v>
      </c>
      <c r="T2979" t="s">
        <v>51</v>
      </c>
      <c r="U2979" t="s">
        <v>224</v>
      </c>
      <c r="V2979">
        <v>0.8</v>
      </c>
      <c r="W2979" s="1">
        <v>1258.4000000000003</v>
      </c>
      <c r="X2979">
        <v>1</v>
      </c>
      <c r="Y2979">
        <v>2.0699999999999998</v>
      </c>
      <c r="Z2979">
        <v>4</v>
      </c>
      <c r="AA2979">
        <v>0.51749999999999996</v>
      </c>
      <c r="AB2979" s="2">
        <v>0</v>
      </c>
      <c r="AC2979" s="1">
        <v>0</v>
      </c>
      <c r="AD2979" s="7">
        <v>43545</v>
      </c>
      <c r="AE2979" s="7">
        <v>43545</v>
      </c>
      <c r="AF2979">
        <v>0</v>
      </c>
      <c r="AG2979" t="s">
        <v>53</v>
      </c>
      <c r="AH2979" s="2">
        <v>0</v>
      </c>
      <c r="AI2979" s="1">
        <v>0</v>
      </c>
      <c r="AJ2979" s="1">
        <v>0</v>
      </c>
      <c r="AK2979" s="60" t="str">
        <f>+IF(Tabla1[[#This Row],[REQUEST_TY]]="SR MANTENIMIENTO CORRECTIVO", "EMERGENCIA", "OTROS")</f>
        <v>EMERGENCIA</v>
      </c>
      <c r="AL2979" s="6" t="str">
        <f>+_xlfn.IFS(Tabla1[[#This Row],[Veces obj]]&lt;=1,"0-1",Tabla1[[#This Row],[Veces obj]]&lt;=2,"1-2",Tabla1[[#This Row],[Veces obj]]&lt;=3,"2-3",TRUE,"&gt;3")</f>
        <v>0-1</v>
      </c>
      <c r="AM2979" s="60" t="str">
        <f>+_xlfn.IFS(MONTH(Tabla1[[#This Row],[MES]])&lt;=3,"Q1",MONTH(Tabla1[[#This Row],[MES]])&lt;=6,"Q2",MONTH(Tabla1[[#This Row],[MES]])&lt;=9,"Q3",TRUE,"Q4")</f>
        <v>Q1</v>
      </c>
      <c r="AN2979" s="15" t="str">
        <f>+IFERROR(VLOOKUP(Tabla1[[#This Row],[CUENTA]],CTAS[],2,0),"OTROS")</f>
        <v>OTROS</v>
      </c>
      <c r="AP2979" s="15" t="str">
        <f>+IFERROR(VLOOKUP(Tabla1[[#This Row],[EMPLEADO]],IS[],3,0),"OTROS")</f>
        <v>OTROS</v>
      </c>
      <c r="AQ2979" s="15" t="str">
        <f>+IFERROR(VLOOKUP(Tabla1[[#This Row],[EMPLEADO]],IS[[NÓMINA]:[INGENIERO]],2,0),"OTROS")</f>
        <v>OTROS</v>
      </c>
    </row>
    <row r="2980" spans="1:43" x14ac:dyDescent="0.25">
      <c r="A2980" t="s">
        <v>7477</v>
      </c>
      <c r="B2980">
        <v>1</v>
      </c>
      <c r="C2980" t="s">
        <v>9217</v>
      </c>
      <c r="D2980" t="s">
        <v>38</v>
      </c>
      <c r="E2980" t="s">
        <v>113</v>
      </c>
      <c r="F2980" t="s">
        <v>9218</v>
      </c>
      <c r="G2980" s="17" t="s">
        <v>9219</v>
      </c>
      <c r="H2980" t="s">
        <v>124</v>
      </c>
      <c r="I2980" t="s">
        <v>43</v>
      </c>
      <c r="J2980" t="s">
        <v>8</v>
      </c>
      <c r="K2980" t="s">
        <v>125</v>
      </c>
      <c r="L2980" t="s">
        <v>9220</v>
      </c>
      <c r="M2980" t="s">
        <v>94</v>
      </c>
      <c r="N2980">
        <v>0</v>
      </c>
      <c r="O2980" t="s">
        <v>47</v>
      </c>
      <c r="P2980">
        <v>111</v>
      </c>
      <c r="Q2980" t="s">
        <v>48</v>
      </c>
      <c r="R2980" t="s">
        <v>49</v>
      </c>
      <c r="S2980" t="s">
        <v>50</v>
      </c>
      <c r="T2980" t="s">
        <v>51</v>
      </c>
      <c r="U2980" t="s">
        <v>52</v>
      </c>
      <c r="V2980">
        <v>1.05</v>
      </c>
      <c r="W2980" s="1">
        <v>750.75000000000011</v>
      </c>
      <c r="X2980">
        <v>1</v>
      </c>
      <c r="Y2980">
        <v>2.57</v>
      </c>
      <c r="Z2980">
        <v>5</v>
      </c>
      <c r="AA2980">
        <v>0.51400000000000001</v>
      </c>
      <c r="AB2980" s="2">
        <v>0</v>
      </c>
      <c r="AC2980" s="1">
        <v>0</v>
      </c>
      <c r="AD2980" s="7">
        <v>43543</v>
      </c>
      <c r="AE2980" s="7">
        <v>43544</v>
      </c>
      <c r="AF2980">
        <v>1</v>
      </c>
      <c r="AG2980" t="s">
        <v>53</v>
      </c>
      <c r="AH2980" s="2">
        <v>0</v>
      </c>
      <c r="AI2980" s="1">
        <v>0</v>
      </c>
      <c r="AJ2980" s="1">
        <v>0</v>
      </c>
      <c r="AK2980" s="60" t="str">
        <f>+IF(Tabla1[[#This Row],[REQUEST_TY]]="SR MANTENIMIENTO CORRECTIVO", "EMERGENCIA", "OTROS")</f>
        <v>EMERGENCIA</v>
      </c>
      <c r="AL2980" s="6" t="str">
        <f>+_xlfn.IFS(Tabla1[[#This Row],[Veces obj]]&lt;=1,"0-1",Tabla1[[#This Row],[Veces obj]]&lt;=2,"1-2",Tabla1[[#This Row],[Veces obj]]&lt;=3,"2-3",TRUE,"&gt;3")</f>
        <v>0-1</v>
      </c>
      <c r="AM2980" s="60" t="str">
        <f>+_xlfn.IFS(MONTH(Tabla1[[#This Row],[MES]])&lt;=3,"Q1",MONTH(Tabla1[[#This Row],[MES]])&lt;=6,"Q2",MONTH(Tabla1[[#This Row],[MES]])&lt;=9,"Q3",TRUE,"Q4")</f>
        <v>Q1</v>
      </c>
      <c r="AN2980" s="15" t="str">
        <f>+IFERROR(VLOOKUP(Tabla1[[#This Row],[CUENTA]],CTAS[],2,0),"OTROS")</f>
        <v>OTROS</v>
      </c>
      <c r="AP2980" s="15" t="str">
        <f>+IFERROR(VLOOKUP(Tabla1[[#This Row],[EMPLEADO]],IS[],3,0),"OTROS")</f>
        <v>JUAREZ</v>
      </c>
      <c r="AQ2980" s="15" t="str">
        <f>+IFERROR(VLOOKUP(Tabla1[[#This Row],[EMPLEADO]],IS[[NÓMINA]:[INGENIERO]],2,0),"OTROS")</f>
        <v>MIGUEL COTA</v>
      </c>
    </row>
    <row r="2981" spans="1:43" x14ac:dyDescent="0.25">
      <c r="A2981" t="s">
        <v>7477</v>
      </c>
      <c r="B2981">
        <v>1</v>
      </c>
      <c r="C2981" t="s">
        <v>9221</v>
      </c>
      <c r="D2981" t="s">
        <v>38</v>
      </c>
      <c r="E2981" t="s">
        <v>558</v>
      </c>
      <c r="F2981" t="s">
        <v>9222</v>
      </c>
      <c r="G2981" s="17" t="s">
        <v>9223</v>
      </c>
      <c r="H2981" t="s">
        <v>740</v>
      </c>
      <c r="I2981" t="s">
        <v>43</v>
      </c>
      <c r="J2981" t="s">
        <v>8</v>
      </c>
      <c r="K2981" t="s">
        <v>1236</v>
      </c>
      <c r="L2981" t="s">
        <v>2603</v>
      </c>
      <c r="M2981" t="s">
        <v>1238</v>
      </c>
      <c r="N2981">
        <v>0</v>
      </c>
      <c r="O2981" t="s">
        <v>47</v>
      </c>
      <c r="P2981">
        <v>104</v>
      </c>
      <c r="Q2981" t="s">
        <v>48</v>
      </c>
      <c r="R2981" t="s">
        <v>95</v>
      </c>
      <c r="S2981" t="s">
        <v>64</v>
      </c>
      <c r="T2981" t="s">
        <v>51</v>
      </c>
      <c r="U2981" t="s">
        <v>96</v>
      </c>
      <c r="V2981">
        <v>1.1000000000000001</v>
      </c>
      <c r="W2981" s="1">
        <v>1501.5000000000002</v>
      </c>
      <c r="X2981">
        <v>1</v>
      </c>
      <c r="Y2981">
        <v>1.25</v>
      </c>
      <c r="Z2981">
        <v>5</v>
      </c>
      <c r="AA2981">
        <v>0.25</v>
      </c>
      <c r="AB2981" s="2">
        <v>0</v>
      </c>
      <c r="AC2981" s="1">
        <v>0</v>
      </c>
      <c r="AD2981" s="7">
        <v>43543</v>
      </c>
      <c r="AE2981" s="7">
        <v>43544</v>
      </c>
      <c r="AF2981">
        <v>1</v>
      </c>
      <c r="AG2981" t="s">
        <v>53</v>
      </c>
      <c r="AH2981" s="2">
        <v>0</v>
      </c>
      <c r="AI2981" s="1">
        <v>0</v>
      </c>
      <c r="AJ2981" s="1">
        <v>0</v>
      </c>
      <c r="AK2981" s="60" t="str">
        <f>+IF(Tabla1[[#This Row],[REQUEST_TY]]="SR MANTENIMIENTO CORRECTIVO", "EMERGENCIA", "OTROS")</f>
        <v>EMERGENCIA</v>
      </c>
      <c r="AL2981" s="6" t="str">
        <f>+_xlfn.IFS(Tabla1[[#This Row],[Veces obj]]&lt;=1,"0-1",Tabla1[[#This Row],[Veces obj]]&lt;=2,"1-2",Tabla1[[#This Row],[Veces obj]]&lt;=3,"2-3",TRUE,"&gt;3")</f>
        <v>0-1</v>
      </c>
      <c r="AM2981" s="60" t="str">
        <f>+_xlfn.IFS(MONTH(Tabla1[[#This Row],[MES]])&lt;=3,"Q1",MONTH(Tabla1[[#This Row],[MES]])&lt;=6,"Q2",MONTH(Tabla1[[#This Row],[MES]])&lt;=9,"Q3",TRUE,"Q4")</f>
        <v>Q1</v>
      </c>
      <c r="AN2981" s="15" t="str">
        <f>+IFERROR(VLOOKUP(Tabla1[[#This Row],[CUENTA]],CTAS[],2,0),"OTROS")</f>
        <v>OTROS</v>
      </c>
      <c r="AP2981" s="15" t="str">
        <f>+IFERROR(VLOOKUP(Tabla1[[#This Row],[EMPLEADO]],IS[],3,0),"OTROS")</f>
        <v>OTROS</v>
      </c>
      <c r="AQ2981" s="15" t="str">
        <f>+IFERROR(VLOOKUP(Tabla1[[#This Row],[EMPLEADO]],IS[[NÓMINA]:[INGENIERO]],2,0),"OTROS")</f>
        <v>OTROS</v>
      </c>
    </row>
    <row r="2982" spans="1:43" x14ac:dyDescent="0.25">
      <c r="A2982" t="s">
        <v>7477</v>
      </c>
      <c r="B2982">
        <v>1</v>
      </c>
      <c r="C2982" t="s">
        <v>9224</v>
      </c>
      <c r="D2982" t="s">
        <v>38</v>
      </c>
      <c r="E2982" t="s">
        <v>76</v>
      </c>
      <c r="F2982" t="s">
        <v>9225</v>
      </c>
      <c r="G2982" s="17" t="s">
        <v>9226</v>
      </c>
      <c r="H2982" t="s">
        <v>79</v>
      </c>
      <c r="I2982" t="s">
        <v>43</v>
      </c>
      <c r="J2982" t="s">
        <v>8</v>
      </c>
      <c r="K2982" t="s">
        <v>102</v>
      </c>
      <c r="L2982" t="s">
        <v>950</v>
      </c>
      <c r="M2982" t="s">
        <v>951</v>
      </c>
      <c r="N2982">
        <v>0</v>
      </c>
      <c r="O2982" t="s">
        <v>47</v>
      </c>
      <c r="P2982">
        <v>200</v>
      </c>
      <c r="Q2982" t="s">
        <v>48</v>
      </c>
      <c r="R2982" t="s">
        <v>63</v>
      </c>
      <c r="S2982" t="s">
        <v>64</v>
      </c>
      <c r="T2982" t="s">
        <v>208</v>
      </c>
      <c r="U2982" t="s">
        <v>96</v>
      </c>
      <c r="V2982">
        <v>1.1000000000000001</v>
      </c>
      <c r="W2982" s="1">
        <v>1501.5000000000002</v>
      </c>
      <c r="X2982">
        <v>1</v>
      </c>
      <c r="Y2982">
        <v>2.42</v>
      </c>
      <c r="Z2982">
        <v>9</v>
      </c>
      <c r="AA2982">
        <v>0.2688888888888889</v>
      </c>
      <c r="AB2982" s="2">
        <v>0</v>
      </c>
      <c r="AC2982" s="1">
        <v>0</v>
      </c>
      <c r="AD2982" s="7">
        <v>43543</v>
      </c>
      <c r="AE2982" s="7">
        <v>43544</v>
      </c>
      <c r="AF2982">
        <v>1</v>
      </c>
      <c r="AG2982" t="s">
        <v>53</v>
      </c>
      <c r="AH2982" s="2">
        <v>0</v>
      </c>
      <c r="AI2982" s="1">
        <v>0</v>
      </c>
      <c r="AJ2982" s="1">
        <v>0</v>
      </c>
      <c r="AK2982" s="60" t="str">
        <f>+IF(Tabla1[[#This Row],[REQUEST_TY]]="SR MANTENIMIENTO CORRECTIVO", "EMERGENCIA", "OTROS")</f>
        <v>EMERGENCIA</v>
      </c>
      <c r="AL2982" s="6" t="str">
        <f>+_xlfn.IFS(Tabla1[[#This Row],[Veces obj]]&lt;=1,"0-1",Tabla1[[#This Row],[Veces obj]]&lt;=2,"1-2",Tabla1[[#This Row],[Veces obj]]&lt;=3,"2-3",TRUE,"&gt;3")</f>
        <v>0-1</v>
      </c>
      <c r="AM2982" s="60" t="str">
        <f>+_xlfn.IFS(MONTH(Tabla1[[#This Row],[MES]])&lt;=3,"Q1",MONTH(Tabla1[[#This Row],[MES]])&lt;=6,"Q2",MONTH(Tabla1[[#This Row],[MES]])&lt;=9,"Q3",TRUE,"Q4")</f>
        <v>Q1</v>
      </c>
      <c r="AN2982" s="15" t="str">
        <f>+IFERROR(VLOOKUP(Tabla1[[#This Row],[CUENTA]],CTAS[],2,0),"OTROS")</f>
        <v>OTROS</v>
      </c>
      <c r="AP2982" s="15" t="str">
        <f>+IFERROR(VLOOKUP(Tabla1[[#This Row],[EMPLEADO]],IS[],3,0),"OTROS")</f>
        <v>OTROS</v>
      </c>
      <c r="AQ2982" s="15" t="str">
        <f>+IFERROR(VLOOKUP(Tabla1[[#This Row],[EMPLEADO]],IS[[NÓMINA]:[INGENIERO]],2,0),"OTROS")</f>
        <v>OTROS</v>
      </c>
    </row>
    <row r="2983" spans="1:43" x14ac:dyDescent="0.25">
      <c r="A2983" t="s">
        <v>7477</v>
      </c>
      <c r="B2983">
        <v>1</v>
      </c>
      <c r="C2983" t="s">
        <v>9227</v>
      </c>
      <c r="D2983" t="s">
        <v>38</v>
      </c>
      <c r="E2983" t="s">
        <v>599</v>
      </c>
      <c r="F2983" t="s">
        <v>9228</v>
      </c>
      <c r="G2983" s="17" t="s">
        <v>9229</v>
      </c>
      <c r="H2983" t="s">
        <v>527</v>
      </c>
      <c r="I2983" t="s">
        <v>43</v>
      </c>
      <c r="J2983" t="s">
        <v>8</v>
      </c>
      <c r="K2983" t="s">
        <v>528</v>
      </c>
      <c r="L2983" t="s">
        <v>529</v>
      </c>
      <c r="M2983" t="s">
        <v>530</v>
      </c>
      <c r="N2983">
        <v>1</v>
      </c>
      <c r="O2983" t="s">
        <v>47</v>
      </c>
      <c r="P2983">
        <v>218</v>
      </c>
      <c r="Q2983" t="s">
        <v>48</v>
      </c>
      <c r="R2983" t="s">
        <v>242</v>
      </c>
      <c r="S2983" t="s">
        <v>64</v>
      </c>
      <c r="T2983" t="s">
        <v>51</v>
      </c>
      <c r="U2983" t="s">
        <v>96</v>
      </c>
      <c r="V2983">
        <v>1.1000000000000001</v>
      </c>
      <c r="W2983" s="1">
        <v>0</v>
      </c>
      <c r="X2983">
        <v>1</v>
      </c>
      <c r="Y2983">
        <v>0.3</v>
      </c>
      <c r="Z2983">
        <v>5</v>
      </c>
      <c r="AA2983">
        <v>0.06</v>
      </c>
      <c r="AB2983" s="2">
        <v>0</v>
      </c>
      <c r="AC2983" s="1">
        <v>0</v>
      </c>
      <c r="AD2983" s="7">
        <v>43544</v>
      </c>
      <c r="AE2983" s="7">
        <v>43544</v>
      </c>
      <c r="AF2983">
        <v>0</v>
      </c>
      <c r="AG2983" t="s">
        <v>53</v>
      </c>
      <c r="AH2983" s="2">
        <v>0</v>
      </c>
      <c r="AI2983" s="1">
        <v>0</v>
      </c>
      <c r="AJ2983" s="1">
        <v>0</v>
      </c>
      <c r="AK2983" s="60" t="str">
        <f>+IF(Tabla1[[#This Row],[REQUEST_TY]]="SR MANTENIMIENTO CORRECTIVO", "EMERGENCIA", "OTROS")</f>
        <v>EMERGENCIA</v>
      </c>
      <c r="AL2983" s="6" t="str">
        <f>+_xlfn.IFS(Tabla1[[#This Row],[Veces obj]]&lt;=1,"0-1",Tabla1[[#This Row],[Veces obj]]&lt;=2,"1-2",Tabla1[[#This Row],[Veces obj]]&lt;=3,"2-3",TRUE,"&gt;3")</f>
        <v>0-1</v>
      </c>
      <c r="AM2983" s="60" t="str">
        <f>+_xlfn.IFS(MONTH(Tabla1[[#This Row],[MES]])&lt;=3,"Q1",MONTH(Tabla1[[#This Row],[MES]])&lt;=6,"Q2",MONTH(Tabla1[[#This Row],[MES]])&lt;=9,"Q3",TRUE,"Q4")</f>
        <v>Q1</v>
      </c>
      <c r="AN2983" s="15" t="str">
        <f>+IFERROR(VLOOKUP(Tabla1[[#This Row],[CUENTA]],CTAS[],2,0),"OTROS")</f>
        <v>OTROS</v>
      </c>
      <c r="AP2983" s="15" t="str">
        <f>+IFERROR(VLOOKUP(Tabla1[[#This Row],[EMPLEADO]],IS[],3,0),"OTROS")</f>
        <v>OTROS</v>
      </c>
      <c r="AQ2983" s="15" t="str">
        <f>+IFERROR(VLOOKUP(Tabla1[[#This Row],[EMPLEADO]],IS[[NÓMINA]:[INGENIERO]],2,0),"OTROS")</f>
        <v>OTROS</v>
      </c>
    </row>
    <row r="2984" spans="1:43" x14ac:dyDescent="0.25">
      <c r="A2984" t="s">
        <v>7477</v>
      </c>
      <c r="B2984">
        <v>1</v>
      </c>
      <c r="C2984" t="s">
        <v>9230</v>
      </c>
      <c r="D2984" t="s">
        <v>38</v>
      </c>
      <c r="E2984" t="s">
        <v>1015</v>
      </c>
      <c r="F2984" t="s">
        <v>9231</v>
      </c>
      <c r="G2984" s="17" t="s">
        <v>1017</v>
      </c>
      <c r="H2984" t="s">
        <v>8581</v>
      </c>
      <c r="I2984" t="s">
        <v>43</v>
      </c>
      <c r="J2984" t="s">
        <v>8</v>
      </c>
      <c r="K2984" t="s">
        <v>59</v>
      </c>
      <c r="L2984" t="s">
        <v>1018</v>
      </c>
      <c r="M2984" t="s">
        <v>473</v>
      </c>
      <c r="N2984">
        <v>0</v>
      </c>
      <c r="O2984" t="s">
        <v>47</v>
      </c>
      <c r="P2984">
        <v>17</v>
      </c>
      <c r="Q2984" t="s">
        <v>62</v>
      </c>
      <c r="R2984" t="s">
        <v>317</v>
      </c>
      <c r="S2984" t="s">
        <v>318</v>
      </c>
      <c r="T2984" t="s">
        <v>51</v>
      </c>
      <c r="U2984" t="s">
        <v>262</v>
      </c>
      <c r="V2984">
        <v>1.05</v>
      </c>
      <c r="W2984" s="1">
        <v>1651.6500000000003</v>
      </c>
      <c r="X2984">
        <v>1</v>
      </c>
      <c r="Y2984">
        <v>1.32</v>
      </c>
      <c r="Z2984">
        <v>4</v>
      </c>
      <c r="AA2984">
        <v>0.33</v>
      </c>
      <c r="AB2984" s="2">
        <v>0</v>
      </c>
      <c r="AC2984" s="1">
        <v>0</v>
      </c>
      <c r="AD2984" s="7">
        <v>43543</v>
      </c>
      <c r="AE2984" s="7">
        <v>43544</v>
      </c>
      <c r="AF2984">
        <v>1</v>
      </c>
      <c r="AG2984" t="s">
        <v>53</v>
      </c>
      <c r="AH2984" s="2">
        <v>0</v>
      </c>
      <c r="AI2984" s="1">
        <v>0</v>
      </c>
      <c r="AJ2984" s="1">
        <v>0</v>
      </c>
      <c r="AK2984" s="60" t="str">
        <f>+IF(Tabla1[[#This Row],[REQUEST_TY]]="SR MANTENIMIENTO CORRECTIVO", "EMERGENCIA", "OTROS")</f>
        <v>EMERGENCIA</v>
      </c>
      <c r="AL2984" s="6" t="str">
        <f>+_xlfn.IFS(Tabla1[[#This Row],[Veces obj]]&lt;=1,"0-1",Tabla1[[#This Row],[Veces obj]]&lt;=2,"1-2",Tabla1[[#This Row],[Veces obj]]&lt;=3,"2-3",TRUE,"&gt;3")</f>
        <v>0-1</v>
      </c>
      <c r="AM2984" s="60" t="str">
        <f>+_xlfn.IFS(MONTH(Tabla1[[#This Row],[MES]])&lt;=3,"Q1",MONTH(Tabla1[[#This Row],[MES]])&lt;=6,"Q2",MONTH(Tabla1[[#This Row],[MES]])&lt;=9,"Q3",TRUE,"Q4")</f>
        <v>Q1</v>
      </c>
      <c r="AN2984" s="15" t="str">
        <f>+IFERROR(VLOOKUP(Tabla1[[#This Row],[CUENTA]],CTAS[],2,0),"OTROS")</f>
        <v>OTROS</v>
      </c>
      <c r="AP2984" s="15" t="str">
        <f>+IFERROR(VLOOKUP(Tabla1[[#This Row],[EMPLEADO]],IS[],3,0),"OTROS")</f>
        <v>OTROS</v>
      </c>
      <c r="AQ2984" s="15" t="str">
        <f>+IFERROR(VLOOKUP(Tabla1[[#This Row],[EMPLEADO]],IS[[NÓMINA]:[INGENIERO]],2,0),"OTROS")</f>
        <v>OTROS</v>
      </c>
    </row>
    <row r="2985" spans="1:43" x14ac:dyDescent="0.25">
      <c r="A2985" t="s">
        <v>7477</v>
      </c>
      <c r="B2985">
        <v>1</v>
      </c>
      <c r="C2985" t="s">
        <v>9232</v>
      </c>
      <c r="D2985" t="s">
        <v>38</v>
      </c>
      <c r="E2985" t="s">
        <v>113</v>
      </c>
      <c r="F2985" t="s">
        <v>9228</v>
      </c>
      <c r="G2985" s="17" t="s">
        <v>9233</v>
      </c>
      <c r="H2985" t="s">
        <v>471</v>
      </c>
      <c r="I2985" t="s">
        <v>43</v>
      </c>
      <c r="J2985" t="s">
        <v>8</v>
      </c>
      <c r="K2985" t="s">
        <v>9234</v>
      </c>
      <c r="L2985" t="s">
        <v>9235</v>
      </c>
      <c r="M2985" t="s">
        <v>131</v>
      </c>
      <c r="N2985">
        <v>0</v>
      </c>
      <c r="O2985" t="s">
        <v>47</v>
      </c>
      <c r="P2985">
        <v>188</v>
      </c>
      <c r="Q2985" t="s">
        <v>48</v>
      </c>
      <c r="R2985" t="s">
        <v>49</v>
      </c>
      <c r="S2985" t="s">
        <v>50</v>
      </c>
      <c r="T2985" t="s">
        <v>51</v>
      </c>
      <c r="U2985" t="s">
        <v>52</v>
      </c>
      <c r="V2985">
        <v>1.05</v>
      </c>
      <c r="W2985" s="1">
        <v>750.75000000000011</v>
      </c>
      <c r="X2985">
        <v>1</v>
      </c>
      <c r="Y2985">
        <v>0.63</v>
      </c>
      <c r="Z2985">
        <v>5</v>
      </c>
      <c r="AA2985">
        <v>0.126</v>
      </c>
      <c r="AB2985" s="2">
        <v>0</v>
      </c>
      <c r="AC2985" s="1">
        <v>0</v>
      </c>
      <c r="AD2985" s="7">
        <v>43543</v>
      </c>
      <c r="AE2985" s="7">
        <v>43544</v>
      </c>
      <c r="AF2985">
        <v>1</v>
      </c>
      <c r="AG2985" t="s">
        <v>53</v>
      </c>
      <c r="AH2985" s="2">
        <v>0</v>
      </c>
      <c r="AI2985" s="1">
        <v>0</v>
      </c>
      <c r="AJ2985" s="1">
        <v>0</v>
      </c>
      <c r="AK2985" s="60" t="str">
        <f>+IF(Tabla1[[#This Row],[REQUEST_TY]]="SR MANTENIMIENTO CORRECTIVO", "EMERGENCIA", "OTROS")</f>
        <v>EMERGENCIA</v>
      </c>
      <c r="AL2985" s="6" t="str">
        <f>+_xlfn.IFS(Tabla1[[#This Row],[Veces obj]]&lt;=1,"0-1",Tabla1[[#This Row],[Veces obj]]&lt;=2,"1-2",Tabla1[[#This Row],[Veces obj]]&lt;=3,"2-3",TRUE,"&gt;3")</f>
        <v>0-1</v>
      </c>
      <c r="AM2985" s="60" t="str">
        <f>+_xlfn.IFS(MONTH(Tabla1[[#This Row],[MES]])&lt;=3,"Q1",MONTH(Tabla1[[#This Row],[MES]])&lt;=6,"Q2",MONTH(Tabla1[[#This Row],[MES]])&lt;=9,"Q3",TRUE,"Q4")</f>
        <v>Q1</v>
      </c>
      <c r="AN2985" s="15" t="str">
        <f>+IFERROR(VLOOKUP(Tabla1[[#This Row],[CUENTA]],CTAS[],2,0),"OTROS")</f>
        <v>OTROS</v>
      </c>
      <c r="AP2985" s="15" t="str">
        <f>+IFERROR(VLOOKUP(Tabla1[[#This Row],[EMPLEADO]],IS[],3,0),"OTROS")</f>
        <v>OTROS</v>
      </c>
      <c r="AQ2985" s="15" t="str">
        <f>+IFERROR(VLOOKUP(Tabla1[[#This Row],[EMPLEADO]],IS[[NÓMINA]:[INGENIERO]],2,0),"OTROS")</f>
        <v>OTROS</v>
      </c>
    </row>
    <row r="2986" spans="1:43" x14ac:dyDescent="0.25">
      <c r="A2986" t="s">
        <v>7477</v>
      </c>
      <c r="B2986">
        <v>1</v>
      </c>
      <c r="C2986" t="s">
        <v>9236</v>
      </c>
      <c r="D2986" t="s">
        <v>38</v>
      </c>
      <c r="E2986" t="s">
        <v>373</v>
      </c>
      <c r="F2986" t="s">
        <v>9237</v>
      </c>
      <c r="G2986" s="17" t="s">
        <v>5986</v>
      </c>
      <c r="H2986" t="s">
        <v>8581</v>
      </c>
      <c r="I2986" t="s">
        <v>43</v>
      </c>
      <c r="J2986" t="s">
        <v>8</v>
      </c>
      <c r="K2986" t="s">
        <v>102</v>
      </c>
      <c r="L2986" t="s">
        <v>3751</v>
      </c>
      <c r="M2986" t="s">
        <v>473</v>
      </c>
      <c r="N2986">
        <v>0</v>
      </c>
      <c r="O2986" t="s">
        <v>47</v>
      </c>
      <c r="P2986">
        <v>11</v>
      </c>
      <c r="Q2986" t="s">
        <v>194</v>
      </c>
      <c r="R2986" t="s">
        <v>153</v>
      </c>
      <c r="S2986" t="s">
        <v>50</v>
      </c>
      <c r="T2986" t="s">
        <v>51</v>
      </c>
      <c r="U2986" t="s">
        <v>444</v>
      </c>
      <c r="V2986">
        <v>0</v>
      </c>
      <c r="W2986" s="1">
        <v>0</v>
      </c>
      <c r="X2986">
        <v>1</v>
      </c>
      <c r="Y2986">
        <v>2.2799999999999998</v>
      </c>
      <c r="Z2986">
        <v>5</v>
      </c>
      <c r="AA2986">
        <v>0.45599999999999996</v>
      </c>
      <c r="AB2986" s="2">
        <v>0</v>
      </c>
      <c r="AC2986" s="1">
        <v>0</v>
      </c>
      <c r="AD2986" s="7">
        <v>43549</v>
      </c>
      <c r="AE2986" s="7">
        <v>43549</v>
      </c>
      <c r="AF2986">
        <v>0</v>
      </c>
      <c r="AG2986" t="s">
        <v>53</v>
      </c>
      <c r="AH2986" s="2">
        <v>0</v>
      </c>
      <c r="AI2986" s="1">
        <v>0</v>
      </c>
      <c r="AJ2986" s="1">
        <v>0</v>
      </c>
      <c r="AK2986" s="60" t="str">
        <f>+IF(Tabla1[[#This Row],[REQUEST_TY]]="SR MANTENIMIENTO CORRECTIVO", "EMERGENCIA", "OTROS")</f>
        <v>EMERGENCIA</v>
      </c>
      <c r="AL2986" s="6" t="str">
        <f>+_xlfn.IFS(Tabla1[[#This Row],[Veces obj]]&lt;=1,"0-1",Tabla1[[#This Row],[Veces obj]]&lt;=2,"1-2",Tabla1[[#This Row],[Veces obj]]&lt;=3,"2-3",TRUE,"&gt;3")</f>
        <v>0-1</v>
      </c>
      <c r="AM2986" s="60" t="str">
        <f>+_xlfn.IFS(MONTH(Tabla1[[#This Row],[MES]])&lt;=3,"Q1",MONTH(Tabla1[[#This Row],[MES]])&lt;=6,"Q2",MONTH(Tabla1[[#This Row],[MES]])&lt;=9,"Q3",TRUE,"Q4")</f>
        <v>Q1</v>
      </c>
      <c r="AN2986" s="15" t="str">
        <f>+IFERROR(VLOOKUP(Tabla1[[#This Row],[CUENTA]],CTAS[],2,0),"OTROS")</f>
        <v>OTROS</v>
      </c>
      <c r="AP2986" s="15" t="str">
        <f>+IFERROR(VLOOKUP(Tabla1[[#This Row],[EMPLEADO]],IS[],3,0),"OTROS")</f>
        <v>OTROS</v>
      </c>
      <c r="AQ2986" s="15" t="str">
        <f>+IFERROR(VLOOKUP(Tabla1[[#This Row],[EMPLEADO]],IS[[NÓMINA]:[INGENIERO]],2,0),"OTROS")</f>
        <v>OTROS</v>
      </c>
    </row>
    <row r="2987" spans="1:43" x14ac:dyDescent="0.25">
      <c r="A2987" t="s">
        <v>7477</v>
      </c>
      <c r="B2987">
        <v>1</v>
      </c>
      <c r="C2987" t="s">
        <v>9238</v>
      </c>
      <c r="D2987" t="s">
        <v>38</v>
      </c>
      <c r="E2987" t="s">
        <v>133</v>
      </c>
      <c r="F2987" t="s">
        <v>9239</v>
      </c>
      <c r="G2987" s="17" t="s">
        <v>1582</v>
      </c>
      <c r="H2987" t="s">
        <v>1211</v>
      </c>
      <c r="I2987" t="s">
        <v>43</v>
      </c>
      <c r="J2987" t="s">
        <v>8</v>
      </c>
      <c r="K2987" t="s">
        <v>59</v>
      </c>
      <c r="L2987" t="s">
        <v>1583</v>
      </c>
      <c r="M2987" t="s">
        <v>1213</v>
      </c>
      <c r="N2987">
        <v>0</v>
      </c>
      <c r="O2987" t="s">
        <v>47</v>
      </c>
      <c r="P2987">
        <v>9</v>
      </c>
      <c r="Q2987" t="s">
        <v>194</v>
      </c>
      <c r="R2987" t="s">
        <v>138</v>
      </c>
      <c r="S2987" t="s">
        <v>139</v>
      </c>
      <c r="T2987" t="s">
        <v>51</v>
      </c>
      <c r="U2987" t="s">
        <v>224</v>
      </c>
      <c r="V2987">
        <v>0.8</v>
      </c>
      <c r="W2987" s="1">
        <v>1258.4000000000003</v>
      </c>
      <c r="X2987">
        <v>1</v>
      </c>
      <c r="Y2987">
        <v>2.17</v>
      </c>
      <c r="Z2987">
        <v>4</v>
      </c>
      <c r="AA2987">
        <v>0.54249999999999998</v>
      </c>
      <c r="AB2987" s="2">
        <v>0</v>
      </c>
      <c r="AC2987" s="1">
        <v>0</v>
      </c>
      <c r="AD2987" s="7">
        <v>43543</v>
      </c>
      <c r="AE2987" s="7">
        <v>43544</v>
      </c>
      <c r="AF2987">
        <v>1</v>
      </c>
      <c r="AG2987" t="s">
        <v>53</v>
      </c>
      <c r="AH2987" s="2">
        <v>0</v>
      </c>
      <c r="AI2987" s="1">
        <v>0</v>
      </c>
      <c r="AJ2987" s="1">
        <v>0</v>
      </c>
      <c r="AK2987" s="60" t="str">
        <f>+IF(Tabla1[[#This Row],[REQUEST_TY]]="SR MANTENIMIENTO CORRECTIVO", "EMERGENCIA", "OTROS")</f>
        <v>EMERGENCIA</v>
      </c>
      <c r="AL2987" s="6" t="str">
        <f>+_xlfn.IFS(Tabla1[[#This Row],[Veces obj]]&lt;=1,"0-1",Tabla1[[#This Row],[Veces obj]]&lt;=2,"1-2",Tabla1[[#This Row],[Veces obj]]&lt;=3,"2-3",TRUE,"&gt;3")</f>
        <v>0-1</v>
      </c>
      <c r="AM2987" s="60" t="str">
        <f>+_xlfn.IFS(MONTH(Tabla1[[#This Row],[MES]])&lt;=3,"Q1",MONTH(Tabla1[[#This Row],[MES]])&lt;=6,"Q2",MONTH(Tabla1[[#This Row],[MES]])&lt;=9,"Q3",TRUE,"Q4")</f>
        <v>Q1</v>
      </c>
      <c r="AN2987" s="15" t="str">
        <f>+IFERROR(VLOOKUP(Tabla1[[#This Row],[CUENTA]],CTAS[],2,0),"OTROS")</f>
        <v>OTROS</v>
      </c>
      <c r="AP2987" s="15" t="str">
        <f>+IFERROR(VLOOKUP(Tabla1[[#This Row],[EMPLEADO]],IS[],3,0),"OTROS")</f>
        <v>OTROS</v>
      </c>
      <c r="AQ2987" s="15" t="str">
        <f>+IFERROR(VLOOKUP(Tabla1[[#This Row],[EMPLEADO]],IS[[NÓMINA]:[INGENIERO]],2,0),"OTROS")</f>
        <v>OTROS</v>
      </c>
    </row>
    <row r="2988" spans="1:43" x14ac:dyDescent="0.25">
      <c r="A2988" t="s">
        <v>7477</v>
      </c>
      <c r="B2988">
        <v>1</v>
      </c>
      <c r="C2988" t="s">
        <v>9240</v>
      </c>
      <c r="D2988" t="s">
        <v>38</v>
      </c>
      <c r="E2988" t="s">
        <v>3400</v>
      </c>
      <c r="F2988" t="s">
        <v>9241</v>
      </c>
      <c r="G2988" s="17" t="s">
        <v>7826</v>
      </c>
      <c r="H2988" t="s">
        <v>484</v>
      </c>
      <c r="I2988" t="s">
        <v>43</v>
      </c>
      <c r="J2988" t="s">
        <v>8</v>
      </c>
      <c r="K2988" t="s">
        <v>2300</v>
      </c>
      <c r="L2988" t="s">
        <v>2779</v>
      </c>
      <c r="M2988" t="s">
        <v>94</v>
      </c>
      <c r="N2988">
        <v>1</v>
      </c>
      <c r="O2988" t="s">
        <v>47</v>
      </c>
      <c r="P2988">
        <v>15</v>
      </c>
      <c r="Q2988" t="s">
        <v>194</v>
      </c>
      <c r="R2988" t="s">
        <v>74</v>
      </c>
      <c r="S2988" t="s">
        <v>50</v>
      </c>
      <c r="T2988" t="s">
        <v>51</v>
      </c>
      <c r="U2988" t="s">
        <v>444</v>
      </c>
      <c r="V2988">
        <v>0</v>
      </c>
      <c r="W2988" s="1">
        <v>0</v>
      </c>
      <c r="X2988">
        <v>1</v>
      </c>
      <c r="Y2988">
        <v>0.47</v>
      </c>
      <c r="Z2988">
        <v>5</v>
      </c>
      <c r="AA2988">
        <v>9.4E-2</v>
      </c>
      <c r="AB2988" s="2">
        <v>0</v>
      </c>
      <c r="AC2988" s="1">
        <v>0</v>
      </c>
      <c r="AD2988" s="7">
        <v>43545</v>
      </c>
      <c r="AE2988" s="7">
        <v>43545</v>
      </c>
      <c r="AF2988">
        <v>0</v>
      </c>
      <c r="AG2988" t="s">
        <v>53</v>
      </c>
      <c r="AH2988" s="2">
        <v>0</v>
      </c>
      <c r="AI2988" s="1">
        <v>0</v>
      </c>
      <c r="AJ2988" s="1">
        <v>0</v>
      </c>
      <c r="AK2988" s="60" t="str">
        <f>+IF(Tabla1[[#This Row],[REQUEST_TY]]="SR MANTENIMIENTO CORRECTIVO", "EMERGENCIA", "OTROS")</f>
        <v>EMERGENCIA</v>
      </c>
      <c r="AL2988" s="6" t="str">
        <f>+_xlfn.IFS(Tabla1[[#This Row],[Veces obj]]&lt;=1,"0-1",Tabla1[[#This Row],[Veces obj]]&lt;=2,"1-2",Tabla1[[#This Row],[Veces obj]]&lt;=3,"2-3",TRUE,"&gt;3")</f>
        <v>0-1</v>
      </c>
      <c r="AM2988" s="60" t="str">
        <f>+_xlfn.IFS(MONTH(Tabla1[[#This Row],[MES]])&lt;=3,"Q1",MONTH(Tabla1[[#This Row],[MES]])&lt;=6,"Q2",MONTH(Tabla1[[#This Row],[MES]])&lt;=9,"Q3",TRUE,"Q4")</f>
        <v>Q1</v>
      </c>
      <c r="AN2988" s="15" t="str">
        <f>+IFERROR(VLOOKUP(Tabla1[[#This Row],[CUENTA]],CTAS[],2,0),"OTROS")</f>
        <v>OTROS</v>
      </c>
      <c r="AP2988" s="15" t="str">
        <f>+IFERROR(VLOOKUP(Tabla1[[#This Row],[EMPLEADO]],IS[],3,0),"OTROS")</f>
        <v>OTROS</v>
      </c>
      <c r="AQ2988" s="15" t="str">
        <f>+IFERROR(VLOOKUP(Tabla1[[#This Row],[EMPLEADO]],IS[[NÓMINA]:[INGENIERO]],2,0),"OTROS")</f>
        <v>OTROS</v>
      </c>
    </row>
    <row r="2989" spans="1:43" x14ac:dyDescent="0.25">
      <c r="A2989" t="s">
        <v>7477</v>
      </c>
      <c r="B2989">
        <v>1</v>
      </c>
      <c r="C2989" t="s">
        <v>9242</v>
      </c>
      <c r="D2989" t="s">
        <v>38</v>
      </c>
      <c r="E2989" t="s">
        <v>39</v>
      </c>
      <c r="F2989" t="s">
        <v>9243</v>
      </c>
      <c r="G2989" s="17" t="s">
        <v>6395</v>
      </c>
      <c r="H2989" t="s">
        <v>101</v>
      </c>
      <c r="I2989" t="s">
        <v>43</v>
      </c>
      <c r="J2989" t="s">
        <v>8</v>
      </c>
      <c r="K2989" t="s">
        <v>798</v>
      </c>
      <c r="L2989" t="s">
        <v>8445</v>
      </c>
      <c r="M2989" t="s">
        <v>1269</v>
      </c>
      <c r="N2989">
        <v>1</v>
      </c>
      <c r="O2989" t="s">
        <v>105</v>
      </c>
      <c r="P2989">
        <v>29</v>
      </c>
      <c r="Q2989" t="s">
        <v>62</v>
      </c>
      <c r="R2989" t="s">
        <v>49</v>
      </c>
      <c r="S2989" t="s">
        <v>50</v>
      </c>
      <c r="T2989" t="s">
        <v>51</v>
      </c>
      <c r="U2989" t="s">
        <v>154</v>
      </c>
      <c r="V2989">
        <v>0.6</v>
      </c>
      <c r="W2989" s="1">
        <v>0</v>
      </c>
      <c r="X2989">
        <v>1</v>
      </c>
      <c r="Y2989">
        <v>1.82</v>
      </c>
      <c r="Z2989">
        <v>5</v>
      </c>
      <c r="AA2989">
        <v>0.36399999999999999</v>
      </c>
      <c r="AB2989" s="2">
        <v>0</v>
      </c>
      <c r="AC2989" s="1">
        <v>0</v>
      </c>
      <c r="AD2989" s="7">
        <v>43544</v>
      </c>
      <c r="AE2989" s="7">
        <v>43544</v>
      </c>
      <c r="AF2989">
        <v>0</v>
      </c>
      <c r="AG2989" t="s">
        <v>53</v>
      </c>
      <c r="AH2989" s="2">
        <v>0</v>
      </c>
      <c r="AI2989" s="1">
        <v>0</v>
      </c>
      <c r="AJ2989" s="1">
        <v>0</v>
      </c>
      <c r="AK2989" s="60" t="str">
        <f>+IF(Tabla1[[#This Row],[REQUEST_TY]]="SR MANTENIMIENTO CORRECTIVO", "EMERGENCIA", "OTROS")</f>
        <v>EMERGENCIA</v>
      </c>
      <c r="AL2989" s="6" t="str">
        <f>+_xlfn.IFS(Tabla1[[#This Row],[Veces obj]]&lt;=1,"0-1",Tabla1[[#This Row],[Veces obj]]&lt;=2,"1-2",Tabla1[[#This Row],[Veces obj]]&lt;=3,"2-3",TRUE,"&gt;3")</f>
        <v>0-1</v>
      </c>
      <c r="AM2989" s="60" t="str">
        <f>+_xlfn.IFS(MONTH(Tabla1[[#This Row],[MES]])&lt;=3,"Q1",MONTH(Tabla1[[#This Row],[MES]])&lt;=6,"Q2",MONTH(Tabla1[[#This Row],[MES]])&lt;=9,"Q3",TRUE,"Q4")</f>
        <v>Q1</v>
      </c>
      <c r="AN2989" s="15" t="str">
        <f>+IFERROR(VLOOKUP(Tabla1[[#This Row],[CUENTA]],CTAS[],2,0),"OTROS")</f>
        <v>OTROS</v>
      </c>
      <c r="AP2989" s="15" t="str">
        <f>+IFERROR(VLOOKUP(Tabla1[[#This Row],[EMPLEADO]],IS[],3,0),"OTROS")</f>
        <v>OTROS</v>
      </c>
      <c r="AQ2989" s="15" t="str">
        <f>+IFERROR(VLOOKUP(Tabla1[[#This Row],[EMPLEADO]],IS[[NÓMINA]:[INGENIERO]],2,0),"OTROS")</f>
        <v>OTROS</v>
      </c>
    </row>
    <row r="2990" spans="1:43" x14ac:dyDescent="0.25">
      <c r="A2990" t="s">
        <v>7477</v>
      </c>
      <c r="B2990">
        <v>1</v>
      </c>
      <c r="C2990" t="s">
        <v>9244</v>
      </c>
      <c r="D2990" t="s">
        <v>38</v>
      </c>
      <c r="E2990" t="s">
        <v>217</v>
      </c>
      <c r="F2990" t="s">
        <v>9245</v>
      </c>
      <c r="G2990" s="17" t="s">
        <v>779</v>
      </c>
      <c r="H2990" t="s">
        <v>915</v>
      </c>
      <c r="I2990" t="s">
        <v>43</v>
      </c>
      <c r="J2990" t="s">
        <v>8</v>
      </c>
      <c r="K2990" t="s">
        <v>59</v>
      </c>
      <c r="L2990" t="s">
        <v>780</v>
      </c>
      <c r="M2990" t="s">
        <v>310</v>
      </c>
      <c r="N2990">
        <v>0</v>
      </c>
      <c r="O2990" t="s">
        <v>47</v>
      </c>
      <c r="P2990">
        <v>36</v>
      </c>
      <c r="Q2990" t="s">
        <v>82</v>
      </c>
      <c r="R2990" t="s">
        <v>223</v>
      </c>
      <c r="S2990" t="s">
        <v>139</v>
      </c>
      <c r="T2990" t="s">
        <v>51</v>
      </c>
      <c r="U2990" t="s">
        <v>140</v>
      </c>
      <c r="V2990">
        <v>1.1000000000000001</v>
      </c>
      <c r="W2990" s="1">
        <v>1730.3000000000004</v>
      </c>
      <c r="X2990">
        <v>1</v>
      </c>
      <c r="Y2990">
        <v>1.52</v>
      </c>
      <c r="Z2990">
        <v>4</v>
      </c>
      <c r="AA2990">
        <v>0.38</v>
      </c>
      <c r="AB2990" s="2">
        <v>0</v>
      </c>
      <c r="AC2990" s="1">
        <v>0</v>
      </c>
      <c r="AD2990" s="7">
        <v>43546</v>
      </c>
      <c r="AE2990" s="7">
        <v>43546</v>
      </c>
      <c r="AF2990">
        <v>0</v>
      </c>
      <c r="AG2990" t="s">
        <v>53</v>
      </c>
      <c r="AH2990" s="2">
        <v>0</v>
      </c>
      <c r="AI2990" s="1">
        <v>0</v>
      </c>
      <c r="AJ2990" s="1">
        <v>0</v>
      </c>
      <c r="AK2990" s="60" t="str">
        <f>+IF(Tabla1[[#This Row],[REQUEST_TY]]="SR MANTENIMIENTO CORRECTIVO", "EMERGENCIA", "OTROS")</f>
        <v>EMERGENCIA</v>
      </c>
      <c r="AL2990" s="6" t="str">
        <f>+_xlfn.IFS(Tabla1[[#This Row],[Veces obj]]&lt;=1,"0-1",Tabla1[[#This Row],[Veces obj]]&lt;=2,"1-2",Tabla1[[#This Row],[Veces obj]]&lt;=3,"2-3",TRUE,"&gt;3")</f>
        <v>0-1</v>
      </c>
      <c r="AM2990" s="60" t="str">
        <f>+_xlfn.IFS(MONTH(Tabla1[[#This Row],[MES]])&lt;=3,"Q1",MONTH(Tabla1[[#This Row],[MES]])&lt;=6,"Q2",MONTH(Tabla1[[#This Row],[MES]])&lt;=9,"Q3",TRUE,"Q4")</f>
        <v>Q1</v>
      </c>
      <c r="AN2990" s="15" t="str">
        <f>+IFERROR(VLOOKUP(Tabla1[[#This Row],[CUENTA]],CTAS[],2,0),"OTROS")</f>
        <v>OTROS</v>
      </c>
      <c r="AP2990" s="15" t="str">
        <f>+IFERROR(VLOOKUP(Tabla1[[#This Row],[EMPLEADO]],IS[],3,0),"OTROS")</f>
        <v>OTROS</v>
      </c>
      <c r="AQ2990" s="15" t="str">
        <f>+IFERROR(VLOOKUP(Tabla1[[#This Row],[EMPLEADO]],IS[[NÓMINA]:[INGENIERO]],2,0),"OTROS")</f>
        <v>OTROS</v>
      </c>
    </row>
    <row r="2991" spans="1:43" x14ac:dyDescent="0.25">
      <c r="A2991" t="s">
        <v>7477</v>
      </c>
      <c r="B2991">
        <v>1</v>
      </c>
      <c r="C2991" t="s">
        <v>9246</v>
      </c>
      <c r="D2991" t="s">
        <v>38</v>
      </c>
      <c r="E2991" t="s">
        <v>2415</v>
      </c>
      <c r="F2991" t="s">
        <v>9247</v>
      </c>
      <c r="G2991" s="17" t="s">
        <v>9248</v>
      </c>
      <c r="H2991" t="s">
        <v>79</v>
      </c>
      <c r="I2991" t="s">
        <v>43</v>
      </c>
      <c r="J2991" t="s">
        <v>8</v>
      </c>
      <c r="K2991" t="s">
        <v>741</v>
      </c>
      <c r="L2991" t="s">
        <v>742</v>
      </c>
      <c r="M2991" t="s">
        <v>743</v>
      </c>
      <c r="N2991">
        <v>0</v>
      </c>
      <c r="O2991" t="s">
        <v>47</v>
      </c>
      <c r="P2991">
        <v>228</v>
      </c>
      <c r="Q2991" t="s">
        <v>48</v>
      </c>
      <c r="R2991" t="s">
        <v>242</v>
      </c>
      <c r="S2991" t="s">
        <v>64</v>
      </c>
      <c r="T2991" t="s">
        <v>51</v>
      </c>
      <c r="U2991" t="s">
        <v>96</v>
      </c>
      <c r="V2991">
        <v>1.1000000000000001</v>
      </c>
      <c r="W2991" s="1">
        <v>1501.5000000000002</v>
      </c>
      <c r="X2991">
        <v>1</v>
      </c>
      <c r="Y2991">
        <v>1</v>
      </c>
      <c r="Z2991">
        <v>5</v>
      </c>
      <c r="AA2991">
        <v>0.2</v>
      </c>
      <c r="AB2991" s="2">
        <v>0</v>
      </c>
      <c r="AC2991" s="1">
        <v>0</v>
      </c>
      <c r="AD2991" s="7">
        <v>43546</v>
      </c>
      <c r="AE2991" s="7">
        <v>43546</v>
      </c>
      <c r="AF2991">
        <v>0</v>
      </c>
      <c r="AG2991" t="s">
        <v>53</v>
      </c>
      <c r="AH2991" s="2">
        <v>0</v>
      </c>
      <c r="AI2991" s="1">
        <v>0</v>
      </c>
      <c r="AJ2991" s="1">
        <v>0</v>
      </c>
      <c r="AK2991" s="60" t="str">
        <f>+IF(Tabla1[[#This Row],[REQUEST_TY]]="SR MANTENIMIENTO CORRECTIVO", "EMERGENCIA", "OTROS")</f>
        <v>EMERGENCIA</v>
      </c>
      <c r="AL2991" s="6" t="str">
        <f>+_xlfn.IFS(Tabla1[[#This Row],[Veces obj]]&lt;=1,"0-1",Tabla1[[#This Row],[Veces obj]]&lt;=2,"1-2",Tabla1[[#This Row],[Veces obj]]&lt;=3,"2-3",TRUE,"&gt;3")</f>
        <v>0-1</v>
      </c>
      <c r="AM2991" s="60" t="str">
        <f>+_xlfn.IFS(MONTH(Tabla1[[#This Row],[MES]])&lt;=3,"Q1",MONTH(Tabla1[[#This Row],[MES]])&lt;=6,"Q2",MONTH(Tabla1[[#This Row],[MES]])&lt;=9,"Q3",TRUE,"Q4")</f>
        <v>Q1</v>
      </c>
      <c r="AN2991" s="15" t="str">
        <f>+IFERROR(VLOOKUP(Tabla1[[#This Row],[CUENTA]],CTAS[],2,0),"OTROS")</f>
        <v>OTROS</v>
      </c>
      <c r="AP2991" s="15" t="str">
        <f>+IFERROR(VLOOKUP(Tabla1[[#This Row],[EMPLEADO]],IS[],3,0),"OTROS")</f>
        <v>OTROS</v>
      </c>
      <c r="AQ2991" s="15" t="str">
        <f>+IFERROR(VLOOKUP(Tabla1[[#This Row],[EMPLEADO]],IS[[NÓMINA]:[INGENIERO]],2,0),"OTROS")</f>
        <v>OTROS</v>
      </c>
    </row>
    <row r="2992" spans="1:43" x14ac:dyDescent="0.25">
      <c r="A2992" t="s">
        <v>7477</v>
      </c>
      <c r="B2992">
        <v>1</v>
      </c>
      <c r="C2992" t="s">
        <v>9249</v>
      </c>
      <c r="D2992" t="s">
        <v>818</v>
      </c>
      <c r="E2992" t="s">
        <v>39</v>
      </c>
      <c r="F2992" t="s">
        <v>9250</v>
      </c>
      <c r="G2992" s="17" t="s">
        <v>9251</v>
      </c>
      <c r="H2992" t="s">
        <v>384</v>
      </c>
      <c r="I2992" t="s">
        <v>43</v>
      </c>
      <c r="J2992" t="s">
        <v>8</v>
      </c>
      <c r="K2992" t="s">
        <v>44</v>
      </c>
      <c r="L2992" t="s">
        <v>9252</v>
      </c>
      <c r="M2992" t="s">
        <v>2634</v>
      </c>
      <c r="N2992">
        <v>1</v>
      </c>
      <c r="O2992" t="s">
        <v>47</v>
      </c>
      <c r="P2992" t="s">
        <v>822</v>
      </c>
      <c r="Q2992" t="s">
        <v>48</v>
      </c>
      <c r="R2992" t="s">
        <v>49</v>
      </c>
      <c r="S2992" t="s">
        <v>50</v>
      </c>
      <c r="T2992" t="s">
        <v>51</v>
      </c>
      <c r="U2992" t="s">
        <v>52</v>
      </c>
      <c r="V2992">
        <v>1</v>
      </c>
      <c r="W2992" s="1">
        <v>0</v>
      </c>
      <c r="X2992">
        <v>1</v>
      </c>
      <c r="Y2992">
        <v>12.32</v>
      </c>
      <c r="Z2992">
        <v>5</v>
      </c>
      <c r="AA2992">
        <v>2.464</v>
      </c>
      <c r="AB2992" s="2">
        <v>0.36599999999999999</v>
      </c>
      <c r="AC2992" s="1">
        <v>0</v>
      </c>
      <c r="AD2992" s="7">
        <v>43545</v>
      </c>
      <c r="AE2992" s="7">
        <v>43546</v>
      </c>
      <c r="AF2992">
        <v>1</v>
      </c>
      <c r="AG2992" t="s">
        <v>53</v>
      </c>
      <c r="AH2992" s="2">
        <v>0</v>
      </c>
      <c r="AI2992" s="1">
        <v>0</v>
      </c>
      <c r="AJ2992" s="1">
        <v>0</v>
      </c>
      <c r="AK2992" s="60" t="str">
        <f>+IF(Tabla1[[#This Row],[REQUEST_TY]]="SR MANTENIMIENTO CORRECTIVO", "EMERGENCIA", "OTROS")</f>
        <v>OTROS</v>
      </c>
      <c r="AL2992" s="6" t="str">
        <f>+_xlfn.IFS(Tabla1[[#This Row],[Veces obj]]&lt;=1,"0-1",Tabla1[[#This Row],[Veces obj]]&lt;=2,"1-2",Tabla1[[#This Row],[Veces obj]]&lt;=3,"2-3",TRUE,"&gt;3")</f>
        <v>2-3</v>
      </c>
      <c r="AM2992" s="60" t="str">
        <f>+_xlfn.IFS(MONTH(Tabla1[[#This Row],[MES]])&lt;=3,"Q1",MONTH(Tabla1[[#This Row],[MES]])&lt;=6,"Q2",MONTH(Tabla1[[#This Row],[MES]])&lt;=9,"Q3",TRUE,"Q4")</f>
        <v>Q1</v>
      </c>
      <c r="AN2992" s="15" t="str">
        <f>+IFERROR(VLOOKUP(Tabla1[[#This Row],[CUENTA]],CTAS[],2,0),"OTROS")</f>
        <v>OTROS</v>
      </c>
      <c r="AP2992" s="15" t="str">
        <f>+IFERROR(VLOOKUP(Tabla1[[#This Row],[EMPLEADO]],IS[],3,0),"OTROS")</f>
        <v>OTROS</v>
      </c>
      <c r="AQ2992" s="15" t="str">
        <f>+IFERROR(VLOOKUP(Tabla1[[#This Row],[EMPLEADO]],IS[[NÓMINA]:[INGENIERO]],2,0),"OTROS")</f>
        <v>OTROS</v>
      </c>
    </row>
    <row r="2993" spans="1:43" x14ac:dyDescent="0.25">
      <c r="A2993" t="s">
        <v>7477</v>
      </c>
      <c r="B2993">
        <v>1</v>
      </c>
      <c r="C2993" t="s">
        <v>9253</v>
      </c>
      <c r="D2993" t="s">
        <v>38</v>
      </c>
      <c r="E2993" t="s">
        <v>604</v>
      </c>
      <c r="F2993" t="s">
        <v>9254</v>
      </c>
      <c r="G2993" s="17" t="s">
        <v>2277</v>
      </c>
      <c r="H2993" t="s">
        <v>784</v>
      </c>
      <c r="I2993" t="s">
        <v>43</v>
      </c>
      <c r="J2993" t="s">
        <v>8</v>
      </c>
      <c r="K2993" t="s">
        <v>1541</v>
      </c>
      <c r="L2993" t="s">
        <v>1542</v>
      </c>
      <c r="M2993" t="s">
        <v>787</v>
      </c>
      <c r="N2993">
        <v>0</v>
      </c>
      <c r="O2993" t="s">
        <v>47</v>
      </c>
      <c r="P2993">
        <v>8</v>
      </c>
      <c r="Q2993" t="s">
        <v>194</v>
      </c>
      <c r="R2993" t="s">
        <v>63</v>
      </c>
      <c r="S2993" t="s">
        <v>64</v>
      </c>
      <c r="T2993" t="s">
        <v>51</v>
      </c>
      <c r="U2993" t="s">
        <v>195</v>
      </c>
      <c r="V2993">
        <v>0.6</v>
      </c>
      <c r="W2993" s="1">
        <v>819</v>
      </c>
      <c r="X2993">
        <v>1</v>
      </c>
      <c r="Y2993">
        <v>0.6</v>
      </c>
      <c r="Z2993">
        <v>5</v>
      </c>
      <c r="AA2993">
        <v>0.12</v>
      </c>
      <c r="AB2993" s="2">
        <v>0</v>
      </c>
      <c r="AC2993" s="1">
        <v>0</v>
      </c>
      <c r="AD2993" s="7">
        <v>43549</v>
      </c>
      <c r="AE2993" s="7">
        <v>43550</v>
      </c>
      <c r="AF2993">
        <v>1</v>
      </c>
      <c r="AG2993" t="s">
        <v>53</v>
      </c>
      <c r="AH2993" s="2">
        <v>0</v>
      </c>
      <c r="AI2993" s="1">
        <v>0</v>
      </c>
      <c r="AJ2993" s="1">
        <v>0</v>
      </c>
      <c r="AK2993" s="60" t="str">
        <f>+IF(Tabla1[[#This Row],[REQUEST_TY]]="SR MANTENIMIENTO CORRECTIVO", "EMERGENCIA", "OTROS")</f>
        <v>EMERGENCIA</v>
      </c>
      <c r="AL2993" s="6" t="str">
        <f>+_xlfn.IFS(Tabla1[[#This Row],[Veces obj]]&lt;=1,"0-1",Tabla1[[#This Row],[Veces obj]]&lt;=2,"1-2",Tabla1[[#This Row],[Veces obj]]&lt;=3,"2-3",TRUE,"&gt;3")</f>
        <v>0-1</v>
      </c>
      <c r="AM2993" s="60" t="str">
        <f>+_xlfn.IFS(MONTH(Tabla1[[#This Row],[MES]])&lt;=3,"Q1",MONTH(Tabla1[[#This Row],[MES]])&lt;=6,"Q2",MONTH(Tabla1[[#This Row],[MES]])&lt;=9,"Q3",TRUE,"Q4")</f>
        <v>Q1</v>
      </c>
      <c r="AN2993" s="15" t="str">
        <f>+IFERROR(VLOOKUP(Tabla1[[#This Row],[CUENTA]],CTAS[],2,0),"OTROS")</f>
        <v>OTROS</v>
      </c>
      <c r="AP2993" s="15" t="str">
        <f>+IFERROR(VLOOKUP(Tabla1[[#This Row],[EMPLEADO]],IS[],3,0),"OTROS")</f>
        <v>OTROS</v>
      </c>
      <c r="AQ2993" s="15" t="str">
        <f>+IFERROR(VLOOKUP(Tabla1[[#This Row],[EMPLEADO]],IS[[NÓMINA]:[INGENIERO]],2,0),"OTROS")</f>
        <v>OTROS</v>
      </c>
    </row>
    <row r="2994" spans="1:43" x14ac:dyDescent="0.25">
      <c r="A2994" t="s">
        <v>7477</v>
      </c>
      <c r="B2994">
        <v>1</v>
      </c>
      <c r="C2994" t="s">
        <v>9255</v>
      </c>
      <c r="D2994" t="s">
        <v>38</v>
      </c>
      <c r="E2994" t="s">
        <v>373</v>
      </c>
      <c r="F2994" t="s">
        <v>9256</v>
      </c>
      <c r="G2994" s="17" t="s">
        <v>9257</v>
      </c>
      <c r="H2994" t="s">
        <v>150</v>
      </c>
      <c r="I2994" t="s">
        <v>43</v>
      </c>
      <c r="J2994" t="s">
        <v>8</v>
      </c>
      <c r="K2994" t="s">
        <v>151</v>
      </c>
      <c r="L2994" t="s">
        <v>185</v>
      </c>
      <c r="M2994" t="s">
        <v>73</v>
      </c>
      <c r="N2994">
        <v>0</v>
      </c>
      <c r="O2994" t="s">
        <v>47</v>
      </c>
      <c r="P2994">
        <v>679</v>
      </c>
      <c r="Q2994" t="s">
        <v>48</v>
      </c>
      <c r="R2994" t="s">
        <v>153</v>
      </c>
      <c r="S2994" t="s">
        <v>50</v>
      </c>
      <c r="T2994" t="s">
        <v>51</v>
      </c>
      <c r="U2994" t="s">
        <v>52</v>
      </c>
      <c r="V2994">
        <v>1.05</v>
      </c>
      <c r="W2994" s="1">
        <v>750.75000000000011</v>
      </c>
      <c r="X2994">
        <v>1</v>
      </c>
      <c r="Y2994">
        <v>0.28000000000000003</v>
      </c>
      <c r="Z2994">
        <v>5</v>
      </c>
      <c r="AA2994">
        <v>5.6000000000000008E-2</v>
      </c>
      <c r="AB2994" s="2">
        <v>0</v>
      </c>
      <c r="AC2994" s="1">
        <v>0</v>
      </c>
      <c r="AD2994" s="7">
        <v>43551</v>
      </c>
      <c r="AE2994" s="7">
        <v>43551</v>
      </c>
      <c r="AF2994">
        <v>0</v>
      </c>
      <c r="AG2994" t="s">
        <v>53</v>
      </c>
      <c r="AH2994" s="2">
        <v>0</v>
      </c>
      <c r="AI2994" s="1">
        <v>0</v>
      </c>
      <c r="AJ2994" s="1">
        <v>0</v>
      </c>
      <c r="AK2994" s="60" t="str">
        <f>+IF(Tabla1[[#This Row],[REQUEST_TY]]="SR MANTENIMIENTO CORRECTIVO", "EMERGENCIA", "OTROS")</f>
        <v>EMERGENCIA</v>
      </c>
      <c r="AL2994" s="6" t="str">
        <f>+_xlfn.IFS(Tabla1[[#This Row],[Veces obj]]&lt;=1,"0-1",Tabla1[[#This Row],[Veces obj]]&lt;=2,"1-2",Tabla1[[#This Row],[Veces obj]]&lt;=3,"2-3",TRUE,"&gt;3")</f>
        <v>0-1</v>
      </c>
      <c r="AM2994" s="60" t="str">
        <f>+_xlfn.IFS(MONTH(Tabla1[[#This Row],[MES]])&lt;=3,"Q1",MONTH(Tabla1[[#This Row],[MES]])&lt;=6,"Q2",MONTH(Tabla1[[#This Row],[MES]])&lt;=9,"Q3",TRUE,"Q4")</f>
        <v>Q1</v>
      </c>
      <c r="AN2994" s="15" t="str">
        <f>+IFERROR(VLOOKUP(Tabla1[[#This Row],[CUENTA]],CTAS[],2,0),"OTROS")</f>
        <v>HONEYWELL</v>
      </c>
      <c r="AP2994" s="15" t="str">
        <f>+IFERROR(VLOOKUP(Tabla1[[#This Row],[EMPLEADO]],IS[],3,0),"OTROS")</f>
        <v>JUAREZ</v>
      </c>
      <c r="AQ2994" s="15" t="str">
        <f>+IFERROR(VLOOKUP(Tabla1[[#This Row],[EMPLEADO]],IS[[NÓMINA]:[INGENIERO]],2,0),"OTROS")</f>
        <v>CARLOS MONTOYA</v>
      </c>
    </row>
    <row r="2995" spans="1:43" x14ac:dyDescent="0.25">
      <c r="A2995" t="s">
        <v>7477</v>
      </c>
      <c r="B2995">
        <v>1</v>
      </c>
      <c r="C2995" t="s">
        <v>9258</v>
      </c>
      <c r="D2995" t="s">
        <v>38</v>
      </c>
      <c r="E2995" t="s">
        <v>133</v>
      </c>
      <c r="F2995" t="s">
        <v>9256</v>
      </c>
      <c r="G2995" s="17" t="s">
        <v>3109</v>
      </c>
      <c r="H2995" t="s">
        <v>136</v>
      </c>
      <c r="I2995" t="s">
        <v>43</v>
      </c>
      <c r="J2995" t="s">
        <v>8</v>
      </c>
      <c r="K2995" t="s">
        <v>59</v>
      </c>
      <c r="L2995" t="s">
        <v>3110</v>
      </c>
      <c r="M2995" t="s">
        <v>222</v>
      </c>
      <c r="N2995">
        <v>0</v>
      </c>
      <c r="O2995" t="s">
        <v>47</v>
      </c>
      <c r="P2995">
        <v>24</v>
      </c>
      <c r="Q2995" t="s">
        <v>62</v>
      </c>
      <c r="R2995" t="s">
        <v>138</v>
      </c>
      <c r="S2995" t="s">
        <v>139</v>
      </c>
      <c r="T2995" t="s">
        <v>51</v>
      </c>
      <c r="U2995" t="s">
        <v>262</v>
      </c>
      <c r="V2995">
        <v>1.05</v>
      </c>
      <c r="W2995" s="1">
        <v>1651.6500000000003</v>
      </c>
      <c r="X2995">
        <v>1</v>
      </c>
      <c r="Y2995">
        <v>0.28000000000000003</v>
      </c>
      <c r="Z2995">
        <v>4</v>
      </c>
      <c r="AA2995">
        <v>7.0000000000000007E-2</v>
      </c>
      <c r="AB2995" s="2">
        <v>0</v>
      </c>
      <c r="AC2995" s="1">
        <v>0</v>
      </c>
      <c r="AD2995" s="7">
        <v>43544</v>
      </c>
      <c r="AE2995" s="7">
        <v>43544</v>
      </c>
      <c r="AF2995">
        <v>0</v>
      </c>
      <c r="AG2995" t="s">
        <v>53</v>
      </c>
      <c r="AH2995" s="2">
        <v>0</v>
      </c>
      <c r="AI2995" s="1">
        <v>0</v>
      </c>
      <c r="AJ2995" s="1">
        <v>0</v>
      </c>
      <c r="AK2995" s="60" t="str">
        <f>+IF(Tabla1[[#This Row],[REQUEST_TY]]="SR MANTENIMIENTO CORRECTIVO", "EMERGENCIA", "OTROS")</f>
        <v>EMERGENCIA</v>
      </c>
      <c r="AL2995" s="6" t="str">
        <f>+_xlfn.IFS(Tabla1[[#This Row],[Veces obj]]&lt;=1,"0-1",Tabla1[[#This Row],[Veces obj]]&lt;=2,"1-2",Tabla1[[#This Row],[Veces obj]]&lt;=3,"2-3",TRUE,"&gt;3")</f>
        <v>0-1</v>
      </c>
      <c r="AM2995" s="60" t="str">
        <f>+_xlfn.IFS(MONTH(Tabla1[[#This Row],[MES]])&lt;=3,"Q1",MONTH(Tabla1[[#This Row],[MES]])&lt;=6,"Q2",MONTH(Tabla1[[#This Row],[MES]])&lt;=9,"Q3",TRUE,"Q4")</f>
        <v>Q1</v>
      </c>
      <c r="AN2995" s="15" t="str">
        <f>+IFERROR(VLOOKUP(Tabla1[[#This Row],[CUENTA]],CTAS[],2,0),"OTROS")</f>
        <v>OTROS</v>
      </c>
      <c r="AP2995" s="15" t="str">
        <f>+IFERROR(VLOOKUP(Tabla1[[#This Row],[EMPLEADO]],IS[],3,0),"OTROS")</f>
        <v>OTROS</v>
      </c>
      <c r="AQ2995" s="15" t="str">
        <f>+IFERROR(VLOOKUP(Tabla1[[#This Row],[EMPLEADO]],IS[[NÓMINA]:[INGENIERO]],2,0),"OTROS")</f>
        <v>OTROS</v>
      </c>
    </row>
    <row r="2996" spans="1:43" x14ac:dyDescent="0.25">
      <c r="A2996" t="s">
        <v>7477</v>
      </c>
      <c r="B2996">
        <v>1</v>
      </c>
      <c r="C2996" t="s">
        <v>9259</v>
      </c>
      <c r="D2996" t="s">
        <v>38</v>
      </c>
      <c r="E2996" t="s">
        <v>613</v>
      </c>
      <c r="F2996" t="s">
        <v>9260</v>
      </c>
      <c r="G2996" s="17" t="s">
        <v>9261</v>
      </c>
      <c r="H2996" t="s">
        <v>308</v>
      </c>
      <c r="I2996" t="s">
        <v>43</v>
      </c>
      <c r="J2996" t="s">
        <v>8</v>
      </c>
      <c r="K2996" t="s">
        <v>495</v>
      </c>
      <c r="L2996" t="s">
        <v>496</v>
      </c>
      <c r="M2996" t="s">
        <v>46</v>
      </c>
      <c r="N2996">
        <v>0</v>
      </c>
      <c r="O2996" t="s">
        <v>47</v>
      </c>
      <c r="P2996">
        <v>669</v>
      </c>
      <c r="Q2996" t="s">
        <v>48</v>
      </c>
      <c r="R2996" t="s">
        <v>235</v>
      </c>
      <c r="S2996" t="s">
        <v>50</v>
      </c>
      <c r="T2996" t="s">
        <v>51</v>
      </c>
      <c r="U2996" t="s">
        <v>52</v>
      </c>
      <c r="V2996">
        <v>1.05</v>
      </c>
      <c r="W2996" s="1">
        <v>750.75000000000011</v>
      </c>
      <c r="X2996">
        <v>1</v>
      </c>
      <c r="Y2996">
        <v>0.25</v>
      </c>
      <c r="Z2996">
        <v>5</v>
      </c>
      <c r="AA2996">
        <v>0.05</v>
      </c>
      <c r="AB2996" s="2">
        <v>0</v>
      </c>
      <c r="AC2996" s="1">
        <v>0</v>
      </c>
      <c r="AD2996" s="7">
        <v>43544</v>
      </c>
      <c r="AE2996" s="7">
        <v>43544</v>
      </c>
      <c r="AF2996">
        <v>0</v>
      </c>
      <c r="AG2996" t="s">
        <v>53</v>
      </c>
      <c r="AH2996" s="2">
        <v>0</v>
      </c>
      <c r="AI2996" s="1">
        <v>0</v>
      </c>
      <c r="AJ2996" s="1">
        <v>0</v>
      </c>
      <c r="AK2996" s="60" t="str">
        <f>+IF(Tabla1[[#This Row],[REQUEST_TY]]="SR MANTENIMIENTO CORRECTIVO", "EMERGENCIA", "OTROS")</f>
        <v>EMERGENCIA</v>
      </c>
      <c r="AL2996" s="6" t="str">
        <f>+_xlfn.IFS(Tabla1[[#This Row],[Veces obj]]&lt;=1,"0-1",Tabla1[[#This Row],[Veces obj]]&lt;=2,"1-2",Tabla1[[#This Row],[Veces obj]]&lt;=3,"2-3",TRUE,"&gt;3")</f>
        <v>0-1</v>
      </c>
      <c r="AM2996" s="60" t="str">
        <f>+_xlfn.IFS(MONTH(Tabla1[[#This Row],[MES]])&lt;=3,"Q1",MONTH(Tabla1[[#This Row],[MES]])&lt;=6,"Q2",MONTH(Tabla1[[#This Row],[MES]])&lt;=9,"Q3",TRUE,"Q4")</f>
        <v>Q1</v>
      </c>
      <c r="AN2996" s="15" t="str">
        <f>+IFERROR(VLOOKUP(Tabla1[[#This Row],[CUENTA]],CTAS[],2,0),"OTROS")</f>
        <v>OTROS</v>
      </c>
      <c r="AP2996" s="15" t="str">
        <f>+IFERROR(VLOOKUP(Tabla1[[#This Row],[EMPLEADO]],IS[],3,0),"OTROS")</f>
        <v>OTROS</v>
      </c>
      <c r="AQ2996" s="15" t="str">
        <f>+IFERROR(VLOOKUP(Tabla1[[#This Row],[EMPLEADO]],IS[[NÓMINA]:[INGENIERO]],2,0),"OTROS")</f>
        <v>OTROS</v>
      </c>
    </row>
    <row r="2997" spans="1:43" x14ac:dyDescent="0.25">
      <c r="A2997" t="s">
        <v>7477</v>
      </c>
      <c r="B2997">
        <v>1</v>
      </c>
      <c r="C2997" t="s">
        <v>9262</v>
      </c>
      <c r="D2997" t="s">
        <v>3370</v>
      </c>
      <c r="E2997" t="s">
        <v>7887</v>
      </c>
      <c r="F2997" t="s">
        <v>9263</v>
      </c>
      <c r="G2997" s="17" t="s">
        <v>9264</v>
      </c>
      <c r="H2997" t="s">
        <v>116</v>
      </c>
      <c r="I2997" t="s">
        <v>43</v>
      </c>
      <c r="J2997" t="s">
        <v>8</v>
      </c>
      <c r="K2997" t="s">
        <v>117</v>
      </c>
      <c r="L2997" t="s">
        <v>9265</v>
      </c>
      <c r="M2997" t="s">
        <v>165</v>
      </c>
      <c r="N2997">
        <v>0</v>
      </c>
      <c r="O2997" t="s">
        <v>47</v>
      </c>
      <c r="P2997" t="s">
        <v>822</v>
      </c>
      <c r="Q2997" t="s">
        <v>48</v>
      </c>
      <c r="R2997" t="s">
        <v>317</v>
      </c>
      <c r="S2997" t="s">
        <v>318</v>
      </c>
      <c r="T2997" t="s">
        <v>51</v>
      </c>
      <c r="U2997" t="s">
        <v>353</v>
      </c>
      <c r="V2997">
        <v>1</v>
      </c>
      <c r="W2997" s="1">
        <v>2359.5000000000005</v>
      </c>
      <c r="X2997">
        <v>0</v>
      </c>
      <c r="Y2997">
        <v>4</v>
      </c>
      <c r="Z2997">
        <v>4</v>
      </c>
      <c r="AA2997">
        <v>1</v>
      </c>
      <c r="AB2997" s="2">
        <v>0</v>
      </c>
      <c r="AC2997" s="1">
        <v>0</v>
      </c>
      <c r="AD2997" s="7">
        <v>43544</v>
      </c>
      <c r="AE2997" s="7">
        <v>43546</v>
      </c>
      <c r="AF2997">
        <v>2</v>
      </c>
      <c r="AG2997" t="s">
        <v>1680</v>
      </c>
      <c r="AH2997" s="2">
        <v>0</v>
      </c>
      <c r="AI2997" s="1">
        <v>0</v>
      </c>
      <c r="AJ2997" s="1">
        <v>0</v>
      </c>
      <c r="AK2997" s="60" t="str">
        <f>+IF(Tabla1[[#This Row],[REQUEST_TY]]="SR MANTENIMIENTO CORRECTIVO", "EMERGENCIA", "OTROS")</f>
        <v>OTROS</v>
      </c>
      <c r="AL2997" s="6" t="str">
        <f>+_xlfn.IFS(Tabla1[[#This Row],[Veces obj]]&lt;=1,"0-1",Tabla1[[#This Row],[Veces obj]]&lt;=2,"1-2",Tabla1[[#This Row],[Veces obj]]&lt;=3,"2-3",TRUE,"&gt;3")</f>
        <v>0-1</v>
      </c>
      <c r="AM2997" s="60" t="str">
        <f>+_xlfn.IFS(MONTH(Tabla1[[#This Row],[MES]])&lt;=3,"Q1",MONTH(Tabla1[[#This Row],[MES]])&lt;=6,"Q2",MONTH(Tabla1[[#This Row],[MES]])&lt;=9,"Q3",TRUE,"Q4")</f>
        <v>Q1</v>
      </c>
      <c r="AN2997" s="15" t="str">
        <f>+IFERROR(VLOOKUP(Tabla1[[#This Row],[CUENTA]],CTAS[],2,0),"OTROS")</f>
        <v>OTROS</v>
      </c>
      <c r="AP2997" s="15" t="str">
        <f>+IFERROR(VLOOKUP(Tabla1[[#This Row],[EMPLEADO]],IS[],3,0),"OTROS")</f>
        <v>CHIHUAHUA</v>
      </c>
      <c r="AQ2997" s="15" t="str">
        <f>+IFERROR(VLOOKUP(Tabla1[[#This Row],[EMPLEADO]],IS[[NÓMINA]:[INGENIERO]],2,0),"OTROS")</f>
        <v>FERNANDO CHAVIRA</v>
      </c>
    </row>
    <row r="2998" spans="1:43" x14ac:dyDescent="0.25">
      <c r="A2998" t="s">
        <v>7477</v>
      </c>
      <c r="B2998">
        <v>1</v>
      </c>
      <c r="C2998" t="s">
        <v>9266</v>
      </c>
      <c r="D2998" t="s">
        <v>38</v>
      </c>
      <c r="E2998" t="s">
        <v>133</v>
      </c>
      <c r="F2998" t="s">
        <v>9267</v>
      </c>
      <c r="G2998" s="17" t="s">
        <v>4572</v>
      </c>
      <c r="H2998" t="s">
        <v>9268</v>
      </c>
      <c r="I2998" t="s">
        <v>43</v>
      </c>
      <c r="J2998" t="s">
        <v>8</v>
      </c>
      <c r="K2998" t="s">
        <v>59</v>
      </c>
      <c r="L2998" t="s">
        <v>1559</v>
      </c>
      <c r="M2998" t="s">
        <v>787</v>
      </c>
      <c r="N2998">
        <v>0</v>
      </c>
      <c r="O2998" t="s">
        <v>47</v>
      </c>
      <c r="P2998">
        <v>44</v>
      </c>
      <c r="Q2998" t="s">
        <v>82</v>
      </c>
      <c r="R2998" t="s">
        <v>138</v>
      </c>
      <c r="S2998" t="s">
        <v>139</v>
      </c>
      <c r="T2998" t="s">
        <v>51</v>
      </c>
      <c r="U2998" t="s">
        <v>140</v>
      </c>
      <c r="V2998">
        <v>1.1000000000000001</v>
      </c>
      <c r="W2998" s="1">
        <v>1730.3000000000004</v>
      </c>
      <c r="X2998">
        <v>1</v>
      </c>
      <c r="Y2998">
        <v>5.5</v>
      </c>
      <c r="Z2998">
        <v>4</v>
      </c>
      <c r="AA2998">
        <v>1.375</v>
      </c>
      <c r="AB2998" s="2">
        <v>9.375E-2</v>
      </c>
      <c r="AC2998" s="1">
        <v>-147.46875000000003</v>
      </c>
      <c r="AD2998" s="7">
        <v>43544</v>
      </c>
      <c r="AE2998" s="7">
        <v>43544</v>
      </c>
      <c r="AF2998">
        <v>0</v>
      </c>
      <c r="AG2998" t="s">
        <v>53</v>
      </c>
      <c r="AH2998" s="2">
        <v>0</v>
      </c>
      <c r="AI2998" s="1">
        <v>0</v>
      </c>
      <c r="AJ2998" s="1">
        <v>0</v>
      </c>
      <c r="AK2998" s="60" t="str">
        <f>+IF(Tabla1[[#This Row],[REQUEST_TY]]="SR MANTENIMIENTO CORRECTIVO", "EMERGENCIA", "OTROS")</f>
        <v>EMERGENCIA</v>
      </c>
      <c r="AL2998" s="6" t="str">
        <f>+_xlfn.IFS(Tabla1[[#This Row],[Veces obj]]&lt;=1,"0-1",Tabla1[[#This Row],[Veces obj]]&lt;=2,"1-2",Tabla1[[#This Row],[Veces obj]]&lt;=3,"2-3",TRUE,"&gt;3")</f>
        <v>1-2</v>
      </c>
      <c r="AM2998" s="60" t="str">
        <f>+_xlfn.IFS(MONTH(Tabla1[[#This Row],[MES]])&lt;=3,"Q1",MONTH(Tabla1[[#This Row],[MES]])&lt;=6,"Q2",MONTH(Tabla1[[#This Row],[MES]])&lt;=9,"Q3",TRUE,"Q4")</f>
        <v>Q1</v>
      </c>
      <c r="AN2998" s="15" t="str">
        <f>+IFERROR(VLOOKUP(Tabla1[[#This Row],[CUENTA]],CTAS[],2,0),"OTROS")</f>
        <v>OTROS</v>
      </c>
      <c r="AP2998" s="15" t="str">
        <f>+IFERROR(VLOOKUP(Tabla1[[#This Row],[EMPLEADO]],IS[],3,0),"OTROS")</f>
        <v>OTROS</v>
      </c>
      <c r="AQ2998" s="15" t="str">
        <f>+IFERROR(VLOOKUP(Tabla1[[#This Row],[EMPLEADO]],IS[[NÓMINA]:[INGENIERO]],2,0),"OTROS")</f>
        <v>OTROS</v>
      </c>
    </row>
    <row r="2999" spans="1:43" x14ac:dyDescent="0.25">
      <c r="A2999" t="s">
        <v>7477</v>
      </c>
      <c r="B2999">
        <v>1</v>
      </c>
      <c r="C2999" t="s">
        <v>7467</v>
      </c>
      <c r="D2999" t="s">
        <v>38</v>
      </c>
      <c r="E2999" t="s">
        <v>39</v>
      </c>
      <c r="F2999" t="s">
        <v>7468</v>
      </c>
      <c r="G2999" s="17" t="s">
        <v>7173</v>
      </c>
      <c r="H2999" t="s">
        <v>106</v>
      </c>
      <c r="I2999" t="s">
        <v>43</v>
      </c>
      <c r="J2999" t="s">
        <v>8</v>
      </c>
      <c r="K2999" t="s">
        <v>254</v>
      </c>
      <c r="L2999" t="s">
        <v>7174</v>
      </c>
      <c r="M2999" t="s">
        <v>131</v>
      </c>
      <c r="N2999">
        <v>0</v>
      </c>
      <c r="O2999" t="s">
        <v>47</v>
      </c>
      <c r="P2999">
        <v>22</v>
      </c>
      <c r="Q2999" t="s">
        <v>62</v>
      </c>
      <c r="R2999" t="s">
        <v>49</v>
      </c>
      <c r="S2999" t="s">
        <v>50</v>
      </c>
      <c r="T2999" t="s">
        <v>51</v>
      </c>
      <c r="U2999" t="s">
        <v>154</v>
      </c>
      <c r="V2999">
        <v>0.6</v>
      </c>
      <c r="W2999" s="1">
        <v>429.00000000000006</v>
      </c>
      <c r="X2999">
        <v>1</v>
      </c>
      <c r="Y2999">
        <v>6.95</v>
      </c>
      <c r="Z2999">
        <v>5</v>
      </c>
      <c r="AA2999">
        <v>1.3900000000000001</v>
      </c>
      <c r="AB2999" s="2">
        <v>9.7500000000000031E-2</v>
      </c>
      <c r="AC2999" s="1">
        <v>-69.712500000000034</v>
      </c>
      <c r="AD2999" s="7">
        <v>43544</v>
      </c>
      <c r="AE2999" s="7">
        <v>43544</v>
      </c>
      <c r="AF2999">
        <v>0</v>
      </c>
      <c r="AG2999" t="s">
        <v>53</v>
      </c>
      <c r="AH2999" s="2">
        <v>0</v>
      </c>
      <c r="AI2999" s="1">
        <v>0</v>
      </c>
      <c r="AJ2999" s="1">
        <v>0</v>
      </c>
      <c r="AK2999" s="60" t="str">
        <f>+IF(Tabla1[[#This Row],[REQUEST_TY]]="SR MANTENIMIENTO CORRECTIVO", "EMERGENCIA", "OTROS")</f>
        <v>EMERGENCIA</v>
      </c>
      <c r="AL2999" s="6" t="str">
        <f>+_xlfn.IFS(Tabla1[[#This Row],[Veces obj]]&lt;=1,"0-1",Tabla1[[#This Row],[Veces obj]]&lt;=2,"1-2",Tabla1[[#This Row],[Veces obj]]&lt;=3,"2-3",TRUE,"&gt;3")</f>
        <v>1-2</v>
      </c>
      <c r="AM2999" s="60" t="str">
        <f>+_xlfn.IFS(MONTH(Tabla1[[#This Row],[MES]])&lt;=3,"Q1",MONTH(Tabla1[[#This Row],[MES]])&lt;=6,"Q2",MONTH(Tabla1[[#This Row],[MES]])&lt;=9,"Q3",TRUE,"Q4")</f>
        <v>Q1</v>
      </c>
      <c r="AN2999" s="15" t="str">
        <f>+IFERROR(VLOOKUP(Tabla1[[#This Row],[CUENTA]],CTAS[],2,0),"OTROS")</f>
        <v>OTROS</v>
      </c>
      <c r="AP2999" s="15" t="str">
        <f>+IFERROR(VLOOKUP(Tabla1[[#This Row],[EMPLEADO]],IS[],3,0),"OTROS")</f>
        <v>OTROS</v>
      </c>
      <c r="AQ2999" s="15" t="str">
        <f>+IFERROR(VLOOKUP(Tabla1[[#This Row],[EMPLEADO]],IS[[NÓMINA]:[INGENIERO]],2,0),"OTROS")</f>
        <v>OTROS</v>
      </c>
    </row>
    <row r="3000" spans="1:43" x14ac:dyDescent="0.25">
      <c r="A3000" t="s">
        <v>7477</v>
      </c>
      <c r="B3000">
        <v>1</v>
      </c>
      <c r="C3000" t="s">
        <v>9269</v>
      </c>
      <c r="D3000" t="s">
        <v>38</v>
      </c>
      <c r="E3000" t="s">
        <v>98</v>
      </c>
      <c r="F3000" t="s">
        <v>9270</v>
      </c>
      <c r="G3000" s="17" t="s">
        <v>752</v>
      </c>
      <c r="H3000" t="s">
        <v>691</v>
      </c>
      <c r="I3000" t="s">
        <v>43</v>
      </c>
      <c r="J3000" t="s">
        <v>8</v>
      </c>
      <c r="K3000" t="s">
        <v>102</v>
      </c>
      <c r="L3000" t="s">
        <v>753</v>
      </c>
      <c r="M3000" t="s">
        <v>215</v>
      </c>
      <c r="N3000">
        <v>0</v>
      </c>
      <c r="O3000" t="s">
        <v>47</v>
      </c>
      <c r="P3000">
        <v>4</v>
      </c>
      <c r="Q3000" t="s">
        <v>207</v>
      </c>
      <c r="R3000" t="s">
        <v>63</v>
      </c>
      <c r="S3000" t="s">
        <v>64</v>
      </c>
      <c r="T3000" t="s">
        <v>51</v>
      </c>
      <c r="U3000" t="s">
        <v>209</v>
      </c>
      <c r="V3000">
        <v>0</v>
      </c>
      <c r="W3000" s="1">
        <v>0</v>
      </c>
      <c r="X3000">
        <v>1</v>
      </c>
      <c r="Y3000">
        <v>1.37</v>
      </c>
      <c r="Z3000">
        <v>5</v>
      </c>
      <c r="AA3000">
        <v>0.27400000000000002</v>
      </c>
      <c r="AB3000" s="2">
        <v>0</v>
      </c>
      <c r="AC3000" s="1">
        <v>0</v>
      </c>
      <c r="AD3000" s="7">
        <v>43545</v>
      </c>
      <c r="AE3000" s="7">
        <v>43545</v>
      </c>
      <c r="AF3000">
        <v>0</v>
      </c>
      <c r="AG3000" t="s">
        <v>53</v>
      </c>
      <c r="AH3000" s="2">
        <v>0</v>
      </c>
      <c r="AI3000" s="1">
        <v>0</v>
      </c>
      <c r="AJ3000" s="1">
        <v>0</v>
      </c>
      <c r="AK3000" s="60" t="str">
        <f>+IF(Tabla1[[#This Row],[REQUEST_TY]]="SR MANTENIMIENTO CORRECTIVO", "EMERGENCIA", "OTROS")</f>
        <v>EMERGENCIA</v>
      </c>
      <c r="AL3000" s="6" t="str">
        <f>+_xlfn.IFS(Tabla1[[#This Row],[Veces obj]]&lt;=1,"0-1",Tabla1[[#This Row],[Veces obj]]&lt;=2,"1-2",Tabla1[[#This Row],[Veces obj]]&lt;=3,"2-3",TRUE,"&gt;3")</f>
        <v>0-1</v>
      </c>
      <c r="AM3000" s="60" t="str">
        <f>+_xlfn.IFS(MONTH(Tabla1[[#This Row],[MES]])&lt;=3,"Q1",MONTH(Tabla1[[#This Row],[MES]])&lt;=6,"Q2",MONTH(Tabla1[[#This Row],[MES]])&lt;=9,"Q3",TRUE,"Q4")</f>
        <v>Q1</v>
      </c>
      <c r="AN3000" s="15" t="str">
        <f>+IFERROR(VLOOKUP(Tabla1[[#This Row],[CUENTA]],CTAS[],2,0),"OTROS")</f>
        <v>OTROS</v>
      </c>
      <c r="AP3000" s="15" t="str">
        <f>+IFERROR(VLOOKUP(Tabla1[[#This Row],[EMPLEADO]],IS[],3,0),"OTROS")</f>
        <v>OTROS</v>
      </c>
      <c r="AQ3000" s="15" t="str">
        <f>+IFERROR(VLOOKUP(Tabla1[[#This Row],[EMPLEADO]],IS[[NÓMINA]:[INGENIERO]],2,0),"OTROS")</f>
        <v>OTROS</v>
      </c>
    </row>
    <row r="3001" spans="1:43" x14ac:dyDescent="0.25">
      <c r="A3001" t="s">
        <v>7477</v>
      </c>
      <c r="B3001">
        <v>1</v>
      </c>
      <c r="C3001" t="s">
        <v>9271</v>
      </c>
      <c r="D3001" t="s">
        <v>38</v>
      </c>
      <c r="E3001" t="s">
        <v>133</v>
      </c>
      <c r="F3001" t="s">
        <v>9272</v>
      </c>
      <c r="G3001" s="17" t="s">
        <v>4252</v>
      </c>
      <c r="H3001" t="s">
        <v>471</v>
      </c>
      <c r="I3001" t="s">
        <v>43</v>
      </c>
      <c r="J3001" t="s">
        <v>8</v>
      </c>
      <c r="K3001" t="s">
        <v>59</v>
      </c>
      <c r="L3001" t="s">
        <v>309</v>
      </c>
      <c r="M3001" t="s">
        <v>310</v>
      </c>
      <c r="N3001">
        <v>0</v>
      </c>
      <c r="O3001" t="s">
        <v>47</v>
      </c>
      <c r="P3001">
        <v>44</v>
      </c>
      <c r="Q3001" t="s">
        <v>82</v>
      </c>
      <c r="R3001" t="s">
        <v>138</v>
      </c>
      <c r="S3001" t="s">
        <v>139</v>
      </c>
      <c r="T3001" t="s">
        <v>51</v>
      </c>
      <c r="U3001" t="s">
        <v>140</v>
      </c>
      <c r="V3001">
        <v>1.1000000000000001</v>
      </c>
      <c r="W3001" s="1">
        <v>1730.3000000000004</v>
      </c>
      <c r="X3001">
        <v>1</v>
      </c>
      <c r="Y3001">
        <v>0.17</v>
      </c>
      <c r="Z3001">
        <v>4</v>
      </c>
      <c r="AA3001">
        <v>4.2500000000000003E-2</v>
      </c>
      <c r="AB3001" s="2">
        <v>0</v>
      </c>
      <c r="AC3001" s="1">
        <v>0</v>
      </c>
      <c r="AD3001" s="7">
        <v>43544</v>
      </c>
      <c r="AE3001" s="7">
        <v>43544</v>
      </c>
      <c r="AF3001">
        <v>0</v>
      </c>
      <c r="AG3001" t="s">
        <v>53</v>
      </c>
      <c r="AH3001" s="2">
        <v>0</v>
      </c>
      <c r="AI3001" s="1">
        <v>0</v>
      </c>
      <c r="AJ3001" s="1">
        <v>0</v>
      </c>
      <c r="AK3001" s="60" t="str">
        <f>+IF(Tabla1[[#This Row],[REQUEST_TY]]="SR MANTENIMIENTO CORRECTIVO", "EMERGENCIA", "OTROS")</f>
        <v>EMERGENCIA</v>
      </c>
      <c r="AL3001" s="6" t="str">
        <f>+_xlfn.IFS(Tabla1[[#This Row],[Veces obj]]&lt;=1,"0-1",Tabla1[[#This Row],[Veces obj]]&lt;=2,"1-2",Tabla1[[#This Row],[Veces obj]]&lt;=3,"2-3",TRUE,"&gt;3")</f>
        <v>0-1</v>
      </c>
      <c r="AM3001" s="60" t="str">
        <f>+_xlfn.IFS(MONTH(Tabla1[[#This Row],[MES]])&lt;=3,"Q1",MONTH(Tabla1[[#This Row],[MES]])&lt;=6,"Q2",MONTH(Tabla1[[#This Row],[MES]])&lt;=9,"Q3",TRUE,"Q4")</f>
        <v>Q1</v>
      </c>
      <c r="AN3001" s="15" t="str">
        <f>+IFERROR(VLOOKUP(Tabla1[[#This Row],[CUENTA]],CTAS[],2,0),"OTROS")</f>
        <v>OTROS</v>
      </c>
      <c r="AP3001" s="15" t="str">
        <f>+IFERROR(VLOOKUP(Tabla1[[#This Row],[EMPLEADO]],IS[],3,0),"OTROS")</f>
        <v>OTROS</v>
      </c>
      <c r="AQ3001" s="15" t="str">
        <f>+IFERROR(VLOOKUP(Tabla1[[#This Row],[EMPLEADO]],IS[[NÓMINA]:[INGENIERO]],2,0),"OTROS")</f>
        <v>OTROS</v>
      </c>
    </row>
    <row r="3002" spans="1:43" x14ac:dyDescent="0.25">
      <c r="A3002" t="s">
        <v>7477</v>
      </c>
      <c r="B3002">
        <v>1</v>
      </c>
      <c r="C3002" t="s">
        <v>9273</v>
      </c>
      <c r="D3002" t="s">
        <v>38</v>
      </c>
      <c r="E3002" t="s">
        <v>133</v>
      </c>
      <c r="F3002" t="s">
        <v>9274</v>
      </c>
      <c r="G3002" s="17" t="s">
        <v>307</v>
      </c>
      <c r="H3002" t="s">
        <v>471</v>
      </c>
      <c r="I3002" t="s">
        <v>43</v>
      </c>
      <c r="J3002" t="s">
        <v>8</v>
      </c>
      <c r="K3002" t="s">
        <v>59</v>
      </c>
      <c r="L3002" t="s">
        <v>309</v>
      </c>
      <c r="M3002" t="s">
        <v>310</v>
      </c>
      <c r="N3002">
        <v>0</v>
      </c>
      <c r="O3002" t="s">
        <v>47</v>
      </c>
      <c r="P3002">
        <v>50</v>
      </c>
      <c r="Q3002" t="s">
        <v>82</v>
      </c>
      <c r="R3002" t="s">
        <v>138</v>
      </c>
      <c r="S3002" t="s">
        <v>139</v>
      </c>
      <c r="T3002" t="s">
        <v>51</v>
      </c>
      <c r="U3002" t="s">
        <v>140</v>
      </c>
      <c r="V3002">
        <v>1.1000000000000001</v>
      </c>
      <c r="W3002" s="1">
        <v>1730.3000000000004</v>
      </c>
      <c r="X3002">
        <v>1</v>
      </c>
      <c r="Y3002">
        <v>1.25</v>
      </c>
      <c r="Z3002">
        <v>4</v>
      </c>
      <c r="AA3002">
        <v>0.3125</v>
      </c>
      <c r="AB3002" s="2">
        <v>0</v>
      </c>
      <c r="AC3002" s="1">
        <v>0</v>
      </c>
      <c r="AD3002" s="7">
        <v>43544</v>
      </c>
      <c r="AE3002" s="7">
        <v>43544</v>
      </c>
      <c r="AF3002">
        <v>0</v>
      </c>
      <c r="AG3002" t="s">
        <v>53</v>
      </c>
      <c r="AH3002" s="2">
        <v>0</v>
      </c>
      <c r="AI3002" s="1">
        <v>0</v>
      </c>
      <c r="AJ3002" s="1">
        <v>0</v>
      </c>
      <c r="AK3002" s="60" t="str">
        <f>+IF(Tabla1[[#This Row],[REQUEST_TY]]="SR MANTENIMIENTO CORRECTIVO", "EMERGENCIA", "OTROS")</f>
        <v>EMERGENCIA</v>
      </c>
      <c r="AL3002" s="6" t="str">
        <f>+_xlfn.IFS(Tabla1[[#This Row],[Veces obj]]&lt;=1,"0-1",Tabla1[[#This Row],[Veces obj]]&lt;=2,"1-2",Tabla1[[#This Row],[Veces obj]]&lt;=3,"2-3",TRUE,"&gt;3")</f>
        <v>0-1</v>
      </c>
      <c r="AM3002" s="60" t="str">
        <f>+_xlfn.IFS(MONTH(Tabla1[[#This Row],[MES]])&lt;=3,"Q1",MONTH(Tabla1[[#This Row],[MES]])&lt;=6,"Q2",MONTH(Tabla1[[#This Row],[MES]])&lt;=9,"Q3",TRUE,"Q4")</f>
        <v>Q1</v>
      </c>
      <c r="AN3002" s="15" t="str">
        <f>+IFERROR(VLOOKUP(Tabla1[[#This Row],[CUENTA]],CTAS[],2,0),"OTROS")</f>
        <v>OTROS</v>
      </c>
      <c r="AP3002" s="15" t="str">
        <f>+IFERROR(VLOOKUP(Tabla1[[#This Row],[EMPLEADO]],IS[],3,0),"OTROS")</f>
        <v>OTROS</v>
      </c>
      <c r="AQ3002" s="15" t="str">
        <f>+IFERROR(VLOOKUP(Tabla1[[#This Row],[EMPLEADO]],IS[[NÓMINA]:[INGENIERO]],2,0),"OTROS")</f>
        <v>OTROS</v>
      </c>
    </row>
    <row r="3003" spans="1:43" x14ac:dyDescent="0.25">
      <c r="A3003" t="s">
        <v>7477</v>
      </c>
      <c r="B3003">
        <v>1</v>
      </c>
      <c r="C3003" t="s">
        <v>9275</v>
      </c>
      <c r="D3003" t="s">
        <v>38</v>
      </c>
      <c r="E3003" t="s">
        <v>55</v>
      </c>
      <c r="F3003" t="s">
        <v>9276</v>
      </c>
      <c r="G3003" s="17" t="s">
        <v>976</v>
      </c>
      <c r="H3003" t="s">
        <v>106</v>
      </c>
      <c r="I3003" t="s">
        <v>43</v>
      </c>
      <c r="J3003" t="s">
        <v>8</v>
      </c>
      <c r="K3003" t="s">
        <v>59</v>
      </c>
      <c r="L3003" t="s">
        <v>309</v>
      </c>
      <c r="M3003" t="s">
        <v>310</v>
      </c>
      <c r="N3003">
        <v>0</v>
      </c>
      <c r="O3003" t="s">
        <v>47</v>
      </c>
      <c r="P3003">
        <v>51</v>
      </c>
      <c r="Q3003" t="s">
        <v>82</v>
      </c>
      <c r="R3003" t="s">
        <v>63</v>
      </c>
      <c r="S3003" t="s">
        <v>64</v>
      </c>
      <c r="T3003" t="s">
        <v>51</v>
      </c>
      <c r="U3003" t="s">
        <v>83</v>
      </c>
      <c r="V3003">
        <v>1.05</v>
      </c>
      <c r="W3003" s="1">
        <v>1433.25</v>
      </c>
      <c r="X3003">
        <v>1</v>
      </c>
      <c r="Y3003">
        <v>1.75</v>
      </c>
      <c r="Z3003">
        <v>5</v>
      </c>
      <c r="AA3003">
        <v>0.35</v>
      </c>
      <c r="AB3003" s="2">
        <v>0</v>
      </c>
      <c r="AC3003" s="1">
        <v>0</v>
      </c>
      <c r="AD3003" s="7">
        <v>43546</v>
      </c>
      <c r="AE3003" s="7">
        <v>43546</v>
      </c>
      <c r="AF3003">
        <v>0</v>
      </c>
      <c r="AG3003" t="s">
        <v>53</v>
      </c>
      <c r="AH3003" s="2">
        <v>0</v>
      </c>
      <c r="AI3003" s="1">
        <v>0</v>
      </c>
      <c r="AJ3003" s="1">
        <v>0</v>
      </c>
      <c r="AK3003" s="60" t="str">
        <f>+IF(Tabla1[[#This Row],[REQUEST_TY]]="SR MANTENIMIENTO CORRECTIVO", "EMERGENCIA", "OTROS")</f>
        <v>EMERGENCIA</v>
      </c>
      <c r="AL3003" s="6" t="str">
        <f>+_xlfn.IFS(Tabla1[[#This Row],[Veces obj]]&lt;=1,"0-1",Tabla1[[#This Row],[Veces obj]]&lt;=2,"1-2",Tabla1[[#This Row],[Veces obj]]&lt;=3,"2-3",TRUE,"&gt;3")</f>
        <v>0-1</v>
      </c>
      <c r="AM3003" s="60" t="str">
        <f>+_xlfn.IFS(MONTH(Tabla1[[#This Row],[MES]])&lt;=3,"Q1",MONTH(Tabla1[[#This Row],[MES]])&lt;=6,"Q2",MONTH(Tabla1[[#This Row],[MES]])&lt;=9,"Q3",TRUE,"Q4")</f>
        <v>Q1</v>
      </c>
      <c r="AN3003" s="15" t="str">
        <f>+IFERROR(VLOOKUP(Tabla1[[#This Row],[CUENTA]],CTAS[],2,0),"OTROS")</f>
        <v>OTROS</v>
      </c>
      <c r="AP3003" s="15" t="str">
        <f>+IFERROR(VLOOKUP(Tabla1[[#This Row],[EMPLEADO]],IS[],3,0),"OTROS")</f>
        <v>OTROS</v>
      </c>
      <c r="AQ3003" s="15" t="str">
        <f>+IFERROR(VLOOKUP(Tabla1[[#This Row],[EMPLEADO]],IS[[NÓMINA]:[INGENIERO]],2,0),"OTROS")</f>
        <v>OTROS</v>
      </c>
    </row>
    <row r="3004" spans="1:43" x14ac:dyDescent="0.25">
      <c r="A3004" t="s">
        <v>7477</v>
      </c>
      <c r="B3004">
        <v>1</v>
      </c>
      <c r="C3004" t="s">
        <v>9277</v>
      </c>
      <c r="D3004" t="s">
        <v>38</v>
      </c>
      <c r="E3004" t="s">
        <v>4100</v>
      </c>
      <c r="F3004" t="s">
        <v>9278</v>
      </c>
      <c r="G3004" s="17" t="s">
        <v>4102</v>
      </c>
      <c r="H3004" t="s">
        <v>9268</v>
      </c>
      <c r="I3004" t="s">
        <v>43</v>
      </c>
      <c r="J3004" t="s">
        <v>8</v>
      </c>
      <c r="K3004" t="s">
        <v>1541</v>
      </c>
      <c r="L3004" t="s">
        <v>1542</v>
      </c>
      <c r="M3004" t="s">
        <v>787</v>
      </c>
      <c r="N3004">
        <v>0</v>
      </c>
      <c r="O3004" t="s">
        <v>47</v>
      </c>
      <c r="P3004">
        <v>57</v>
      </c>
      <c r="Q3004" t="s">
        <v>82</v>
      </c>
      <c r="R3004" t="s">
        <v>1543</v>
      </c>
      <c r="S3004" t="s">
        <v>50</v>
      </c>
      <c r="T3004" t="s">
        <v>51</v>
      </c>
      <c r="U3004" t="s">
        <v>120</v>
      </c>
      <c r="V3004">
        <v>0.8</v>
      </c>
      <c r="W3004" s="1">
        <v>572.00000000000011</v>
      </c>
      <c r="X3004">
        <v>1</v>
      </c>
      <c r="Y3004">
        <v>1.83</v>
      </c>
      <c r="Z3004">
        <v>5</v>
      </c>
      <c r="AA3004">
        <v>0.36599999999999999</v>
      </c>
      <c r="AB3004" s="2">
        <v>0</v>
      </c>
      <c r="AC3004" s="1">
        <v>0</v>
      </c>
      <c r="AD3004" s="7">
        <v>43544</v>
      </c>
      <c r="AE3004" s="7">
        <v>43544</v>
      </c>
      <c r="AF3004">
        <v>0</v>
      </c>
      <c r="AG3004" t="s">
        <v>53</v>
      </c>
      <c r="AH3004" s="2">
        <v>0</v>
      </c>
      <c r="AI3004" s="1">
        <v>0</v>
      </c>
      <c r="AJ3004" s="1">
        <v>0</v>
      </c>
      <c r="AK3004" s="60" t="str">
        <f>+IF(Tabla1[[#This Row],[REQUEST_TY]]="SR MANTENIMIENTO CORRECTIVO", "EMERGENCIA", "OTROS")</f>
        <v>EMERGENCIA</v>
      </c>
      <c r="AL3004" s="6" t="str">
        <f>+_xlfn.IFS(Tabla1[[#This Row],[Veces obj]]&lt;=1,"0-1",Tabla1[[#This Row],[Veces obj]]&lt;=2,"1-2",Tabla1[[#This Row],[Veces obj]]&lt;=3,"2-3",TRUE,"&gt;3")</f>
        <v>0-1</v>
      </c>
      <c r="AM3004" s="60" t="str">
        <f>+_xlfn.IFS(MONTH(Tabla1[[#This Row],[MES]])&lt;=3,"Q1",MONTH(Tabla1[[#This Row],[MES]])&lt;=6,"Q2",MONTH(Tabla1[[#This Row],[MES]])&lt;=9,"Q3",TRUE,"Q4")</f>
        <v>Q1</v>
      </c>
      <c r="AN3004" s="15" t="str">
        <f>+IFERROR(VLOOKUP(Tabla1[[#This Row],[CUENTA]],CTAS[],2,0),"OTROS")</f>
        <v>OTROS</v>
      </c>
      <c r="AP3004" s="15" t="str">
        <f>+IFERROR(VLOOKUP(Tabla1[[#This Row],[EMPLEADO]],IS[],3,0),"OTROS")</f>
        <v>OTROS</v>
      </c>
      <c r="AQ3004" s="15" t="str">
        <f>+IFERROR(VLOOKUP(Tabla1[[#This Row],[EMPLEADO]],IS[[NÓMINA]:[INGENIERO]],2,0),"OTROS")</f>
        <v>OTROS</v>
      </c>
    </row>
    <row r="3005" spans="1:43" x14ac:dyDescent="0.25">
      <c r="A3005" t="s">
        <v>7477</v>
      </c>
      <c r="B3005">
        <v>1</v>
      </c>
      <c r="C3005" t="s">
        <v>9279</v>
      </c>
      <c r="D3005" t="s">
        <v>38</v>
      </c>
      <c r="E3005" t="s">
        <v>133</v>
      </c>
      <c r="F3005" t="s">
        <v>9280</v>
      </c>
      <c r="G3005" s="17" t="s">
        <v>4397</v>
      </c>
      <c r="H3005" t="s">
        <v>915</v>
      </c>
      <c r="I3005" t="s">
        <v>43</v>
      </c>
      <c r="J3005" t="s">
        <v>8</v>
      </c>
      <c r="K3005" t="s">
        <v>59</v>
      </c>
      <c r="L3005" t="s">
        <v>1070</v>
      </c>
      <c r="M3005" t="s">
        <v>1071</v>
      </c>
      <c r="N3005">
        <v>0</v>
      </c>
      <c r="O3005" t="s">
        <v>47</v>
      </c>
      <c r="P3005">
        <v>11</v>
      </c>
      <c r="Q3005" t="s">
        <v>194</v>
      </c>
      <c r="R3005" t="s">
        <v>138</v>
      </c>
      <c r="S3005" t="s">
        <v>139</v>
      </c>
      <c r="T3005" t="s">
        <v>51</v>
      </c>
      <c r="U3005" t="s">
        <v>224</v>
      </c>
      <c r="V3005">
        <v>0.8</v>
      </c>
      <c r="W3005" s="1">
        <v>1258.4000000000003</v>
      </c>
      <c r="X3005">
        <v>1</v>
      </c>
      <c r="Y3005">
        <v>3</v>
      </c>
      <c r="Z3005">
        <v>4</v>
      </c>
      <c r="AA3005">
        <v>0.75</v>
      </c>
      <c r="AB3005" s="2">
        <v>0</v>
      </c>
      <c r="AC3005" s="1">
        <v>0</v>
      </c>
      <c r="AD3005" s="7">
        <v>43544</v>
      </c>
      <c r="AE3005" s="7">
        <v>43544</v>
      </c>
      <c r="AF3005">
        <v>0</v>
      </c>
      <c r="AG3005" t="s">
        <v>53</v>
      </c>
      <c r="AH3005" s="2">
        <v>0</v>
      </c>
      <c r="AI3005" s="1">
        <v>0</v>
      </c>
      <c r="AJ3005" s="1">
        <v>0</v>
      </c>
      <c r="AK3005" s="60" t="str">
        <f>+IF(Tabla1[[#This Row],[REQUEST_TY]]="SR MANTENIMIENTO CORRECTIVO", "EMERGENCIA", "OTROS")</f>
        <v>EMERGENCIA</v>
      </c>
      <c r="AL3005" s="6" t="str">
        <f>+_xlfn.IFS(Tabla1[[#This Row],[Veces obj]]&lt;=1,"0-1",Tabla1[[#This Row],[Veces obj]]&lt;=2,"1-2",Tabla1[[#This Row],[Veces obj]]&lt;=3,"2-3",TRUE,"&gt;3")</f>
        <v>0-1</v>
      </c>
      <c r="AM3005" s="60" t="str">
        <f>+_xlfn.IFS(MONTH(Tabla1[[#This Row],[MES]])&lt;=3,"Q1",MONTH(Tabla1[[#This Row],[MES]])&lt;=6,"Q2",MONTH(Tabla1[[#This Row],[MES]])&lt;=9,"Q3",TRUE,"Q4")</f>
        <v>Q1</v>
      </c>
      <c r="AN3005" s="15" t="str">
        <f>+IFERROR(VLOOKUP(Tabla1[[#This Row],[CUENTA]],CTAS[],2,0),"OTROS")</f>
        <v>OTROS</v>
      </c>
      <c r="AP3005" s="15" t="str">
        <f>+IFERROR(VLOOKUP(Tabla1[[#This Row],[EMPLEADO]],IS[],3,0),"OTROS")</f>
        <v>OTROS</v>
      </c>
      <c r="AQ3005" s="15" t="str">
        <f>+IFERROR(VLOOKUP(Tabla1[[#This Row],[EMPLEADO]],IS[[NÓMINA]:[INGENIERO]],2,0),"OTROS")</f>
        <v>OTROS</v>
      </c>
    </row>
    <row r="3006" spans="1:43" x14ac:dyDescent="0.25">
      <c r="A3006" t="s">
        <v>7477</v>
      </c>
      <c r="B3006">
        <v>1</v>
      </c>
      <c r="C3006" t="s">
        <v>9281</v>
      </c>
      <c r="D3006" t="s">
        <v>38</v>
      </c>
      <c r="E3006" t="s">
        <v>133</v>
      </c>
      <c r="F3006" t="s">
        <v>9282</v>
      </c>
      <c r="G3006" s="17" t="s">
        <v>1069</v>
      </c>
      <c r="H3006" t="s">
        <v>915</v>
      </c>
      <c r="I3006" t="s">
        <v>43</v>
      </c>
      <c r="J3006" t="s">
        <v>8</v>
      </c>
      <c r="K3006" t="s">
        <v>59</v>
      </c>
      <c r="L3006" t="s">
        <v>1070</v>
      </c>
      <c r="M3006" t="s">
        <v>1071</v>
      </c>
      <c r="N3006">
        <v>0</v>
      </c>
      <c r="O3006" t="s">
        <v>47</v>
      </c>
      <c r="P3006">
        <v>57</v>
      </c>
      <c r="Q3006" t="s">
        <v>82</v>
      </c>
      <c r="R3006" t="s">
        <v>138</v>
      </c>
      <c r="S3006" t="s">
        <v>139</v>
      </c>
      <c r="T3006" t="s">
        <v>51</v>
      </c>
      <c r="U3006" t="s">
        <v>140</v>
      </c>
      <c r="V3006">
        <v>1.1000000000000001</v>
      </c>
      <c r="W3006" s="1">
        <v>1730.3000000000004</v>
      </c>
      <c r="X3006">
        <v>1</v>
      </c>
      <c r="Y3006">
        <v>3</v>
      </c>
      <c r="Z3006">
        <v>4</v>
      </c>
      <c r="AA3006">
        <v>0.75</v>
      </c>
      <c r="AB3006" s="2">
        <v>0</v>
      </c>
      <c r="AC3006" s="1">
        <v>0</v>
      </c>
      <c r="AD3006" s="7">
        <v>43546</v>
      </c>
      <c r="AE3006" s="7">
        <v>43546</v>
      </c>
      <c r="AF3006">
        <v>0</v>
      </c>
      <c r="AG3006" t="s">
        <v>53</v>
      </c>
      <c r="AH3006" s="2">
        <v>0</v>
      </c>
      <c r="AI3006" s="1">
        <v>0</v>
      </c>
      <c r="AJ3006" s="1">
        <v>0</v>
      </c>
      <c r="AK3006" s="60" t="str">
        <f>+IF(Tabla1[[#This Row],[REQUEST_TY]]="SR MANTENIMIENTO CORRECTIVO", "EMERGENCIA", "OTROS")</f>
        <v>EMERGENCIA</v>
      </c>
      <c r="AL3006" s="6" t="str">
        <f>+_xlfn.IFS(Tabla1[[#This Row],[Veces obj]]&lt;=1,"0-1",Tabla1[[#This Row],[Veces obj]]&lt;=2,"1-2",Tabla1[[#This Row],[Veces obj]]&lt;=3,"2-3",TRUE,"&gt;3")</f>
        <v>0-1</v>
      </c>
      <c r="AM3006" s="60" t="str">
        <f>+_xlfn.IFS(MONTH(Tabla1[[#This Row],[MES]])&lt;=3,"Q1",MONTH(Tabla1[[#This Row],[MES]])&lt;=6,"Q2",MONTH(Tabla1[[#This Row],[MES]])&lt;=9,"Q3",TRUE,"Q4")</f>
        <v>Q1</v>
      </c>
      <c r="AN3006" s="15" t="str">
        <f>+IFERROR(VLOOKUP(Tabla1[[#This Row],[CUENTA]],CTAS[],2,0),"OTROS")</f>
        <v>OTROS</v>
      </c>
      <c r="AP3006" s="15" t="str">
        <f>+IFERROR(VLOOKUP(Tabla1[[#This Row],[EMPLEADO]],IS[],3,0),"OTROS")</f>
        <v>OTROS</v>
      </c>
      <c r="AQ3006" s="15" t="str">
        <f>+IFERROR(VLOOKUP(Tabla1[[#This Row],[EMPLEADO]],IS[[NÓMINA]:[INGENIERO]],2,0),"OTROS")</f>
        <v>OTROS</v>
      </c>
    </row>
    <row r="3007" spans="1:43" x14ac:dyDescent="0.25">
      <c r="A3007" t="s">
        <v>7477</v>
      </c>
      <c r="B3007">
        <v>1</v>
      </c>
      <c r="C3007" t="s">
        <v>9283</v>
      </c>
      <c r="D3007" t="s">
        <v>38</v>
      </c>
      <c r="E3007" t="s">
        <v>133</v>
      </c>
      <c r="F3007" t="s">
        <v>9284</v>
      </c>
      <c r="G3007" s="17" t="s">
        <v>2958</v>
      </c>
      <c r="H3007" t="s">
        <v>136</v>
      </c>
      <c r="I3007" t="s">
        <v>43</v>
      </c>
      <c r="J3007" t="s">
        <v>8</v>
      </c>
      <c r="K3007" t="s">
        <v>59</v>
      </c>
      <c r="L3007" t="s">
        <v>2959</v>
      </c>
      <c r="M3007" t="s">
        <v>736</v>
      </c>
      <c r="N3007">
        <v>0</v>
      </c>
      <c r="O3007" t="s">
        <v>47</v>
      </c>
      <c r="P3007">
        <v>21</v>
      </c>
      <c r="Q3007" t="s">
        <v>62</v>
      </c>
      <c r="R3007" t="s">
        <v>138</v>
      </c>
      <c r="S3007" t="s">
        <v>139</v>
      </c>
      <c r="T3007" t="s">
        <v>51</v>
      </c>
      <c r="U3007" t="s">
        <v>262</v>
      </c>
      <c r="V3007">
        <v>1.05</v>
      </c>
      <c r="W3007" s="1">
        <v>1651.6500000000003</v>
      </c>
      <c r="X3007">
        <v>1</v>
      </c>
      <c r="Y3007">
        <v>1.68</v>
      </c>
      <c r="Z3007">
        <v>4</v>
      </c>
      <c r="AA3007">
        <v>0.42</v>
      </c>
      <c r="AB3007" s="2">
        <v>0</v>
      </c>
      <c r="AC3007" s="1">
        <v>0</v>
      </c>
      <c r="AD3007" s="7">
        <v>43544</v>
      </c>
      <c r="AE3007" s="7">
        <v>43544</v>
      </c>
      <c r="AF3007">
        <v>0</v>
      </c>
      <c r="AG3007" t="s">
        <v>53</v>
      </c>
      <c r="AH3007" s="2">
        <v>0</v>
      </c>
      <c r="AI3007" s="1">
        <v>0</v>
      </c>
      <c r="AJ3007" s="1">
        <v>0</v>
      </c>
      <c r="AK3007" s="60" t="str">
        <f>+IF(Tabla1[[#This Row],[REQUEST_TY]]="SR MANTENIMIENTO CORRECTIVO", "EMERGENCIA", "OTROS")</f>
        <v>EMERGENCIA</v>
      </c>
      <c r="AL3007" s="6" t="str">
        <f>+_xlfn.IFS(Tabla1[[#This Row],[Veces obj]]&lt;=1,"0-1",Tabla1[[#This Row],[Veces obj]]&lt;=2,"1-2",Tabla1[[#This Row],[Veces obj]]&lt;=3,"2-3",TRUE,"&gt;3")</f>
        <v>0-1</v>
      </c>
      <c r="AM3007" s="60" t="str">
        <f>+_xlfn.IFS(MONTH(Tabla1[[#This Row],[MES]])&lt;=3,"Q1",MONTH(Tabla1[[#This Row],[MES]])&lt;=6,"Q2",MONTH(Tabla1[[#This Row],[MES]])&lt;=9,"Q3",TRUE,"Q4")</f>
        <v>Q1</v>
      </c>
      <c r="AN3007" s="15" t="str">
        <f>+IFERROR(VLOOKUP(Tabla1[[#This Row],[CUENTA]],CTAS[],2,0),"OTROS")</f>
        <v>OTROS</v>
      </c>
      <c r="AP3007" s="15" t="str">
        <f>+IFERROR(VLOOKUP(Tabla1[[#This Row],[EMPLEADO]],IS[],3,0),"OTROS")</f>
        <v>OTROS</v>
      </c>
      <c r="AQ3007" s="15" t="str">
        <f>+IFERROR(VLOOKUP(Tabla1[[#This Row],[EMPLEADO]],IS[[NÓMINA]:[INGENIERO]],2,0),"OTROS")</f>
        <v>OTROS</v>
      </c>
    </row>
    <row r="3008" spans="1:43" x14ac:dyDescent="0.25">
      <c r="A3008" t="s">
        <v>7477</v>
      </c>
      <c r="B3008">
        <v>1</v>
      </c>
      <c r="C3008" t="s">
        <v>9285</v>
      </c>
      <c r="D3008" t="s">
        <v>38</v>
      </c>
      <c r="E3008" t="s">
        <v>133</v>
      </c>
      <c r="F3008" t="s">
        <v>9286</v>
      </c>
      <c r="G3008" s="17" t="s">
        <v>4147</v>
      </c>
      <c r="H3008" t="s">
        <v>915</v>
      </c>
      <c r="I3008" t="s">
        <v>43</v>
      </c>
      <c r="J3008" t="s">
        <v>8</v>
      </c>
      <c r="K3008" t="s">
        <v>59</v>
      </c>
      <c r="L3008" t="s">
        <v>780</v>
      </c>
      <c r="M3008" t="s">
        <v>310</v>
      </c>
      <c r="N3008">
        <v>0</v>
      </c>
      <c r="O3008" t="s">
        <v>47</v>
      </c>
      <c r="P3008">
        <v>14</v>
      </c>
      <c r="Q3008" t="s">
        <v>194</v>
      </c>
      <c r="R3008" t="s">
        <v>138</v>
      </c>
      <c r="S3008" t="s">
        <v>139</v>
      </c>
      <c r="T3008" t="s">
        <v>51</v>
      </c>
      <c r="U3008" t="s">
        <v>224</v>
      </c>
      <c r="V3008">
        <v>0.8</v>
      </c>
      <c r="W3008" s="1">
        <v>1258.4000000000003</v>
      </c>
      <c r="X3008">
        <v>1</v>
      </c>
      <c r="Y3008">
        <v>1.1000000000000001</v>
      </c>
      <c r="Z3008">
        <v>4</v>
      </c>
      <c r="AA3008">
        <v>0.27500000000000002</v>
      </c>
      <c r="AB3008" s="2">
        <v>0</v>
      </c>
      <c r="AC3008" s="1">
        <v>0</v>
      </c>
      <c r="AD3008" s="7">
        <v>43546</v>
      </c>
      <c r="AE3008" s="7">
        <v>43546</v>
      </c>
      <c r="AF3008">
        <v>0</v>
      </c>
      <c r="AG3008" t="s">
        <v>53</v>
      </c>
      <c r="AH3008" s="2">
        <v>0</v>
      </c>
      <c r="AI3008" s="1">
        <v>0</v>
      </c>
      <c r="AJ3008" s="1">
        <v>0</v>
      </c>
      <c r="AK3008" s="60" t="str">
        <f>+IF(Tabla1[[#This Row],[REQUEST_TY]]="SR MANTENIMIENTO CORRECTIVO", "EMERGENCIA", "OTROS")</f>
        <v>EMERGENCIA</v>
      </c>
      <c r="AL3008" s="6" t="str">
        <f>+_xlfn.IFS(Tabla1[[#This Row],[Veces obj]]&lt;=1,"0-1",Tabla1[[#This Row],[Veces obj]]&lt;=2,"1-2",Tabla1[[#This Row],[Veces obj]]&lt;=3,"2-3",TRUE,"&gt;3")</f>
        <v>0-1</v>
      </c>
      <c r="AM3008" s="60" t="str">
        <f>+_xlfn.IFS(MONTH(Tabla1[[#This Row],[MES]])&lt;=3,"Q1",MONTH(Tabla1[[#This Row],[MES]])&lt;=6,"Q2",MONTH(Tabla1[[#This Row],[MES]])&lt;=9,"Q3",TRUE,"Q4")</f>
        <v>Q1</v>
      </c>
      <c r="AN3008" s="15" t="str">
        <f>+IFERROR(VLOOKUP(Tabla1[[#This Row],[CUENTA]],CTAS[],2,0),"OTROS")</f>
        <v>OTROS</v>
      </c>
      <c r="AP3008" s="15" t="str">
        <f>+IFERROR(VLOOKUP(Tabla1[[#This Row],[EMPLEADO]],IS[],3,0),"OTROS")</f>
        <v>OTROS</v>
      </c>
      <c r="AQ3008" s="15" t="str">
        <f>+IFERROR(VLOOKUP(Tabla1[[#This Row],[EMPLEADO]],IS[[NÓMINA]:[INGENIERO]],2,0),"OTROS")</f>
        <v>OTROS</v>
      </c>
    </row>
    <row r="3009" spans="1:43" x14ac:dyDescent="0.25">
      <c r="A3009" t="s">
        <v>7477</v>
      </c>
      <c r="B3009">
        <v>1</v>
      </c>
      <c r="C3009" t="s">
        <v>9287</v>
      </c>
      <c r="D3009" t="s">
        <v>38</v>
      </c>
      <c r="E3009" t="s">
        <v>373</v>
      </c>
      <c r="F3009" t="s">
        <v>9288</v>
      </c>
      <c r="G3009" s="17" t="s">
        <v>1517</v>
      </c>
      <c r="H3009" t="s">
        <v>308</v>
      </c>
      <c r="I3009" t="s">
        <v>43</v>
      </c>
      <c r="J3009" t="s">
        <v>8</v>
      </c>
      <c r="K3009" t="s">
        <v>495</v>
      </c>
      <c r="L3009" t="s">
        <v>496</v>
      </c>
      <c r="M3009" t="s">
        <v>46</v>
      </c>
      <c r="N3009">
        <v>0</v>
      </c>
      <c r="O3009" t="s">
        <v>47</v>
      </c>
      <c r="P3009">
        <v>62</v>
      </c>
      <c r="Q3009" t="s">
        <v>48</v>
      </c>
      <c r="R3009" t="s">
        <v>153</v>
      </c>
      <c r="S3009" t="s">
        <v>50</v>
      </c>
      <c r="T3009" t="s">
        <v>51</v>
      </c>
      <c r="U3009" t="s">
        <v>52</v>
      </c>
      <c r="V3009">
        <v>1.05</v>
      </c>
      <c r="W3009" s="1">
        <v>750.75000000000011</v>
      </c>
      <c r="X3009">
        <v>1</v>
      </c>
      <c r="Y3009">
        <v>0.45</v>
      </c>
      <c r="Z3009">
        <v>5</v>
      </c>
      <c r="AA3009">
        <v>0.09</v>
      </c>
      <c r="AB3009" s="2">
        <v>0</v>
      </c>
      <c r="AC3009" s="1">
        <v>0</v>
      </c>
      <c r="AD3009" s="7">
        <v>43545</v>
      </c>
      <c r="AE3009" s="7">
        <v>43546</v>
      </c>
      <c r="AF3009">
        <v>1</v>
      </c>
      <c r="AG3009" t="s">
        <v>53</v>
      </c>
      <c r="AH3009" s="2">
        <v>0</v>
      </c>
      <c r="AI3009" s="1">
        <v>0</v>
      </c>
      <c r="AJ3009" s="1">
        <v>0</v>
      </c>
      <c r="AK3009" s="60" t="str">
        <f>+IF(Tabla1[[#This Row],[REQUEST_TY]]="SR MANTENIMIENTO CORRECTIVO", "EMERGENCIA", "OTROS")</f>
        <v>EMERGENCIA</v>
      </c>
      <c r="AL3009" s="6" t="str">
        <f>+_xlfn.IFS(Tabla1[[#This Row],[Veces obj]]&lt;=1,"0-1",Tabla1[[#This Row],[Veces obj]]&lt;=2,"1-2",Tabla1[[#This Row],[Veces obj]]&lt;=3,"2-3",TRUE,"&gt;3")</f>
        <v>0-1</v>
      </c>
      <c r="AM3009" s="60" t="str">
        <f>+_xlfn.IFS(MONTH(Tabla1[[#This Row],[MES]])&lt;=3,"Q1",MONTH(Tabla1[[#This Row],[MES]])&lt;=6,"Q2",MONTH(Tabla1[[#This Row],[MES]])&lt;=9,"Q3",TRUE,"Q4")</f>
        <v>Q1</v>
      </c>
      <c r="AN3009" s="15" t="str">
        <f>+IFERROR(VLOOKUP(Tabla1[[#This Row],[CUENTA]],CTAS[],2,0),"OTROS")</f>
        <v>OTROS</v>
      </c>
      <c r="AP3009" s="15" t="str">
        <f>+IFERROR(VLOOKUP(Tabla1[[#This Row],[EMPLEADO]],IS[],3,0),"OTROS")</f>
        <v>OTROS</v>
      </c>
      <c r="AQ3009" s="15" t="str">
        <f>+IFERROR(VLOOKUP(Tabla1[[#This Row],[EMPLEADO]],IS[[NÓMINA]:[INGENIERO]],2,0),"OTROS")</f>
        <v>OTROS</v>
      </c>
    </row>
    <row r="3010" spans="1:43" x14ac:dyDescent="0.25">
      <c r="A3010" t="s">
        <v>7477</v>
      </c>
      <c r="B3010">
        <v>1</v>
      </c>
      <c r="C3010" t="s">
        <v>9289</v>
      </c>
      <c r="D3010" t="s">
        <v>38</v>
      </c>
      <c r="E3010" t="s">
        <v>332</v>
      </c>
      <c r="F3010" t="s">
        <v>9290</v>
      </c>
      <c r="G3010" s="17" t="s">
        <v>8120</v>
      </c>
      <c r="H3010" t="s">
        <v>1063</v>
      </c>
      <c r="I3010" t="s">
        <v>43</v>
      </c>
      <c r="J3010" t="s">
        <v>8</v>
      </c>
      <c r="K3010" t="s">
        <v>385</v>
      </c>
      <c r="L3010" t="s">
        <v>386</v>
      </c>
      <c r="M3010" t="s">
        <v>387</v>
      </c>
      <c r="N3010">
        <v>0</v>
      </c>
      <c r="O3010" t="s">
        <v>47</v>
      </c>
      <c r="P3010">
        <v>5</v>
      </c>
      <c r="Q3010" t="s">
        <v>207</v>
      </c>
      <c r="R3010" t="s">
        <v>317</v>
      </c>
      <c r="S3010" t="s">
        <v>318</v>
      </c>
      <c r="T3010" t="s">
        <v>51</v>
      </c>
      <c r="U3010" t="s">
        <v>879</v>
      </c>
      <c r="V3010">
        <v>0.6</v>
      </c>
      <c r="W3010" s="1">
        <v>943.80000000000007</v>
      </c>
      <c r="X3010">
        <v>1</v>
      </c>
      <c r="Y3010">
        <v>1.71</v>
      </c>
      <c r="Z3010">
        <v>4</v>
      </c>
      <c r="AA3010">
        <v>0.42749999999999999</v>
      </c>
      <c r="AB3010" s="2">
        <v>0</v>
      </c>
      <c r="AC3010" s="1">
        <v>0</v>
      </c>
      <c r="AD3010" s="7">
        <v>43544</v>
      </c>
      <c r="AE3010" s="7">
        <v>43544</v>
      </c>
      <c r="AF3010">
        <v>0</v>
      </c>
      <c r="AG3010" t="s">
        <v>53</v>
      </c>
      <c r="AH3010" s="2">
        <v>0</v>
      </c>
      <c r="AI3010" s="1">
        <v>0</v>
      </c>
      <c r="AJ3010" s="1">
        <v>0</v>
      </c>
      <c r="AK3010" s="60" t="str">
        <f>+IF(Tabla1[[#This Row],[REQUEST_TY]]="SR MANTENIMIENTO CORRECTIVO", "EMERGENCIA", "OTROS")</f>
        <v>EMERGENCIA</v>
      </c>
      <c r="AL3010" s="6" t="str">
        <f>+_xlfn.IFS(Tabla1[[#This Row],[Veces obj]]&lt;=1,"0-1",Tabla1[[#This Row],[Veces obj]]&lt;=2,"1-2",Tabla1[[#This Row],[Veces obj]]&lt;=3,"2-3",TRUE,"&gt;3")</f>
        <v>0-1</v>
      </c>
      <c r="AM3010" s="60" t="str">
        <f>+_xlfn.IFS(MONTH(Tabla1[[#This Row],[MES]])&lt;=3,"Q1",MONTH(Tabla1[[#This Row],[MES]])&lt;=6,"Q2",MONTH(Tabla1[[#This Row],[MES]])&lt;=9,"Q3",TRUE,"Q4")</f>
        <v>Q1</v>
      </c>
      <c r="AN3010" s="15" t="str">
        <f>+IFERROR(VLOOKUP(Tabla1[[#This Row],[CUENTA]],CTAS[],2,0),"OTROS")</f>
        <v>OTROS</v>
      </c>
      <c r="AP3010" s="15" t="str">
        <f>+IFERROR(VLOOKUP(Tabla1[[#This Row],[EMPLEADO]],IS[],3,0),"OTROS")</f>
        <v>OTROS</v>
      </c>
      <c r="AQ3010" s="15" t="str">
        <f>+IFERROR(VLOOKUP(Tabla1[[#This Row],[EMPLEADO]],IS[[NÓMINA]:[INGENIERO]],2,0),"OTROS")</f>
        <v>OTROS</v>
      </c>
    </row>
    <row r="3011" spans="1:43" x14ac:dyDescent="0.25">
      <c r="A3011" t="s">
        <v>7477</v>
      </c>
      <c r="B3011">
        <v>1</v>
      </c>
      <c r="C3011" t="s">
        <v>7469</v>
      </c>
      <c r="D3011" t="s">
        <v>38</v>
      </c>
      <c r="E3011" t="s">
        <v>250</v>
      </c>
      <c r="F3011" t="s">
        <v>7471</v>
      </c>
      <c r="G3011" s="17" t="s">
        <v>7470</v>
      </c>
      <c r="H3011" t="s">
        <v>1063</v>
      </c>
      <c r="I3011" t="s">
        <v>43</v>
      </c>
      <c r="J3011" t="s">
        <v>8</v>
      </c>
      <c r="K3011" t="s">
        <v>254</v>
      </c>
      <c r="L3011" t="s">
        <v>3095</v>
      </c>
      <c r="M3011" t="s">
        <v>1264</v>
      </c>
      <c r="N3011">
        <v>0</v>
      </c>
      <c r="O3011" t="s">
        <v>47</v>
      </c>
      <c r="P3011">
        <v>2666</v>
      </c>
      <c r="Q3011" t="s">
        <v>48</v>
      </c>
      <c r="R3011" t="s">
        <v>49</v>
      </c>
      <c r="S3011" t="s">
        <v>50</v>
      </c>
      <c r="T3011" t="s">
        <v>51</v>
      </c>
      <c r="U3011" t="s">
        <v>52</v>
      </c>
      <c r="V3011">
        <v>1.05</v>
      </c>
      <c r="W3011" s="1">
        <v>750.75000000000011</v>
      </c>
      <c r="X3011">
        <v>1</v>
      </c>
      <c r="Y3011">
        <v>5.41</v>
      </c>
      <c r="Z3011">
        <v>5</v>
      </c>
      <c r="AA3011">
        <v>1.0820000000000001</v>
      </c>
      <c r="AB3011" s="2">
        <v>2.0500000000000018E-2</v>
      </c>
      <c r="AC3011" s="1">
        <v>-14.657500000000015</v>
      </c>
      <c r="AD3011" s="7">
        <v>43544</v>
      </c>
      <c r="AE3011" s="7">
        <v>43544</v>
      </c>
      <c r="AF3011">
        <v>0</v>
      </c>
      <c r="AG3011" t="s">
        <v>53</v>
      </c>
      <c r="AH3011" s="2">
        <v>0</v>
      </c>
      <c r="AI3011" s="1">
        <v>0</v>
      </c>
      <c r="AJ3011" s="1">
        <v>0</v>
      </c>
      <c r="AK3011" s="60" t="str">
        <f>+IF(Tabla1[[#This Row],[REQUEST_TY]]="SR MANTENIMIENTO CORRECTIVO", "EMERGENCIA", "OTROS")</f>
        <v>EMERGENCIA</v>
      </c>
      <c r="AL3011" s="6" t="str">
        <f>+_xlfn.IFS(Tabla1[[#This Row],[Veces obj]]&lt;=1,"0-1",Tabla1[[#This Row],[Veces obj]]&lt;=2,"1-2",Tabla1[[#This Row],[Veces obj]]&lt;=3,"2-3",TRUE,"&gt;3")</f>
        <v>1-2</v>
      </c>
      <c r="AM3011" s="60" t="str">
        <f>+_xlfn.IFS(MONTH(Tabla1[[#This Row],[MES]])&lt;=3,"Q1",MONTH(Tabla1[[#This Row],[MES]])&lt;=6,"Q2",MONTH(Tabla1[[#This Row],[MES]])&lt;=9,"Q3",TRUE,"Q4")</f>
        <v>Q1</v>
      </c>
      <c r="AN3011" s="15" t="str">
        <f>+IFERROR(VLOOKUP(Tabla1[[#This Row],[CUENTA]],CTAS[],2,0),"OTROS")</f>
        <v>OTROS</v>
      </c>
      <c r="AP3011" s="15" t="str">
        <f>+IFERROR(VLOOKUP(Tabla1[[#This Row],[EMPLEADO]],IS[],3,0),"OTROS")</f>
        <v>OTROS</v>
      </c>
      <c r="AQ3011" s="15" t="str">
        <f>+IFERROR(VLOOKUP(Tabla1[[#This Row],[EMPLEADO]],IS[[NÓMINA]:[INGENIERO]],2,0),"OTROS")</f>
        <v>OTROS</v>
      </c>
    </row>
    <row r="3012" spans="1:43" x14ac:dyDescent="0.25">
      <c r="A3012" t="s">
        <v>7477</v>
      </c>
      <c r="B3012">
        <v>1</v>
      </c>
      <c r="C3012" t="s">
        <v>9291</v>
      </c>
      <c r="D3012" t="s">
        <v>3370</v>
      </c>
      <c r="E3012" t="s">
        <v>7887</v>
      </c>
      <c r="F3012" t="s">
        <v>9292</v>
      </c>
      <c r="G3012" s="17" t="s">
        <v>9293</v>
      </c>
      <c r="H3012" t="s">
        <v>220</v>
      </c>
      <c r="I3012" t="s">
        <v>43</v>
      </c>
      <c r="J3012" t="s">
        <v>8</v>
      </c>
      <c r="K3012" t="s">
        <v>4420</v>
      </c>
      <c r="L3012" t="s">
        <v>4421</v>
      </c>
      <c r="M3012" t="s">
        <v>222</v>
      </c>
      <c r="N3012">
        <v>0</v>
      </c>
      <c r="O3012" t="s">
        <v>47</v>
      </c>
      <c r="P3012" t="s">
        <v>822</v>
      </c>
      <c r="Q3012" t="s">
        <v>48</v>
      </c>
      <c r="R3012" t="s">
        <v>317</v>
      </c>
      <c r="S3012" t="s">
        <v>318</v>
      </c>
      <c r="T3012" t="s">
        <v>51</v>
      </c>
      <c r="U3012" t="s">
        <v>353</v>
      </c>
      <c r="V3012">
        <v>1</v>
      </c>
      <c r="W3012" s="1">
        <v>2359.5000000000005</v>
      </c>
      <c r="X3012">
        <v>0</v>
      </c>
      <c r="Y3012">
        <v>4</v>
      </c>
      <c r="Z3012">
        <v>4</v>
      </c>
      <c r="AA3012">
        <v>1</v>
      </c>
      <c r="AB3012" s="2">
        <v>0</v>
      </c>
      <c r="AC3012" s="1">
        <v>0</v>
      </c>
      <c r="AD3012" s="7">
        <v>43550</v>
      </c>
      <c r="AE3012" s="7">
        <v>43551</v>
      </c>
      <c r="AF3012">
        <v>1</v>
      </c>
      <c r="AG3012" t="s">
        <v>53</v>
      </c>
      <c r="AH3012" s="2">
        <v>0</v>
      </c>
      <c r="AI3012" s="1">
        <v>0</v>
      </c>
      <c r="AJ3012" s="1">
        <v>0</v>
      </c>
      <c r="AK3012" s="60" t="str">
        <f>+IF(Tabla1[[#This Row],[REQUEST_TY]]="SR MANTENIMIENTO CORRECTIVO", "EMERGENCIA", "OTROS")</f>
        <v>OTROS</v>
      </c>
      <c r="AL3012" s="6" t="str">
        <f>+_xlfn.IFS(Tabla1[[#This Row],[Veces obj]]&lt;=1,"0-1",Tabla1[[#This Row],[Veces obj]]&lt;=2,"1-2",Tabla1[[#This Row],[Veces obj]]&lt;=3,"2-3",TRUE,"&gt;3")</f>
        <v>0-1</v>
      </c>
      <c r="AM3012" s="60" t="str">
        <f>+_xlfn.IFS(MONTH(Tabla1[[#This Row],[MES]])&lt;=3,"Q1",MONTH(Tabla1[[#This Row],[MES]])&lt;=6,"Q2",MONTH(Tabla1[[#This Row],[MES]])&lt;=9,"Q3",TRUE,"Q4")</f>
        <v>Q1</v>
      </c>
      <c r="AN3012" s="15" t="str">
        <f>+IFERROR(VLOOKUP(Tabla1[[#This Row],[CUENTA]],CTAS[],2,0),"OTROS")</f>
        <v>OTROS</v>
      </c>
      <c r="AP3012" s="15" t="str">
        <f>+IFERROR(VLOOKUP(Tabla1[[#This Row],[EMPLEADO]],IS[],3,0),"OTROS")</f>
        <v>OTROS</v>
      </c>
      <c r="AQ3012" s="15" t="str">
        <f>+IFERROR(VLOOKUP(Tabla1[[#This Row],[EMPLEADO]],IS[[NÓMINA]:[INGENIERO]],2,0),"OTROS")</f>
        <v>OTROS</v>
      </c>
    </row>
    <row r="3013" spans="1:43" x14ac:dyDescent="0.25">
      <c r="A3013" t="s">
        <v>7477</v>
      </c>
      <c r="B3013">
        <v>1</v>
      </c>
      <c r="C3013" t="s">
        <v>9294</v>
      </c>
      <c r="D3013" t="s">
        <v>38</v>
      </c>
      <c r="E3013" t="s">
        <v>176</v>
      </c>
      <c r="F3013" t="s">
        <v>9295</v>
      </c>
      <c r="G3013" s="17" t="s">
        <v>9296</v>
      </c>
      <c r="H3013" t="s">
        <v>384</v>
      </c>
      <c r="I3013" t="s">
        <v>43</v>
      </c>
      <c r="J3013" t="s">
        <v>8</v>
      </c>
      <c r="K3013" t="s">
        <v>179</v>
      </c>
      <c r="L3013" t="s">
        <v>9297</v>
      </c>
      <c r="M3013" t="s">
        <v>9298</v>
      </c>
      <c r="N3013">
        <v>0</v>
      </c>
      <c r="O3013" t="s">
        <v>47</v>
      </c>
      <c r="P3013">
        <v>721</v>
      </c>
      <c r="Q3013" t="s">
        <v>48</v>
      </c>
      <c r="R3013" t="s">
        <v>49</v>
      </c>
      <c r="S3013" t="s">
        <v>50</v>
      </c>
      <c r="T3013" t="s">
        <v>51</v>
      </c>
      <c r="U3013" t="s">
        <v>52</v>
      </c>
      <c r="V3013">
        <v>1.05</v>
      </c>
      <c r="W3013" s="1">
        <v>750.75000000000011</v>
      </c>
      <c r="X3013">
        <v>1</v>
      </c>
      <c r="Y3013">
        <v>7</v>
      </c>
      <c r="Z3013">
        <v>5</v>
      </c>
      <c r="AA3013">
        <v>1.4</v>
      </c>
      <c r="AB3013" s="2">
        <v>9.9999999999999978E-2</v>
      </c>
      <c r="AC3013" s="1">
        <v>-71.5</v>
      </c>
      <c r="AD3013" s="7">
        <v>43544</v>
      </c>
      <c r="AE3013" s="7">
        <v>43545</v>
      </c>
      <c r="AF3013">
        <v>1</v>
      </c>
      <c r="AG3013" t="s">
        <v>53</v>
      </c>
      <c r="AH3013" s="2">
        <v>0</v>
      </c>
      <c r="AI3013" s="1">
        <v>0</v>
      </c>
      <c r="AJ3013" s="1">
        <v>0</v>
      </c>
      <c r="AK3013" s="60" t="str">
        <f>+IF(Tabla1[[#This Row],[REQUEST_TY]]="SR MANTENIMIENTO CORRECTIVO", "EMERGENCIA", "OTROS")</f>
        <v>EMERGENCIA</v>
      </c>
      <c r="AL3013" s="6" t="str">
        <f>+_xlfn.IFS(Tabla1[[#This Row],[Veces obj]]&lt;=1,"0-1",Tabla1[[#This Row],[Veces obj]]&lt;=2,"1-2",Tabla1[[#This Row],[Veces obj]]&lt;=3,"2-3",TRUE,"&gt;3")</f>
        <v>1-2</v>
      </c>
      <c r="AM3013" s="60" t="str">
        <f>+_xlfn.IFS(MONTH(Tabla1[[#This Row],[MES]])&lt;=3,"Q1",MONTH(Tabla1[[#This Row],[MES]])&lt;=6,"Q2",MONTH(Tabla1[[#This Row],[MES]])&lt;=9,"Q3",TRUE,"Q4")</f>
        <v>Q1</v>
      </c>
      <c r="AN3013" s="15" t="str">
        <f>+IFERROR(VLOOKUP(Tabla1[[#This Row],[CUENTA]],CTAS[],2,0),"OTROS")</f>
        <v>OTROS</v>
      </c>
      <c r="AP3013" s="15" t="str">
        <f>+IFERROR(VLOOKUP(Tabla1[[#This Row],[EMPLEADO]],IS[],3,0),"OTROS")</f>
        <v>OTROS</v>
      </c>
      <c r="AQ3013" s="15" t="str">
        <f>+IFERROR(VLOOKUP(Tabla1[[#This Row],[EMPLEADO]],IS[[NÓMINA]:[INGENIERO]],2,0),"OTROS")</f>
        <v>OTROS</v>
      </c>
    </row>
    <row r="3014" spans="1:43" x14ac:dyDescent="0.25">
      <c r="A3014" t="s">
        <v>7477</v>
      </c>
      <c r="B3014">
        <v>1</v>
      </c>
      <c r="C3014" t="s">
        <v>9299</v>
      </c>
      <c r="D3014" t="s">
        <v>38</v>
      </c>
      <c r="E3014" t="s">
        <v>558</v>
      </c>
      <c r="F3014" t="s">
        <v>9300</v>
      </c>
      <c r="G3014" s="17" t="s">
        <v>3451</v>
      </c>
      <c r="H3014" t="s">
        <v>42</v>
      </c>
      <c r="I3014" t="s">
        <v>43</v>
      </c>
      <c r="J3014" t="s">
        <v>8</v>
      </c>
      <c r="K3014" t="s">
        <v>798</v>
      </c>
      <c r="L3014" t="s">
        <v>3147</v>
      </c>
      <c r="M3014" t="s">
        <v>794</v>
      </c>
      <c r="N3014">
        <v>1</v>
      </c>
      <c r="O3014" t="s">
        <v>47</v>
      </c>
      <c r="P3014">
        <v>183</v>
      </c>
      <c r="Q3014" t="s">
        <v>48</v>
      </c>
      <c r="R3014" t="s">
        <v>95</v>
      </c>
      <c r="S3014" t="s">
        <v>64</v>
      </c>
      <c r="T3014" t="s">
        <v>51</v>
      </c>
      <c r="U3014" t="s">
        <v>96</v>
      </c>
      <c r="V3014">
        <v>1.1000000000000001</v>
      </c>
      <c r="W3014" s="1">
        <v>0</v>
      </c>
      <c r="X3014">
        <v>1</v>
      </c>
      <c r="Y3014">
        <v>2.62</v>
      </c>
      <c r="Z3014">
        <v>5</v>
      </c>
      <c r="AA3014">
        <v>0.52400000000000002</v>
      </c>
      <c r="AB3014" s="2">
        <v>0</v>
      </c>
      <c r="AC3014" s="1">
        <v>0</v>
      </c>
      <c r="AD3014" s="7">
        <v>43546</v>
      </c>
      <c r="AE3014" s="7">
        <v>43546</v>
      </c>
      <c r="AF3014">
        <v>0</v>
      </c>
      <c r="AG3014" t="s">
        <v>53</v>
      </c>
      <c r="AH3014" s="2">
        <v>0</v>
      </c>
      <c r="AI3014" s="1">
        <v>0</v>
      </c>
      <c r="AJ3014" s="1">
        <v>0</v>
      </c>
      <c r="AK3014" s="60" t="str">
        <f>+IF(Tabla1[[#This Row],[REQUEST_TY]]="SR MANTENIMIENTO CORRECTIVO", "EMERGENCIA", "OTROS")</f>
        <v>EMERGENCIA</v>
      </c>
      <c r="AL3014" s="6" t="str">
        <f>+_xlfn.IFS(Tabla1[[#This Row],[Veces obj]]&lt;=1,"0-1",Tabla1[[#This Row],[Veces obj]]&lt;=2,"1-2",Tabla1[[#This Row],[Veces obj]]&lt;=3,"2-3",TRUE,"&gt;3")</f>
        <v>0-1</v>
      </c>
      <c r="AM3014" s="60" t="str">
        <f>+_xlfn.IFS(MONTH(Tabla1[[#This Row],[MES]])&lt;=3,"Q1",MONTH(Tabla1[[#This Row],[MES]])&lt;=6,"Q2",MONTH(Tabla1[[#This Row],[MES]])&lt;=9,"Q3",TRUE,"Q4")</f>
        <v>Q1</v>
      </c>
      <c r="AN3014" s="15" t="str">
        <f>+IFERROR(VLOOKUP(Tabla1[[#This Row],[CUENTA]],CTAS[],2,0),"OTROS")</f>
        <v>OTROS</v>
      </c>
      <c r="AP3014" s="15" t="str">
        <f>+IFERROR(VLOOKUP(Tabla1[[#This Row],[EMPLEADO]],IS[],3,0),"OTROS")</f>
        <v>OTROS</v>
      </c>
      <c r="AQ3014" s="15" t="str">
        <f>+IFERROR(VLOOKUP(Tabla1[[#This Row],[EMPLEADO]],IS[[NÓMINA]:[INGENIERO]],2,0),"OTROS")</f>
        <v>OTROS</v>
      </c>
    </row>
    <row r="3015" spans="1:43" x14ac:dyDescent="0.25">
      <c r="A3015" t="s">
        <v>7477</v>
      </c>
      <c r="B3015">
        <v>1</v>
      </c>
      <c r="C3015" t="s">
        <v>9301</v>
      </c>
      <c r="D3015" t="s">
        <v>38</v>
      </c>
      <c r="E3015" t="s">
        <v>3400</v>
      </c>
      <c r="F3015" t="s">
        <v>9302</v>
      </c>
      <c r="G3015" s="17" t="s">
        <v>6852</v>
      </c>
      <c r="H3015" t="s">
        <v>409</v>
      </c>
      <c r="I3015" t="s">
        <v>43</v>
      </c>
      <c r="J3015" t="s">
        <v>8</v>
      </c>
      <c r="K3015" t="s">
        <v>1889</v>
      </c>
      <c r="L3015" t="s">
        <v>6853</v>
      </c>
      <c r="M3015" t="s">
        <v>411</v>
      </c>
      <c r="N3015">
        <v>0</v>
      </c>
      <c r="O3015" t="s">
        <v>47</v>
      </c>
      <c r="P3015">
        <v>22</v>
      </c>
      <c r="Q3015" t="s">
        <v>62</v>
      </c>
      <c r="R3015" t="s">
        <v>74</v>
      </c>
      <c r="S3015" t="s">
        <v>50</v>
      </c>
      <c r="T3015" t="s">
        <v>51</v>
      </c>
      <c r="U3015" t="s">
        <v>154</v>
      </c>
      <c r="V3015">
        <v>0.6</v>
      </c>
      <c r="W3015" s="1">
        <v>429.00000000000006</v>
      </c>
      <c r="X3015">
        <v>1</v>
      </c>
      <c r="Y3015">
        <v>4.76</v>
      </c>
      <c r="Z3015">
        <v>5</v>
      </c>
      <c r="AA3015">
        <v>0.95199999999999996</v>
      </c>
      <c r="AB3015" s="2">
        <v>0</v>
      </c>
      <c r="AC3015" s="1">
        <v>0</v>
      </c>
      <c r="AD3015" s="7">
        <v>43546</v>
      </c>
      <c r="AE3015" s="7">
        <v>43549</v>
      </c>
      <c r="AF3015">
        <v>1</v>
      </c>
      <c r="AG3015" t="s">
        <v>53</v>
      </c>
      <c r="AH3015" s="2">
        <v>0</v>
      </c>
      <c r="AI3015" s="1">
        <v>0</v>
      </c>
      <c r="AJ3015" s="1">
        <v>0</v>
      </c>
      <c r="AK3015" s="60" t="str">
        <f>+IF(Tabla1[[#This Row],[REQUEST_TY]]="SR MANTENIMIENTO CORRECTIVO", "EMERGENCIA", "OTROS")</f>
        <v>EMERGENCIA</v>
      </c>
      <c r="AL3015" s="6" t="str">
        <f>+_xlfn.IFS(Tabla1[[#This Row],[Veces obj]]&lt;=1,"0-1",Tabla1[[#This Row],[Veces obj]]&lt;=2,"1-2",Tabla1[[#This Row],[Veces obj]]&lt;=3,"2-3",TRUE,"&gt;3")</f>
        <v>0-1</v>
      </c>
      <c r="AM3015" s="60" t="str">
        <f>+_xlfn.IFS(MONTH(Tabla1[[#This Row],[MES]])&lt;=3,"Q1",MONTH(Tabla1[[#This Row],[MES]])&lt;=6,"Q2",MONTH(Tabla1[[#This Row],[MES]])&lt;=9,"Q3",TRUE,"Q4")</f>
        <v>Q1</v>
      </c>
      <c r="AN3015" s="15" t="str">
        <f>+IFERROR(VLOOKUP(Tabla1[[#This Row],[CUENTA]],CTAS[],2,0),"OTROS")</f>
        <v>OTROS</v>
      </c>
      <c r="AP3015" s="15" t="str">
        <f>+IFERROR(VLOOKUP(Tabla1[[#This Row],[EMPLEADO]],IS[],3,0),"OTROS")</f>
        <v>OTROS</v>
      </c>
      <c r="AQ3015" s="15" t="str">
        <f>+IFERROR(VLOOKUP(Tabla1[[#This Row],[EMPLEADO]],IS[[NÓMINA]:[INGENIERO]],2,0),"OTROS")</f>
        <v>OTROS</v>
      </c>
    </row>
    <row r="3016" spans="1:43" x14ac:dyDescent="0.25">
      <c r="A3016" t="s">
        <v>7477</v>
      </c>
      <c r="B3016">
        <v>1</v>
      </c>
      <c r="C3016" t="s">
        <v>9303</v>
      </c>
      <c r="D3016" t="s">
        <v>38</v>
      </c>
      <c r="E3016" t="s">
        <v>1077</v>
      </c>
      <c r="F3016" t="s">
        <v>9304</v>
      </c>
      <c r="G3016" s="17" t="s">
        <v>9305</v>
      </c>
      <c r="H3016" t="s">
        <v>484</v>
      </c>
      <c r="I3016" t="s">
        <v>43</v>
      </c>
      <c r="J3016" t="s">
        <v>8</v>
      </c>
      <c r="K3016" t="s">
        <v>2300</v>
      </c>
      <c r="L3016" t="s">
        <v>4065</v>
      </c>
      <c r="M3016" t="s">
        <v>94</v>
      </c>
      <c r="N3016">
        <v>1</v>
      </c>
      <c r="O3016" t="s">
        <v>47</v>
      </c>
      <c r="P3016">
        <v>147</v>
      </c>
      <c r="Q3016" t="s">
        <v>48</v>
      </c>
      <c r="R3016" t="s">
        <v>63</v>
      </c>
      <c r="S3016" t="s">
        <v>64</v>
      </c>
      <c r="T3016" t="s">
        <v>51</v>
      </c>
      <c r="U3016" t="s">
        <v>96</v>
      </c>
      <c r="V3016">
        <v>1.1000000000000001</v>
      </c>
      <c r="W3016" s="1">
        <v>0</v>
      </c>
      <c r="X3016">
        <v>1</v>
      </c>
      <c r="Y3016">
        <v>0.54</v>
      </c>
      <c r="Z3016">
        <v>5</v>
      </c>
      <c r="AA3016">
        <v>0.10800000000000001</v>
      </c>
      <c r="AB3016" s="2">
        <v>0</v>
      </c>
      <c r="AC3016" s="1">
        <v>0</v>
      </c>
      <c r="AD3016" s="7">
        <v>43544</v>
      </c>
      <c r="AE3016" s="7">
        <v>43544</v>
      </c>
      <c r="AF3016">
        <v>0</v>
      </c>
      <c r="AG3016" t="s">
        <v>53</v>
      </c>
      <c r="AH3016" s="2">
        <v>0</v>
      </c>
      <c r="AI3016" s="1">
        <v>0</v>
      </c>
      <c r="AJ3016" s="1">
        <v>0</v>
      </c>
      <c r="AK3016" s="60" t="str">
        <f>+IF(Tabla1[[#This Row],[REQUEST_TY]]="SR MANTENIMIENTO CORRECTIVO", "EMERGENCIA", "OTROS")</f>
        <v>EMERGENCIA</v>
      </c>
      <c r="AL3016" s="6" t="str">
        <f>+_xlfn.IFS(Tabla1[[#This Row],[Veces obj]]&lt;=1,"0-1",Tabla1[[#This Row],[Veces obj]]&lt;=2,"1-2",Tabla1[[#This Row],[Veces obj]]&lt;=3,"2-3",TRUE,"&gt;3")</f>
        <v>0-1</v>
      </c>
      <c r="AM3016" s="60" t="str">
        <f>+_xlfn.IFS(MONTH(Tabla1[[#This Row],[MES]])&lt;=3,"Q1",MONTH(Tabla1[[#This Row],[MES]])&lt;=6,"Q2",MONTH(Tabla1[[#This Row],[MES]])&lt;=9,"Q3",TRUE,"Q4")</f>
        <v>Q1</v>
      </c>
      <c r="AN3016" s="15" t="str">
        <f>+IFERROR(VLOOKUP(Tabla1[[#This Row],[CUENTA]],CTAS[],2,0),"OTROS")</f>
        <v>OTROS</v>
      </c>
      <c r="AP3016" s="15" t="str">
        <f>+IFERROR(VLOOKUP(Tabla1[[#This Row],[EMPLEADO]],IS[],3,0),"OTROS")</f>
        <v>OTROS</v>
      </c>
      <c r="AQ3016" s="15" t="str">
        <f>+IFERROR(VLOOKUP(Tabla1[[#This Row],[EMPLEADO]],IS[[NÓMINA]:[INGENIERO]],2,0),"OTROS")</f>
        <v>OTROS</v>
      </c>
    </row>
    <row r="3017" spans="1:43" x14ac:dyDescent="0.25">
      <c r="A3017" t="s">
        <v>7477</v>
      </c>
      <c r="B3017">
        <v>1</v>
      </c>
      <c r="C3017" t="s">
        <v>9306</v>
      </c>
      <c r="D3017" t="s">
        <v>38</v>
      </c>
      <c r="E3017" t="s">
        <v>747</v>
      </c>
      <c r="F3017" t="s">
        <v>9307</v>
      </c>
      <c r="G3017" s="17" t="s">
        <v>1248</v>
      </c>
      <c r="H3017" t="s">
        <v>308</v>
      </c>
      <c r="I3017" t="s">
        <v>43</v>
      </c>
      <c r="J3017" t="s">
        <v>8</v>
      </c>
      <c r="K3017" t="s">
        <v>495</v>
      </c>
      <c r="L3017" t="s">
        <v>496</v>
      </c>
      <c r="M3017" t="s">
        <v>46</v>
      </c>
      <c r="N3017">
        <v>0</v>
      </c>
      <c r="O3017" t="s">
        <v>47</v>
      </c>
      <c r="P3017">
        <v>27</v>
      </c>
      <c r="Q3017" t="s">
        <v>62</v>
      </c>
      <c r="R3017" t="s">
        <v>95</v>
      </c>
      <c r="S3017" t="s">
        <v>64</v>
      </c>
      <c r="T3017" t="s">
        <v>51</v>
      </c>
      <c r="U3017" t="s">
        <v>65</v>
      </c>
      <c r="V3017">
        <v>0.8</v>
      </c>
      <c r="W3017" s="1">
        <v>1092</v>
      </c>
      <c r="X3017">
        <v>1</v>
      </c>
      <c r="Y3017">
        <v>0.52</v>
      </c>
      <c r="Z3017">
        <v>5</v>
      </c>
      <c r="AA3017">
        <v>0.10400000000000001</v>
      </c>
      <c r="AB3017" s="2">
        <v>0</v>
      </c>
      <c r="AC3017" s="1">
        <v>0</v>
      </c>
      <c r="AD3017" s="7">
        <v>43549</v>
      </c>
      <c r="AE3017" s="7">
        <v>43549</v>
      </c>
      <c r="AF3017">
        <v>0</v>
      </c>
      <c r="AG3017" t="s">
        <v>53</v>
      </c>
      <c r="AH3017" s="2">
        <v>0</v>
      </c>
      <c r="AI3017" s="1">
        <v>0</v>
      </c>
      <c r="AJ3017" s="1">
        <v>0</v>
      </c>
      <c r="AK3017" s="60" t="str">
        <f>+IF(Tabla1[[#This Row],[REQUEST_TY]]="SR MANTENIMIENTO CORRECTIVO", "EMERGENCIA", "OTROS")</f>
        <v>EMERGENCIA</v>
      </c>
      <c r="AL3017" s="6" t="str">
        <f>+_xlfn.IFS(Tabla1[[#This Row],[Veces obj]]&lt;=1,"0-1",Tabla1[[#This Row],[Veces obj]]&lt;=2,"1-2",Tabla1[[#This Row],[Veces obj]]&lt;=3,"2-3",TRUE,"&gt;3")</f>
        <v>0-1</v>
      </c>
      <c r="AM3017" s="60" t="str">
        <f>+_xlfn.IFS(MONTH(Tabla1[[#This Row],[MES]])&lt;=3,"Q1",MONTH(Tabla1[[#This Row],[MES]])&lt;=6,"Q2",MONTH(Tabla1[[#This Row],[MES]])&lt;=9,"Q3",TRUE,"Q4")</f>
        <v>Q1</v>
      </c>
      <c r="AN3017" s="15" t="str">
        <f>+IFERROR(VLOOKUP(Tabla1[[#This Row],[CUENTA]],CTAS[],2,0),"OTROS")</f>
        <v>OTROS</v>
      </c>
      <c r="AP3017" s="15" t="str">
        <f>+IFERROR(VLOOKUP(Tabla1[[#This Row],[EMPLEADO]],IS[],3,0),"OTROS")</f>
        <v>OTROS</v>
      </c>
      <c r="AQ3017" s="15" t="str">
        <f>+IFERROR(VLOOKUP(Tabla1[[#This Row],[EMPLEADO]],IS[[NÓMINA]:[INGENIERO]],2,0),"OTROS")</f>
        <v>OTROS</v>
      </c>
    </row>
    <row r="3018" spans="1:43" x14ac:dyDescent="0.25">
      <c r="A3018" t="s">
        <v>7477</v>
      </c>
      <c r="B3018">
        <v>1</v>
      </c>
      <c r="C3018" t="s">
        <v>9308</v>
      </c>
      <c r="D3018" t="s">
        <v>38</v>
      </c>
      <c r="E3018" t="s">
        <v>4235</v>
      </c>
      <c r="F3018" t="s">
        <v>9309</v>
      </c>
      <c r="G3018" s="17" t="s">
        <v>4429</v>
      </c>
      <c r="H3018" t="s">
        <v>484</v>
      </c>
      <c r="I3018" t="s">
        <v>43</v>
      </c>
      <c r="J3018" t="s">
        <v>8</v>
      </c>
      <c r="K3018" t="s">
        <v>2300</v>
      </c>
      <c r="L3018" t="s">
        <v>2301</v>
      </c>
      <c r="M3018" t="s">
        <v>94</v>
      </c>
      <c r="N3018">
        <v>1</v>
      </c>
      <c r="O3018" t="s">
        <v>47</v>
      </c>
      <c r="P3018">
        <v>5</v>
      </c>
      <c r="Q3018" t="s">
        <v>207</v>
      </c>
      <c r="R3018" t="s">
        <v>63</v>
      </c>
      <c r="S3018" t="s">
        <v>64</v>
      </c>
      <c r="T3018" t="s">
        <v>51</v>
      </c>
      <c r="U3018" t="s">
        <v>209</v>
      </c>
      <c r="V3018">
        <v>0</v>
      </c>
      <c r="W3018" s="1">
        <v>0</v>
      </c>
      <c r="X3018">
        <v>1</v>
      </c>
      <c r="Y3018">
        <v>2.63</v>
      </c>
      <c r="Z3018">
        <v>5</v>
      </c>
      <c r="AA3018">
        <v>0.52600000000000002</v>
      </c>
      <c r="AB3018" s="2">
        <v>0</v>
      </c>
      <c r="AC3018" s="1">
        <v>0</v>
      </c>
      <c r="AD3018" s="7">
        <v>43544</v>
      </c>
      <c r="AE3018" s="7">
        <v>43544</v>
      </c>
      <c r="AF3018">
        <v>0</v>
      </c>
      <c r="AG3018" t="s">
        <v>53</v>
      </c>
      <c r="AH3018" s="2">
        <v>0</v>
      </c>
      <c r="AI3018" s="1">
        <v>0</v>
      </c>
      <c r="AJ3018" s="1">
        <v>0</v>
      </c>
      <c r="AK3018" s="60" t="str">
        <f>+IF(Tabla1[[#This Row],[REQUEST_TY]]="SR MANTENIMIENTO CORRECTIVO", "EMERGENCIA", "OTROS")</f>
        <v>EMERGENCIA</v>
      </c>
      <c r="AL3018" s="6" t="str">
        <f>+_xlfn.IFS(Tabla1[[#This Row],[Veces obj]]&lt;=1,"0-1",Tabla1[[#This Row],[Veces obj]]&lt;=2,"1-2",Tabla1[[#This Row],[Veces obj]]&lt;=3,"2-3",TRUE,"&gt;3")</f>
        <v>0-1</v>
      </c>
      <c r="AM3018" s="60" t="str">
        <f>+_xlfn.IFS(MONTH(Tabla1[[#This Row],[MES]])&lt;=3,"Q1",MONTH(Tabla1[[#This Row],[MES]])&lt;=6,"Q2",MONTH(Tabla1[[#This Row],[MES]])&lt;=9,"Q3",TRUE,"Q4")</f>
        <v>Q1</v>
      </c>
      <c r="AN3018" s="15" t="str">
        <f>+IFERROR(VLOOKUP(Tabla1[[#This Row],[CUENTA]],CTAS[],2,0),"OTROS")</f>
        <v>OTROS</v>
      </c>
      <c r="AP3018" s="15" t="str">
        <f>+IFERROR(VLOOKUP(Tabla1[[#This Row],[EMPLEADO]],IS[],3,0),"OTROS")</f>
        <v>OTROS</v>
      </c>
      <c r="AQ3018" s="15" t="str">
        <f>+IFERROR(VLOOKUP(Tabla1[[#This Row],[EMPLEADO]],IS[[NÓMINA]:[INGENIERO]],2,0),"OTROS")</f>
        <v>OTROS</v>
      </c>
    </row>
    <row r="3019" spans="1:43" x14ac:dyDescent="0.25">
      <c r="A3019" t="s">
        <v>7477</v>
      </c>
      <c r="B3019">
        <v>1</v>
      </c>
      <c r="C3019" t="s">
        <v>9310</v>
      </c>
      <c r="D3019" t="s">
        <v>3370</v>
      </c>
      <c r="E3019" t="s">
        <v>39</v>
      </c>
      <c r="F3019" t="s">
        <v>9311</v>
      </c>
      <c r="G3019" s="17" t="s">
        <v>9312</v>
      </c>
      <c r="H3019" t="s">
        <v>58</v>
      </c>
      <c r="I3019" t="s">
        <v>43</v>
      </c>
      <c r="J3019" t="s">
        <v>8</v>
      </c>
      <c r="K3019" t="s">
        <v>607</v>
      </c>
      <c r="L3019" t="s">
        <v>9313</v>
      </c>
      <c r="M3019" t="s">
        <v>5371</v>
      </c>
      <c r="N3019">
        <v>0</v>
      </c>
      <c r="O3019" t="s">
        <v>47</v>
      </c>
      <c r="P3019" t="s">
        <v>822</v>
      </c>
      <c r="Q3019" t="s">
        <v>48</v>
      </c>
      <c r="R3019" t="s">
        <v>49</v>
      </c>
      <c r="S3019" t="s">
        <v>50</v>
      </c>
      <c r="T3019" t="s">
        <v>208</v>
      </c>
      <c r="U3019" t="s">
        <v>52</v>
      </c>
      <c r="V3019">
        <v>1</v>
      </c>
      <c r="W3019" s="1">
        <v>1072.5000000000002</v>
      </c>
      <c r="X3019">
        <v>0</v>
      </c>
      <c r="Y3019">
        <v>9</v>
      </c>
      <c r="Z3019">
        <v>9</v>
      </c>
      <c r="AA3019">
        <v>1</v>
      </c>
      <c r="AB3019" s="2">
        <v>0</v>
      </c>
      <c r="AC3019" s="1">
        <v>0</v>
      </c>
      <c r="AD3019" s="7">
        <v>43544</v>
      </c>
      <c r="AE3019" s="7">
        <v>43546</v>
      </c>
      <c r="AF3019">
        <v>2</v>
      </c>
      <c r="AG3019" t="s">
        <v>1680</v>
      </c>
      <c r="AH3019" s="2">
        <v>0</v>
      </c>
      <c r="AI3019" s="1">
        <v>0</v>
      </c>
      <c r="AJ3019" s="1">
        <v>0</v>
      </c>
      <c r="AK3019" s="60" t="str">
        <f>+IF(Tabla1[[#This Row],[REQUEST_TY]]="SR MANTENIMIENTO CORRECTIVO", "EMERGENCIA", "OTROS")</f>
        <v>OTROS</v>
      </c>
      <c r="AL3019" s="6" t="str">
        <f>+_xlfn.IFS(Tabla1[[#This Row],[Veces obj]]&lt;=1,"0-1",Tabla1[[#This Row],[Veces obj]]&lt;=2,"1-2",Tabla1[[#This Row],[Veces obj]]&lt;=3,"2-3",TRUE,"&gt;3")</f>
        <v>0-1</v>
      </c>
      <c r="AM3019" s="60" t="str">
        <f>+_xlfn.IFS(MONTH(Tabla1[[#This Row],[MES]])&lt;=3,"Q1",MONTH(Tabla1[[#This Row],[MES]])&lt;=6,"Q2",MONTH(Tabla1[[#This Row],[MES]])&lt;=9,"Q3",TRUE,"Q4")</f>
        <v>Q1</v>
      </c>
      <c r="AN3019" s="15" t="str">
        <f>+IFERROR(VLOOKUP(Tabla1[[#This Row],[CUENTA]],CTAS[],2,0),"OTROS")</f>
        <v>OTROS</v>
      </c>
      <c r="AP3019" s="15" t="str">
        <f>+IFERROR(VLOOKUP(Tabla1[[#This Row],[EMPLEADO]],IS[],3,0),"OTROS")</f>
        <v>OTROS</v>
      </c>
      <c r="AQ3019" s="15" t="str">
        <f>+IFERROR(VLOOKUP(Tabla1[[#This Row],[EMPLEADO]],IS[[NÓMINA]:[INGENIERO]],2,0),"OTROS")</f>
        <v>OTROS</v>
      </c>
    </row>
    <row r="3020" spans="1:43" x14ac:dyDescent="0.25">
      <c r="A3020" t="s">
        <v>7477</v>
      </c>
      <c r="B3020">
        <v>1</v>
      </c>
      <c r="C3020" t="s">
        <v>9314</v>
      </c>
      <c r="D3020" t="s">
        <v>38</v>
      </c>
      <c r="E3020" t="s">
        <v>373</v>
      </c>
      <c r="F3020" t="s">
        <v>9315</v>
      </c>
      <c r="G3020" s="17" t="s">
        <v>9316</v>
      </c>
      <c r="H3020" t="s">
        <v>740</v>
      </c>
      <c r="I3020" t="s">
        <v>43</v>
      </c>
      <c r="J3020" t="s">
        <v>8</v>
      </c>
      <c r="K3020" t="s">
        <v>102</v>
      </c>
      <c r="L3020" t="s">
        <v>950</v>
      </c>
      <c r="M3020" t="s">
        <v>951</v>
      </c>
      <c r="N3020">
        <v>0</v>
      </c>
      <c r="O3020" t="s">
        <v>47</v>
      </c>
      <c r="P3020">
        <v>377</v>
      </c>
      <c r="Q3020" t="s">
        <v>48</v>
      </c>
      <c r="R3020" t="s">
        <v>153</v>
      </c>
      <c r="S3020" t="s">
        <v>50</v>
      </c>
      <c r="T3020" t="s">
        <v>208</v>
      </c>
      <c r="U3020" t="s">
        <v>52</v>
      </c>
      <c r="V3020">
        <v>1.05</v>
      </c>
      <c r="W3020" s="1">
        <v>750.75000000000011</v>
      </c>
      <c r="X3020">
        <v>1</v>
      </c>
      <c r="Y3020">
        <v>0.62</v>
      </c>
      <c r="Z3020">
        <v>9</v>
      </c>
      <c r="AA3020">
        <v>6.8888888888888888E-2</v>
      </c>
      <c r="AB3020" s="2">
        <v>0</v>
      </c>
      <c r="AC3020" s="1">
        <v>0</v>
      </c>
      <c r="AD3020" s="7">
        <v>43545</v>
      </c>
      <c r="AE3020" s="7">
        <v>43545</v>
      </c>
      <c r="AF3020">
        <v>0</v>
      </c>
      <c r="AG3020" t="s">
        <v>53</v>
      </c>
      <c r="AH3020" s="2">
        <v>0</v>
      </c>
      <c r="AI3020" s="1">
        <v>0</v>
      </c>
      <c r="AJ3020" s="1">
        <v>0</v>
      </c>
      <c r="AK3020" s="60" t="str">
        <f>+IF(Tabla1[[#This Row],[REQUEST_TY]]="SR MANTENIMIENTO CORRECTIVO", "EMERGENCIA", "OTROS")</f>
        <v>EMERGENCIA</v>
      </c>
      <c r="AL3020" s="6" t="str">
        <f>+_xlfn.IFS(Tabla1[[#This Row],[Veces obj]]&lt;=1,"0-1",Tabla1[[#This Row],[Veces obj]]&lt;=2,"1-2",Tabla1[[#This Row],[Veces obj]]&lt;=3,"2-3",TRUE,"&gt;3")</f>
        <v>0-1</v>
      </c>
      <c r="AM3020" s="60" t="str">
        <f>+_xlfn.IFS(MONTH(Tabla1[[#This Row],[MES]])&lt;=3,"Q1",MONTH(Tabla1[[#This Row],[MES]])&lt;=6,"Q2",MONTH(Tabla1[[#This Row],[MES]])&lt;=9,"Q3",TRUE,"Q4")</f>
        <v>Q1</v>
      </c>
      <c r="AN3020" s="15" t="str">
        <f>+IFERROR(VLOOKUP(Tabla1[[#This Row],[CUENTA]],CTAS[],2,0),"OTROS")</f>
        <v>OTROS</v>
      </c>
      <c r="AP3020" s="15" t="str">
        <f>+IFERROR(VLOOKUP(Tabla1[[#This Row],[EMPLEADO]],IS[],3,0),"OTROS")</f>
        <v>OTROS</v>
      </c>
      <c r="AQ3020" s="15" t="str">
        <f>+IFERROR(VLOOKUP(Tabla1[[#This Row],[EMPLEADO]],IS[[NÓMINA]:[INGENIERO]],2,0),"OTROS")</f>
        <v>OTROS</v>
      </c>
    </row>
    <row r="3021" spans="1:43" x14ac:dyDescent="0.25">
      <c r="A3021" t="s">
        <v>7477</v>
      </c>
      <c r="B3021">
        <v>1</v>
      </c>
      <c r="C3021" t="s">
        <v>9317</v>
      </c>
      <c r="D3021" t="s">
        <v>38</v>
      </c>
      <c r="E3021" t="s">
        <v>258</v>
      </c>
      <c r="F3021" t="s">
        <v>9318</v>
      </c>
      <c r="G3021" s="17" t="s">
        <v>7492</v>
      </c>
      <c r="H3021" t="s">
        <v>740</v>
      </c>
      <c r="I3021" t="s">
        <v>43</v>
      </c>
      <c r="J3021" t="s">
        <v>8</v>
      </c>
      <c r="K3021" t="s">
        <v>102</v>
      </c>
      <c r="L3021" t="s">
        <v>1471</v>
      </c>
      <c r="M3021" t="s">
        <v>1150</v>
      </c>
      <c r="N3021">
        <v>0</v>
      </c>
      <c r="O3021" t="s">
        <v>47</v>
      </c>
      <c r="P3021">
        <v>34</v>
      </c>
      <c r="Q3021" t="s">
        <v>82</v>
      </c>
      <c r="R3021" t="s">
        <v>138</v>
      </c>
      <c r="S3021" t="s">
        <v>139</v>
      </c>
      <c r="T3021" t="s">
        <v>51</v>
      </c>
      <c r="U3021" t="s">
        <v>140</v>
      </c>
      <c r="V3021">
        <v>1.1000000000000001</v>
      </c>
      <c r="W3021" s="1">
        <v>1730.3000000000004</v>
      </c>
      <c r="X3021">
        <v>1</v>
      </c>
      <c r="Y3021">
        <v>5.22</v>
      </c>
      <c r="Z3021">
        <v>4</v>
      </c>
      <c r="AA3021">
        <v>1.3049999999999999</v>
      </c>
      <c r="AB3021" s="2">
        <v>7.6249999999999984E-2</v>
      </c>
      <c r="AC3021" s="1">
        <v>-119.94125</v>
      </c>
      <c r="AD3021" s="7">
        <v>43544</v>
      </c>
      <c r="AE3021" s="7">
        <v>43545</v>
      </c>
      <c r="AF3021">
        <v>1</v>
      </c>
      <c r="AG3021" t="s">
        <v>53</v>
      </c>
      <c r="AH3021" s="2">
        <v>0</v>
      </c>
      <c r="AI3021" s="1">
        <v>0</v>
      </c>
      <c r="AJ3021" s="1">
        <v>0</v>
      </c>
      <c r="AK3021" s="60" t="str">
        <f>+IF(Tabla1[[#This Row],[REQUEST_TY]]="SR MANTENIMIENTO CORRECTIVO", "EMERGENCIA", "OTROS")</f>
        <v>EMERGENCIA</v>
      </c>
      <c r="AL3021" s="6" t="str">
        <f>+_xlfn.IFS(Tabla1[[#This Row],[Veces obj]]&lt;=1,"0-1",Tabla1[[#This Row],[Veces obj]]&lt;=2,"1-2",Tabla1[[#This Row],[Veces obj]]&lt;=3,"2-3",TRUE,"&gt;3")</f>
        <v>1-2</v>
      </c>
      <c r="AM3021" s="60" t="str">
        <f>+_xlfn.IFS(MONTH(Tabla1[[#This Row],[MES]])&lt;=3,"Q1",MONTH(Tabla1[[#This Row],[MES]])&lt;=6,"Q2",MONTH(Tabla1[[#This Row],[MES]])&lt;=9,"Q3",TRUE,"Q4")</f>
        <v>Q1</v>
      </c>
      <c r="AN3021" s="15" t="str">
        <f>+IFERROR(VLOOKUP(Tabla1[[#This Row],[CUENTA]],CTAS[],2,0),"OTROS")</f>
        <v>OTROS</v>
      </c>
      <c r="AP3021" s="15" t="str">
        <f>+IFERROR(VLOOKUP(Tabla1[[#This Row],[EMPLEADO]],IS[],3,0),"OTROS")</f>
        <v>OTROS</v>
      </c>
      <c r="AQ3021" s="15" t="str">
        <f>+IFERROR(VLOOKUP(Tabla1[[#This Row],[EMPLEADO]],IS[[NÓMINA]:[INGENIERO]],2,0),"OTROS")</f>
        <v>OTROS</v>
      </c>
    </row>
    <row r="3022" spans="1:43" x14ac:dyDescent="0.25">
      <c r="A3022" t="s">
        <v>7477</v>
      </c>
      <c r="B3022">
        <v>1</v>
      </c>
      <c r="C3022" t="s">
        <v>9319</v>
      </c>
      <c r="D3022" t="s">
        <v>3370</v>
      </c>
      <c r="E3022" t="s">
        <v>39</v>
      </c>
      <c r="F3022" t="s">
        <v>9320</v>
      </c>
      <c r="G3022" s="17" t="s">
        <v>9321</v>
      </c>
      <c r="H3022" t="s">
        <v>58</v>
      </c>
      <c r="I3022" t="s">
        <v>43</v>
      </c>
      <c r="J3022" t="s">
        <v>8</v>
      </c>
      <c r="K3022" t="s">
        <v>607</v>
      </c>
      <c r="L3022" t="s">
        <v>9322</v>
      </c>
      <c r="M3022" t="s">
        <v>736</v>
      </c>
      <c r="N3022">
        <v>0</v>
      </c>
      <c r="O3022" t="s">
        <v>47</v>
      </c>
      <c r="P3022" t="s">
        <v>822</v>
      </c>
      <c r="Q3022" t="s">
        <v>48</v>
      </c>
      <c r="R3022" t="s">
        <v>49</v>
      </c>
      <c r="S3022" t="s">
        <v>50</v>
      </c>
      <c r="T3022" t="s">
        <v>51</v>
      </c>
      <c r="U3022" t="s">
        <v>52</v>
      </c>
      <c r="V3022">
        <v>1</v>
      </c>
      <c r="W3022" s="1">
        <v>1072.5000000000002</v>
      </c>
      <c r="X3022">
        <v>0</v>
      </c>
      <c r="Y3022">
        <v>5</v>
      </c>
      <c r="Z3022">
        <v>5</v>
      </c>
      <c r="AA3022">
        <v>1</v>
      </c>
      <c r="AB3022" s="2">
        <v>0</v>
      </c>
      <c r="AC3022" s="1">
        <v>0</v>
      </c>
      <c r="AD3022" s="7">
        <v>43544</v>
      </c>
      <c r="AE3022" s="7">
        <v>43552</v>
      </c>
      <c r="AF3022">
        <v>6</v>
      </c>
      <c r="AG3022" t="s">
        <v>3648</v>
      </c>
      <c r="AH3022" s="2">
        <v>0</v>
      </c>
      <c r="AI3022" s="1">
        <v>0</v>
      </c>
      <c r="AJ3022" s="1">
        <v>0</v>
      </c>
      <c r="AK3022" s="60" t="str">
        <f>+IF(Tabla1[[#This Row],[REQUEST_TY]]="SR MANTENIMIENTO CORRECTIVO", "EMERGENCIA", "OTROS")</f>
        <v>OTROS</v>
      </c>
      <c r="AL3022" s="6" t="str">
        <f>+_xlfn.IFS(Tabla1[[#This Row],[Veces obj]]&lt;=1,"0-1",Tabla1[[#This Row],[Veces obj]]&lt;=2,"1-2",Tabla1[[#This Row],[Veces obj]]&lt;=3,"2-3",TRUE,"&gt;3")</f>
        <v>0-1</v>
      </c>
      <c r="AM3022" s="60" t="str">
        <f>+_xlfn.IFS(MONTH(Tabla1[[#This Row],[MES]])&lt;=3,"Q1",MONTH(Tabla1[[#This Row],[MES]])&lt;=6,"Q2",MONTH(Tabla1[[#This Row],[MES]])&lt;=9,"Q3",TRUE,"Q4")</f>
        <v>Q1</v>
      </c>
      <c r="AN3022" s="15" t="str">
        <f>+IFERROR(VLOOKUP(Tabla1[[#This Row],[CUENTA]],CTAS[],2,0),"OTROS")</f>
        <v>OTROS</v>
      </c>
      <c r="AP3022" s="15" t="str">
        <f>+IFERROR(VLOOKUP(Tabla1[[#This Row],[EMPLEADO]],IS[],3,0),"OTROS")</f>
        <v>OTROS</v>
      </c>
      <c r="AQ3022" s="15" t="str">
        <f>+IFERROR(VLOOKUP(Tabla1[[#This Row],[EMPLEADO]],IS[[NÓMINA]:[INGENIERO]],2,0),"OTROS")</f>
        <v>OTROS</v>
      </c>
    </row>
    <row r="3023" spans="1:43" x14ac:dyDescent="0.25">
      <c r="A3023" t="s">
        <v>7477</v>
      </c>
      <c r="B3023">
        <v>1</v>
      </c>
      <c r="C3023" t="s">
        <v>9323</v>
      </c>
      <c r="D3023" t="s">
        <v>38</v>
      </c>
      <c r="E3023" t="s">
        <v>39</v>
      </c>
      <c r="F3023" t="s">
        <v>9324</v>
      </c>
      <c r="G3023" s="17" t="s">
        <v>9325</v>
      </c>
      <c r="H3023" t="s">
        <v>58</v>
      </c>
      <c r="I3023" t="s">
        <v>43</v>
      </c>
      <c r="J3023" t="s">
        <v>8</v>
      </c>
      <c r="K3023" t="s">
        <v>8045</v>
      </c>
      <c r="L3023" t="s">
        <v>9326</v>
      </c>
      <c r="M3023" t="s">
        <v>222</v>
      </c>
      <c r="N3023">
        <v>0</v>
      </c>
      <c r="O3023" t="s">
        <v>47</v>
      </c>
      <c r="P3023">
        <v>2666</v>
      </c>
      <c r="Q3023" t="s">
        <v>48</v>
      </c>
      <c r="R3023" t="s">
        <v>49</v>
      </c>
      <c r="S3023" t="s">
        <v>50</v>
      </c>
      <c r="T3023" t="s">
        <v>51</v>
      </c>
      <c r="U3023" t="s">
        <v>52</v>
      </c>
      <c r="V3023">
        <v>1.05</v>
      </c>
      <c r="W3023" s="1">
        <v>750.75000000000011</v>
      </c>
      <c r="X3023">
        <v>1</v>
      </c>
      <c r="Y3023">
        <v>0.5</v>
      </c>
      <c r="Z3023">
        <v>5</v>
      </c>
      <c r="AA3023">
        <v>0.1</v>
      </c>
      <c r="AB3023" s="2">
        <v>0</v>
      </c>
      <c r="AC3023" s="1">
        <v>0</v>
      </c>
      <c r="AD3023" s="7">
        <v>43544</v>
      </c>
      <c r="AE3023" s="7">
        <v>43544</v>
      </c>
      <c r="AF3023">
        <v>0</v>
      </c>
      <c r="AG3023" t="s">
        <v>53</v>
      </c>
      <c r="AH3023" s="2">
        <v>0</v>
      </c>
      <c r="AI3023" s="1">
        <v>0</v>
      </c>
      <c r="AJ3023" s="1">
        <v>0</v>
      </c>
      <c r="AK3023" s="60" t="str">
        <f>+IF(Tabla1[[#This Row],[REQUEST_TY]]="SR MANTENIMIENTO CORRECTIVO", "EMERGENCIA", "OTROS")</f>
        <v>EMERGENCIA</v>
      </c>
      <c r="AL3023" s="6" t="str">
        <f>+_xlfn.IFS(Tabla1[[#This Row],[Veces obj]]&lt;=1,"0-1",Tabla1[[#This Row],[Veces obj]]&lt;=2,"1-2",Tabla1[[#This Row],[Veces obj]]&lt;=3,"2-3",TRUE,"&gt;3")</f>
        <v>0-1</v>
      </c>
      <c r="AM3023" s="60" t="str">
        <f>+_xlfn.IFS(MONTH(Tabla1[[#This Row],[MES]])&lt;=3,"Q1",MONTH(Tabla1[[#This Row],[MES]])&lt;=6,"Q2",MONTH(Tabla1[[#This Row],[MES]])&lt;=9,"Q3",TRUE,"Q4")</f>
        <v>Q1</v>
      </c>
      <c r="AN3023" s="15" t="str">
        <f>+IFERROR(VLOOKUP(Tabla1[[#This Row],[CUENTA]],CTAS[],2,0),"OTROS")</f>
        <v>OTROS</v>
      </c>
      <c r="AP3023" s="15" t="str">
        <f>+IFERROR(VLOOKUP(Tabla1[[#This Row],[EMPLEADO]],IS[],3,0),"OTROS")</f>
        <v>OTROS</v>
      </c>
      <c r="AQ3023" s="15" t="str">
        <f>+IFERROR(VLOOKUP(Tabla1[[#This Row],[EMPLEADO]],IS[[NÓMINA]:[INGENIERO]],2,0),"OTROS")</f>
        <v>OTROS</v>
      </c>
    </row>
    <row r="3024" spans="1:43" x14ac:dyDescent="0.25">
      <c r="A3024" t="s">
        <v>7477</v>
      </c>
      <c r="B3024">
        <v>1</v>
      </c>
      <c r="C3024" t="s">
        <v>9327</v>
      </c>
      <c r="D3024" t="s">
        <v>38</v>
      </c>
      <c r="E3024" t="s">
        <v>98</v>
      </c>
      <c r="F3024" t="s">
        <v>9328</v>
      </c>
      <c r="G3024" s="17" t="s">
        <v>7645</v>
      </c>
      <c r="H3024" t="s">
        <v>740</v>
      </c>
      <c r="I3024" t="s">
        <v>43</v>
      </c>
      <c r="J3024" t="s">
        <v>8</v>
      </c>
      <c r="K3024" t="s">
        <v>7646</v>
      </c>
      <c r="L3024" t="s">
        <v>7647</v>
      </c>
      <c r="M3024" t="s">
        <v>2091</v>
      </c>
      <c r="N3024">
        <v>0</v>
      </c>
      <c r="O3024" t="s">
        <v>47</v>
      </c>
      <c r="P3024">
        <v>20</v>
      </c>
      <c r="Q3024" t="s">
        <v>62</v>
      </c>
      <c r="R3024" t="s">
        <v>63</v>
      </c>
      <c r="S3024" t="s">
        <v>64</v>
      </c>
      <c r="T3024" t="s">
        <v>51</v>
      </c>
      <c r="U3024" t="s">
        <v>65</v>
      </c>
      <c r="V3024">
        <v>0.8</v>
      </c>
      <c r="W3024" s="1">
        <v>1092</v>
      </c>
      <c r="X3024">
        <v>1</v>
      </c>
      <c r="Y3024">
        <v>1.9</v>
      </c>
      <c r="Z3024">
        <v>5</v>
      </c>
      <c r="AA3024">
        <v>0.38</v>
      </c>
      <c r="AB3024" s="2">
        <v>0</v>
      </c>
      <c r="AC3024" s="1">
        <v>0</v>
      </c>
      <c r="AD3024" s="7">
        <v>43544</v>
      </c>
      <c r="AE3024" s="7">
        <v>43544</v>
      </c>
      <c r="AF3024">
        <v>0</v>
      </c>
      <c r="AG3024" t="s">
        <v>53</v>
      </c>
      <c r="AH3024" s="2">
        <v>0</v>
      </c>
      <c r="AI3024" s="1">
        <v>0</v>
      </c>
      <c r="AJ3024" s="1">
        <v>0</v>
      </c>
      <c r="AK3024" s="60" t="str">
        <f>+IF(Tabla1[[#This Row],[REQUEST_TY]]="SR MANTENIMIENTO CORRECTIVO", "EMERGENCIA", "OTROS")</f>
        <v>EMERGENCIA</v>
      </c>
      <c r="AL3024" s="6" t="str">
        <f>+_xlfn.IFS(Tabla1[[#This Row],[Veces obj]]&lt;=1,"0-1",Tabla1[[#This Row],[Veces obj]]&lt;=2,"1-2",Tabla1[[#This Row],[Veces obj]]&lt;=3,"2-3",TRUE,"&gt;3")</f>
        <v>0-1</v>
      </c>
      <c r="AM3024" s="60" t="str">
        <f>+_xlfn.IFS(MONTH(Tabla1[[#This Row],[MES]])&lt;=3,"Q1",MONTH(Tabla1[[#This Row],[MES]])&lt;=6,"Q2",MONTH(Tabla1[[#This Row],[MES]])&lt;=9,"Q3",TRUE,"Q4")</f>
        <v>Q1</v>
      </c>
      <c r="AN3024" s="15" t="str">
        <f>+IFERROR(VLOOKUP(Tabla1[[#This Row],[CUENTA]],CTAS[],2,0),"OTROS")</f>
        <v>OTROS</v>
      </c>
      <c r="AP3024" s="15" t="str">
        <f>+IFERROR(VLOOKUP(Tabla1[[#This Row],[EMPLEADO]],IS[],3,0),"OTROS")</f>
        <v>OTROS</v>
      </c>
      <c r="AQ3024" s="15" t="str">
        <f>+IFERROR(VLOOKUP(Tabla1[[#This Row],[EMPLEADO]],IS[[NÓMINA]:[INGENIERO]],2,0),"OTROS")</f>
        <v>OTROS</v>
      </c>
    </row>
    <row r="3025" spans="1:43" x14ac:dyDescent="0.25">
      <c r="A3025" t="s">
        <v>7477</v>
      </c>
      <c r="B3025">
        <v>1</v>
      </c>
      <c r="C3025" t="s">
        <v>9329</v>
      </c>
      <c r="D3025" t="s">
        <v>38</v>
      </c>
      <c r="E3025" t="s">
        <v>133</v>
      </c>
      <c r="F3025" t="s">
        <v>9330</v>
      </c>
      <c r="G3025" s="17" t="s">
        <v>346</v>
      </c>
      <c r="H3025" t="s">
        <v>266</v>
      </c>
      <c r="I3025" t="s">
        <v>43</v>
      </c>
      <c r="J3025" t="s">
        <v>8</v>
      </c>
      <c r="K3025" t="s">
        <v>59</v>
      </c>
      <c r="L3025" t="s">
        <v>267</v>
      </c>
      <c r="M3025" t="s">
        <v>73</v>
      </c>
      <c r="N3025">
        <v>0</v>
      </c>
      <c r="O3025" t="s">
        <v>47</v>
      </c>
      <c r="P3025">
        <v>37</v>
      </c>
      <c r="Q3025" t="s">
        <v>82</v>
      </c>
      <c r="R3025" t="s">
        <v>138</v>
      </c>
      <c r="S3025" t="s">
        <v>139</v>
      </c>
      <c r="T3025" t="s">
        <v>51</v>
      </c>
      <c r="U3025" t="s">
        <v>140</v>
      </c>
      <c r="V3025">
        <v>1.1000000000000001</v>
      </c>
      <c r="W3025" s="1">
        <v>1730.3000000000004</v>
      </c>
      <c r="X3025">
        <v>1</v>
      </c>
      <c r="Y3025">
        <v>0.93</v>
      </c>
      <c r="Z3025">
        <v>4</v>
      </c>
      <c r="AA3025">
        <v>0.23250000000000001</v>
      </c>
      <c r="AB3025" s="2">
        <v>0</v>
      </c>
      <c r="AC3025" s="1">
        <v>0</v>
      </c>
      <c r="AD3025" s="7">
        <v>43552</v>
      </c>
      <c r="AE3025" s="7">
        <v>43552</v>
      </c>
      <c r="AF3025">
        <v>0</v>
      </c>
      <c r="AG3025" t="s">
        <v>53</v>
      </c>
      <c r="AH3025" s="2">
        <v>0</v>
      </c>
      <c r="AI3025" s="1">
        <v>0</v>
      </c>
      <c r="AJ3025" s="1">
        <v>0</v>
      </c>
      <c r="AK3025" s="60" t="str">
        <f>+IF(Tabla1[[#This Row],[REQUEST_TY]]="SR MANTENIMIENTO CORRECTIVO", "EMERGENCIA", "OTROS")</f>
        <v>EMERGENCIA</v>
      </c>
      <c r="AL3025" s="6" t="str">
        <f>+_xlfn.IFS(Tabla1[[#This Row],[Veces obj]]&lt;=1,"0-1",Tabla1[[#This Row],[Veces obj]]&lt;=2,"1-2",Tabla1[[#This Row],[Veces obj]]&lt;=3,"2-3",TRUE,"&gt;3")</f>
        <v>0-1</v>
      </c>
      <c r="AM3025" s="60" t="str">
        <f>+_xlfn.IFS(MONTH(Tabla1[[#This Row],[MES]])&lt;=3,"Q1",MONTH(Tabla1[[#This Row],[MES]])&lt;=6,"Q2",MONTH(Tabla1[[#This Row],[MES]])&lt;=9,"Q3",TRUE,"Q4")</f>
        <v>Q1</v>
      </c>
      <c r="AN3025" s="15" t="str">
        <f>+IFERROR(VLOOKUP(Tabla1[[#This Row],[CUENTA]],CTAS[],2,0),"OTROS")</f>
        <v>OTROS</v>
      </c>
      <c r="AP3025" s="15" t="str">
        <f>+IFERROR(VLOOKUP(Tabla1[[#This Row],[EMPLEADO]],IS[],3,0),"OTROS")</f>
        <v>JUAREZ</v>
      </c>
      <c r="AQ3025" s="15" t="str">
        <f>+IFERROR(VLOOKUP(Tabla1[[#This Row],[EMPLEADO]],IS[[NÓMINA]:[INGENIERO]],2,0),"OTROS")</f>
        <v>CESAR MAR</v>
      </c>
    </row>
    <row r="3026" spans="1:43" x14ac:dyDescent="0.25">
      <c r="A3026" t="s">
        <v>7477</v>
      </c>
      <c r="B3026">
        <v>1</v>
      </c>
      <c r="C3026" t="s">
        <v>9331</v>
      </c>
      <c r="D3026" t="s">
        <v>38</v>
      </c>
      <c r="E3026" t="s">
        <v>133</v>
      </c>
      <c r="F3026" t="s">
        <v>9332</v>
      </c>
      <c r="G3026" s="17" t="s">
        <v>1224</v>
      </c>
      <c r="H3026" t="s">
        <v>384</v>
      </c>
      <c r="I3026" t="s">
        <v>43</v>
      </c>
      <c r="J3026" t="s">
        <v>8</v>
      </c>
      <c r="K3026" t="s">
        <v>59</v>
      </c>
      <c r="L3026" t="s">
        <v>1225</v>
      </c>
      <c r="M3026" t="s">
        <v>1226</v>
      </c>
      <c r="N3026">
        <v>0</v>
      </c>
      <c r="O3026" t="s">
        <v>47</v>
      </c>
      <c r="P3026">
        <v>61</v>
      </c>
      <c r="Q3026" t="s">
        <v>48</v>
      </c>
      <c r="R3026" t="s">
        <v>138</v>
      </c>
      <c r="S3026" t="s">
        <v>139</v>
      </c>
      <c r="T3026" t="s">
        <v>51</v>
      </c>
      <c r="U3026" t="s">
        <v>353</v>
      </c>
      <c r="V3026">
        <v>1.1499999999999999</v>
      </c>
      <c r="W3026" s="1">
        <v>1808.95</v>
      </c>
      <c r="X3026">
        <v>1</v>
      </c>
      <c r="Y3026">
        <v>7.07</v>
      </c>
      <c r="Z3026">
        <v>4</v>
      </c>
      <c r="AA3026">
        <v>1.7675000000000001</v>
      </c>
      <c r="AB3026" s="2">
        <v>0.19187500000000002</v>
      </c>
      <c r="AC3026" s="1">
        <v>-301.81937500000009</v>
      </c>
      <c r="AD3026" s="7">
        <v>43551</v>
      </c>
      <c r="AE3026" s="7">
        <v>43551</v>
      </c>
      <c r="AF3026">
        <v>0</v>
      </c>
      <c r="AG3026" t="s">
        <v>53</v>
      </c>
      <c r="AH3026" s="2">
        <v>0</v>
      </c>
      <c r="AI3026" s="1">
        <v>0</v>
      </c>
      <c r="AJ3026" s="1">
        <v>0</v>
      </c>
      <c r="AK3026" s="60" t="str">
        <f>+IF(Tabla1[[#This Row],[REQUEST_TY]]="SR MANTENIMIENTO CORRECTIVO", "EMERGENCIA", "OTROS")</f>
        <v>EMERGENCIA</v>
      </c>
      <c r="AL3026" s="6" t="str">
        <f>+_xlfn.IFS(Tabla1[[#This Row],[Veces obj]]&lt;=1,"0-1",Tabla1[[#This Row],[Veces obj]]&lt;=2,"1-2",Tabla1[[#This Row],[Veces obj]]&lt;=3,"2-3",TRUE,"&gt;3")</f>
        <v>1-2</v>
      </c>
      <c r="AM3026" s="60" t="str">
        <f>+_xlfn.IFS(MONTH(Tabla1[[#This Row],[MES]])&lt;=3,"Q1",MONTH(Tabla1[[#This Row],[MES]])&lt;=6,"Q2",MONTH(Tabla1[[#This Row],[MES]])&lt;=9,"Q3",TRUE,"Q4")</f>
        <v>Q1</v>
      </c>
      <c r="AN3026" s="15" t="str">
        <f>+IFERROR(VLOOKUP(Tabla1[[#This Row],[CUENTA]],CTAS[],2,0),"OTROS")</f>
        <v>OTROS</v>
      </c>
      <c r="AP3026" s="15" t="str">
        <f>+IFERROR(VLOOKUP(Tabla1[[#This Row],[EMPLEADO]],IS[],3,0),"OTROS")</f>
        <v>OTROS</v>
      </c>
      <c r="AQ3026" s="15" t="str">
        <f>+IFERROR(VLOOKUP(Tabla1[[#This Row],[EMPLEADO]],IS[[NÓMINA]:[INGENIERO]],2,0),"OTROS")</f>
        <v>OTROS</v>
      </c>
    </row>
    <row r="3027" spans="1:43" x14ac:dyDescent="0.25">
      <c r="A3027" t="s">
        <v>7477</v>
      </c>
      <c r="B3027">
        <v>1</v>
      </c>
      <c r="C3027" t="s">
        <v>9333</v>
      </c>
      <c r="D3027" t="s">
        <v>3346</v>
      </c>
      <c r="E3027" t="s">
        <v>558</v>
      </c>
      <c r="F3027" t="s">
        <v>9334</v>
      </c>
      <c r="G3027" s="17" t="s">
        <v>9335</v>
      </c>
      <c r="H3027" t="s">
        <v>1572</v>
      </c>
      <c r="I3027" t="s">
        <v>43</v>
      </c>
      <c r="J3027" t="s">
        <v>8</v>
      </c>
      <c r="K3027" t="s">
        <v>1434</v>
      </c>
      <c r="L3027" t="s">
        <v>2169</v>
      </c>
      <c r="M3027" t="s">
        <v>1436</v>
      </c>
      <c r="N3027">
        <v>0</v>
      </c>
      <c r="O3027" t="s">
        <v>47</v>
      </c>
      <c r="P3027" t="s">
        <v>822</v>
      </c>
      <c r="Q3027" t="s">
        <v>48</v>
      </c>
      <c r="R3027" t="s">
        <v>95</v>
      </c>
      <c r="S3027" t="s">
        <v>64</v>
      </c>
      <c r="T3027" t="s">
        <v>51</v>
      </c>
      <c r="U3027" t="s">
        <v>96</v>
      </c>
      <c r="V3027">
        <v>1</v>
      </c>
      <c r="W3027" s="1">
        <v>1365</v>
      </c>
      <c r="X3027">
        <v>0</v>
      </c>
      <c r="Y3027">
        <v>5</v>
      </c>
      <c r="Z3027">
        <v>5</v>
      </c>
      <c r="AA3027">
        <v>1</v>
      </c>
      <c r="AB3027" s="2">
        <v>0</v>
      </c>
      <c r="AC3027" s="1">
        <v>0</v>
      </c>
      <c r="AD3027" s="7">
        <v>43545</v>
      </c>
      <c r="AE3027" s="7">
        <v>43546</v>
      </c>
      <c r="AF3027">
        <v>1</v>
      </c>
      <c r="AG3027" t="s">
        <v>53</v>
      </c>
      <c r="AH3027" s="2">
        <v>0</v>
      </c>
      <c r="AI3027" s="1">
        <v>0</v>
      </c>
      <c r="AJ3027" s="1">
        <v>0</v>
      </c>
      <c r="AK3027" s="60" t="str">
        <f>+IF(Tabla1[[#This Row],[REQUEST_TY]]="SR MANTENIMIENTO CORRECTIVO", "EMERGENCIA", "OTROS")</f>
        <v>OTROS</v>
      </c>
      <c r="AL3027" s="6" t="str">
        <f>+_xlfn.IFS(Tabla1[[#This Row],[Veces obj]]&lt;=1,"0-1",Tabla1[[#This Row],[Veces obj]]&lt;=2,"1-2",Tabla1[[#This Row],[Veces obj]]&lt;=3,"2-3",TRUE,"&gt;3")</f>
        <v>0-1</v>
      </c>
      <c r="AM3027" s="60" t="str">
        <f>+_xlfn.IFS(MONTH(Tabla1[[#This Row],[MES]])&lt;=3,"Q1",MONTH(Tabla1[[#This Row],[MES]])&lt;=6,"Q2",MONTH(Tabla1[[#This Row],[MES]])&lt;=9,"Q3",TRUE,"Q4")</f>
        <v>Q1</v>
      </c>
      <c r="AN3027" s="15" t="str">
        <f>+IFERROR(VLOOKUP(Tabla1[[#This Row],[CUENTA]],CTAS[],2,0),"OTROS")</f>
        <v>OTROS</v>
      </c>
      <c r="AP3027" s="15" t="str">
        <f>+IFERROR(VLOOKUP(Tabla1[[#This Row],[EMPLEADO]],IS[],3,0),"OTROS")</f>
        <v>OTROS</v>
      </c>
      <c r="AQ3027" s="15" t="str">
        <f>+IFERROR(VLOOKUP(Tabla1[[#This Row],[EMPLEADO]],IS[[NÓMINA]:[INGENIERO]],2,0),"OTROS")</f>
        <v>OTROS</v>
      </c>
    </row>
    <row r="3028" spans="1:43" x14ac:dyDescent="0.25">
      <c r="A3028" t="s">
        <v>7477</v>
      </c>
      <c r="B3028">
        <v>1</v>
      </c>
      <c r="C3028" t="s">
        <v>9336</v>
      </c>
      <c r="D3028" t="s">
        <v>3346</v>
      </c>
      <c r="E3028" t="s">
        <v>558</v>
      </c>
      <c r="F3028" t="s">
        <v>9337</v>
      </c>
      <c r="G3028" s="17" t="s">
        <v>5732</v>
      </c>
      <c r="H3028" t="s">
        <v>1572</v>
      </c>
      <c r="I3028" t="s">
        <v>43</v>
      </c>
      <c r="J3028" t="s">
        <v>8</v>
      </c>
      <c r="K3028" t="s">
        <v>1434</v>
      </c>
      <c r="L3028" t="s">
        <v>2169</v>
      </c>
      <c r="M3028" t="s">
        <v>1436</v>
      </c>
      <c r="N3028">
        <v>0</v>
      </c>
      <c r="O3028" t="s">
        <v>47</v>
      </c>
      <c r="P3028" t="s">
        <v>822</v>
      </c>
      <c r="Q3028" t="s">
        <v>48</v>
      </c>
      <c r="R3028" t="s">
        <v>95</v>
      </c>
      <c r="S3028" t="s">
        <v>64</v>
      </c>
      <c r="T3028" t="s">
        <v>51</v>
      </c>
      <c r="U3028" t="s">
        <v>96</v>
      </c>
      <c r="V3028">
        <v>1</v>
      </c>
      <c r="W3028" s="1">
        <v>1365</v>
      </c>
      <c r="X3028">
        <v>0</v>
      </c>
      <c r="Y3028">
        <v>5</v>
      </c>
      <c r="Z3028">
        <v>5</v>
      </c>
      <c r="AA3028">
        <v>1</v>
      </c>
      <c r="AB3028" s="2">
        <v>0</v>
      </c>
      <c r="AC3028" s="1">
        <v>0</v>
      </c>
      <c r="AD3028" s="7">
        <v>43545</v>
      </c>
      <c r="AE3028" s="7">
        <v>43546</v>
      </c>
      <c r="AF3028">
        <v>1</v>
      </c>
      <c r="AG3028" t="s">
        <v>53</v>
      </c>
      <c r="AH3028" s="2">
        <v>0</v>
      </c>
      <c r="AI3028" s="1">
        <v>0</v>
      </c>
      <c r="AJ3028" s="1">
        <v>0</v>
      </c>
      <c r="AK3028" s="60" t="str">
        <f>+IF(Tabla1[[#This Row],[REQUEST_TY]]="SR MANTENIMIENTO CORRECTIVO", "EMERGENCIA", "OTROS")</f>
        <v>OTROS</v>
      </c>
      <c r="AL3028" s="6" t="str">
        <f>+_xlfn.IFS(Tabla1[[#This Row],[Veces obj]]&lt;=1,"0-1",Tabla1[[#This Row],[Veces obj]]&lt;=2,"1-2",Tabla1[[#This Row],[Veces obj]]&lt;=3,"2-3",TRUE,"&gt;3")</f>
        <v>0-1</v>
      </c>
      <c r="AM3028" s="60" t="str">
        <f>+_xlfn.IFS(MONTH(Tabla1[[#This Row],[MES]])&lt;=3,"Q1",MONTH(Tabla1[[#This Row],[MES]])&lt;=6,"Q2",MONTH(Tabla1[[#This Row],[MES]])&lt;=9,"Q3",TRUE,"Q4")</f>
        <v>Q1</v>
      </c>
      <c r="AN3028" s="15" t="str">
        <f>+IFERROR(VLOOKUP(Tabla1[[#This Row],[CUENTA]],CTAS[],2,0),"OTROS")</f>
        <v>OTROS</v>
      </c>
      <c r="AP3028" s="15" t="str">
        <f>+IFERROR(VLOOKUP(Tabla1[[#This Row],[EMPLEADO]],IS[],3,0),"OTROS")</f>
        <v>OTROS</v>
      </c>
      <c r="AQ3028" s="15" t="str">
        <f>+IFERROR(VLOOKUP(Tabla1[[#This Row],[EMPLEADO]],IS[[NÓMINA]:[INGENIERO]],2,0),"OTROS")</f>
        <v>OTROS</v>
      </c>
    </row>
    <row r="3029" spans="1:43" x14ac:dyDescent="0.25">
      <c r="A3029" t="s">
        <v>7477</v>
      </c>
      <c r="B3029">
        <v>1</v>
      </c>
      <c r="C3029" t="s">
        <v>9338</v>
      </c>
      <c r="D3029" t="s">
        <v>3346</v>
      </c>
      <c r="E3029" t="s">
        <v>558</v>
      </c>
      <c r="F3029" t="s">
        <v>9339</v>
      </c>
      <c r="G3029" s="17" t="s">
        <v>9340</v>
      </c>
      <c r="H3029" t="s">
        <v>1572</v>
      </c>
      <c r="I3029" t="s">
        <v>43</v>
      </c>
      <c r="J3029" t="s">
        <v>8</v>
      </c>
      <c r="K3029" t="s">
        <v>1434</v>
      </c>
      <c r="L3029" t="s">
        <v>2169</v>
      </c>
      <c r="M3029" t="s">
        <v>1436</v>
      </c>
      <c r="N3029">
        <v>0</v>
      </c>
      <c r="O3029" t="s">
        <v>47</v>
      </c>
      <c r="P3029" t="s">
        <v>822</v>
      </c>
      <c r="Q3029" t="s">
        <v>48</v>
      </c>
      <c r="R3029" t="s">
        <v>95</v>
      </c>
      <c r="S3029" t="s">
        <v>64</v>
      </c>
      <c r="T3029" t="s">
        <v>51</v>
      </c>
      <c r="U3029" t="s">
        <v>96</v>
      </c>
      <c r="V3029">
        <v>1</v>
      </c>
      <c r="W3029" s="1">
        <v>1365</v>
      </c>
      <c r="X3029">
        <v>0</v>
      </c>
      <c r="Y3029">
        <v>5</v>
      </c>
      <c r="Z3029">
        <v>5</v>
      </c>
      <c r="AA3029">
        <v>1</v>
      </c>
      <c r="AB3029" s="2">
        <v>0</v>
      </c>
      <c r="AC3029" s="1">
        <v>0</v>
      </c>
      <c r="AD3029" s="7">
        <v>43545</v>
      </c>
      <c r="AE3029" s="7">
        <v>43546</v>
      </c>
      <c r="AF3029">
        <v>1</v>
      </c>
      <c r="AG3029" t="s">
        <v>53</v>
      </c>
      <c r="AH3029" s="2">
        <v>0</v>
      </c>
      <c r="AI3029" s="1">
        <v>0</v>
      </c>
      <c r="AJ3029" s="1">
        <v>0</v>
      </c>
      <c r="AK3029" s="60" t="str">
        <f>+IF(Tabla1[[#This Row],[REQUEST_TY]]="SR MANTENIMIENTO CORRECTIVO", "EMERGENCIA", "OTROS")</f>
        <v>OTROS</v>
      </c>
      <c r="AL3029" s="6" t="str">
        <f>+_xlfn.IFS(Tabla1[[#This Row],[Veces obj]]&lt;=1,"0-1",Tabla1[[#This Row],[Veces obj]]&lt;=2,"1-2",Tabla1[[#This Row],[Veces obj]]&lt;=3,"2-3",TRUE,"&gt;3")</f>
        <v>0-1</v>
      </c>
      <c r="AM3029" s="60" t="str">
        <f>+_xlfn.IFS(MONTH(Tabla1[[#This Row],[MES]])&lt;=3,"Q1",MONTH(Tabla1[[#This Row],[MES]])&lt;=6,"Q2",MONTH(Tabla1[[#This Row],[MES]])&lt;=9,"Q3",TRUE,"Q4")</f>
        <v>Q1</v>
      </c>
      <c r="AN3029" s="15" t="str">
        <f>+IFERROR(VLOOKUP(Tabla1[[#This Row],[CUENTA]],CTAS[],2,0),"OTROS")</f>
        <v>OTROS</v>
      </c>
      <c r="AP3029" s="15" t="str">
        <f>+IFERROR(VLOOKUP(Tabla1[[#This Row],[EMPLEADO]],IS[],3,0),"OTROS")</f>
        <v>OTROS</v>
      </c>
      <c r="AQ3029" s="15" t="str">
        <f>+IFERROR(VLOOKUP(Tabla1[[#This Row],[EMPLEADO]],IS[[NÓMINA]:[INGENIERO]],2,0),"OTROS")</f>
        <v>OTROS</v>
      </c>
    </row>
    <row r="3030" spans="1:43" x14ac:dyDescent="0.25">
      <c r="A3030" t="s">
        <v>7477</v>
      </c>
      <c r="B3030">
        <v>1</v>
      </c>
      <c r="C3030" t="s">
        <v>9341</v>
      </c>
      <c r="D3030" t="s">
        <v>3346</v>
      </c>
      <c r="E3030" t="s">
        <v>558</v>
      </c>
      <c r="F3030" t="s">
        <v>9339</v>
      </c>
      <c r="G3030" s="17" t="s">
        <v>9342</v>
      </c>
      <c r="H3030" t="s">
        <v>1572</v>
      </c>
      <c r="I3030" t="s">
        <v>43</v>
      </c>
      <c r="J3030" t="s">
        <v>8</v>
      </c>
      <c r="K3030" t="s">
        <v>1434</v>
      </c>
      <c r="L3030" t="s">
        <v>2169</v>
      </c>
      <c r="M3030" t="s">
        <v>1436</v>
      </c>
      <c r="N3030">
        <v>0</v>
      </c>
      <c r="O3030" t="s">
        <v>47</v>
      </c>
      <c r="P3030" t="s">
        <v>822</v>
      </c>
      <c r="Q3030" t="s">
        <v>48</v>
      </c>
      <c r="R3030" t="s">
        <v>95</v>
      </c>
      <c r="S3030" t="s">
        <v>64</v>
      </c>
      <c r="T3030" t="s">
        <v>51</v>
      </c>
      <c r="U3030" t="s">
        <v>96</v>
      </c>
      <c r="V3030">
        <v>1</v>
      </c>
      <c r="W3030" s="1">
        <v>1365</v>
      </c>
      <c r="X3030">
        <v>0</v>
      </c>
      <c r="Y3030">
        <v>5</v>
      </c>
      <c r="Z3030">
        <v>5</v>
      </c>
      <c r="AA3030">
        <v>1</v>
      </c>
      <c r="AB3030" s="2">
        <v>0</v>
      </c>
      <c r="AC3030" s="1">
        <v>0</v>
      </c>
      <c r="AD3030" s="7">
        <v>43545</v>
      </c>
      <c r="AE3030" s="7">
        <v>43545</v>
      </c>
      <c r="AF3030">
        <v>0</v>
      </c>
      <c r="AG3030" t="s">
        <v>53</v>
      </c>
      <c r="AH3030" s="2">
        <v>0</v>
      </c>
      <c r="AI3030" s="1">
        <v>0</v>
      </c>
      <c r="AJ3030" s="1">
        <v>0</v>
      </c>
      <c r="AK3030" s="60" t="str">
        <f>+IF(Tabla1[[#This Row],[REQUEST_TY]]="SR MANTENIMIENTO CORRECTIVO", "EMERGENCIA", "OTROS")</f>
        <v>OTROS</v>
      </c>
      <c r="AL3030" s="6" t="str">
        <f>+_xlfn.IFS(Tabla1[[#This Row],[Veces obj]]&lt;=1,"0-1",Tabla1[[#This Row],[Veces obj]]&lt;=2,"1-2",Tabla1[[#This Row],[Veces obj]]&lt;=3,"2-3",TRUE,"&gt;3")</f>
        <v>0-1</v>
      </c>
      <c r="AM3030" s="60" t="str">
        <f>+_xlfn.IFS(MONTH(Tabla1[[#This Row],[MES]])&lt;=3,"Q1",MONTH(Tabla1[[#This Row],[MES]])&lt;=6,"Q2",MONTH(Tabla1[[#This Row],[MES]])&lt;=9,"Q3",TRUE,"Q4")</f>
        <v>Q1</v>
      </c>
      <c r="AN3030" s="15" t="str">
        <f>+IFERROR(VLOOKUP(Tabla1[[#This Row],[CUENTA]],CTAS[],2,0),"OTROS")</f>
        <v>OTROS</v>
      </c>
      <c r="AP3030" s="15" t="str">
        <f>+IFERROR(VLOOKUP(Tabla1[[#This Row],[EMPLEADO]],IS[],3,0),"OTROS")</f>
        <v>OTROS</v>
      </c>
      <c r="AQ3030" s="15" t="str">
        <f>+IFERROR(VLOOKUP(Tabla1[[#This Row],[EMPLEADO]],IS[[NÓMINA]:[INGENIERO]],2,0),"OTROS")</f>
        <v>OTROS</v>
      </c>
    </row>
    <row r="3031" spans="1:43" x14ac:dyDescent="0.25">
      <c r="A3031" t="s">
        <v>7477</v>
      </c>
      <c r="B3031">
        <v>1</v>
      </c>
      <c r="C3031" t="s">
        <v>9343</v>
      </c>
      <c r="D3031" t="s">
        <v>38</v>
      </c>
      <c r="E3031" t="s">
        <v>725</v>
      </c>
      <c r="F3031" t="s">
        <v>9344</v>
      </c>
      <c r="G3031" s="17" t="s">
        <v>8098</v>
      </c>
      <c r="H3031" t="s">
        <v>592</v>
      </c>
      <c r="I3031" t="s">
        <v>43</v>
      </c>
      <c r="J3031" t="s">
        <v>8</v>
      </c>
      <c r="K3031" t="s">
        <v>59</v>
      </c>
      <c r="L3031" t="s">
        <v>3949</v>
      </c>
      <c r="M3031" t="s">
        <v>165</v>
      </c>
      <c r="N3031">
        <v>0</v>
      </c>
      <c r="O3031" t="s">
        <v>47</v>
      </c>
      <c r="P3031">
        <v>14</v>
      </c>
      <c r="Q3031" t="s">
        <v>194</v>
      </c>
      <c r="R3031" t="s">
        <v>223</v>
      </c>
      <c r="S3031" t="s">
        <v>139</v>
      </c>
      <c r="T3031" t="s">
        <v>51</v>
      </c>
      <c r="U3031" t="s">
        <v>224</v>
      </c>
      <c r="V3031">
        <v>0.8</v>
      </c>
      <c r="W3031" s="1">
        <v>1258.4000000000003</v>
      </c>
      <c r="X3031">
        <v>1</v>
      </c>
      <c r="Y3031">
        <v>2.02</v>
      </c>
      <c r="Z3031">
        <v>4</v>
      </c>
      <c r="AA3031">
        <v>0.505</v>
      </c>
      <c r="AB3031" s="2">
        <v>0</v>
      </c>
      <c r="AC3031" s="1">
        <v>0</v>
      </c>
      <c r="AD3031" s="7">
        <v>43544</v>
      </c>
      <c r="AE3031" s="7">
        <v>43545</v>
      </c>
      <c r="AF3031">
        <v>1</v>
      </c>
      <c r="AG3031" t="s">
        <v>53</v>
      </c>
      <c r="AH3031" s="2">
        <v>0</v>
      </c>
      <c r="AI3031" s="1">
        <v>0</v>
      </c>
      <c r="AJ3031" s="1">
        <v>0</v>
      </c>
      <c r="AK3031" s="60" t="str">
        <f>+IF(Tabla1[[#This Row],[REQUEST_TY]]="SR MANTENIMIENTO CORRECTIVO", "EMERGENCIA", "OTROS")</f>
        <v>EMERGENCIA</v>
      </c>
      <c r="AL3031" s="6" t="str">
        <f>+_xlfn.IFS(Tabla1[[#This Row],[Veces obj]]&lt;=1,"0-1",Tabla1[[#This Row],[Veces obj]]&lt;=2,"1-2",Tabla1[[#This Row],[Veces obj]]&lt;=3,"2-3",TRUE,"&gt;3")</f>
        <v>0-1</v>
      </c>
      <c r="AM3031" s="60" t="str">
        <f>+_xlfn.IFS(MONTH(Tabla1[[#This Row],[MES]])&lt;=3,"Q1",MONTH(Tabla1[[#This Row],[MES]])&lt;=6,"Q2",MONTH(Tabla1[[#This Row],[MES]])&lt;=9,"Q3",TRUE,"Q4")</f>
        <v>Q1</v>
      </c>
      <c r="AN3031" s="15" t="str">
        <f>+IFERROR(VLOOKUP(Tabla1[[#This Row],[CUENTA]],CTAS[],2,0),"OTROS")</f>
        <v>OTROS</v>
      </c>
      <c r="AP3031" s="15" t="str">
        <f>+IFERROR(VLOOKUP(Tabla1[[#This Row],[EMPLEADO]],IS[],3,0),"OTROS")</f>
        <v>CHIHUAHUA</v>
      </c>
      <c r="AQ3031" s="15" t="str">
        <f>+IFERROR(VLOOKUP(Tabla1[[#This Row],[EMPLEADO]],IS[[NÓMINA]:[INGENIERO]],2,0),"OTROS")</f>
        <v>VICTOR MENDEZ</v>
      </c>
    </row>
    <row r="3032" spans="1:43" x14ac:dyDescent="0.25">
      <c r="A3032" t="s">
        <v>7477</v>
      </c>
      <c r="B3032">
        <v>1</v>
      </c>
      <c r="C3032" t="s">
        <v>9345</v>
      </c>
      <c r="D3032" t="s">
        <v>38</v>
      </c>
      <c r="E3032" t="s">
        <v>147</v>
      </c>
      <c r="F3032" t="s">
        <v>9346</v>
      </c>
      <c r="G3032" s="17" t="s">
        <v>9347</v>
      </c>
      <c r="H3032" t="s">
        <v>163</v>
      </c>
      <c r="I3032" t="s">
        <v>43</v>
      </c>
      <c r="J3032" t="s">
        <v>8</v>
      </c>
      <c r="K3032" t="s">
        <v>151</v>
      </c>
      <c r="L3032" t="s">
        <v>229</v>
      </c>
      <c r="M3032" t="s">
        <v>165</v>
      </c>
      <c r="N3032">
        <v>0</v>
      </c>
      <c r="O3032" t="s">
        <v>47</v>
      </c>
      <c r="P3032">
        <v>288</v>
      </c>
      <c r="Q3032" t="s">
        <v>48</v>
      </c>
      <c r="R3032" t="s">
        <v>153</v>
      </c>
      <c r="S3032" t="s">
        <v>50</v>
      </c>
      <c r="T3032" t="s">
        <v>51</v>
      </c>
      <c r="U3032" t="s">
        <v>52</v>
      </c>
      <c r="V3032">
        <v>1.05</v>
      </c>
      <c r="W3032" s="1">
        <v>750.75000000000011</v>
      </c>
      <c r="X3032">
        <v>1</v>
      </c>
      <c r="Y3032">
        <v>0</v>
      </c>
      <c r="Z3032">
        <v>5</v>
      </c>
      <c r="AA3032">
        <v>0</v>
      </c>
      <c r="AB3032" s="2">
        <v>0</v>
      </c>
      <c r="AC3032" s="1">
        <v>0</v>
      </c>
      <c r="AD3032" s="7">
        <v>43546</v>
      </c>
      <c r="AE3032" s="7">
        <v>43546</v>
      </c>
      <c r="AF3032">
        <v>0</v>
      </c>
      <c r="AG3032" t="s">
        <v>53</v>
      </c>
      <c r="AH3032" s="2">
        <v>0</v>
      </c>
      <c r="AI3032" s="1">
        <v>0</v>
      </c>
      <c r="AJ3032" s="1">
        <v>0</v>
      </c>
      <c r="AK3032" s="60" t="str">
        <f>+IF(Tabla1[[#This Row],[REQUEST_TY]]="SR MANTENIMIENTO CORRECTIVO", "EMERGENCIA", "OTROS")</f>
        <v>EMERGENCIA</v>
      </c>
      <c r="AL3032" s="6" t="str">
        <f>+_xlfn.IFS(Tabla1[[#This Row],[Veces obj]]&lt;=1,"0-1",Tabla1[[#This Row],[Veces obj]]&lt;=2,"1-2",Tabla1[[#This Row],[Veces obj]]&lt;=3,"2-3",TRUE,"&gt;3")</f>
        <v>0-1</v>
      </c>
      <c r="AM3032" s="60" t="str">
        <f>+_xlfn.IFS(MONTH(Tabla1[[#This Row],[MES]])&lt;=3,"Q1",MONTH(Tabla1[[#This Row],[MES]])&lt;=6,"Q2",MONTH(Tabla1[[#This Row],[MES]])&lt;=9,"Q3",TRUE,"Q4")</f>
        <v>Q1</v>
      </c>
      <c r="AN3032" s="15" t="str">
        <f>+IFERROR(VLOOKUP(Tabla1[[#This Row],[CUENTA]],CTAS[],2,0),"OTROS")</f>
        <v>HONEYWELL</v>
      </c>
      <c r="AP3032" s="15" t="str">
        <f>+IFERROR(VLOOKUP(Tabla1[[#This Row],[EMPLEADO]],IS[],3,0),"OTROS")</f>
        <v>CHIHUAHUA</v>
      </c>
      <c r="AQ3032" s="15" t="str">
        <f>+IFERROR(VLOOKUP(Tabla1[[#This Row],[EMPLEADO]],IS[[NÓMINA]:[INGENIERO]],2,0),"OTROS")</f>
        <v>LUIS EDUARDO MUÑOZ</v>
      </c>
    </row>
    <row r="3033" spans="1:43" x14ac:dyDescent="0.25">
      <c r="A3033" t="s">
        <v>7477</v>
      </c>
      <c r="B3033">
        <v>1</v>
      </c>
      <c r="C3033" t="s">
        <v>9348</v>
      </c>
      <c r="D3033" t="s">
        <v>38</v>
      </c>
      <c r="E3033" t="s">
        <v>133</v>
      </c>
      <c r="F3033" t="s">
        <v>9346</v>
      </c>
      <c r="G3033" s="17" t="s">
        <v>2368</v>
      </c>
      <c r="H3033" t="s">
        <v>266</v>
      </c>
      <c r="I3033" t="s">
        <v>43</v>
      </c>
      <c r="J3033" t="s">
        <v>8</v>
      </c>
      <c r="K3033" t="s">
        <v>59</v>
      </c>
      <c r="L3033" t="s">
        <v>1102</v>
      </c>
      <c r="M3033" t="s">
        <v>73</v>
      </c>
      <c r="N3033">
        <v>0</v>
      </c>
      <c r="O3033" t="s">
        <v>47</v>
      </c>
      <c r="P3033">
        <v>12</v>
      </c>
      <c r="Q3033" t="s">
        <v>194</v>
      </c>
      <c r="R3033" t="s">
        <v>138</v>
      </c>
      <c r="S3033" t="s">
        <v>139</v>
      </c>
      <c r="T3033" t="s">
        <v>51</v>
      </c>
      <c r="U3033" t="s">
        <v>224</v>
      </c>
      <c r="V3033">
        <v>0.8</v>
      </c>
      <c r="W3033" s="1">
        <v>1258.4000000000003</v>
      </c>
      <c r="X3033">
        <v>1</v>
      </c>
      <c r="Y3033">
        <v>2.6</v>
      </c>
      <c r="Z3033">
        <v>4</v>
      </c>
      <c r="AA3033">
        <v>0.65</v>
      </c>
      <c r="AB3033" s="2">
        <v>0</v>
      </c>
      <c r="AC3033" s="1">
        <v>0</v>
      </c>
      <c r="AD3033" s="7">
        <v>43544</v>
      </c>
      <c r="AE3033" s="7">
        <v>43544</v>
      </c>
      <c r="AF3033">
        <v>0</v>
      </c>
      <c r="AG3033" t="s">
        <v>53</v>
      </c>
      <c r="AH3033" s="2">
        <v>0</v>
      </c>
      <c r="AI3033" s="1">
        <v>0</v>
      </c>
      <c r="AJ3033" s="1">
        <v>0</v>
      </c>
      <c r="AK3033" s="60" t="str">
        <f>+IF(Tabla1[[#This Row],[REQUEST_TY]]="SR MANTENIMIENTO CORRECTIVO", "EMERGENCIA", "OTROS")</f>
        <v>EMERGENCIA</v>
      </c>
      <c r="AL3033" s="6" t="str">
        <f>+_xlfn.IFS(Tabla1[[#This Row],[Veces obj]]&lt;=1,"0-1",Tabla1[[#This Row],[Veces obj]]&lt;=2,"1-2",Tabla1[[#This Row],[Veces obj]]&lt;=3,"2-3",TRUE,"&gt;3")</f>
        <v>0-1</v>
      </c>
      <c r="AM3033" s="60" t="str">
        <f>+_xlfn.IFS(MONTH(Tabla1[[#This Row],[MES]])&lt;=3,"Q1",MONTH(Tabla1[[#This Row],[MES]])&lt;=6,"Q2",MONTH(Tabla1[[#This Row],[MES]])&lt;=9,"Q3",TRUE,"Q4")</f>
        <v>Q1</v>
      </c>
      <c r="AN3033" s="15" t="str">
        <f>+IFERROR(VLOOKUP(Tabla1[[#This Row],[CUENTA]],CTAS[],2,0),"OTROS")</f>
        <v>OTROS</v>
      </c>
      <c r="AP3033" s="15" t="str">
        <f>+IFERROR(VLOOKUP(Tabla1[[#This Row],[EMPLEADO]],IS[],3,0),"OTROS")</f>
        <v>JUAREZ</v>
      </c>
      <c r="AQ3033" s="15" t="str">
        <f>+IFERROR(VLOOKUP(Tabla1[[#This Row],[EMPLEADO]],IS[[NÓMINA]:[INGENIERO]],2,0),"OTROS")</f>
        <v>CESAR MAR</v>
      </c>
    </row>
    <row r="3034" spans="1:43" x14ac:dyDescent="0.25">
      <c r="A3034" t="s">
        <v>7477</v>
      </c>
      <c r="B3034">
        <v>1</v>
      </c>
      <c r="C3034" t="s">
        <v>9349</v>
      </c>
      <c r="D3034" t="s">
        <v>38</v>
      </c>
      <c r="E3034" t="s">
        <v>76</v>
      </c>
      <c r="F3034" t="s">
        <v>9350</v>
      </c>
      <c r="G3034" s="17" t="s">
        <v>1101</v>
      </c>
      <c r="H3034" t="s">
        <v>124</v>
      </c>
      <c r="I3034" t="s">
        <v>43</v>
      </c>
      <c r="J3034" t="s">
        <v>8</v>
      </c>
      <c r="K3034" t="s">
        <v>59</v>
      </c>
      <c r="L3034" t="s">
        <v>1102</v>
      </c>
      <c r="M3034" t="s">
        <v>73</v>
      </c>
      <c r="N3034">
        <v>0</v>
      </c>
      <c r="O3034" t="s">
        <v>47</v>
      </c>
      <c r="P3034">
        <v>27</v>
      </c>
      <c r="Q3034" t="s">
        <v>62</v>
      </c>
      <c r="R3034" t="s">
        <v>63</v>
      </c>
      <c r="S3034" t="s">
        <v>64</v>
      </c>
      <c r="T3034" t="s">
        <v>51</v>
      </c>
      <c r="U3034" t="s">
        <v>65</v>
      </c>
      <c r="V3034">
        <v>0.8</v>
      </c>
      <c r="W3034" s="1">
        <v>1092</v>
      </c>
      <c r="X3034">
        <v>1</v>
      </c>
      <c r="Y3034">
        <v>0.9</v>
      </c>
      <c r="Z3034">
        <v>5</v>
      </c>
      <c r="AA3034">
        <v>0.18</v>
      </c>
      <c r="AB3034" s="2">
        <v>0</v>
      </c>
      <c r="AC3034" s="1">
        <v>0</v>
      </c>
      <c r="AD3034" s="7">
        <v>43544</v>
      </c>
      <c r="AE3034" s="7">
        <v>43544</v>
      </c>
      <c r="AF3034">
        <v>0</v>
      </c>
      <c r="AG3034" t="s">
        <v>53</v>
      </c>
      <c r="AH3034" s="2">
        <v>0</v>
      </c>
      <c r="AI3034" s="1">
        <v>0</v>
      </c>
      <c r="AJ3034" s="1">
        <v>0</v>
      </c>
      <c r="AK3034" s="60" t="str">
        <f>+IF(Tabla1[[#This Row],[REQUEST_TY]]="SR MANTENIMIENTO CORRECTIVO", "EMERGENCIA", "OTROS")</f>
        <v>EMERGENCIA</v>
      </c>
      <c r="AL3034" s="6" t="str">
        <f>+_xlfn.IFS(Tabla1[[#This Row],[Veces obj]]&lt;=1,"0-1",Tabla1[[#This Row],[Veces obj]]&lt;=2,"1-2",Tabla1[[#This Row],[Veces obj]]&lt;=3,"2-3",TRUE,"&gt;3")</f>
        <v>0-1</v>
      </c>
      <c r="AM3034" s="60" t="str">
        <f>+_xlfn.IFS(MONTH(Tabla1[[#This Row],[MES]])&lt;=3,"Q1",MONTH(Tabla1[[#This Row],[MES]])&lt;=6,"Q2",MONTH(Tabla1[[#This Row],[MES]])&lt;=9,"Q3",TRUE,"Q4")</f>
        <v>Q1</v>
      </c>
      <c r="AN3034" s="15" t="str">
        <f>+IFERROR(VLOOKUP(Tabla1[[#This Row],[CUENTA]],CTAS[],2,0),"OTROS")</f>
        <v>OTROS</v>
      </c>
      <c r="AP3034" s="15" t="str">
        <f>+IFERROR(VLOOKUP(Tabla1[[#This Row],[EMPLEADO]],IS[],3,0),"OTROS")</f>
        <v>JUAREZ</v>
      </c>
      <c r="AQ3034" s="15" t="str">
        <f>+IFERROR(VLOOKUP(Tabla1[[#This Row],[EMPLEADO]],IS[[NÓMINA]:[INGENIERO]],2,0),"OTROS")</f>
        <v>MIGUEL COTA</v>
      </c>
    </row>
    <row r="3035" spans="1:43" x14ac:dyDescent="0.25">
      <c r="A3035" t="s">
        <v>7477</v>
      </c>
      <c r="B3035">
        <v>1</v>
      </c>
      <c r="C3035" t="s">
        <v>9351</v>
      </c>
      <c r="D3035" t="s">
        <v>38</v>
      </c>
      <c r="E3035" t="s">
        <v>76</v>
      </c>
      <c r="F3035" t="s">
        <v>9352</v>
      </c>
      <c r="G3035" s="17" t="s">
        <v>7192</v>
      </c>
      <c r="H3035" t="s">
        <v>453</v>
      </c>
      <c r="I3035" t="s">
        <v>43</v>
      </c>
      <c r="J3035" t="s">
        <v>8</v>
      </c>
      <c r="K3035" t="s">
        <v>102</v>
      </c>
      <c r="L3035" t="s">
        <v>1197</v>
      </c>
      <c r="M3035" t="s">
        <v>1198</v>
      </c>
      <c r="N3035">
        <v>0</v>
      </c>
      <c r="O3035" t="s">
        <v>47</v>
      </c>
      <c r="P3035">
        <v>22</v>
      </c>
      <c r="Q3035" t="s">
        <v>62</v>
      </c>
      <c r="R3035" t="s">
        <v>63</v>
      </c>
      <c r="S3035" t="s">
        <v>64</v>
      </c>
      <c r="T3035" t="s">
        <v>51</v>
      </c>
      <c r="U3035" t="s">
        <v>65</v>
      </c>
      <c r="V3035">
        <v>0.8</v>
      </c>
      <c r="W3035" s="1">
        <v>1092</v>
      </c>
      <c r="X3035">
        <v>1</v>
      </c>
      <c r="Y3035">
        <v>0.9</v>
      </c>
      <c r="Z3035">
        <v>5</v>
      </c>
      <c r="AA3035">
        <v>0.18</v>
      </c>
      <c r="AB3035" s="2">
        <v>0</v>
      </c>
      <c r="AC3035" s="1">
        <v>0</v>
      </c>
      <c r="AD3035" s="7">
        <v>43545</v>
      </c>
      <c r="AE3035" s="7">
        <v>43545</v>
      </c>
      <c r="AF3035">
        <v>0</v>
      </c>
      <c r="AG3035" t="s">
        <v>53</v>
      </c>
      <c r="AH3035" s="2">
        <v>0</v>
      </c>
      <c r="AI3035" s="1">
        <v>0</v>
      </c>
      <c r="AJ3035" s="1">
        <v>0</v>
      </c>
      <c r="AK3035" s="60" t="str">
        <f>+IF(Tabla1[[#This Row],[REQUEST_TY]]="SR MANTENIMIENTO CORRECTIVO", "EMERGENCIA", "OTROS")</f>
        <v>EMERGENCIA</v>
      </c>
      <c r="AL3035" s="6" t="str">
        <f>+_xlfn.IFS(Tabla1[[#This Row],[Veces obj]]&lt;=1,"0-1",Tabla1[[#This Row],[Veces obj]]&lt;=2,"1-2",Tabla1[[#This Row],[Veces obj]]&lt;=3,"2-3",TRUE,"&gt;3")</f>
        <v>0-1</v>
      </c>
      <c r="AM3035" s="60" t="str">
        <f>+_xlfn.IFS(MONTH(Tabla1[[#This Row],[MES]])&lt;=3,"Q1",MONTH(Tabla1[[#This Row],[MES]])&lt;=6,"Q2",MONTH(Tabla1[[#This Row],[MES]])&lt;=9,"Q3",TRUE,"Q4")</f>
        <v>Q1</v>
      </c>
      <c r="AN3035" s="15" t="str">
        <f>+IFERROR(VLOOKUP(Tabla1[[#This Row],[CUENTA]],CTAS[],2,0),"OTROS")</f>
        <v>OTROS</v>
      </c>
      <c r="AP3035" s="15" t="str">
        <f>+IFERROR(VLOOKUP(Tabla1[[#This Row],[EMPLEADO]],IS[],3,0),"OTROS")</f>
        <v>OTROS</v>
      </c>
      <c r="AQ3035" s="15" t="str">
        <f>+IFERROR(VLOOKUP(Tabla1[[#This Row],[EMPLEADO]],IS[[NÓMINA]:[INGENIERO]],2,0),"OTROS")</f>
        <v>OTROS</v>
      </c>
    </row>
    <row r="3036" spans="1:43" x14ac:dyDescent="0.25">
      <c r="A3036" t="s">
        <v>7477</v>
      </c>
      <c r="B3036">
        <v>1</v>
      </c>
      <c r="C3036" t="s">
        <v>9353</v>
      </c>
      <c r="D3036" t="s">
        <v>38</v>
      </c>
      <c r="E3036" t="s">
        <v>133</v>
      </c>
      <c r="F3036" t="s">
        <v>9354</v>
      </c>
      <c r="G3036" s="17" t="s">
        <v>9355</v>
      </c>
      <c r="H3036" t="s">
        <v>646</v>
      </c>
      <c r="I3036" t="s">
        <v>43</v>
      </c>
      <c r="J3036" t="s">
        <v>8</v>
      </c>
      <c r="K3036" t="s">
        <v>59</v>
      </c>
      <c r="L3036" t="s">
        <v>1202</v>
      </c>
      <c r="M3036" t="s">
        <v>649</v>
      </c>
      <c r="N3036">
        <v>0</v>
      </c>
      <c r="O3036" t="s">
        <v>47</v>
      </c>
      <c r="P3036">
        <v>93</v>
      </c>
      <c r="Q3036" t="s">
        <v>48</v>
      </c>
      <c r="R3036" t="s">
        <v>138</v>
      </c>
      <c r="S3036" t="s">
        <v>139</v>
      </c>
      <c r="T3036" t="s">
        <v>51</v>
      </c>
      <c r="U3036" t="s">
        <v>353</v>
      </c>
      <c r="V3036">
        <v>1.1499999999999999</v>
      </c>
      <c r="W3036" s="1">
        <v>1808.95</v>
      </c>
      <c r="X3036">
        <v>1</v>
      </c>
      <c r="Y3036">
        <v>1.88</v>
      </c>
      <c r="Z3036">
        <v>4</v>
      </c>
      <c r="AA3036">
        <v>0.47</v>
      </c>
      <c r="AB3036" s="2">
        <v>0</v>
      </c>
      <c r="AC3036" s="1">
        <v>0</v>
      </c>
      <c r="AD3036" s="7">
        <v>43549</v>
      </c>
      <c r="AE3036" s="7">
        <v>43549</v>
      </c>
      <c r="AF3036">
        <v>0</v>
      </c>
      <c r="AG3036" t="s">
        <v>53</v>
      </c>
      <c r="AH3036" s="2">
        <v>0</v>
      </c>
      <c r="AI3036" s="1">
        <v>0</v>
      </c>
      <c r="AJ3036" s="1">
        <v>0</v>
      </c>
      <c r="AK3036" s="60" t="str">
        <f>+IF(Tabla1[[#This Row],[REQUEST_TY]]="SR MANTENIMIENTO CORRECTIVO", "EMERGENCIA", "OTROS")</f>
        <v>EMERGENCIA</v>
      </c>
      <c r="AL3036" s="6" t="str">
        <f>+_xlfn.IFS(Tabla1[[#This Row],[Veces obj]]&lt;=1,"0-1",Tabla1[[#This Row],[Veces obj]]&lt;=2,"1-2",Tabla1[[#This Row],[Veces obj]]&lt;=3,"2-3",TRUE,"&gt;3")</f>
        <v>0-1</v>
      </c>
      <c r="AM3036" s="60" t="str">
        <f>+_xlfn.IFS(MONTH(Tabla1[[#This Row],[MES]])&lt;=3,"Q1",MONTH(Tabla1[[#This Row],[MES]])&lt;=6,"Q2",MONTH(Tabla1[[#This Row],[MES]])&lt;=9,"Q3",TRUE,"Q4")</f>
        <v>Q1</v>
      </c>
      <c r="AN3036" s="15" t="str">
        <f>+IFERROR(VLOOKUP(Tabla1[[#This Row],[CUENTA]],CTAS[],2,0),"OTROS")</f>
        <v>OTROS</v>
      </c>
      <c r="AP3036" s="15" t="str">
        <f>+IFERROR(VLOOKUP(Tabla1[[#This Row],[EMPLEADO]],IS[],3,0),"OTROS")</f>
        <v>OTROS</v>
      </c>
      <c r="AQ3036" s="15" t="str">
        <f>+IFERROR(VLOOKUP(Tabla1[[#This Row],[EMPLEADO]],IS[[NÓMINA]:[INGENIERO]],2,0),"OTROS")</f>
        <v>OTROS</v>
      </c>
    </row>
    <row r="3037" spans="1:43" x14ac:dyDescent="0.25">
      <c r="A3037" t="s">
        <v>7477</v>
      </c>
      <c r="B3037">
        <v>1</v>
      </c>
      <c r="C3037" t="s">
        <v>9356</v>
      </c>
      <c r="D3037" t="s">
        <v>38</v>
      </c>
      <c r="E3037" t="s">
        <v>89</v>
      </c>
      <c r="F3037" t="s">
        <v>9357</v>
      </c>
      <c r="G3037" s="17" t="s">
        <v>9358</v>
      </c>
      <c r="H3037" t="s">
        <v>1063</v>
      </c>
      <c r="I3037" t="s">
        <v>43</v>
      </c>
      <c r="J3037" t="s">
        <v>8</v>
      </c>
      <c r="K3037" t="s">
        <v>199</v>
      </c>
      <c r="L3037" t="s">
        <v>1263</v>
      </c>
      <c r="M3037" t="s">
        <v>1264</v>
      </c>
      <c r="N3037">
        <v>0</v>
      </c>
      <c r="O3037" t="s">
        <v>47</v>
      </c>
      <c r="P3037">
        <v>306</v>
      </c>
      <c r="Q3037" t="s">
        <v>48</v>
      </c>
      <c r="R3037" t="s">
        <v>95</v>
      </c>
      <c r="S3037" t="s">
        <v>64</v>
      </c>
      <c r="T3037" t="s">
        <v>51</v>
      </c>
      <c r="U3037" t="s">
        <v>96</v>
      </c>
      <c r="V3037">
        <v>1.1000000000000001</v>
      </c>
      <c r="W3037" s="1">
        <v>1501.5000000000002</v>
      </c>
      <c r="X3037">
        <v>1</v>
      </c>
      <c r="Y3037">
        <v>2.52</v>
      </c>
      <c r="Z3037">
        <v>5</v>
      </c>
      <c r="AA3037">
        <v>0.504</v>
      </c>
      <c r="AB3037" s="2">
        <v>0</v>
      </c>
      <c r="AC3037" s="1">
        <v>0</v>
      </c>
      <c r="AD3037" s="7">
        <v>43545</v>
      </c>
      <c r="AE3037" s="7">
        <v>43545</v>
      </c>
      <c r="AF3037">
        <v>0</v>
      </c>
      <c r="AG3037" t="s">
        <v>53</v>
      </c>
      <c r="AH3037" s="2">
        <v>0</v>
      </c>
      <c r="AI3037" s="1">
        <v>0</v>
      </c>
      <c r="AJ3037" s="1">
        <v>0</v>
      </c>
      <c r="AK3037" s="60" t="str">
        <f>+IF(Tabla1[[#This Row],[REQUEST_TY]]="SR MANTENIMIENTO CORRECTIVO", "EMERGENCIA", "OTROS")</f>
        <v>EMERGENCIA</v>
      </c>
      <c r="AL3037" s="6" t="str">
        <f>+_xlfn.IFS(Tabla1[[#This Row],[Veces obj]]&lt;=1,"0-1",Tabla1[[#This Row],[Veces obj]]&lt;=2,"1-2",Tabla1[[#This Row],[Veces obj]]&lt;=3,"2-3",TRUE,"&gt;3")</f>
        <v>0-1</v>
      </c>
      <c r="AM3037" s="60" t="str">
        <f>+_xlfn.IFS(MONTH(Tabla1[[#This Row],[MES]])&lt;=3,"Q1",MONTH(Tabla1[[#This Row],[MES]])&lt;=6,"Q2",MONTH(Tabla1[[#This Row],[MES]])&lt;=9,"Q3",TRUE,"Q4")</f>
        <v>Q1</v>
      </c>
      <c r="AN3037" s="15" t="str">
        <f>+IFERROR(VLOOKUP(Tabla1[[#This Row],[CUENTA]],CTAS[],2,0),"OTROS")</f>
        <v>OTROS</v>
      </c>
      <c r="AP3037" s="15" t="str">
        <f>+IFERROR(VLOOKUP(Tabla1[[#This Row],[EMPLEADO]],IS[],3,0),"OTROS")</f>
        <v>OTROS</v>
      </c>
      <c r="AQ3037" s="15" t="str">
        <f>+IFERROR(VLOOKUP(Tabla1[[#This Row],[EMPLEADO]],IS[[NÓMINA]:[INGENIERO]],2,0),"OTROS")</f>
        <v>OTROS</v>
      </c>
    </row>
    <row r="3038" spans="1:43" x14ac:dyDescent="0.25">
      <c r="A3038" t="s">
        <v>7477</v>
      </c>
      <c r="B3038">
        <v>1</v>
      </c>
      <c r="C3038" t="s">
        <v>9359</v>
      </c>
      <c r="D3038" t="s">
        <v>38</v>
      </c>
      <c r="E3038" t="s">
        <v>89</v>
      </c>
      <c r="F3038" t="s">
        <v>9360</v>
      </c>
      <c r="G3038" s="17" t="s">
        <v>9361</v>
      </c>
      <c r="H3038" t="s">
        <v>1063</v>
      </c>
      <c r="I3038" t="s">
        <v>43</v>
      </c>
      <c r="J3038" t="s">
        <v>8</v>
      </c>
      <c r="K3038" t="s">
        <v>199</v>
      </c>
      <c r="L3038" t="s">
        <v>1263</v>
      </c>
      <c r="M3038" t="s">
        <v>1264</v>
      </c>
      <c r="N3038">
        <v>0</v>
      </c>
      <c r="O3038" t="s">
        <v>47</v>
      </c>
      <c r="P3038">
        <v>103</v>
      </c>
      <c r="Q3038" t="s">
        <v>48</v>
      </c>
      <c r="R3038" t="s">
        <v>95</v>
      </c>
      <c r="S3038" t="s">
        <v>64</v>
      </c>
      <c r="T3038" t="s">
        <v>51</v>
      </c>
      <c r="U3038" t="s">
        <v>96</v>
      </c>
      <c r="V3038">
        <v>1.1000000000000001</v>
      </c>
      <c r="W3038" s="1">
        <v>1501.5000000000002</v>
      </c>
      <c r="X3038">
        <v>1</v>
      </c>
      <c r="Y3038">
        <v>1.48</v>
      </c>
      <c r="Z3038">
        <v>5</v>
      </c>
      <c r="AA3038">
        <v>0.29599999999999999</v>
      </c>
      <c r="AB3038" s="2">
        <v>0</v>
      </c>
      <c r="AC3038" s="1">
        <v>0</v>
      </c>
      <c r="AD3038" s="7">
        <v>43544</v>
      </c>
      <c r="AE3038" s="7">
        <v>43545</v>
      </c>
      <c r="AF3038">
        <v>1</v>
      </c>
      <c r="AG3038" t="s">
        <v>53</v>
      </c>
      <c r="AH3038" s="2">
        <v>0</v>
      </c>
      <c r="AI3038" s="1">
        <v>0</v>
      </c>
      <c r="AJ3038" s="1">
        <v>0</v>
      </c>
      <c r="AK3038" s="60" t="str">
        <f>+IF(Tabla1[[#This Row],[REQUEST_TY]]="SR MANTENIMIENTO CORRECTIVO", "EMERGENCIA", "OTROS")</f>
        <v>EMERGENCIA</v>
      </c>
      <c r="AL3038" s="6" t="str">
        <f>+_xlfn.IFS(Tabla1[[#This Row],[Veces obj]]&lt;=1,"0-1",Tabla1[[#This Row],[Veces obj]]&lt;=2,"1-2",Tabla1[[#This Row],[Veces obj]]&lt;=3,"2-3",TRUE,"&gt;3")</f>
        <v>0-1</v>
      </c>
      <c r="AM3038" s="60" t="str">
        <f>+_xlfn.IFS(MONTH(Tabla1[[#This Row],[MES]])&lt;=3,"Q1",MONTH(Tabla1[[#This Row],[MES]])&lt;=6,"Q2",MONTH(Tabla1[[#This Row],[MES]])&lt;=9,"Q3",TRUE,"Q4")</f>
        <v>Q1</v>
      </c>
      <c r="AN3038" s="15" t="str">
        <f>+IFERROR(VLOOKUP(Tabla1[[#This Row],[CUENTA]],CTAS[],2,0),"OTROS")</f>
        <v>OTROS</v>
      </c>
      <c r="AP3038" s="15" t="str">
        <f>+IFERROR(VLOOKUP(Tabla1[[#This Row],[EMPLEADO]],IS[],3,0),"OTROS")</f>
        <v>OTROS</v>
      </c>
      <c r="AQ3038" s="15" t="str">
        <f>+IFERROR(VLOOKUP(Tabla1[[#This Row],[EMPLEADO]],IS[[NÓMINA]:[INGENIERO]],2,0),"OTROS")</f>
        <v>OTROS</v>
      </c>
    </row>
    <row r="3039" spans="1:43" x14ac:dyDescent="0.25">
      <c r="A3039" t="s">
        <v>7477</v>
      </c>
      <c r="B3039">
        <v>1</v>
      </c>
      <c r="C3039" t="s">
        <v>9362</v>
      </c>
      <c r="D3039" t="s">
        <v>38</v>
      </c>
      <c r="E3039" t="s">
        <v>394</v>
      </c>
      <c r="F3039" t="s">
        <v>9363</v>
      </c>
      <c r="G3039" s="17" t="s">
        <v>1114</v>
      </c>
      <c r="H3039" t="s">
        <v>568</v>
      </c>
      <c r="I3039" t="s">
        <v>43</v>
      </c>
      <c r="J3039" t="s">
        <v>8</v>
      </c>
      <c r="K3039" t="s">
        <v>1115</v>
      </c>
      <c r="L3039" t="s">
        <v>1116</v>
      </c>
      <c r="M3039" t="s">
        <v>714</v>
      </c>
      <c r="N3039">
        <v>0</v>
      </c>
      <c r="O3039" t="s">
        <v>47</v>
      </c>
      <c r="P3039">
        <v>6</v>
      </c>
      <c r="Q3039" t="s">
        <v>207</v>
      </c>
      <c r="R3039" t="s">
        <v>63</v>
      </c>
      <c r="S3039" t="s">
        <v>64</v>
      </c>
      <c r="T3039" t="s">
        <v>51</v>
      </c>
      <c r="U3039" t="s">
        <v>209</v>
      </c>
      <c r="V3039">
        <v>0</v>
      </c>
      <c r="W3039" s="1">
        <v>0</v>
      </c>
      <c r="X3039">
        <v>1</v>
      </c>
      <c r="Y3039">
        <v>0.6</v>
      </c>
      <c r="Z3039">
        <v>5</v>
      </c>
      <c r="AA3039">
        <v>0.12</v>
      </c>
      <c r="AB3039" s="2">
        <v>0</v>
      </c>
      <c r="AC3039" s="1">
        <v>0</v>
      </c>
      <c r="AD3039" s="7">
        <v>43545</v>
      </c>
      <c r="AE3039" s="7">
        <v>43545</v>
      </c>
      <c r="AF3039">
        <v>0</v>
      </c>
      <c r="AG3039" t="s">
        <v>53</v>
      </c>
      <c r="AH3039" s="2">
        <v>0</v>
      </c>
      <c r="AI3039" s="1">
        <v>0</v>
      </c>
      <c r="AJ3039" s="1">
        <v>0</v>
      </c>
      <c r="AK3039" s="60" t="str">
        <f>+IF(Tabla1[[#This Row],[REQUEST_TY]]="SR MANTENIMIENTO CORRECTIVO", "EMERGENCIA", "OTROS")</f>
        <v>EMERGENCIA</v>
      </c>
      <c r="AL3039" s="6" t="str">
        <f>+_xlfn.IFS(Tabla1[[#This Row],[Veces obj]]&lt;=1,"0-1",Tabla1[[#This Row],[Veces obj]]&lt;=2,"1-2",Tabla1[[#This Row],[Veces obj]]&lt;=3,"2-3",TRUE,"&gt;3")</f>
        <v>0-1</v>
      </c>
      <c r="AM3039" s="60" t="str">
        <f>+_xlfn.IFS(MONTH(Tabla1[[#This Row],[MES]])&lt;=3,"Q1",MONTH(Tabla1[[#This Row],[MES]])&lt;=6,"Q2",MONTH(Tabla1[[#This Row],[MES]])&lt;=9,"Q3",TRUE,"Q4")</f>
        <v>Q1</v>
      </c>
      <c r="AN3039" s="15" t="str">
        <f>+IFERROR(VLOOKUP(Tabla1[[#This Row],[CUENTA]],CTAS[],2,0),"OTROS")</f>
        <v>OTROS</v>
      </c>
      <c r="AP3039" s="15" t="str">
        <f>+IFERROR(VLOOKUP(Tabla1[[#This Row],[EMPLEADO]],IS[],3,0),"OTROS")</f>
        <v>OTROS</v>
      </c>
      <c r="AQ3039" s="15" t="str">
        <f>+IFERROR(VLOOKUP(Tabla1[[#This Row],[EMPLEADO]],IS[[NÓMINA]:[INGENIERO]],2,0),"OTROS")</f>
        <v>OTROS</v>
      </c>
    </row>
    <row r="3040" spans="1:43" x14ac:dyDescent="0.25">
      <c r="A3040" t="s">
        <v>7477</v>
      </c>
      <c r="B3040">
        <v>1</v>
      </c>
      <c r="C3040" t="s">
        <v>9364</v>
      </c>
      <c r="D3040" t="s">
        <v>38</v>
      </c>
      <c r="E3040" t="s">
        <v>604</v>
      </c>
      <c r="F3040" t="s">
        <v>9365</v>
      </c>
      <c r="G3040" s="17" t="s">
        <v>9366</v>
      </c>
      <c r="H3040" t="s">
        <v>58</v>
      </c>
      <c r="I3040" t="s">
        <v>43</v>
      </c>
      <c r="J3040" t="s">
        <v>8</v>
      </c>
      <c r="K3040" t="s">
        <v>1541</v>
      </c>
      <c r="L3040" t="s">
        <v>1724</v>
      </c>
      <c r="M3040" t="s">
        <v>1725</v>
      </c>
      <c r="N3040">
        <v>0</v>
      </c>
      <c r="O3040" t="s">
        <v>47</v>
      </c>
      <c r="P3040">
        <v>148</v>
      </c>
      <c r="Q3040" t="s">
        <v>48</v>
      </c>
      <c r="R3040" t="s">
        <v>63</v>
      </c>
      <c r="S3040" t="s">
        <v>64</v>
      </c>
      <c r="T3040" t="s">
        <v>51</v>
      </c>
      <c r="U3040" t="s">
        <v>96</v>
      </c>
      <c r="V3040">
        <v>1.1000000000000001</v>
      </c>
      <c r="W3040" s="1">
        <v>1501.5000000000002</v>
      </c>
      <c r="X3040">
        <v>1</v>
      </c>
      <c r="Y3040">
        <v>2.27</v>
      </c>
      <c r="Z3040">
        <v>5</v>
      </c>
      <c r="AA3040">
        <v>0.45400000000000001</v>
      </c>
      <c r="AB3040" s="2">
        <v>0</v>
      </c>
      <c r="AC3040" s="1">
        <v>0</v>
      </c>
      <c r="AD3040" s="7">
        <v>43544</v>
      </c>
      <c r="AE3040" s="7">
        <v>43545</v>
      </c>
      <c r="AF3040">
        <v>1</v>
      </c>
      <c r="AG3040" t="s">
        <v>53</v>
      </c>
      <c r="AH3040" s="2">
        <v>0</v>
      </c>
      <c r="AI3040" s="1">
        <v>0</v>
      </c>
      <c r="AJ3040" s="1">
        <v>0</v>
      </c>
      <c r="AK3040" s="60" t="str">
        <f>+IF(Tabla1[[#This Row],[REQUEST_TY]]="SR MANTENIMIENTO CORRECTIVO", "EMERGENCIA", "OTROS")</f>
        <v>EMERGENCIA</v>
      </c>
      <c r="AL3040" s="6" t="str">
        <f>+_xlfn.IFS(Tabla1[[#This Row],[Veces obj]]&lt;=1,"0-1",Tabla1[[#This Row],[Veces obj]]&lt;=2,"1-2",Tabla1[[#This Row],[Veces obj]]&lt;=3,"2-3",TRUE,"&gt;3")</f>
        <v>0-1</v>
      </c>
      <c r="AM3040" s="60" t="str">
        <f>+_xlfn.IFS(MONTH(Tabla1[[#This Row],[MES]])&lt;=3,"Q1",MONTH(Tabla1[[#This Row],[MES]])&lt;=6,"Q2",MONTH(Tabla1[[#This Row],[MES]])&lt;=9,"Q3",TRUE,"Q4")</f>
        <v>Q1</v>
      </c>
      <c r="AN3040" s="15" t="str">
        <f>+IFERROR(VLOOKUP(Tabla1[[#This Row],[CUENTA]],CTAS[],2,0),"OTROS")</f>
        <v>OTROS</v>
      </c>
      <c r="AP3040" s="15" t="str">
        <f>+IFERROR(VLOOKUP(Tabla1[[#This Row],[EMPLEADO]],IS[],3,0),"OTROS")</f>
        <v>OTROS</v>
      </c>
      <c r="AQ3040" s="15" t="str">
        <f>+IFERROR(VLOOKUP(Tabla1[[#This Row],[EMPLEADO]],IS[[NÓMINA]:[INGENIERO]],2,0),"OTROS")</f>
        <v>OTROS</v>
      </c>
    </row>
    <row r="3041" spans="1:43" x14ac:dyDescent="0.25">
      <c r="A3041" t="s">
        <v>7477</v>
      </c>
      <c r="B3041">
        <v>1</v>
      </c>
      <c r="C3041" t="s">
        <v>9367</v>
      </c>
      <c r="D3041" t="s">
        <v>38</v>
      </c>
      <c r="E3041" t="s">
        <v>5944</v>
      </c>
      <c r="F3041" t="s">
        <v>9368</v>
      </c>
      <c r="G3041" s="17" t="s">
        <v>8558</v>
      </c>
      <c r="H3041" t="s">
        <v>58</v>
      </c>
      <c r="I3041" t="s">
        <v>43</v>
      </c>
      <c r="J3041" t="s">
        <v>8</v>
      </c>
      <c r="K3041" t="s">
        <v>785</v>
      </c>
      <c r="L3041" t="s">
        <v>8559</v>
      </c>
      <c r="M3041" t="s">
        <v>1725</v>
      </c>
      <c r="N3041">
        <v>0</v>
      </c>
      <c r="O3041" t="s">
        <v>47</v>
      </c>
      <c r="P3041">
        <v>5</v>
      </c>
      <c r="Q3041" t="s">
        <v>207</v>
      </c>
      <c r="R3041" t="s">
        <v>49</v>
      </c>
      <c r="S3041" t="s">
        <v>50</v>
      </c>
      <c r="T3041" t="s">
        <v>51</v>
      </c>
      <c r="U3041" t="s">
        <v>486</v>
      </c>
      <c r="V3041">
        <v>0</v>
      </c>
      <c r="W3041" s="1">
        <v>0</v>
      </c>
      <c r="X3041">
        <v>1</v>
      </c>
      <c r="Y3041">
        <v>1.1499999999999999</v>
      </c>
      <c r="Z3041">
        <v>5</v>
      </c>
      <c r="AA3041">
        <v>0.22999999999999998</v>
      </c>
      <c r="AB3041" s="2">
        <v>0</v>
      </c>
      <c r="AC3041" s="1">
        <v>0</v>
      </c>
      <c r="AD3041" s="7">
        <v>43550</v>
      </c>
      <c r="AE3041" s="7">
        <v>43550</v>
      </c>
      <c r="AF3041">
        <v>0</v>
      </c>
      <c r="AG3041" t="s">
        <v>53</v>
      </c>
      <c r="AH3041" s="2">
        <v>0</v>
      </c>
      <c r="AI3041" s="1">
        <v>0</v>
      </c>
      <c r="AJ3041" s="1">
        <v>0</v>
      </c>
      <c r="AK3041" s="60" t="str">
        <f>+IF(Tabla1[[#This Row],[REQUEST_TY]]="SR MANTENIMIENTO CORRECTIVO", "EMERGENCIA", "OTROS")</f>
        <v>EMERGENCIA</v>
      </c>
      <c r="AL3041" s="6" t="str">
        <f>+_xlfn.IFS(Tabla1[[#This Row],[Veces obj]]&lt;=1,"0-1",Tabla1[[#This Row],[Veces obj]]&lt;=2,"1-2",Tabla1[[#This Row],[Veces obj]]&lt;=3,"2-3",TRUE,"&gt;3")</f>
        <v>0-1</v>
      </c>
      <c r="AM3041" s="60" t="str">
        <f>+_xlfn.IFS(MONTH(Tabla1[[#This Row],[MES]])&lt;=3,"Q1",MONTH(Tabla1[[#This Row],[MES]])&lt;=6,"Q2",MONTH(Tabla1[[#This Row],[MES]])&lt;=9,"Q3",TRUE,"Q4")</f>
        <v>Q1</v>
      </c>
      <c r="AN3041" s="15" t="str">
        <f>+IFERROR(VLOOKUP(Tabla1[[#This Row],[CUENTA]],CTAS[],2,0),"OTROS")</f>
        <v>OTROS</v>
      </c>
      <c r="AP3041" s="15" t="str">
        <f>+IFERROR(VLOOKUP(Tabla1[[#This Row],[EMPLEADO]],IS[],3,0),"OTROS")</f>
        <v>OTROS</v>
      </c>
      <c r="AQ3041" s="15" t="str">
        <f>+IFERROR(VLOOKUP(Tabla1[[#This Row],[EMPLEADO]],IS[[NÓMINA]:[INGENIERO]],2,0),"OTROS")</f>
        <v>OTROS</v>
      </c>
    </row>
    <row r="3042" spans="1:43" x14ac:dyDescent="0.25">
      <c r="A3042" t="s">
        <v>7477</v>
      </c>
      <c r="B3042">
        <v>1</v>
      </c>
      <c r="C3042" t="s">
        <v>9369</v>
      </c>
      <c r="D3042" t="s">
        <v>38</v>
      </c>
      <c r="E3042" t="s">
        <v>217</v>
      </c>
      <c r="F3042" t="s">
        <v>9370</v>
      </c>
      <c r="G3042" s="17" t="s">
        <v>6191</v>
      </c>
      <c r="H3042" t="s">
        <v>213</v>
      </c>
      <c r="I3042" t="s">
        <v>43</v>
      </c>
      <c r="J3042" t="s">
        <v>8</v>
      </c>
      <c r="K3042" t="s">
        <v>59</v>
      </c>
      <c r="L3042" t="s">
        <v>2783</v>
      </c>
      <c r="M3042" t="s">
        <v>640</v>
      </c>
      <c r="N3042">
        <v>0</v>
      </c>
      <c r="O3042" t="s">
        <v>47</v>
      </c>
      <c r="P3042">
        <v>31</v>
      </c>
      <c r="Q3042" t="s">
        <v>82</v>
      </c>
      <c r="R3042" t="s">
        <v>223</v>
      </c>
      <c r="S3042" t="s">
        <v>139</v>
      </c>
      <c r="T3042" t="s">
        <v>51</v>
      </c>
      <c r="U3042" t="s">
        <v>140</v>
      </c>
      <c r="V3042">
        <v>1.1000000000000001</v>
      </c>
      <c r="W3042" s="1">
        <v>1730.3000000000004</v>
      </c>
      <c r="X3042">
        <v>1</v>
      </c>
      <c r="Y3042">
        <v>1.38</v>
      </c>
      <c r="Z3042">
        <v>4</v>
      </c>
      <c r="AA3042">
        <v>0.34499999999999997</v>
      </c>
      <c r="AB3042" s="2">
        <v>0</v>
      </c>
      <c r="AC3042" s="1">
        <v>0</v>
      </c>
      <c r="AD3042" s="7">
        <v>43544</v>
      </c>
      <c r="AE3042" s="7">
        <v>43544</v>
      </c>
      <c r="AF3042">
        <v>0</v>
      </c>
      <c r="AG3042" t="s">
        <v>53</v>
      </c>
      <c r="AH3042" s="2">
        <v>0</v>
      </c>
      <c r="AI3042" s="1">
        <v>0</v>
      </c>
      <c r="AJ3042" s="1">
        <v>0</v>
      </c>
      <c r="AK3042" s="60" t="str">
        <f>+IF(Tabla1[[#This Row],[REQUEST_TY]]="SR MANTENIMIENTO CORRECTIVO", "EMERGENCIA", "OTROS")</f>
        <v>EMERGENCIA</v>
      </c>
      <c r="AL3042" s="6" t="str">
        <f>+_xlfn.IFS(Tabla1[[#This Row],[Veces obj]]&lt;=1,"0-1",Tabla1[[#This Row],[Veces obj]]&lt;=2,"1-2",Tabla1[[#This Row],[Veces obj]]&lt;=3,"2-3",TRUE,"&gt;3")</f>
        <v>0-1</v>
      </c>
      <c r="AM3042" s="60" t="str">
        <f>+_xlfn.IFS(MONTH(Tabla1[[#This Row],[MES]])&lt;=3,"Q1",MONTH(Tabla1[[#This Row],[MES]])&lt;=6,"Q2",MONTH(Tabla1[[#This Row],[MES]])&lt;=9,"Q3",TRUE,"Q4")</f>
        <v>Q1</v>
      </c>
      <c r="AN3042" s="15" t="str">
        <f>+IFERROR(VLOOKUP(Tabla1[[#This Row],[CUENTA]],CTAS[],2,0),"OTROS")</f>
        <v>OTROS</v>
      </c>
      <c r="AP3042" s="15" t="str">
        <f>+IFERROR(VLOOKUP(Tabla1[[#This Row],[EMPLEADO]],IS[],3,0),"OTROS")</f>
        <v>OTROS</v>
      </c>
      <c r="AQ3042" s="15" t="str">
        <f>+IFERROR(VLOOKUP(Tabla1[[#This Row],[EMPLEADO]],IS[[NÓMINA]:[INGENIERO]],2,0),"OTROS")</f>
        <v>OTROS</v>
      </c>
    </row>
    <row r="3043" spans="1:43" x14ac:dyDescent="0.25">
      <c r="A3043" t="s">
        <v>7477</v>
      </c>
      <c r="B3043">
        <v>1</v>
      </c>
      <c r="C3043" t="s">
        <v>9371</v>
      </c>
      <c r="D3043" t="s">
        <v>38</v>
      </c>
      <c r="E3043" t="s">
        <v>133</v>
      </c>
      <c r="F3043" t="s">
        <v>9372</v>
      </c>
      <c r="G3043" s="17" t="s">
        <v>4297</v>
      </c>
      <c r="H3043" t="s">
        <v>915</v>
      </c>
      <c r="I3043" t="s">
        <v>43</v>
      </c>
      <c r="J3043" t="s">
        <v>8</v>
      </c>
      <c r="K3043" t="s">
        <v>59</v>
      </c>
      <c r="L3043" t="s">
        <v>916</v>
      </c>
      <c r="M3043" t="s">
        <v>316</v>
      </c>
      <c r="N3043">
        <v>0</v>
      </c>
      <c r="O3043" t="s">
        <v>47</v>
      </c>
      <c r="P3043">
        <v>31</v>
      </c>
      <c r="Q3043" t="s">
        <v>82</v>
      </c>
      <c r="R3043" t="s">
        <v>138</v>
      </c>
      <c r="S3043" t="s">
        <v>139</v>
      </c>
      <c r="T3043" t="s">
        <v>51</v>
      </c>
      <c r="U3043" t="s">
        <v>140</v>
      </c>
      <c r="V3043">
        <v>1.1000000000000001</v>
      </c>
      <c r="W3043" s="1">
        <v>1730.3000000000004</v>
      </c>
      <c r="X3043">
        <v>1</v>
      </c>
      <c r="Y3043">
        <v>2.93</v>
      </c>
      <c r="Z3043">
        <v>4</v>
      </c>
      <c r="AA3043">
        <v>0.73250000000000004</v>
      </c>
      <c r="AB3043" s="2">
        <v>0</v>
      </c>
      <c r="AC3043" s="1">
        <v>0</v>
      </c>
      <c r="AD3043" s="7">
        <v>43549</v>
      </c>
      <c r="AE3043" s="7">
        <v>43549</v>
      </c>
      <c r="AF3043">
        <v>0</v>
      </c>
      <c r="AG3043" t="s">
        <v>53</v>
      </c>
      <c r="AH3043" s="2">
        <v>0</v>
      </c>
      <c r="AI3043" s="1">
        <v>0</v>
      </c>
      <c r="AJ3043" s="1">
        <v>0</v>
      </c>
      <c r="AK3043" s="60" t="str">
        <f>+IF(Tabla1[[#This Row],[REQUEST_TY]]="SR MANTENIMIENTO CORRECTIVO", "EMERGENCIA", "OTROS")</f>
        <v>EMERGENCIA</v>
      </c>
      <c r="AL3043" s="6" t="str">
        <f>+_xlfn.IFS(Tabla1[[#This Row],[Veces obj]]&lt;=1,"0-1",Tabla1[[#This Row],[Veces obj]]&lt;=2,"1-2",Tabla1[[#This Row],[Veces obj]]&lt;=3,"2-3",TRUE,"&gt;3")</f>
        <v>0-1</v>
      </c>
      <c r="AM3043" s="60" t="str">
        <f>+_xlfn.IFS(MONTH(Tabla1[[#This Row],[MES]])&lt;=3,"Q1",MONTH(Tabla1[[#This Row],[MES]])&lt;=6,"Q2",MONTH(Tabla1[[#This Row],[MES]])&lt;=9,"Q3",TRUE,"Q4")</f>
        <v>Q1</v>
      </c>
      <c r="AN3043" s="15" t="str">
        <f>+IFERROR(VLOOKUP(Tabla1[[#This Row],[CUENTA]],CTAS[],2,0),"OTROS")</f>
        <v>OTROS</v>
      </c>
      <c r="AP3043" s="15" t="str">
        <f>+IFERROR(VLOOKUP(Tabla1[[#This Row],[EMPLEADO]],IS[],3,0),"OTROS")</f>
        <v>OTROS</v>
      </c>
      <c r="AQ3043" s="15" t="str">
        <f>+IFERROR(VLOOKUP(Tabla1[[#This Row],[EMPLEADO]],IS[[NÓMINA]:[INGENIERO]],2,0),"OTROS")</f>
        <v>OTROS</v>
      </c>
    </row>
    <row r="3044" spans="1:43" x14ac:dyDescent="0.25">
      <c r="A3044" t="s">
        <v>7477</v>
      </c>
      <c r="B3044">
        <v>1</v>
      </c>
      <c r="C3044" t="s">
        <v>9373</v>
      </c>
      <c r="D3044" t="s">
        <v>38</v>
      </c>
      <c r="E3044" t="s">
        <v>76</v>
      </c>
      <c r="F3044" t="s">
        <v>9372</v>
      </c>
      <c r="G3044" s="17" t="s">
        <v>499</v>
      </c>
      <c r="H3044" t="s">
        <v>471</v>
      </c>
      <c r="I3044" t="s">
        <v>43</v>
      </c>
      <c r="J3044" t="s">
        <v>8</v>
      </c>
      <c r="K3044" t="s">
        <v>102</v>
      </c>
      <c r="L3044" t="s">
        <v>500</v>
      </c>
      <c r="M3044" t="s">
        <v>310</v>
      </c>
      <c r="N3044">
        <v>0</v>
      </c>
      <c r="O3044" t="s">
        <v>47</v>
      </c>
      <c r="P3044">
        <v>34</v>
      </c>
      <c r="Q3044" t="s">
        <v>82</v>
      </c>
      <c r="R3044" t="s">
        <v>63</v>
      </c>
      <c r="S3044" t="s">
        <v>64</v>
      </c>
      <c r="T3044" t="s">
        <v>51</v>
      </c>
      <c r="U3044" t="s">
        <v>83</v>
      </c>
      <c r="V3044">
        <v>1.05</v>
      </c>
      <c r="W3044" s="1">
        <v>1433.25</v>
      </c>
      <c r="X3044">
        <v>1</v>
      </c>
      <c r="Y3044">
        <v>0.76</v>
      </c>
      <c r="Z3044">
        <v>5</v>
      </c>
      <c r="AA3044">
        <v>0.152</v>
      </c>
      <c r="AB3044" s="2">
        <v>0</v>
      </c>
      <c r="AC3044" s="1">
        <v>0</v>
      </c>
      <c r="AD3044" s="7">
        <v>43544</v>
      </c>
      <c r="AE3044" s="7">
        <v>43544</v>
      </c>
      <c r="AF3044">
        <v>0</v>
      </c>
      <c r="AG3044" t="s">
        <v>53</v>
      </c>
      <c r="AH3044" s="2">
        <v>0</v>
      </c>
      <c r="AI3044" s="1">
        <v>0</v>
      </c>
      <c r="AJ3044" s="1">
        <v>0</v>
      </c>
      <c r="AK3044" s="60" t="str">
        <f>+IF(Tabla1[[#This Row],[REQUEST_TY]]="SR MANTENIMIENTO CORRECTIVO", "EMERGENCIA", "OTROS")</f>
        <v>EMERGENCIA</v>
      </c>
      <c r="AL3044" s="6" t="str">
        <f>+_xlfn.IFS(Tabla1[[#This Row],[Veces obj]]&lt;=1,"0-1",Tabla1[[#This Row],[Veces obj]]&lt;=2,"1-2",Tabla1[[#This Row],[Veces obj]]&lt;=3,"2-3",TRUE,"&gt;3")</f>
        <v>0-1</v>
      </c>
      <c r="AM3044" s="60" t="str">
        <f>+_xlfn.IFS(MONTH(Tabla1[[#This Row],[MES]])&lt;=3,"Q1",MONTH(Tabla1[[#This Row],[MES]])&lt;=6,"Q2",MONTH(Tabla1[[#This Row],[MES]])&lt;=9,"Q3",TRUE,"Q4")</f>
        <v>Q1</v>
      </c>
      <c r="AN3044" s="15" t="str">
        <f>+IFERROR(VLOOKUP(Tabla1[[#This Row],[CUENTA]],CTAS[],2,0),"OTROS")</f>
        <v>OTROS</v>
      </c>
      <c r="AP3044" s="15" t="str">
        <f>+IFERROR(VLOOKUP(Tabla1[[#This Row],[EMPLEADO]],IS[],3,0),"OTROS")</f>
        <v>OTROS</v>
      </c>
      <c r="AQ3044" s="15" t="str">
        <f>+IFERROR(VLOOKUP(Tabla1[[#This Row],[EMPLEADO]],IS[[NÓMINA]:[INGENIERO]],2,0),"OTROS")</f>
        <v>OTROS</v>
      </c>
    </row>
    <row r="3045" spans="1:43" x14ac:dyDescent="0.25">
      <c r="A3045" t="s">
        <v>7477</v>
      </c>
      <c r="B3045">
        <v>1</v>
      </c>
      <c r="C3045" t="s">
        <v>9374</v>
      </c>
      <c r="D3045" t="s">
        <v>38</v>
      </c>
      <c r="E3045" t="s">
        <v>113</v>
      </c>
      <c r="F3045" t="s">
        <v>9375</v>
      </c>
      <c r="G3045" s="17" t="s">
        <v>9376</v>
      </c>
      <c r="H3045" t="s">
        <v>574</v>
      </c>
      <c r="I3045" t="s">
        <v>43</v>
      </c>
      <c r="J3045" t="s">
        <v>8</v>
      </c>
      <c r="K3045" t="s">
        <v>125</v>
      </c>
      <c r="L3045" t="s">
        <v>9377</v>
      </c>
      <c r="M3045" t="s">
        <v>1198</v>
      </c>
      <c r="N3045">
        <v>0</v>
      </c>
      <c r="O3045" t="s">
        <v>47</v>
      </c>
      <c r="P3045">
        <v>943</v>
      </c>
      <c r="Q3045" t="s">
        <v>48</v>
      </c>
      <c r="R3045" t="s">
        <v>49</v>
      </c>
      <c r="S3045" t="s">
        <v>50</v>
      </c>
      <c r="T3045" t="s">
        <v>51</v>
      </c>
      <c r="U3045" t="s">
        <v>52</v>
      </c>
      <c r="V3045">
        <v>1.05</v>
      </c>
      <c r="W3045" s="1">
        <v>750.75000000000011</v>
      </c>
      <c r="X3045">
        <v>1</v>
      </c>
      <c r="Y3045">
        <v>2.62</v>
      </c>
      <c r="Z3045">
        <v>5</v>
      </c>
      <c r="AA3045">
        <v>0.52400000000000002</v>
      </c>
      <c r="AB3045" s="2">
        <v>0</v>
      </c>
      <c r="AC3045" s="1">
        <v>0</v>
      </c>
      <c r="AD3045" s="7">
        <v>43546</v>
      </c>
      <c r="AE3045" s="7">
        <v>43546</v>
      </c>
      <c r="AF3045">
        <v>0</v>
      </c>
      <c r="AG3045" t="s">
        <v>53</v>
      </c>
      <c r="AH3045" s="2">
        <v>0</v>
      </c>
      <c r="AI3045" s="1">
        <v>0</v>
      </c>
      <c r="AJ3045" s="1">
        <v>0</v>
      </c>
      <c r="AK3045" s="60" t="str">
        <f>+IF(Tabla1[[#This Row],[REQUEST_TY]]="SR MANTENIMIENTO CORRECTIVO", "EMERGENCIA", "OTROS")</f>
        <v>EMERGENCIA</v>
      </c>
      <c r="AL3045" s="6" t="str">
        <f>+_xlfn.IFS(Tabla1[[#This Row],[Veces obj]]&lt;=1,"0-1",Tabla1[[#This Row],[Veces obj]]&lt;=2,"1-2",Tabla1[[#This Row],[Veces obj]]&lt;=3,"2-3",TRUE,"&gt;3")</f>
        <v>0-1</v>
      </c>
      <c r="AM3045" s="60" t="str">
        <f>+_xlfn.IFS(MONTH(Tabla1[[#This Row],[MES]])&lt;=3,"Q1",MONTH(Tabla1[[#This Row],[MES]])&lt;=6,"Q2",MONTH(Tabla1[[#This Row],[MES]])&lt;=9,"Q3",TRUE,"Q4")</f>
        <v>Q1</v>
      </c>
      <c r="AN3045" s="15" t="str">
        <f>+IFERROR(VLOOKUP(Tabla1[[#This Row],[CUENTA]],CTAS[],2,0),"OTROS")</f>
        <v>OTROS</v>
      </c>
      <c r="AP3045" s="15" t="str">
        <f>+IFERROR(VLOOKUP(Tabla1[[#This Row],[EMPLEADO]],IS[],3,0),"OTROS")</f>
        <v>OTROS</v>
      </c>
      <c r="AQ3045" s="15" t="str">
        <f>+IFERROR(VLOOKUP(Tabla1[[#This Row],[EMPLEADO]],IS[[NÓMINA]:[INGENIERO]],2,0),"OTROS")</f>
        <v>OTROS</v>
      </c>
    </row>
    <row r="3046" spans="1:43" x14ac:dyDescent="0.25">
      <c r="A3046" t="s">
        <v>7477</v>
      </c>
      <c r="B3046">
        <v>1</v>
      </c>
      <c r="C3046" t="s">
        <v>9378</v>
      </c>
      <c r="D3046" t="s">
        <v>38</v>
      </c>
      <c r="E3046" t="s">
        <v>190</v>
      </c>
      <c r="F3046" t="s">
        <v>9379</v>
      </c>
      <c r="G3046" s="17" t="s">
        <v>192</v>
      </c>
      <c r="H3046" t="s">
        <v>150</v>
      </c>
      <c r="I3046" t="s">
        <v>43</v>
      </c>
      <c r="J3046" t="s">
        <v>8</v>
      </c>
      <c r="K3046" t="s">
        <v>151</v>
      </c>
      <c r="L3046" t="s">
        <v>193</v>
      </c>
      <c r="M3046" t="s">
        <v>73</v>
      </c>
      <c r="N3046">
        <v>0</v>
      </c>
      <c r="O3046" t="s">
        <v>47</v>
      </c>
      <c r="P3046">
        <v>30</v>
      </c>
      <c r="Q3046" t="s">
        <v>62</v>
      </c>
      <c r="R3046" t="s">
        <v>63</v>
      </c>
      <c r="S3046" t="s">
        <v>64</v>
      </c>
      <c r="T3046" t="s">
        <v>51</v>
      </c>
      <c r="U3046" t="s">
        <v>65</v>
      </c>
      <c r="V3046">
        <v>0.8</v>
      </c>
      <c r="W3046" s="1">
        <v>1092</v>
      </c>
      <c r="X3046">
        <v>1</v>
      </c>
      <c r="Y3046">
        <v>1.1100000000000001</v>
      </c>
      <c r="Z3046">
        <v>5</v>
      </c>
      <c r="AA3046">
        <v>0.22200000000000003</v>
      </c>
      <c r="AB3046" s="2">
        <v>0</v>
      </c>
      <c r="AC3046" s="1">
        <v>0</v>
      </c>
      <c r="AD3046" s="7">
        <v>43544</v>
      </c>
      <c r="AE3046" s="7">
        <v>43545</v>
      </c>
      <c r="AF3046">
        <v>1</v>
      </c>
      <c r="AG3046" t="s">
        <v>53</v>
      </c>
      <c r="AH3046" s="2">
        <v>0</v>
      </c>
      <c r="AI3046" s="1">
        <v>0</v>
      </c>
      <c r="AJ3046" s="1">
        <v>0</v>
      </c>
      <c r="AK3046" s="60" t="str">
        <f>+IF(Tabla1[[#This Row],[REQUEST_TY]]="SR MANTENIMIENTO CORRECTIVO", "EMERGENCIA", "OTROS")</f>
        <v>EMERGENCIA</v>
      </c>
      <c r="AL3046" s="6" t="str">
        <f>+_xlfn.IFS(Tabla1[[#This Row],[Veces obj]]&lt;=1,"0-1",Tabla1[[#This Row],[Veces obj]]&lt;=2,"1-2",Tabla1[[#This Row],[Veces obj]]&lt;=3,"2-3",TRUE,"&gt;3")</f>
        <v>0-1</v>
      </c>
      <c r="AM3046" s="60" t="str">
        <f>+_xlfn.IFS(MONTH(Tabla1[[#This Row],[MES]])&lt;=3,"Q1",MONTH(Tabla1[[#This Row],[MES]])&lt;=6,"Q2",MONTH(Tabla1[[#This Row],[MES]])&lt;=9,"Q3",TRUE,"Q4")</f>
        <v>Q1</v>
      </c>
      <c r="AN3046" s="15" t="str">
        <f>+IFERROR(VLOOKUP(Tabla1[[#This Row],[CUENTA]],CTAS[],2,0),"OTROS")</f>
        <v>HONEYWELL</v>
      </c>
      <c r="AP3046" s="15" t="str">
        <f>+IFERROR(VLOOKUP(Tabla1[[#This Row],[EMPLEADO]],IS[],3,0),"OTROS")</f>
        <v>JUAREZ</v>
      </c>
      <c r="AQ3046" s="15" t="str">
        <f>+IFERROR(VLOOKUP(Tabla1[[#This Row],[EMPLEADO]],IS[[NÓMINA]:[INGENIERO]],2,0),"OTROS")</f>
        <v>CARLOS MONTOYA</v>
      </c>
    </row>
    <row r="3047" spans="1:43" x14ac:dyDescent="0.25">
      <c r="A3047" t="s">
        <v>7477</v>
      </c>
      <c r="B3047">
        <v>1</v>
      </c>
      <c r="C3047" t="s">
        <v>9380</v>
      </c>
      <c r="D3047" t="s">
        <v>38</v>
      </c>
      <c r="E3047" t="s">
        <v>133</v>
      </c>
      <c r="F3047" t="s">
        <v>9381</v>
      </c>
      <c r="G3047" s="17" t="s">
        <v>663</v>
      </c>
      <c r="H3047" t="s">
        <v>136</v>
      </c>
      <c r="I3047" t="s">
        <v>43</v>
      </c>
      <c r="J3047" t="s">
        <v>8</v>
      </c>
      <c r="K3047" t="s">
        <v>59</v>
      </c>
      <c r="L3047" t="s">
        <v>221</v>
      </c>
      <c r="M3047" t="s">
        <v>222</v>
      </c>
      <c r="N3047">
        <v>0</v>
      </c>
      <c r="O3047" t="s">
        <v>47</v>
      </c>
      <c r="P3047">
        <v>28</v>
      </c>
      <c r="Q3047" t="s">
        <v>62</v>
      </c>
      <c r="R3047" t="s">
        <v>138</v>
      </c>
      <c r="S3047" t="s">
        <v>139</v>
      </c>
      <c r="T3047" t="s">
        <v>51</v>
      </c>
      <c r="U3047" t="s">
        <v>262</v>
      </c>
      <c r="V3047">
        <v>1.05</v>
      </c>
      <c r="W3047" s="1">
        <v>1651.6500000000003</v>
      </c>
      <c r="X3047">
        <v>1</v>
      </c>
      <c r="Y3047">
        <v>0.74</v>
      </c>
      <c r="Z3047">
        <v>4</v>
      </c>
      <c r="AA3047">
        <v>0.185</v>
      </c>
      <c r="AB3047" s="2">
        <v>0</v>
      </c>
      <c r="AC3047" s="1">
        <v>0</v>
      </c>
      <c r="AD3047" s="7">
        <v>43550</v>
      </c>
      <c r="AE3047" s="7">
        <v>43550</v>
      </c>
      <c r="AF3047">
        <v>0</v>
      </c>
      <c r="AG3047" t="s">
        <v>53</v>
      </c>
      <c r="AH3047" s="2">
        <v>0</v>
      </c>
      <c r="AI3047" s="1">
        <v>0</v>
      </c>
      <c r="AJ3047" s="1">
        <v>0</v>
      </c>
      <c r="AK3047" s="60" t="str">
        <f>+IF(Tabla1[[#This Row],[REQUEST_TY]]="SR MANTENIMIENTO CORRECTIVO", "EMERGENCIA", "OTROS")</f>
        <v>EMERGENCIA</v>
      </c>
      <c r="AL3047" s="6" t="str">
        <f>+_xlfn.IFS(Tabla1[[#This Row],[Veces obj]]&lt;=1,"0-1",Tabla1[[#This Row],[Veces obj]]&lt;=2,"1-2",Tabla1[[#This Row],[Veces obj]]&lt;=3,"2-3",TRUE,"&gt;3")</f>
        <v>0-1</v>
      </c>
      <c r="AM3047" s="60" t="str">
        <f>+_xlfn.IFS(MONTH(Tabla1[[#This Row],[MES]])&lt;=3,"Q1",MONTH(Tabla1[[#This Row],[MES]])&lt;=6,"Q2",MONTH(Tabla1[[#This Row],[MES]])&lt;=9,"Q3",TRUE,"Q4")</f>
        <v>Q1</v>
      </c>
      <c r="AN3047" s="15" t="str">
        <f>+IFERROR(VLOOKUP(Tabla1[[#This Row],[CUENTA]],CTAS[],2,0),"OTROS")</f>
        <v>OTROS</v>
      </c>
      <c r="AP3047" s="15" t="str">
        <f>+IFERROR(VLOOKUP(Tabla1[[#This Row],[EMPLEADO]],IS[],3,0),"OTROS")</f>
        <v>OTROS</v>
      </c>
      <c r="AQ3047" s="15" t="str">
        <f>+IFERROR(VLOOKUP(Tabla1[[#This Row],[EMPLEADO]],IS[[NÓMINA]:[INGENIERO]],2,0),"OTROS")</f>
        <v>OTROS</v>
      </c>
    </row>
    <row r="3048" spans="1:43" x14ac:dyDescent="0.25">
      <c r="A3048" t="s">
        <v>7477</v>
      </c>
      <c r="B3048">
        <v>1</v>
      </c>
      <c r="C3048" t="s">
        <v>9382</v>
      </c>
      <c r="D3048" t="s">
        <v>38</v>
      </c>
      <c r="E3048" t="s">
        <v>725</v>
      </c>
      <c r="F3048" t="s">
        <v>9383</v>
      </c>
      <c r="G3048" s="17" t="s">
        <v>1700</v>
      </c>
      <c r="H3048" t="s">
        <v>691</v>
      </c>
      <c r="I3048" t="s">
        <v>43</v>
      </c>
      <c r="J3048" t="s">
        <v>8</v>
      </c>
      <c r="K3048" t="s">
        <v>102</v>
      </c>
      <c r="L3048" t="s">
        <v>1142</v>
      </c>
      <c r="M3048" t="s">
        <v>640</v>
      </c>
      <c r="N3048">
        <v>0</v>
      </c>
      <c r="O3048" t="s">
        <v>47</v>
      </c>
      <c r="P3048">
        <v>4</v>
      </c>
      <c r="Q3048" t="s">
        <v>207</v>
      </c>
      <c r="R3048" t="s">
        <v>223</v>
      </c>
      <c r="S3048" t="s">
        <v>139</v>
      </c>
      <c r="T3048" t="s">
        <v>51</v>
      </c>
      <c r="U3048" t="s">
        <v>879</v>
      </c>
      <c r="V3048">
        <v>0.6</v>
      </c>
      <c r="W3048" s="1">
        <v>943.80000000000007</v>
      </c>
      <c r="X3048">
        <v>1</v>
      </c>
      <c r="Y3048">
        <v>1.85</v>
      </c>
      <c r="Z3048">
        <v>4</v>
      </c>
      <c r="AA3048">
        <v>0.46250000000000002</v>
      </c>
      <c r="AB3048" s="2">
        <v>0</v>
      </c>
      <c r="AC3048" s="1">
        <v>0</v>
      </c>
      <c r="AD3048" s="7">
        <v>43544</v>
      </c>
      <c r="AE3048" s="7">
        <v>43545</v>
      </c>
      <c r="AF3048">
        <v>1</v>
      </c>
      <c r="AG3048" t="s">
        <v>53</v>
      </c>
      <c r="AH3048" s="2">
        <v>0</v>
      </c>
      <c r="AI3048" s="1">
        <v>0</v>
      </c>
      <c r="AJ3048" s="1">
        <v>0</v>
      </c>
      <c r="AK3048" s="60" t="str">
        <f>+IF(Tabla1[[#This Row],[REQUEST_TY]]="SR MANTENIMIENTO CORRECTIVO", "EMERGENCIA", "OTROS")</f>
        <v>EMERGENCIA</v>
      </c>
      <c r="AL3048" s="6" t="str">
        <f>+_xlfn.IFS(Tabla1[[#This Row],[Veces obj]]&lt;=1,"0-1",Tabla1[[#This Row],[Veces obj]]&lt;=2,"1-2",Tabla1[[#This Row],[Veces obj]]&lt;=3,"2-3",TRUE,"&gt;3")</f>
        <v>0-1</v>
      </c>
      <c r="AM3048" s="60" t="str">
        <f>+_xlfn.IFS(MONTH(Tabla1[[#This Row],[MES]])&lt;=3,"Q1",MONTH(Tabla1[[#This Row],[MES]])&lt;=6,"Q2",MONTH(Tabla1[[#This Row],[MES]])&lt;=9,"Q3",TRUE,"Q4")</f>
        <v>Q1</v>
      </c>
      <c r="AN3048" s="15" t="str">
        <f>+IFERROR(VLOOKUP(Tabla1[[#This Row],[CUENTA]],CTAS[],2,0),"OTROS")</f>
        <v>OTROS</v>
      </c>
      <c r="AP3048" s="15" t="str">
        <f>+IFERROR(VLOOKUP(Tabla1[[#This Row],[EMPLEADO]],IS[],3,0),"OTROS")</f>
        <v>OTROS</v>
      </c>
      <c r="AQ3048" s="15" t="str">
        <f>+IFERROR(VLOOKUP(Tabla1[[#This Row],[EMPLEADO]],IS[[NÓMINA]:[INGENIERO]],2,0),"OTROS")</f>
        <v>OTROS</v>
      </c>
    </row>
    <row r="3049" spans="1:43" x14ac:dyDescent="0.25">
      <c r="A3049" t="s">
        <v>7477</v>
      </c>
      <c r="B3049">
        <v>1</v>
      </c>
      <c r="C3049" t="s">
        <v>9384</v>
      </c>
      <c r="D3049" t="s">
        <v>38</v>
      </c>
      <c r="E3049" t="s">
        <v>725</v>
      </c>
      <c r="F3049" t="s">
        <v>9385</v>
      </c>
      <c r="G3049" s="17" t="s">
        <v>9386</v>
      </c>
      <c r="H3049" t="s">
        <v>213</v>
      </c>
      <c r="I3049" t="s">
        <v>43</v>
      </c>
      <c r="J3049" t="s">
        <v>8</v>
      </c>
      <c r="K3049" t="s">
        <v>59</v>
      </c>
      <c r="L3049" t="s">
        <v>214</v>
      </c>
      <c r="M3049" t="s">
        <v>640</v>
      </c>
      <c r="N3049">
        <v>0</v>
      </c>
      <c r="O3049" t="s">
        <v>47</v>
      </c>
      <c r="P3049">
        <v>104</v>
      </c>
      <c r="Q3049" t="s">
        <v>48</v>
      </c>
      <c r="R3049" t="s">
        <v>223</v>
      </c>
      <c r="S3049" t="s">
        <v>139</v>
      </c>
      <c r="T3049" t="s">
        <v>51</v>
      </c>
      <c r="U3049" t="s">
        <v>353</v>
      </c>
      <c r="V3049">
        <v>1.1499999999999999</v>
      </c>
      <c r="W3049" s="1">
        <v>1808.95</v>
      </c>
      <c r="X3049">
        <v>1</v>
      </c>
      <c r="Y3049">
        <v>0.7</v>
      </c>
      <c r="Z3049">
        <v>4</v>
      </c>
      <c r="AA3049">
        <v>0.17499999999999999</v>
      </c>
      <c r="AB3049" s="2">
        <v>0</v>
      </c>
      <c r="AC3049" s="1">
        <v>0</v>
      </c>
      <c r="AD3049" s="7">
        <v>43545</v>
      </c>
      <c r="AE3049" s="7">
        <v>43545</v>
      </c>
      <c r="AF3049">
        <v>0</v>
      </c>
      <c r="AG3049" t="s">
        <v>53</v>
      </c>
      <c r="AH3049" s="2">
        <v>0</v>
      </c>
      <c r="AI3049" s="1">
        <v>0</v>
      </c>
      <c r="AJ3049" s="1">
        <v>0</v>
      </c>
      <c r="AK3049" s="60" t="str">
        <f>+IF(Tabla1[[#This Row],[REQUEST_TY]]="SR MANTENIMIENTO CORRECTIVO", "EMERGENCIA", "OTROS")</f>
        <v>EMERGENCIA</v>
      </c>
      <c r="AL3049" s="6" t="str">
        <f>+_xlfn.IFS(Tabla1[[#This Row],[Veces obj]]&lt;=1,"0-1",Tabla1[[#This Row],[Veces obj]]&lt;=2,"1-2",Tabla1[[#This Row],[Veces obj]]&lt;=3,"2-3",TRUE,"&gt;3")</f>
        <v>0-1</v>
      </c>
      <c r="AM3049" s="60" t="str">
        <f>+_xlfn.IFS(MONTH(Tabla1[[#This Row],[MES]])&lt;=3,"Q1",MONTH(Tabla1[[#This Row],[MES]])&lt;=6,"Q2",MONTH(Tabla1[[#This Row],[MES]])&lt;=9,"Q3",TRUE,"Q4")</f>
        <v>Q1</v>
      </c>
      <c r="AN3049" s="15" t="str">
        <f>+IFERROR(VLOOKUP(Tabla1[[#This Row],[CUENTA]],CTAS[],2,0),"OTROS")</f>
        <v>OTROS</v>
      </c>
      <c r="AP3049" s="15" t="str">
        <f>+IFERROR(VLOOKUP(Tabla1[[#This Row],[EMPLEADO]],IS[],3,0),"OTROS")</f>
        <v>OTROS</v>
      </c>
      <c r="AQ3049" s="15" t="str">
        <f>+IFERROR(VLOOKUP(Tabla1[[#This Row],[EMPLEADO]],IS[[NÓMINA]:[INGENIERO]],2,0),"OTROS")</f>
        <v>OTROS</v>
      </c>
    </row>
    <row r="3050" spans="1:43" x14ac:dyDescent="0.25">
      <c r="A3050" t="s">
        <v>7477</v>
      </c>
      <c r="B3050">
        <v>1</v>
      </c>
      <c r="C3050" t="s">
        <v>9387</v>
      </c>
      <c r="D3050" t="s">
        <v>38</v>
      </c>
      <c r="E3050" t="s">
        <v>4278</v>
      </c>
      <c r="F3050" t="s">
        <v>9388</v>
      </c>
      <c r="G3050" s="17" t="s">
        <v>9057</v>
      </c>
      <c r="H3050" t="s">
        <v>784</v>
      </c>
      <c r="I3050" t="s">
        <v>43</v>
      </c>
      <c r="J3050" t="s">
        <v>8</v>
      </c>
      <c r="K3050" t="s">
        <v>1541</v>
      </c>
      <c r="L3050" t="s">
        <v>1542</v>
      </c>
      <c r="M3050" t="s">
        <v>787</v>
      </c>
      <c r="N3050">
        <v>0</v>
      </c>
      <c r="O3050" t="s">
        <v>47</v>
      </c>
      <c r="P3050">
        <v>5</v>
      </c>
      <c r="Q3050" t="s">
        <v>207</v>
      </c>
      <c r="R3050" t="s">
        <v>95</v>
      </c>
      <c r="S3050" t="s">
        <v>64</v>
      </c>
      <c r="T3050" t="s">
        <v>51</v>
      </c>
      <c r="U3050" t="s">
        <v>209</v>
      </c>
      <c r="V3050">
        <v>0</v>
      </c>
      <c r="W3050" s="1">
        <v>0</v>
      </c>
      <c r="X3050">
        <v>1</v>
      </c>
      <c r="Y3050">
        <v>1.5</v>
      </c>
      <c r="Z3050">
        <v>5</v>
      </c>
      <c r="AA3050">
        <v>0.3</v>
      </c>
      <c r="AB3050" s="2">
        <v>0</v>
      </c>
      <c r="AC3050" s="1">
        <v>0</v>
      </c>
      <c r="AD3050" s="7">
        <v>43546</v>
      </c>
      <c r="AE3050" s="7">
        <v>43546</v>
      </c>
      <c r="AF3050">
        <v>0</v>
      </c>
      <c r="AG3050" t="s">
        <v>53</v>
      </c>
      <c r="AH3050" s="2">
        <v>0</v>
      </c>
      <c r="AI3050" s="1">
        <v>0</v>
      </c>
      <c r="AJ3050" s="1">
        <v>0</v>
      </c>
      <c r="AK3050" s="60" t="str">
        <f>+IF(Tabla1[[#This Row],[REQUEST_TY]]="SR MANTENIMIENTO CORRECTIVO", "EMERGENCIA", "OTROS")</f>
        <v>EMERGENCIA</v>
      </c>
      <c r="AL3050" s="6" t="str">
        <f>+_xlfn.IFS(Tabla1[[#This Row],[Veces obj]]&lt;=1,"0-1",Tabla1[[#This Row],[Veces obj]]&lt;=2,"1-2",Tabla1[[#This Row],[Veces obj]]&lt;=3,"2-3",TRUE,"&gt;3")</f>
        <v>0-1</v>
      </c>
      <c r="AM3050" s="60" t="str">
        <f>+_xlfn.IFS(MONTH(Tabla1[[#This Row],[MES]])&lt;=3,"Q1",MONTH(Tabla1[[#This Row],[MES]])&lt;=6,"Q2",MONTH(Tabla1[[#This Row],[MES]])&lt;=9,"Q3",TRUE,"Q4")</f>
        <v>Q1</v>
      </c>
      <c r="AN3050" s="15" t="str">
        <f>+IFERROR(VLOOKUP(Tabla1[[#This Row],[CUENTA]],CTAS[],2,0),"OTROS")</f>
        <v>OTROS</v>
      </c>
      <c r="AP3050" s="15" t="str">
        <f>+IFERROR(VLOOKUP(Tabla1[[#This Row],[EMPLEADO]],IS[],3,0),"OTROS")</f>
        <v>OTROS</v>
      </c>
      <c r="AQ3050" s="15" t="str">
        <f>+IFERROR(VLOOKUP(Tabla1[[#This Row],[EMPLEADO]],IS[[NÓMINA]:[INGENIERO]],2,0),"OTROS")</f>
        <v>OTROS</v>
      </c>
    </row>
    <row r="3051" spans="1:43" x14ac:dyDescent="0.25">
      <c r="A3051" t="s">
        <v>7477</v>
      </c>
      <c r="B3051">
        <v>1</v>
      </c>
      <c r="C3051" t="s">
        <v>9389</v>
      </c>
      <c r="D3051" t="s">
        <v>38</v>
      </c>
      <c r="E3051" t="s">
        <v>133</v>
      </c>
      <c r="F3051" t="s">
        <v>9390</v>
      </c>
      <c r="G3051" s="17" t="s">
        <v>4085</v>
      </c>
      <c r="H3051" t="s">
        <v>592</v>
      </c>
      <c r="I3051" t="s">
        <v>43</v>
      </c>
      <c r="J3051" t="s">
        <v>8</v>
      </c>
      <c r="K3051" t="s">
        <v>59</v>
      </c>
      <c r="L3051" t="s">
        <v>2364</v>
      </c>
      <c r="M3051" t="s">
        <v>2365</v>
      </c>
      <c r="N3051">
        <v>0</v>
      </c>
      <c r="O3051" t="s">
        <v>47</v>
      </c>
      <c r="P3051">
        <v>56</v>
      </c>
      <c r="Q3051" t="s">
        <v>82</v>
      </c>
      <c r="R3051" t="s">
        <v>138</v>
      </c>
      <c r="S3051" t="s">
        <v>139</v>
      </c>
      <c r="T3051" t="s">
        <v>208</v>
      </c>
      <c r="U3051" t="s">
        <v>140</v>
      </c>
      <c r="V3051">
        <v>1.1000000000000001</v>
      </c>
      <c r="W3051" s="1">
        <v>1730.3000000000004</v>
      </c>
      <c r="X3051">
        <v>1</v>
      </c>
      <c r="Y3051">
        <v>3.43</v>
      </c>
      <c r="Z3051">
        <v>6</v>
      </c>
      <c r="AA3051">
        <v>0.57166666666666666</v>
      </c>
      <c r="AB3051" s="2">
        <v>0</v>
      </c>
      <c r="AC3051" s="1">
        <v>0</v>
      </c>
      <c r="AD3051" s="7">
        <v>43545</v>
      </c>
      <c r="AE3051" s="7">
        <v>43545</v>
      </c>
      <c r="AF3051">
        <v>0</v>
      </c>
      <c r="AG3051" t="s">
        <v>53</v>
      </c>
      <c r="AH3051" s="2">
        <v>0</v>
      </c>
      <c r="AI3051" s="1">
        <v>0</v>
      </c>
      <c r="AJ3051" s="1">
        <v>0</v>
      </c>
      <c r="AK3051" s="60" t="str">
        <f>+IF(Tabla1[[#This Row],[REQUEST_TY]]="SR MANTENIMIENTO CORRECTIVO", "EMERGENCIA", "OTROS")</f>
        <v>EMERGENCIA</v>
      </c>
      <c r="AL3051" s="6" t="str">
        <f>+_xlfn.IFS(Tabla1[[#This Row],[Veces obj]]&lt;=1,"0-1",Tabla1[[#This Row],[Veces obj]]&lt;=2,"1-2",Tabla1[[#This Row],[Veces obj]]&lt;=3,"2-3",TRUE,"&gt;3")</f>
        <v>0-1</v>
      </c>
      <c r="AM3051" s="60" t="str">
        <f>+_xlfn.IFS(MONTH(Tabla1[[#This Row],[MES]])&lt;=3,"Q1",MONTH(Tabla1[[#This Row],[MES]])&lt;=6,"Q2",MONTH(Tabla1[[#This Row],[MES]])&lt;=9,"Q3",TRUE,"Q4")</f>
        <v>Q1</v>
      </c>
      <c r="AN3051" s="15" t="str">
        <f>+IFERROR(VLOOKUP(Tabla1[[#This Row],[CUENTA]],CTAS[],2,0),"OTROS")</f>
        <v>OTROS</v>
      </c>
      <c r="AP3051" s="15" t="str">
        <f>+IFERROR(VLOOKUP(Tabla1[[#This Row],[EMPLEADO]],IS[],3,0),"OTROS")</f>
        <v>CHIHUAHUA</v>
      </c>
      <c r="AQ3051" s="15" t="str">
        <f>+IFERROR(VLOOKUP(Tabla1[[#This Row],[EMPLEADO]],IS[[NÓMINA]:[INGENIERO]],2,0),"OTROS")</f>
        <v>VICTOR MENDEZ</v>
      </c>
    </row>
    <row r="3052" spans="1:43" x14ac:dyDescent="0.25">
      <c r="A3052" t="s">
        <v>7477</v>
      </c>
      <c r="B3052">
        <v>1</v>
      </c>
      <c r="C3052" t="s">
        <v>9391</v>
      </c>
      <c r="D3052" t="s">
        <v>38</v>
      </c>
      <c r="E3052" t="s">
        <v>76</v>
      </c>
      <c r="F3052" t="s">
        <v>9392</v>
      </c>
      <c r="G3052" s="17" t="s">
        <v>2363</v>
      </c>
      <c r="H3052" t="s">
        <v>592</v>
      </c>
      <c r="I3052" t="s">
        <v>43</v>
      </c>
      <c r="J3052" t="s">
        <v>8</v>
      </c>
      <c r="K3052" t="s">
        <v>59</v>
      </c>
      <c r="L3052" t="s">
        <v>2364</v>
      </c>
      <c r="M3052" t="s">
        <v>2365</v>
      </c>
      <c r="N3052">
        <v>0</v>
      </c>
      <c r="O3052" t="s">
        <v>47</v>
      </c>
      <c r="P3052">
        <v>41</v>
      </c>
      <c r="Q3052" t="s">
        <v>82</v>
      </c>
      <c r="R3052" t="s">
        <v>63</v>
      </c>
      <c r="S3052" t="s">
        <v>64</v>
      </c>
      <c r="T3052" t="s">
        <v>208</v>
      </c>
      <c r="U3052" t="s">
        <v>83</v>
      </c>
      <c r="V3052">
        <v>1.05</v>
      </c>
      <c r="W3052" s="1">
        <v>1433.25</v>
      </c>
      <c r="X3052">
        <v>1</v>
      </c>
      <c r="Y3052">
        <v>2.12</v>
      </c>
      <c r="Z3052">
        <v>9</v>
      </c>
      <c r="AA3052">
        <v>0.23555555555555557</v>
      </c>
      <c r="AB3052" s="2">
        <v>0</v>
      </c>
      <c r="AC3052" s="1">
        <v>0</v>
      </c>
      <c r="AD3052" s="7">
        <v>43545</v>
      </c>
      <c r="AE3052" s="7">
        <v>43545</v>
      </c>
      <c r="AF3052">
        <v>0</v>
      </c>
      <c r="AG3052" t="s">
        <v>53</v>
      </c>
      <c r="AH3052" s="2">
        <v>0</v>
      </c>
      <c r="AI3052" s="1">
        <v>0</v>
      </c>
      <c r="AJ3052" s="1">
        <v>0</v>
      </c>
      <c r="AK3052" s="60" t="str">
        <f>+IF(Tabla1[[#This Row],[REQUEST_TY]]="SR MANTENIMIENTO CORRECTIVO", "EMERGENCIA", "OTROS")</f>
        <v>EMERGENCIA</v>
      </c>
      <c r="AL3052" s="6" t="str">
        <f>+_xlfn.IFS(Tabla1[[#This Row],[Veces obj]]&lt;=1,"0-1",Tabla1[[#This Row],[Veces obj]]&lt;=2,"1-2",Tabla1[[#This Row],[Veces obj]]&lt;=3,"2-3",TRUE,"&gt;3")</f>
        <v>0-1</v>
      </c>
      <c r="AM3052" s="60" t="str">
        <f>+_xlfn.IFS(MONTH(Tabla1[[#This Row],[MES]])&lt;=3,"Q1",MONTH(Tabla1[[#This Row],[MES]])&lt;=6,"Q2",MONTH(Tabla1[[#This Row],[MES]])&lt;=9,"Q3",TRUE,"Q4")</f>
        <v>Q1</v>
      </c>
      <c r="AN3052" s="15" t="str">
        <f>+IFERROR(VLOOKUP(Tabla1[[#This Row],[CUENTA]],CTAS[],2,0),"OTROS")</f>
        <v>OTROS</v>
      </c>
      <c r="AP3052" s="15" t="str">
        <f>+IFERROR(VLOOKUP(Tabla1[[#This Row],[EMPLEADO]],IS[],3,0),"OTROS")</f>
        <v>CHIHUAHUA</v>
      </c>
      <c r="AQ3052" s="15" t="str">
        <f>+IFERROR(VLOOKUP(Tabla1[[#This Row],[EMPLEADO]],IS[[NÓMINA]:[INGENIERO]],2,0),"OTROS")</f>
        <v>VICTOR MENDEZ</v>
      </c>
    </row>
    <row r="3053" spans="1:43" x14ac:dyDescent="0.25">
      <c r="A3053" t="s">
        <v>7477</v>
      </c>
      <c r="B3053">
        <v>1</v>
      </c>
      <c r="C3053" t="s">
        <v>9393</v>
      </c>
      <c r="D3053" t="s">
        <v>3370</v>
      </c>
      <c r="E3053" t="s">
        <v>7887</v>
      </c>
      <c r="F3053" t="s">
        <v>9394</v>
      </c>
      <c r="G3053" s="17" t="s">
        <v>9395</v>
      </c>
      <c r="H3053" t="s">
        <v>220</v>
      </c>
      <c r="I3053" t="s">
        <v>43</v>
      </c>
      <c r="J3053" t="s">
        <v>8</v>
      </c>
      <c r="K3053" t="s">
        <v>117</v>
      </c>
      <c r="L3053" t="s">
        <v>9396</v>
      </c>
      <c r="M3053" t="s">
        <v>2495</v>
      </c>
      <c r="N3053">
        <v>0</v>
      </c>
      <c r="O3053" t="s">
        <v>47</v>
      </c>
      <c r="P3053" t="s">
        <v>822</v>
      </c>
      <c r="Q3053" t="s">
        <v>48</v>
      </c>
      <c r="R3053" t="s">
        <v>317</v>
      </c>
      <c r="S3053" t="s">
        <v>318</v>
      </c>
      <c r="T3053" t="s">
        <v>51</v>
      </c>
      <c r="U3053" t="s">
        <v>353</v>
      </c>
      <c r="V3053">
        <v>1</v>
      </c>
      <c r="W3053" s="1">
        <v>2359.5000000000005</v>
      </c>
      <c r="X3053">
        <v>0</v>
      </c>
      <c r="Y3053">
        <v>4</v>
      </c>
      <c r="Z3053">
        <v>4</v>
      </c>
      <c r="AA3053">
        <v>1</v>
      </c>
      <c r="AB3053" s="2">
        <v>0</v>
      </c>
      <c r="AC3053" s="1">
        <v>0</v>
      </c>
      <c r="AD3053" s="7">
        <v>43544</v>
      </c>
      <c r="AE3053" s="7">
        <v>43549</v>
      </c>
      <c r="AF3053">
        <v>3</v>
      </c>
      <c r="AG3053" t="s">
        <v>1680</v>
      </c>
      <c r="AH3053" s="2">
        <v>0</v>
      </c>
      <c r="AI3053" s="1">
        <v>0</v>
      </c>
      <c r="AJ3053" s="1">
        <v>0</v>
      </c>
      <c r="AK3053" s="60" t="str">
        <f>+IF(Tabla1[[#This Row],[REQUEST_TY]]="SR MANTENIMIENTO CORRECTIVO", "EMERGENCIA", "OTROS")</f>
        <v>OTROS</v>
      </c>
      <c r="AL3053" s="6" t="str">
        <f>+_xlfn.IFS(Tabla1[[#This Row],[Veces obj]]&lt;=1,"0-1",Tabla1[[#This Row],[Veces obj]]&lt;=2,"1-2",Tabla1[[#This Row],[Veces obj]]&lt;=3,"2-3",TRUE,"&gt;3")</f>
        <v>0-1</v>
      </c>
      <c r="AM3053" s="60" t="str">
        <f>+_xlfn.IFS(MONTH(Tabla1[[#This Row],[MES]])&lt;=3,"Q1",MONTH(Tabla1[[#This Row],[MES]])&lt;=6,"Q2",MONTH(Tabla1[[#This Row],[MES]])&lt;=9,"Q3",TRUE,"Q4")</f>
        <v>Q1</v>
      </c>
      <c r="AN3053" s="15" t="str">
        <f>+IFERROR(VLOOKUP(Tabla1[[#This Row],[CUENTA]],CTAS[],2,0),"OTROS")</f>
        <v>OTROS</v>
      </c>
      <c r="AP3053" s="15" t="str">
        <f>+IFERROR(VLOOKUP(Tabla1[[#This Row],[EMPLEADO]],IS[],3,0),"OTROS")</f>
        <v>OTROS</v>
      </c>
      <c r="AQ3053" s="15" t="str">
        <f>+IFERROR(VLOOKUP(Tabla1[[#This Row],[EMPLEADO]],IS[[NÓMINA]:[INGENIERO]],2,0),"OTROS")</f>
        <v>OTROS</v>
      </c>
    </row>
    <row r="3054" spans="1:43" x14ac:dyDescent="0.25">
      <c r="A3054" t="s">
        <v>7477</v>
      </c>
      <c r="B3054">
        <v>1</v>
      </c>
      <c r="C3054" t="s">
        <v>9397</v>
      </c>
      <c r="D3054" t="s">
        <v>38</v>
      </c>
      <c r="E3054" t="s">
        <v>55</v>
      </c>
      <c r="F3054" t="s">
        <v>9398</v>
      </c>
      <c r="G3054" s="17" t="s">
        <v>9399</v>
      </c>
      <c r="H3054" t="s">
        <v>409</v>
      </c>
      <c r="I3054" t="s">
        <v>43</v>
      </c>
      <c r="J3054" t="s">
        <v>8</v>
      </c>
      <c r="K3054" t="s">
        <v>7478</v>
      </c>
      <c r="L3054" t="s">
        <v>9400</v>
      </c>
      <c r="M3054" t="s">
        <v>714</v>
      </c>
      <c r="N3054">
        <v>0</v>
      </c>
      <c r="O3054" t="s">
        <v>47</v>
      </c>
      <c r="P3054">
        <v>212</v>
      </c>
      <c r="Q3054" t="s">
        <v>48</v>
      </c>
      <c r="R3054" t="s">
        <v>63</v>
      </c>
      <c r="S3054" t="s">
        <v>64</v>
      </c>
      <c r="T3054" t="s">
        <v>51</v>
      </c>
      <c r="U3054" t="s">
        <v>96</v>
      </c>
      <c r="V3054">
        <v>1.1000000000000001</v>
      </c>
      <c r="W3054" s="1">
        <v>1501.5000000000002</v>
      </c>
      <c r="X3054">
        <v>1</v>
      </c>
      <c r="Y3054">
        <v>1.3</v>
      </c>
      <c r="Z3054">
        <v>5</v>
      </c>
      <c r="AA3054">
        <v>0.26</v>
      </c>
      <c r="AB3054" s="2">
        <v>0</v>
      </c>
      <c r="AC3054" s="1">
        <v>0</v>
      </c>
      <c r="AD3054" s="7">
        <v>43550</v>
      </c>
      <c r="AE3054" s="7">
        <v>43550</v>
      </c>
      <c r="AF3054">
        <v>0</v>
      </c>
      <c r="AG3054" t="s">
        <v>53</v>
      </c>
      <c r="AH3054" s="2">
        <v>0</v>
      </c>
      <c r="AI3054" s="1">
        <v>0</v>
      </c>
      <c r="AJ3054" s="1">
        <v>0</v>
      </c>
      <c r="AK3054" s="60" t="str">
        <f>+IF(Tabla1[[#This Row],[REQUEST_TY]]="SR MANTENIMIENTO CORRECTIVO", "EMERGENCIA", "OTROS")</f>
        <v>EMERGENCIA</v>
      </c>
      <c r="AL3054" s="6" t="str">
        <f>+_xlfn.IFS(Tabla1[[#This Row],[Veces obj]]&lt;=1,"0-1",Tabla1[[#This Row],[Veces obj]]&lt;=2,"1-2",Tabla1[[#This Row],[Veces obj]]&lt;=3,"2-3",TRUE,"&gt;3")</f>
        <v>0-1</v>
      </c>
      <c r="AM3054" s="60" t="str">
        <f>+_xlfn.IFS(MONTH(Tabla1[[#This Row],[MES]])&lt;=3,"Q1",MONTH(Tabla1[[#This Row],[MES]])&lt;=6,"Q2",MONTH(Tabla1[[#This Row],[MES]])&lt;=9,"Q3",TRUE,"Q4")</f>
        <v>Q1</v>
      </c>
      <c r="AN3054" s="15" t="str">
        <f>+IFERROR(VLOOKUP(Tabla1[[#This Row],[CUENTA]],CTAS[],2,0),"OTROS")</f>
        <v>OTROS</v>
      </c>
      <c r="AP3054" s="15" t="str">
        <f>+IFERROR(VLOOKUP(Tabla1[[#This Row],[EMPLEADO]],IS[],3,0),"OTROS")</f>
        <v>OTROS</v>
      </c>
      <c r="AQ3054" s="15" t="str">
        <f>+IFERROR(VLOOKUP(Tabla1[[#This Row],[EMPLEADO]],IS[[NÓMINA]:[INGENIERO]],2,0),"OTROS")</f>
        <v>OTROS</v>
      </c>
    </row>
    <row r="3055" spans="1:43" x14ac:dyDescent="0.25">
      <c r="A3055" t="s">
        <v>7477</v>
      </c>
      <c r="B3055">
        <v>1</v>
      </c>
      <c r="C3055" t="s">
        <v>9401</v>
      </c>
      <c r="D3055" t="s">
        <v>38</v>
      </c>
      <c r="E3055" t="s">
        <v>133</v>
      </c>
      <c r="F3055" t="s">
        <v>9402</v>
      </c>
      <c r="G3055" s="17" t="s">
        <v>408</v>
      </c>
      <c r="H3055" t="s">
        <v>409</v>
      </c>
      <c r="I3055" t="s">
        <v>43</v>
      </c>
      <c r="J3055" t="s">
        <v>8</v>
      </c>
      <c r="K3055" t="s">
        <v>59</v>
      </c>
      <c r="L3055" t="s">
        <v>410</v>
      </c>
      <c r="M3055" t="s">
        <v>411</v>
      </c>
      <c r="N3055">
        <v>0</v>
      </c>
      <c r="O3055" t="s">
        <v>47</v>
      </c>
      <c r="P3055">
        <v>43</v>
      </c>
      <c r="Q3055" t="s">
        <v>82</v>
      </c>
      <c r="R3055" t="s">
        <v>138</v>
      </c>
      <c r="S3055" t="s">
        <v>139</v>
      </c>
      <c r="T3055" t="s">
        <v>51</v>
      </c>
      <c r="U3055" t="s">
        <v>140</v>
      </c>
      <c r="V3055">
        <v>1.1000000000000001</v>
      </c>
      <c r="W3055" s="1">
        <v>1730.3000000000004</v>
      </c>
      <c r="X3055">
        <v>1</v>
      </c>
      <c r="Y3055">
        <v>4.1500000000000004</v>
      </c>
      <c r="Z3055">
        <v>4</v>
      </c>
      <c r="AA3055">
        <v>1.0375000000000001</v>
      </c>
      <c r="AB3055" s="2">
        <v>9.3750000000000222E-3</v>
      </c>
      <c r="AC3055" s="1">
        <v>-14.746875000000037</v>
      </c>
      <c r="AD3055" s="7">
        <v>43549</v>
      </c>
      <c r="AE3055" s="7">
        <v>43549</v>
      </c>
      <c r="AF3055">
        <v>0</v>
      </c>
      <c r="AG3055" t="s">
        <v>53</v>
      </c>
      <c r="AH3055" s="2">
        <v>0</v>
      </c>
      <c r="AI3055" s="1">
        <v>0</v>
      </c>
      <c r="AJ3055" s="1">
        <v>0</v>
      </c>
      <c r="AK3055" s="60" t="str">
        <f>+IF(Tabla1[[#This Row],[REQUEST_TY]]="SR MANTENIMIENTO CORRECTIVO", "EMERGENCIA", "OTROS")</f>
        <v>EMERGENCIA</v>
      </c>
      <c r="AL3055" s="6" t="str">
        <f>+_xlfn.IFS(Tabla1[[#This Row],[Veces obj]]&lt;=1,"0-1",Tabla1[[#This Row],[Veces obj]]&lt;=2,"1-2",Tabla1[[#This Row],[Veces obj]]&lt;=3,"2-3",TRUE,"&gt;3")</f>
        <v>1-2</v>
      </c>
      <c r="AM3055" s="60" t="str">
        <f>+_xlfn.IFS(MONTH(Tabla1[[#This Row],[MES]])&lt;=3,"Q1",MONTH(Tabla1[[#This Row],[MES]])&lt;=6,"Q2",MONTH(Tabla1[[#This Row],[MES]])&lt;=9,"Q3",TRUE,"Q4")</f>
        <v>Q1</v>
      </c>
      <c r="AN3055" s="15" t="str">
        <f>+IFERROR(VLOOKUP(Tabla1[[#This Row],[CUENTA]],CTAS[],2,0),"OTROS")</f>
        <v>OTROS</v>
      </c>
      <c r="AP3055" s="15" t="str">
        <f>+IFERROR(VLOOKUP(Tabla1[[#This Row],[EMPLEADO]],IS[],3,0),"OTROS")</f>
        <v>OTROS</v>
      </c>
      <c r="AQ3055" s="15" t="str">
        <f>+IFERROR(VLOOKUP(Tabla1[[#This Row],[EMPLEADO]],IS[[NÓMINA]:[INGENIERO]],2,0),"OTROS")</f>
        <v>OTROS</v>
      </c>
    </row>
    <row r="3056" spans="1:43" x14ac:dyDescent="0.25">
      <c r="A3056" t="s">
        <v>7477</v>
      </c>
      <c r="B3056">
        <v>1</v>
      </c>
      <c r="C3056" t="s">
        <v>9403</v>
      </c>
      <c r="D3056" t="s">
        <v>38</v>
      </c>
      <c r="E3056" t="s">
        <v>332</v>
      </c>
      <c r="F3056" t="s">
        <v>9404</v>
      </c>
      <c r="G3056" s="17" t="s">
        <v>9405</v>
      </c>
      <c r="H3056" t="s">
        <v>213</v>
      </c>
      <c r="I3056" t="s">
        <v>43</v>
      </c>
      <c r="J3056" t="s">
        <v>8</v>
      </c>
      <c r="K3056" t="s">
        <v>59</v>
      </c>
      <c r="L3056" t="s">
        <v>2783</v>
      </c>
      <c r="M3056" t="s">
        <v>640</v>
      </c>
      <c r="N3056">
        <v>0</v>
      </c>
      <c r="O3056" t="s">
        <v>47</v>
      </c>
      <c r="P3056">
        <v>196</v>
      </c>
      <c r="Q3056" t="s">
        <v>48</v>
      </c>
      <c r="R3056" t="s">
        <v>317</v>
      </c>
      <c r="S3056" t="s">
        <v>318</v>
      </c>
      <c r="T3056" t="s">
        <v>51</v>
      </c>
      <c r="U3056" t="s">
        <v>353</v>
      </c>
      <c r="V3056">
        <v>1.1499999999999999</v>
      </c>
      <c r="W3056" s="1">
        <v>1808.95</v>
      </c>
      <c r="X3056">
        <v>1</v>
      </c>
      <c r="Y3056">
        <v>1.1000000000000001</v>
      </c>
      <c r="Z3056">
        <v>4</v>
      </c>
      <c r="AA3056">
        <v>0.27500000000000002</v>
      </c>
      <c r="AB3056" s="2">
        <v>0</v>
      </c>
      <c r="AC3056" s="1">
        <v>0</v>
      </c>
      <c r="AD3056" s="7">
        <v>43545</v>
      </c>
      <c r="AE3056" s="7">
        <v>43545</v>
      </c>
      <c r="AF3056">
        <v>0</v>
      </c>
      <c r="AG3056" t="s">
        <v>53</v>
      </c>
      <c r="AH3056" s="2">
        <v>0</v>
      </c>
      <c r="AI3056" s="1">
        <v>0</v>
      </c>
      <c r="AJ3056" s="1">
        <v>0</v>
      </c>
      <c r="AK3056" s="60" t="str">
        <f>+IF(Tabla1[[#This Row],[REQUEST_TY]]="SR MANTENIMIENTO CORRECTIVO", "EMERGENCIA", "OTROS")</f>
        <v>EMERGENCIA</v>
      </c>
      <c r="AL3056" s="6" t="str">
        <f>+_xlfn.IFS(Tabla1[[#This Row],[Veces obj]]&lt;=1,"0-1",Tabla1[[#This Row],[Veces obj]]&lt;=2,"1-2",Tabla1[[#This Row],[Veces obj]]&lt;=3,"2-3",TRUE,"&gt;3")</f>
        <v>0-1</v>
      </c>
      <c r="AM3056" s="60" t="str">
        <f>+_xlfn.IFS(MONTH(Tabla1[[#This Row],[MES]])&lt;=3,"Q1",MONTH(Tabla1[[#This Row],[MES]])&lt;=6,"Q2",MONTH(Tabla1[[#This Row],[MES]])&lt;=9,"Q3",TRUE,"Q4")</f>
        <v>Q1</v>
      </c>
      <c r="AN3056" s="15" t="str">
        <f>+IFERROR(VLOOKUP(Tabla1[[#This Row],[CUENTA]],CTAS[],2,0),"OTROS")</f>
        <v>OTROS</v>
      </c>
      <c r="AP3056" s="15" t="str">
        <f>+IFERROR(VLOOKUP(Tabla1[[#This Row],[EMPLEADO]],IS[],3,0),"OTROS")</f>
        <v>OTROS</v>
      </c>
      <c r="AQ3056" s="15" t="str">
        <f>+IFERROR(VLOOKUP(Tabla1[[#This Row],[EMPLEADO]],IS[[NÓMINA]:[INGENIERO]],2,0),"OTROS")</f>
        <v>OTROS</v>
      </c>
    </row>
    <row r="3057" spans="1:43" x14ac:dyDescent="0.25">
      <c r="A3057" t="s">
        <v>7477</v>
      </c>
      <c r="B3057">
        <v>1</v>
      </c>
      <c r="C3057" t="s">
        <v>9406</v>
      </c>
      <c r="D3057" t="s">
        <v>38</v>
      </c>
      <c r="E3057" t="s">
        <v>5605</v>
      </c>
      <c r="F3057" t="s">
        <v>9407</v>
      </c>
      <c r="G3057" s="17" t="s">
        <v>8654</v>
      </c>
      <c r="H3057" t="s">
        <v>691</v>
      </c>
      <c r="I3057" t="s">
        <v>43</v>
      </c>
      <c r="J3057" t="s">
        <v>8</v>
      </c>
      <c r="K3057" t="s">
        <v>1296</v>
      </c>
      <c r="L3057" t="s">
        <v>1800</v>
      </c>
      <c r="M3057" t="s">
        <v>1298</v>
      </c>
      <c r="N3057">
        <v>0</v>
      </c>
      <c r="O3057" t="s">
        <v>47</v>
      </c>
      <c r="P3057">
        <v>8</v>
      </c>
      <c r="Q3057" t="s">
        <v>194</v>
      </c>
      <c r="R3057" t="s">
        <v>153</v>
      </c>
      <c r="S3057" t="s">
        <v>50</v>
      </c>
      <c r="T3057" t="s">
        <v>51</v>
      </c>
      <c r="U3057" t="s">
        <v>444</v>
      </c>
      <c r="V3057">
        <v>0</v>
      </c>
      <c r="W3057" s="1">
        <v>0</v>
      </c>
      <c r="X3057">
        <v>1</v>
      </c>
      <c r="Y3057">
        <v>2.33</v>
      </c>
      <c r="Z3057">
        <v>5</v>
      </c>
      <c r="AA3057">
        <v>0.46600000000000003</v>
      </c>
      <c r="AB3057" s="2">
        <v>0</v>
      </c>
      <c r="AC3057" s="1">
        <v>0</v>
      </c>
      <c r="AD3057" s="7">
        <v>43545</v>
      </c>
      <c r="AE3057" s="7">
        <v>43545</v>
      </c>
      <c r="AF3057">
        <v>0</v>
      </c>
      <c r="AG3057" t="s">
        <v>53</v>
      </c>
      <c r="AH3057" s="2">
        <v>0</v>
      </c>
      <c r="AI3057" s="1">
        <v>0</v>
      </c>
      <c r="AJ3057" s="1">
        <v>0</v>
      </c>
      <c r="AK3057" s="60" t="str">
        <f>+IF(Tabla1[[#This Row],[REQUEST_TY]]="SR MANTENIMIENTO CORRECTIVO", "EMERGENCIA", "OTROS")</f>
        <v>EMERGENCIA</v>
      </c>
      <c r="AL3057" s="6" t="str">
        <f>+_xlfn.IFS(Tabla1[[#This Row],[Veces obj]]&lt;=1,"0-1",Tabla1[[#This Row],[Veces obj]]&lt;=2,"1-2",Tabla1[[#This Row],[Veces obj]]&lt;=3,"2-3",TRUE,"&gt;3")</f>
        <v>0-1</v>
      </c>
      <c r="AM3057" s="60" t="str">
        <f>+_xlfn.IFS(MONTH(Tabla1[[#This Row],[MES]])&lt;=3,"Q1",MONTH(Tabla1[[#This Row],[MES]])&lt;=6,"Q2",MONTH(Tabla1[[#This Row],[MES]])&lt;=9,"Q3",TRUE,"Q4")</f>
        <v>Q1</v>
      </c>
      <c r="AN3057" s="15" t="str">
        <f>+IFERROR(VLOOKUP(Tabla1[[#This Row],[CUENTA]],CTAS[],2,0),"OTROS")</f>
        <v>OTROS</v>
      </c>
      <c r="AP3057" s="15" t="str">
        <f>+IFERROR(VLOOKUP(Tabla1[[#This Row],[EMPLEADO]],IS[],3,0),"OTROS")</f>
        <v>OTROS</v>
      </c>
      <c r="AQ3057" s="15" t="str">
        <f>+IFERROR(VLOOKUP(Tabla1[[#This Row],[EMPLEADO]],IS[[NÓMINA]:[INGENIERO]],2,0),"OTROS")</f>
        <v>OTROS</v>
      </c>
    </row>
    <row r="3058" spans="1:43" x14ac:dyDescent="0.25">
      <c r="A3058" t="s">
        <v>7477</v>
      </c>
      <c r="B3058">
        <v>1</v>
      </c>
      <c r="C3058" t="s">
        <v>9408</v>
      </c>
      <c r="D3058" t="s">
        <v>38</v>
      </c>
      <c r="E3058" t="s">
        <v>604</v>
      </c>
      <c r="F3058" t="s">
        <v>9409</v>
      </c>
      <c r="G3058" s="17" t="s">
        <v>5407</v>
      </c>
      <c r="H3058" t="s">
        <v>740</v>
      </c>
      <c r="I3058" t="s">
        <v>43</v>
      </c>
      <c r="J3058" t="s">
        <v>8</v>
      </c>
      <c r="K3058" t="s">
        <v>741</v>
      </c>
      <c r="L3058" t="s">
        <v>742</v>
      </c>
      <c r="M3058" t="s">
        <v>743</v>
      </c>
      <c r="N3058">
        <v>0</v>
      </c>
      <c r="O3058" t="s">
        <v>47</v>
      </c>
      <c r="P3058">
        <v>41</v>
      </c>
      <c r="Q3058" t="s">
        <v>82</v>
      </c>
      <c r="R3058" t="s">
        <v>63</v>
      </c>
      <c r="S3058" t="s">
        <v>64</v>
      </c>
      <c r="T3058" t="s">
        <v>51</v>
      </c>
      <c r="U3058" t="s">
        <v>83</v>
      </c>
      <c r="V3058">
        <v>1.05</v>
      </c>
      <c r="W3058" s="1">
        <v>1433.25</v>
      </c>
      <c r="X3058">
        <v>1</v>
      </c>
      <c r="Y3058">
        <v>1.03</v>
      </c>
      <c r="Z3058">
        <v>5</v>
      </c>
      <c r="AA3058">
        <v>0.20600000000000002</v>
      </c>
      <c r="AB3058" s="2">
        <v>0</v>
      </c>
      <c r="AC3058" s="1">
        <v>0</v>
      </c>
      <c r="AD3058" s="7">
        <v>43549</v>
      </c>
      <c r="AE3058" s="7">
        <v>43549</v>
      </c>
      <c r="AF3058">
        <v>0</v>
      </c>
      <c r="AG3058" t="s">
        <v>53</v>
      </c>
      <c r="AH3058" s="2">
        <v>0</v>
      </c>
      <c r="AI3058" s="1">
        <v>0</v>
      </c>
      <c r="AJ3058" s="1">
        <v>0</v>
      </c>
      <c r="AK3058" s="60" t="str">
        <f>+IF(Tabla1[[#This Row],[REQUEST_TY]]="SR MANTENIMIENTO CORRECTIVO", "EMERGENCIA", "OTROS")</f>
        <v>EMERGENCIA</v>
      </c>
      <c r="AL3058" s="6" t="str">
        <f>+_xlfn.IFS(Tabla1[[#This Row],[Veces obj]]&lt;=1,"0-1",Tabla1[[#This Row],[Veces obj]]&lt;=2,"1-2",Tabla1[[#This Row],[Veces obj]]&lt;=3,"2-3",TRUE,"&gt;3")</f>
        <v>0-1</v>
      </c>
      <c r="AM3058" s="60" t="str">
        <f>+_xlfn.IFS(MONTH(Tabla1[[#This Row],[MES]])&lt;=3,"Q1",MONTH(Tabla1[[#This Row],[MES]])&lt;=6,"Q2",MONTH(Tabla1[[#This Row],[MES]])&lt;=9,"Q3",TRUE,"Q4")</f>
        <v>Q1</v>
      </c>
      <c r="AN3058" s="15" t="str">
        <f>+IFERROR(VLOOKUP(Tabla1[[#This Row],[CUENTA]],CTAS[],2,0),"OTROS")</f>
        <v>OTROS</v>
      </c>
      <c r="AP3058" s="15" t="str">
        <f>+IFERROR(VLOOKUP(Tabla1[[#This Row],[EMPLEADO]],IS[],3,0),"OTROS")</f>
        <v>OTROS</v>
      </c>
      <c r="AQ3058" s="15" t="str">
        <f>+IFERROR(VLOOKUP(Tabla1[[#This Row],[EMPLEADO]],IS[[NÓMINA]:[INGENIERO]],2,0),"OTROS")</f>
        <v>OTROS</v>
      </c>
    </row>
    <row r="3059" spans="1:43" x14ac:dyDescent="0.25">
      <c r="A3059" t="s">
        <v>7477</v>
      </c>
      <c r="B3059">
        <v>1</v>
      </c>
      <c r="C3059" t="s">
        <v>9410</v>
      </c>
      <c r="D3059" t="s">
        <v>3370</v>
      </c>
      <c r="E3059" t="s">
        <v>7887</v>
      </c>
      <c r="F3059" t="s">
        <v>9411</v>
      </c>
      <c r="G3059" s="17" t="s">
        <v>9395</v>
      </c>
      <c r="H3059" t="s">
        <v>220</v>
      </c>
      <c r="I3059" t="s">
        <v>43</v>
      </c>
      <c r="J3059" t="s">
        <v>8</v>
      </c>
      <c r="K3059" t="s">
        <v>117</v>
      </c>
      <c r="L3059" t="s">
        <v>9396</v>
      </c>
      <c r="M3059" t="s">
        <v>2495</v>
      </c>
      <c r="N3059">
        <v>0</v>
      </c>
      <c r="O3059" t="s">
        <v>47</v>
      </c>
      <c r="P3059" t="s">
        <v>822</v>
      </c>
      <c r="Q3059" t="s">
        <v>48</v>
      </c>
      <c r="R3059" t="s">
        <v>317</v>
      </c>
      <c r="S3059" t="s">
        <v>318</v>
      </c>
      <c r="T3059" t="s">
        <v>51</v>
      </c>
      <c r="U3059" t="s">
        <v>353</v>
      </c>
      <c r="V3059">
        <v>1</v>
      </c>
      <c r="W3059" s="1">
        <v>2359.5000000000005</v>
      </c>
      <c r="X3059">
        <v>0</v>
      </c>
      <c r="Y3059">
        <v>4</v>
      </c>
      <c r="Z3059">
        <v>4</v>
      </c>
      <c r="AA3059">
        <v>1</v>
      </c>
      <c r="AB3059" s="2">
        <v>0</v>
      </c>
      <c r="AC3059" s="1">
        <v>0</v>
      </c>
      <c r="AD3059" s="7">
        <v>43544</v>
      </c>
      <c r="AE3059" s="7">
        <v>43549</v>
      </c>
      <c r="AF3059">
        <v>3</v>
      </c>
      <c r="AG3059" t="s">
        <v>1680</v>
      </c>
      <c r="AH3059" s="2">
        <v>0</v>
      </c>
      <c r="AI3059" s="1">
        <v>0</v>
      </c>
      <c r="AJ3059" s="1">
        <v>0</v>
      </c>
      <c r="AK3059" s="60" t="str">
        <f>+IF(Tabla1[[#This Row],[REQUEST_TY]]="SR MANTENIMIENTO CORRECTIVO", "EMERGENCIA", "OTROS")</f>
        <v>OTROS</v>
      </c>
      <c r="AL3059" s="6" t="str">
        <f>+_xlfn.IFS(Tabla1[[#This Row],[Veces obj]]&lt;=1,"0-1",Tabla1[[#This Row],[Veces obj]]&lt;=2,"1-2",Tabla1[[#This Row],[Veces obj]]&lt;=3,"2-3",TRUE,"&gt;3")</f>
        <v>0-1</v>
      </c>
      <c r="AM3059" s="60" t="str">
        <f>+_xlfn.IFS(MONTH(Tabla1[[#This Row],[MES]])&lt;=3,"Q1",MONTH(Tabla1[[#This Row],[MES]])&lt;=6,"Q2",MONTH(Tabla1[[#This Row],[MES]])&lt;=9,"Q3",TRUE,"Q4")</f>
        <v>Q1</v>
      </c>
      <c r="AN3059" s="15" t="str">
        <f>+IFERROR(VLOOKUP(Tabla1[[#This Row],[CUENTA]],CTAS[],2,0),"OTROS")</f>
        <v>OTROS</v>
      </c>
      <c r="AP3059" s="15" t="str">
        <f>+IFERROR(VLOOKUP(Tabla1[[#This Row],[EMPLEADO]],IS[],3,0),"OTROS")</f>
        <v>OTROS</v>
      </c>
      <c r="AQ3059" s="15" t="str">
        <f>+IFERROR(VLOOKUP(Tabla1[[#This Row],[EMPLEADO]],IS[[NÓMINA]:[INGENIERO]],2,0),"OTROS")</f>
        <v>OTROS</v>
      </c>
    </row>
    <row r="3060" spans="1:43" x14ac:dyDescent="0.25">
      <c r="A3060" t="s">
        <v>7477</v>
      </c>
      <c r="B3060">
        <v>1</v>
      </c>
      <c r="C3060" t="s">
        <v>9412</v>
      </c>
      <c r="D3060" t="s">
        <v>38</v>
      </c>
      <c r="E3060" t="s">
        <v>464</v>
      </c>
      <c r="F3060" t="s">
        <v>9413</v>
      </c>
      <c r="G3060" s="17" t="s">
        <v>9414</v>
      </c>
      <c r="H3060" t="s">
        <v>58</v>
      </c>
      <c r="I3060" t="s">
        <v>43</v>
      </c>
      <c r="J3060" t="s">
        <v>8</v>
      </c>
      <c r="K3060" t="s">
        <v>338</v>
      </c>
      <c r="L3060" t="s">
        <v>9415</v>
      </c>
      <c r="M3060" t="s">
        <v>736</v>
      </c>
      <c r="N3060">
        <v>0</v>
      </c>
      <c r="O3060" t="s">
        <v>47</v>
      </c>
      <c r="P3060">
        <v>433</v>
      </c>
      <c r="Q3060" t="s">
        <v>48</v>
      </c>
      <c r="R3060" t="s">
        <v>242</v>
      </c>
      <c r="S3060" t="s">
        <v>64</v>
      </c>
      <c r="T3060" t="s">
        <v>51</v>
      </c>
      <c r="U3060" t="s">
        <v>96</v>
      </c>
      <c r="V3060">
        <v>1.1000000000000001</v>
      </c>
      <c r="W3060" s="1">
        <v>1501.5000000000002</v>
      </c>
      <c r="X3060">
        <v>1</v>
      </c>
      <c r="Y3060">
        <v>1.5</v>
      </c>
      <c r="Z3060">
        <v>5</v>
      </c>
      <c r="AA3060">
        <v>0.3</v>
      </c>
      <c r="AB3060" s="2">
        <v>0</v>
      </c>
      <c r="AC3060" s="1">
        <v>0</v>
      </c>
      <c r="AD3060" s="7">
        <v>43545</v>
      </c>
      <c r="AE3060" s="7">
        <v>43545</v>
      </c>
      <c r="AF3060">
        <v>0</v>
      </c>
      <c r="AG3060" t="s">
        <v>53</v>
      </c>
      <c r="AH3060" s="2">
        <v>0</v>
      </c>
      <c r="AI3060" s="1">
        <v>0</v>
      </c>
      <c r="AJ3060" s="1">
        <v>0</v>
      </c>
      <c r="AK3060" s="60" t="str">
        <f>+IF(Tabla1[[#This Row],[REQUEST_TY]]="SR MANTENIMIENTO CORRECTIVO", "EMERGENCIA", "OTROS")</f>
        <v>EMERGENCIA</v>
      </c>
      <c r="AL3060" s="6" t="str">
        <f>+_xlfn.IFS(Tabla1[[#This Row],[Veces obj]]&lt;=1,"0-1",Tabla1[[#This Row],[Veces obj]]&lt;=2,"1-2",Tabla1[[#This Row],[Veces obj]]&lt;=3,"2-3",TRUE,"&gt;3")</f>
        <v>0-1</v>
      </c>
      <c r="AM3060" s="60" t="str">
        <f>+_xlfn.IFS(MONTH(Tabla1[[#This Row],[MES]])&lt;=3,"Q1",MONTH(Tabla1[[#This Row],[MES]])&lt;=6,"Q2",MONTH(Tabla1[[#This Row],[MES]])&lt;=9,"Q3",TRUE,"Q4")</f>
        <v>Q1</v>
      </c>
      <c r="AN3060" s="15" t="str">
        <f>+IFERROR(VLOOKUP(Tabla1[[#This Row],[CUENTA]],CTAS[],2,0),"OTROS")</f>
        <v>OTROS</v>
      </c>
      <c r="AP3060" s="15" t="str">
        <f>+IFERROR(VLOOKUP(Tabla1[[#This Row],[EMPLEADO]],IS[],3,0),"OTROS")</f>
        <v>OTROS</v>
      </c>
      <c r="AQ3060" s="15" t="str">
        <f>+IFERROR(VLOOKUP(Tabla1[[#This Row],[EMPLEADO]],IS[[NÓMINA]:[INGENIERO]],2,0),"OTROS")</f>
        <v>OTROS</v>
      </c>
    </row>
    <row r="3061" spans="1:43" x14ac:dyDescent="0.25">
      <c r="A3061" t="s">
        <v>7477</v>
      </c>
      <c r="B3061">
        <v>1</v>
      </c>
      <c r="C3061" t="s">
        <v>9416</v>
      </c>
      <c r="D3061" t="s">
        <v>38</v>
      </c>
      <c r="E3061" t="s">
        <v>133</v>
      </c>
      <c r="F3061" t="s">
        <v>9417</v>
      </c>
      <c r="G3061" s="17" t="s">
        <v>1898</v>
      </c>
      <c r="H3061" t="s">
        <v>915</v>
      </c>
      <c r="I3061" t="s">
        <v>43</v>
      </c>
      <c r="J3061" t="s">
        <v>8</v>
      </c>
      <c r="K3061" t="s">
        <v>59</v>
      </c>
      <c r="L3061" t="s">
        <v>315</v>
      </c>
      <c r="M3061" t="s">
        <v>316</v>
      </c>
      <c r="N3061">
        <v>0</v>
      </c>
      <c r="O3061" t="s">
        <v>47</v>
      </c>
      <c r="P3061">
        <v>8</v>
      </c>
      <c r="Q3061" t="s">
        <v>194</v>
      </c>
      <c r="R3061" t="s">
        <v>138</v>
      </c>
      <c r="S3061" t="s">
        <v>139</v>
      </c>
      <c r="T3061" t="s">
        <v>51</v>
      </c>
      <c r="U3061" t="s">
        <v>224</v>
      </c>
      <c r="V3061">
        <v>0.8</v>
      </c>
      <c r="W3061" s="1">
        <v>1258.4000000000003</v>
      </c>
      <c r="X3061">
        <v>1</v>
      </c>
      <c r="Y3061">
        <v>2</v>
      </c>
      <c r="Z3061">
        <v>4</v>
      </c>
      <c r="AA3061">
        <v>0.5</v>
      </c>
      <c r="AB3061" s="2">
        <v>0</v>
      </c>
      <c r="AC3061" s="1">
        <v>0</v>
      </c>
      <c r="AD3061" s="7">
        <v>43546</v>
      </c>
      <c r="AE3061" s="7">
        <v>43549</v>
      </c>
      <c r="AF3061">
        <v>1</v>
      </c>
      <c r="AG3061" t="s">
        <v>53</v>
      </c>
      <c r="AH3061" s="2">
        <v>0</v>
      </c>
      <c r="AI3061" s="1">
        <v>0</v>
      </c>
      <c r="AJ3061" s="1">
        <v>0</v>
      </c>
      <c r="AK3061" s="60" t="str">
        <f>+IF(Tabla1[[#This Row],[REQUEST_TY]]="SR MANTENIMIENTO CORRECTIVO", "EMERGENCIA", "OTROS")</f>
        <v>EMERGENCIA</v>
      </c>
      <c r="AL3061" s="6" t="str">
        <f>+_xlfn.IFS(Tabla1[[#This Row],[Veces obj]]&lt;=1,"0-1",Tabla1[[#This Row],[Veces obj]]&lt;=2,"1-2",Tabla1[[#This Row],[Veces obj]]&lt;=3,"2-3",TRUE,"&gt;3")</f>
        <v>0-1</v>
      </c>
      <c r="AM3061" s="60" t="str">
        <f>+_xlfn.IFS(MONTH(Tabla1[[#This Row],[MES]])&lt;=3,"Q1",MONTH(Tabla1[[#This Row],[MES]])&lt;=6,"Q2",MONTH(Tabla1[[#This Row],[MES]])&lt;=9,"Q3",TRUE,"Q4")</f>
        <v>Q1</v>
      </c>
      <c r="AN3061" s="15" t="str">
        <f>+IFERROR(VLOOKUP(Tabla1[[#This Row],[CUENTA]],CTAS[],2,0),"OTROS")</f>
        <v>OTROS</v>
      </c>
      <c r="AP3061" s="15" t="str">
        <f>+IFERROR(VLOOKUP(Tabla1[[#This Row],[EMPLEADO]],IS[],3,0),"OTROS")</f>
        <v>OTROS</v>
      </c>
      <c r="AQ3061" s="15" t="str">
        <f>+IFERROR(VLOOKUP(Tabla1[[#This Row],[EMPLEADO]],IS[[NÓMINA]:[INGENIERO]],2,0),"OTROS")</f>
        <v>OTROS</v>
      </c>
    </row>
    <row r="3062" spans="1:43" x14ac:dyDescent="0.25">
      <c r="A3062" t="s">
        <v>7477</v>
      </c>
      <c r="B3062">
        <v>1</v>
      </c>
      <c r="C3062" t="s">
        <v>9418</v>
      </c>
      <c r="D3062" t="s">
        <v>38</v>
      </c>
      <c r="E3062" t="s">
        <v>636</v>
      </c>
      <c r="F3062" t="s">
        <v>9419</v>
      </c>
      <c r="G3062" s="17" t="s">
        <v>9420</v>
      </c>
      <c r="H3062" t="s">
        <v>308</v>
      </c>
      <c r="I3062" t="s">
        <v>43</v>
      </c>
      <c r="J3062" t="s">
        <v>8</v>
      </c>
      <c r="K3062" t="s">
        <v>495</v>
      </c>
      <c r="L3062" t="s">
        <v>496</v>
      </c>
      <c r="M3062" t="s">
        <v>46</v>
      </c>
      <c r="N3062">
        <v>0</v>
      </c>
      <c r="O3062" t="s">
        <v>47</v>
      </c>
      <c r="P3062">
        <v>2667</v>
      </c>
      <c r="Q3062" t="s">
        <v>48</v>
      </c>
      <c r="R3062" t="s">
        <v>153</v>
      </c>
      <c r="S3062" t="s">
        <v>50</v>
      </c>
      <c r="T3062" t="s">
        <v>51</v>
      </c>
      <c r="U3062" t="s">
        <v>52</v>
      </c>
      <c r="V3062">
        <v>1.05</v>
      </c>
      <c r="W3062" s="1">
        <v>750.75000000000011</v>
      </c>
      <c r="X3062">
        <v>1</v>
      </c>
      <c r="Y3062">
        <v>0.33</v>
      </c>
      <c r="Z3062">
        <v>5</v>
      </c>
      <c r="AA3062">
        <v>6.6000000000000003E-2</v>
      </c>
      <c r="AB3062" s="2">
        <v>0</v>
      </c>
      <c r="AC3062" s="1">
        <v>0</v>
      </c>
      <c r="AD3062" s="7">
        <v>43546</v>
      </c>
      <c r="AE3062" s="7">
        <v>43546</v>
      </c>
      <c r="AF3062">
        <v>0</v>
      </c>
      <c r="AG3062" t="s">
        <v>53</v>
      </c>
      <c r="AH3062" s="2">
        <v>0</v>
      </c>
      <c r="AI3062" s="1">
        <v>0</v>
      </c>
      <c r="AJ3062" s="1">
        <v>0</v>
      </c>
      <c r="AK3062" s="60" t="str">
        <f>+IF(Tabla1[[#This Row],[REQUEST_TY]]="SR MANTENIMIENTO CORRECTIVO", "EMERGENCIA", "OTROS")</f>
        <v>EMERGENCIA</v>
      </c>
      <c r="AL3062" s="6" t="str">
        <f>+_xlfn.IFS(Tabla1[[#This Row],[Veces obj]]&lt;=1,"0-1",Tabla1[[#This Row],[Veces obj]]&lt;=2,"1-2",Tabla1[[#This Row],[Veces obj]]&lt;=3,"2-3",TRUE,"&gt;3")</f>
        <v>0-1</v>
      </c>
      <c r="AM3062" s="60" t="str">
        <f>+_xlfn.IFS(MONTH(Tabla1[[#This Row],[MES]])&lt;=3,"Q1",MONTH(Tabla1[[#This Row],[MES]])&lt;=6,"Q2",MONTH(Tabla1[[#This Row],[MES]])&lt;=9,"Q3",TRUE,"Q4")</f>
        <v>Q1</v>
      </c>
      <c r="AN3062" s="15" t="str">
        <f>+IFERROR(VLOOKUP(Tabla1[[#This Row],[CUENTA]],CTAS[],2,0),"OTROS")</f>
        <v>OTROS</v>
      </c>
      <c r="AP3062" s="15" t="str">
        <f>+IFERROR(VLOOKUP(Tabla1[[#This Row],[EMPLEADO]],IS[],3,0),"OTROS")</f>
        <v>OTROS</v>
      </c>
      <c r="AQ3062" s="15" t="str">
        <f>+IFERROR(VLOOKUP(Tabla1[[#This Row],[EMPLEADO]],IS[[NÓMINA]:[INGENIERO]],2,0),"OTROS")</f>
        <v>OTROS</v>
      </c>
    </row>
    <row r="3063" spans="1:43" x14ac:dyDescent="0.25">
      <c r="A3063" t="s">
        <v>7477</v>
      </c>
      <c r="B3063">
        <v>1</v>
      </c>
      <c r="C3063" t="s">
        <v>9421</v>
      </c>
      <c r="D3063" t="s">
        <v>38</v>
      </c>
      <c r="E3063" t="s">
        <v>133</v>
      </c>
      <c r="F3063" t="s">
        <v>9422</v>
      </c>
      <c r="G3063" s="17" t="s">
        <v>8647</v>
      </c>
      <c r="H3063" t="s">
        <v>213</v>
      </c>
      <c r="I3063" t="s">
        <v>43</v>
      </c>
      <c r="J3063" t="s">
        <v>8</v>
      </c>
      <c r="K3063" t="s">
        <v>59</v>
      </c>
      <c r="L3063" t="s">
        <v>2800</v>
      </c>
      <c r="M3063" t="s">
        <v>1707</v>
      </c>
      <c r="N3063">
        <v>0</v>
      </c>
      <c r="O3063" t="s">
        <v>47</v>
      </c>
      <c r="P3063">
        <v>9</v>
      </c>
      <c r="Q3063" t="s">
        <v>194</v>
      </c>
      <c r="R3063" t="s">
        <v>138</v>
      </c>
      <c r="S3063" t="s">
        <v>139</v>
      </c>
      <c r="T3063" t="s">
        <v>51</v>
      </c>
      <c r="U3063" t="s">
        <v>224</v>
      </c>
      <c r="V3063">
        <v>0.8</v>
      </c>
      <c r="W3063" s="1">
        <v>1258.4000000000003</v>
      </c>
      <c r="X3063">
        <v>1</v>
      </c>
      <c r="Y3063">
        <v>2.0499999999999998</v>
      </c>
      <c r="Z3063">
        <v>4</v>
      </c>
      <c r="AA3063">
        <v>0.51249999999999996</v>
      </c>
      <c r="AB3063" s="2">
        <v>0</v>
      </c>
      <c r="AC3063" s="1">
        <v>0</v>
      </c>
      <c r="AD3063" s="7">
        <v>43545</v>
      </c>
      <c r="AE3063" s="7">
        <v>43545</v>
      </c>
      <c r="AF3063">
        <v>0</v>
      </c>
      <c r="AG3063" t="s">
        <v>53</v>
      </c>
      <c r="AH3063" s="2">
        <v>0</v>
      </c>
      <c r="AI3063" s="1">
        <v>0</v>
      </c>
      <c r="AJ3063" s="1">
        <v>0</v>
      </c>
      <c r="AK3063" s="60" t="str">
        <f>+IF(Tabla1[[#This Row],[REQUEST_TY]]="SR MANTENIMIENTO CORRECTIVO", "EMERGENCIA", "OTROS")</f>
        <v>EMERGENCIA</v>
      </c>
      <c r="AL3063" s="6" t="str">
        <f>+_xlfn.IFS(Tabla1[[#This Row],[Veces obj]]&lt;=1,"0-1",Tabla1[[#This Row],[Veces obj]]&lt;=2,"1-2",Tabla1[[#This Row],[Veces obj]]&lt;=3,"2-3",TRUE,"&gt;3")</f>
        <v>0-1</v>
      </c>
      <c r="AM3063" s="60" t="str">
        <f>+_xlfn.IFS(MONTH(Tabla1[[#This Row],[MES]])&lt;=3,"Q1",MONTH(Tabla1[[#This Row],[MES]])&lt;=6,"Q2",MONTH(Tabla1[[#This Row],[MES]])&lt;=9,"Q3",TRUE,"Q4")</f>
        <v>Q1</v>
      </c>
      <c r="AN3063" s="15" t="str">
        <f>+IFERROR(VLOOKUP(Tabla1[[#This Row],[CUENTA]],CTAS[],2,0),"OTROS")</f>
        <v>OTROS</v>
      </c>
      <c r="AP3063" s="15" t="str">
        <f>+IFERROR(VLOOKUP(Tabla1[[#This Row],[EMPLEADO]],IS[],3,0),"OTROS")</f>
        <v>OTROS</v>
      </c>
      <c r="AQ3063" s="15" t="str">
        <f>+IFERROR(VLOOKUP(Tabla1[[#This Row],[EMPLEADO]],IS[[NÓMINA]:[INGENIERO]],2,0),"OTROS")</f>
        <v>OTROS</v>
      </c>
    </row>
    <row r="3064" spans="1:43" x14ac:dyDescent="0.25">
      <c r="A3064" t="s">
        <v>7477</v>
      </c>
      <c r="B3064">
        <v>1</v>
      </c>
      <c r="C3064" t="s">
        <v>9423</v>
      </c>
      <c r="D3064" t="s">
        <v>38</v>
      </c>
      <c r="E3064" t="s">
        <v>133</v>
      </c>
      <c r="F3064" t="s">
        <v>9424</v>
      </c>
      <c r="G3064" s="17" t="s">
        <v>3109</v>
      </c>
      <c r="H3064" t="s">
        <v>136</v>
      </c>
      <c r="I3064" t="s">
        <v>43</v>
      </c>
      <c r="J3064" t="s">
        <v>8</v>
      </c>
      <c r="K3064" t="s">
        <v>59</v>
      </c>
      <c r="L3064" t="s">
        <v>3110</v>
      </c>
      <c r="M3064" t="s">
        <v>222</v>
      </c>
      <c r="N3064">
        <v>0</v>
      </c>
      <c r="O3064" t="s">
        <v>47</v>
      </c>
      <c r="P3064">
        <v>2</v>
      </c>
      <c r="Q3064" t="s">
        <v>388</v>
      </c>
      <c r="R3064" t="s">
        <v>138</v>
      </c>
      <c r="S3064" t="s">
        <v>139</v>
      </c>
      <c r="T3064" t="s">
        <v>51</v>
      </c>
      <c r="U3064" t="s">
        <v>872</v>
      </c>
      <c r="V3064">
        <v>0</v>
      </c>
      <c r="W3064" s="1">
        <v>0</v>
      </c>
      <c r="X3064">
        <v>1</v>
      </c>
      <c r="Y3064">
        <v>3.95</v>
      </c>
      <c r="Z3064">
        <v>4</v>
      </c>
      <c r="AA3064">
        <v>0.98750000000000004</v>
      </c>
      <c r="AB3064" s="2">
        <v>0</v>
      </c>
      <c r="AC3064" s="1">
        <v>0</v>
      </c>
      <c r="AD3064" s="7">
        <v>43550</v>
      </c>
      <c r="AE3064" s="7">
        <v>43550</v>
      </c>
      <c r="AF3064">
        <v>0</v>
      </c>
      <c r="AG3064" t="s">
        <v>53</v>
      </c>
      <c r="AH3064" s="2">
        <v>0</v>
      </c>
      <c r="AI3064" s="1">
        <v>0</v>
      </c>
      <c r="AJ3064" s="1">
        <v>0</v>
      </c>
      <c r="AK3064" s="60" t="str">
        <f>+IF(Tabla1[[#This Row],[REQUEST_TY]]="SR MANTENIMIENTO CORRECTIVO", "EMERGENCIA", "OTROS")</f>
        <v>EMERGENCIA</v>
      </c>
      <c r="AL3064" s="6" t="str">
        <f>+_xlfn.IFS(Tabla1[[#This Row],[Veces obj]]&lt;=1,"0-1",Tabla1[[#This Row],[Veces obj]]&lt;=2,"1-2",Tabla1[[#This Row],[Veces obj]]&lt;=3,"2-3",TRUE,"&gt;3")</f>
        <v>0-1</v>
      </c>
      <c r="AM3064" s="60" t="str">
        <f>+_xlfn.IFS(MONTH(Tabla1[[#This Row],[MES]])&lt;=3,"Q1",MONTH(Tabla1[[#This Row],[MES]])&lt;=6,"Q2",MONTH(Tabla1[[#This Row],[MES]])&lt;=9,"Q3",TRUE,"Q4")</f>
        <v>Q1</v>
      </c>
      <c r="AN3064" s="15" t="str">
        <f>+IFERROR(VLOOKUP(Tabla1[[#This Row],[CUENTA]],CTAS[],2,0),"OTROS")</f>
        <v>OTROS</v>
      </c>
      <c r="AP3064" s="15" t="str">
        <f>+IFERROR(VLOOKUP(Tabla1[[#This Row],[EMPLEADO]],IS[],3,0),"OTROS")</f>
        <v>OTROS</v>
      </c>
      <c r="AQ3064" s="15" t="str">
        <f>+IFERROR(VLOOKUP(Tabla1[[#This Row],[EMPLEADO]],IS[[NÓMINA]:[INGENIERO]],2,0),"OTROS")</f>
        <v>OTROS</v>
      </c>
    </row>
    <row r="3065" spans="1:43" x14ac:dyDescent="0.25">
      <c r="A3065" t="s">
        <v>7477</v>
      </c>
      <c r="B3065">
        <v>1</v>
      </c>
      <c r="C3065" t="s">
        <v>9425</v>
      </c>
      <c r="D3065" t="s">
        <v>38</v>
      </c>
      <c r="E3065" t="s">
        <v>558</v>
      </c>
      <c r="F3065" t="s">
        <v>9426</v>
      </c>
      <c r="G3065" s="17" t="s">
        <v>3465</v>
      </c>
      <c r="H3065" t="s">
        <v>246</v>
      </c>
      <c r="I3065" t="s">
        <v>43</v>
      </c>
      <c r="J3065" t="s">
        <v>8</v>
      </c>
      <c r="K3065" t="s">
        <v>798</v>
      </c>
      <c r="L3065" t="s">
        <v>1509</v>
      </c>
      <c r="M3065" t="s">
        <v>1510</v>
      </c>
      <c r="N3065">
        <v>1</v>
      </c>
      <c r="O3065" t="s">
        <v>105</v>
      </c>
      <c r="P3065">
        <v>2</v>
      </c>
      <c r="Q3065" t="s">
        <v>388</v>
      </c>
      <c r="R3065" t="s">
        <v>95</v>
      </c>
      <c r="S3065" t="s">
        <v>64</v>
      </c>
      <c r="T3065" t="s">
        <v>51</v>
      </c>
      <c r="U3065" t="s">
        <v>389</v>
      </c>
      <c r="V3065">
        <v>0</v>
      </c>
      <c r="W3065" s="1">
        <v>0</v>
      </c>
      <c r="X3065">
        <v>1</v>
      </c>
      <c r="Y3065">
        <v>1.85</v>
      </c>
      <c r="Z3065">
        <v>5</v>
      </c>
      <c r="AA3065">
        <v>0.37</v>
      </c>
      <c r="AB3065" s="2">
        <v>0</v>
      </c>
      <c r="AC3065" s="1">
        <v>0</v>
      </c>
      <c r="AD3065" s="7">
        <v>43545</v>
      </c>
      <c r="AE3065" s="7">
        <v>43545</v>
      </c>
      <c r="AF3065">
        <v>0</v>
      </c>
      <c r="AG3065" t="s">
        <v>53</v>
      </c>
      <c r="AH3065" s="2">
        <v>0</v>
      </c>
      <c r="AI3065" s="1">
        <v>0</v>
      </c>
      <c r="AJ3065" s="1">
        <v>0</v>
      </c>
      <c r="AK3065" s="60" t="str">
        <f>+IF(Tabla1[[#This Row],[REQUEST_TY]]="SR MANTENIMIENTO CORRECTIVO", "EMERGENCIA", "OTROS")</f>
        <v>EMERGENCIA</v>
      </c>
      <c r="AL3065" s="6" t="str">
        <f>+_xlfn.IFS(Tabla1[[#This Row],[Veces obj]]&lt;=1,"0-1",Tabla1[[#This Row],[Veces obj]]&lt;=2,"1-2",Tabla1[[#This Row],[Veces obj]]&lt;=3,"2-3",TRUE,"&gt;3")</f>
        <v>0-1</v>
      </c>
      <c r="AM3065" s="60" t="str">
        <f>+_xlfn.IFS(MONTH(Tabla1[[#This Row],[MES]])&lt;=3,"Q1",MONTH(Tabla1[[#This Row],[MES]])&lt;=6,"Q2",MONTH(Tabla1[[#This Row],[MES]])&lt;=9,"Q3",TRUE,"Q4")</f>
        <v>Q1</v>
      </c>
      <c r="AN3065" s="15" t="str">
        <f>+IFERROR(VLOOKUP(Tabla1[[#This Row],[CUENTA]],CTAS[],2,0),"OTROS")</f>
        <v>OTROS</v>
      </c>
      <c r="AP3065" s="15" t="str">
        <f>+IFERROR(VLOOKUP(Tabla1[[#This Row],[EMPLEADO]],IS[],3,0),"OTROS")</f>
        <v>OTROS</v>
      </c>
      <c r="AQ3065" s="15" t="str">
        <f>+IFERROR(VLOOKUP(Tabla1[[#This Row],[EMPLEADO]],IS[[NÓMINA]:[INGENIERO]],2,0),"OTROS")</f>
        <v>OTROS</v>
      </c>
    </row>
    <row r="3066" spans="1:43" x14ac:dyDescent="0.25">
      <c r="A3066" t="s">
        <v>7477</v>
      </c>
      <c r="B3066">
        <v>1</v>
      </c>
      <c r="C3066" t="s">
        <v>9427</v>
      </c>
      <c r="D3066" t="s">
        <v>38</v>
      </c>
      <c r="E3066" t="s">
        <v>76</v>
      </c>
      <c r="F3066" t="s">
        <v>9428</v>
      </c>
      <c r="G3066" s="17" t="s">
        <v>2050</v>
      </c>
      <c r="H3066" t="s">
        <v>384</v>
      </c>
      <c r="I3066" t="s">
        <v>43</v>
      </c>
      <c r="J3066" t="s">
        <v>8</v>
      </c>
      <c r="K3066" t="s">
        <v>102</v>
      </c>
      <c r="L3066" t="s">
        <v>2051</v>
      </c>
      <c r="M3066" t="s">
        <v>61</v>
      </c>
      <c r="N3066">
        <v>0</v>
      </c>
      <c r="O3066" t="s">
        <v>47</v>
      </c>
      <c r="P3066">
        <v>22</v>
      </c>
      <c r="Q3066" t="s">
        <v>62</v>
      </c>
      <c r="R3066" t="s">
        <v>63</v>
      </c>
      <c r="S3066" t="s">
        <v>64</v>
      </c>
      <c r="T3066" t="s">
        <v>51</v>
      </c>
      <c r="U3066" t="s">
        <v>65</v>
      </c>
      <c r="V3066">
        <v>0.8</v>
      </c>
      <c r="W3066" s="1">
        <v>1092</v>
      </c>
      <c r="X3066">
        <v>1</v>
      </c>
      <c r="Y3066">
        <v>3.5</v>
      </c>
      <c r="Z3066">
        <v>5</v>
      </c>
      <c r="AA3066">
        <v>0.7</v>
      </c>
      <c r="AB3066" s="2">
        <v>0</v>
      </c>
      <c r="AC3066" s="1">
        <v>0</v>
      </c>
      <c r="AD3066" s="7">
        <v>43549</v>
      </c>
      <c r="AE3066" s="7">
        <v>43549</v>
      </c>
      <c r="AF3066">
        <v>0</v>
      </c>
      <c r="AG3066" t="s">
        <v>53</v>
      </c>
      <c r="AH3066" s="2">
        <v>0</v>
      </c>
      <c r="AI3066" s="1">
        <v>0</v>
      </c>
      <c r="AJ3066" s="1">
        <v>0</v>
      </c>
      <c r="AK3066" s="60" t="str">
        <f>+IF(Tabla1[[#This Row],[REQUEST_TY]]="SR MANTENIMIENTO CORRECTIVO", "EMERGENCIA", "OTROS")</f>
        <v>EMERGENCIA</v>
      </c>
      <c r="AL3066" s="6" t="str">
        <f>+_xlfn.IFS(Tabla1[[#This Row],[Veces obj]]&lt;=1,"0-1",Tabla1[[#This Row],[Veces obj]]&lt;=2,"1-2",Tabla1[[#This Row],[Veces obj]]&lt;=3,"2-3",TRUE,"&gt;3")</f>
        <v>0-1</v>
      </c>
      <c r="AM3066" s="60" t="str">
        <f>+_xlfn.IFS(MONTH(Tabla1[[#This Row],[MES]])&lt;=3,"Q1",MONTH(Tabla1[[#This Row],[MES]])&lt;=6,"Q2",MONTH(Tabla1[[#This Row],[MES]])&lt;=9,"Q3",TRUE,"Q4")</f>
        <v>Q1</v>
      </c>
      <c r="AN3066" s="15" t="str">
        <f>+IFERROR(VLOOKUP(Tabla1[[#This Row],[CUENTA]],CTAS[],2,0),"OTROS")</f>
        <v>OTROS</v>
      </c>
      <c r="AP3066" s="15" t="str">
        <f>+IFERROR(VLOOKUP(Tabla1[[#This Row],[EMPLEADO]],IS[],3,0),"OTROS")</f>
        <v>OTROS</v>
      </c>
      <c r="AQ3066" s="15" t="str">
        <f>+IFERROR(VLOOKUP(Tabla1[[#This Row],[EMPLEADO]],IS[[NÓMINA]:[INGENIERO]],2,0),"OTROS")</f>
        <v>OTROS</v>
      </c>
    </row>
    <row r="3067" spans="1:43" x14ac:dyDescent="0.25">
      <c r="A3067" t="s">
        <v>7477</v>
      </c>
      <c r="B3067">
        <v>1</v>
      </c>
      <c r="C3067" t="s">
        <v>9429</v>
      </c>
      <c r="D3067" t="s">
        <v>38</v>
      </c>
      <c r="E3067" t="s">
        <v>98</v>
      </c>
      <c r="F3067" t="s">
        <v>9430</v>
      </c>
      <c r="G3067" s="17" t="s">
        <v>2017</v>
      </c>
      <c r="H3067" t="s">
        <v>384</v>
      </c>
      <c r="I3067" t="s">
        <v>43</v>
      </c>
      <c r="J3067" t="s">
        <v>8</v>
      </c>
      <c r="K3067" t="s">
        <v>102</v>
      </c>
      <c r="L3067" t="s">
        <v>1500</v>
      </c>
      <c r="M3067" t="s">
        <v>1501</v>
      </c>
      <c r="N3067">
        <v>0</v>
      </c>
      <c r="O3067" t="s">
        <v>47</v>
      </c>
      <c r="P3067">
        <v>2</v>
      </c>
      <c r="Q3067" t="s">
        <v>388</v>
      </c>
      <c r="R3067" t="s">
        <v>63</v>
      </c>
      <c r="S3067" t="s">
        <v>64</v>
      </c>
      <c r="T3067" t="s">
        <v>51</v>
      </c>
      <c r="U3067" t="s">
        <v>389</v>
      </c>
      <c r="V3067">
        <v>0</v>
      </c>
      <c r="W3067" s="1">
        <v>0</v>
      </c>
      <c r="X3067">
        <v>1</v>
      </c>
      <c r="Y3067">
        <v>1.82</v>
      </c>
      <c r="Z3067">
        <v>5</v>
      </c>
      <c r="AA3067">
        <v>0.36399999999999999</v>
      </c>
      <c r="AB3067" s="2">
        <v>0</v>
      </c>
      <c r="AC3067" s="1">
        <v>0</v>
      </c>
      <c r="AD3067" s="7">
        <v>43545</v>
      </c>
      <c r="AE3067" s="7">
        <v>43545</v>
      </c>
      <c r="AF3067">
        <v>0</v>
      </c>
      <c r="AG3067" t="s">
        <v>53</v>
      </c>
      <c r="AH3067" s="2">
        <v>0</v>
      </c>
      <c r="AI3067" s="1">
        <v>0</v>
      </c>
      <c r="AJ3067" s="1">
        <v>0</v>
      </c>
      <c r="AK3067" s="60" t="str">
        <f>+IF(Tabla1[[#This Row],[REQUEST_TY]]="SR MANTENIMIENTO CORRECTIVO", "EMERGENCIA", "OTROS")</f>
        <v>EMERGENCIA</v>
      </c>
      <c r="AL3067" s="6" t="str">
        <f>+_xlfn.IFS(Tabla1[[#This Row],[Veces obj]]&lt;=1,"0-1",Tabla1[[#This Row],[Veces obj]]&lt;=2,"1-2",Tabla1[[#This Row],[Veces obj]]&lt;=3,"2-3",TRUE,"&gt;3")</f>
        <v>0-1</v>
      </c>
      <c r="AM3067" s="60" t="str">
        <f>+_xlfn.IFS(MONTH(Tabla1[[#This Row],[MES]])&lt;=3,"Q1",MONTH(Tabla1[[#This Row],[MES]])&lt;=6,"Q2",MONTH(Tabla1[[#This Row],[MES]])&lt;=9,"Q3",TRUE,"Q4")</f>
        <v>Q1</v>
      </c>
      <c r="AN3067" s="15" t="str">
        <f>+IFERROR(VLOOKUP(Tabla1[[#This Row],[CUENTA]],CTAS[],2,0),"OTROS")</f>
        <v>OTROS</v>
      </c>
      <c r="AP3067" s="15" t="str">
        <f>+IFERROR(VLOOKUP(Tabla1[[#This Row],[EMPLEADO]],IS[],3,0),"OTROS")</f>
        <v>OTROS</v>
      </c>
      <c r="AQ3067" s="15" t="str">
        <f>+IFERROR(VLOOKUP(Tabla1[[#This Row],[EMPLEADO]],IS[[NÓMINA]:[INGENIERO]],2,0),"OTROS")</f>
        <v>OTROS</v>
      </c>
    </row>
    <row r="3068" spans="1:43" x14ac:dyDescent="0.25">
      <c r="A3068" t="s">
        <v>7477</v>
      </c>
      <c r="B3068">
        <v>1</v>
      </c>
      <c r="C3068" t="s">
        <v>9431</v>
      </c>
      <c r="D3068" t="s">
        <v>38</v>
      </c>
      <c r="E3068" t="s">
        <v>39</v>
      </c>
      <c r="F3068" t="s">
        <v>9432</v>
      </c>
      <c r="G3068" s="17" t="s">
        <v>2324</v>
      </c>
      <c r="H3068" t="s">
        <v>106</v>
      </c>
      <c r="I3068" t="s">
        <v>43</v>
      </c>
      <c r="J3068" t="s">
        <v>8</v>
      </c>
      <c r="K3068" t="s">
        <v>117</v>
      </c>
      <c r="L3068" t="s">
        <v>2325</v>
      </c>
      <c r="M3068" t="s">
        <v>222</v>
      </c>
      <c r="N3068">
        <v>0</v>
      </c>
      <c r="O3068" t="s">
        <v>47</v>
      </c>
      <c r="P3068">
        <v>65</v>
      </c>
      <c r="Q3068" t="s">
        <v>48</v>
      </c>
      <c r="R3068" t="s">
        <v>49</v>
      </c>
      <c r="S3068" t="s">
        <v>50</v>
      </c>
      <c r="T3068" t="s">
        <v>51</v>
      </c>
      <c r="U3068" t="s">
        <v>52</v>
      </c>
      <c r="V3068">
        <v>1.05</v>
      </c>
      <c r="W3068" s="1">
        <v>750.75000000000011</v>
      </c>
      <c r="X3068">
        <v>1</v>
      </c>
      <c r="Y3068">
        <v>4.24</v>
      </c>
      <c r="Z3068">
        <v>5</v>
      </c>
      <c r="AA3068">
        <v>0.84800000000000009</v>
      </c>
      <c r="AB3068" s="2">
        <v>0</v>
      </c>
      <c r="AC3068" s="1">
        <v>0</v>
      </c>
      <c r="AD3068" s="7">
        <v>43545</v>
      </c>
      <c r="AE3068" s="7">
        <v>43545</v>
      </c>
      <c r="AF3068">
        <v>0</v>
      </c>
      <c r="AG3068" t="s">
        <v>53</v>
      </c>
      <c r="AH3068" s="2">
        <v>0</v>
      </c>
      <c r="AI3068" s="1">
        <v>0</v>
      </c>
      <c r="AJ3068" s="1">
        <v>0</v>
      </c>
      <c r="AK3068" s="60" t="str">
        <f>+IF(Tabla1[[#This Row],[REQUEST_TY]]="SR MANTENIMIENTO CORRECTIVO", "EMERGENCIA", "OTROS")</f>
        <v>EMERGENCIA</v>
      </c>
      <c r="AL3068" s="6" t="str">
        <f>+_xlfn.IFS(Tabla1[[#This Row],[Veces obj]]&lt;=1,"0-1",Tabla1[[#This Row],[Veces obj]]&lt;=2,"1-2",Tabla1[[#This Row],[Veces obj]]&lt;=3,"2-3",TRUE,"&gt;3")</f>
        <v>0-1</v>
      </c>
      <c r="AM3068" s="60" t="str">
        <f>+_xlfn.IFS(MONTH(Tabla1[[#This Row],[MES]])&lt;=3,"Q1",MONTH(Tabla1[[#This Row],[MES]])&lt;=6,"Q2",MONTH(Tabla1[[#This Row],[MES]])&lt;=9,"Q3",TRUE,"Q4")</f>
        <v>Q1</v>
      </c>
      <c r="AN3068" s="15" t="str">
        <f>+IFERROR(VLOOKUP(Tabla1[[#This Row],[CUENTA]],CTAS[],2,0),"OTROS")</f>
        <v>OTROS</v>
      </c>
      <c r="AP3068" s="15" t="str">
        <f>+IFERROR(VLOOKUP(Tabla1[[#This Row],[EMPLEADO]],IS[],3,0),"OTROS")</f>
        <v>OTROS</v>
      </c>
      <c r="AQ3068" s="15" t="str">
        <f>+IFERROR(VLOOKUP(Tabla1[[#This Row],[EMPLEADO]],IS[[NÓMINA]:[INGENIERO]],2,0),"OTROS")</f>
        <v>OTROS</v>
      </c>
    </row>
    <row r="3069" spans="1:43" x14ac:dyDescent="0.25">
      <c r="A3069" t="s">
        <v>7477</v>
      </c>
      <c r="B3069">
        <v>1</v>
      </c>
      <c r="C3069" t="s">
        <v>9433</v>
      </c>
      <c r="D3069" t="s">
        <v>38</v>
      </c>
      <c r="E3069" t="s">
        <v>133</v>
      </c>
      <c r="F3069" t="s">
        <v>9434</v>
      </c>
      <c r="G3069" s="17" t="s">
        <v>2576</v>
      </c>
      <c r="H3069" t="s">
        <v>868</v>
      </c>
      <c r="I3069" t="s">
        <v>43</v>
      </c>
      <c r="J3069" t="s">
        <v>8</v>
      </c>
      <c r="K3069" t="s">
        <v>59</v>
      </c>
      <c r="L3069" t="s">
        <v>2577</v>
      </c>
      <c r="M3069" t="s">
        <v>2578</v>
      </c>
      <c r="N3069">
        <v>1</v>
      </c>
      <c r="O3069" t="s">
        <v>47</v>
      </c>
      <c r="P3069">
        <v>31</v>
      </c>
      <c r="Q3069" t="s">
        <v>82</v>
      </c>
      <c r="R3069" t="s">
        <v>138</v>
      </c>
      <c r="S3069" t="s">
        <v>139</v>
      </c>
      <c r="T3069" t="s">
        <v>51</v>
      </c>
      <c r="U3069" t="s">
        <v>140</v>
      </c>
      <c r="V3069">
        <v>1.1000000000000001</v>
      </c>
      <c r="W3069" s="1">
        <v>0</v>
      </c>
      <c r="X3069">
        <v>1</v>
      </c>
      <c r="Y3069">
        <v>1.3</v>
      </c>
      <c r="Z3069">
        <v>4</v>
      </c>
      <c r="AA3069">
        <v>0.32500000000000001</v>
      </c>
      <c r="AB3069" s="2">
        <v>0</v>
      </c>
      <c r="AC3069" s="1">
        <v>0</v>
      </c>
      <c r="AD3069" s="7">
        <v>43545</v>
      </c>
      <c r="AE3069" s="7">
        <v>43545</v>
      </c>
      <c r="AF3069">
        <v>0</v>
      </c>
      <c r="AG3069" t="s">
        <v>53</v>
      </c>
      <c r="AH3069" s="2">
        <v>0</v>
      </c>
      <c r="AI3069" s="1">
        <v>0</v>
      </c>
      <c r="AJ3069" s="1">
        <v>0</v>
      </c>
      <c r="AK3069" s="60" t="str">
        <f>+IF(Tabla1[[#This Row],[REQUEST_TY]]="SR MANTENIMIENTO CORRECTIVO", "EMERGENCIA", "OTROS")</f>
        <v>EMERGENCIA</v>
      </c>
      <c r="AL3069" s="6" t="str">
        <f>+_xlfn.IFS(Tabla1[[#This Row],[Veces obj]]&lt;=1,"0-1",Tabla1[[#This Row],[Veces obj]]&lt;=2,"1-2",Tabla1[[#This Row],[Veces obj]]&lt;=3,"2-3",TRUE,"&gt;3")</f>
        <v>0-1</v>
      </c>
      <c r="AM3069" s="60" t="str">
        <f>+_xlfn.IFS(MONTH(Tabla1[[#This Row],[MES]])&lt;=3,"Q1",MONTH(Tabla1[[#This Row],[MES]])&lt;=6,"Q2",MONTH(Tabla1[[#This Row],[MES]])&lt;=9,"Q3",TRUE,"Q4")</f>
        <v>Q1</v>
      </c>
      <c r="AN3069" s="15" t="str">
        <f>+IFERROR(VLOOKUP(Tabla1[[#This Row],[CUENTA]],CTAS[],2,0),"OTROS")</f>
        <v>OTROS</v>
      </c>
      <c r="AP3069" s="15" t="str">
        <f>+IFERROR(VLOOKUP(Tabla1[[#This Row],[EMPLEADO]],IS[],3,0),"OTROS")</f>
        <v>OTROS</v>
      </c>
      <c r="AQ3069" s="15" t="str">
        <f>+IFERROR(VLOOKUP(Tabla1[[#This Row],[EMPLEADO]],IS[[NÓMINA]:[INGENIERO]],2,0),"OTROS")</f>
        <v>OTROS</v>
      </c>
    </row>
    <row r="3070" spans="1:43" x14ac:dyDescent="0.25">
      <c r="A3070" t="s">
        <v>7477</v>
      </c>
      <c r="B3070">
        <v>1</v>
      </c>
      <c r="C3070" t="s">
        <v>9435</v>
      </c>
      <c r="D3070" t="s">
        <v>3691</v>
      </c>
      <c r="E3070" t="s">
        <v>39</v>
      </c>
      <c r="F3070" t="s">
        <v>9436</v>
      </c>
      <c r="G3070" s="17" t="s">
        <v>9017</v>
      </c>
      <c r="H3070" t="s">
        <v>79</v>
      </c>
      <c r="I3070" t="s">
        <v>43</v>
      </c>
      <c r="J3070" t="s">
        <v>8</v>
      </c>
      <c r="K3070" t="s">
        <v>607</v>
      </c>
      <c r="L3070" t="s">
        <v>9018</v>
      </c>
      <c r="M3070" t="s">
        <v>1482</v>
      </c>
      <c r="N3070">
        <v>0</v>
      </c>
      <c r="O3070" t="s">
        <v>47</v>
      </c>
      <c r="P3070" t="s">
        <v>822</v>
      </c>
      <c r="Q3070" t="s">
        <v>48</v>
      </c>
      <c r="R3070" t="s">
        <v>49</v>
      </c>
      <c r="S3070" t="s">
        <v>50</v>
      </c>
      <c r="T3070" t="s">
        <v>51</v>
      </c>
      <c r="U3070" t="s">
        <v>52</v>
      </c>
      <c r="V3070">
        <v>1</v>
      </c>
      <c r="W3070" s="1">
        <v>715.00000000000011</v>
      </c>
      <c r="X3070">
        <v>0</v>
      </c>
      <c r="Y3070">
        <v>5</v>
      </c>
      <c r="Z3070">
        <v>5</v>
      </c>
      <c r="AA3070">
        <v>1</v>
      </c>
      <c r="AB3070" s="2">
        <v>0</v>
      </c>
      <c r="AC3070" s="1">
        <v>0</v>
      </c>
      <c r="AD3070" s="7">
        <v>43545</v>
      </c>
      <c r="AE3070" s="7">
        <v>43545</v>
      </c>
      <c r="AF3070">
        <v>0</v>
      </c>
      <c r="AG3070" t="s">
        <v>53</v>
      </c>
      <c r="AH3070" s="2">
        <v>0</v>
      </c>
      <c r="AI3070" s="1">
        <v>0</v>
      </c>
      <c r="AJ3070" s="1">
        <v>0</v>
      </c>
      <c r="AK3070" s="60" t="str">
        <f>+IF(Tabla1[[#This Row],[REQUEST_TY]]="SR MANTENIMIENTO CORRECTIVO", "EMERGENCIA", "OTROS")</f>
        <v>OTROS</v>
      </c>
      <c r="AL3070" s="6" t="str">
        <f>+_xlfn.IFS(Tabla1[[#This Row],[Veces obj]]&lt;=1,"0-1",Tabla1[[#This Row],[Veces obj]]&lt;=2,"1-2",Tabla1[[#This Row],[Veces obj]]&lt;=3,"2-3",TRUE,"&gt;3")</f>
        <v>0-1</v>
      </c>
      <c r="AM3070" s="60" t="str">
        <f>+_xlfn.IFS(MONTH(Tabla1[[#This Row],[MES]])&lt;=3,"Q1",MONTH(Tabla1[[#This Row],[MES]])&lt;=6,"Q2",MONTH(Tabla1[[#This Row],[MES]])&lt;=9,"Q3",TRUE,"Q4")</f>
        <v>Q1</v>
      </c>
      <c r="AN3070" s="15" t="str">
        <f>+IFERROR(VLOOKUP(Tabla1[[#This Row],[CUENTA]],CTAS[],2,0),"OTROS")</f>
        <v>OTROS</v>
      </c>
      <c r="AP3070" s="15" t="str">
        <f>+IFERROR(VLOOKUP(Tabla1[[#This Row],[EMPLEADO]],IS[],3,0),"OTROS")</f>
        <v>OTROS</v>
      </c>
      <c r="AQ3070" s="15" t="str">
        <f>+IFERROR(VLOOKUP(Tabla1[[#This Row],[EMPLEADO]],IS[[NÓMINA]:[INGENIERO]],2,0),"OTROS")</f>
        <v>OTROS</v>
      </c>
    </row>
    <row r="3071" spans="1:43" x14ac:dyDescent="0.25">
      <c r="A3071" t="s">
        <v>7477</v>
      </c>
      <c r="B3071">
        <v>1</v>
      </c>
      <c r="C3071" t="s">
        <v>9437</v>
      </c>
      <c r="D3071" t="s">
        <v>38</v>
      </c>
      <c r="E3071" t="s">
        <v>694</v>
      </c>
      <c r="F3071" t="s">
        <v>9438</v>
      </c>
      <c r="G3071" s="17" t="s">
        <v>696</v>
      </c>
      <c r="H3071" t="s">
        <v>220</v>
      </c>
      <c r="I3071" t="s">
        <v>43</v>
      </c>
      <c r="J3071" t="s">
        <v>8</v>
      </c>
      <c r="K3071" t="s">
        <v>59</v>
      </c>
      <c r="L3071" t="s">
        <v>697</v>
      </c>
      <c r="M3071" t="s">
        <v>698</v>
      </c>
      <c r="N3071">
        <v>0</v>
      </c>
      <c r="O3071" t="s">
        <v>47</v>
      </c>
      <c r="P3071">
        <v>14</v>
      </c>
      <c r="Q3071" t="s">
        <v>194</v>
      </c>
      <c r="R3071" t="s">
        <v>138</v>
      </c>
      <c r="S3071" t="s">
        <v>139</v>
      </c>
      <c r="T3071" t="s">
        <v>208</v>
      </c>
      <c r="U3071" t="s">
        <v>224</v>
      </c>
      <c r="V3071">
        <v>0.8</v>
      </c>
      <c r="W3071" s="1">
        <v>1258.4000000000003</v>
      </c>
      <c r="X3071">
        <v>1</v>
      </c>
      <c r="Y3071">
        <v>3.47</v>
      </c>
      <c r="Z3071">
        <v>6</v>
      </c>
      <c r="AA3071">
        <v>0.57833333333333337</v>
      </c>
      <c r="AB3071" s="2">
        <v>0</v>
      </c>
      <c r="AC3071" s="1">
        <v>0</v>
      </c>
      <c r="AD3071" s="7">
        <v>43545</v>
      </c>
      <c r="AE3071" s="7">
        <v>43545</v>
      </c>
      <c r="AF3071">
        <v>0</v>
      </c>
      <c r="AG3071" t="s">
        <v>53</v>
      </c>
      <c r="AH3071" s="2">
        <v>0</v>
      </c>
      <c r="AI3071" s="1">
        <v>0</v>
      </c>
      <c r="AJ3071" s="1">
        <v>0</v>
      </c>
      <c r="AK3071" s="60" t="str">
        <f>+IF(Tabla1[[#This Row],[REQUEST_TY]]="SR MANTENIMIENTO CORRECTIVO", "EMERGENCIA", "OTROS")</f>
        <v>EMERGENCIA</v>
      </c>
      <c r="AL3071" s="6" t="str">
        <f>+_xlfn.IFS(Tabla1[[#This Row],[Veces obj]]&lt;=1,"0-1",Tabla1[[#This Row],[Veces obj]]&lt;=2,"1-2",Tabla1[[#This Row],[Veces obj]]&lt;=3,"2-3",TRUE,"&gt;3")</f>
        <v>0-1</v>
      </c>
      <c r="AM3071" s="60" t="str">
        <f>+_xlfn.IFS(MONTH(Tabla1[[#This Row],[MES]])&lt;=3,"Q1",MONTH(Tabla1[[#This Row],[MES]])&lt;=6,"Q2",MONTH(Tabla1[[#This Row],[MES]])&lt;=9,"Q3",TRUE,"Q4")</f>
        <v>Q1</v>
      </c>
      <c r="AN3071" s="15" t="str">
        <f>+IFERROR(VLOOKUP(Tabla1[[#This Row],[CUENTA]],CTAS[],2,0),"OTROS")</f>
        <v>OTROS</v>
      </c>
      <c r="AP3071" s="15" t="str">
        <f>+IFERROR(VLOOKUP(Tabla1[[#This Row],[EMPLEADO]],IS[],3,0),"OTROS")</f>
        <v>OTROS</v>
      </c>
      <c r="AQ3071" s="15" t="str">
        <f>+IFERROR(VLOOKUP(Tabla1[[#This Row],[EMPLEADO]],IS[[NÓMINA]:[INGENIERO]],2,0),"OTROS")</f>
        <v>OTROS</v>
      </c>
    </row>
    <row r="3072" spans="1:43" x14ac:dyDescent="0.25">
      <c r="A3072" t="s">
        <v>7477</v>
      </c>
      <c r="B3072">
        <v>1</v>
      </c>
      <c r="C3072" t="s">
        <v>9439</v>
      </c>
      <c r="D3072" t="s">
        <v>38</v>
      </c>
      <c r="E3072" t="s">
        <v>89</v>
      </c>
      <c r="F3072" t="s">
        <v>9440</v>
      </c>
      <c r="G3072" s="17" t="s">
        <v>168</v>
      </c>
      <c r="H3072" t="s">
        <v>150</v>
      </c>
      <c r="I3072" t="s">
        <v>43</v>
      </c>
      <c r="J3072" t="s">
        <v>8</v>
      </c>
      <c r="K3072" t="s">
        <v>169</v>
      </c>
      <c r="L3072" t="s">
        <v>170</v>
      </c>
      <c r="M3072" t="s">
        <v>94</v>
      </c>
      <c r="N3072">
        <v>0</v>
      </c>
      <c r="O3072" t="s">
        <v>47</v>
      </c>
      <c r="P3072">
        <v>48</v>
      </c>
      <c r="Q3072" t="s">
        <v>82</v>
      </c>
      <c r="R3072" t="s">
        <v>95</v>
      </c>
      <c r="S3072" t="s">
        <v>64</v>
      </c>
      <c r="T3072" t="s">
        <v>51</v>
      </c>
      <c r="U3072" t="s">
        <v>83</v>
      </c>
      <c r="V3072">
        <v>1.05</v>
      </c>
      <c r="W3072" s="1">
        <v>1433.25</v>
      </c>
      <c r="X3072">
        <v>1</v>
      </c>
      <c r="Y3072">
        <v>0.73</v>
      </c>
      <c r="Z3072">
        <v>5</v>
      </c>
      <c r="AA3072">
        <v>0.14599999999999999</v>
      </c>
      <c r="AB3072" s="2">
        <v>0</v>
      </c>
      <c r="AC3072" s="1">
        <v>0</v>
      </c>
      <c r="AD3072" s="7">
        <v>43545</v>
      </c>
      <c r="AE3072" s="7">
        <v>43545</v>
      </c>
      <c r="AF3072">
        <v>0</v>
      </c>
      <c r="AG3072" t="s">
        <v>53</v>
      </c>
      <c r="AH3072" s="2">
        <v>0</v>
      </c>
      <c r="AI3072" s="1">
        <v>0</v>
      </c>
      <c r="AJ3072" s="1">
        <v>0</v>
      </c>
      <c r="AK3072" s="60" t="str">
        <f>+IF(Tabla1[[#This Row],[REQUEST_TY]]="SR MANTENIMIENTO CORRECTIVO", "EMERGENCIA", "OTROS")</f>
        <v>EMERGENCIA</v>
      </c>
      <c r="AL3072" s="6" t="str">
        <f>+_xlfn.IFS(Tabla1[[#This Row],[Veces obj]]&lt;=1,"0-1",Tabla1[[#This Row],[Veces obj]]&lt;=2,"1-2",Tabla1[[#This Row],[Veces obj]]&lt;=3,"2-3",TRUE,"&gt;3")</f>
        <v>0-1</v>
      </c>
      <c r="AM3072" s="60" t="str">
        <f>+_xlfn.IFS(MONTH(Tabla1[[#This Row],[MES]])&lt;=3,"Q1",MONTH(Tabla1[[#This Row],[MES]])&lt;=6,"Q2",MONTH(Tabla1[[#This Row],[MES]])&lt;=9,"Q3",TRUE,"Q4")</f>
        <v>Q1</v>
      </c>
      <c r="AN3072" s="15" t="str">
        <f>+IFERROR(VLOOKUP(Tabla1[[#This Row],[CUENTA]],CTAS[],2,0),"OTROS")</f>
        <v>OTROS</v>
      </c>
      <c r="AP3072" s="15" t="str">
        <f>+IFERROR(VLOOKUP(Tabla1[[#This Row],[EMPLEADO]],IS[],3,0),"OTROS")</f>
        <v>JUAREZ</v>
      </c>
      <c r="AQ3072" s="15" t="str">
        <f>+IFERROR(VLOOKUP(Tabla1[[#This Row],[EMPLEADO]],IS[[NÓMINA]:[INGENIERO]],2,0),"OTROS")</f>
        <v>CARLOS MONTOYA</v>
      </c>
    </row>
    <row r="3073" spans="1:43" x14ac:dyDescent="0.25">
      <c r="A3073" t="s">
        <v>7477</v>
      </c>
      <c r="B3073">
        <v>1</v>
      </c>
      <c r="C3073" t="s">
        <v>9441</v>
      </c>
      <c r="D3073" t="s">
        <v>38</v>
      </c>
      <c r="E3073" t="s">
        <v>76</v>
      </c>
      <c r="F3073" t="s">
        <v>9442</v>
      </c>
      <c r="G3073" s="17" t="s">
        <v>9443</v>
      </c>
      <c r="H3073" t="s">
        <v>136</v>
      </c>
      <c r="I3073" t="s">
        <v>43</v>
      </c>
      <c r="J3073" t="s">
        <v>8</v>
      </c>
      <c r="K3073" t="s">
        <v>59</v>
      </c>
      <c r="L3073" t="s">
        <v>697</v>
      </c>
      <c r="M3073" t="s">
        <v>698</v>
      </c>
      <c r="N3073">
        <v>0</v>
      </c>
      <c r="O3073" t="s">
        <v>47</v>
      </c>
      <c r="P3073">
        <v>147</v>
      </c>
      <c r="Q3073" t="s">
        <v>48</v>
      </c>
      <c r="R3073" t="s">
        <v>63</v>
      </c>
      <c r="S3073" t="s">
        <v>64</v>
      </c>
      <c r="T3073" t="s">
        <v>208</v>
      </c>
      <c r="U3073" t="s">
        <v>96</v>
      </c>
      <c r="V3073">
        <v>1.1000000000000001</v>
      </c>
      <c r="W3073" s="1">
        <v>1501.5000000000002</v>
      </c>
      <c r="X3073">
        <v>1</v>
      </c>
      <c r="Y3073">
        <v>3.13</v>
      </c>
      <c r="Z3073">
        <v>9</v>
      </c>
      <c r="AA3073">
        <v>0.34777777777777774</v>
      </c>
      <c r="AB3073" s="2">
        <v>0</v>
      </c>
      <c r="AC3073" s="1">
        <v>0</v>
      </c>
      <c r="AD3073" s="7">
        <v>43545</v>
      </c>
      <c r="AE3073" s="7">
        <v>43546</v>
      </c>
      <c r="AF3073">
        <v>1</v>
      </c>
      <c r="AG3073" t="s">
        <v>53</v>
      </c>
      <c r="AH3073" s="2">
        <v>0</v>
      </c>
      <c r="AI3073" s="1">
        <v>0</v>
      </c>
      <c r="AJ3073" s="1">
        <v>0</v>
      </c>
      <c r="AK3073" s="60" t="str">
        <f>+IF(Tabla1[[#This Row],[REQUEST_TY]]="SR MANTENIMIENTO CORRECTIVO", "EMERGENCIA", "OTROS")</f>
        <v>EMERGENCIA</v>
      </c>
      <c r="AL3073" s="6" t="str">
        <f>+_xlfn.IFS(Tabla1[[#This Row],[Veces obj]]&lt;=1,"0-1",Tabla1[[#This Row],[Veces obj]]&lt;=2,"1-2",Tabla1[[#This Row],[Veces obj]]&lt;=3,"2-3",TRUE,"&gt;3")</f>
        <v>0-1</v>
      </c>
      <c r="AM3073" s="60" t="str">
        <f>+_xlfn.IFS(MONTH(Tabla1[[#This Row],[MES]])&lt;=3,"Q1",MONTH(Tabla1[[#This Row],[MES]])&lt;=6,"Q2",MONTH(Tabla1[[#This Row],[MES]])&lt;=9,"Q3",TRUE,"Q4")</f>
        <v>Q1</v>
      </c>
      <c r="AN3073" s="15" t="str">
        <f>+IFERROR(VLOOKUP(Tabla1[[#This Row],[CUENTA]],CTAS[],2,0),"OTROS")</f>
        <v>OTROS</v>
      </c>
      <c r="AP3073" s="15" t="str">
        <f>+IFERROR(VLOOKUP(Tabla1[[#This Row],[EMPLEADO]],IS[],3,0),"OTROS")</f>
        <v>OTROS</v>
      </c>
      <c r="AQ3073" s="15" t="str">
        <f>+IFERROR(VLOOKUP(Tabla1[[#This Row],[EMPLEADO]],IS[[NÓMINA]:[INGENIERO]],2,0),"OTROS")</f>
        <v>OTROS</v>
      </c>
    </row>
    <row r="3074" spans="1:43" x14ac:dyDescent="0.25">
      <c r="A3074" t="s">
        <v>7477</v>
      </c>
      <c r="B3074">
        <v>1</v>
      </c>
      <c r="C3074" t="s">
        <v>9444</v>
      </c>
      <c r="D3074" t="s">
        <v>38</v>
      </c>
      <c r="E3074" t="s">
        <v>4404</v>
      </c>
      <c r="F3074" t="s">
        <v>9445</v>
      </c>
      <c r="G3074" s="17" t="s">
        <v>9446</v>
      </c>
      <c r="H3074" t="s">
        <v>106</v>
      </c>
      <c r="I3074" t="s">
        <v>43</v>
      </c>
      <c r="J3074" t="s">
        <v>8</v>
      </c>
      <c r="K3074" t="s">
        <v>2443</v>
      </c>
      <c r="L3074" t="s">
        <v>2444</v>
      </c>
      <c r="M3074" t="s">
        <v>131</v>
      </c>
      <c r="N3074">
        <v>0</v>
      </c>
      <c r="O3074" t="s">
        <v>47</v>
      </c>
      <c r="P3074">
        <v>185</v>
      </c>
      <c r="Q3074" t="s">
        <v>48</v>
      </c>
      <c r="R3074" t="s">
        <v>74</v>
      </c>
      <c r="S3074" t="s">
        <v>50</v>
      </c>
      <c r="T3074" t="s">
        <v>51</v>
      </c>
      <c r="U3074" t="s">
        <v>52</v>
      </c>
      <c r="V3074">
        <v>1.05</v>
      </c>
      <c r="W3074" s="1">
        <v>750.75000000000011</v>
      </c>
      <c r="X3074">
        <v>1</v>
      </c>
      <c r="Y3074">
        <v>2.4500000000000002</v>
      </c>
      <c r="Z3074">
        <v>5</v>
      </c>
      <c r="AA3074">
        <v>0.49000000000000005</v>
      </c>
      <c r="AB3074" s="2">
        <v>0</v>
      </c>
      <c r="AC3074" s="1">
        <v>0</v>
      </c>
      <c r="AD3074" s="7">
        <v>43545</v>
      </c>
      <c r="AE3074" s="7">
        <v>43546</v>
      </c>
      <c r="AF3074">
        <v>1</v>
      </c>
      <c r="AG3074" t="s">
        <v>53</v>
      </c>
      <c r="AH3074" s="2">
        <v>0</v>
      </c>
      <c r="AI3074" s="1">
        <v>0</v>
      </c>
      <c r="AJ3074" s="1">
        <v>0</v>
      </c>
      <c r="AK3074" s="60" t="str">
        <f>+IF(Tabla1[[#This Row],[REQUEST_TY]]="SR MANTENIMIENTO CORRECTIVO", "EMERGENCIA", "OTROS")</f>
        <v>EMERGENCIA</v>
      </c>
      <c r="AL3074" s="6" t="str">
        <f>+_xlfn.IFS(Tabla1[[#This Row],[Veces obj]]&lt;=1,"0-1",Tabla1[[#This Row],[Veces obj]]&lt;=2,"1-2",Tabla1[[#This Row],[Veces obj]]&lt;=3,"2-3",TRUE,"&gt;3")</f>
        <v>0-1</v>
      </c>
      <c r="AM3074" s="60" t="str">
        <f>+_xlfn.IFS(MONTH(Tabla1[[#This Row],[MES]])&lt;=3,"Q1",MONTH(Tabla1[[#This Row],[MES]])&lt;=6,"Q2",MONTH(Tabla1[[#This Row],[MES]])&lt;=9,"Q3",TRUE,"Q4")</f>
        <v>Q1</v>
      </c>
      <c r="AN3074" s="15" t="str">
        <f>+IFERROR(VLOOKUP(Tabla1[[#This Row],[CUENTA]],CTAS[],2,0),"OTROS")</f>
        <v>OTROS</v>
      </c>
      <c r="AP3074" s="15" t="str">
        <f>+IFERROR(VLOOKUP(Tabla1[[#This Row],[EMPLEADO]],IS[],3,0),"OTROS")</f>
        <v>OTROS</v>
      </c>
      <c r="AQ3074" s="15" t="str">
        <f>+IFERROR(VLOOKUP(Tabla1[[#This Row],[EMPLEADO]],IS[[NÓMINA]:[INGENIERO]],2,0),"OTROS")</f>
        <v>OTROS</v>
      </c>
    </row>
    <row r="3075" spans="1:43" x14ac:dyDescent="0.25">
      <c r="A3075" t="s">
        <v>7477</v>
      </c>
      <c r="B3075">
        <v>1</v>
      </c>
      <c r="C3075" t="s">
        <v>9447</v>
      </c>
      <c r="D3075" t="s">
        <v>38</v>
      </c>
      <c r="E3075" t="s">
        <v>113</v>
      </c>
      <c r="F3075" t="s">
        <v>9448</v>
      </c>
      <c r="G3075" s="17" t="s">
        <v>1401</v>
      </c>
      <c r="H3075" t="s">
        <v>308</v>
      </c>
      <c r="I3075" t="s">
        <v>43</v>
      </c>
      <c r="J3075" t="s">
        <v>8</v>
      </c>
      <c r="K3075" t="s">
        <v>144</v>
      </c>
      <c r="L3075" t="s">
        <v>616</v>
      </c>
      <c r="M3075" t="s">
        <v>46</v>
      </c>
      <c r="N3075">
        <v>0</v>
      </c>
      <c r="O3075" t="s">
        <v>47</v>
      </c>
      <c r="P3075">
        <v>71</v>
      </c>
      <c r="Q3075" t="s">
        <v>48</v>
      </c>
      <c r="R3075" t="s">
        <v>49</v>
      </c>
      <c r="S3075" t="s">
        <v>50</v>
      </c>
      <c r="T3075" t="s">
        <v>51</v>
      </c>
      <c r="U3075" t="s">
        <v>52</v>
      </c>
      <c r="V3075">
        <v>1.05</v>
      </c>
      <c r="W3075" s="1">
        <v>750.75000000000011</v>
      </c>
      <c r="X3075">
        <v>1</v>
      </c>
      <c r="Y3075">
        <v>0.75</v>
      </c>
      <c r="Z3075">
        <v>5</v>
      </c>
      <c r="AA3075">
        <v>0.15</v>
      </c>
      <c r="AB3075" s="2">
        <v>0</v>
      </c>
      <c r="AC3075" s="1">
        <v>0</v>
      </c>
      <c r="AD3075" s="7">
        <v>43546</v>
      </c>
      <c r="AE3075" s="7">
        <v>43546</v>
      </c>
      <c r="AF3075">
        <v>0</v>
      </c>
      <c r="AG3075" t="s">
        <v>53</v>
      </c>
      <c r="AH3075" s="2">
        <v>0</v>
      </c>
      <c r="AI3075" s="1">
        <v>0</v>
      </c>
      <c r="AJ3075" s="1">
        <v>0</v>
      </c>
      <c r="AK3075" s="60" t="str">
        <f>+IF(Tabla1[[#This Row],[REQUEST_TY]]="SR MANTENIMIENTO CORRECTIVO", "EMERGENCIA", "OTROS")</f>
        <v>EMERGENCIA</v>
      </c>
      <c r="AL3075" s="6" t="str">
        <f>+_xlfn.IFS(Tabla1[[#This Row],[Veces obj]]&lt;=1,"0-1",Tabla1[[#This Row],[Veces obj]]&lt;=2,"1-2",Tabla1[[#This Row],[Veces obj]]&lt;=3,"2-3",TRUE,"&gt;3")</f>
        <v>0-1</v>
      </c>
      <c r="AM3075" s="60" t="str">
        <f>+_xlfn.IFS(MONTH(Tabla1[[#This Row],[MES]])&lt;=3,"Q1",MONTH(Tabla1[[#This Row],[MES]])&lt;=6,"Q2",MONTH(Tabla1[[#This Row],[MES]])&lt;=9,"Q3",TRUE,"Q4")</f>
        <v>Q1</v>
      </c>
      <c r="AN3075" s="15" t="str">
        <f>+IFERROR(VLOOKUP(Tabla1[[#This Row],[CUENTA]],CTAS[],2,0),"OTROS")</f>
        <v>OTROS</v>
      </c>
      <c r="AP3075" s="15" t="str">
        <f>+IFERROR(VLOOKUP(Tabla1[[#This Row],[EMPLEADO]],IS[],3,0),"OTROS")</f>
        <v>OTROS</v>
      </c>
      <c r="AQ3075" s="15" t="str">
        <f>+IFERROR(VLOOKUP(Tabla1[[#This Row],[EMPLEADO]],IS[[NÓMINA]:[INGENIERO]],2,0),"OTROS")</f>
        <v>OTROS</v>
      </c>
    </row>
    <row r="3076" spans="1:43" x14ac:dyDescent="0.25">
      <c r="A3076" t="s">
        <v>7477</v>
      </c>
      <c r="B3076">
        <v>1</v>
      </c>
      <c r="C3076" t="s">
        <v>9449</v>
      </c>
      <c r="D3076" t="s">
        <v>38</v>
      </c>
      <c r="E3076" t="s">
        <v>113</v>
      </c>
      <c r="F3076" t="s">
        <v>9450</v>
      </c>
      <c r="G3076" s="17" t="s">
        <v>9451</v>
      </c>
      <c r="H3076" t="s">
        <v>308</v>
      </c>
      <c r="I3076" t="s">
        <v>43</v>
      </c>
      <c r="J3076" t="s">
        <v>8</v>
      </c>
      <c r="K3076" t="s">
        <v>144</v>
      </c>
      <c r="L3076" t="s">
        <v>616</v>
      </c>
      <c r="M3076" t="s">
        <v>46</v>
      </c>
      <c r="N3076">
        <v>0</v>
      </c>
      <c r="O3076" t="s">
        <v>47</v>
      </c>
      <c r="P3076">
        <v>846</v>
      </c>
      <c r="Q3076" t="s">
        <v>48</v>
      </c>
      <c r="R3076" t="s">
        <v>49</v>
      </c>
      <c r="S3076" t="s">
        <v>50</v>
      </c>
      <c r="T3076" t="s">
        <v>51</v>
      </c>
      <c r="U3076" t="s">
        <v>52</v>
      </c>
      <c r="V3076">
        <v>1.05</v>
      </c>
      <c r="W3076" s="1">
        <v>750.75000000000011</v>
      </c>
      <c r="X3076">
        <v>1</v>
      </c>
      <c r="Y3076">
        <v>1.48</v>
      </c>
      <c r="Z3076">
        <v>5</v>
      </c>
      <c r="AA3076">
        <v>0.29599999999999999</v>
      </c>
      <c r="AB3076" s="2">
        <v>0</v>
      </c>
      <c r="AC3076" s="1">
        <v>0</v>
      </c>
      <c r="AD3076" s="7">
        <v>43546</v>
      </c>
      <c r="AE3076" s="7">
        <v>43549</v>
      </c>
      <c r="AF3076">
        <v>1</v>
      </c>
      <c r="AG3076" t="s">
        <v>53</v>
      </c>
      <c r="AH3076" s="2">
        <v>0</v>
      </c>
      <c r="AI3076" s="1">
        <v>0</v>
      </c>
      <c r="AJ3076" s="1">
        <v>0</v>
      </c>
      <c r="AK3076" s="60" t="str">
        <f>+IF(Tabla1[[#This Row],[REQUEST_TY]]="SR MANTENIMIENTO CORRECTIVO", "EMERGENCIA", "OTROS")</f>
        <v>EMERGENCIA</v>
      </c>
      <c r="AL3076" s="6" t="str">
        <f>+_xlfn.IFS(Tabla1[[#This Row],[Veces obj]]&lt;=1,"0-1",Tabla1[[#This Row],[Veces obj]]&lt;=2,"1-2",Tabla1[[#This Row],[Veces obj]]&lt;=3,"2-3",TRUE,"&gt;3")</f>
        <v>0-1</v>
      </c>
      <c r="AM3076" s="60" t="str">
        <f>+_xlfn.IFS(MONTH(Tabla1[[#This Row],[MES]])&lt;=3,"Q1",MONTH(Tabla1[[#This Row],[MES]])&lt;=6,"Q2",MONTH(Tabla1[[#This Row],[MES]])&lt;=9,"Q3",TRUE,"Q4")</f>
        <v>Q1</v>
      </c>
      <c r="AN3076" s="15" t="str">
        <f>+IFERROR(VLOOKUP(Tabla1[[#This Row],[CUENTA]],CTAS[],2,0),"OTROS")</f>
        <v>OTROS</v>
      </c>
      <c r="AP3076" s="15" t="str">
        <f>+IFERROR(VLOOKUP(Tabla1[[#This Row],[EMPLEADO]],IS[],3,0),"OTROS")</f>
        <v>OTROS</v>
      </c>
      <c r="AQ3076" s="15" t="str">
        <f>+IFERROR(VLOOKUP(Tabla1[[#This Row],[EMPLEADO]],IS[[NÓMINA]:[INGENIERO]],2,0),"OTROS")</f>
        <v>OTROS</v>
      </c>
    </row>
    <row r="3077" spans="1:43" x14ac:dyDescent="0.25">
      <c r="A3077" t="s">
        <v>7477</v>
      </c>
      <c r="B3077">
        <v>1</v>
      </c>
      <c r="C3077" t="s">
        <v>9452</v>
      </c>
      <c r="D3077" t="s">
        <v>38</v>
      </c>
      <c r="E3077" t="s">
        <v>89</v>
      </c>
      <c r="F3077" t="s">
        <v>9453</v>
      </c>
      <c r="G3077" s="17" t="s">
        <v>9454</v>
      </c>
      <c r="H3077" t="s">
        <v>1063</v>
      </c>
      <c r="I3077" t="s">
        <v>43</v>
      </c>
      <c r="J3077" t="s">
        <v>8</v>
      </c>
      <c r="K3077" t="s">
        <v>199</v>
      </c>
      <c r="L3077" t="s">
        <v>1263</v>
      </c>
      <c r="M3077" t="s">
        <v>1264</v>
      </c>
      <c r="N3077">
        <v>0</v>
      </c>
      <c r="O3077" t="s">
        <v>47</v>
      </c>
      <c r="P3077">
        <v>472</v>
      </c>
      <c r="Q3077" t="s">
        <v>48</v>
      </c>
      <c r="R3077" t="s">
        <v>95</v>
      </c>
      <c r="S3077" t="s">
        <v>64</v>
      </c>
      <c r="T3077" t="s">
        <v>51</v>
      </c>
      <c r="U3077" t="s">
        <v>96</v>
      </c>
      <c r="V3077">
        <v>1.1000000000000001</v>
      </c>
      <c r="W3077" s="1">
        <v>1501.5000000000002</v>
      </c>
      <c r="X3077">
        <v>1</v>
      </c>
      <c r="Y3077">
        <v>0.7</v>
      </c>
      <c r="Z3077">
        <v>5</v>
      </c>
      <c r="AA3077">
        <v>0.13999999999999999</v>
      </c>
      <c r="AB3077" s="2">
        <v>0</v>
      </c>
      <c r="AC3077" s="1">
        <v>0</v>
      </c>
      <c r="AD3077" s="7">
        <v>43550</v>
      </c>
      <c r="AE3077" s="7">
        <v>43550</v>
      </c>
      <c r="AF3077">
        <v>0</v>
      </c>
      <c r="AG3077" t="s">
        <v>53</v>
      </c>
      <c r="AH3077" s="2">
        <v>0</v>
      </c>
      <c r="AI3077" s="1">
        <v>0</v>
      </c>
      <c r="AJ3077" s="1">
        <v>0</v>
      </c>
      <c r="AK3077" s="60" t="str">
        <f>+IF(Tabla1[[#This Row],[REQUEST_TY]]="SR MANTENIMIENTO CORRECTIVO", "EMERGENCIA", "OTROS")</f>
        <v>EMERGENCIA</v>
      </c>
      <c r="AL3077" s="6" t="str">
        <f>+_xlfn.IFS(Tabla1[[#This Row],[Veces obj]]&lt;=1,"0-1",Tabla1[[#This Row],[Veces obj]]&lt;=2,"1-2",Tabla1[[#This Row],[Veces obj]]&lt;=3,"2-3",TRUE,"&gt;3")</f>
        <v>0-1</v>
      </c>
      <c r="AM3077" s="60" t="str">
        <f>+_xlfn.IFS(MONTH(Tabla1[[#This Row],[MES]])&lt;=3,"Q1",MONTH(Tabla1[[#This Row],[MES]])&lt;=6,"Q2",MONTH(Tabla1[[#This Row],[MES]])&lt;=9,"Q3",TRUE,"Q4")</f>
        <v>Q1</v>
      </c>
      <c r="AN3077" s="15" t="str">
        <f>+IFERROR(VLOOKUP(Tabla1[[#This Row],[CUENTA]],CTAS[],2,0),"OTROS")</f>
        <v>OTROS</v>
      </c>
      <c r="AP3077" s="15" t="str">
        <f>+IFERROR(VLOOKUP(Tabla1[[#This Row],[EMPLEADO]],IS[],3,0),"OTROS")</f>
        <v>OTROS</v>
      </c>
      <c r="AQ3077" s="15" t="str">
        <f>+IFERROR(VLOOKUP(Tabla1[[#This Row],[EMPLEADO]],IS[[NÓMINA]:[INGENIERO]],2,0),"OTROS")</f>
        <v>OTROS</v>
      </c>
    </row>
    <row r="3078" spans="1:43" x14ac:dyDescent="0.25">
      <c r="A3078" t="s">
        <v>7477</v>
      </c>
      <c r="B3078">
        <v>1</v>
      </c>
      <c r="C3078" t="s">
        <v>9455</v>
      </c>
      <c r="D3078" t="s">
        <v>38</v>
      </c>
      <c r="E3078" t="s">
        <v>176</v>
      </c>
      <c r="F3078" t="s">
        <v>9456</v>
      </c>
      <c r="G3078" s="17" t="s">
        <v>9457</v>
      </c>
      <c r="H3078" t="s">
        <v>384</v>
      </c>
      <c r="I3078" t="s">
        <v>43</v>
      </c>
      <c r="J3078" t="s">
        <v>8</v>
      </c>
      <c r="K3078" t="s">
        <v>338</v>
      </c>
      <c r="L3078" t="s">
        <v>9458</v>
      </c>
      <c r="M3078" t="s">
        <v>1226</v>
      </c>
      <c r="N3078">
        <v>0</v>
      </c>
      <c r="O3078" t="s">
        <v>47</v>
      </c>
      <c r="P3078">
        <v>1564</v>
      </c>
      <c r="Q3078" t="s">
        <v>48</v>
      </c>
      <c r="R3078" t="s">
        <v>49</v>
      </c>
      <c r="S3078" t="s">
        <v>50</v>
      </c>
      <c r="T3078" t="s">
        <v>51</v>
      </c>
      <c r="U3078" t="s">
        <v>52</v>
      </c>
      <c r="V3078">
        <v>1.05</v>
      </c>
      <c r="W3078" s="1">
        <v>750.75000000000011</v>
      </c>
      <c r="X3078">
        <v>1</v>
      </c>
      <c r="Y3078">
        <v>1.65</v>
      </c>
      <c r="Z3078">
        <v>5</v>
      </c>
      <c r="AA3078">
        <v>0.32999999999999996</v>
      </c>
      <c r="AB3078" s="2">
        <v>0</v>
      </c>
      <c r="AC3078" s="1">
        <v>0</v>
      </c>
      <c r="AD3078" s="7">
        <v>43545</v>
      </c>
      <c r="AE3078" s="7">
        <v>43545</v>
      </c>
      <c r="AF3078">
        <v>0</v>
      </c>
      <c r="AG3078" t="s">
        <v>53</v>
      </c>
      <c r="AH3078" s="2">
        <v>0</v>
      </c>
      <c r="AI3078" s="1">
        <v>0</v>
      </c>
      <c r="AJ3078" s="1">
        <v>0</v>
      </c>
      <c r="AK3078" s="60" t="str">
        <f>+IF(Tabla1[[#This Row],[REQUEST_TY]]="SR MANTENIMIENTO CORRECTIVO", "EMERGENCIA", "OTROS")</f>
        <v>EMERGENCIA</v>
      </c>
      <c r="AL3078" s="6" t="str">
        <f>+_xlfn.IFS(Tabla1[[#This Row],[Veces obj]]&lt;=1,"0-1",Tabla1[[#This Row],[Veces obj]]&lt;=2,"1-2",Tabla1[[#This Row],[Veces obj]]&lt;=3,"2-3",TRUE,"&gt;3")</f>
        <v>0-1</v>
      </c>
      <c r="AM3078" s="60" t="str">
        <f>+_xlfn.IFS(MONTH(Tabla1[[#This Row],[MES]])&lt;=3,"Q1",MONTH(Tabla1[[#This Row],[MES]])&lt;=6,"Q2",MONTH(Tabla1[[#This Row],[MES]])&lt;=9,"Q3",TRUE,"Q4")</f>
        <v>Q1</v>
      </c>
      <c r="AN3078" s="15" t="str">
        <f>+IFERROR(VLOOKUP(Tabla1[[#This Row],[CUENTA]],CTAS[],2,0),"OTROS")</f>
        <v>OTROS</v>
      </c>
      <c r="AP3078" s="15" t="str">
        <f>+IFERROR(VLOOKUP(Tabla1[[#This Row],[EMPLEADO]],IS[],3,0),"OTROS")</f>
        <v>OTROS</v>
      </c>
      <c r="AQ3078" s="15" t="str">
        <f>+IFERROR(VLOOKUP(Tabla1[[#This Row],[EMPLEADO]],IS[[NÓMINA]:[INGENIERO]],2,0),"OTROS")</f>
        <v>OTROS</v>
      </c>
    </row>
    <row r="3079" spans="1:43" x14ac:dyDescent="0.25">
      <c r="A3079" t="s">
        <v>7477</v>
      </c>
      <c r="B3079">
        <v>1</v>
      </c>
      <c r="C3079" t="s">
        <v>9459</v>
      </c>
      <c r="D3079" t="s">
        <v>38</v>
      </c>
      <c r="E3079" t="s">
        <v>98</v>
      </c>
      <c r="F3079" t="s">
        <v>9460</v>
      </c>
      <c r="G3079" s="17" t="s">
        <v>7282</v>
      </c>
      <c r="H3079" t="s">
        <v>79</v>
      </c>
      <c r="I3079" t="s">
        <v>43</v>
      </c>
      <c r="J3079" t="s">
        <v>8</v>
      </c>
      <c r="K3079" t="s">
        <v>7646</v>
      </c>
      <c r="L3079" t="s">
        <v>7647</v>
      </c>
      <c r="M3079" t="s">
        <v>2091</v>
      </c>
      <c r="N3079">
        <v>0</v>
      </c>
      <c r="O3079" t="s">
        <v>47</v>
      </c>
      <c r="P3079">
        <v>22</v>
      </c>
      <c r="Q3079" t="s">
        <v>62</v>
      </c>
      <c r="R3079" t="s">
        <v>63</v>
      </c>
      <c r="S3079" t="s">
        <v>64</v>
      </c>
      <c r="T3079" t="s">
        <v>51</v>
      </c>
      <c r="U3079" t="s">
        <v>65</v>
      </c>
      <c r="V3079">
        <v>0.8</v>
      </c>
      <c r="W3079" s="1">
        <v>1092</v>
      </c>
      <c r="X3079">
        <v>1</v>
      </c>
      <c r="Y3079">
        <v>3.05</v>
      </c>
      <c r="Z3079">
        <v>5</v>
      </c>
      <c r="AA3079">
        <v>0.61</v>
      </c>
      <c r="AB3079" s="2">
        <v>0</v>
      </c>
      <c r="AC3079" s="1">
        <v>0</v>
      </c>
      <c r="AD3079" s="7">
        <v>43545</v>
      </c>
      <c r="AE3079" s="7">
        <v>43545</v>
      </c>
      <c r="AF3079">
        <v>0</v>
      </c>
      <c r="AG3079" t="s">
        <v>53</v>
      </c>
      <c r="AH3079" s="2">
        <v>0</v>
      </c>
      <c r="AI3079" s="1">
        <v>0</v>
      </c>
      <c r="AJ3079" s="1">
        <v>0</v>
      </c>
      <c r="AK3079" s="60" t="str">
        <f>+IF(Tabla1[[#This Row],[REQUEST_TY]]="SR MANTENIMIENTO CORRECTIVO", "EMERGENCIA", "OTROS")</f>
        <v>EMERGENCIA</v>
      </c>
      <c r="AL3079" s="6" t="str">
        <f>+_xlfn.IFS(Tabla1[[#This Row],[Veces obj]]&lt;=1,"0-1",Tabla1[[#This Row],[Veces obj]]&lt;=2,"1-2",Tabla1[[#This Row],[Veces obj]]&lt;=3,"2-3",TRUE,"&gt;3")</f>
        <v>0-1</v>
      </c>
      <c r="AM3079" s="60" t="str">
        <f>+_xlfn.IFS(MONTH(Tabla1[[#This Row],[MES]])&lt;=3,"Q1",MONTH(Tabla1[[#This Row],[MES]])&lt;=6,"Q2",MONTH(Tabla1[[#This Row],[MES]])&lt;=9,"Q3",TRUE,"Q4")</f>
        <v>Q1</v>
      </c>
      <c r="AN3079" s="15" t="str">
        <f>+IFERROR(VLOOKUP(Tabla1[[#This Row],[CUENTA]],CTAS[],2,0),"OTROS")</f>
        <v>OTROS</v>
      </c>
      <c r="AP3079" s="15" t="str">
        <f>+IFERROR(VLOOKUP(Tabla1[[#This Row],[EMPLEADO]],IS[],3,0),"OTROS")</f>
        <v>OTROS</v>
      </c>
      <c r="AQ3079" s="15" t="str">
        <f>+IFERROR(VLOOKUP(Tabla1[[#This Row],[EMPLEADO]],IS[[NÓMINA]:[INGENIERO]],2,0),"OTROS")</f>
        <v>OTROS</v>
      </c>
    </row>
    <row r="3080" spans="1:43" x14ac:dyDescent="0.25">
      <c r="A3080" t="s">
        <v>7477</v>
      </c>
      <c r="B3080">
        <v>1</v>
      </c>
      <c r="C3080" t="s">
        <v>9461</v>
      </c>
      <c r="D3080" t="s">
        <v>38</v>
      </c>
      <c r="E3080" t="s">
        <v>89</v>
      </c>
      <c r="F3080" t="s">
        <v>9460</v>
      </c>
      <c r="G3080" s="17" t="s">
        <v>6890</v>
      </c>
      <c r="H3080" t="s">
        <v>163</v>
      </c>
      <c r="I3080" t="s">
        <v>43</v>
      </c>
      <c r="J3080" t="s">
        <v>8</v>
      </c>
      <c r="K3080" t="s">
        <v>151</v>
      </c>
      <c r="L3080" t="s">
        <v>229</v>
      </c>
      <c r="M3080" t="s">
        <v>165</v>
      </c>
      <c r="N3080">
        <v>0</v>
      </c>
      <c r="O3080" t="s">
        <v>47</v>
      </c>
      <c r="P3080">
        <v>28</v>
      </c>
      <c r="Q3080" t="s">
        <v>62</v>
      </c>
      <c r="R3080" t="s">
        <v>95</v>
      </c>
      <c r="S3080" t="s">
        <v>64</v>
      </c>
      <c r="T3080" t="s">
        <v>51</v>
      </c>
      <c r="U3080" t="s">
        <v>65</v>
      </c>
      <c r="V3080">
        <v>0.8</v>
      </c>
      <c r="W3080" s="1">
        <v>1092</v>
      </c>
      <c r="X3080">
        <v>1</v>
      </c>
      <c r="Y3080">
        <v>0</v>
      </c>
      <c r="Z3080">
        <v>5</v>
      </c>
      <c r="AA3080">
        <v>0</v>
      </c>
      <c r="AB3080" s="2">
        <v>0</v>
      </c>
      <c r="AC3080" s="1">
        <v>0</v>
      </c>
      <c r="AD3080" s="7">
        <v>43546</v>
      </c>
      <c r="AE3080" s="7">
        <v>43546</v>
      </c>
      <c r="AF3080">
        <v>0</v>
      </c>
      <c r="AG3080" t="s">
        <v>53</v>
      </c>
      <c r="AH3080" s="2">
        <v>0</v>
      </c>
      <c r="AI3080" s="1">
        <v>0</v>
      </c>
      <c r="AJ3080" s="1">
        <v>0</v>
      </c>
      <c r="AK3080" s="60" t="str">
        <f>+IF(Tabla1[[#This Row],[REQUEST_TY]]="SR MANTENIMIENTO CORRECTIVO", "EMERGENCIA", "OTROS")</f>
        <v>EMERGENCIA</v>
      </c>
      <c r="AL3080" s="6" t="str">
        <f>+_xlfn.IFS(Tabla1[[#This Row],[Veces obj]]&lt;=1,"0-1",Tabla1[[#This Row],[Veces obj]]&lt;=2,"1-2",Tabla1[[#This Row],[Veces obj]]&lt;=3,"2-3",TRUE,"&gt;3")</f>
        <v>0-1</v>
      </c>
      <c r="AM3080" s="60" t="str">
        <f>+_xlfn.IFS(MONTH(Tabla1[[#This Row],[MES]])&lt;=3,"Q1",MONTH(Tabla1[[#This Row],[MES]])&lt;=6,"Q2",MONTH(Tabla1[[#This Row],[MES]])&lt;=9,"Q3",TRUE,"Q4")</f>
        <v>Q1</v>
      </c>
      <c r="AN3080" s="15" t="str">
        <f>+IFERROR(VLOOKUP(Tabla1[[#This Row],[CUENTA]],CTAS[],2,0),"OTROS")</f>
        <v>HONEYWELL</v>
      </c>
      <c r="AP3080" s="15" t="str">
        <f>+IFERROR(VLOOKUP(Tabla1[[#This Row],[EMPLEADO]],IS[],3,0),"OTROS")</f>
        <v>CHIHUAHUA</v>
      </c>
      <c r="AQ3080" s="15" t="str">
        <f>+IFERROR(VLOOKUP(Tabla1[[#This Row],[EMPLEADO]],IS[[NÓMINA]:[INGENIERO]],2,0),"OTROS")</f>
        <v>LUIS EDUARDO MUÑOZ</v>
      </c>
    </row>
    <row r="3081" spans="1:43" x14ac:dyDescent="0.25">
      <c r="A3081" t="s">
        <v>7477</v>
      </c>
      <c r="B3081">
        <v>1</v>
      </c>
      <c r="C3081" t="s">
        <v>9462</v>
      </c>
      <c r="D3081" t="s">
        <v>38</v>
      </c>
      <c r="E3081" t="s">
        <v>993</v>
      </c>
      <c r="F3081" t="s">
        <v>9463</v>
      </c>
      <c r="G3081" s="17" t="s">
        <v>9464</v>
      </c>
      <c r="H3081" t="s">
        <v>266</v>
      </c>
      <c r="I3081" t="s">
        <v>43</v>
      </c>
      <c r="J3081" t="s">
        <v>8</v>
      </c>
      <c r="K3081" t="s">
        <v>71</v>
      </c>
      <c r="L3081" t="s">
        <v>836</v>
      </c>
      <c r="M3081" t="s">
        <v>73</v>
      </c>
      <c r="N3081">
        <v>0</v>
      </c>
      <c r="O3081" t="s">
        <v>47</v>
      </c>
      <c r="P3081">
        <v>133</v>
      </c>
      <c r="Q3081" t="s">
        <v>48</v>
      </c>
      <c r="R3081" t="s">
        <v>235</v>
      </c>
      <c r="S3081" t="s">
        <v>50</v>
      </c>
      <c r="T3081" t="s">
        <v>51</v>
      </c>
      <c r="U3081" t="s">
        <v>52</v>
      </c>
      <c r="V3081">
        <v>1.05</v>
      </c>
      <c r="W3081" s="1">
        <v>750.75000000000011</v>
      </c>
      <c r="X3081">
        <v>1</v>
      </c>
      <c r="Y3081">
        <v>0.91</v>
      </c>
      <c r="Z3081">
        <v>5</v>
      </c>
      <c r="AA3081">
        <v>0.182</v>
      </c>
      <c r="AB3081" s="2">
        <v>0</v>
      </c>
      <c r="AC3081" s="1">
        <v>0</v>
      </c>
      <c r="AD3081" s="7">
        <v>43545</v>
      </c>
      <c r="AE3081" s="7">
        <v>43545</v>
      </c>
      <c r="AF3081">
        <v>0</v>
      </c>
      <c r="AG3081" t="s">
        <v>53</v>
      </c>
      <c r="AH3081" s="2">
        <v>0</v>
      </c>
      <c r="AI3081" s="1">
        <v>0</v>
      </c>
      <c r="AJ3081" s="1">
        <v>0</v>
      </c>
      <c r="AK3081" s="60" t="str">
        <f>+IF(Tabla1[[#This Row],[REQUEST_TY]]="SR MANTENIMIENTO CORRECTIVO", "EMERGENCIA", "OTROS")</f>
        <v>EMERGENCIA</v>
      </c>
      <c r="AL3081" s="6" t="str">
        <f>+_xlfn.IFS(Tabla1[[#This Row],[Veces obj]]&lt;=1,"0-1",Tabla1[[#This Row],[Veces obj]]&lt;=2,"1-2",Tabla1[[#This Row],[Veces obj]]&lt;=3,"2-3",TRUE,"&gt;3")</f>
        <v>0-1</v>
      </c>
      <c r="AM3081" s="60" t="str">
        <f>+_xlfn.IFS(MONTH(Tabla1[[#This Row],[MES]])&lt;=3,"Q1",MONTH(Tabla1[[#This Row],[MES]])&lt;=6,"Q2",MONTH(Tabla1[[#This Row],[MES]])&lt;=9,"Q3",TRUE,"Q4")</f>
        <v>Q1</v>
      </c>
      <c r="AN3081" s="15" t="str">
        <f>+IFERROR(VLOOKUP(Tabla1[[#This Row],[CUENTA]],CTAS[],2,0),"OTROS")</f>
        <v>OTROS</v>
      </c>
      <c r="AP3081" s="15" t="str">
        <f>+IFERROR(VLOOKUP(Tabla1[[#This Row],[EMPLEADO]],IS[],3,0),"OTROS")</f>
        <v>JUAREZ</v>
      </c>
      <c r="AQ3081" s="15" t="str">
        <f>+IFERROR(VLOOKUP(Tabla1[[#This Row],[EMPLEADO]],IS[[NÓMINA]:[INGENIERO]],2,0),"OTROS")</f>
        <v>CESAR MAR</v>
      </c>
    </row>
    <row r="3082" spans="1:43" x14ac:dyDescent="0.25">
      <c r="A3082" t="s">
        <v>7477</v>
      </c>
      <c r="B3082">
        <v>1</v>
      </c>
      <c r="C3082" t="s">
        <v>9465</v>
      </c>
      <c r="D3082" t="s">
        <v>38</v>
      </c>
      <c r="E3082" t="s">
        <v>76</v>
      </c>
      <c r="F3082" t="s">
        <v>9466</v>
      </c>
      <c r="G3082" s="17" t="s">
        <v>2690</v>
      </c>
      <c r="H3082" t="s">
        <v>679</v>
      </c>
      <c r="I3082" t="s">
        <v>43</v>
      </c>
      <c r="J3082" t="s">
        <v>8</v>
      </c>
      <c r="K3082" t="s">
        <v>59</v>
      </c>
      <c r="L3082" t="s">
        <v>2692</v>
      </c>
      <c r="M3082" t="s">
        <v>46</v>
      </c>
      <c r="N3082">
        <v>0</v>
      </c>
      <c r="O3082" t="s">
        <v>47</v>
      </c>
      <c r="P3082">
        <v>10</v>
      </c>
      <c r="Q3082" t="s">
        <v>194</v>
      </c>
      <c r="R3082" t="s">
        <v>63</v>
      </c>
      <c r="S3082" t="s">
        <v>64</v>
      </c>
      <c r="T3082" t="s">
        <v>51</v>
      </c>
      <c r="U3082" t="s">
        <v>195</v>
      </c>
      <c r="V3082">
        <v>0.6</v>
      </c>
      <c r="W3082" s="1">
        <v>819</v>
      </c>
      <c r="X3082">
        <v>1</v>
      </c>
      <c r="Y3082">
        <v>1.3</v>
      </c>
      <c r="Z3082">
        <v>5</v>
      </c>
      <c r="AA3082">
        <v>0.26</v>
      </c>
      <c r="AB3082" s="2">
        <v>0</v>
      </c>
      <c r="AC3082" s="1">
        <v>0</v>
      </c>
      <c r="AD3082" s="7">
        <v>43549</v>
      </c>
      <c r="AE3082" s="7">
        <v>43549</v>
      </c>
      <c r="AF3082">
        <v>0</v>
      </c>
      <c r="AG3082" t="s">
        <v>53</v>
      </c>
      <c r="AH3082" s="2">
        <v>0</v>
      </c>
      <c r="AI3082" s="1">
        <v>0</v>
      </c>
      <c r="AJ3082" s="1">
        <v>0</v>
      </c>
      <c r="AK3082" s="60" t="str">
        <f>+IF(Tabla1[[#This Row],[REQUEST_TY]]="SR MANTENIMIENTO CORRECTIVO", "EMERGENCIA", "OTROS")</f>
        <v>EMERGENCIA</v>
      </c>
      <c r="AL3082" s="6" t="str">
        <f>+_xlfn.IFS(Tabla1[[#This Row],[Veces obj]]&lt;=1,"0-1",Tabla1[[#This Row],[Veces obj]]&lt;=2,"1-2",Tabla1[[#This Row],[Veces obj]]&lt;=3,"2-3",TRUE,"&gt;3")</f>
        <v>0-1</v>
      </c>
      <c r="AM3082" s="60" t="str">
        <f>+_xlfn.IFS(MONTH(Tabla1[[#This Row],[MES]])&lt;=3,"Q1",MONTH(Tabla1[[#This Row],[MES]])&lt;=6,"Q2",MONTH(Tabla1[[#This Row],[MES]])&lt;=9,"Q3",TRUE,"Q4")</f>
        <v>Q1</v>
      </c>
      <c r="AN3082" s="15" t="str">
        <f>+IFERROR(VLOOKUP(Tabla1[[#This Row],[CUENTA]],CTAS[],2,0),"OTROS")</f>
        <v>OTROS</v>
      </c>
      <c r="AP3082" s="15" t="str">
        <f>+IFERROR(VLOOKUP(Tabla1[[#This Row],[EMPLEADO]],IS[],3,0),"OTROS")</f>
        <v>OTROS</v>
      </c>
      <c r="AQ3082" s="15" t="str">
        <f>+IFERROR(VLOOKUP(Tabla1[[#This Row],[EMPLEADO]],IS[[NÓMINA]:[INGENIERO]],2,0),"OTROS")</f>
        <v>OTROS</v>
      </c>
    </row>
    <row r="3083" spans="1:43" x14ac:dyDescent="0.25">
      <c r="A3083" t="s">
        <v>7477</v>
      </c>
      <c r="B3083">
        <v>1</v>
      </c>
      <c r="C3083" t="s">
        <v>9467</v>
      </c>
      <c r="D3083" t="s">
        <v>38</v>
      </c>
      <c r="E3083" t="s">
        <v>604</v>
      </c>
      <c r="F3083" t="s">
        <v>9468</v>
      </c>
      <c r="G3083" s="17" t="s">
        <v>9469</v>
      </c>
      <c r="H3083" t="s">
        <v>58</v>
      </c>
      <c r="I3083" t="s">
        <v>43</v>
      </c>
      <c r="J3083" t="s">
        <v>8</v>
      </c>
      <c r="K3083" t="s">
        <v>2377</v>
      </c>
      <c r="L3083" t="s">
        <v>2378</v>
      </c>
      <c r="M3083" t="s">
        <v>1501</v>
      </c>
      <c r="N3083">
        <v>0</v>
      </c>
      <c r="O3083" t="s">
        <v>47</v>
      </c>
      <c r="P3083">
        <v>108</v>
      </c>
      <c r="Q3083" t="s">
        <v>48</v>
      </c>
      <c r="R3083" t="s">
        <v>63</v>
      </c>
      <c r="S3083" t="s">
        <v>64</v>
      </c>
      <c r="T3083" t="s">
        <v>51</v>
      </c>
      <c r="U3083" t="s">
        <v>96</v>
      </c>
      <c r="V3083">
        <v>1.1000000000000001</v>
      </c>
      <c r="W3083" s="1">
        <v>1501.5000000000002</v>
      </c>
      <c r="X3083">
        <v>1</v>
      </c>
      <c r="Y3083">
        <v>3.42</v>
      </c>
      <c r="Z3083">
        <v>5</v>
      </c>
      <c r="AA3083">
        <v>0.68399999999999994</v>
      </c>
      <c r="AB3083" s="2">
        <v>0</v>
      </c>
      <c r="AC3083" s="1">
        <v>0</v>
      </c>
      <c r="AD3083" s="7">
        <v>43545</v>
      </c>
      <c r="AE3083" s="7">
        <v>43546</v>
      </c>
      <c r="AF3083">
        <v>1</v>
      </c>
      <c r="AG3083" t="s">
        <v>53</v>
      </c>
      <c r="AH3083" s="2">
        <v>0</v>
      </c>
      <c r="AI3083" s="1">
        <v>0</v>
      </c>
      <c r="AJ3083" s="1">
        <v>0</v>
      </c>
      <c r="AK3083" s="60" t="str">
        <f>+IF(Tabla1[[#This Row],[REQUEST_TY]]="SR MANTENIMIENTO CORRECTIVO", "EMERGENCIA", "OTROS")</f>
        <v>EMERGENCIA</v>
      </c>
      <c r="AL3083" s="6" t="str">
        <f>+_xlfn.IFS(Tabla1[[#This Row],[Veces obj]]&lt;=1,"0-1",Tabla1[[#This Row],[Veces obj]]&lt;=2,"1-2",Tabla1[[#This Row],[Veces obj]]&lt;=3,"2-3",TRUE,"&gt;3")</f>
        <v>0-1</v>
      </c>
      <c r="AM3083" s="60" t="str">
        <f>+_xlfn.IFS(MONTH(Tabla1[[#This Row],[MES]])&lt;=3,"Q1",MONTH(Tabla1[[#This Row],[MES]])&lt;=6,"Q2",MONTH(Tabla1[[#This Row],[MES]])&lt;=9,"Q3",TRUE,"Q4")</f>
        <v>Q1</v>
      </c>
      <c r="AN3083" s="15" t="str">
        <f>+IFERROR(VLOOKUP(Tabla1[[#This Row],[CUENTA]],CTAS[],2,0),"OTROS")</f>
        <v>OTROS</v>
      </c>
      <c r="AP3083" s="15" t="str">
        <f>+IFERROR(VLOOKUP(Tabla1[[#This Row],[EMPLEADO]],IS[],3,0),"OTROS")</f>
        <v>OTROS</v>
      </c>
      <c r="AQ3083" s="15" t="str">
        <f>+IFERROR(VLOOKUP(Tabla1[[#This Row],[EMPLEADO]],IS[[NÓMINA]:[INGENIERO]],2,0),"OTROS")</f>
        <v>OTROS</v>
      </c>
    </row>
    <row r="3084" spans="1:43" x14ac:dyDescent="0.25">
      <c r="A3084" t="s">
        <v>7477</v>
      </c>
      <c r="B3084">
        <v>1</v>
      </c>
      <c r="C3084" t="s">
        <v>9470</v>
      </c>
      <c r="D3084" t="s">
        <v>38</v>
      </c>
      <c r="E3084" t="s">
        <v>98</v>
      </c>
      <c r="F3084" t="s">
        <v>9471</v>
      </c>
      <c r="G3084" s="17" t="s">
        <v>7003</v>
      </c>
      <c r="H3084" t="s">
        <v>646</v>
      </c>
      <c r="I3084" t="s">
        <v>43</v>
      </c>
      <c r="J3084" t="s">
        <v>8</v>
      </c>
      <c r="K3084" t="s">
        <v>102</v>
      </c>
      <c r="L3084" t="s">
        <v>1608</v>
      </c>
      <c r="M3084" t="s">
        <v>358</v>
      </c>
      <c r="N3084">
        <v>0</v>
      </c>
      <c r="O3084" t="s">
        <v>47</v>
      </c>
      <c r="P3084">
        <v>18</v>
      </c>
      <c r="Q3084" t="s">
        <v>62</v>
      </c>
      <c r="R3084" t="s">
        <v>63</v>
      </c>
      <c r="S3084" t="s">
        <v>64</v>
      </c>
      <c r="T3084" t="s">
        <v>51</v>
      </c>
      <c r="U3084" t="s">
        <v>65</v>
      </c>
      <c r="V3084">
        <v>0.8</v>
      </c>
      <c r="W3084" s="1">
        <v>1092</v>
      </c>
      <c r="X3084">
        <v>1</v>
      </c>
      <c r="Y3084">
        <v>0.67</v>
      </c>
      <c r="Z3084">
        <v>5</v>
      </c>
      <c r="AA3084">
        <v>0.13400000000000001</v>
      </c>
      <c r="AB3084" s="2">
        <v>0</v>
      </c>
      <c r="AC3084" s="1">
        <v>0</v>
      </c>
      <c r="AD3084" s="7">
        <v>43545</v>
      </c>
      <c r="AE3084" s="7">
        <v>43545</v>
      </c>
      <c r="AF3084">
        <v>0</v>
      </c>
      <c r="AG3084" t="s">
        <v>53</v>
      </c>
      <c r="AH3084" s="2">
        <v>0</v>
      </c>
      <c r="AI3084" s="1">
        <v>0</v>
      </c>
      <c r="AJ3084" s="1">
        <v>0</v>
      </c>
      <c r="AK3084" s="60" t="str">
        <f>+IF(Tabla1[[#This Row],[REQUEST_TY]]="SR MANTENIMIENTO CORRECTIVO", "EMERGENCIA", "OTROS")</f>
        <v>EMERGENCIA</v>
      </c>
      <c r="AL3084" s="6" t="str">
        <f>+_xlfn.IFS(Tabla1[[#This Row],[Veces obj]]&lt;=1,"0-1",Tabla1[[#This Row],[Veces obj]]&lt;=2,"1-2",Tabla1[[#This Row],[Veces obj]]&lt;=3,"2-3",TRUE,"&gt;3")</f>
        <v>0-1</v>
      </c>
      <c r="AM3084" s="60" t="str">
        <f>+_xlfn.IFS(MONTH(Tabla1[[#This Row],[MES]])&lt;=3,"Q1",MONTH(Tabla1[[#This Row],[MES]])&lt;=6,"Q2",MONTH(Tabla1[[#This Row],[MES]])&lt;=9,"Q3",TRUE,"Q4")</f>
        <v>Q1</v>
      </c>
      <c r="AN3084" s="15" t="str">
        <f>+IFERROR(VLOOKUP(Tabla1[[#This Row],[CUENTA]],CTAS[],2,0),"OTROS")</f>
        <v>OTROS</v>
      </c>
      <c r="AP3084" s="15" t="str">
        <f>+IFERROR(VLOOKUP(Tabla1[[#This Row],[EMPLEADO]],IS[],3,0),"OTROS")</f>
        <v>OTROS</v>
      </c>
      <c r="AQ3084" s="15" t="str">
        <f>+IFERROR(VLOOKUP(Tabla1[[#This Row],[EMPLEADO]],IS[[NÓMINA]:[INGENIERO]],2,0),"OTROS")</f>
        <v>OTROS</v>
      </c>
    </row>
    <row r="3085" spans="1:43" x14ac:dyDescent="0.25">
      <c r="A3085" t="s">
        <v>7477</v>
      </c>
      <c r="B3085">
        <v>1</v>
      </c>
      <c r="C3085" t="s">
        <v>9472</v>
      </c>
      <c r="D3085" t="s">
        <v>38</v>
      </c>
      <c r="E3085" t="s">
        <v>747</v>
      </c>
      <c r="F3085" t="s">
        <v>9473</v>
      </c>
      <c r="G3085" s="17" t="s">
        <v>2407</v>
      </c>
      <c r="H3085" t="s">
        <v>527</v>
      </c>
      <c r="I3085" t="s">
        <v>43</v>
      </c>
      <c r="J3085" t="s">
        <v>8</v>
      </c>
      <c r="K3085" t="s">
        <v>528</v>
      </c>
      <c r="L3085" t="s">
        <v>529</v>
      </c>
      <c r="M3085" t="s">
        <v>530</v>
      </c>
      <c r="N3085">
        <v>1</v>
      </c>
      <c r="O3085" t="s">
        <v>47</v>
      </c>
      <c r="P3085">
        <v>31</v>
      </c>
      <c r="Q3085" t="s">
        <v>82</v>
      </c>
      <c r="R3085" t="s">
        <v>95</v>
      </c>
      <c r="S3085" t="s">
        <v>64</v>
      </c>
      <c r="T3085" t="s">
        <v>51</v>
      </c>
      <c r="U3085" t="s">
        <v>83</v>
      </c>
      <c r="V3085">
        <v>1.05</v>
      </c>
      <c r="W3085" s="1">
        <v>0</v>
      </c>
      <c r="X3085">
        <v>1</v>
      </c>
      <c r="Y3085">
        <v>2.0499999999999998</v>
      </c>
      <c r="Z3085">
        <v>5</v>
      </c>
      <c r="AA3085">
        <v>0.41</v>
      </c>
      <c r="AB3085" s="2">
        <v>0</v>
      </c>
      <c r="AC3085" s="1">
        <v>0</v>
      </c>
      <c r="AD3085" s="7">
        <v>43546</v>
      </c>
      <c r="AE3085" s="7">
        <v>43546</v>
      </c>
      <c r="AF3085">
        <v>0</v>
      </c>
      <c r="AG3085" t="s">
        <v>53</v>
      </c>
      <c r="AH3085" s="2">
        <v>0</v>
      </c>
      <c r="AI3085" s="1">
        <v>0</v>
      </c>
      <c r="AJ3085" s="1">
        <v>0</v>
      </c>
      <c r="AK3085" s="60" t="str">
        <f>+IF(Tabla1[[#This Row],[REQUEST_TY]]="SR MANTENIMIENTO CORRECTIVO", "EMERGENCIA", "OTROS")</f>
        <v>EMERGENCIA</v>
      </c>
      <c r="AL3085" s="6" t="str">
        <f>+_xlfn.IFS(Tabla1[[#This Row],[Veces obj]]&lt;=1,"0-1",Tabla1[[#This Row],[Veces obj]]&lt;=2,"1-2",Tabla1[[#This Row],[Veces obj]]&lt;=3,"2-3",TRUE,"&gt;3")</f>
        <v>0-1</v>
      </c>
      <c r="AM3085" s="60" t="str">
        <f>+_xlfn.IFS(MONTH(Tabla1[[#This Row],[MES]])&lt;=3,"Q1",MONTH(Tabla1[[#This Row],[MES]])&lt;=6,"Q2",MONTH(Tabla1[[#This Row],[MES]])&lt;=9,"Q3",TRUE,"Q4")</f>
        <v>Q1</v>
      </c>
      <c r="AN3085" s="15" t="str">
        <f>+IFERROR(VLOOKUP(Tabla1[[#This Row],[CUENTA]],CTAS[],2,0),"OTROS")</f>
        <v>OTROS</v>
      </c>
      <c r="AP3085" s="15" t="str">
        <f>+IFERROR(VLOOKUP(Tabla1[[#This Row],[EMPLEADO]],IS[],3,0),"OTROS")</f>
        <v>OTROS</v>
      </c>
      <c r="AQ3085" s="15" t="str">
        <f>+IFERROR(VLOOKUP(Tabla1[[#This Row],[EMPLEADO]],IS[[NÓMINA]:[INGENIERO]],2,0),"OTROS")</f>
        <v>OTROS</v>
      </c>
    </row>
    <row r="3086" spans="1:43" x14ac:dyDescent="0.25">
      <c r="A3086" t="s">
        <v>7477</v>
      </c>
      <c r="B3086">
        <v>1</v>
      </c>
      <c r="C3086" t="s">
        <v>9474</v>
      </c>
      <c r="D3086" t="s">
        <v>38</v>
      </c>
      <c r="E3086" t="s">
        <v>599</v>
      </c>
      <c r="F3086" t="s">
        <v>9475</v>
      </c>
      <c r="G3086" s="17" t="s">
        <v>776</v>
      </c>
      <c r="H3086" t="s">
        <v>527</v>
      </c>
      <c r="I3086" t="s">
        <v>43</v>
      </c>
      <c r="J3086" t="s">
        <v>8</v>
      </c>
      <c r="K3086" t="s">
        <v>528</v>
      </c>
      <c r="L3086" t="s">
        <v>529</v>
      </c>
      <c r="M3086" t="s">
        <v>530</v>
      </c>
      <c r="N3086">
        <v>1</v>
      </c>
      <c r="O3086" t="s">
        <v>47</v>
      </c>
      <c r="P3086">
        <v>64</v>
      </c>
      <c r="Q3086" t="s">
        <v>48</v>
      </c>
      <c r="R3086" t="s">
        <v>242</v>
      </c>
      <c r="S3086" t="s">
        <v>64</v>
      </c>
      <c r="T3086" t="s">
        <v>51</v>
      </c>
      <c r="U3086" t="s">
        <v>96</v>
      </c>
      <c r="V3086">
        <v>1.1000000000000001</v>
      </c>
      <c r="W3086" s="1">
        <v>0</v>
      </c>
      <c r="X3086">
        <v>1</v>
      </c>
      <c r="Y3086">
        <v>0.86</v>
      </c>
      <c r="Z3086">
        <v>5</v>
      </c>
      <c r="AA3086">
        <v>0.17199999999999999</v>
      </c>
      <c r="AB3086" s="2">
        <v>0</v>
      </c>
      <c r="AC3086" s="1">
        <v>0</v>
      </c>
      <c r="AD3086" s="7">
        <v>43546</v>
      </c>
      <c r="AE3086" s="7">
        <v>43546</v>
      </c>
      <c r="AF3086">
        <v>0</v>
      </c>
      <c r="AG3086" t="s">
        <v>53</v>
      </c>
      <c r="AH3086" s="2">
        <v>0</v>
      </c>
      <c r="AI3086" s="1">
        <v>0</v>
      </c>
      <c r="AJ3086" s="1">
        <v>0</v>
      </c>
      <c r="AK3086" s="60" t="str">
        <f>+IF(Tabla1[[#This Row],[REQUEST_TY]]="SR MANTENIMIENTO CORRECTIVO", "EMERGENCIA", "OTROS")</f>
        <v>EMERGENCIA</v>
      </c>
      <c r="AL3086" s="6" t="str">
        <f>+_xlfn.IFS(Tabla1[[#This Row],[Veces obj]]&lt;=1,"0-1",Tabla1[[#This Row],[Veces obj]]&lt;=2,"1-2",Tabla1[[#This Row],[Veces obj]]&lt;=3,"2-3",TRUE,"&gt;3")</f>
        <v>0-1</v>
      </c>
      <c r="AM3086" s="60" t="str">
        <f>+_xlfn.IFS(MONTH(Tabla1[[#This Row],[MES]])&lt;=3,"Q1",MONTH(Tabla1[[#This Row],[MES]])&lt;=6,"Q2",MONTH(Tabla1[[#This Row],[MES]])&lt;=9,"Q3",TRUE,"Q4")</f>
        <v>Q1</v>
      </c>
      <c r="AN3086" s="15" t="str">
        <f>+IFERROR(VLOOKUP(Tabla1[[#This Row],[CUENTA]],CTAS[],2,0),"OTROS")</f>
        <v>OTROS</v>
      </c>
      <c r="AP3086" s="15" t="str">
        <f>+IFERROR(VLOOKUP(Tabla1[[#This Row],[EMPLEADO]],IS[],3,0),"OTROS")</f>
        <v>OTROS</v>
      </c>
      <c r="AQ3086" s="15" t="str">
        <f>+IFERROR(VLOOKUP(Tabla1[[#This Row],[EMPLEADO]],IS[[NÓMINA]:[INGENIERO]],2,0),"OTROS")</f>
        <v>OTROS</v>
      </c>
    </row>
    <row r="3087" spans="1:43" x14ac:dyDescent="0.25">
      <c r="A3087" t="s">
        <v>7477</v>
      </c>
      <c r="B3087">
        <v>1</v>
      </c>
      <c r="C3087" t="s">
        <v>9476</v>
      </c>
      <c r="D3087" t="s">
        <v>38</v>
      </c>
      <c r="E3087" t="s">
        <v>294</v>
      </c>
      <c r="F3087" t="s">
        <v>9477</v>
      </c>
      <c r="G3087" s="17" t="s">
        <v>9478</v>
      </c>
      <c r="H3087" t="s">
        <v>484</v>
      </c>
      <c r="I3087" t="s">
        <v>43</v>
      </c>
      <c r="J3087" t="s">
        <v>8</v>
      </c>
      <c r="K3087" t="s">
        <v>1273</v>
      </c>
      <c r="L3087" t="s">
        <v>1274</v>
      </c>
      <c r="M3087" t="s">
        <v>968</v>
      </c>
      <c r="N3087">
        <v>1</v>
      </c>
      <c r="O3087" t="s">
        <v>47</v>
      </c>
      <c r="P3087">
        <v>2667</v>
      </c>
      <c r="Q3087" t="s">
        <v>48</v>
      </c>
      <c r="R3087" t="s">
        <v>95</v>
      </c>
      <c r="S3087" t="s">
        <v>64</v>
      </c>
      <c r="T3087" t="s">
        <v>51</v>
      </c>
      <c r="U3087" t="s">
        <v>96</v>
      </c>
      <c r="V3087">
        <v>1.1000000000000001</v>
      </c>
      <c r="W3087" s="1">
        <v>0</v>
      </c>
      <c r="X3087">
        <v>1</v>
      </c>
      <c r="Y3087">
        <v>0.95</v>
      </c>
      <c r="Z3087">
        <v>5</v>
      </c>
      <c r="AA3087">
        <v>0.19</v>
      </c>
      <c r="AB3087" s="2">
        <v>0</v>
      </c>
      <c r="AC3087" s="1">
        <v>0</v>
      </c>
      <c r="AD3087" s="7">
        <v>43545</v>
      </c>
      <c r="AE3087" s="7">
        <v>43546</v>
      </c>
      <c r="AF3087">
        <v>1</v>
      </c>
      <c r="AG3087" t="s">
        <v>53</v>
      </c>
      <c r="AH3087" s="2">
        <v>0</v>
      </c>
      <c r="AI3087" s="1">
        <v>0</v>
      </c>
      <c r="AJ3087" s="1">
        <v>0</v>
      </c>
      <c r="AK3087" s="60" t="str">
        <f>+IF(Tabla1[[#This Row],[REQUEST_TY]]="SR MANTENIMIENTO CORRECTIVO", "EMERGENCIA", "OTROS")</f>
        <v>EMERGENCIA</v>
      </c>
      <c r="AL3087" s="6" t="str">
        <f>+_xlfn.IFS(Tabla1[[#This Row],[Veces obj]]&lt;=1,"0-1",Tabla1[[#This Row],[Veces obj]]&lt;=2,"1-2",Tabla1[[#This Row],[Veces obj]]&lt;=3,"2-3",TRUE,"&gt;3")</f>
        <v>0-1</v>
      </c>
      <c r="AM3087" s="60" t="str">
        <f>+_xlfn.IFS(MONTH(Tabla1[[#This Row],[MES]])&lt;=3,"Q1",MONTH(Tabla1[[#This Row],[MES]])&lt;=6,"Q2",MONTH(Tabla1[[#This Row],[MES]])&lt;=9,"Q3",TRUE,"Q4")</f>
        <v>Q1</v>
      </c>
      <c r="AN3087" s="15" t="str">
        <f>+IFERROR(VLOOKUP(Tabla1[[#This Row],[CUENTA]],CTAS[],2,0),"OTROS")</f>
        <v>OTROS</v>
      </c>
      <c r="AP3087" s="15" t="str">
        <f>+IFERROR(VLOOKUP(Tabla1[[#This Row],[EMPLEADO]],IS[],3,0),"OTROS")</f>
        <v>OTROS</v>
      </c>
      <c r="AQ3087" s="15" t="str">
        <f>+IFERROR(VLOOKUP(Tabla1[[#This Row],[EMPLEADO]],IS[[NÓMINA]:[INGENIERO]],2,0),"OTROS")</f>
        <v>OTROS</v>
      </c>
    </row>
    <row r="3088" spans="1:43" x14ac:dyDescent="0.25">
      <c r="A3088" t="s">
        <v>7477</v>
      </c>
      <c r="B3088">
        <v>1</v>
      </c>
      <c r="C3088" t="s">
        <v>9479</v>
      </c>
      <c r="D3088" t="s">
        <v>3370</v>
      </c>
      <c r="E3088" t="s">
        <v>39</v>
      </c>
      <c r="F3088" t="s">
        <v>9480</v>
      </c>
      <c r="G3088" s="17" t="s">
        <v>9481</v>
      </c>
      <c r="H3088" t="s">
        <v>592</v>
      </c>
      <c r="I3088" t="s">
        <v>43</v>
      </c>
      <c r="J3088" t="s">
        <v>8</v>
      </c>
      <c r="K3088" t="s">
        <v>607</v>
      </c>
      <c r="L3088" t="s">
        <v>9482</v>
      </c>
      <c r="M3088" t="s">
        <v>119</v>
      </c>
      <c r="N3088">
        <v>0</v>
      </c>
      <c r="O3088" t="s">
        <v>47</v>
      </c>
      <c r="P3088" t="s">
        <v>822</v>
      </c>
      <c r="Q3088" t="s">
        <v>48</v>
      </c>
      <c r="R3088" t="s">
        <v>49</v>
      </c>
      <c r="S3088" t="s">
        <v>50</v>
      </c>
      <c r="T3088" t="s">
        <v>51</v>
      </c>
      <c r="U3088" t="s">
        <v>52</v>
      </c>
      <c r="V3088">
        <v>1</v>
      </c>
      <c r="W3088" s="1">
        <v>1072.5000000000002</v>
      </c>
      <c r="X3088">
        <v>0</v>
      </c>
      <c r="Y3088">
        <v>5</v>
      </c>
      <c r="Z3088">
        <v>5</v>
      </c>
      <c r="AA3088">
        <v>1</v>
      </c>
      <c r="AB3088" s="2">
        <v>0</v>
      </c>
      <c r="AC3088" s="1">
        <v>0</v>
      </c>
      <c r="AD3088" s="7">
        <v>43545</v>
      </c>
      <c r="AE3088" s="7">
        <v>43545</v>
      </c>
      <c r="AF3088">
        <v>0</v>
      </c>
      <c r="AG3088" t="s">
        <v>53</v>
      </c>
      <c r="AH3088" s="2">
        <v>0</v>
      </c>
      <c r="AI3088" s="1">
        <v>0</v>
      </c>
      <c r="AJ3088" s="1">
        <v>0</v>
      </c>
      <c r="AK3088" s="60" t="str">
        <f>+IF(Tabla1[[#This Row],[REQUEST_TY]]="SR MANTENIMIENTO CORRECTIVO", "EMERGENCIA", "OTROS")</f>
        <v>OTROS</v>
      </c>
      <c r="AL3088" s="6" t="str">
        <f>+_xlfn.IFS(Tabla1[[#This Row],[Veces obj]]&lt;=1,"0-1",Tabla1[[#This Row],[Veces obj]]&lt;=2,"1-2",Tabla1[[#This Row],[Veces obj]]&lt;=3,"2-3",TRUE,"&gt;3")</f>
        <v>0-1</v>
      </c>
      <c r="AM3088" s="60" t="str">
        <f>+_xlfn.IFS(MONTH(Tabla1[[#This Row],[MES]])&lt;=3,"Q1",MONTH(Tabla1[[#This Row],[MES]])&lt;=6,"Q2",MONTH(Tabla1[[#This Row],[MES]])&lt;=9,"Q3",TRUE,"Q4")</f>
        <v>Q1</v>
      </c>
      <c r="AN3088" s="15" t="str">
        <f>+IFERROR(VLOOKUP(Tabla1[[#This Row],[CUENTA]],CTAS[],2,0),"OTROS")</f>
        <v>OTROS</v>
      </c>
      <c r="AP3088" s="15" t="str">
        <f>+IFERROR(VLOOKUP(Tabla1[[#This Row],[EMPLEADO]],IS[],3,0),"OTROS")</f>
        <v>CHIHUAHUA</v>
      </c>
      <c r="AQ3088" s="15" t="str">
        <f>+IFERROR(VLOOKUP(Tabla1[[#This Row],[EMPLEADO]],IS[[NÓMINA]:[INGENIERO]],2,0),"OTROS")</f>
        <v>VICTOR MENDEZ</v>
      </c>
    </row>
    <row r="3089" spans="1:43" x14ac:dyDescent="0.25">
      <c r="A3089" t="s">
        <v>7477</v>
      </c>
      <c r="B3089">
        <v>1</v>
      </c>
      <c r="C3089" t="s">
        <v>9483</v>
      </c>
      <c r="D3089" t="s">
        <v>38</v>
      </c>
      <c r="E3089" t="s">
        <v>464</v>
      </c>
      <c r="F3089" t="s">
        <v>9484</v>
      </c>
      <c r="G3089" s="17" t="s">
        <v>6309</v>
      </c>
      <c r="H3089" t="s">
        <v>79</v>
      </c>
      <c r="I3089" t="s">
        <v>43</v>
      </c>
      <c r="J3089" t="s">
        <v>8</v>
      </c>
      <c r="K3089" t="s">
        <v>741</v>
      </c>
      <c r="L3089" t="s">
        <v>1505</v>
      </c>
      <c r="M3089" t="s">
        <v>743</v>
      </c>
      <c r="N3089">
        <v>0</v>
      </c>
      <c r="O3089" t="s">
        <v>47</v>
      </c>
      <c r="P3089">
        <v>34</v>
      </c>
      <c r="Q3089" t="s">
        <v>82</v>
      </c>
      <c r="R3089" t="s">
        <v>242</v>
      </c>
      <c r="S3089" t="s">
        <v>64</v>
      </c>
      <c r="T3089" t="s">
        <v>51</v>
      </c>
      <c r="U3089" t="s">
        <v>83</v>
      </c>
      <c r="V3089">
        <v>1.05</v>
      </c>
      <c r="W3089" s="1">
        <v>1433.25</v>
      </c>
      <c r="X3089">
        <v>1</v>
      </c>
      <c r="Y3089">
        <v>2.94</v>
      </c>
      <c r="Z3089">
        <v>5</v>
      </c>
      <c r="AA3089">
        <v>0.58799999999999997</v>
      </c>
      <c r="AB3089" s="2">
        <v>0</v>
      </c>
      <c r="AC3089" s="1">
        <v>0</v>
      </c>
      <c r="AD3089" s="7">
        <v>43545</v>
      </c>
      <c r="AE3089" s="7">
        <v>43545</v>
      </c>
      <c r="AF3089">
        <v>0</v>
      </c>
      <c r="AG3089" t="s">
        <v>53</v>
      </c>
      <c r="AH3089" s="2">
        <v>0</v>
      </c>
      <c r="AI3089" s="1">
        <v>0</v>
      </c>
      <c r="AJ3089" s="1">
        <v>0</v>
      </c>
      <c r="AK3089" s="60" t="str">
        <f>+IF(Tabla1[[#This Row],[REQUEST_TY]]="SR MANTENIMIENTO CORRECTIVO", "EMERGENCIA", "OTROS")</f>
        <v>EMERGENCIA</v>
      </c>
      <c r="AL3089" s="6" t="str">
        <f>+_xlfn.IFS(Tabla1[[#This Row],[Veces obj]]&lt;=1,"0-1",Tabla1[[#This Row],[Veces obj]]&lt;=2,"1-2",Tabla1[[#This Row],[Veces obj]]&lt;=3,"2-3",TRUE,"&gt;3")</f>
        <v>0-1</v>
      </c>
      <c r="AM3089" s="60" t="str">
        <f>+_xlfn.IFS(MONTH(Tabla1[[#This Row],[MES]])&lt;=3,"Q1",MONTH(Tabla1[[#This Row],[MES]])&lt;=6,"Q2",MONTH(Tabla1[[#This Row],[MES]])&lt;=9,"Q3",TRUE,"Q4")</f>
        <v>Q1</v>
      </c>
      <c r="AN3089" s="15" t="str">
        <f>+IFERROR(VLOOKUP(Tabla1[[#This Row],[CUENTA]],CTAS[],2,0),"OTROS")</f>
        <v>OTROS</v>
      </c>
      <c r="AP3089" s="15" t="str">
        <f>+IFERROR(VLOOKUP(Tabla1[[#This Row],[EMPLEADO]],IS[],3,0),"OTROS")</f>
        <v>OTROS</v>
      </c>
      <c r="AQ3089" s="15" t="str">
        <f>+IFERROR(VLOOKUP(Tabla1[[#This Row],[EMPLEADO]],IS[[NÓMINA]:[INGENIERO]],2,0),"OTROS")</f>
        <v>OTROS</v>
      </c>
    </row>
    <row r="3090" spans="1:43" x14ac:dyDescent="0.25">
      <c r="A3090" t="s">
        <v>7477</v>
      </c>
      <c r="B3090">
        <v>1</v>
      </c>
      <c r="C3090" t="s">
        <v>9485</v>
      </c>
      <c r="D3090" t="s">
        <v>3370</v>
      </c>
      <c r="E3090" t="s">
        <v>39</v>
      </c>
      <c r="F3090" t="s">
        <v>9486</v>
      </c>
      <c r="G3090" s="17" t="s">
        <v>9487</v>
      </c>
      <c r="H3090" t="s">
        <v>124</v>
      </c>
      <c r="I3090" t="s">
        <v>43</v>
      </c>
      <c r="J3090" t="s">
        <v>8</v>
      </c>
      <c r="K3090" t="s">
        <v>607</v>
      </c>
      <c r="L3090" t="s">
        <v>6988</v>
      </c>
      <c r="M3090" t="s">
        <v>94</v>
      </c>
      <c r="N3090">
        <v>0</v>
      </c>
      <c r="O3090" t="s">
        <v>47</v>
      </c>
      <c r="P3090" t="s">
        <v>822</v>
      </c>
      <c r="Q3090" t="s">
        <v>48</v>
      </c>
      <c r="R3090" t="s">
        <v>49</v>
      </c>
      <c r="S3090" t="s">
        <v>50</v>
      </c>
      <c r="T3090" t="s">
        <v>51</v>
      </c>
      <c r="U3090" t="s">
        <v>52</v>
      </c>
      <c r="V3090">
        <v>1</v>
      </c>
      <c r="W3090" s="1">
        <v>1072.5000000000002</v>
      </c>
      <c r="X3090">
        <v>0</v>
      </c>
      <c r="Y3090">
        <v>5</v>
      </c>
      <c r="Z3090">
        <v>5</v>
      </c>
      <c r="AA3090">
        <v>1</v>
      </c>
      <c r="AB3090" s="2">
        <v>0</v>
      </c>
      <c r="AC3090" s="1">
        <v>0</v>
      </c>
      <c r="AD3090" s="7">
        <v>43545</v>
      </c>
      <c r="AE3090" s="7">
        <v>43546</v>
      </c>
      <c r="AF3090">
        <v>1</v>
      </c>
      <c r="AG3090" t="s">
        <v>53</v>
      </c>
      <c r="AH3090" s="2">
        <v>0</v>
      </c>
      <c r="AI3090" s="1">
        <v>0</v>
      </c>
      <c r="AJ3090" s="1">
        <v>0</v>
      </c>
      <c r="AK3090" s="60" t="str">
        <f>+IF(Tabla1[[#This Row],[REQUEST_TY]]="SR MANTENIMIENTO CORRECTIVO", "EMERGENCIA", "OTROS")</f>
        <v>OTROS</v>
      </c>
      <c r="AL3090" s="6" t="str">
        <f>+_xlfn.IFS(Tabla1[[#This Row],[Veces obj]]&lt;=1,"0-1",Tabla1[[#This Row],[Veces obj]]&lt;=2,"1-2",Tabla1[[#This Row],[Veces obj]]&lt;=3,"2-3",TRUE,"&gt;3")</f>
        <v>0-1</v>
      </c>
      <c r="AM3090" s="60" t="str">
        <f>+_xlfn.IFS(MONTH(Tabla1[[#This Row],[MES]])&lt;=3,"Q1",MONTH(Tabla1[[#This Row],[MES]])&lt;=6,"Q2",MONTH(Tabla1[[#This Row],[MES]])&lt;=9,"Q3",TRUE,"Q4")</f>
        <v>Q1</v>
      </c>
      <c r="AN3090" s="15" t="str">
        <f>+IFERROR(VLOOKUP(Tabla1[[#This Row],[CUENTA]],CTAS[],2,0),"OTROS")</f>
        <v>OTROS</v>
      </c>
      <c r="AP3090" s="15" t="str">
        <f>+IFERROR(VLOOKUP(Tabla1[[#This Row],[EMPLEADO]],IS[],3,0),"OTROS")</f>
        <v>JUAREZ</v>
      </c>
      <c r="AQ3090" s="15" t="str">
        <f>+IFERROR(VLOOKUP(Tabla1[[#This Row],[EMPLEADO]],IS[[NÓMINA]:[INGENIERO]],2,0),"OTROS")</f>
        <v>MIGUEL COTA</v>
      </c>
    </row>
    <row r="3091" spans="1:43" x14ac:dyDescent="0.25">
      <c r="A3091" t="s">
        <v>7477</v>
      </c>
      <c r="B3091">
        <v>1</v>
      </c>
      <c r="C3091" t="s">
        <v>9488</v>
      </c>
      <c r="D3091" t="s">
        <v>3370</v>
      </c>
      <c r="E3091" t="s">
        <v>39</v>
      </c>
      <c r="F3091" t="s">
        <v>9486</v>
      </c>
      <c r="G3091" s="17" t="s">
        <v>8838</v>
      </c>
      <c r="H3091" t="s">
        <v>1572</v>
      </c>
      <c r="I3091" t="s">
        <v>43</v>
      </c>
      <c r="J3091" t="s">
        <v>8</v>
      </c>
      <c r="K3091" t="s">
        <v>607</v>
      </c>
      <c r="L3091" t="s">
        <v>3982</v>
      </c>
      <c r="M3091" t="s">
        <v>1574</v>
      </c>
      <c r="N3091">
        <v>0</v>
      </c>
      <c r="O3091" t="s">
        <v>47</v>
      </c>
      <c r="P3091" t="s">
        <v>822</v>
      </c>
      <c r="Q3091" t="s">
        <v>48</v>
      </c>
      <c r="R3091" t="s">
        <v>49</v>
      </c>
      <c r="S3091" t="s">
        <v>50</v>
      </c>
      <c r="T3091" t="s">
        <v>51</v>
      </c>
      <c r="U3091" t="s">
        <v>52</v>
      </c>
      <c r="V3091">
        <v>1</v>
      </c>
      <c r="W3091" s="1">
        <v>1072.5000000000002</v>
      </c>
      <c r="X3091">
        <v>0</v>
      </c>
      <c r="Y3091">
        <v>5</v>
      </c>
      <c r="Z3091">
        <v>5</v>
      </c>
      <c r="AA3091">
        <v>1</v>
      </c>
      <c r="AB3091" s="2">
        <v>0</v>
      </c>
      <c r="AC3091" s="1">
        <v>0</v>
      </c>
      <c r="AD3091" s="7">
        <v>43545</v>
      </c>
      <c r="AE3091" s="7">
        <v>43545</v>
      </c>
      <c r="AF3091">
        <v>0</v>
      </c>
      <c r="AG3091" t="s">
        <v>53</v>
      </c>
      <c r="AH3091" s="2">
        <v>0</v>
      </c>
      <c r="AI3091" s="1">
        <v>0</v>
      </c>
      <c r="AJ3091" s="1">
        <v>0</v>
      </c>
      <c r="AK3091" s="60" t="str">
        <f>+IF(Tabla1[[#This Row],[REQUEST_TY]]="SR MANTENIMIENTO CORRECTIVO", "EMERGENCIA", "OTROS")</f>
        <v>OTROS</v>
      </c>
      <c r="AL3091" s="6" t="str">
        <f>+_xlfn.IFS(Tabla1[[#This Row],[Veces obj]]&lt;=1,"0-1",Tabla1[[#This Row],[Veces obj]]&lt;=2,"1-2",Tabla1[[#This Row],[Veces obj]]&lt;=3,"2-3",TRUE,"&gt;3")</f>
        <v>0-1</v>
      </c>
      <c r="AM3091" s="60" t="str">
        <f>+_xlfn.IFS(MONTH(Tabla1[[#This Row],[MES]])&lt;=3,"Q1",MONTH(Tabla1[[#This Row],[MES]])&lt;=6,"Q2",MONTH(Tabla1[[#This Row],[MES]])&lt;=9,"Q3",TRUE,"Q4")</f>
        <v>Q1</v>
      </c>
      <c r="AN3091" s="15" t="str">
        <f>+IFERROR(VLOOKUP(Tabla1[[#This Row],[CUENTA]],CTAS[],2,0),"OTROS")</f>
        <v>OTROS</v>
      </c>
      <c r="AP3091" s="15" t="str">
        <f>+IFERROR(VLOOKUP(Tabla1[[#This Row],[EMPLEADO]],IS[],3,0),"OTROS")</f>
        <v>OTROS</v>
      </c>
      <c r="AQ3091" s="15" t="str">
        <f>+IFERROR(VLOOKUP(Tabla1[[#This Row],[EMPLEADO]],IS[[NÓMINA]:[INGENIERO]],2,0),"OTROS")</f>
        <v>OTROS</v>
      </c>
    </row>
    <row r="3092" spans="1:43" x14ac:dyDescent="0.25">
      <c r="A3092" t="s">
        <v>7477</v>
      </c>
      <c r="B3092">
        <v>1</v>
      </c>
      <c r="C3092" t="s">
        <v>9489</v>
      </c>
      <c r="D3092" t="s">
        <v>3370</v>
      </c>
      <c r="E3092" t="s">
        <v>39</v>
      </c>
      <c r="F3092" t="s">
        <v>9486</v>
      </c>
      <c r="G3092" s="17" t="s">
        <v>9490</v>
      </c>
      <c r="H3092" t="s">
        <v>163</v>
      </c>
      <c r="I3092" t="s">
        <v>43</v>
      </c>
      <c r="J3092" t="s">
        <v>8</v>
      </c>
      <c r="K3092" t="s">
        <v>607</v>
      </c>
      <c r="L3092" t="s">
        <v>9491</v>
      </c>
      <c r="M3092" t="s">
        <v>119</v>
      </c>
      <c r="N3092">
        <v>0</v>
      </c>
      <c r="O3092" t="s">
        <v>47</v>
      </c>
      <c r="P3092" t="s">
        <v>822</v>
      </c>
      <c r="Q3092" t="s">
        <v>48</v>
      </c>
      <c r="R3092" t="s">
        <v>49</v>
      </c>
      <c r="S3092" t="s">
        <v>50</v>
      </c>
      <c r="T3092" t="s">
        <v>51</v>
      </c>
      <c r="U3092" t="s">
        <v>52</v>
      </c>
      <c r="V3092">
        <v>1</v>
      </c>
      <c r="W3092" s="1">
        <v>1072.5000000000002</v>
      </c>
      <c r="X3092">
        <v>0</v>
      </c>
      <c r="Y3092">
        <v>5</v>
      </c>
      <c r="Z3092">
        <v>5</v>
      </c>
      <c r="AA3092">
        <v>1</v>
      </c>
      <c r="AB3092" s="2">
        <v>0</v>
      </c>
      <c r="AC3092" s="1">
        <v>0</v>
      </c>
      <c r="AD3092" s="7">
        <v>43545</v>
      </c>
      <c r="AE3092" s="7">
        <v>43545</v>
      </c>
      <c r="AF3092">
        <v>0</v>
      </c>
      <c r="AG3092" t="s">
        <v>53</v>
      </c>
      <c r="AH3092" s="2">
        <v>0</v>
      </c>
      <c r="AI3092" s="1">
        <v>0</v>
      </c>
      <c r="AJ3092" s="1">
        <v>0</v>
      </c>
      <c r="AK3092" s="60" t="str">
        <f>+IF(Tabla1[[#This Row],[REQUEST_TY]]="SR MANTENIMIENTO CORRECTIVO", "EMERGENCIA", "OTROS")</f>
        <v>OTROS</v>
      </c>
      <c r="AL3092" s="6" t="str">
        <f>+_xlfn.IFS(Tabla1[[#This Row],[Veces obj]]&lt;=1,"0-1",Tabla1[[#This Row],[Veces obj]]&lt;=2,"1-2",Tabla1[[#This Row],[Veces obj]]&lt;=3,"2-3",TRUE,"&gt;3")</f>
        <v>0-1</v>
      </c>
      <c r="AM3092" s="60" t="str">
        <f>+_xlfn.IFS(MONTH(Tabla1[[#This Row],[MES]])&lt;=3,"Q1",MONTH(Tabla1[[#This Row],[MES]])&lt;=6,"Q2",MONTH(Tabla1[[#This Row],[MES]])&lt;=9,"Q3",TRUE,"Q4")</f>
        <v>Q1</v>
      </c>
      <c r="AN3092" s="15" t="str">
        <f>+IFERROR(VLOOKUP(Tabla1[[#This Row],[CUENTA]],CTAS[],2,0),"OTROS")</f>
        <v>OTROS</v>
      </c>
      <c r="AP3092" s="15" t="str">
        <f>+IFERROR(VLOOKUP(Tabla1[[#This Row],[EMPLEADO]],IS[],3,0),"OTROS")</f>
        <v>CHIHUAHUA</v>
      </c>
      <c r="AQ3092" s="15" t="str">
        <f>+IFERROR(VLOOKUP(Tabla1[[#This Row],[EMPLEADO]],IS[[NÓMINA]:[INGENIERO]],2,0),"OTROS")</f>
        <v>LUIS EDUARDO MUÑOZ</v>
      </c>
    </row>
    <row r="3093" spans="1:43" x14ac:dyDescent="0.25">
      <c r="A3093" t="s">
        <v>7477</v>
      </c>
      <c r="B3093">
        <v>1</v>
      </c>
      <c r="C3093" t="s">
        <v>9492</v>
      </c>
      <c r="D3093" t="s">
        <v>3370</v>
      </c>
      <c r="E3093" t="s">
        <v>7887</v>
      </c>
      <c r="F3093" t="s">
        <v>9493</v>
      </c>
      <c r="G3093" s="17" t="s">
        <v>9293</v>
      </c>
      <c r="H3093" t="s">
        <v>220</v>
      </c>
      <c r="I3093" t="s">
        <v>43</v>
      </c>
      <c r="J3093" t="s">
        <v>8</v>
      </c>
      <c r="K3093" t="s">
        <v>4420</v>
      </c>
      <c r="L3093" t="s">
        <v>4421</v>
      </c>
      <c r="M3093" t="s">
        <v>222</v>
      </c>
      <c r="N3093">
        <v>0</v>
      </c>
      <c r="O3093" t="s">
        <v>47</v>
      </c>
      <c r="P3093" t="s">
        <v>822</v>
      </c>
      <c r="Q3093" t="s">
        <v>48</v>
      </c>
      <c r="R3093" t="s">
        <v>317</v>
      </c>
      <c r="S3093" t="s">
        <v>318</v>
      </c>
      <c r="T3093" t="s">
        <v>51</v>
      </c>
      <c r="U3093" t="s">
        <v>353</v>
      </c>
      <c r="V3093">
        <v>1</v>
      </c>
      <c r="W3093" s="1">
        <v>2359.5000000000005</v>
      </c>
      <c r="X3093">
        <v>0</v>
      </c>
      <c r="Y3093">
        <v>4</v>
      </c>
      <c r="Z3093">
        <v>4</v>
      </c>
      <c r="AA3093">
        <v>1</v>
      </c>
      <c r="AB3093" s="2">
        <v>0</v>
      </c>
      <c r="AC3093" s="1">
        <v>0</v>
      </c>
      <c r="AD3093" s="7">
        <v>43551</v>
      </c>
      <c r="AE3093" s="7">
        <v>43551</v>
      </c>
      <c r="AF3093">
        <v>0</v>
      </c>
      <c r="AG3093" t="s">
        <v>53</v>
      </c>
      <c r="AH3093" s="2">
        <v>0</v>
      </c>
      <c r="AI3093" s="1">
        <v>0</v>
      </c>
      <c r="AJ3093" s="1">
        <v>0</v>
      </c>
      <c r="AK3093" s="60" t="str">
        <f>+IF(Tabla1[[#This Row],[REQUEST_TY]]="SR MANTENIMIENTO CORRECTIVO", "EMERGENCIA", "OTROS")</f>
        <v>OTROS</v>
      </c>
      <c r="AL3093" s="6" t="str">
        <f>+_xlfn.IFS(Tabla1[[#This Row],[Veces obj]]&lt;=1,"0-1",Tabla1[[#This Row],[Veces obj]]&lt;=2,"1-2",Tabla1[[#This Row],[Veces obj]]&lt;=3,"2-3",TRUE,"&gt;3")</f>
        <v>0-1</v>
      </c>
      <c r="AM3093" s="60" t="str">
        <f>+_xlfn.IFS(MONTH(Tabla1[[#This Row],[MES]])&lt;=3,"Q1",MONTH(Tabla1[[#This Row],[MES]])&lt;=6,"Q2",MONTH(Tabla1[[#This Row],[MES]])&lt;=9,"Q3",TRUE,"Q4")</f>
        <v>Q1</v>
      </c>
      <c r="AN3093" s="15" t="str">
        <f>+IFERROR(VLOOKUP(Tabla1[[#This Row],[CUENTA]],CTAS[],2,0),"OTROS")</f>
        <v>OTROS</v>
      </c>
      <c r="AP3093" s="15" t="str">
        <f>+IFERROR(VLOOKUP(Tabla1[[#This Row],[EMPLEADO]],IS[],3,0),"OTROS")</f>
        <v>OTROS</v>
      </c>
      <c r="AQ3093" s="15" t="str">
        <f>+IFERROR(VLOOKUP(Tabla1[[#This Row],[EMPLEADO]],IS[[NÓMINA]:[INGENIERO]],2,0),"OTROS")</f>
        <v>OTROS</v>
      </c>
    </row>
    <row r="3094" spans="1:43" x14ac:dyDescent="0.25">
      <c r="A3094" t="s">
        <v>7477</v>
      </c>
      <c r="B3094">
        <v>1</v>
      </c>
      <c r="C3094" t="s">
        <v>9494</v>
      </c>
      <c r="D3094" t="s">
        <v>3370</v>
      </c>
      <c r="E3094" t="s">
        <v>3897</v>
      </c>
      <c r="F3094" t="s">
        <v>9493</v>
      </c>
      <c r="G3094" s="17" t="s">
        <v>9093</v>
      </c>
      <c r="H3094" t="s">
        <v>1052</v>
      </c>
      <c r="I3094" t="s">
        <v>43</v>
      </c>
      <c r="J3094" t="s">
        <v>8</v>
      </c>
      <c r="K3094" t="s">
        <v>1750</v>
      </c>
      <c r="L3094" t="s">
        <v>1751</v>
      </c>
      <c r="M3094" t="s">
        <v>61</v>
      </c>
      <c r="N3094">
        <v>0</v>
      </c>
      <c r="O3094" t="s">
        <v>47</v>
      </c>
      <c r="P3094" t="s">
        <v>822</v>
      </c>
      <c r="Q3094" t="s">
        <v>48</v>
      </c>
      <c r="R3094" t="s">
        <v>153</v>
      </c>
      <c r="S3094" t="s">
        <v>50</v>
      </c>
      <c r="T3094" t="s">
        <v>51</v>
      </c>
      <c r="U3094" t="s">
        <v>52</v>
      </c>
      <c r="V3094">
        <v>1</v>
      </c>
      <c r="W3094" s="1">
        <v>1072.5000000000002</v>
      </c>
      <c r="X3094">
        <v>0</v>
      </c>
      <c r="Y3094">
        <v>5</v>
      </c>
      <c r="Z3094">
        <v>5</v>
      </c>
      <c r="AA3094">
        <v>1</v>
      </c>
      <c r="AB3094" s="2">
        <v>0</v>
      </c>
      <c r="AC3094" s="1">
        <v>0</v>
      </c>
      <c r="AD3094" s="7">
        <v>43545</v>
      </c>
      <c r="AE3094" s="7">
        <v>43548</v>
      </c>
      <c r="AF3094">
        <v>1</v>
      </c>
      <c r="AG3094" t="s">
        <v>53</v>
      </c>
      <c r="AH3094" s="2">
        <v>0</v>
      </c>
      <c r="AI3094" s="1">
        <v>0</v>
      </c>
      <c r="AJ3094" s="1">
        <v>0</v>
      </c>
      <c r="AK3094" s="60" t="str">
        <f>+IF(Tabla1[[#This Row],[REQUEST_TY]]="SR MANTENIMIENTO CORRECTIVO", "EMERGENCIA", "OTROS")</f>
        <v>OTROS</v>
      </c>
      <c r="AL3094" s="6" t="str">
        <f>+_xlfn.IFS(Tabla1[[#This Row],[Veces obj]]&lt;=1,"0-1",Tabla1[[#This Row],[Veces obj]]&lt;=2,"1-2",Tabla1[[#This Row],[Veces obj]]&lt;=3,"2-3",TRUE,"&gt;3")</f>
        <v>0-1</v>
      </c>
      <c r="AM3094" s="60" t="str">
        <f>+_xlfn.IFS(MONTH(Tabla1[[#This Row],[MES]])&lt;=3,"Q1",MONTH(Tabla1[[#This Row],[MES]])&lt;=6,"Q2",MONTH(Tabla1[[#This Row],[MES]])&lt;=9,"Q3",TRUE,"Q4")</f>
        <v>Q1</v>
      </c>
      <c r="AN3094" s="15" t="str">
        <f>+IFERROR(VLOOKUP(Tabla1[[#This Row],[CUENTA]],CTAS[],2,0),"OTROS")</f>
        <v>OTROS</v>
      </c>
      <c r="AP3094" s="15" t="str">
        <f>+IFERROR(VLOOKUP(Tabla1[[#This Row],[EMPLEADO]],IS[],3,0),"OTROS")</f>
        <v>OTROS</v>
      </c>
      <c r="AQ3094" s="15" t="str">
        <f>+IFERROR(VLOOKUP(Tabla1[[#This Row],[EMPLEADO]],IS[[NÓMINA]:[INGENIERO]],2,0),"OTROS")</f>
        <v>OTROS</v>
      </c>
    </row>
    <row r="3095" spans="1:43" x14ac:dyDescent="0.25">
      <c r="A3095" t="s">
        <v>7477</v>
      </c>
      <c r="B3095">
        <v>1</v>
      </c>
      <c r="C3095" t="s">
        <v>9495</v>
      </c>
      <c r="D3095" t="s">
        <v>3370</v>
      </c>
      <c r="E3095" t="s">
        <v>535</v>
      </c>
      <c r="F3095" t="s">
        <v>9493</v>
      </c>
      <c r="G3095" s="17" t="s">
        <v>9096</v>
      </c>
      <c r="H3095" t="s">
        <v>1052</v>
      </c>
      <c r="I3095" t="s">
        <v>43</v>
      </c>
      <c r="J3095" t="s">
        <v>8</v>
      </c>
      <c r="K3095" t="s">
        <v>1750</v>
      </c>
      <c r="L3095" t="s">
        <v>1751</v>
      </c>
      <c r="M3095" t="s">
        <v>61</v>
      </c>
      <c r="N3095">
        <v>0</v>
      </c>
      <c r="O3095" t="s">
        <v>47</v>
      </c>
      <c r="P3095" t="s">
        <v>822</v>
      </c>
      <c r="Q3095" t="s">
        <v>48</v>
      </c>
      <c r="R3095" t="s">
        <v>49</v>
      </c>
      <c r="S3095" t="s">
        <v>50</v>
      </c>
      <c r="T3095" t="s">
        <v>51</v>
      </c>
      <c r="U3095" t="s">
        <v>52</v>
      </c>
      <c r="V3095">
        <v>1</v>
      </c>
      <c r="W3095" s="1">
        <v>1072.5000000000002</v>
      </c>
      <c r="X3095">
        <v>0</v>
      </c>
      <c r="Y3095">
        <v>5</v>
      </c>
      <c r="Z3095">
        <v>5</v>
      </c>
      <c r="AA3095">
        <v>1</v>
      </c>
      <c r="AB3095" s="2">
        <v>0</v>
      </c>
      <c r="AC3095" s="1">
        <v>0</v>
      </c>
      <c r="AD3095" s="7">
        <v>43545</v>
      </c>
      <c r="AE3095" s="7">
        <v>43546</v>
      </c>
      <c r="AF3095">
        <v>1</v>
      </c>
      <c r="AG3095" t="s">
        <v>53</v>
      </c>
      <c r="AH3095" s="2">
        <v>0</v>
      </c>
      <c r="AI3095" s="1">
        <v>0</v>
      </c>
      <c r="AJ3095" s="1">
        <v>0</v>
      </c>
      <c r="AK3095" s="60" t="str">
        <f>+IF(Tabla1[[#This Row],[REQUEST_TY]]="SR MANTENIMIENTO CORRECTIVO", "EMERGENCIA", "OTROS")</f>
        <v>OTROS</v>
      </c>
      <c r="AL3095" s="6" t="str">
        <f>+_xlfn.IFS(Tabla1[[#This Row],[Veces obj]]&lt;=1,"0-1",Tabla1[[#This Row],[Veces obj]]&lt;=2,"1-2",Tabla1[[#This Row],[Veces obj]]&lt;=3,"2-3",TRUE,"&gt;3")</f>
        <v>0-1</v>
      </c>
      <c r="AM3095" s="60" t="str">
        <f>+_xlfn.IFS(MONTH(Tabla1[[#This Row],[MES]])&lt;=3,"Q1",MONTH(Tabla1[[#This Row],[MES]])&lt;=6,"Q2",MONTH(Tabla1[[#This Row],[MES]])&lt;=9,"Q3",TRUE,"Q4")</f>
        <v>Q1</v>
      </c>
      <c r="AN3095" s="15" t="str">
        <f>+IFERROR(VLOOKUP(Tabla1[[#This Row],[CUENTA]],CTAS[],2,0),"OTROS")</f>
        <v>OTROS</v>
      </c>
      <c r="AP3095" s="15" t="str">
        <f>+IFERROR(VLOOKUP(Tabla1[[#This Row],[EMPLEADO]],IS[],3,0),"OTROS")</f>
        <v>OTROS</v>
      </c>
      <c r="AQ3095" s="15" t="str">
        <f>+IFERROR(VLOOKUP(Tabla1[[#This Row],[EMPLEADO]],IS[[NÓMINA]:[INGENIERO]],2,0),"OTROS")</f>
        <v>OTROS</v>
      </c>
    </row>
    <row r="3096" spans="1:43" x14ac:dyDescent="0.25">
      <c r="A3096" t="s">
        <v>7477</v>
      </c>
      <c r="B3096">
        <v>1</v>
      </c>
      <c r="C3096" t="s">
        <v>9496</v>
      </c>
      <c r="D3096" t="s">
        <v>3370</v>
      </c>
      <c r="E3096" t="s">
        <v>789</v>
      </c>
      <c r="F3096" t="s">
        <v>9493</v>
      </c>
      <c r="G3096" s="17" t="s">
        <v>9099</v>
      </c>
      <c r="H3096" t="s">
        <v>1052</v>
      </c>
      <c r="I3096" t="s">
        <v>43</v>
      </c>
      <c r="J3096" t="s">
        <v>8</v>
      </c>
      <c r="K3096" t="s">
        <v>1750</v>
      </c>
      <c r="L3096" t="s">
        <v>1751</v>
      </c>
      <c r="M3096" t="s">
        <v>61</v>
      </c>
      <c r="N3096">
        <v>0</v>
      </c>
      <c r="O3096" t="s">
        <v>47</v>
      </c>
      <c r="P3096" t="s">
        <v>822</v>
      </c>
      <c r="Q3096" t="s">
        <v>48</v>
      </c>
      <c r="R3096" t="s">
        <v>242</v>
      </c>
      <c r="S3096" t="s">
        <v>64</v>
      </c>
      <c r="T3096" t="s">
        <v>51</v>
      </c>
      <c r="U3096" t="s">
        <v>96</v>
      </c>
      <c r="V3096">
        <v>1</v>
      </c>
      <c r="W3096" s="1">
        <v>2047.5</v>
      </c>
      <c r="X3096">
        <v>0</v>
      </c>
      <c r="Y3096">
        <v>5</v>
      </c>
      <c r="Z3096">
        <v>5</v>
      </c>
      <c r="AA3096">
        <v>1</v>
      </c>
      <c r="AB3096" s="2">
        <v>0</v>
      </c>
      <c r="AC3096" s="1">
        <v>0</v>
      </c>
      <c r="AD3096" s="7">
        <v>43545</v>
      </c>
      <c r="AE3096" s="7">
        <v>43546</v>
      </c>
      <c r="AF3096">
        <v>1</v>
      </c>
      <c r="AG3096" t="s">
        <v>53</v>
      </c>
      <c r="AH3096" s="2">
        <v>0</v>
      </c>
      <c r="AI3096" s="1">
        <v>0</v>
      </c>
      <c r="AJ3096" s="1">
        <v>0</v>
      </c>
      <c r="AK3096" s="60" t="str">
        <f>+IF(Tabla1[[#This Row],[REQUEST_TY]]="SR MANTENIMIENTO CORRECTIVO", "EMERGENCIA", "OTROS")</f>
        <v>OTROS</v>
      </c>
      <c r="AL3096" s="6" t="str">
        <f>+_xlfn.IFS(Tabla1[[#This Row],[Veces obj]]&lt;=1,"0-1",Tabla1[[#This Row],[Veces obj]]&lt;=2,"1-2",Tabla1[[#This Row],[Veces obj]]&lt;=3,"2-3",TRUE,"&gt;3")</f>
        <v>0-1</v>
      </c>
      <c r="AM3096" s="60" t="str">
        <f>+_xlfn.IFS(MONTH(Tabla1[[#This Row],[MES]])&lt;=3,"Q1",MONTH(Tabla1[[#This Row],[MES]])&lt;=6,"Q2",MONTH(Tabla1[[#This Row],[MES]])&lt;=9,"Q3",TRUE,"Q4")</f>
        <v>Q1</v>
      </c>
      <c r="AN3096" s="15" t="str">
        <f>+IFERROR(VLOOKUP(Tabla1[[#This Row],[CUENTA]],CTAS[],2,0),"OTROS")</f>
        <v>OTROS</v>
      </c>
      <c r="AP3096" s="15" t="str">
        <f>+IFERROR(VLOOKUP(Tabla1[[#This Row],[EMPLEADO]],IS[],3,0),"OTROS")</f>
        <v>OTROS</v>
      </c>
      <c r="AQ3096" s="15" t="str">
        <f>+IFERROR(VLOOKUP(Tabla1[[#This Row],[EMPLEADO]],IS[[NÓMINA]:[INGENIERO]],2,0),"OTROS")</f>
        <v>OTROS</v>
      </c>
    </row>
    <row r="3097" spans="1:43" x14ac:dyDescent="0.25">
      <c r="A3097" t="s">
        <v>7477</v>
      </c>
      <c r="B3097">
        <v>1</v>
      </c>
      <c r="C3097" t="s">
        <v>9497</v>
      </c>
      <c r="D3097" t="s">
        <v>3691</v>
      </c>
      <c r="E3097" t="s">
        <v>39</v>
      </c>
      <c r="F3097" t="s">
        <v>9498</v>
      </c>
      <c r="G3097" s="17" t="s">
        <v>8838</v>
      </c>
      <c r="H3097" t="s">
        <v>1572</v>
      </c>
      <c r="I3097" t="s">
        <v>43</v>
      </c>
      <c r="J3097" t="s">
        <v>8</v>
      </c>
      <c r="K3097" t="s">
        <v>607</v>
      </c>
      <c r="L3097" t="s">
        <v>3982</v>
      </c>
      <c r="M3097" t="s">
        <v>1574</v>
      </c>
      <c r="N3097">
        <v>0</v>
      </c>
      <c r="O3097" t="s">
        <v>47</v>
      </c>
      <c r="P3097" t="s">
        <v>822</v>
      </c>
      <c r="Q3097" t="s">
        <v>48</v>
      </c>
      <c r="R3097" t="s">
        <v>49</v>
      </c>
      <c r="S3097" t="s">
        <v>50</v>
      </c>
      <c r="T3097" t="s">
        <v>51</v>
      </c>
      <c r="U3097" t="s">
        <v>52</v>
      </c>
      <c r="V3097">
        <v>1</v>
      </c>
      <c r="W3097" s="1">
        <v>715.00000000000011</v>
      </c>
      <c r="X3097">
        <v>0</v>
      </c>
      <c r="Y3097">
        <v>5</v>
      </c>
      <c r="Z3097">
        <v>5</v>
      </c>
      <c r="AA3097">
        <v>1</v>
      </c>
      <c r="AB3097" s="2">
        <v>0</v>
      </c>
      <c r="AC3097" s="1">
        <v>0</v>
      </c>
      <c r="AD3097" s="7">
        <v>43545</v>
      </c>
      <c r="AE3097" s="7">
        <v>43545</v>
      </c>
      <c r="AF3097">
        <v>0</v>
      </c>
      <c r="AG3097" t="s">
        <v>53</v>
      </c>
      <c r="AH3097" s="2">
        <v>0</v>
      </c>
      <c r="AI3097" s="1">
        <v>0</v>
      </c>
      <c r="AJ3097" s="1">
        <v>0</v>
      </c>
      <c r="AK3097" s="60" t="str">
        <f>+IF(Tabla1[[#This Row],[REQUEST_TY]]="SR MANTENIMIENTO CORRECTIVO", "EMERGENCIA", "OTROS")</f>
        <v>OTROS</v>
      </c>
      <c r="AL3097" s="6" t="str">
        <f>+_xlfn.IFS(Tabla1[[#This Row],[Veces obj]]&lt;=1,"0-1",Tabla1[[#This Row],[Veces obj]]&lt;=2,"1-2",Tabla1[[#This Row],[Veces obj]]&lt;=3,"2-3",TRUE,"&gt;3")</f>
        <v>0-1</v>
      </c>
      <c r="AM3097" s="60" t="str">
        <f>+_xlfn.IFS(MONTH(Tabla1[[#This Row],[MES]])&lt;=3,"Q1",MONTH(Tabla1[[#This Row],[MES]])&lt;=6,"Q2",MONTH(Tabla1[[#This Row],[MES]])&lt;=9,"Q3",TRUE,"Q4")</f>
        <v>Q1</v>
      </c>
      <c r="AN3097" s="15" t="str">
        <f>+IFERROR(VLOOKUP(Tabla1[[#This Row],[CUENTA]],CTAS[],2,0),"OTROS")</f>
        <v>OTROS</v>
      </c>
      <c r="AP3097" s="15" t="str">
        <f>+IFERROR(VLOOKUP(Tabla1[[#This Row],[EMPLEADO]],IS[],3,0),"OTROS")</f>
        <v>OTROS</v>
      </c>
      <c r="AQ3097" s="15" t="str">
        <f>+IFERROR(VLOOKUP(Tabla1[[#This Row],[EMPLEADO]],IS[[NÓMINA]:[INGENIERO]],2,0),"OTROS")</f>
        <v>OTROS</v>
      </c>
    </row>
    <row r="3098" spans="1:43" x14ac:dyDescent="0.25">
      <c r="A3098" t="s">
        <v>7477</v>
      </c>
      <c r="B3098">
        <v>1</v>
      </c>
      <c r="C3098" t="s">
        <v>9499</v>
      </c>
      <c r="D3098" t="s">
        <v>38</v>
      </c>
      <c r="E3098" t="s">
        <v>725</v>
      </c>
      <c r="F3098" t="s">
        <v>9500</v>
      </c>
      <c r="G3098" s="17" t="s">
        <v>1860</v>
      </c>
      <c r="H3098" t="s">
        <v>691</v>
      </c>
      <c r="I3098" t="s">
        <v>43</v>
      </c>
      <c r="J3098" t="s">
        <v>8</v>
      </c>
      <c r="K3098" t="s">
        <v>102</v>
      </c>
      <c r="L3098" t="s">
        <v>753</v>
      </c>
      <c r="M3098" t="s">
        <v>215</v>
      </c>
      <c r="N3098">
        <v>0</v>
      </c>
      <c r="O3098" t="s">
        <v>47</v>
      </c>
      <c r="P3098">
        <v>14</v>
      </c>
      <c r="Q3098" t="s">
        <v>194</v>
      </c>
      <c r="R3098" t="s">
        <v>223</v>
      </c>
      <c r="S3098" t="s">
        <v>139</v>
      </c>
      <c r="T3098" t="s">
        <v>51</v>
      </c>
      <c r="U3098" t="s">
        <v>224</v>
      </c>
      <c r="V3098">
        <v>0.8</v>
      </c>
      <c r="W3098" s="1">
        <v>1258.4000000000003</v>
      </c>
      <c r="X3098">
        <v>1</v>
      </c>
      <c r="Y3098">
        <v>3.42</v>
      </c>
      <c r="Z3098">
        <v>4</v>
      </c>
      <c r="AA3098">
        <v>0.85499999999999998</v>
      </c>
      <c r="AB3098" s="2">
        <v>0</v>
      </c>
      <c r="AC3098" s="1">
        <v>0</v>
      </c>
      <c r="AD3098" s="7">
        <v>43545</v>
      </c>
      <c r="AE3098" s="7">
        <v>43546</v>
      </c>
      <c r="AF3098">
        <v>1</v>
      </c>
      <c r="AG3098" t="s">
        <v>53</v>
      </c>
      <c r="AH3098" s="2">
        <v>0</v>
      </c>
      <c r="AI3098" s="1">
        <v>0</v>
      </c>
      <c r="AJ3098" s="1">
        <v>0</v>
      </c>
      <c r="AK3098" s="60" t="str">
        <f>+IF(Tabla1[[#This Row],[REQUEST_TY]]="SR MANTENIMIENTO CORRECTIVO", "EMERGENCIA", "OTROS")</f>
        <v>EMERGENCIA</v>
      </c>
      <c r="AL3098" s="6" t="str">
        <f>+_xlfn.IFS(Tabla1[[#This Row],[Veces obj]]&lt;=1,"0-1",Tabla1[[#This Row],[Veces obj]]&lt;=2,"1-2",Tabla1[[#This Row],[Veces obj]]&lt;=3,"2-3",TRUE,"&gt;3")</f>
        <v>0-1</v>
      </c>
      <c r="AM3098" s="60" t="str">
        <f>+_xlfn.IFS(MONTH(Tabla1[[#This Row],[MES]])&lt;=3,"Q1",MONTH(Tabla1[[#This Row],[MES]])&lt;=6,"Q2",MONTH(Tabla1[[#This Row],[MES]])&lt;=9,"Q3",TRUE,"Q4")</f>
        <v>Q1</v>
      </c>
      <c r="AN3098" s="15" t="str">
        <f>+IFERROR(VLOOKUP(Tabla1[[#This Row],[CUENTA]],CTAS[],2,0),"OTROS")</f>
        <v>OTROS</v>
      </c>
      <c r="AP3098" s="15" t="str">
        <f>+IFERROR(VLOOKUP(Tabla1[[#This Row],[EMPLEADO]],IS[],3,0),"OTROS")</f>
        <v>OTROS</v>
      </c>
      <c r="AQ3098" s="15" t="str">
        <f>+IFERROR(VLOOKUP(Tabla1[[#This Row],[EMPLEADO]],IS[[NÓMINA]:[INGENIERO]],2,0),"OTROS")</f>
        <v>OTROS</v>
      </c>
    </row>
    <row r="3099" spans="1:43" x14ac:dyDescent="0.25">
      <c r="A3099" t="s">
        <v>7477</v>
      </c>
      <c r="B3099">
        <v>1</v>
      </c>
      <c r="C3099" t="s">
        <v>9501</v>
      </c>
      <c r="D3099" t="s">
        <v>38</v>
      </c>
      <c r="E3099" t="s">
        <v>76</v>
      </c>
      <c r="F3099" t="s">
        <v>9502</v>
      </c>
      <c r="G3099" s="17" t="s">
        <v>1611</v>
      </c>
      <c r="H3099" t="s">
        <v>691</v>
      </c>
      <c r="I3099" t="s">
        <v>43</v>
      </c>
      <c r="J3099" t="s">
        <v>8</v>
      </c>
      <c r="K3099" t="s">
        <v>102</v>
      </c>
      <c r="L3099" t="s">
        <v>753</v>
      </c>
      <c r="M3099" t="s">
        <v>215</v>
      </c>
      <c r="N3099">
        <v>0</v>
      </c>
      <c r="O3099" t="s">
        <v>47</v>
      </c>
      <c r="P3099">
        <v>14</v>
      </c>
      <c r="Q3099" t="s">
        <v>194</v>
      </c>
      <c r="R3099" t="s">
        <v>63</v>
      </c>
      <c r="S3099" t="s">
        <v>64</v>
      </c>
      <c r="T3099" t="s">
        <v>51</v>
      </c>
      <c r="U3099" t="s">
        <v>195</v>
      </c>
      <c r="V3099">
        <v>0.6</v>
      </c>
      <c r="W3099" s="1">
        <v>819</v>
      </c>
      <c r="X3099">
        <v>1</v>
      </c>
      <c r="Y3099">
        <v>3.14</v>
      </c>
      <c r="Z3099">
        <v>5</v>
      </c>
      <c r="AA3099">
        <v>0.628</v>
      </c>
      <c r="AB3099" s="2">
        <v>0</v>
      </c>
      <c r="AC3099" s="1">
        <v>0</v>
      </c>
      <c r="AD3099" s="7">
        <v>43545</v>
      </c>
      <c r="AE3099" s="7">
        <v>43546</v>
      </c>
      <c r="AF3099">
        <v>1</v>
      </c>
      <c r="AG3099" t="s">
        <v>53</v>
      </c>
      <c r="AH3099" s="2">
        <v>0</v>
      </c>
      <c r="AI3099" s="1">
        <v>0</v>
      </c>
      <c r="AJ3099" s="1">
        <v>0</v>
      </c>
      <c r="AK3099" s="60" t="str">
        <f>+IF(Tabla1[[#This Row],[REQUEST_TY]]="SR MANTENIMIENTO CORRECTIVO", "EMERGENCIA", "OTROS")</f>
        <v>EMERGENCIA</v>
      </c>
      <c r="AL3099" s="6" t="str">
        <f>+_xlfn.IFS(Tabla1[[#This Row],[Veces obj]]&lt;=1,"0-1",Tabla1[[#This Row],[Veces obj]]&lt;=2,"1-2",Tabla1[[#This Row],[Veces obj]]&lt;=3,"2-3",TRUE,"&gt;3")</f>
        <v>0-1</v>
      </c>
      <c r="AM3099" s="60" t="str">
        <f>+_xlfn.IFS(MONTH(Tabla1[[#This Row],[MES]])&lt;=3,"Q1",MONTH(Tabla1[[#This Row],[MES]])&lt;=6,"Q2",MONTH(Tabla1[[#This Row],[MES]])&lt;=9,"Q3",TRUE,"Q4")</f>
        <v>Q1</v>
      </c>
      <c r="AN3099" s="15" t="str">
        <f>+IFERROR(VLOOKUP(Tabla1[[#This Row],[CUENTA]],CTAS[],2,0),"OTROS")</f>
        <v>OTROS</v>
      </c>
      <c r="AP3099" s="15" t="str">
        <f>+IFERROR(VLOOKUP(Tabla1[[#This Row],[EMPLEADO]],IS[],3,0),"OTROS")</f>
        <v>OTROS</v>
      </c>
      <c r="AQ3099" s="15" t="str">
        <f>+IFERROR(VLOOKUP(Tabla1[[#This Row],[EMPLEADO]],IS[[NÓMINA]:[INGENIERO]],2,0),"OTROS")</f>
        <v>OTROS</v>
      </c>
    </row>
    <row r="3100" spans="1:43" x14ac:dyDescent="0.25">
      <c r="A3100" t="s">
        <v>7477</v>
      </c>
      <c r="B3100">
        <v>1</v>
      </c>
      <c r="C3100" t="s">
        <v>9503</v>
      </c>
      <c r="D3100" t="s">
        <v>38</v>
      </c>
      <c r="E3100" t="s">
        <v>558</v>
      </c>
      <c r="F3100" t="s">
        <v>9504</v>
      </c>
      <c r="G3100" s="17" t="s">
        <v>560</v>
      </c>
      <c r="H3100" t="s">
        <v>70</v>
      </c>
      <c r="I3100" t="s">
        <v>43</v>
      </c>
      <c r="J3100" t="s">
        <v>8</v>
      </c>
      <c r="K3100" t="s">
        <v>92</v>
      </c>
      <c r="L3100" t="s">
        <v>93</v>
      </c>
      <c r="M3100" t="s">
        <v>94</v>
      </c>
      <c r="N3100">
        <v>1</v>
      </c>
      <c r="O3100" t="s">
        <v>47</v>
      </c>
      <c r="P3100">
        <v>70</v>
      </c>
      <c r="Q3100" t="s">
        <v>48</v>
      </c>
      <c r="R3100" t="s">
        <v>95</v>
      </c>
      <c r="S3100" t="s">
        <v>64</v>
      </c>
      <c r="T3100" t="s">
        <v>51</v>
      </c>
      <c r="U3100" t="s">
        <v>96</v>
      </c>
      <c r="V3100">
        <v>1.1000000000000001</v>
      </c>
      <c r="W3100" s="1">
        <v>0</v>
      </c>
      <c r="X3100">
        <v>1</v>
      </c>
      <c r="Y3100">
        <v>0.48</v>
      </c>
      <c r="Z3100">
        <v>5</v>
      </c>
      <c r="AA3100">
        <v>9.6000000000000002E-2</v>
      </c>
      <c r="AB3100" s="2">
        <v>0</v>
      </c>
      <c r="AC3100" s="1">
        <v>0</v>
      </c>
      <c r="AD3100" s="7">
        <v>43549</v>
      </c>
      <c r="AE3100" s="7">
        <v>43549</v>
      </c>
      <c r="AF3100">
        <v>0</v>
      </c>
      <c r="AG3100" t="s">
        <v>53</v>
      </c>
      <c r="AH3100" s="2">
        <v>0</v>
      </c>
      <c r="AI3100" s="1">
        <v>0</v>
      </c>
      <c r="AJ3100" s="1">
        <v>0</v>
      </c>
      <c r="AK3100" s="60" t="str">
        <f>+IF(Tabla1[[#This Row],[REQUEST_TY]]="SR MANTENIMIENTO CORRECTIVO", "EMERGENCIA", "OTROS")</f>
        <v>EMERGENCIA</v>
      </c>
      <c r="AL3100" s="6" t="str">
        <f>+_xlfn.IFS(Tabla1[[#This Row],[Veces obj]]&lt;=1,"0-1",Tabla1[[#This Row],[Veces obj]]&lt;=2,"1-2",Tabla1[[#This Row],[Veces obj]]&lt;=3,"2-3",TRUE,"&gt;3")</f>
        <v>0-1</v>
      </c>
      <c r="AM3100" s="60" t="str">
        <f>+_xlfn.IFS(MONTH(Tabla1[[#This Row],[MES]])&lt;=3,"Q1",MONTH(Tabla1[[#This Row],[MES]])&lt;=6,"Q2",MONTH(Tabla1[[#This Row],[MES]])&lt;=9,"Q3",TRUE,"Q4")</f>
        <v>Q1</v>
      </c>
      <c r="AN3100" s="15" t="str">
        <f>+IFERROR(VLOOKUP(Tabla1[[#This Row],[CUENTA]],CTAS[],2,0),"OTROS")</f>
        <v>OTROS</v>
      </c>
      <c r="AP3100" s="15" t="str">
        <f>+IFERROR(VLOOKUP(Tabla1[[#This Row],[EMPLEADO]],IS[],3,0),"OTROS")</f>
        <v>OTROS</v>
      </c>
      <c r="AQ3100" s="15" t="str">
        <f>+IFERROR(VLOOKUP(Tabla1[[#This Row],[EMPLEADO]],IS[[NÓMINA]:[INGENIERO]],2,0),"OTROS")</f>
        <v>OTROS</v>
      </c>
    </row>
    <row r="3101" spans="1:43" x14ac:dyDescent="0.25">
      <c r="A3101" t="s">
        <v>7477</v>
      </c>
      <c r="B3101">
        <v>1</v>
      </c>
      <c r="C3101" t="s">
        <v>9505</v>
      </c>
      <c r="D3101" t="s">
        <v>38</v>
      </c>
      <c r="E3101" t="s">
        <v>89</v>
      </c>
      <c r="F3101" t="s">
        <v>9506</v>
      </c>
      <c r="G3101" s="17" t="s">
        <v>288</v>
      </c>
      <c r="H3101" t="s">
        <v>70</v>
      </c>
      <c r="I3101" t="s">
        <v>43</v>
      </c>
      <c r="J3101" t="s">
        <v>8</v>
      </c>
      <c r="K3101" t="s">
        <v>92</v>
      </c>
      <c r="L3101" t="s">
        <v>93</v>
      </c>
      <c r="M3101" t="s">
        <v>94</v>
      </c>
      <c r="N3101">
        <v>1</v>
      </c>
      <c r="O3101" t="s">
        <v>47</v>
      </c>
      <c r="P3101">
        <v>23</v>
      </c>
      <c r="Q3101" t="s">
        <v>62</v>
      </c>
      <c r="R3101" t="s">
        <v>95</v>
      </c>
      <c r="S3101" t="s">
        <v>64</v>
      </c>
      <c r="T3101" t="s">
        <v>51</v>
      </c>
      <c r="U3101" t="s">
        <v>65</v>
      </c>
      <c r="V3101">
        <v>0.8</v>
      </c>
      <c r="W3101" s="1">
        <v>0</v>
      </c>
      <c r="X3101">
        <v>1</v>
      </c>
      <c r="Y3101">
        <v>1.23</v>
      </c>
      <c r="Z3101">
        <v>5</v>
      </c>
      <c r="AA3101">
        <v>0.246</v>
      </c>
      <c r="AB3101" s="2">
        <v>0</v>
      </c>
      <c r="AC3101" s="1">
        <v>0</v>
      </c>
      <c r="AD3101" s="7">
        <v>43549</v>
      </c>
      <c r="AE3101" s="7">
        <v>43549</v>
      </c>
      <c r="AF3101">
        <v>0</v>
      </c>
      <c r="AG3101" t="s">
        <v>53</v>
      </c>
      <c r="AH3101" s="2">
        <v>0</v>
      </c>
      <c r="AI3101" s="1">
        <v>0</v>
      </c>
      <c r="AJ3101" s="1">
        <v>0</v>
      </c>
      <c r="AK3101" s="60" t="str">
        <f>+IF(Tabla1[[#This Row],[REQUEST_TY]]="SR MANTENIMIENTO CORRECTIVO", "EMERGENCIA", "OTROS")</f>
        <v>EMERGENCIA</v>
      </c>
      <c r="AL3101" s="6" t="str">
        <f>+_xlfn.IFS(Tabla1[[#This Row],[Veces obj]]&lt;=1,"0-1",Tabla1[[#This Row],[Veces obj]]&lt;=2,"1-2",Tabla1[[#This Row],[Veces obj]]&lt;=3,"2-3",TRUE,"&gt;3")</f>
        <v>0-1</v>
      </c>
      <c r="AM3101" s="60" t="str">
        <f>+_xlfn.IFS(MONTH(Tabla1[[#This Row],[MES]])&lt;=3,"Q1",MONTH(Tabla1[[#This Row],[MES]])&lt;=6,"Q2",MONTH(Tabla1[[#This Row],[MES]])&lt;=9,"Q3",TRUE,"Q4")</f>
        <v>Q1</v>
      </c>
      <c r="AN3101" s="15" t="str">
        <f>+IFERROR(VLOOKUP(Tabla1[[#This Row],[CUENTA]],CTAS[],2,0),"OTROS")</f>
        <v>OTROS</v>
      </c>
      <c r="AP3101" s="15" t="str">
        <f>+IFERROR(VLOOKUP(Tabla1[[#This Row],[EMPLEADO]],IS[],3,0),"OTROS")</f>
        <v>OTROS</v>
      </c>
      <c r="AQ3101" s="15" t="str">
        <f>+IFERROR(VLOOKUP(Tabla1[[#This Row],[EMPLEADO]],IS[[NÓMINA]:[INGENIERO]],2,0),"OTROS")</f>
        <v>OTROS</v>
      </c>
    </row>
    <row r="3102" spans="1:43" x14ac:dyDescent="0.25">
      <c r="A3102" t="s">
        <v>7477</v>
      </c>
      <c r="B3102">
        <v>1</v>
      </c>
      <c r="C3102" t="s">
        <v>9507</v>
      </c>
      <c r="D3102" t="s">
        <v>38</v>
      </c>
      <c r="E3102" t="s">
        <v>332</v>
      </c>
      <c r="F3102" t="s">
        <v>9506</v>
      </c>
      <c r="G3102" s="17" t="s">
        <v>4615</v>
      </c>
      <c r="H3102" t="s">
        <v>740</v>
      </c>
      <c r="I3102" t="s">
        <v>43</v>
      </c>
      <c r="J3102" t="s">
        <v>8</v>
      </c>
      <c r="K3102" t="s">
        <v>59</v>
      </c>
      <c r="L3102" t="s">
        <v>1430</v>
      </c>
      <c r="M3102" t="s">
        <v>530</v>
      </c>
      <c r="N3102">
        <v>0</v>
      </c>
      <c r="O3102" t="s">
        <v>47</v>
      </c>
      <c r="P3102">
        <v>51</v>
      </c>
      <c r="Q3102" t="s">
        <v>82</v>
      </c>
      <c r="R3102" t="s">
        <v>317</v>
      </c>
      <c r="S3102" t="s">
        <v>318</v>
      </c>
      <c r="T3102" t="s">
        <v>51</v>
      </c>
      <c r="U3102" t="s">
        <v>140</v>
      </c>
      <c r="V3102">
        <v>1.1000000000000001</v>
      </c>
      <c r="W3102" s="1">
        <v>1730.3000000000004</v>
      </c>
      <c r="X3102">
        <v>1</v>
      </c>
      <c r="Y3102">
        <v>2.85</v>
      </c>
      <c r="Z3102">
        <v>4</v>
      </c>
      <c r="AA3102">
        <v>0.71250000000000002</v>
      </c>
      <c r="AB3102" s="2">
        <v>0</v>
      </c>
      <c r="AC3102" s="1">
        <v>0</v>
      </c>
      <c r="AD3102" s="7">
        <v>43549</v>
      </c>
      <c r="AE3102" s="7">
        <v>43550</v>
      </c>
      <c r="AF3102">
        <v>1</v>
      </c>
      <c r="AG3102" t="s">
        <v>53</v>
      </c>
      <c r="AH3102" s="2">
        <v>0</v>
      </c>
      <c r="AI3102" s="1">
        <v>0</v>
      </c>
      <c r="AJ3102" s="1">
        <v>0</v>
      </c>
      <c r="AK3102" s="60" t="str">
        <f>+IF(Tabla1[[#This Row],[REQUEST_TY]]="SR MANTENIMIENTO CORRECTIVO", "EMERGENCIA", "OTROS")</f>
        <v>EMERGENCIA</v>
      </c>
      <c r="AL3102" s="6" t="str">
        <f>+_xlfn.IFS(Tabla1[[#This Row],[Veces obj]]&lt;=1,"0-1",Tabla1[[#This Row],[Veces obj]]&lt;=2,"1-2",Tabla1[[#This Row],[Veces obj]]&lt;=3,"2-3",TRUE,"&gt;3")</f>
        <v>0-1</v>
      </c>
      <c r="AM3102" s="60" t="str">
        <f>+_xlfn.IFS(MONTH(Tabla1[[#This Row],[MES]])&lt;=3,"Q1",MONTH(Tabla1[[#This Row],[MES]])&lt;=6,"Q2",MONTH(Tabla1[[#This Row],[MES]])&lt;=9,"Q3",TRUE,"Q4")</f>
        <v>Q1</v>
      </c>
      <c r="AN3102" s="15" t="str">
        <f>+IFERROR(VLOOKUP(Tabla1[[#This Row],[CUENTA]],CTAS[],2,0),"OTROS")</f>
        <v>OTROS</v>
      </c>
      <c r="AP3102" s="15" t="str">
        <f>+IFERROR(VLOOKUP(Tabla1[[#This Row],[EMPLEADO]],IS[],3,0),"OTROS")</f>
        <v>OTROS</v>
      </c>
      <c r="AQ3102" s="15" t="str">
        <f>+IFERROR(VLOOKUP(Tabla1[[#This Row],[EMPLEADO]],IS[[NÓMINA]:[INGENIERO]],2,0),"OTROS")</f>
        <v>OTROS</v>
      </c>
    </row>
    <row r="3103" spans="1:43" x14ac:dyDescent="0.25">
      <c r="A3103" t="s">
        <v>7477</v>
      </c>
      <c r="B3103">
        <v>1</v>
      </c>
      <c r="C3103" t="s">
        <v>9508</v>
      </c>
      <c r="D3103" t="s">
        <v>38</v>
      </c>
      <c r="E3103" t="s">
        <v>1015</v>
      </c>
      <c r="F3103" t="s">
        <v>9509</v>
      </c>
      <c r="G3103" s="17" t="s">
        <v>8531</v>
      </c>
      <c r="H3103" t="s">
        <v>740</v>
      </c>
      <c r="I3103" t="s">
        <v>43</v>
      </c>
      <c r="J3103" t="s">
        <v>8</v>
      </c>
      <c r="K3103" t="s">
        <v>59</v>
      </c>
      <c r="L3103" t="s">
        <v>1430</v>
      </c>
      <c r="M3103" t="s">
        <v>530</v>
      </c>
      <c r="N3103">
        <v>0</v>
      </c>
      <c r="O3103" t="s">
        <v>47</v>
      </c>
      <c r="P3103">
        <v>10</v>
      </c>
      <c r="Q3103" t="s">
        <v>194</v>
      </c>
      <c r="R3103" t="s">
        <v>317</v>
      </c>
      <c r="S3103" t="s">
        <v>318</v>
      </c>
      <c r="T3103" t="s">
        <v>51</v>
      </c>
      <c r="U3103" t="s">
        <v>224</v>
      </c>
      <c r="V3103">
        <v>0.8</v>
      </c>
      <c r="W3103" s="1">
        <v>1258.4000000000003</v>
      </c>
      <c r="X3103">
        <v>1</v>
      </c>
      <c r="Y3103">
        <v>3.3</v>
      </c>
      <c r="Z3103">
        <v>4</v>
      </c>
      <c r="AA3103">
        <v>0.82499999999999996</v>
      </c>
      <c r="AB3103" s="2">
        <v>0</v>
      </c>
      <c r="AC3103" s="1">
        <v>0</v>
      </c>
      <c r="AD3103" s="7">
        <v>43546</v>
      </c>
      <c r="AE3103" s="7">
        <v>43546</v>
      </c>
      <c r="AF3103">
        <v>0</v>
      </c>
      <c r="AG3103" t="s">
        <v>53</v>
      </c>
      <c r="AH3103" s="2">
        <v>0</v>
      </c>
      <c r="AI3103" s="1">
        <v>0</v>
      </c>
      <c r="AJ3103" s="1">
        <v>0</v>
      </c>
      <c r="AK3103" s="60" t="str">
        <f>+IF(Tabla1[[#This Row],[REQUEST_TY]]="SR MANTENIMIENTO CORRECTIVO", "EMERGENCIA", "OTROS")</f>
        <v>EMERGENCIA</v>
      </c>
      <c r="AL3103" s="6" t="str">
        <f>+_xlfn.IFS(Tabla1[[#This Row],[Veces obj]]&lt;=1,"0-1",Tabla1[[#This Row],[Veces obj]]&lt;=2,"1-2",Tabla1[[#This Row],[Veces obj]]&lt;=3,"2-3",TRUE,"&gt;3")</f>
        <v>0-1</v>
      </c>
      <c r="AM3103" s="60" t="str">
        <f>+_xlfn.IFS(MONTH(Tabla1[[#This Row],[MES]])&lt;=3,"Q1",MONTH(Tabla1[[#This Row],[MES]])&lt;=6,"Q2",MONTH(Tabla1[[#This Row],[MES]])&lt;=9,"Q3",TRUE,"Q4")</f>
        <v>Q1</v>
      </c>
      <c r="AN3103" s="15" t="str">
        <f>+IFERROR(VLOOKUP(Tabla1[[#This Row],[CUENTA]],CTAS[],2,0),"OTROS")</f>
        <v>OTROS</v>
      </c>
      <c r="AP3103" s="15" t="str">
        <f>+IFERROR(VLOOKUP(Tabla1[[#This Row],[EMPLEADO]],IS[],3,0),"OTROS")</f>
        <v>OTROS</v>
      </c>
      <c r="AQ3103" s="15" t="str">
        <f>+IFERROR(VLOOKUP(Tabla1[[#This Row],[EMPLEADO]],IS[[NÓMINA]:[INGENIERO]],2,0),"OTROS")</f>
        <v>OTROS</v>
      </c>
    </row>
    <row r="3104" spans="1:43" x14ac:dyDescent="0.25">
      <c r="A3104" t="s">
        <v>7477</v>
      </c>
      <c r="B3104">
        <v>1</v>
      </c>
      <c r="C3104" t="s">
        <v>9510</v>
      </c>
      <c r="D3104" t="s">
        <v>38</v>
      </c>
      <c r="E3104" t="s">
        <v>300</v>
      </c>
      <c r="F3104" t="s">
        <v>9511</v>
      </c>
      <c r="G3104" s="17" t="s">
        <v>4914</v>
      </c>
      <c r="H3104" t="s">
        <v>691</v>
      </c>
      <c r="I3104" t="s">
        <v>43</v>
      </c>
      <c r="J3104" t="s">
        <v>8</v>
      </c>
      <c r="K3104" t="s">
        <v>102</v>
      </c>
      <c r="L3104" t="s">
        <v>1830</v>
      </c>
      <c r="M3104" t="s">
        <v>215</v>
      </c>
      <c r="N3104">
        <v>0</v>
      </c>
      <c r="O3104" t="s">
        <v>47</v>
      </c>
      <c r="P3104">
        <v>16</v>
      </c>
      <c r="Q3104" t="s">
        <v>62</v>
      </c>
      <c r="R3104" t="s">
        <v>223</v>
      </c>
      <c r="S3104" t="s">
        <v>139</v>
      </c>
      <c r="T3104" t="s">
        <v>51</v>
      </c>
      <c r="U3104" t="s">
        <v>262</v>
      </c>
      <c r="V3104">
        <v>1.05</v>
      </c>
      <c r="W3104" s="1">
        <v>1651.6500000000003</v>
      </c>
      <c r="X3104">
        <v>1</v>
      </c>
      <c r="Y3104">
        <v>2.95</v>
      </c>
      <c r="Z3104">
        <v>4</v>
      </c>
      <c r="AA3104">
        <v>0.73750000000000004</v>
      </c>
      <c r="AB3104" s="2">
        <v>0</v>
      </c>
      <c r="AC3104" s="1">
        <v>0</v>
      </c>
      <c r="AD3104" s="7">
        <v>43551</v>
      </c>
      <c r="AE3104" s="7">
        <v>43551</v>
      </c>
      <c r="AF3104">
        <v>0</v>
      </c>
      <c r="AG3104" t="s">
        <v>53</v>
      </c>
      <c r="AH3104" s="2">
        <v>0</v>
      </c>
      <c r="AI3104" s="1">
        <v>0</v>
      </c>
      <c r="AJ3104" s="1">
        <v>0</v>
      </c>
      <c r="AK3104" s="60" t="str">
        <f>+IF(Tabla1[[#This Row],[REQUEST_TY]]="SR MANTENIMIENTO CORRECTIVO", "EMERGENCIA", "OTROS")</f>
        <v>EMERGENCIA</v>
      </c>
      <c r="AL3104" s="6" t="str">
        <f>+_xlfn.IFS(Tabla1[[#This Row],[Veces obj]]&lt;=1,"0-1",Tabla1[[#This Row],[Veces obj]]&lt;=2,"1-2",Tabla1[[#This Row],[Veces obj]]&lt;=3,"2-3",TRUE,"&gt;3")</f>
        <v>0-1</v>
      </c>
      <c r="AM3104" s="60" t="str">
        <f>+_xlfn.IFS(MONTH(Tabla1[[#This Row],[MES]])&lt;=3,"Q1",MONTH(Tabla1[[#This Row],[MES]])&lt;=6,"Q2",MONTH(Tabla1[[#This Row],[MES]])&lt;=9,"Q3",TRUE,"Q4")</f>
        <v>Q1</v>
      </c>
      <c r="AN3104" s="15" t="str">
        <f>+IFERROR(VLOOKUP(Tabla1[[#This Row],[CUENTA]],CTAS[],2,0),"OTROS")</f>
        <v>OTROS</v>
      </c>
      <c r="AP3104" s="15" t="str">
        <f>+IFERROR(VLOOKUP(Tabla1[[#This Row],[EMPLEADO]],IS[],3,0),"OTROS")</f>
        <v>OTROS</v>
      </c>
      <c r="AQ3104" s="15" t="str">
        <f>+IFERROR(VLOOKUP(Tabla1[[#This Row],[EMPLEADO]],IS[[NÓMINA]:[INGENIERO]],2,0),"OTROS")</f>
        <v>OTROS</v>
      </c>
    </row>
    <row r="3105" spans="1:43" x14ac:dyDescent="0.25">
      <c r="A3105" t="s">
        <v>7477</v>
      </c>
      <c r="B3105">
        <v>1</v>
      </c>
      <c r="C3105" t="s">
        <v>9512</v>
      </c>
      <c r="D3105" t="s">
        <v>38</v>
      </c>
      <c r="E3105" t="s">
        <v>39</v>
      </c>
      <c r="F3105" t="s">
        <v>9513</v>
      </c>
      <c r="G3105" s="17" t="s">
        <v>1951</v>
      </c>
      <c r="H3105" t="s">
        <v>220</v>
      </c>
      <c r="I3105" t="s">
        <v>43</v>
      </c>
      <c r="J3105" t="s">
        <v>8</v>
      </c>
      <c r="K3105" t="s">
        <v>117</v>
      </c>
      <c r="L3105" t="s">
        <v>1952</v>
      </c>
      <c r="M3105" t="s">
        <v>540</v>
      </c>
      <c r="N3105">
        <v>0</v>
      </c>
      <c r="O3105" t="s">
        <v>47</v>
      </c>
      <c r="P3105">
        <v>29</v>
      </c>
      <c r="Q3105" t="s">
        <v>62</v>
      </c>
      <c r="R3105" t="s">
        <v>49</v>
      </c>
      <c r="S3105" t="s">
        <v>50</v>
      </c>
      <c r="T3105" t="s">
        <v>51</v>
      </c>
      <c r="U3105" t="s">
        <v>154</v>
      </c>
      <c r="V3105">
        <v>0.6</v>
      </c>
      <c r="W3105" s="1">
        <v>429.00000000000006</v>
      </c>
      <c r="X3105">
        <v>1</v>
      </c>
      <c r="Y3105">
        <v>1.75</v>
      </c>
      <c r="Z3105">
        <v>5</v>
      </c>
      <c r="AA3105">
        <v>0.35</v>
      </c>
      <c r="AB3105" s="2">
        <v>0</v>
      </c>
      <c r="AC3105" s="1">
        <v>0</v>
      </c>
      <c r="AD3105" s="7">
        <v>43545</v>
      </c>
      <c r="AE3105" s="7">
        <v>43546</v>
      </c>
      <c r="AF3105">
        <v>1</v>
      </c>
      <c r="AG3105" t="s">
        <v>53</v>
      </c>
      <c r="AH3105" s="2">
        <v>0</v>
      </c>
      <c r="AI3105" s="1">
        <v>0</v>
      </c>
      <c r="AJ3105" s="1">
        <v>0</v>
      </c>
      <c r="AK3105" s="60" t="str">
        <f>+IF(Tabla1[[#This Row],[REQUEST_TY]]="SR MANTENIMIENTO CORRECTIVO", "EMERGENCIA", "OTROS")</f>
        <v>EMERGENCIA</v>
      </c>
      <c r="AL3105" s="6" t="str">
        <f>+_xlfn.IFS(Tabla1[[#This Row],[Veces obj]]&lt;=1,"0-1",Tabla1[[#This Row],[Veces obj]]&lt;=2,"1-2",Tabla1[[#This Row],[Veces obj]]&lt;=3,"2-3",TRUE,"&gt;3")</f>
        <v>0-1</v>
      </c>
      <c r="AM3105" s="60" t="str">
        <f>+_xlfn.IFS(MONTH(Tabla1[[#This Row],[MES]])&lt;=3,"Q1",MONTH(Tabla1[[#This Row],[MES]])&lt;=6,"Q2",MONTH(Tabla1[[#This Row],[MES]])&lt;=9,"Q3",TRUE,"Q4")</f>
        <v>Q1</v>
      </c>
      <c r="AN3105" s="15" t="str">
        <f>+IFERROR(VLOOKUP(Tabla1[[#This Row],[CUENTA]],CTAS[],2,0),"OTROS")</f>
        <v>OTROS</v>
      </c>
      <c r="AP3105" s="15" t="str">
        <f>+IFERROR(VLOOKUP(Tabla1[[#This Row],[EMPLEADO]],IS[],3,0),"OTROS")</f>
        <v>OTROS</v>
      </c>
      <c r="AQ3105" s="15" t="str">
        <f>+IFERROR(VLOOKUP(Tabla1[[#This Row],[EMPLEADO]],IS[[NÓMINA]:[INGENIERO]],2,0),"OTROS")</f>
        <v>OTROS</v>
      </c>
    </row>
    <row r="3106" spans="1:43" x14ac:dyDescent="0.25">
      <c r="A3106" t="s">
        <v>7477</v>
      </c>
      <c r="B3106">
        <v>1</v>
      </c>
      <c r="C3106" t="s">
        <v>9514</v>
      </c>
      <c r="D3106" t="s">
        <v>38</v>
      </c>
      <c r="E3106" t="s">
        <v>373</v>
      </c>
      <c r="F3106" t="s">
        <v>9515</v>
      </c>
      <c r="G3106" s="17" t="s">
        <v>9516</v>
      </c>
      <c r="H3106" t="s">
        <v>308</v>
      </c>
      <c r="I3106" t="s">
        <v>43</v>
      </c>
      <c r="J3106" t="s">
        <v>8</v>
      </c>
      <c r="K3106" t="s">
        <v>495</v>
      </c>
      <c r="L3106" t="s">
        <v>496</v>
      </c>
      <c r="M3106" t="s">
        <v>46</v>
      </c>
      <c r="N3106">
        <v>0</v>
      </c>
      <c r="O3106" t="s">
        <v>47</v>
      </c>
      <c r="P3106">
        <v>147</v>
      </c>
      <c r="Q3106" t="s">
        <v>48</v>
      </c>
      <c r="R3106" t="s">
        <v>153</v>
      </c>
      <c r="S3106" t="s">
        <v>50</v>
      </c>
      <c r="T3106" t="s">
        <v>51</v>
      </c>
      <c r="U3106" t="s">
        <v>52</v>
      </c>
      <c r="V3106">
        <v>1.05</v>
      </c>
      <c r="W3106" s="1">
        <v>750.75000000000011</v>
      </c>
      <c r="X3106">
        <v>1</v>
      </c>
      <c r="Y3106">
        <v>1.07</v>
      </c>
      <c r="Z3106">
        <v>5</v>
      </c>
      <c r="AA3106">
        <v>0.21400000000000002</v>
      </c>
      <c r="AB3106" s="2">
        <v>0</v>
      </c>
      <c r="AC3106" s="1">
        <v>0</v>
      </c>
      <c r="AD3106" s="7">
        <v>43546</v>
      </c>
      <c r="AE3106" s="7">
        <v>43546</v>
      </c>
      <c r="AF3106">
        <v>0</v>
      </c>
      <c r="AG3106" t="s">
        <v>53</v>
      </c>
      <c r="AH3106" s="2">
        <v>0</v>
      </c>
      <c r="AI3106" s="1">
        <v>0</v>
      </c>
      <c r="AJ3106" s="1">
        <v>0</v>
      </c>
      <c r="AK3106" s="60" t="str">
        <f>+IF(Tabla1[[#This Row],[REQUEST_TY]]="SR MANTENIMIENTO CORRECTIVO", "EMERGENCIA", "OTROS")</f>
        <v>EMERGENCIA</v>
      </c>
      <c r="AL3106" s="6" t="str">
        <f>+_xlfn.IFS(Tabla1[[#This Row],[Veces obj]]&lt;=1,"0-1",Tabla1[[#This Row],[Veces obj]]&lt;=2,"1-2",Tabla1[[#This Row],[Veces obj]]&lt;=3,"2-3",TRUE,"&gt;3")</f>
        <v>0-1</v>
      </c>
      <c r="AM3106" s="60" t="str">
        <f>+_xlfn.IFS(MONTH(Tabla1[[#This Row],[MES]])&lt;=3,"Q1",MONTH(Tabla1[[#This Row],[MES]])&lt;=6,"Q2",MONTH(Tabla1[[#This Row],[MES]])&lt;=9,"Q3",TRUE,"Q4")</f>
        <v>Q1</v>
      </c>
      <c r="AN3106" s="15" t="str">
        <f>+IFERROR(VLOOKUP(Tabla1[[#This Row],[CUENTA]],CTAS[],2,0),"OTROS")</f>
        <v>OTROS</v>
      </c>
      <c r="AP3106" s="15" t="str">
        <f>+IFERROR(VLOOKUP(Tabla1[[#This Row],[EMPLEADO]],IS[],3,0),"OTROS")</f>
        <v>OTROS</v>
      </c>
      <c r="AQ3106" s="15" t="str">
        <f>+IFERROR(VLOOKUP(Tabla1[[#This Row],[EMPLEADO]],IS[[NÓMINA]:[INGENIERO]],2,0),"OTROS")</f>
        <v>OTROS</v>
      </c>
    </row>
    <row r="3107" spans="1:43" x14ac:dyDescent="0.25">
      <c r="A3107" t="s">
        <v>7477</v>
      </c>
      <c r="B3107">
        <v>1</v>
      </c>
      <c r="C3107" t="s">
        <v>9517</v>
      </c>
      <c r="D3107" t="s">
        <v>38</v>
      </c>
      <c r="E3107" t="s">
        <v>55</v>
      </c>
      <c r="F3107" t="s">
        <v>9518</v>
      </c>
      <c r="G3107" s="17" t="s">
        <v>7086</v>
      </c>
      <c r="H3107" t="s">
        <v>471</v>
      </c>
      <c r="I3107" t="s">
        <v>43</v>
      </c>
      <c r="J3107" t="s">
        <v>8</v>
      </c>
      <c r="K3107" t="s">
        <v>102</v>
      </c>
      <c r="L3107" t="s">
        <v>376</v>
      </c>
      <c r="M3107" t="s">
        <v>310</v>
      </c>
      <c r="N3107">
        <v>0</v>
      </c>
      <c r="O3107" t="s">
        <v>47</v>
      </c>
      <c r="P3107">
        <v>14</v>
      </c>
      <c r="Q3107" t="s">
        <v>194</v>
      </c>
      <c r="R3107" t="s">
        <v>63</v>
      </c>
      <c r="S3107" t="s">
        <v>64</v>
      </c>
      <c r="T3107" t="s">
        <v>51</v>
      </c>
      <c r="U3107" t="s">
        <v>195</v>
      </c>
      <c r="V3107">
        <v>0.6</v>
      </c>
      <c r="W3107" s="1">
        <v>819</v>
      </c>
      <c r="X3107">
        <v>1</v>
      </c>
      <c r="Y3107">
        <v>0.82</v>
      </c>
      <c r="Z3107">
        <v>5</v>
      </c>
      <c r="AA3107">
        <v>0.16399999999999998</v>
      </c>
      <c r="AB3107" s="2">
        <v>0</v>
      </c>
      <c r="AC3107" s="1">
        <v>0</v>
      </c>
      <c r="AD3107" s="7">
        <v>43545</v>
      </c>
      <c r="AE3107" s="7">
        <v>43546</v>
      </c>
      <c r="AF3107">
        <v>1</v>
      </c>
      <c r="AG3107" t="s">
        <v>53</v>
      </c>
      <c r="AH3107" s="2">
        <v>0</v>
      </c>
      <c r="AI3107" s="1">
        <v>0</v>
      </c>
      <c r="AJ3107" s="1">
        <v>0</v>
      </c>
      <c r="AK3107" s="60" t="str">
        <f>+IF(Tabla1[[#This Row],[REQUEST_TY]]="SR MANTENIMIENTO CORRECTIVO", "EMERGENCIA", "OTROS")</f>
        <v>EMERGENCIA</v>
      </c>
      <c r="AL3107" s="6" t="str">
        <f>+_xlfn.IFS(Tabla1[[#This Row],[Veces obj]]&lt;=1,"0-1",Tabla1[[#This Row],[Veces obj]]&lt;=2,"1-2",Tabla1[[#This Row],[Veces obj]]&lt;=3,"2-3",TRUE,"&gt;3")</f>
        <v>0-1</v>
      </c>
      <c r="AM3107" s="60" t="str">
        <f>+_xlfn.IFS(MONTH(Tabla1[[#This Row],[MES]])&lt;=3,"Q1",MONTH(Tabla1[[#This Row],[MES]])&lt;=6,"Q2",MONTH(Tabla1[[#This Row],[MES]])&lt;=9,"Q3",TRUE,"Q4")</f>
        <v>Q1</v>
      </c>
      <c r="AN3107" s="15" t="str">
        <f>+IFERROR(VLOOKUP(Tabla1[[#This Row],[CUENTA]],CTAS[],2,0),"OTROS")</f>
        <v>OTROS</v>
      </c>
      <c r="AP3107" s="15" t="str">
        <f>+IFERROR(VLOOKUP(Tabla1[[#This Row],[EMPLEADO]],IS[],3,0),"OTROS")</f>
        <v>OTROS</v>
      </c>
      <c r="AQ3107" s="15" t="str">
        <f>+IFERROR(VLOOKUP(Tabla1[[#This Row],[EMPLEADO]],IS[[NÓMINA]:[INGENIERO]],2,0),"OTROS")</f>
        <v>OTROS</v>
      </c>
    </row>
    <row r="3108" spans="1:43" x14ac:dyDescent="0.25">
      <c r="A3108" t="s">
        <v>7477</v>
      </c>
      <c r="B3108">
        <v>1</v>
      </c>
      <c r="C3108" t="s">
        <v>9519</v>
      </c>
      <c r="D3108" t="s">
        <v>38</v>
      </c>
      <c r="E3108" t="s">
        <v>55</v>
      </c>
      <c r="F3108" t="s">
        <v>9520</v>
      </c>
      <c r="G3108" s="17" t="s">
        <v>756</v>
      </c>
      <c r="H3108" t="s">
        <v>471</v>
      </c>
      <c r="I3108" t="s">
        <v>43</v>
      </c>
      <c r="J3108" t="s">
        <v>8</v>
      </c>
      <c r="K3108" t="s">
        <v>102</v>
      </c>
      <c r="L3108" t="s">
        <v>376</v>
      </c>
      <c r="M3108" t="s">
        <v>310</v>
      </c>
      <c r="N3108">
        <v>0</v>
      </c>
      <c r="O3108" t="s">
        <v>47</v>
      </c>
      <c r="P3108">
        <v>13</v>
      </c>
      <c r="Q3108" t="s">
        <v>194</v>
      </c>
      <c r="R3108" t="s">
        <v>63</v>
      </c>
      <c r="S3108" t="s">
        <v>64</v>
      </c>
      <c r="T3108" t="s">
        <v>51</v>
      </c>
      <c r="U3108" t="s">
        <v>195</v>
      </c>
      <c r="V3108">
        <v>0.6</v>
      </c>
      <c r="W3108" s="1">
        <v>819</v>
      </c>
      <c r="X3108">
        <v>1</v>
      </c>
      <c r="Y3108">
        <v>0.53</v>
      </c>
      <c r="Z3108">
        <v>5</v>
      </c>
      <c r="AA3108">
        <v>0.10600000000000001</v>
      </c>
      <c r="AB3108" s="2">
        <v>0</v>
      </c>
      <c r="AC3108" s="1">
        <v>0</v>
      </c>
      <c r="AD3108" s="7">
        <v>43550</v>
      </c>
      <c r="AE3108" s="7">
        <v>43550</v>
      </c>
      <c r="AF3108">
        <v>0</v>
      </c>
      <c r="AG3108" t="s">
        <v>53</v>
      </c>
      <c r="AH3108" s="2">
        <v>0</v>
      </c>
      <c r="AI3108" s="1">
        <v>0</v>
      </c>
      <c r="AJ3108" s="1">
        <v>0</v>
      </c>
      <c r="AK3108" s="60" t="str">
        <f>+IF(Tabla1[[#This Row],[REQUEST_TY]]="SR MANTENIMIENTO CORRECTIVO", "EMERGENCIA", "OTROS")</f>
        <v>EMERGENCIA</v>
      </c>
      <c r="AL3108" s="6" t="str">
        <f>+_xlfn.IFS(Tabla1[[#This Row],[Veces obj]]&lt;=1,"0-1",Tabla1[[#This Row],[Veces obj]]&lt;=2,"1-2",Tabla1[[#This Row],[Veces obj]]&lt;=3,"2-3",TRUE,"&gt;3")</f>
        <v>0-1</v>
      </c>
      <c r="AM3108" s="60" t="str">
        <f>+_xlfn.IFS(MONTH(Tabla1[[#This Row],[MES]])&lt;=3,"Q1",MONTH(Tabla1[[#This Row],[MES]])&lt;=6,"Q2",MONTH(Tabla1[[#This Row],[MES]])&lt;=9,"Q3",TRUE,"Q4")</f>
        <v>Q1</v>
      </c>
      <c r="AN3108" s="15" t="str">
        <f>+IFERROR(VLOOKUP(Tabla1[[#This Row],[CUENTA]],CTAS[],2,0),"OTROS")</f>
        <v>OTROS</v>
      </c>
      <c r="AP3108" s="15" t="str">
        <f>+IFERROR(VLOOKUP(Tabla1[[#This Row],[EMPLEADO]],IS[],3,0),"OTROS")</f>
        <v>OTROS</v>
      </c>
      <c r="AQ3108" s="15" t="str">
        <f>+IFERROR(VLOOKUP(Tabla1[[#This Row],[EMPLEADO]],IS[[NÓMINA]:[INGENIERO]],2,0),"OTROS")</f>
        <v>OTROS</v>
      </c>
    </row>
    <row r="3109" spans="1:43" x14ac:dyDescent="0.25">
      <c r="A3109" t="s">
        <v>7477</v>
      </c>
      <c r="B3109">
        <v>1</v>
      </c>
      <c r="C3109" t="s">
        <v>7424</v>
      </c>
      <c r="D3109" t="s">
        <v>38</v>
      </c>
      <c r="E3109" t="s">
        <v>133</v>
      </c>
      <c r="F3109" t="s">
        <v>7425</v>
      </c>
      <c r="G3109" s="17" t="s">
        <v>1799</v>
      </c>
      <c r="H3109" t="s">
        <v>691</v>
      </c>
      <c r="I3109" t="s">
        <v>43</v>
      </c>
      <c r="J3109" t="s">
        <v>8</v>
      </c>
      <c r="K3109" t="s">
        <v>1296</v>
      </c>
      <c r="L3109" t="s">
        <v>1800</v>
      </c>
      <c r="M3109" t="s">
        <v>1298</v>
      </c>
      <c r="N3109">
        <v>0</v>
      </c>
      <c r="O3109" t="s">
        <v>47</v>
      </c>
      <c r="P3109">
        <v>9</v>
      </c>
      <c r="Q3109" t="s">
        <v>194</v>
      </c>
      <c r="R3109" t="s">
        <v>138</v>
      </c>
      <c r="S3109" t="s">
        <v>139</v>
      </c>
      <c r="T3109" t="s">
        <v>51</v>
      </c>
      <c r="U3109" t="s">
        <v>224</v>
      </c>
      <c r="V3109">
        <v>0.8</v>
      </c>
      <c r="W3109" s="1">
        <v>1258.4000000000003</v>
      </c>
      <c r="X3109">
        <v>1</v>
      </c>
      <c r="Y3109">
        <v>9.48</v>
      </c>
      <c r="Z3109">
        <v>4</v>
      </c>
      <c r="AA3109">
        <v>2.37</v>
      </c>
      <c r="AB3109" s="2">
        <v>0.34250000000000003</v>
      </c>
      <c r="AC3109" s="1">
        <v>-538.75250000000017</v>
      </c>
      <c r="AD3109" s="7">
        <v>43549</v>
      </c>
      <c r="AE3109" s="7">
        <v>43549</v>
      </c>
      <c r="AF3109">
        <v>0</v>
      </c>
      <c r="AG3109" t="s">
        <v>53</v>
      </c>
      <c r="AH3109" s="2">
        <v>0</v>
      </c>
      <c r="AI3109" s="1">
        <v>0</v>
      </c>
      <c r="AJ3109" s="1">
        <v>0</v>
      </c>
      <c r="AK3109" s="60" t="str">
        <f>+IF(Tabla1[[#This Row],[REQUEST_TY]]="SR MANTENIMIENTO CORRECTIVO", "EMERGENCIA", "OTROS")</f>
        <v>EMERGENCIA</v>
      </c>
      <c r="AL3109" s="6" t="str">
        <f>+_xlfn.IFS(Tabla1[[#This Row],[Veces obj]]&lt;=1,"0-1",Tabla1[[#This Row],[Veces obj]]&lt;=2,"1-2",Tabla1[[#This Row],[Veces obj]]&lt;=3,"2-3",TRUE,"&gt;3")</f>
        <v>2-3</v>
      </c>
      <c r="AM3109" s="60" t="str">
        <f>+_xlfn.IFS(MONTH(Tabla1[[#This Row],[MES]])&lt;=3,"Q1",MONTH(Tabla1[[#This Row],[MES]])&lt;=6,"Q2",MONTH(Tabla1[[#This Row],[MES]])&lt;=9,"Q3",TRUE,"Q4")</f>
        <v>Q1</v>
      </c>
      <c r="AN3109" s="15" t="str">
        <f>+IFERROR(VLOOKUP(Tabla1[[#This Row],[CUENTA]],CTAS[],2,0),"OTROS")</f>
        <v>OTROS</v>
      </c>
      <c r="AP3109" s="15" t="str">
        <f>+IFERROR(VLOOKUP(Tabla1[[#This Row],[EMPLEADO]],IS[],3,0),"OTROS")</f>
        <v>OTROS</v>
      </c>
      <c r="AQ3109" s="15" t="str">
        <f>+IFERROR(VLOOKUP(Tabla1[[#This Row],[EMPLEADO]],IS[[NÓMINA]:[INGENIERO]],2,0),"OTROS")</f>
        <v>OTROS</v>
      </c>
    </row>
    <row r="3110" spans="1:43" x14ac:dyDescent="0.25">
      <c r="A3110" t="s">
        <v>7477</v>
      </c>
      <c r="B3110">
        <v>1</v>
      </c>
      <c r="C3110" t="s">
        <v>7426</v>
      </c>
      <c r="D3110" t="s">
        <v>38</v>
      </c>
      <c r="E3110" t="s">
        <v>394</v>
      </c>
      <c r="F3110" t="s">
        <v>7428</v>
      </c>
      <c r="G3110" s="17" t="s">
        <v>7427</v>
      </c>
      <c r="H3110" t="s">
        <v>691</v>
      </c>
      <c r="I3110" t="s">
        <v>43</v>
      </c>
      <c r="J3110" t="s">
        <v>8</v>
      </c>
      <c r="K3110" t="s">
        <v>1296</v>
      </c>
      <c r="L3110" t="s">
        <v>1800</v>
      </c>
      <c r="M3110" t="s">
        <v>1298</v>
      </c>
      <c r="N3110">
        <v>0</v>
      </c>
      <c r="O3110" t="s">
        <v>47</v>
      </c>
      <c r="P3110">
        <v>9</v>
      </c>
      <c r="Q3110" t="s">
        <v>194</v>
      </c>
      <c r="R3110" t="s">
        <v>63</v>
      </c>
      <c r="S3110" t="s">
        <v>64</v>
      </c>
      <c r="T3110" t="s">
        <v>51</v>
      </c>
      <c r="U3110" t="s">
        <v>195</v>
      </c>
      <c r="V3110">
        <v>0.6</v>
      </c>
      <c r="W3110" s="1">
        <v>819</v>
      </c>
      <c r="X3110">
        <v>1</v>
      </c>
      <c r="Y3110">
        <v>10</v>
      </c>
      <c r="Z3110">
        <v>5</v>
      </c>
      <c r="AA3110">
        <v>2</v>
      </c>
      <c r="AB3110" s="2">
        <v>0.25</v>
      </c>
      <c r="AC3110" s="1">
        <v>-341.25</v>
      </c>
      <c r="AD3110" s="7">
        <v>43549</v>
      </c>
      <c r="AE3110" s="7">
        <v>43549</v>
      </c>
      <c r="AF3110">
        <v>0</v>
      </c>
      <c r="AG3110" t="s">
        <v>53</v>
      </c>
      <c r="AH3110" s="2">
        <v>0</v>
      </c>
      <c r="AI3110" s="1">
        <v>0</v>
      </c>
      <c r="AJ3110" s="1">
        <v>0</v>
      </c>
      <c r="AK3110" s="60" t="str">
        <f>+IF(Tabla1[[#This Row],[REQUEST_TY]]="SR MANTENIMIENTO CORRECTIVO", "EMERGENCIA", "OTROS")</f>
        <v>EMERGENCIA</v>
      </c>
      <c r="AL3110" s="6" t="str">
        <f>+_xlfn.IFS(Tabla1[[#This Row],[Veces obj]]&lt;=1,"0-1",Tabla1[[#This Row],[Veces obj]]&lt;=2,"1-2",Tabla1[[#This Row],[Veces obj]]&lt;=3,"2-3",TRUE,"&gt;3")</f>
        <v>1-2</v>
      </c>
      <c r="AM3110" s="60" t="str">
        <f>+_xlfn.IFS(MONTH(Tabla1[[#This Row],[MES]])&lt;=3,"Q1",MONTH(Tabla1[[#This Row],[MES]])&lt;=6,"Q2",MONTH(Tabla1[[#This Row],[MES]])&lt;=9,"Q3",TRUE,"Q4")</f>
        <v>Q1</v>
      </c>
      <c r="AN3110" s="15" t="str">
        <f>+IFERROR(VLOOKUP(Tabla1[[#This Row],[CUENTA]],CTAS[],2,0),"OTROS")</f>
        <v>OTROS</v>
      </c>
      <c r="AP3110" s="15" t="str">
        <f>+IFERROR(VLOOKUP(Tabla1[[#This Row],[EMPLEADO]],IS[],3,0),"OTROS")</f>
        <v>OTROS</v>
      </c>
      <c r="AQ3110" s="15" t="str">
        <f>+IFERROR(VLOOKUP(Tabla1[[#This Row],[EMPLEADO]],IS[[NÓMINA]:[INGENIERO]],2,0),"OTROS")</f>
        <v>OTROS</v>
      </c>
    </row>
    <row r="3111" spans="1:43" x14ac:dyDescent="0.25">
      <c r="A3111" t="s">
        <v>7477</v>
      </c>
      <c r="B3111">
        <v>1</v>
      </c>
      <c r="C3111" t="s">
        <v>7472</v>
      </c>
      <c r="D3111" t="s">
        <v>38</v>
      </c>
      <c r="E3111" t="s">
        <v>85</v>
      </c>
      <c r="F3111" t="s">
        <v>7473</v>
      </c>
      <c r="G3111" s="17" t="s">
        <v>5053</v>
      </c>
      <c r="H3111" t="s">
        <v>79</v>
      </c>
      <c r="I3111" t="s">
        <v>43</v>
      </c>
      <c r="J3111" t="s">
        <v>8</v>
      </c>
      <c r="K3111" t="s">
        <v>1296</v>
      </c>
      <c r="L3111" t="s">
        <v>1800</v>
      </c>
      <c r="M3111" t="s">
        <v>1298</v>
      </c>
      <c r="N3111">
        <v>0</v>
      </c>
      <c r="O3111" t="s">
        <v>47</v>
      </c>
      <c r="P3111">
        <v>44</v>
      </c>
      <c r="Q3111" t="s">
        <v>82</v>
      </c>
      <c r="R3111" t="s">
        <v>49</v>
      </c>
      <c r="S3111" t="s">
        <v>50</v>
      </c>
      <c r="T3111" t="s">
        <v>51</v>
      </c>
      <c r="U3111" t="s">
        <v>120</v>
      </c>
      <c r="V3111">
        <v>0.8</v>
      </c>
      <c r="W3111" s="1">
        <v>572.00000000000011</v>
      </c>
      <c r="X3111">
        <v>1</v>
      </c>
      <c r="Y3111">
        <v>10.68</v>
      </c>
      <c r="Z3111">
        <v>5</v>
      </c>
      <c r="AA3111">
        <v>2.1360000000000001</v>
      </c>
      <c r="AB3111" s="2">
        <v>0.28400000000000003</v>
      </c>
      <c r="AC3111" s="1">
        <v>-203.06000000000006</v>
      </c>
      <c r="AD3111" s="7">
        <v>43553</v>
      </c>
      <c r="AE3111" s="7">
        <v>43553</v>
      </c>
      <c r="AF3111">
        <v>0</v>
      </c>
      <c r="AG3111" t="s">
        <v>53</v>
      </c>
      <c r="AH3111" s="2">
        <v>0</v>
      </c>
      <c r="AI3111" s="1">
        <v>0</v>
      </c>
      <c r="AJ3111" s="1">
        <v>0</v>
      </c>
      <c r="AK3111" s="60" t="str">
        <f>+IF(Tabla1[[#This Row],[REQUEST_TY]]="SR MANTENIMIENTO CORRECTIVO", "EMERGENCIA", "OTROS")</f>
        <v>EMERGENCIA</v>
      </c>
      <c r="AL3111" s="6" t="str">
        <f>+_xlfn.IFS(Tabla1[[#This Row],[Veces obj]]&lt;=1,"0-1",Tabla1[[#This Row],[Veces obj]]&lt;=2,"1-2",Tabla1[[#This Row],[Veces obj]]&lt;=3,"2-3",TRUE,"&gt;3")</f>
        <v>2-3</v>
      </c>
      <c r="AM3111" s="60" t="str">
        <f>+_xlfn.IFS(MONTH(Tabla1[[#This Row],[MES]])&lt;=3,"Q1",MONTH(Tabla1[[#This Row],[MES]])&lt;=6,"Q2",MONTH(Tabla1[[#This Row],[MES]])&lt;=9,"Q3",TRUE,"Q4")</f>
        <v>Q1</v>
      </c>
      <c r="AN3111" s="15" t="str">
        <f>+IFERROR(VLOOKUP(Tabla1[[#This Row],[CUENTA]],CTAS[],2,0),"OTROS")</f>
        <v>OTROS</v>
      </c>
      <c r="AP3111" s="15" t="str">
        <f>+IFERROR(VLOOKUP(Tabla1[[#This Row],[EMPLEADO]],IS[],3,0),"OTROS")</f>
        <v>OTROS</v>
      </c>
      <c r="AQ3111" s="15" t="str">
        <f>+IFERROR(VLOOKUP(Tabla1[[#This Row],[EMPLEADO]],IS[[NÓMINA]:[INGENIERO]],2,0),"OTROS")</f>
        <v>OTROS</v>
      </c>
    </row>
    <row r="3112" spans="1:43" x14ac:dyDescent="0.25">
      <c r="A3112" t="s">
        <v>7477</v>
      </c>
      <c r="B3112">
        <v>1</v>
      </c>
      <c r="C3112" t="s">
        <v>9521</v>
      </c>
      <c r="D3112" t="s">
        <v>38</v>
      </c>
      <c r="E3112" t="s">
        <v>258</v>
      </c>
      <c r="F3112" t="s">
        <v>9522</v>
      </c>
      <c r="G3112" s="17" t="s">
        <v>260</v>
      </c>
      <c r="H3112" t="s">
        <v>136</v>
      </c>
      <c r="I3112" t="s">
        <v>43</v>
      </c>
      <c r="J3112" t="s">
        <v>8</v>
      </c>
      <c r="K3112" t="s">
        <v>102</v>
      </c>
      <c r="L3112" t="s">
        <v>261</v>
      </c>
      <c r="M3112" t="s">
        <v>222</v>
      </c>
      <c r="N3112">
        <v>0</v>
      </c>
      <c r="O3112" t="s">
        <v>47</v>
      </c>
      <c r="P3112">
        <v>8</v>
      </c>
      <c r="Q3112" t="s">
        <v>194</v>
      </c>
      <c r="R3112" t="s">
        <v>138</v>
      </c>
      <c r="S3112" t="s">
        <v>139</v>
      </c>
      <c r="T3112" t="s">
        <v>51</v>
      </c>
      <c r="U3112" t="s">
        <v>224</v>
      </c>
      <c r="V3112">
        <v>0.8</v>
      </c>
      <c r="W3112" s="1">
        <v>1258.4000000000003</v>
      </c>
      <c r="X3112">
        <v>1</v>
      </c>
      <c r="Y3112">
        <v>2.23</v>
      </c>
      <c r="Z3112">
        <v>4</v>
      </c>
      <c r="AA3112">
        <v>0.5575</v>
      </c>
      <c r="AB3112" s="2">
        <v>0</v>
      </c>
      <c r="AC3112" s="1">
        <v>0</v>
      </c>
      <c r="AD3112" s="7">
        <v>43546</v>
      </c>
      <c r="AE3112" s="7">
        <v>43546</v>
      </c>
      <c r="AF3112">
        <v>0</v>
      </c>
      <c r="AG3112" t="s">
        <v>53</v>
      </c>
      <c r="AH3112" s="2">
        <v>0</v>
      </c>
      <c r="AI3112" s="1">
        <v>0</v>
      </c>
      <c r="AJ3112" s="1">
        <v>0</v>
      </c>
      <c r="AK3112" s="60" t="str">
        <f>+IF(Tabla1[[#This Row],[REQUEST_TY]]="SR MANTENIMIENTO CORRECTIVO", "EMERGENCIA", "OTROS")</f>
        <v>EMERGENCIA</v>
      </c>
      <c r="AL3112" s="6" t="str">
        <f>+_xlfn.IFS(Tabla1[[#This Row],[Veces obj]]&lt;=1,"0-1",Tabla1[[#This Row],[Veces obj]]&lt;=2,"1-2",Tabla1[[#This Row],[Veces obj]]&lt;=3,"2-3",TRUE,"&gt;3")</f>
        <v>0-1</v>
      </c>
      <c r="AM3112" s="60" t="str">
        <f>+_xlfn.IFS(MONTH(Tabla1[[#This Row],[MES]])&lt;=3,"Q1",MONTH(Tabla1[[#This Row],[MES]])&lt;=6,"Q2",MONTH(Tabla1[[#This Row],[MES]])&lt;=9,"Q3",TRUE,"Q4")</f>
        <v>Q1</v>
      </c>
      <c r="AN3112" s="15" t="str">
        <f>+IFERROR(VLOOKUP(Tabla1[[#This Row],[CUENTA]],CTAS[],2,0),"OTROS")</f>
        <v>OTROS</v>
      </c>
      <c r="AP3112" s="15" t="str">
        <f>+IFERROR(VLOOKUP(Tabla1[[#This Row],[EMPLEADO]],IS[],3,0),"OTROS")</f>
        <v>OTROS</v>
      </c>
      <c r="AQ3112" s="15" t="str">
        <f>+IFERROR(VLOOKUP(Tabla1[[#This Row],[EMPLEADO]],IS[[NÓMINA]:[INGENIERO]],2,0),"OTROS")</f>
        <v>OTROS</v>
      </c>
    </row>
    <row r="3113" spans="1:43" x14ac:dyDescent="0.25">
      <c r="A3113" t="s">
        <v>7477</v>
      </c>
      <c r="B3113">
        <v>1</v>
      </c>
      <c r="C3113" t="s">
        <v>9523</v>
      </c>
      <c r="D3113" t="s">
        <v>38</v>
      </c>
      <c r="E3113" t="s">
        <v>1171</v>
      </c>
      <c r="F3113" t="s">
        <v>9524</v>
      </c>
      <c r="G3113" s="17" t="s">
        <v>1173</v>
      </c>
      <c r="H3113" t="s">
        <v>1063</v>
      </c>
      <c r="I3113" t="s">
        <v>43</v>
      </c>
      <c r="J3113" t="s">
        <v>8</v>
      </c>
      <c r="K3113" t="s">
        <v>385</v>
      </c>
      <c r="L3113" t="s">
        <v>397</v>
      </c>
      <c r="M3113" t="s">
        <v>387</v>
      </c>
      <c r="N3113">
        <v>0</v>
      </c>
      <c r="O3113" t="s">
        <v>47</v>
      </c>
      <c r="P3113">
        <v>79</v>
      </c>
      <c r="Q3113" t="s">
        <v>48</v>
      </c>
      <c r="R3113" t="s">
        <v>49</v>
      </c>
      <c r="S3113" t="s">
        <v>50</v>
      </c>
      <c r="T3113" t="s">
        <v>51</v>
      </c>
      <c r="U3113" t="s">
        <v>52</v>
      </c>
      <c r="V3113">
        <v>1.05</v>
      </c>
      <c r="W3113" s="1">
        <v>750.75000000000011</v>
      </c>
      <c r="X3113">
        <v>1</v>
      </c>
      <c r="Y3113">
        <v>3.4</v>
      </c>
      <c r="Z3113">
        <v>5</v>
      </c>
      <c r="AA3113">
        <v>0.67999999999999994</v>
      </c>
      <c r="AB3113" s="2">
        <v>0</v>
      </c>
      <c r="AC3113" s="1">
        <v>0</v>
      </c>
      <c r="AD3113" s="7">
        <v>43552</v>
      </c>
      <c r="AE3113" s="7">
        <v>43552</v>
      </c>
      <c r="AF3113">
        <v>0</v>
      </c>
      <c r="AG3113" t="s">
        <v>53</v>
      </c>
      <c r="AH3113" s="2">
        <v>0</v>
      </c>
      <c r="AI3113" s="1">
        <v>0</v>
      </c>
      <c r="AJ3113" s="1">
        <v>0</v>
      </c>
      <c r="AK3113" s="60" t="str">
        <f>+IF(Tabla1[[#This Row],[REQUEST_TY]]="SR MANTENIMIENTO CORRECTIVO", "EMERGENCIA", "OTROS")</f>
        <v>EMERGENCIA</v>
      </c>
      <c r="AL3113" s="6" t="str">
        <f>+_xlfn.IFS(Tabla1[[#This Row],[Veces obj]]&lt;=1,"0-1",Tabla1[[#This Row],[Veces obj]]&lt;=2,"1-2",Tabla1[[#This Row],[Veces obj]]&lt;=3,"2-3",TRUE,"&gt;3")</f>
        <v>0-1</v>
      </c>
      <c r="AM3113" s="60" t="str">
        <f>+_xlfn.IFS(MONTH(Tabla1[[#This Row],[MES]])&lt;=3,"Q1",MONTH(Tabla1[[#This Row],[MES]])&lt;=6,"Q2",MONTH(Tabla1[[#This Row],[MES]])&lt;=9,"Q3",TRUE,"Q4")</f>
        <v>Q1</v>
      </c>
      <c r="AN3113" s="15" t="str">
        <f>+IFERROR(VLOOKUP(Tabla1[[#This Row],[CUENTA]],CTAS[],2,0),"OTROS")</f>
        <v>OTROS</v>
      </c>
      <c r="AP3113" s="15" t="str">
        <f>+IFERROR(VLOOKUP(Tabla1[[#This Row],[EMPLEADO]],IS[],3,0),"OTROS")</f>
        <v>OTROS</v>
      </c>
      <c r="AQ3113" s="15" t="str">
        <f>+IFERROR(VLOOKUP(Tabla1[[#This Row],[EMPLEADO]],IS[[NÓMINA]:[INGENIERO]],2,0),"OTROS")</f>
        <v>OTROS</v>
      </c>
    </row>
    <row r="3114" spans="1:43" x14ac:dyDescent="0.25">
      <c r="A3114" t="s">
        <v>7477</v>
      </c>
      <c r="B3114">
        <v>1</v>
      </c>
      <c r="C3114" t="s">
        <v>9525</v>
      </c>
      <c r="D3114" t="s">
        <v>38</v>
      </c>
      <c r="E3114" t="s">
        <v>294</v>
      </c>
      <c r="F3114" t="s">
        <v>9526</v>
      </c>
      <c r="G3114" s="17" t="s">
        <v>9527</v>
      </c>
      <c r="H3114" t="s">
        <v>1063</v>
      </c>
      <c r="I3114" t="s">
        <v>43</v>
      </c>
      <c r="J3114" t="s">
        <v>8</v>
      </c>
      <c r="K3114" t="s">
        <v>71</v>
      </c>
      <c r="L3114" t="s">
        <v>397</v>
      </c>
      <c r="M3114" t="s">
        <v>387</v>
      </c>
      <c r="N3114">
        <v>0</v>
      </c>
      <c r="O3114" t="s">
        <v>47</v>
      </c>
      <c r="P3114">
        <v>120</v>
      </c>
      <c r="Q3114" t="s">
        <v>48</v>
      </c>
      <c r="R3114" t="s">
        <v>95</v>
      </c>
      <c r="S3114" t="s">
        <v>64</v>
      </c>
      <c r="T3114" t="s">
        <v>51</v>
      </c>
      <c r="U3114" t="s">
        <v>96</v>
      </c>
      <c r="V3114">
        <v>1.1000000000000001</v>
      </c>
      <c r="W3114" s="1">
        <v>1501.5000000000002</v>
      </c>
      <c r="X3114">
        <v>1</v>
      </c>
      <c r="Y3114">
        <v>2.4300000000000002</v>
      </c>
      <c r="Z3114">
        <v>5</v>
      </c>
      <c r="AA3114">
        <v>0.48600000000000004</v>
      </c>
      <c r="AB3114" s="2">
        <v>0</v>
      </c>
      <c r="AC3114" s="1">
        <v>0</v>
      </c>
      <c r="AD3114" s="7">
        <v>43546</v>
      </c>
      <c r="AE3114" s="7">
        <v>43546</v>
      </c>
      <c r="AF3114">
        <v>0</v>
      </c>
      <c r="AG3114" t="s">
        <v>53</v>
      </c>
      <c r="AH3114" s="2">
        <v>0</v>
      </c>
      <c r="AI3114" s="1">
        <v>0</v>
      </c>
      <c r="AJ3114" s="1">
        <v>0</v>
      </c>
      <c r="AK3114" s="60" t="str">
        <f>+IF(Tabla1[[#This Row],[REQUEST_TY]]="SR MANTENIMIENTO CORRECTIVO", "EMERGENCIA", "OTROS")</f>
        <v>EMERGENCIA</v>
      </c>
      <c r="AL3114" s="6" t="str">
        <f>+_xlfn.IFS(Tabla1[[#This Row],[Veces obj]]&lt;=1,"0-1",Tabla1[[#This Row],[Veces obj]]&lt;=2,"1-2",Tabla1[[#This Row],[Veces obj]]&lt;=3,"2-3",TRUE,"&gt;3")</f>
        <v>0-1</v>
      </c>
      <c r="AM3114" s="60" t="str">
        <f>+_xlfn.IFS(MONTH(Tabla1[[#This Row],[MES]])&lt;=3,"Q1",MONTH(Tabla1[[#This Row],[MES]])&lt;=6,"Q2",MONTH(Tabla1[[#This Row],[MES]])&lt;=9,"Q3",TRUE,"Q4")</f>
        <v>Q1</v>
      </c>
      <c r="AN3114" s="15" t="str">
        <f>+IFERROR(VLOOKUP(Tabla1[[#This Row],[CUENTA]],CTAS[],2,0),"OTROS")</f>
        <v>OTROS</v>
      </c>
      <c r="AP3114" s="15" t="str">
        <f>+IFERROR(VLOOKUP(Tabla1[[#This Row],[EMPLEADO]],IS[],3,0),"OTROS")</f>
        <v>OTROS</v>
      </c>
      <c r="AQ3114" s="15" t="str">
        <f>+IFERROR(VLOOKUP(Tabla1[[#This Row],[EMPLEADO]],IS[[NÓMINA]:[INGENIERO]],2,0),"OTROS")</f>
        <v>OTROS</v>
      </c>
    </row>
    <row r="3115" spans="1:43" x14ac:dyDescent="0.25">
      <c r="A3115" t="s">
        <v>7477</v>
      </c>
      <c r="B3115">
        <v>1</v>
      </c>
      <c r="C3115" t="s">
        <v>9528</v>
      </c>
      <c r="D3115" t="s">
        <v>38</v>
      </c>
      <c r="E3115" t="s">
        <v>613</v>
      </c>
      <c r="F3115" t="s">
        <v>9529</v>
      </c>
      <c r="G3115" s="17" t="s">
        <v>812</v>
      </c>
      <c r="H3115" t="s">
        <v>308</v>
      </c>
      <c r="I3115" t="s">
        <v>43</v>
      </c>
      <c r="J3115" t="s">
        <v>8</v>
      </c>
      <c r="K3115" t="s">
        <v>144</v>
      </c>
      <c r="L3115" t="s">
        <v>616</v>
      </c>
      <c r="M3115" t="s">
        <v>46</v>
      </c>
      <c r="N3115">
        <v>0</v>
      </c>
      <c r="O3115" t="s">
        <v>47</v>
      </c>
      <c r="P3115">
        <v>57</v>
      </c>
      <c r="Q3115" t="s">
        <v>82</v>
      </c>
      <c r="R3115" t="s">
        <v>235</v>
      </c>
      <c r="S3115" t="s">
        <v>50</v>
      </c>
      <c r="T3115" t="s">
        <v>51</v>
      </c>
      <c r="U3115" t="s">
        <v>120</v>
      </c>
      <c r="V3115">
        <v>0.8</v>
      </c>
      <c r="W3115" s="1">
        <v>572.00000000000011</v>
      </c>
      <c r="X3115">
        <v>1</v>
      </c>
      <c r="Y3115">
        <v>0.5</v>
      </c>
      <c r="Z3115">
        <v>5</v>
      </c>
      <c r="AA3115">
        <v>0.1</v>
      </c>
      <c r="AB3115" s="2">
        <v>0</v>
      </c>
      <c r="AC3115" s="1">
        <v>0</v>
      </c>
      <c r="AD3115" s="7">
        <v>43546</v>
      </c>
      <c r="AE3115" s="7">
        <v>43549</v>
      </c>
      <c r="AF3115">
        <v>1</v>
      </c>
      <c r="AG3115" t="s">
        <v>53</v>
      </c>
      <c r="AH3115" s="2">
        <v>0</v>
      </c>
      <c r="AI3115" s="1">
        <v>0</v>
      </c>
      <c r="AJ3115" s="1">
        <v>0</v>
      </c>
      <c r="AK3115" s="60" t="str">
        <f>+IF(Tabla1[[#This Row],[REQUEST_TY]]="SR MANTENIMIENTO CORRECTIVO", "EMERGENCIA", "OTROS")</f>
        <v>EMERGENCIA</v>
      </c>
      <c r="AL3115" s="6" t="str">
        <f>+_xlfn.IFS(Tabla1[[#This Row],[Veces obj]]&lt;=1,"0-1",Tabla1[[#This Row],[Veces obj]]&lt;=2,"1-2",Tabla1[[#This Row],[Veces obj]]&lt;=3,"2-3",TRUE,"&gt;3")</f>
        <v>0-1</v>
      </c>
      <c r="AM3115" s="60" t="str">
        <f>+_xlfn.IFS(MONTH(Tabla1[[#This Row],[MES]])&lt;=3,"Q1",MONTH(Tabla1[[#This Row],[MES]])&lt;=6,"Q2",MONTH(Tabla1[[#This Row],[MES]])&lt;=9,"Q3",TRUE,"Q4")</f>
        <v>Q1</v>
      </c>
      <c r="AN3115" s="15" t="str">
        <f>+IFERROR(VLOOKUP(Tabla1[[#This Row],[CUENTA]],CTAS[],2,0),"OTROS")</f>
        <v>OTROS</v>
      </c>
      <c r="AP3115" s="15" t="str">
        <f>+IFERROR(VLOOKUP(Tabla1[[#This Row],[EMPLEADO]],IS[],3,0),"OTROS")</f>
        <v>OTROS</v>
      </c>
      <c r="AQ3115" s="15" t="str">
        <f>+IFERROR(VLOOKUP(Tabla1[[#This Row],[EMPLEADO]],IS[[NÓMINA]:[INGENIERO]],2,0),"OTROS")</f>
        <v>OTROS</v>
      </c>
    </row>
    <row r="3116" spans="1:43" x14ac:dyDescent="0.25">
      <c r="A3116" t="s">
        <v>7477</v>
      </c>
      <c r="B3116">
        <v>1</v>
      </c>
      <c r="C3116" t="s">
        <v>9530</v>
      </c>
      <c r="D3116" t="s">
        <v>38</v>
      </c>
      <c r="E3116" t="s">
        <v>275</v>
      </c>
      <c r="F3116" t="s">
        <v>9531</v>
      </c>
      <c r="G3116" s="17" t="s">
        <v>4758</v>
      </c>
      <c r="H3116" t="s">
        <v>204</v>
      </c>
      <c r="I3116" t="s">
        <v>43</v>
      </c>
      <c r="J3116" t="s">
        <v>8</v>
      </c>
      <c r="K3116" t="s">
        <v>234</v>
      </c>
      <c r="L3116" t="s">
        <v>3678</v>
      </c>
      <c r="M3116" t="s">
        <v>761</v>
      </c>
      <c r="N3116">
        <v>0</v>
      </c>
      <c r="O3116" t="s">
        <v>47</v>
      </c>
      <c r="P3116">
        <v>49</v>
      </c>
      <c r="Q3116" t="s">
        <v>82</v>
      </c>
      <c r="R3116" t="s">
        <v>95</v>
      </c>
      <c r="S3116" t="s">
        <v>64</v>
      </c>
      <c r="T3116" t="s">
        <v>208</v>
      </c>
      <c r="U3116" t="s">
        <v>83</v>
      </c>
      <c r="V3116">
        <v>1.05</v>
      </c>
      <c r="W3116" s="1">
        <v>1433.25</v>
      </c>
      <c r="X3116">
        <v>1</v>
      </c>
      <c r="Y3116">
        <v>9</v>
      </c>
      <c r="Z3116">
        <v>9</v>
      </c>
      <c r="AA3116">
        <v>1</v>
      </c>
      <c r="AB3116" s="2">
        <v>0</v>
      </c>
      <c r="AC3116" s="1">
        <v>0</v>
      </c>
      <c r="AD3116" s="7">
        <v>43549</v>
      </c>
      <c r="AE3116" s="7">
        <v>43549</v>
      </c>
      <c r="AF3116">
        <v>0</v>
      </c>
      <c r="AG3116" t="s">
        <v>53</v>
      </c>
      <c r="AH3116" s="2">
        <v>0</v>
      </c>
      <c r="AI3116" s="1">
        <v>0</v>
      </c>
      <c r="AJ3116" s="1">
        <v>0</v>
      </c>
      <c r="AK3116" s="60" t="str">
        <f>+IF(Tabla1[[#This Row],[REQUEST_TY]]="SR MANTENIMIENTO CORRECTIVO", "EMERGENCIA", "OTROS")</f>
        <v>EMERGENCIA</v>
      </c>
      <c r="AL3116" s="6" t="str">
        <f>+_xlfn.IFS(Tabla1[[#This Row],[Veces obj]]&lt;=1,"0-1",Tabla1[[#This Row],[Veces obj]]&lt;=2,"1-2",Tabla1[[#This Row],[Veces obj]]&lt;=3,"2-3",TRUE,"&gt;3")</f>
        <v>0-1</v>
      </c>
      <c r="AM3116" s="60" t="str">
        <f>+_xlfn.IFS(MONTH(Tabla1[[#This Row],[MES]])&lt;=3,"Q1",MONTH(Tabla1[[#This Row],[MES]])&lt;=6,"Q2",MONTH(Tabla1[[#This Row],[MES]])&lt;=9,"Q3",TRUE,"Q4")</f>
        <v>Q1</v>
      </c>
      <c r="AN3116" s="15" t="str">
        <f>+IFERROR(VLOOKUP(Tabla1[[#This Row],[CUENTA]],CTAS[],2,0),"OTROS")</f>
        <v>OTROS</v>
      </c>
      <c r="AP3116" s="15" t="str">
        <f>+IFERROR(VLOOKUP(Tabla1[[#This Row],[EMPLEADO]],IS[],3,0),"OTROS")</f>
        <v>OTROS</v>
      </c>
      <c r="AQ3116" s="15" t="str">
        <f>+IFERROR(VLOOKUP(Tabla1[[#This Row],[EMPLEADO]],IS[[NÓMINA]:[INGENIERO]],2,0),"OTROS")</f>
        <v>OTROS</v>
      </c>
    </row>
    <row r="3117" spans="1:43" x14ac:dyDescent="0.25">
      <c r="A3117" t="s">
        <v>7477</v>
      </c>
      <c r="B3117">
        <v>1</v>
      </c>
      <c r="C3117" t="s">
        <v>9532</v>
      </c>
      <c r="D3117" t="s">
        <v>38</v>
      </c>
      <c r="E3117" t="s">
        <v>725</v>
      </c>
      <c r="F3117" t="s">
        <v>9533</v>
      </c>
      <c r="G3117" s="17" t="s">
        <v>9534</v>
      </c>
      <c r="H3117" t="s">
        <v>58</v>
      </c>
      <c r="I3117" t="s">
        <v>43</v>
      </c>
      <c r="J3117" t="s">
        <v>8</v>
      </c>
      <c r="K3117" t="s">
        <v>59</v>
      </c>
      <c r="L3117" t="s">
        <v>2516</v>
      </c>
      <c r="M3117" t="s">
        <v>1496</v>
      </c>
      <c r="N3117">
        <v>0</v>
      </c>
      <c r="O3117" t="s">
        <v>47</v>
      </c>
      <c r="P3117">
        <v>115</v>
      </c>
      <c r="Q3117" t="s">
        <v>48</v>
      </c>
      <c r="R3117" t="s">
        <v>223</v>
      </c>
      <c r="S3117" t="s">
        <v>139</v>
      </c>
      <c r="T3117" t="s">
        <v>51</v>
      </c>
      <c r="U3117" t="s">
        <v>353</v>
      </c>
      <c r="V3117">
        <v>1.1499999999999999</v>
      </c>
      <c r="W3117" s="1">
        <v>1808.95</v>
      </c>
      <c r="X3117">
        <v>1</v>
      </c>
      <c r="Y3117">
        <v>0.97</v>
      </c>
      <c r="Z3117">
        <v>4</v>
      </c>
      <c r="AA3117">
        <v>0.24249999999999999</v>
      </c>
      <c r="AB3117" s="2">
        <v>0</v>
      </c>
      <c r="AC3117" s="1">
        <v>0</v>
      </c>
      <c r="AD3117" s="7">
        <v>43546</v>
      </c>
      <c r="AE3117" s="7">
        <v>43546</v>
      </c>
      <c r="AF3117">
        <v>0</v>
      </c>
      <c r="AG3117" t="s">
        <v>53</v>
      </c>
      <c r="AH3117" s="2">
        <v>0</v>
      </c>
      <c r="AI3117" s="1">
        <v>0</v>
      </c>
      <c r="AJ3117" s="1">
        <v>0</v>
      </c>
      <c r="AK3117" s="60" t="str">
        <f>+IF(Tabla1[[#This Row],[REQUEST_TY]]="SR MANTENIMIENTO CORRECTIVO", "EMERGENCIA", "OTROS")</f>
        <v>EMERGENCIA</v>
      </c>
      <c r="AL3117" s="6" t="str">
        <f>+_xlfn.IFS(Tabla1[[#This Row],[Veces obj]]&lt;=1,"0-1",Tabla1[[#This Row],[Veces obj]]&lt;=2,"1-2",Tabla1[[#This Row],[Veces obj]]&lt;=3,"2-3",TRUE,"&gt;3")</f>
        <v>0-1</v>
      </c>
      <c r="AM3117" s="60" t="str">
        <f>+_xlfn.IFS(MONTH(Tabla1[[#This Row],[MES]])&lt;=3,"Q1",MONTH(Tabla1[[#This Row],[MES]])&lt;=6,"Q2",MONTH(Tabla1[[#This Row],[MES]])&lt;=9,"Q3",TRUE,"Q4")</f>
        <v>Q1</v>
      </c>
      <c r="AN3117" s="15" t="str">
        <f>+IFERROR(VLOOKUP(Tabla1[[#This Row],[CUENTA]],CTAS[],2,0),"OTROS")</f>
        <v>OTROS</v>
      </c>
      <c r="AP3117" s="15" t="str">
        <f>+IFERROR(VLOOKUP(Tabla1[[#This Row],[EMPLEADO]],IS[],3,0),"OTROS")</f>
        <v>OTROS</v>
      </c>
      <c r="AQ3117" s="15" t="str">
        <f>+IFERROR(VLOOKUP(Tabla1[[#This Row],[EMPLEADO]],IS[[NÓMINA]:[INGENIERO]],2,0),"OTROS")</f>
        <v>OTROS</v>
      </c>
    </row>
    <row r="3118" spans="1:43" x14ac:dyDescent="0.25">
      <c r="A3118" t="s">
        <v>7477</v>
      </c>
      <c r="B3118">
        <v>1</v>
      </c>
      <c r="C3118" t="s">
        <v>9535</v>
      </c>
      <c r="D3118" t="s">
        <v>38</v>
      </c>
      <c r="E3118" t="s">
        <v>725</v>
      </c>
      <c r="F3118" t="s">
        <v>9536</v>
      </c>
      <c r="G3118" s="17" t="s">
        <v>8753</v>
      </c>
      <c r="H3118" t="s">
        <v>136</v>
      </c>
      <c r="I3118" t="s">
        <v>43</v>
      </c>
      <c r="J3118" t="s">
        <v>8</v>
      </c>
      <c r="K3118" t="s">
        <v>102</v>
      </c>
      <c r="L3118" t="s">
        <v>261</v>
      </c>
      <c r="M3118" t="s">
        <v>736</v>
      </c>
      <c r="N3118">
        <v>0</v>
      </c>
      <c r="O3118" t="s">
        <v>47</v>
      </c>
      <c r="P3118">
        <v>10</v>
      </c>
      <c r="Q3118" t="s">
        <v>194</v>
      </c>
      <c r="R3118" t="s">
        <v>223</v>
      </c>
      <c r="S3118" t="s">
        <v>139</v>
      </c>
      <c r="T3118" t="s">
        <v>51</v>
      </c>
      <c r="U3118" t="s">
        <v>224</v>
      </c>
      <c r="V3118">
        <v>0.8</v>
      </c>
      <c r="W3118" s="1">
        <v>1258.4000000000003</v>
      </c>
      <c r="X3118">
        <v>1</v>
      </c>
      <c r="Y3118">
        <v>3.23</v>
      </c>
      <c r="Z3118">
        <v>4</v>
      </c>
      <c r="AA3118">
        <v>0.8075</v>
      </c>
      <c r="AB3118" s="2">
        <v>0</v>
      </c>
      <c r="AC3118" s="1">
        <v>0</v>
      </c>
      <c r="AD3118" s="7">
        <v>43546</v>
      </c>
      <c r="AE3118" s="7">
        <v>43546</v>
      </c>
      <c r="AF3118">
        <v>0</v>
      </c>
      <c r="AG3118" t="s">
        <v>53</v>
      </c>
      <c r="AH3118" s="2">
        <v>0</v>
      </c>
      <c r="AI3118" s="1">
        <v>0</v>
      </c>
      <c r="AJ3118" s="1">
        <v>0</v>
      </c>
      <c r="AK3118" s="60" t="str">
        <f>+IF(Tabla1[[#This Row],[REQUEST_TY]]="SR MANTENIMIENTO CORRECTIVO", "EMERGENCIA", "OTROS")</f>
        <v>EMERGENCIA</v>
      </c>
      <c r="AL3118" s="6" t="str">
        <f>+_xlfn.IFS(Tabla1[[#This Row],[Veces obj]]&lt;=1,"0-1",Tabla1[[#This Row],[Veces obj]]&lt;=2,"1-2",Tabla1[[#This Row],[Veces obj]]&lt;=3,"2-3",TRUE,"&gt;3")</f>
        <v>0-1</v>
      </c>
      <c r="AM3118" s="60" t="str">
        <f>+_xlfn.IFS(MONTH(Tabla1[[#This Row],[MES]])&lt;=3,"Q1",MONTH(Tabla1[[#This Row],[MES]])&lt;=6,"Q2",MONTH(Tabla1[[#This Row],[MES]])&lt;=9,"Q3",TRUE,"Q4")</f>
        <v>Q1</v>
      </c>
      <c r="AN3118" s="15" t="str">
        <f>+IFERROR(VLOOKUP(Tabla1[[#This Row],[CUENTA]],CTAS[],2,0),"OTROS")</f>
        <v>OTROS</v>
      </c>
      <c r="AP3118" s="15" t="str">
        <f>+IFERROR(VLOOKUP(Tabla1[[#This Row],[EMPLEADO]],IS[],3,0),"OTROS")</f>
        <v>OTROS</v>
      </c>
      <c r="AQ3118" s="15" t="str">
        <f>+IFERROR(VLOOKUP(Tabla1[[#This Row],[EMPLEADO]],IS[[NÓMINA]:[INGENIERO]],2,0),"OTROS")</f>
        <v>OTROS</v>
      </c>
    </row>
    <row r="3119" spans="1:43" x14ac:dyDescent="0.25">
      <c r="A3119" t="s">
        <v>7477</v>
      </c>
      <c r="B3119">
        <v>1</v>
      </c>
      <c r="C3119" t="s">
        <v>9537</v>
      </c>
      <c r="D3119" t="s">
        <v>9041</v>
      </c>
      <c r="E3119" t="s">
        <v>4548</v>
      </c>
      <c r="F3119" t="s">
        <v>9538</v>
      </c>
      <c r="G3119" s="17" t="s">
        <v>9000</v>
      </c>
      <c r="H3119" t="s">
        <v>1063</v>
      </c>
      <c r="I3119" t="s">
        <v>43</v>
      </c>
      <c r="J3119" t="s">
        <v>8</v>
      </c>
      <c r="K3119" t="s">
        <v>1541</v>
      </c>
      <c r="L3119" t="s">
        <v>1367</v>
      </c>
      <c r="M3119" t="s">
        <v>387</v>
      </c>
      <c r="N3119">
        <v>0</v>
      </c>
      <c r="O3119" t="s">
        <v>47</v>
      </c>
      <c r="P3119" t="s">
        <v>822</v>
      </c>
      <c r="Q3119" t="s">
        <v>48</v>
      </c>
      <c r="R3119" t="s">
        <v>49</v>
      </c>
      <c r="S3119" t="s">
        <v>50</v>
      </c>
      <c r="T3119" t="s">
        <v>51</v>
      </c>
      <c r="U3119" t="s">
        <v>52</v>
      </c>
      <c r="V3119">
        <v>1</v>
      </c>
      <c r="W3119" s="1">
        <v>715.00000000000011</v>
      </c>
      <c r="X3119">
        <v>0</v>
      </c>
      <c r="Y3119">
        <v>5</v>
      </c>
      <c r="Z3119">
        <v>5</v>
      </c>
      <c r="AA3119">
        <v>1</v>
      </c>
      <c r="AB3119" s="2">
        <v>0</v>
      </c>
      <c r="AC3119" s="1">
        <v>0</v>
      </c>
      <c r="AD3119" s="7">
        <v>43546</v>
      </c>
      <c r="AE3119" s="7">
        <v>43550</v>
      </c>
      <c r="AF3119">
        <v>2</v>
      </c>
      <c r="AG3119" t="s">
        <v>1680</v>
      </c>
      <c r="AH3119" s="2">
        <v>0</v>
      </c>
      <c r="AI3119" s="1">
        <v>0</v>
      </c>
      <c r="AJ3119" s="1">
        <v>0</v>
      </c>
      <c r="AK3119" s="60" t="str">
        <f>+IF(Tabla1[[#This Row],[REQUEST_TY]]="SR MANTENIMIENTO CORRECTIVO", "EMERGENCIA", "OTROS")</f>
        <v>OTROS</v>
      </c>
      <c r="AL3119" s="6" t="str">
        <f>+_xlfn.IFS(Tabla1[[#This Row],[Veces obj]]&lt;=1,"0-1",Tabla1[[#This Row],[Veces obj]]&lt;=2,"1-2",Tabla1[[#This Row],[Veces obj]]&lt;=3,"2-3",TRUE,"&gt;3")</f>
        <v>0-1</v>
      </c>
      <c r="AM3119" s="60" t="str">
        <f>+_xlfn.IFS(MONTH(Tabla1[[#This Row],[MES]])&lt;=3,"Q1",MONTH(Tabla1[[#This Row],[MES]])&lt;=6,"Q2",MONTH(Tabla1[[#This Row],[MES]])&lt;=9,"Q3",TRUE,"Q4")</f>
        <v>Q1</v>
      </c>
      <c r="AN3119" s="15" t="str">
        <f>+IFERROR(VLOOKUP(Tabla1[[#This Row],[CUENTA]],CTAS[],2,0),"OTROS")</f>
        <v>OTROS</v>
      </c>
      <c r="AP3119" s="15" t="str">
        <f>+IFERROR(VLOOKUP(Tabla1[[#This Row],[EMPLEADO]],IS[],3,0),"OTROS")</f>
        <v>OTROS</v>
      </c>
      <c r="AQ3119" s="15" t="str">
        <f>+IFERROR(VLOOKUP(Tabla1[[#This Row],[EMPLEADO]],IS[[NÓMINA]:[INGENIERO]],2,0),"OTROS")</f>
        <v>OTROS</v>
      </c>
    </row>
    <row r="3120" spans="1:43" x14ac:dyDescent="0.25">
      <c r="A3120" t="s">
        <v>7477</v>
      </c>
      <c r="B3120">
        <v>1</v>
      </c>
      <c r="C3120" t="s">
        <v>9539</v>
      </c>
      <c r="D3120" t="s">
        <v>38</v>
      </c>
      <c r="E3120" t="s">
        <v>894</v>
      </c>
      <c r="F3120" t="s">
        <v>9540</v>
      </c>
      <c r="G3120" s="17" t="s">
        <v>896</v>
      </c>
      <c r="H3120" t="s">
        <v>136</v>
      </c>
      <c r="I3120" t="s">
        <v>43</v>
      </c>
      <c r="J3120" t="s">
        <v>8</v>
      </c>
      <c r="K3120" t="s">
        <v>897</v>
      </c>
      <c r="L3120" t="s">
        <v>898</v>
      </c>
      <c r="M3120" t="s">
        <v>222</v>
      </c>
      <c r="N3120">
        <v>0</v>
      </c>
      <c r="O3120" t="s">
        <v>47</v>
      </c>
      <c r="P3120">
        <v>18</v>
      </c>
      <c r="Q3120" t="s">
        <v>62</v>
      </c>
      <c r="R3120" t="s">
        <v>899</v>
      </c>
      <c r="S3120" t="s">
        <v>110</v>
      </c>
      <c r="T3120" t="s">
        <v>51</v>
      </c>
      <c r="U3120" t="s">
        <v>363</v>
      </c>
      <c r="V3120">
        <v>1.1000000000000001</v>
      </c>
      <c r="W3120" s="1">
        <v>2359.5</v>
      </c>
      <c r="X3120">
        <v>1</v>
      </c>
      <c r="Y3120">
        <v>1.97</v>
      </c>
      <c r="Z3120">
        <v>3</v>
      </c>
      <c r="AA3120">
        <v>0.65666666666666662</v>
      </c>
      <c r="AB3120" s="2">
        <v>0</v>
      </c>
      <c r="AC3120" s="1">
        <v>0</v>
      </c>
      <c r="AD3120" s="7">
        <v>43546</v>
      </c>
      <c r="AE3120" s="7">
        <v>43546</v>
      </c>
      <c r="AF3120">
        <v>0</v>
      </c>
      <c r="AG3120" t="s">
        <v>53</v>
      </c>
      <c r="AH3120" s="2">
        <v>0</v>
      </c>
      <c r="AI3120" s="1">
        <v>0</v>
      </c>
      <c r="AJ3120" s="1">
        <v>0</v>
      </c>
      <c r="AK3120" s="60" t="str">
        <f>+IF(Tabla1[[#This Row],[REQUEST_TY]]="SR MANTENIMIENTO CORRECTIVO", "EMERGENCIA", "OTROS")</f>
        <v>EMERGENCIA</v>
      </c>
      <c r="AL3120" s="6" t="str">
        <f>+_xlfn.IFS(Tabla1[[#This Row],[Veces obj]]&lt;=1,"0-1",Tabla1[[#This Row],[Veces obj]]&lt;=2,"1-2",Tabla1[[#This Row],[Veces obj]]&lt;=3,"2-3",TRUE,"&gt;3")</f>
        <v>0-1</v>
      </c>
      <c r="AM3120" s="60" t="str">
        <f>+_xlfn.IFS(MONTH(Tabla1[[#This Row],[MES]])&lt;=3,"Q1",MONTH(Tabla1[[#This Row],[MES]])&lt;=6,"Q2",MONTH(Tabla1[[#This Row],[MES]])&lt;=9,"Q3",TRUE,"Q4")</f>
        <v>Q1</v>
      </c>
      <c r="AN3120" s="15" t="str">
        <f>+IFERROR(VLOOKUP(Tabla1[[#This Row],[CUENTA]],CTAS[],2,0),"OTROS")</f>
        <v>OTROS</v>
      </c>
      <c r="AP3120" s="15" t="str">
        <f>+IFERROR(VLOOKUP(Tabla1[[#This Row],[EMPLEADO]],IS[],3,0),"OTROS")</f>
        <v>OTROS</v>
      </c>
      <c r="AQ3120" s="15" t="str">
        <f>+IFERROR(VLOOKUP(Tabla1[[#This Row],[EMPLEADO]],IS[[NÓMINA]:[INGENIERO]],2,0),"OTROS")</f>
        <v>OTROS</v>
      </c>
    </row>
    <row r="3121" spans="1:43" x14ac:dyDescent="0.25">
      <c r="A3121" t="s">
        <v>7477</v>
      </c>
      <c r="B3121">
        <v>1</v>
      </c>
      <c r="C3121" t="s">
        <v>9541</v>
      </c>
      <c r="D3121" t="s">
        <v>818</v>
      </c>
      <c r="E3121" t="s">
        <v>7887</v>
      </c>
      <c r="F3121" t="s">
        <v>9542</v>
      </c>
      <c r="G3121" s="17" t="s">
        <v>7889</v>
      </c>
      <c r="H3121" t="s">
        <v>213</v>
      </c>
      <c r="I3121" t="s">
        <v>43</v>
      </c>
      <c r="J3121" t="s">
        <v>8</v>
      </c>
      <c r="K3121" t="s">
        <v>102</v>
      </c>
      <c r="L3121" t="s">
        <v>7890</v>
      </c>
      <c r="M3121" t="s">
        <v>215</v>
      </c>
      <c r="N3121">
        <v>0</v>
      </c>
      <c r="O3121" t="s">
        <v>47</v>
      </c>
      <c r="P3121" t="s">
        <v>822</v>
      </c>
      <c r="Q3121" t="s">
        <v>48</v>
      </c>
      <c r="R3121" t="s">
        <v>317</v>
      </c>
      <c r="S3121" t="s">
        <v>318</v>
      </c>
      <c r="T3121" t="s">
        <v>51</v>
      </c>
      <c r="U3121" t="s">
        <v>353</v>
      </c>
      <c r="V3121">
        <v>1</v>
      </c>
      <c r="W3121" s="1">
        <v>1573.0000000000002</v>
      </c>
      <c r="X3121">
        <v>1</v>
      </c>
      <c r="Y3121">
        <v>0.56999999999999995</v>
      </c>
      <c r="Z3121">
        <v>4</v>
      </c>
      <c r="AA3121">
        <v>0.14249999999999999</v>
      </c>
      <c r="AB3121" s="2">
        <v>0</v>
      </c>
      <c r="AC3121" s="1">
        <v>0</v>
      </c>
      <c r="AD3121" s="7">
        <v>43546</v>
      </c>
      <c r="AE3121" s="7">
        <v>43546</v>
      </c>
      <c r="AF3121">
        <v>0</v>
      </c>
      <c r="AG3121" t="s">
        <v>53</v>
      </c>
      <c r="AH3121" s="2">
        <v>0</v>
      </c>
      <c r="AI3121" s="1">
        <v>0</v>
      </c>
      <c r="AJ3121" s="1">
        <v>0</v>
      </c>
      <c r="AK3121" s="60" t="str">
        <f>+IF(Tabla1[[#This Row],[REQUEST_TY]]="SR MANTENIMIENTO CORRECTIVO", "EMERGENCIA", "OTROS")</f>
        <v>OTROS</v>
      </c>
      <c r="AL3121" s="6" t="str">
        <f>+_xlfn.IFS(Tabla1[[#This Row],[Veces obj]]&lt;=1,"0-1",Tabla1[[#This Row],[Veces obj]]&lt;=2,"1-2",Tabla1[[#This Row],[Veces obj]]&lt;=3,"2-3",TRUE,"&gt;3")</f>
        <v>0-1</v>
      </c>
      <c r="AM3121" s="60" t="str">
        <f>+_xlfn.IFS(MONTH(Tabla1[[#This Row],[MES]])&lt;=3,"Q1",MONTH(Tabla1[[#This Row],[MES]])&lt;=6,"Q2",MONTH(Tabla1[[#This Row],[MES]])&lt;=9,"Q3",TRUE,"Q4")</f>
        <v>Q1</v>
      </c>
      <c r="AN3121" s="15" t="str">
        <f>+IFERROR(VLOOKUP(Tabla1[[#This Row],[CUENTA]],CTAS[],2,0),"OTROS")</f>
        <v>OTROS</v>
      </c>
      <c r="AP3121" s="15" t="str">
        <f>+IFERROR(VLOOKUP(Tabla1[[#This Row],[EMPLEADO]],IS[],3,0),"OTROS")</f>
        <v>OTROS</v>
      </c>
      <c r="AQ3121" s="15" t="str">
        <f>+IFERROR(VLOOKUP(Tabla1[[#This Row],[EMPLEADO]],IS[[NÓMINA]:[INGENIERO]],2,0),"OTROS")</f>
        <v>OTROS</v>
      </c>
    </row>
    <row r="3122" spans="1:43" x14ac:dyDescent="0.25">
      <c r="A3122" t="s">
        <v>7477</v>
      </c>
      <c r="B3122">
        <v>1</v>
      </c>
      <c r="C3122" t="s">
        <v>7429</v>
      </c>
      <c r="D3122" t="s">
        <v>38</v>
      </c>
      <c r="E3122" t="s">
        <v>133</v>
      </c>
      <c r="F3122" t="s">
        <v>7430</v>
      </c>
      <c r="G3122" s="17" t="s">
        <v>3328</v>
      </c>
      <c r="H3122" t="s">
        <v>136</v>
      </c>
      <c r="I3122" t="s">
        <v>43</v>
      </c>
      <c r="J3122" t="s">
        <v>8</v>
      </c>
      <c r="K3122" t="s">
        <v>59</v>
      </c>
      <c r="L3122" t="s">
        <v>1164</v>
      </c>
      <c r="M3122" t="s">
        <v>222</v>
      </c>
      <c r="N3122">
        <v>0</v>
      </c>
      <c r="O3122" t="s">
        <v>47</v>
      </c>
      <c r="P3122">
        <v>34</v>
      </c>
      <c r="Q3122" t="s">
        <v>82</v>
      </c>
      <c r="R3122" t="s">
        <v>138</v>
      </c>
      <c r="S3122" t="s">
        <v>139</v>
      </c>
      <c r="T3122" t="s">
        <v>51</v>
      </c>
      <c r="U3122" t="s">
        <v>140</v>
      </c>
      <c r="V3122">
        <v>1.1000000000000001</v>
      </c>
      <c r="W3122" s="1">
        <v>1730.3000000000004</v>
      </c>
      <c r="X3122">
        <v>1</v>
      </c>
      <c r="Y3122">
        <v>4.17</v>
      </c>
      <c r="Z3122">
        <v>4</v>
      </c>
      <c r="AA3122">
        <v>1.0425</v>
      </c>
      <c r="AB3122" s="2">
        <v>1.0624999999999996E-2</v>
      </c>
      <c r="AC3122" s="1">
        <v>-16.713124999999994</v>
      </c>
      <c r="AD3122" s="7">
        <v>43546</v>
      </c>
      <c r="AE3122" s="7">
        <v>43549</v>
      </c>
      <c r="AF3122">
        <v>1</v>
      </c>
      <c r="AG3122" t="s">
        <v>53</v>
      </c>
      <c r="AH3122" s="2">
        <v>0</v>
      </c>
      <c r="AI3122" s="1">
        <v>0</v>
      </c>
      <c r="AJ3122" s="1">
        <v>0</v>
      </c>
      <c r="AK3122" s="60" t="str">
        <f>+IF(Tabla1[[#This Row],[REQUEST_TY]]="SR MANTENIMIENTO CORRECTIVO", "EMERGENCIA", "OTROS")</f>
        <v>EMERGENCIA</v>
      </c>
      <c r="AL3122" s="6" t="str">
        <f>+_xlfn.IFS(Tabla1[[#This Row],[Veces obj]]&lt;=1,"0-1",Tabla1[[#This Row],[Veces obj]]&lt;=2,"1-2",Tabla1[[#This Row],[Veces obj]]&lt;=3,"2-3",TRUE,"&gt;3")</f>
        <v>1-2</v>
      </c>
      <c r="AM3122" s="60" t="str">
        <f>+_xlfn.IFS(MONTH(Tabla1[[#This Row],[MES]])&lt;=3,"Q1",MONTH(Tabla1[[#This Row],[MES]])&lt;=6,"Q2",MONTH(Tabla1[[#This Row],[MES]])&lt;=9,"Q3",TRUE,"Q4")</f>
        <v>Q1</v>
      </c>
      <c r="AN3122" s="15" t="str">
        <f>+IFERROR(VLOOKUP(Tabla1[[#This Row],[CUENTA]],CTAS[],2,0),"OTROS")</f>
        <v>OTROS</v>
      </c>
      <c r="AP3122" s="15" t="str">
        <f>+IFERROR(VLOOKUP(Tabla1[[#This Row],[EMPLEADO]],IS[],3,0),"OTROS")</f>
        <v>OTROS</v>
      </c>
      <c r="AQ3122" s="15" t="str">
        <f>+IFERROR(VLOOKUP(Tabla1[[#This Row],[EMPLEADO]],IS[[NÓMINA]:[INGENIERO]],2,0),"OTROS")</f>
        <v>OTROS</v>
      </c>
    </row>
    <row r="3123" spans="1:43" x14ac:dyDescent="0.25">
      <c r="A3123" t="s">
        <v>7477</v>
      </c>
      <c r="B3123">
        <v>1</v>
      </c>
      <c r="C3123" t="s">
        <v>9543</v>
      </c>
      <c r="D3123" t="s">
        <v>38</v>
      </c>
      <c r="E3123" t="s">
        <v>76</v>
      </c>
      <c r="F3123" t="s">
        <v>9544</v>
      </c>
      <c r="G3123" s="17" t="s">
        <v>3942</v>
      </c>
      <c r="H3123" t="s">
        <v>58</v>
      </c>
      <c r="I3123" t="s">
        <v>43</v>
      </c>
      <c r="J3123" t="s">
        <v>8</v>
      </c>
      <c r="K3123" t="s">
        <v>102</v>
      </c>
      <c r="L3123" t="s">
        <v>3943</v>
      </c>
      <c r="M3123" t="s">
        <v>61</v>
      </c>
      <c r="N3123">
        <v>0</v>
      </c>
      <c r="O3123" t="s">
        <v>47</v>
      </c>
      <c r="P3123">
        <v>17</v>
      </c>
      <c r="Q3123" t="s">
        <v>62</v>
      </c>
      <c r="R3123" t="s">
        <v>63</v>
      </c>
      <c r="S3123" t="s">
        <v>64</v>
      </c>
      <c r="T3123" t="s">
        <v>51</v>
      </c>
      <c r="U3123" t="s">
        <v>65</v>
      </c>
      <c r="V3123">
        <v>0.8</v>
      </c>
      <c r="W3123" s="1">
        <v>1092</v>
      </c>
      <c r="X3123">
        <v>1</v>
      </c>
      <c r="Y3123">
        <v>1.88</v>
      </c>
      <c r="Z3123">
        <v>5</v>
      </c>
      <c r="AA3123">
        <v>0.376</v>
      </c>
      <c r="AB3123" s="2">
        <v>0</v>
      </c>
      <c r="AC3123" s="1">
        <v>0</v>
      </c>
      <c r="AD3123" s="7">
        <v>43546</v>
      </c>
      <c r="AE3123" s="7">
        <v>43546</v>
      </c>
      <c r="AF3123">
        <v>0</v>
      </c>
      <c r="AG3123" t="s">
        <v>53</v>
      </c>
      <c r="AH3123" s="2">
        <v>0</v>
      </c>
      <c r="AI3123" s="1">
        <v>0</v>
      </c>
      <c r="AJ3123" s="1">
        <v>0</v>
      </c>
      <c r="AK3123" s="60" t="str">
        <f>+IF(Tabla1[[#This Row],[REQUEST_TY]]="SR MANTENIMIENTO CORRECTIVO", "EMERGENCIA", "OTROS")</f>
        <v>EMERGENCIA</v>
      </c>
      <c r="AL3123" s="6" t="str">
        <f>+_xlfn.IFS(Tabla1[[#This Row],[Veces obj]]&lt;=1,"0-1",Tabla1[[#This Row],[Veces obj]]&lt;=2,"1-2",Tabla1[[#This Row],[Veces obj]]&lt;=3,"2-3",TRUE,"&gt;3")</f>
        <v>0-1</v>
      </c>
      <c r="AM3123" s="60" t="str">
        <f>+_xlfn.IFS(MONTH(Tabla1[[#This Row],[MES]])&lt;=3,"Q1",MONTH(Tabla1[[#This Row],[MES]])&lt;=6,"Q2",MONTH(Tabla1[[#This Row],[MES]])&lt;=9,"Q3",TRUE,"Q4")</f>
        <v>Q1</v>
      </c>
      <c r="AN3123" s="15" t="str">
        <f>+IFERROR(VLOOKUP(Tabla1[[#This Row],[CUENTA]],CTAS[],2,0),"OTROS")</f>
        <v>OTROS</v>
      </c>
      <c r="AP3123" s="15" t="str">
        <f>+IFERROR(VLOOKUP(Tabla1[[#This Row],[EMPLEADO]],IS[],3,0),"OTROS")</f>
        <v>OTROS</v>
      </c>
      <c r="AQ3123" s="15" t="str">
        <f>+IFERROR(VLOOKUP(Tabla1[[#This Row],[EMPLEADO]],IS[[NÓMINA]:[INGENIERO]],2,0),"OTROS")</f>
        <v>OTROS</v>
      </c>
    </row>
    <row r="3124" spans="1:43" x14ac:dyDescent="0.25">
      <c r="A3124" t="s">
        <v>7477</v>
      </c>
      <c r="B3124">
        <v>1</v>
      </c>
      <c r="C3124" t="s">
        <v>9545</v>
      </c>
      <c r="D3124" t="s">
        <v>38</v>
      </c>
      <c r="E3124" t="s">
        <v>76</v>
      </c>
      <c r="F3124" t="s">
        <v>9546</v>
      </c>
      <c r="G3124" s="17" t="s">
        <v>5004</v>
      </c>
      <c r="H3124" t="s">
        <v>58</v>
      </c>
      <c r="I3124" t="s">
        <v>43</v>
      </c>
      <c r="J3124" t="s">
        <v>8</v>
      </c>
      <c r="K3124" t="s">
        <v>1541</v>
      </c>
      <c r="L3124" t="s">
        <v>3006</v>
      </c>
      <c r="M3124" t="s">
        <v>3007</v>
      </c>
      <c r="N3124">
        <v>0</v>
      </c>
      <c r="O3124" t="s">
        <v>47</v>
      </c>
      <c r="P3124">
        <v>17</v>
      </c>
      <c r="Q3124" t="s">
        <v>62</v>
      </c>
      <c r="R3124" t="s">
        <v>63</v>
      </c>
      <c r="S3124" t="s">
        <v>64</v>
      </c>
      <c r="T3124" t="s">
        <v>208</v>
      </c>
      <c r="U3124" t="s">
        <v>65</v>
      </c>
      <c r="V3124">
        <v>0.8</v>
      </c>
      <c r="W3124" s="1">
        <v>1092</v>
      </c>
      <c r="X3124">
        <v>1</v>
      </c>
      <c r="Y3124">
        <v>3.73</v>
      </c>
      <c r="Z3124">
        <v>9</v>
      </c>
      <c r="AA3124">
        <v>0.41444444444444445</v>
      </c>
      <c r="AB3124" s="2">
        <v>0</v>
      </c>
      <c r="AC3124" s="1">
        <v>0</v>
      </c>
      <c r="AD3124" s="7">
        <v>43546</v>
      </c>
      <c r="AE3124" s="7">
        <v>43546</v>
      </c>
      <c r="AF3124">
        <v>0</v>
      </c>
      <c r="AG3124" t="s">
        <v>53</v>
      </c>
      <c r="AH3124" s="2">
        <v>0</v>
      </c>
      <c r="AI3124" s="1">
        <v>0</v>
      </c>
      <c r="AJ3124" s="1">
        <v>0</v>
      </c>
      <c r="AK3124" s="60" t="str">
        <f>+IF(Tabla1[[#This Row],[REQUEST_TY]]="SR MANTENIMIENTO CORRECTIVO", "EMERGENCIA", "OTROS")</f>
        <v>EMERGENCIA</v>
      </c>
      <c r="AL3124" s="6" t="str">
        <f>+_xlfn.IFS(Tabla1[[#This Row],[Veces obj]]&lt;=1,"0-1",Tabla1[[#This Row],[Veces obj]]&lt;=2,"1-2",Tabla1[[#This Row],[Veces obj]]&lt;=3,"2-3",TRUE,"&gt;3")</f>
        <v>0-1</v>
      </c>
      <c r="AM3124" s="60" t="str">
        <f>+_xlfn.IFS(MONTH(Tabla1[[#This Row],[MES]])&lt;=3,"Q1",MONTH(Tabla1[[#This Row],[MES]])&lt;=6,"Q2",MONTH(Tabla1[[#This Row],[MES]])&lt;=9,"Q3",TRUE,"Q4")</f>
        <v>Q1</v>
      </c>
      <c r="AN3124" s="15" t="str">
        <f>+IFERROR(VLOOKUP(Tabla1[[#This Row],[CUENTA]],CTAS[],2,0),"OTROS")</f>
        <v>OTROS</v>
      </c>
      <c r="AP3124" s="15" t="str">
        <f>+IFERROR(VLOOKUP(Tabla1[[#This Row],[EMPLEADO]],IS[],3,0),"OTROS")</f>
        <v>OTROS</v>
      </c>
      <c r="AQ3124" s="15" t="str">
        <f>+IFERROR(VLOOKUP(Tabla1[[#This Row],[EMPLEADO]],IS[[NÓMINA]:[INGENIERO]],2,0),"OTROS")</f>
        <v>OTROS</v>
      </c>
    </row>
    <row r="3125" spans="1:43" x14ac:dyDescent="0.25">
      <c r="A3125" t="s">
        <v>7477</v>
      </c>
      <c r="B3125">
        <v>1</v>
      </c>
      <c r="C3125" t="s">
        <v>9547</v>
      </c>
      <c r="D3125" t="s">
        <v>38</v>
      </c>
      <c r="E3125" t="s">
        <v>133</v>
      </c>
      <c r="F3125" t="s">
        <v>9548</v>
      </c>
      <c r="G3125" s="17" t="s">
        <v>4432</v>
      </c>
      <c r="H3125" t="s">
        <v>1063</v>
      </c>
      <c r="I3125" t="s">
        <v>43</v>
      </c>
      <c r="J3125" t="s">
        <v>8</v>
      </c>
      <c r="K3125" t="s">
        <v>59</v>
      </c>
      <c r="L3125" t="s">
        <v>4230</v>
      </c>
      <c r="M3125" t="s">
        <v>1264</v>
      </c>
      <c r="N3125">
        <v>0</v>
      </c>
      <c r="O3125" t="s">
        <v>47</v>
      </c>
      <c r="P3125">
        <v>6</v>
      </c>
      <c r="Q3125" t="s">
        <v>207</v>
      </c>
      <c r="R3125" t="s">
        <v>138</v>
      </c>
      <c r="S3125" t="s">
        <v>139</v>
      </c>
      <c r="T3125" t="s">
        <v>51</v>
      </c>
      <c r="U3125" t="s">
        <v>879</v>
      </c>
      <c r="V3125">
        <v>0.6</v>
      </c>
      <c r="W3125" s="1">
        <v>943.80000000000007</v>
      </c>
      <c r="X3125">
        <v>1</v>
      </c>
      <c r="Y3125">
        <v>4.88</v>
      </c>
      <c r="Z3125">
        <v>4</v>
      </c>
      <c r="AA3125">
        <v>1.22</v>
      </c>
      <c r="AB3125" s="2">
        <v>5.4999999999999993E-2</v>
      </c>
      <c r="AC3125" s="1">
        <v>-86.515000000000001</v>
      </c>
      <c r="AD3125" s="7">
        <v>43546</v>
      </c>
      <c r="AE3125" s="7">
        <v>43546</v>
      </c>
      <c r="AF3125">
        <v>0</v>
      </c>
      <c r="AG3125" t="s">
        <v>53</v>
      </c>
      <c r="AH3125" s="2">
        <v>0</v>
      </c>
      <c r="AI3125" s="1">
        <v>0</v>
      </c>
      <c r="AJ3125" s="1">
        <v>0</v>
      </c>
      <c r="AK3125" s="60" t="str">
        <f>+IF(Tabla1[[#This Row],[REQUEST_TY]]="SR MANTENIMIENTO CORRECTIVO", "EMERGENCIA", "OTROS")</f>
        <v>EMERGENCIA</v>
      </c>
      <c r="AL3125" s="6" t="str">
        <f>+_xlfn.IFS(Tabla1[[#This Row],[Veces obj]]&lt;=1,"0-1",Tabla1[[#This Row],[Veces obj]]&lt;=2,"1-2",Tabla1[[#This Row],[Veces obj]]&lt;=3,"2-3",TRUE,"&gt;3")</f>
        <v>1-2</v>
      </c>
      <c r="AM3125" s="60" t="str">
        <f>+_xlfn.IFS(MONTH(Tabla1[[#This Row],[MES]])&lt;=3,"Q1",MONTH(Tabla1[[#This Row],[MES]])&lt;=6,"Q2",MONTH(Tabla1[[#This Row],[MES]])&lt;=9,"Q3",TRUE,"Q4")</f>
        <v>Q1</v>
      </c>
      <c r="AN3125" s="15" t="str">
        <f>+IFERROR(VLOOKUP(Tabla1[[#This Row],[CUENTA]],CTAS[],2,0),"OTROS")</f>
        <v>OTROS</v>
      </c>
      <c r="AP3125" s="15" t="str">
        <f>+IFERROR(VLOOKUP(Tabla1[[#This Row],[EMPLEADO]],IS[],3,0),"OTROS")</f>
        <v>OTROS</v>
      </c>
      <c r="AQ3125" s="15" t="str">
        <f>+IFERROR(VLOOKUP(Tabla1[[#This Row],[EMPLEADO]],IS[[NÓMINA]:[INGENIERO]],2,0),"OTROS")</f>
        <v>OTROS</v>
      </c>
    </row>
    <row r="3126" spans="1:43" x14ac:dyDescent="0.25">
      <c r="A3126" t="s">
        <v>7477</v>
      </c>
      <c r="B3126">
        <v>1</v>
      </c>
      <c r="C3126" t="s">
        <v>9549</v>
      </c>
      <c r="D3126" t="s">
        <v>38</v>
      </c>
      <c r="E3126" t="s">
        <v>332</v>
      </c>
      <c r="F3126" t="s">
        <v>9550</v>
      </c>
      <c r="G3126" s="17" t="s">
        <v>8120</v>
      </c>
      <c r="H3126" t="s">
        <v>1063</v>
      </c>
      <c r="I3126" t="s">
        <v>43</v>
      </c>
      <c r="J3126" t="s">
        <v>8</v>
      </c>
      <c r="K3126" t="s">
        <v>385</v>
      </c>
      <c r="L3126" t="s">
        <v>386</v>
      </c>
      <c r="M3126" t="s">
        <v>387</v>
      </c>
      <c r="N3126">
        <v>0</v>
      </c>
      <c r="O3126" t="s">
        <v>47</v>
      </c>
      <c r="P3126">
        <v>2</v>
      </c>
      <c r="Q3126" t="s">
        <v>388</v>
      </c>
      <c r="R3126" t="s">
        <v>317</v>
      </c>
      <c r="S3126" t="s">
        <v>318</v>
      </c>
      <c r="T3126" t="s">
        <v>51</v>
      </c>
      <c r="U3126" t="s">
        <v>872</v>
      </c>
      <c r="V3126">
        <v>0</v>
      </c>
      <c r="W3126" s="1">
        <v>0</v>
      </c>
      <c r="X3126">
        <v>1</v>
      </c>
      <c r="Y3126">
        <v>5.85</v>
      </c>
      <c r="Z3126">
        <v>4</v>
      </c>
      <c r="AA3126">
        <v>1.4624999999999999</v>
      </c>
      <c r="AB3126" s="2">
        <v>0.11562499999999998</v>
      </c>
      <c r="AC3126" s="1">
        <v>-181.87812499999998</v>
      </c>
      <c r="AD3126" s="7">
        <v>43546</v>
      </c>
      <c r="AE3126" s="7">
        <v>43546</v>
      </c>
      <c r="AF3126">
        <v>0</v>
      </c>
      <c r="AG3126" t="s">
        <v>53</v>
      </c>
      <c r="AH3126" s="2">
        <v>0</v>
      </c>
      <c r="AI3126" s="1">
        <v>0</v>
      </c>
      <c r="AJ3126" s="1">
        <v>0</v>
      </c>
      <c r="AK3126" s="60" t="str">
        <f>+IF(Tabla1[[#This Row],[REQUEST_TY]]="SR MANTENIMIENTO CORRECTIVO", "EMERGENCIA", "OTROS")</f>
        <v>EMERGENCIA</v>
      </c>
      <c r="AL3126" s="6" t="str">
        <f>+_xlfn.IFS(Tabla1[[#This Row],[Veces obj]]&lt;=1,"0-1",Tabla1[[#This Row],[Veces obj]]&lt;=2,"1-2",Tabla1[[#This Row],[Veces obj]]&lt;=3,"2-3",TRUE,"&gt;3")</f>
        <v>1-2</v>
      </c>
      <c r="AM3126" s="60" t="str">
        <f>+_xlfn.IFS(MONTH(Tabla1[[#This Row],[MES]])&lt;=3,"Q1",MONTH(Tabla1[[#This Row],[MES]])&lt;=6,"Q2",MONTH(Tabla1[[#This Row],[MES]])&lt;=9,"Q3",TRUE,"Q4")</f>
        <v>Q1</v>
      </c>
      <c r="AN3126" s="15" t="str">
        <f>+IFERROR(VLOOKUP(Tabla1[[#This Row],[CUENTA]],CTAS[],2,0),"OTROS")</f>
        <v>OTROS</v>
      </c>
      <c r="AP3126" s="15" t="str">
        <f>+IFERROR(VLOOKUP(Tabla1[[#This Row],[EMPLEADO]],IS[],3,0),"OTROS")</f>
        <v>OTROS</v>
      </c>
      <c r="AQ3126" s="15" t="str">
        <f>+IFERROR(VLOOKUP(Tabla1[[#This Row],[EMPLEADO]],IS[[NÓMINA]:[INGENIERO]],2,0),"OTROS")</f>
        <v>OTROS</v>
      </c>
    </row>
    <row r="3127" spans="1:43" x14ac:dyDescent="0.25">
      <c r="A3127" t="s">
        <v>7477</v>
      </c>
      <c r="B3127">
        <v>1</v>
      </c>
      <c r="C3127" t="s">
        <v>9551</v>
      </c>
      <c r="D3127" t="s">
        <v>38</v>
      </c>
      <c r="E3127" t="s">
        <v>2745</v>
      </c>
      <c r="F3127" t="s">
        <v>9552</v>
      </c>
      <c r="G3127" s="17" t="s">
        <v>9553</v>
      </c>
      <c r="H3127" t="s">
        <v>915</v>
      </c>
      <c r="I3127" t="s">
        <v>43</v>
      </c>
      <c r="J3127" t="s">
        <v>8</v>
      </c>
      <c r="K3127" t="s">
        <v>4015</v>
      </c>
      <c r="L3127" t="s">
        <v>9554</v>
      </c>
      <c r="M3127" t="s">
        <v>46</v>
      </c>
      <c r="N3127">
        <v>0</v>
      </c>
      <c r="O3127" t="s">
        <v>47</v>
      </c>
      <c r="P3127">
        <v>2668</v>
      </c>
      <c r="Q3127" t="s">
        <v>48</v>
      </c>
      <c r="R3127" t="s">
        <v>223</v>
      </c>
      <c r="S3127" t="s">
        <v>139</v>
      </c>
      <c r="T3127" t="s">
        <v>51</v>
      </c>
      <c r="U3127" t="s">
        <v>353</v>
      </c>
      <c r="V3127">
        <v>1.1499999999999999</v>
      </c>
      <c r="W3127" s="1">
        <v>1808.95</v>
      </c>
      <c r="X3127">
        <v>1</v>
      </c>
      <c r="Y3127">
        <v>2.83</v>
      </c>
      <c r="Z3127">
        <v>4</v>
      </c>
      <c r="AA3127">
        <v>0.70750000000000002</v>
      </c>
      <c r="AB3127" s="2">
        <v>0</v>
      </c>
      <c r="AC3127" s="1">
        <v>0</v>
      </c>
      <c r="AD3127" s="7">
        <v>43546</v>
      </c>
      <c r="AE3127" s="7">
        <v>43549</v>
      </c>
      <c r="AF3127">
        <v>1</v>
      </c>
      <c r="AG3127" t="s">
        <v>53</v>
      </c>
      <c r="AH3127" s="2">
        <v>0</v>
      </c>
      <c r="AI3127" s="1">
        <v>0</v>
      </c>
      <c r="AJ3127" s="1">
        <v>0</v>
      </c>
      <c r="AK3127" s="60" t="str">
        <f>+IF(Tabla1[[#This Row],[REQUEST_TY]]="SR MANTENIMIENTO CORRECTIVO", "EMERGENCIA", "OTROS")</f>
        <v>EMERGENCIA</v>
      </c>
      <c r="AL3127" s="6" t="str">
        <f>+_xlfn.IFS(Tabla1[[#This Row],[Veces obj]]&lt;=1,"0-1",Tabla1[[#This Row],[Veces obj]]&lt;=2,"1-2",Tabla1[[#This Row],[Veces obj]]&lt;=3,"2-3",TRUE,"&gt;3")</f>
        <v>0-1</v>
      </c>
      <c r="AM3127" s="60" t="str">
        <f>+_xlfn.IFS(MONTH(Tabla1[[#This Row],[MES]])&lt;=3,"Q1",MONTH(Tabla1[[#This Row],[MES]])&lt;=6,"Q2",MONTH(Tabla1[[#This Row],[MES]])&lt;=9,"Q3",TRUE,"Q4")</f>
        <v>Q1</v>
      </c>
      <c r="AN3127" s="15" t="str">
        <f>+IFERROR(VLOOKUP(Tabla1[[#This Row],[CUENTA]],CTAS[],2,0),"OTROS")</f>
        <v>OTROS</v>
      </c>
      <c r="AP3127" s="15" t="str">
        <f>+IFERROR(VLOOKUP(Tabla1[[#This Row],[EMPLEADO]],IS[],3,0),"OTROS")</f>
        <v>OTROS</v>
      </c>
      <c r="AQ3127" s="15" t="str">
        <f>+IFERROR(VLOOKUP(Tabla1[[#This Row],[EMPLEADO]],IS[[NÓMINA]:[INGENIERO]],2,0),"OTROS")</f>
        <v>OTROS</v>
      </c>
    </row>
    <row r="3128" spans="1:43" x14ac:dyDescent="0.25">
      <c r="A3128" t="s">
        <v>7477</v>
      </c>
      <c r="B3128">
        <v>1</v>
      </c>
      <c r="C3128" t="s">
        <v>9555</v>
      </c>
      <c r="D3128" t="s">
        <v>38</v>
      </c>
      <c r="E3128" t="s">
        <v>1784</v>
      </c>
      <c r="F3128" t="s">
        <v>9556</v>
      </c>
      <c r="G3128" s="17" t="s">
        <v>3323</v>
      </c>
      <c r="H3128" t="s">
        <v>136</v>
      </c>
      <c r="I3128" t="s">
        <v>43</v>
      </c>
      <c r="J3128" t="s">
        <v>8</v>
      </c>
      <c r="K3128" t="s">
        <v>3324</v>
      </c>
      <c r="L3128" t="s">
        <v>3325</v>
      </c>
      <c r="M3128" t="s">
        <v>736</v>
      </c>
      <c r="N3128">
        <v>0</v>
      </c>
      <c r="O3128" t="s">
        <v>47</v>
      </c>
      <c r="P3128">
        <v>3</v>
      </c>
      <c r="Q3128" t="s">
        <v>388</v>
      </c>
      <c r="R3128" t="s">
        <v>1789</v>
      </c>
      <c r="S3128" t="s">
        <v>110</v>
      </c>
      <c r="T3128" t="s">
        <v>51</v>
      </c>
      <c r="U3128" t="s">
        <v>9557</v>
      </c>
      <c r="V3128">
        <v>0.6</v>
      </c>
      <c r="W3128" s="1">
        <v>1287</v>
      </c>
      <c r="X3128">
        <v>1</v>
      </c>
      <c r="Y3128">
        <v>2.25</v>
      </c>
      <c r="Z3128">
        <v>3</v>
      </c>
      <c r="AA3128">
        <v>0.75</v>
      </c>
      <c r="AB3128" s="2">
        <v>0</v>
      </c>
      <c r="AC3128" s="1">
        <v>0</v>
      </c>
      <c r="AD3128" s="7">
        <v>43546</v>
      </c>
      <c r="AE3128" s="7">
        <v>43549</v>
      </c>
      <c r="AF3128">
        <v>1</v>
      </c>
      <c r="AG3128" t="s">
        <v>53</v>
      </c>
      <c r="AH3128" s="2">
        <v>0</v>
      </c>
      <c r="AI3128" s="1">
        <v>0</v>
      </c>
      <c r="AJ3128" s="1">
        <v>0</v>
      </c>
      <c r="AK3128" s="60" t="str">
        <f>+IF(Tabla1[[#This Row],[REQUEST_TY]]="SR MANTENIMIENTO CORRECTIVO", "EMERGENCIA", "OTROS")</f>
        <v>EMERGENCIA</v>
      </c>
      <c r="AL3128" s="6" t="str">
        <f>+_xlfn.IFS(Tabla1[[#This Row],[Veces obj]]&lt;=1,"0-1",Tabla1[[#This Row],[Veces obj]]&lt;=2,"1-2",Tabla1[[#This Row],[Veces obj]]&lt;=3,"2-3",TRUE,"&gt;3")</f>
        <v>0-1</v>
      </c>
      <c r="AM3128" s="60" t="str">
        <f>+_xlfn.IFS(MONTH(Tabla1[[#This Row],[MES]])&lt;=3,"Q1",MONTH(Tabla1[[#This Row],[MES]])&lt;=6,"Q2",MONTH(Tabla1[[#This Row],[MES]])&lt;=9,"Q3",TRUE,"Q4")</f>
        <v>Q1</v>
      </c>
      <c r="AN3128" s="15" t="str">
        <f>+IFERROR(VLOOKUP(Tabla1[[#This Row],[CUENTA]],CTAS[],2,0),"OTROS")</f>
        <v>OTROS</v>
      </c>
      <c r="AP3128" s="15" t="str">
        <f>+IFERROR(VLOOKUP(Tabla1[[#This Row],[EMPLEADO]],IS[],3,0),"OTROS")</f>
        <v>OTROS</v>
      </c>
      <c r="AQ3128" s="15" t="str">
        <f>+IFERROR(VLOOKUP(Tabla1[[#This Row],[EMPLEADO]],IS[[NÓMINA]:[INGENIERO]],2,0),"OTROS")</f>
        <v>OTROS</v>
      </c>
    </row>
    <row r="3129" spans="1:43" x14ac:dyDescent="0.25">
      <c r="A3129" t="s">
        <v>7477</v>
      </c>
      <c r="B3129">
        <v>1</v>
      </c>
      <c r="C3129" t="s">
        <v>9558</v>
      </c>
      <c r="D3129" t="s">
        <v>38</v>
      </c>
      <c r="E3129" t="s">
        <v>76</v>
      </c>
      <c r="F3129" t="s">
        <v>9559</v>
      </c>
      <c r="G3129" s="17" t="s">
        <v>4942</v>
      </c>
      <c r="H3129" t="s">
        <v>58</v>
      </c>
      <c r="I3129" t="s">
        <v>43</v>
      </c>
      <c r="J3129" t="s">
        <v>8</v>
      </c>
      <c r="K3129" t="s">
        <v>102</v>
      </c>
      <c r="L3129" t="s">
        <v>3943</v>
      </c>
      <c r="M3129" t="s">
        <v>61</v>
      </c>
      <c r="N3129">
        <v>0</v>
      </c>
      <c r="O3129" t="s">
        <v>47</v>
      </c>
      <c r="P3129">
        <v>8</v>
      </c>
      <c r="Q3129" t="s">
        <v>194</v>
      </c>
      <c r="R3129" t="s">
        <v>63</v>
      </c>
      <c r="S3129" t="s">
        <v>64</v>
      </c>
      <c r="T3129" t="s">
        <v>51</v>
      </c>
      <c r="U3129" t="s">
        <v>195</v>
      </c>
      <c r="V3129">
        <v>0.6</v>
      </c>
      <c r="W3129" s="1">
        <v>819</v>
      </c>
      <c r="X3129">
        <v>1</v>
      </c>
      <c r="Y3129">
        <v>0.35</v>
      </c>
      <c r="Z3129">
        <v>5</v>
      </c>
      <c r="AA3129">
        <v>6.9999999999999993E-2</v>
      </c>
      <c r="AB3129" s="2">
        <v>0</v>
      </c>
      <c r="AC3129" s="1">
        <v>0</v>
      </c>
      <c r="AD3129" s="7">
        <v>43546</v>
      </c>
      <c r="AE3129" s="7">
        <v>43546</v>
      </c>
      <c r="AF3129">
        <v>0</v>
      </c>
      <c r="AG3129" t="s">
        <v>53</v>
      </c>
      <c r="AH3129" s="2">
        <v>0</v>
      </c>
      <c r="AI3129" s="1">
        <v>0</v>
      </c>
      <c r="AJ3129" s="1">
        <v>0</v>
      </c>
      <c r="AK3129" s="60" t="str">
        <f>+IF(Tabla1[[#This Row],[REQUEST_TY]]="SR MANTENIMIENTO CORRECTIVO", "EMERGENCIA", "OTROS")</f>
        <v>EMERGENCIA</v>
      </c>
      <c r="AL3129" s="6" t="str">
        <f>+_xlfn.IFS(Tabla1[[#This Row],[Veces obj]]&lt;=1,"0-1",Tabla1[[#This Row],[Veces obj]]&lt;=2,"1-2",Tabla1[[#This Row],[Veces obj]]&lt;=3,"2-3",TRUE,"&gt;3")</f>
        <v>0-1</v>
      </c>
      <c r="AM3129" s="60" t="str">
        <f>+_xlfn.IFS(MONTH(Tabla1[[#This Row],[MES]])&lt;=3,"Q1",MONTH(Tabla1[[#This Row],[MES]])&lt;=6,"Q2",MONTH(Tabla1[[#This Row],[MES]])&lt;=9,"Q3",TRUE,"Q4")</f>
        <v>Q1</v>
      </c>
      <c r="AN3129" s="15" t="str">
        <f>+IFERROR(VLOOKUP(Tabla1[[#This Row],[CUENTA]],CTAS[],2,0),"OTROS")</f>
        <v>OTROS</v>
      </c>
      <c r="AP3129" s="15" t="str">
        <f>+IFERROR(VLOOKUP(Tabla1[[#This Row],[EMPLEADO]],IS[],3,0),"OTROS")</f>
        <v>OTROS</v>
      </c>
      <c r="AQ3129" s="15" t="str">
        <f>+IFERROR(VLOOKUP(Tabla1[[#This Row],[EMPLEADO]],IS[[NÓMINA]:[INGENIERO]],2,0),"OTROS")</f>
        <v>OTROS</v>
      </c>
    </row>
    <row r="3130" spans="1:43" x14ac:dyDescent="0.25">
      <c r="A3130" t="s">
        <v>7477</v>
      </c>
      <c r="B3130">
        <v>1</v>
      </c>
      <c r="C3130" t="s">
        <v>9560</v>
      </c>
      <c r="D3130" t="s">
        <v>38</v>
      </c>
      <c r="E3130" t="s">
        <v>2034</v>
      </c>
      <c r="F3130" t="s">
        <v>9561</v>
      </c>
      <c r="G3130" s="17" t="s">
        <v>2036</v>
      </c>
      <c r="H3130" t="s">
        <v>116</v>
      </c>
      <c r="I3130" t="s">
        <v>43</v>
      </c>
      <c r="J3130" t="s">
        <v>8</v>
      </c>
      <c r="K3130" t="s">
        <v>438</v>
      </c>
      <c r="L3130" t="s">
        <v>2037</v>
      </c>
      <c r="M3130" t="s">
        <v>165</v>
      </c>
      <c r="N3130">
        <v>0</v>
      </c>
      <c r="O3130" t="s">
        <v>47</v>
      </c>
      <c r="P3130">
        <v>4</v>
      </c>
      <c r="Q3130" t="s">
        <v>207</v>
      </c>
      <c r="R3130" t="s">
        <v>2038</v>
      </c>
      <c r="S3130" t="s">
        <v>64</v>
      </c>
      <c r="T3130" t="s">
        <v>51</v>
      </c>
      <c r="U3130" t="s">
        <v>209</v>
      </c>
      <c r="V3130">
        <v>0</v>
      </c>
      <c r="W3130" s="1">
        <v>0</v>
      </c>
      <c r="X3130">
        <v>1</v>
      </c>
      <c r="Y3130">
        <v>0</v>
      </c>
      <c r="Z3130">
        <v>5</v>
      </c>
      <c r="AA3130">
        <v>0</v>
      </c>
      <c r="AB3130" s="2">
        <v>0</v>
      </c>
      <c r="AC3130" s="1">
        <v>0</v>
      </c>
      <c r="AD3130" s="7">
        <v>43549</v>
      </c>
      <c r="AE3130" s="7">
        <v>43550</v>
      </c>
      <c r="AF3130">
        <v>1</v>
      </c>
      <c r="AG3130" t="s">
        <v>53</v>
      </c>
      <c r="AH3130" s="2">
        <v>0</v>
      </c>
      <c r="AI3130" s="1">
        <v>0</v>
      </c>
      <c r="AJ3130" s="1">
        <v>0</v>
      </c>
      <c r="AK3130" s="60" t="str">
        <f>+IF(Tabla1[[#This Row],[REQUEST_TY]]="SR MANTENIMIENTO CORRECTIVO", "EMERGENCIA", "OTROS")</f>
        <v>EMERGENCIA</v>
      </c>
      <c r="AL3130" s="6" t="str">
        <f>+_xlfn.IFS(Tabla1[[#This Row],[Veces obj]]&lt;=1,"0-1",Tabla1[[#This Row],[Veces obj]]&lt;=2,"1-2",Tabla1[[#This Row],[Veces obj]]&lt;=3,"2-3",TRUE,"&gt;3")</f>
        <v>0-1</v>
      </c>
      <c r="AM3130" s="60" t="str">
        <f>+_xlfn.IFS(MONTH(Tabla1[[#This Row],[MES]])&lt;=3,"Q1",MONTH(Tabla1[[#This Row],[MES]])&lt;=6,"Q2",MONTH(Tabla1[[#This Row],[MES]])&lt;=9,"Q3",TRUE,"Q4")</f>
        <v>Q1</v>
      </c>
      <c r="AN3130" s="15" t="str">
        <f>+IFERROR(VLOOKUP(Tabla1[[#This Row],[CUENTA]],CTAS[],2,0),"OTROS")</f>
        <v>OTROS</v>
      </c>
      <c r="AP3130" s="15" t="str">
        <f>+IFERROR(VLOOKUP(Tabla1[[#This Row],[EMPLEADO]],IS[],3,0),"OTROS")</f>
        <v>CHIHUAHUA</v>
      </c>
      <c r="AQ3130" s="15" t="str">
        <f>+IFERROR(VLOOKUP(Tabla1[[#This Row],[EMPLEADO]],IS[[NÓMINA]:[INGENIERO]],2,0),"OTROS")</f>
        <v>FERNANDO CHAVIRA</v>
      </c>
    </row>
    <row r="3131" spans="1:43" x14ac:dyDescent="0.25">
      <c r="A3131" t="s">
        <v>7477</v>
      </c>
      <c r="B3131">
        <v>1</v>
      </c>
      <c r="C3131" t="s">
        <v>9562</v>
      </c>
      <c r="D3131" t="s">
        <v>38</v>
      </c>
      <c r="E3131" t="s">
        <v>332</v>
      </c>
      <c r="F3131" t="s">
        <v>9563</v>
      </c>
      <c r="G3131" s="17" t="s">
        <v>4983</v>
      </c>
      <c r="H3131" t="s">
        <v>220</v>
      </c>
      <c r="I3131" t="s">
        <v>43</v>
      </c>
      <c r="J3131" t="s">
        <v>8</v>
      </c>
      <c r="K3131" t="s">
        <v>59</v>
      </c>
      <c r="L3131" t="s">
        <v>504</v>
      </c>
      <c r="M3131" t="s">
        <v>505</v>
      </c>
      <c r="N3131">
        <v>0</v>
      </c>
      <c r="O3131" t="s">
        <v>47</v>
      </c>
      <c r="P3131">
        <v>45</v>
      </c>
      <c r="Q3131" t="s">
        <v>82</v>
      </c>
      <c r="R3131" t="s">
        <v>317</v>
      </c>
      <c r="S3131" t="s">
        <v>318</v>
      </c>
      <c r="T3131" t="s">
        <v>51</v>
      </c>
      <c r="U3131" t="s">
        <v>140</v>
      </c>
      <c r="V3131">
        <v>1.1000000000000001</v>
      </c>
      <c r="W3131" s="1">
        <v>1730.3000000000004</v>
      </c>
      <c r="X3131">
        <v>1</v>
      </c>
      <c r="Y3131">
        <v>1.92</v>
      </c>
      <c r="Z3131">
        <v>4</v>
      </c>
      <c r="AA3131">
        <v>0.48</v>
      </c>
      <c r="AB3131" s="2">
        <v>0</v>
      </c>
      <c r="AC3131" s="1">
        <v>0</v>
      </c>
      <c r="AD3131" s="7">
        <v>43549</v>
      </c>
      <c r="AE3131" s="7">
        <v>43549</v>
      </c>
      <c r="AF3131">
        <v>0</v>
      </c>
      <c r="AG3131" t="s">
        <v>53</v>
      </c>
      <c r="AH3131" s="2">
        <v>0</v>
      </c>
      <c r="AI3131" s="1">
        <v>0</v>
      </c>
      <c r="AJ3131" s="1">
        <v>0</v>
      </c>
      <c r="AK3131" s="60" t="str">
        <f>+IF(Tabla1[[#This Row],[REQUEST_TY]]="SR MANTENIMIENTO CORRECTIVO", "EMERGENCIA", "OTROS")</f>
        <v>EMERGENCIA</v>
      </c>
      <c r="AL3131" s="6" t="str">
        <f>+_xlfn.IFS(Tabla1[[#This Row],[Veces obj]]&lt;=1,"0-1",Tabla1[[#This Row],[Veces obj]]&lt;=2,"1-2",Tabla1[[#This Row],[Veces obj]]&lt;=3,"2-3",TRUE,"&gt;3")</f>
        <v>0-1</v>
      </c>
      <c r="AM3131" s="60" t="str">
        <f>+_xlfn.IFS(MONTH(Tabla1[[#This Row],[MES]])&lt;=3,"Q1",MONTH(Tabla1[[#This Row],[MES]])&lt;=6,"Q2",MONTH(Tabla1[[#This Row],[MES]])&lt;=9,"Q3",TRUE,"Q4")</f>
        <v>Q1</v>
      </c>
      <c r="AN3131" s="15" t="str">
        <f>+IFERROR(VLOOKUP(Tabla1[[#This Row],[CUENTA]],CTAS[],2,0),"OTROS")</f>
        <v>OTROS</v>
      </c>
      <c r="AP3131" s="15" t="str">
        <f>+IFERROR(VLOOKUP(Tabla1[[#This Row],[EMPLEADO]],IS[],3,0),"OTROS")</f>
        <v>OTROS</v>
      </c>
      <c r="AQ3131" s="15" t="str">
        <f>+IFERROR(VLOOKUP(Tabla1[[#This Row],[EMPLEADO]],IS[[NÓMINA]:[INGENIERO]],2,0),"OTROS")</f>
        <v>OTROS</v>
      </c>
    </row>
    <row r="3132" spans="1:43" x14ac:dyDescent="0.25">
      <c r="A3132" t="s">
        <v>7477</v>
      </c>
      <c r="B3132">
        <v>1</v>
      </c>
      <c r="C3132" t="s">
        <v>9564</v>
      </c>
      <c r="D3132" t="s">
        <v>38</v>
      </c>
      <c r="E3132" t="s">
        <v>133</v>
      </c>
      <c r="F3132" t="s">
        <v>9565</v>
      </c>
      <c r="G3132" s="17" t="s">
        <v>3053</v>
      </c>
      <c r="H3132" t="s">
        <v>646</v>
      </c>
      <c r="I3132" t="s">
        <v>43</v>
      </c>
      <c r="J3132" t="s">
        <v>8</v>
      </c>
      <c r="K3132" t="s">
        <v>59</v>
      </c>
      <c r="L3132" t="s">
        <v>687</v>
      </c>
      <c r="M3132" t="s">
        <v>649</v>
      </c>
      <c r="N3132">
        <v>0</v>
      </c>
      <c r="O3132" t="s">
        <v>47</v>
      </c>
      <c r="P3132">
        <v>7</v>
      </c>
      <c r="Q3132" t="s">
        <v>194</v>
      </c>
      <c r="R3132" t="s">
        <v>138</v>
      </c>
      <c r="S3132" t="s">
        <v>139</v>
      </c>
      <c r="T3132" t="s">
        <v>51</v>
      </c>
      <c r="U3132" t="s">
        <v>224</v>
      </c>
      <c r="V3132">
        <v>0.8</v>
      </c>
      <c r="W3132" s="1">
        <v>1258.4000000000003</v>
      </c>
      <c r="X3132">
        <v>1</v>
      </c>
      <c r="Y3132">
        <v>1.1299999999999999</v>
      </c>
      <c r="Z3132">
        <v>4</v>
      </c>
      <c r="AA3132">
        <v>0.28249999999999997</v>
      </c>
      <c r="AB3132" s="2">
        <v>0</v>
      </c>
      <c r="AC3132" s="1">
        <v>0</v>
      </c>
      <c r="AD3132" s="7">
        <v>43546</v>
      </c>
      <c r="AE3132" s="7">
        <v>43549</v>
      </c>
      <c r="AF3132">
        <v>1</v>
      </c>
      <c r="AG3132" t="s">
        <v>53</v>
      </c>
      <c r="AH3132" s="2">
        <v>0</v>
      </c>
      <c r="AI3132" s="1">
        <v>0</v>
      </c>
      <c r="AJ3132" s="1">
        <v>0</v>
      </c>
      <c r="AK3132" s="60" t="str">
        <f>+IF(Tabla1[[#This Row],[REQUEST_TY]]="SR MANTENIMIENTO CORRECTIVO", "EMERGENCIA", "OTROS")</f>
        <v>EMERGENCIA</v>
      </c>
      <c r="AL3132" s="6" t="str">
        <f>+_xlfn.IFS(Tabla1[[#This Row],[Veces obj]]&lt;=1,"0-1",Tabla1[[#This Row],[Veces obj]]&lt;=2,"1-2",Tabla1[[#This Row],[Veces obj]]&lt;=3,"2-3",TRUE,"&gt;3")</f>
        <v>0-1</v>
      </c>
      <c r="AM3132" s="60" t="str">
        <f>+_xlfn.IFS(MONTH(Tabla1[[#This Row],[MES]])&lt;=3,"Q1",MONTH(Tabla1[[#This Row],[MES]])&lt;=6,"Q2",MONTH(Tabla1[[#This Row],[MES]])&lt;=9,"Q3",TRUE,"Q4")</f>
        <v>Q1</v>
      </c>
      <c r="AN3132" s="15" t="str">
        <f>+IFERROR(VLOOKUP(Tabla1[[#This Row],[CUENTA]],CTAS[],2,0),"OTROS")</f>
        <v>OTROS</v>
      </c>
      <c r="AP3132" s="15" t="str">
        <f>+IFERROR(VLOOKUP(Tabla1[[#This Row],[EMPLEADO]],IS[],3,0),"OTROS")</f>
        <v>OTROS</v>
      </c>
      <c r="AQ3132" s="15" t="str">
        <f>+IFERROR(VLOOKUP(Tabla1[[#This Row],[EMPLEADO]],IS[[NÓMINA]:[INGENIERO]],2,0),"OTROS")</f>
        <v>OTROS</v>
      </c>
    </row>
    <row r="3133" spans="1:43" x14ac:dyDescent="0.25">
      <c r="A3133" t="s">
        <v>7477</v>
      </c>
      <c r="B3133">
        <v>1</v>
      </c>
      <c r="C3133" t="s">
        <v>9566</v>
      </c>
      <c r="D3133" t="s">
        <v>7143</v>
      </c>
      <c r="E3133" t="s">
        <v>6453</v>
      </c>
      <c r="F3133" t="s">
        <v>9567</v>
      </c>
      <c r="G3133" s="17" t="s">
        <v>9568</v>
      </c>
      <c r="H3133" t="s">
        <v>116</v>
      </c>
      <c r="I3133" t="s">
        <v>43</v>
      </c>
      <c r="J3133" t="s">
        <v>8</v>
      </c>
      <c r="K3133" t="s">
        <v>2028</v>
      </c>
      <c r="L3133" t="s">
        <v>8193</v>
      </c>
      <c r="M3133" t="s">
        <v>119</v>
      </c>
      <c r="N3133">
        <v>0</v>
      </c>
      <c r="O3133" t="s">
        <v>47</v>
      </c>
      <c r="P3133" t="s">
        <v>822</v>
      </c>
      <c r="Q3133" t="s">
        <v>48</v>
      </c>
      <c r="R3133" t="s">
        <v>242</v>
      </c>
      <c r="S3133" t="s">
        <v>64</v>
      </c>
      <c r="T3133" t="s">
        <v>51</v>
      </c>
      <c r="U3133" t="s">
        <v>96</v>
      </c>
      <c r="V3133">
        <v>1</v>
      </c>
      <c r="W3133" s="1">
        <v>1365</v>
      </c>
      <c r="X3133">
        <v>0</v>
      </c>
      <c r="Y3133">
        <v>5</v>
      </c>
      <c r="Z3133">
        <v>5</v>
      </c>
      <c r="AA3133">
        <v>1</v>
      </c>
      <c r="AB3133" s="2">
        <v>0</v>
      </c>
      <c r="AC3133" s="1">
        <v>0</v>
      </c>
      <c r="AD3133" s="7">
        <v>43550</v>
      </c>
      <c r="AE3133" s="7">
        <v>43550</v>
      </c>
      <c r="AF3133">
        <v>0</v>
      </c>
      <c r="AG3133" t="s">
        <v>53</v>
      </c>
      <c r="AH3133" s="2">
        <v>0</v>
      </c>
      <c r="AI3133" s="1">
        <v>0</v>
      </c>
      <c r="AJ3133" s="1">
        <v>0</v>
      </c>
      <c r="AK3133" s="60" t="str">
        <f>+IF(Tabla1[[#This Row],[REQUEST_TY]]="SR MANTENIMIENTO CORRECTIVO", "EMERGENCIA", "OTROS")</f>
        <v>OTROS</v>
      </c>
      <c r="AL3133" s="6" t="str">
        <f>+_xlfn.IFS(Tabla1[[#This Row],[Veces obj]]&lt;=1,"0-1",Tabla1[[#This Row],[Veces obj]]&lt;=2,"1-2",Tabla1[[#This Row],[Veces obj]]&lt;=3,"2-3",TRUE,"&gt;3")</f>
        <v>0-1</v>
      </c>
      <c r="AM3133" s="60" t="str">
        <f>+_xlfn.IFS(MONTH(Tabla1[[#This Row],[MES]])&lt;=3,"Q1",MONTH(Tabla1[[#This Row],[MES]])&lt;=6,"Q2",MONTH(Tabla1[[#This Row],[MES]])&lt;=9,"Q3",TRUE,"Q4")</f>
        <v>Q1</v>
      </c>
      <c r="AN3133" s="15" t="str">
        <f>+IFERROR(VLOOKUP(Tabla1[[#This Row],[CUENTA]],CTAS[],2,0),"OTROS")</f>
        <v>OTROS</v>
      </c>
      <c r="AP3133" s="15" t="str">
        <f>+IFERROR(VLOOKUP(Tabla1[[#This Row],[EMPLEADO]],IS[],3,0),"OTROS")</f>
        <v>CHIHUAHUA</v>
      </c>
      <c r="AQ3133" s="15" t="str">
        <f>+IFERROR(VLOOKUP(Tabla1[[#This Row],[EMPLEADO]],IS[[NÓMINA]:[INGENIERO]],2,0),"OTROS")</f>
        <v>FERNANDO CHAVIRA</v>
      </c>
    </row>
    <row r="3134" spans="1:43" x14ac:dyDescent="0.25">
      <c r="A3134" t="s">
        <v>7477</v>
      </c>
      <c r="B3134">
        <v>1</v>
      </c>
      <c r="C3134" t="s">
        <v>9569</v>
      </c>
      <c r="D3134" t="s">
        <v>38</v>
      </c>
      <c r="E3134" t="s">
        <v>133</v>
      </c>
      <c r="F3134" t="s">
        <v>9570</v>
      </c>
      <c r="G3134" s="17" t="s">
        <v>4085</v>
      </c>
      <c r="H3134" t="s">
        <v>592</v>
      </c>
      <c r="I3134" t="s">
        <v>43</v>
      </c>
      <c r="J3134" t="s">
        <v>8</v>
      </c>
      <c r="K3134" t="s">
        <v>59</v>
      </c>
      <c r="L3134" t="s">
        <v>2364</v>
      </c>
      <c r="M3134" t="s">
        <v>2365</v>
      </c>
      <c r="N3134">
        <v>0</v>
      </c>
      <c r="O3134" t="s">
        <v>47</v>
      </c>
      <c r="P3134">
        <v>2</v>
      </c>
      <c r="Q3134" t="s">
        <v>388</v>
      </c>
      <c r="R3134" t="s">
        <v>138</v>
      </c>
      <c r="S3134" t="s">
        <v>139</v>
      </c>
      <c r="T3134" t="s">
        <v>208</v>
      </c>
      <c r="U3134" t="s">
        <v>872</v>
      </c>
      <c r="V3134">
        <v>0</v>
      </c>
      <c r="W3134" s="1">
        <v>0</v>
      </c>
      <c r="X3134">
        <v>1</v>
      </c>
      <c r="Y3134">
        <v>2.97</v>
      </c>
      <c r="Z3134">
        <v>6</v>
      </c>
      <c r="AA3134">
        <v>0.49500000000000005</v>
      </c>
      <c r="AB3134" s="2">
        <v>0</v>
      </c>
      <c r="AC3134" s="1">
        <v>0</v>
      </c>
      <c r="AD3134" s="7">
        <v>43549</v>
      </c>
      <c r="AE3134" s="7">
        <v>43549</v>
      </c>
      <c r="AF3134">
        <v>0</v>
      </c>
      <c r="AG3134" t="s">
        <v>53</v>
      </c>
      <c r="AH3134" s="2">
        <v>0</v>
      </c>
      <c r="AI3134" s="1">
        <v>0</v>
      </c>
      <c r="AJ3134" s="1">
        <v>0</v>
      </c>
      <c r="AK3134" s="60" t="str">
        <f>+IF(Tabla1[[#This Row],[REQUEST_TY]]="SR MANTENIMIENTO CORRECTIVO", "EMERGENCIA", "OTROS")</f>
        <v>EMERGENCIA</v>
      </c>
      <c r="AL3134" s="6" t="str">
        <f>+_xlfn.IFS(Tabla1[[#This Row],[Veces obj]]&lt;=1,"0-1",Tabla1[[#This Row],[Veces obj]]&lt;=2,"1-2",Tabla1[[#This Row],[Veces obj]]&lt;=3,"2-3",TRUE,"&gt;3")</f>
        <v>0-1</v>
      </c>
      <c r="AM3134" s="60" t="str">
        <f>+_xlfn.IFS(MONTH(Tabla1[[#This Row],[MES]])&lt;=3,"Q1",MONTH(Tabla1[[#This Row],[MES]])&lt;=6,"Q2",MONTH(Tabla1[[#This Row],[MES]])&lt;=9,"Q3",TRUE,"Q4")</f>
        <v>Q1</v>
      </c>
      <c r="AN3134" s="15" t="str">
        <f>+IFERROR(VLOOKUP(Tabla1[[#This Row],[CUENTA]],CTAS[],2,0),"OTROS")</f>
        <v>OTROS</v>
      </c>
      <c r="AP3134" s="15" t="str">
        <f>+IFERROR(VLOOKUP(Tabla1[[#This Row],[EMPLEADO]],IS[],3,0),"OTROS")</f>
        <v>CHIHUAHUA</v>
      </c>
      <c r="AQ3134" s="15" t="str">
        <f>+IFERROR(VLOOKUP(Tabla1[[#This Row],[EMPLEADO]],IS[[NÓMINA]:[INGENIERO]],2,0),"OTROS")</f>
        <v>VICTOR MENDEZ</v>
      </c>
    </row>
    <row r="3135" spans="1:43" x14ac:dyDescent="0.25">
      <c r="A3135" t="s">
        <v>7477</v>
      </c>
      <c r="B3135">
        <v>1</v>
      </c>
      <c r="C3135" t="s">
        <v>9571</v>
      </c>
      <c r="D3135" t="s">
        <v>38</v>
      </c>
      <c r="E3135" t="s">
        <v>2243</v>
      </c>
      <c r="F3135" t="s">
        <v>9572</v>
      </c>
      <c r="G3135" s="17" t="s">
        <v>2245</v>
      </c>
      <c r="H3135" t="s">
        <v>136</v>
      </c>
      <c r="I3135" t="s">
        <v>43</v>
      </c>
      <c r="J3135" t="s">
        <v>8</v>
      </c>
      <c r="K3135" t="s">
        <v>2246</v>
      </c>
      <c r="L3135" t="s">
        <v>2247</v>
      </c>
      <c r="M3135" t="s">
        <v>736</v>
      </c>
      <c r="N3135">
        <v>0</v>
      </c>
      <c r="O3135" t="s">
        <v>47</v>
      </c>
      <c r="P3135">
        <v>7</v>
      </c>
      <c r="Q3135" t="s">
        <v>194</v>
      </c>
      <c r="R3135" t="s">
        <v>440</v>
      </c>
      <c r="S3135" t="s">
        <v>139</v>
      </c>
      <c r="T3135" t="s">
        <v>51</v>
      </c>
      <c r="U3135" t="s">
        <v>224</v>
      </c>
      <c r="V3135">
        <v>0.8</v>
      </c>
      <c r="W3135" s="1">
        <v>1258.4000000000003</v>
      </c>
      <c r="X3135">
        <v>1</v>
      </c>
      <c r="Y3135">
        <v>0.45</v>
      </c>
      <c r="Z3135">
        <v>4</v>
      </c>
      <c r="AA3135">
        <v>0.1125</v>
      </c>
      <c r="AB3135" s="2">
        <v>0</v>
      </c>
      <c r="AC3135" s="1">
        <v>0</v>
      </c>
      <c r="AD3135" s="7">
        <v>43549</v>
      </c>
      <c r="AE3135" s="7">
        <v>43549</v>
      </c>
      <c r="AF3135">
        <v>0</v>
      </c>
      <c r="AG3135" t="s">
        <v>53</v>
      </c>
      <c r="AH3135" s="2">
        <v>0</v>
      </c>
      <c r="AI3135" s="1">
        <v>0</v>
      </c>
      <c r="AJ3135" s="1">
        <v>0</v>
      </c>
      <c r="AK3135" s="60" t="str">
        <f>+IF(Tabla1[[#This Row],[REQUEST_TY]]="SR MANTENIMIENTO CORRECTIVO", "EMERGENCIA", "OTROS")</f>
        <v>EMERGENCIA</v>
      </c>
      <c r="AL3135" s="6" t="str">
        <f>+_xlfn.IFS(Tabla1[[#This Row],[Veces obj]]&lt;=1,"0-1",Tabla1[[#This Row],[Veces obj]]&lt;=2,"1-2",Tabla1[[#This Row],[Veces obj]]&lt;=3,"2-3",TRUE,"&gt;3")</f>
        <v>0-1</v>
      </c>
      <c r="AM3135" s="60" t="str">
        <f>+_xlfn.IFS(MONTH(Tabla1[[#This Row],[MES]])&lt;=3,"Q1",MONTH(Tabla1[[#This Row],[MES]])&lt;=6,"Q2",MONTH(Tabla1[[#This Row],[MES]])&lt;=9,"Q3",TRUE,"Q4")</f>
        <v>Q1</v>
      </c>
      <c r="AN3135" s="15" t="str">
        <f>+IFERROR(VLOOKUP(Tabla1[[#This Row],[CUENTA]],CTAS[],2,0),"OTROS")</f>
        <v>OTROS</v>
      </c>
      <c r="AP3135" s="15" t="str">
        <f>+IFERROR(VLOOKUP(Tabla1[[#This Row],[EMPLEADO]],IS[],3,0),"OTROS")</f>
        <v>OTROS</v>
      </c>
      <c r="AQ3135" s="15" t="str">
        <f>+IFERROR(VLOOKUP(Tabla1[[#This Row],[EMPLEADO]],IS[[NÓMINA]:[INGENIERO]],2,0),"OTROS")</f>
        <v>OTROS</v>
      </c>
    </row>
    <row r="3136" spans="1:43" x14ac:dyDescent="0.25">
      <c r="A3136" t="s">
        <v>7477</v>
      </c>
      <c r="B3136">
        <v>1</v>
      </c>
      <c r="C3136" t="s">
        <v>9573</v>
      </c>
      <c r="D3136" t="s">
        <v>38</v>
      </c>
      <c r="E3136" t="s">
        <v>190</v>
      </c>
      <c r="F3136" t="s">
        <v>9574</v>
      </c>
      <c r="G3136" s="17" t="s">
        <v>192</v>
      </c>
      <c r="H3136" t="s">
        <v>150</v>
      </c>
      <c r="I3136" t="s">
        <v>43</v>
      </c>
      <c r="J3136" t="s">
        <v>8</v>
      </c>
      <c r="K3136" t="s">
        <v>151</v>
      </c>
      <c r="L3136" t="s">
        <v>193</v>
      </c>
      <c r="M3136" t="s">
        <v>73</v>
      </c>
      <c r="N3136">
        <v>0</v>
      </c>
      <c r="O3136" t="s">
        <v>47</v>
      </c>
      <c r="P3136">
        <v>2</v>
      </c>
      <c r="Q3136" t="s">
        <v>388</v>
      </c>
      <c r="R3136" t="s">
        <v>63</v>
      </c>
      <c r="S3136" t="s">
        <v>64</v>
      </c>
      <c r="T3136" t="s">
        <v>51</v>
      </c>
      <c r="U3136" t="s">
        <v>389</v>
      </c>
      <c r="V3136">
        <v>0</v>
      </c>
      <c r="W3136" s="1">
        <v>0</v>
      </c>
      <c r="X3136">
        <v>1</v>
      </c>
      <c r="Y3136">
        <v>0</v>
      </c>
      <c r="Z3136">
        <v>5</v>
      </c>
      <c r="AA3136">
        <v>0</v>
      </c>
      <c r="AB3136" s="2">
        <v>0</v>
      </c>
      <c r="AC3136" s="1">
        <v>0</v>
      </c>
      <c r="AD3136" s="7">
        <v>43550</v>
      </c>
      <c r="AE3136" s="7">
        <v>43550</v>
      </c>
      <c r="AF3136">
        <v>0</v>
      </c>
      <c r="AG3136" t="s">
        <v>53</v>
      </c>
      <c r="AH3136" s="2">
        <v>0</v>
      </c>
      <c r="AI3136" s="1">
        <v>0</v>
      </c>
      <c r="AJ3136" s="1">
        <v>0</v>
      </c>
      <c r="AK3136" s="60" t="str">
        <f>+IF(Tabla1[[#This Row],[REQUEST_TY]]="SR MANTENIMIENTO CORRECTIVO", "EMERGENCIA", "OTROS")</f>
        <v>EMERGENCIA</v>
      </c>
      <c r="AL3136" s="6" t="str">
        <f>+_xlfn.IFS(Tabla1[[#This Row],[Veces obj]]&lt;=1,"0-1",Tabla1[[#This Row],[Veces obj]]&lt;=2,"1-2",Tabla1[[#This Row],[Veces obj]]&lt;=3,"2-3",TRUE,"&gt;3")</f>
        <v>0-1</v>
      </c>
      <c r="AM3136" s="60" t="str">
        <f>+_xlfn.IFS(MONTH(Tabla1[[#This Row],[MES]])&lt;=3,"Q1",MONTH(Tabla1[[#This Row],[MES]])&lt;=6,"Q2",MONTH(Tabla1[[#This Row],[MES]])&lt;=9,"Q3",TRUE,"Q4")</f>
        <v>Q1</v>
      </c>
      <c r="AN3136" s="15" t="str">
        <f>+IFERROR(VLOOKUP(Tabla1[[#This Row],[CUENTA]],CTAS[],2,0),"OTROS")</f>
        <v>HONEYWELL</v>
      </c>
      <c r="AP3136" s="15" t="str">
        <f>+IFERROR(VLOOKUP(Tabla1[[#This Row],[EMPLEADO]],IS[],3,0),"OTROS")</f>
        <v>JUAREZ</v>
      </c>
      <c r="AQ3136" s="15" t="str">
        <f>+IFERROR(VLOOKUP(Tabla1[[#This Row],[EMPLEADO]],IS[[NÓMINA]:[INGENIERO]],2,0),"OTROS")</f>
        <v>CARLOS MONTOYA</v>
      </c>
    </row>
    <row r="3137" spans="1:43" x14ac:dyDescent="0.25">
      <c r="A3137" t="s">
        <v>7477</v>
      </c>
      <c r="B3137">
        <v>1</v>
      </c>
      <c r="C3137" t="s">
        <v>9575</v>
      </c>
      <c r="D3137" t="s">
        <v>38</v>
      </c>
      <c r="E3137" t="s">
        <v>5895</v>
      </c>
      <c r="F3137" t="s">
        <v>9576</v>
      </c>
      <c r="G3137" s="17" t="s">
        <v>9577</v>
      </c>
      <c r="H3137" t="s">
        <v>740</v>
      </c>
      <c r="I3137" t="s">
        <v>43</v>
      </c>
      <c r="J3137" t="s">
        <v>8</v>
      </c>
      <c r="K3137" t="s">
        <v>1273</v>
      </c>
      <c r="L3137" t="s">
        <v>3264</v>
      </c>
      <c r="M3137" t="s">
        <v>736</v>
      </c>
      <c r="N3137">
        <v>0</v>
      </c>
      <c r="O3137" t="s">
        <v>47</v>
      </c>
      <c r="P3137">
        <v>1072</v>
      </c>
      <c r="Q3137" t="s">
        <v>48</v>
      </c>
      <c r="R3137" t="s">
        <v>235</v>
      </c>
      <c r="S3137" t="s">
        <v>50</v>
      </c>
      <c r="T3137" t="s">
        <v>51</v>
      </c>
      <c r="U3137" t="s">
        <v>52</v>
      </c>
      <c r="V3137">
        <v>1.05</v>
      </c>
      <c r="W3137" s="1">
        <v>750.75000000000011</v>
      </c>
      <c r="X3137">
        <v>1</v>
      </c>
      <c r="Y3137">
        <v>0</v>
      </c>
      <c r="Z3137">
        <v>5</v>
      </c>
      <c r="AA3137">
        <v>0</v>
      </c>
      <c r="AB3137" s="2">
        <v>0</v>
      </c>
      <c r="AC3137" s="1">
        <v>0</v>
      </c>
      <c r="AD3137" s="7">
        <v>43551</v>
      </c>
      <c r="AE3137" s="7">
        <v>43551</v>
      </c>
      <c r="AF3137">
        <v>0</v>
      </c>
      <c r="AG3137" t="s">
        <v>53</v>
      </c>
      <c r="AH3137" s="2">
        <v>0</v>
      </c>
      <c r="AI3137" s="1">
        <v>0</v>
      </c>
      <c r="AJ3137" s="1">
        <v>0</v>
      </c>
      <c r="AK3137" s="60" t="str">
        <f>+IF(Tabla1[[#This Row],[REQUEST_TY]]="SR MANTENIMIENTO CORRECTIVO", "EMERGENCIA", "OTROS")</f>
        <v>EMERGENCIA</v>
      </c>
      <c r="AL3137" s="6" t="str">
        <f>+_xlfn.IFS(Tabla1[[#This Row],[Veces obj]]&lt;=1,"0-1",Tabla1[[#This Row],[Veces obj]]&lt;=2,"1-2",Tabla1[[#This Row],[Veces obj]]&lt;=3,"2-3",TRUE,"&gt;3")</f>
        <v>0-1</v>
      </c>
      <c r="AM3137" s="60" t="str">
        <f>+_xlfn.IFS(MONTH(Tabla1[[#This Row],[MES]])&lt;=3,"Q1",MONTH(Tabla1[[#This Row],[MES]])&lt;=6,"Q2",MONTH(Tabla1[[#This Row],[MES]])&lt;=9,"Q3",TRUE,"Q4")</f>
        <v>Q1</v>
      </c>
      <c r="AN3137" s="15" t="str">
        <f>+IFERROR(VLOOKUP(Tabla1[[#This Row],[CUENTA]],CTAS[],2,0),"OTROS")</f>
        <v>OTROS</v>
      </c>
      <c r="AP3137" s="15" t="str">
        <f>+IFERROR(VLOOKUP(Tabla1[[#This Row],[EMPLEADO]],IS[],3,0),"OTROS")</f>
        <v>OTROS</v>
      </c>
      <c r="AQ3137" s="15" t="str">
        <f>+IFERROR(VLOOKUP(Tabla1[[#This Row],[EMPLEADO]],IS[[NÓMINA]:[INGENIERO]],2,0),"OTROS")</f>
        <v>OTROS</v>
      </c>
    </row>
    <row r="3138" spans="1:43" x14ac:dyDescent="0.25">
      <c r="A3138" t="s">
        <v>7477</v>
      </c>
      <c r="B3138">
        <v>1</v>
      </c>
      <c r="C3138" t="s">
        <v>9578</v>
      </c>
      <c r="D3138" t="s">
        <v>38</v>
      </c>
      <c r="E3138" t="s">
        <v>39</v>
      </c>
      <c r="F3138" t="s">
        <v>9579</v>
      </c>
      <c r="G3138" s="17" t="s">
        <v>8304</v>
      </c>
      <c r="H3138" t="s">
        <v>384</v>
      </c>
      <c r="I3138" t="s">
        <v>43</v>
      </c>
      <c r="J3138" t="s">
        <v>8</v>
      </c>
      <c r="K3138" t="s">
        <v>8305</v>
      </c>
      <c r="L3138" t="s">
        <v>8306</v>
      </c>
      <c r="M3138" t="s">
        <v>3336</v>
      </c>
      <c r="N3138">
        <v>0</v>
      </c>
      <c r="O3138" t="s">
        <v>47</v>
      </c>
      <c r="P3138">
        <v>16</v>
      </c>
      <c r="Q3138" t="s">
        <v>62</v>
      </c>
      <c r="R3138" t="s">
        <v>49</v>
      </c>
      <c r="S3138" t="s">
        <v>50</v>
      </c>
      <c r="T3138" t="s">
        <v>51</v>
      </c>
      <c r="U3138" t="s">
        <v>154</v>
      </c>
      <c r="V3138">
        <v>0.6</v>
      </c>
      <c r="W3138" s="1">
        <v>429.00000000000006</v>
      </c>
      <c r="X3138">
        <v>1</v>
      </c>
      <c r="Y3138">
        <v>1.53</v>
      </c>
      <c r="Z3138">
        <v>5</v>
      </c>
      <c r="AA3138">
        <v>0.30599999999999999</v>
      </c>
      <c r="AB3138" s="2">
        <v>0</v>
      </c>
      <c r="AC3138" s="1">
        <v>0</v>
      </c>
      <c r="AD3138" s="7">
        <v>43551</v>
      </c>
      <c r="AE3138" s="7">
        <v>43551</v>
      </c>
      <c r="AF3138">
        <v>0</v>
      </c>
      <c r="AG3138" t="s">
        <v>53</v>
      </c>
      <c r="AH3138" s="2">
        <v>0</v>
      </c>
      <c r="AI3138" s="1">
        <v>0</v>
      </c>
      <c r="AJ3138" s="1">
        <v>0</v>
      </c>
      <c r="AK3138" s="60" t="str">
        <f>+IF(Tabla1[[#This Row],[REQUEST_TY]]="SR MANTENIMIENTO CORRECTIVO", "EMERGENCIA", "OTROS")</f>
        <v>EMERGENCIA</v>
      </c>
      <c r="AL3138" s="6" t="str">
        <f>+_xlfn.IFS(Tabla1[[#This Row],[Veces obj]]&lt;=1,"0-1",Tabla1[[#This Row],[Veces obj]]&lt;=2,"1-2",Tabla1[[#This Row],[Veces obj]]&lt;=3,"2-3",TRUE,"&gt;3")</f>
        <v>0-1</v>
      </c>
      <c r="AM3138" s="60" t="str">
        <f>+_xlfn.IFS(MONTH(Tabla1[[#This Row],[MES]])&lt;=3,"Q1",MONTH(Tabla1[[#This Row],[MES]])&lt;=6,"Q2",MONTH(Tabla1[[#This Row],[MES]])&lt;=9,"Q3",TRUE,"Q4")</f>
        <v>Q1</v>
      </c>
      <c r="AN3138" s="15" t="str">
        <f>+IFERROR(VLOOKUP(Tabla1[[#This Row],[CUENTA]],CTAS[],2,0),"OTROS")</f>
        <v>OTROS</v>
      </c>
      <c r="AP3138" s="15" t="str">
        <f>+IFERROR(VLOOKUP(Tabla1[[#This Row],[EMPLEADO]],IS[],3,0),"OTROS")</f>
        <v>OTROS</v>
      </c>
      <c r="AQ3138" s="15" t="str">
        <f>+IFERROR(VLOOKUP(Tabla1[[#This Row],[EMPLEADO]],IS[[NÓMINA]:[INGENIERO]],2,0),"OTROS")</f>
        <v>OTROS</v>
      </c>
    </row>
    <row r="3139" spans="1:43" x14ac:dyDescent="0.25">
      <c r="A3139" t="s">
        <v>7477</v>
      </c>
      <c r="B3139">
        <v>1</v>
      </c>
      <c r="C3139" t="s">
        <v>9580</v>
      </c>
      <c r="D3139" t="s">
        <v>38</v>
      </c>
      <c r="E3139" t="s">
        <v>76</v>
      </c>
      <c r="F3139" t="s">
        <v>9581</v>
      </c>
      <c r="G3139" s="17" t="s">
        <v>717</v>
      </c>
      <c r="H3139" t="s">
        <v>471</v>
      </c>
      <c r="I3139" t="s">
        <v>43</v>
      </c>
      <c r="J3139" t="s">
        <v>8</v>
      </c>
      <c r="K3139" t="s">
        <v>102</v>
      </c>
      <c r="L3139" t="s">
        <v>718</v>
      </c>
      <c r="M3139" t="s">
        <v>46</v>
      </c>
      <c r="N3139">
        <v>0</v>
      </c>
      <c r="O3139" t="s">
        <v>47</v>
      </c>
      <c r="P3139">
        <v>37</v>
      </c>
      <c r="Q3139" t="s">
        <v>82</v>
      </c>
      <c r="R3139" t="s">
        <v>63</v>
      </c>
      <c r="S3139" t="s">
        <v>64</v>
      </c>
      <c r="T3139" t="s">
        <v>51</v>
      </c>
      <c r="U3139" t="s">
        <v>83</v>
      </c>
      <c r="V3139">
        <v>1.05</v>
      </c>
      <c r="W3139" s="1">
        <v>1433.25</v>
      </c>
      <c r="X3139">
        <v>1</v>
      </c>
      <c r="Y3139">
        <v>0</v>
      </c>
      <c r="Z3139">
        <v>5</v>
      </c>
      <c r="AA3139">
        <v>0</v>
      </c>
      <c r="AB3139" s="2">
        <v>0</v>
      </c>
      <c r="AC3139" s="1">
        <v>0</v>
      </c>
      <c r="AD3139" s="7">
        <v>43549</v>
      </c>
      <c r="AE3139" s="7">
        <v>43549</v>
      </c>
      <c r="AF3139">
        <v>0</v>
      </c>
      <c r="AG3139" t="s">
        <v>53</v>
      </c>
      <c r="AH3139" s="2">
        <v>0</v>
      </c>
      <c r="AI3139" s="1">
        <v>0</v>
      </c>
      <c r="AJ3139" s="1">
        <v>0</v>
      </c>
      <c r="AK3139" s="60" t="str">
        <f>+IF(Tabla1[[#This Row],[REQUEST_TY]]="SR MANTENIMIENTO CORRECTIVO", "EMERGENCIA", "OTROS")</f>
        <v>EMERGENCIA</v>
      </c>
      <c r="AL3139" s="6" t="str">
        <f>+_xlfn.IFS(Tabla1[[#This Row],[Veces obj]]&lt;=1,"0-1",Tabla1[[#This Row],[Veces obj]]&lt;=2,"1-2",Tabla1[[#This Row],[Veces obj]]&lt;=3,"2-3",TRUE,"&gt;3")</f>
        <v>0-1</v>
      </c>
      <c r="AM3139" s="60" t="str">
        <f>+_xlfn.IFS(MONTH(Tabla1[[#This Row],[MES]])&lt;=3,"Q1",MONTH(Tabla1[[#This Row],[MES]])&lt;=6,"Q2",MONTH(Tabla1[[#This Row],[MES]])&lt;=9,"Q3",TRUE,"Q4")</f>
        <v>Q1</v>
      </c>
      <c r="AN3139" s="15" t="str">
        <f>+IFERROR(VLOOKUP(Tabla1[[#This Row],[CUENTA]],CTAS[],2,0),"OTROS")</f>
        <v>OTROS</v>
      </c>
      <c r="AP3139" s="15" t="str">
        <f>+IFERROR(VLOOKUP(Tabla1[[#This Row],[EMPLEADO]],IS[],3,0),"OTROS")</f>
        <v>OTROS</v>
      </c>
      <c r="AQ3139" s="15" t="str">
        <f>+IFERROR(VLOOKUP(Tabla1[[#This Row],[EMPLEADO]],IS[[NÓMINA]:[INGENIERO]],2,0),"OTROS")</f>
        <v>OTROS</v>
      </c>
    </row>
    <row r="3140" spans="1:43" x14ac:dyDescent="0.25">
      <c r="A3140" t="s">
        <v>7477</v>
      </c>
      <c r="B3140">
        <v>1</v>
      </c>
      <c r="C3140" t="s">
        <v>9582</v>
      </c>
      <c r="D3140" t="s">
        <v>38</v>
      </c>
      <c r="E3140" t="s">
        <v>98</v>
      </c>
      <c r="F3140" t="s">
        <v>9583</v>
      </c>
      <c r="G3140" s="17" t="s">
        <v>1586</v>
      </c>
      <c r="H3140" t="s">
        <v>471</v>
      </c>
      <c r="I3140" t="s">
        <v>43</v>
      </c>
      <c r="J3140" t="s">
        <v>8</v>
      </c>
      <c r="K3140" t="s">
        <v>102</v>
      </c>
      <c r="L3140" t="s">
        <v>718</v>
      </c>
      <c r="M3140" t="s">
        <v>46</v>
      </c>
      <c r="N3140">
        <v>0</v>
      </c>
      <c r="O3140" t="s">
        <v>47</v>
      </c>
      <c r="P3140">
        <v>18</v>
      </c>
      <c r="Q3140" t="s">
        <v>62</v>
      </c>
      <c r="R3140" t="s">
        <v>63</v>
      </c>
      <c r="S3140" t="s">
        <v>64</v>
      </c>
      <c r="T3140" t="s">
        <v>51</v>
      </c>
      <c r="U3140" t="s">
        <v>65</v>
      </c>
      <c r="V3140">
        <v>0.8</v>
      </c>
      <c r="W3140" s="1">
        <v>1092</v>
      </c>
      <c r="X3140">
        <v>1</v>
      </c>
      <c r="Y3140">
        <v>0.9</v>
      </c>
      <c r="Z3140">
        <v>5</v>
      </c>
      <c r="AA3140">
        <v>0.18</v>
      </c>
      <c r="AB3140" s="2">
        <v>0</v>
      </c>
      <c r="AC3140" s="1">
        <v>0</v>
      </c>
      <c r="AD3140" s="7">
        <v>43549</v>
      </c>
      <c r="AE3140" s="7">
        <v>43549</v>
      </c>
      <c r="AF3140">
        <v>0</v>
      </c>
      <c r="AG3140" t="s">
        <v>53</v>
      </c>
      <c r="AH3140" s="2">
        <v>0</v>
      </c>
      <c r="AI3140" s="1">
        <v>0</v>
      </c>
      <c r="AJ3140" s="1">
        <v>0</v>
      </c>
      <c r="AK3140" s="60" t="str">
        <f>+IF(Tabla1[[#This Row],[REQUEST_TY]]="SR MANTENIMIENTO CORRECTIVO", "EMERGENCIA", "OTROS")</f>
        <v>EMERGENCIA</v>
      </c>
      <c r="AL3140" s="6" t="str">
        <f>+_xlfn.IFS(Tabla1[[#This Row],[Veces obj]]&lt;=1,"0-1",Tabla1[[#This Row],[Veces obj]]&lt;=2,"1-2",Tabla1[[#This Row],[Veces obj]]&lt;=3,"2-3",TRUE,"&gt;3")</f>
        <v>0-1</v>
      </c>
      <c r="AM3140" s="60" t="str">
        <f>+_xlfn.IFS(MONTH(Tabla1[[#This Row],[MES]])&lt;=3,"Q1",MONTH(Tabla1[[#This Row],[MES]])&lt;=6,"Q2",MONTH(Tabla1[[#This Row],[MES]])&lt;=9,"Q3",TRUE,"Q4")</f>
        <v>Q1</v>
      </c>
      <c r="AN3140" s="15" t="str">
        <f>+IFERROR(VLOOKUP(Tabla1[[#This Row],[CUENTA]],CTAS[],2,0),"OTROS")</f>
        <v>OTROS</v>
      </c>
      <c r="AP3140" s="15" t="str">
        <f>+IFERROR(VLOOKUP(Tabla1[[#This Row],[EMPLEADO]],IS[],3,0),"OTROS")</f>
        <v>OTROS</v>
      </c>
      <c r="AQ3140" s="15" t="str">
        <f>+IFERROR(VLOOKUP(Tabla1[[#This Row],[EMPLEADO]],IS[[NÓMINA]:[INGENIERO]],2,0),"OTROS")</f>
        <v>OTROS</v>
      </c>
    </row>
    <row r="3141" spans="1:43" x14ac:dyDescent="0.25">
      <c r="A3141" t="s">
        <v>7477</v>
      </c>
      <c r="B3141">
        <v>1</v>
      </c>
      <c r="C3141" t="s">
        <v>9584</v>
      </c>
      <c r="D3141" t="s">
        <v>38</v>
      </c>
      <c r="E3141" t="s">
        <v>133</v>
      </c>
      <c r="F3141" t="s">
        <v>9585</v>
      </c>
      <c r="G3141" s="17" t="s">
        <v>4436</v>
      </c>
      <c r="H3141" t="s">
        <v>915</v>
      </c>
      <c r="I3141" t="s">
        <v>43</v>
      </c>
      <c r="J3141" t="s">
        <v>8</v>
      </c>
      <c r="K3141" t="s">
        <v>59</v>
      </c>
      <c r="L3141" t="s">
        <v>946</v>
      </c>
      <c r="M3141" t="s">
        <v>316</v>
      </c>
      <c r="N3141">
        <v>0</v>
      </c>
      <c r="O3141" t="s">
        <v>47</v>
      </c>
      <c r="P3141">
        <v>26</v>
      </c>
      <c r="Q3141" t="s">
        <v>62</v>
      </c>
      <c r="R3141" t="s">
        <v>138</v>
      </c>
      <c r="S3141" t="s">
        <v>139</v>
      </c>
      <c r="T3141" t="s">
        <v>51</v>
      </c>
      <c r="U3141" t="s">
        <v>262</v>
      </c>
      <c r="V3141">
        <v>1.05</v>
      </c>
      <c r="W3141" s="1">
        <v>1651.6500000000003</v>
      </c>
      <c r="X3141">
        <v>1</v>
      </c>
      <c r="Y3141">
        <v>2</v>
      </c>
      <c r="Z3141">
        <v>4</v>
      </c>
      <c r="AA3141">
        <v>0.5</v>
      </c>
      <c r="AB3141" s="2">
        <v>0</v>
      </c>
      <c r="AC3141" s="1">
        <v>0</v>
      </c>
      <c r="AD3141" s="7">
        <v>43550</v>
      </c>
      <c r="AE3141" s="7">
        <v>43550</v>
      </c>
      <c r="AF3141">
        <v>0</v>
      </c>
      <c r="AG3141" t="s">
        <v>53</v>
      </c>
      <c r="AH3141" s="2">
        <v>0</v>
      </c>
      <c r="AI3141" s="1">
        <v>0</v>
      </c>
      <c r="AJ3141" s="1">
        <v>0</v>
      </c>
      <c r="AK3141" s="60" t="str">
        <f>+IF(Tabla1[[#This Row],[REQUEST_TY]]="SR MANTENIMIENTO CORRECTIVO", "EMERGENCIA", "OTROS")</f>
        <v>EMERGENCIA</v>
      </c>
      <c r="AL3141" s="6" t="str">
        <f>+_xlfn.IFS(Tabla1[[#This Row],[Veces obj]]&lt;=1,"0-1",Tabla1[[#This Row],[Veces obj]]&lt;=2,"1-2",Tabla1[[#This Row],[Veces obj]]&lt;=3,"2-3",TRUE,"&gt;3")</f>
        <v>0-1</v>
      </c>
      <c r="AM3141" s="60" t="str">
        <f>+_xlfn.IFS(MONTH(Tabla1[[#This Row],[MES]])&lt;=3,"Q1",MONTH(Tabla1[[#This Row],[MES]])&lt;=6,"Q2",MONTH(Tabla1[[#This Row],[MES]])&lt;=9,"Q3",TRUE,"Q4")</f>
        <v>Q1</v>
      </c>
      <c r="AN3141" s="15" t="str">
        <f>+IFERROR(VLOOKUP(Tabla1[[#This Row],[CUENTA]],CTAS[],2,0),"OTROS")</f>
        <v>OTROS</v>
      </c>
      <c r="AP3141" s="15" t="str">
        <f>+IFERROR(VLOOKUP(Tabla1[[#This Row],[EMPLEADO]],IS[],3,0),"OTROS")</f>
        <v>OTROS</v>
      </c>
      <c r="AQ3141" s="15" t="str">
        <f>+IFERROR(VLOOKUP(Tabla1[[#This Row],[EMPLEADO]],IS[[NÓMINA]:[INGENIERO]],2,0),"OTROS")</f>
        <v>OTROS</v>
      </c>
    </row>
    <row r="3142" spans="1:43" x14ac:dyDescent="0.25">
      <c r="A3142" t="s">
        <v>7477</v>
      </c>
      <c r="B3142">
        <v>1</v>
      </c>
      <c r="C3142" t="s">
        <v>9586</v>
      </c>
      <c r="D3142" t="s">
        <v>38</v>
      </c>
      <c r="E3142" t="s">
        <v>133</v>
      </c>
      <c r="F3142" t="s">
        <v>9587</v>
      </c>
      <c r="G3142" s="17" t="s">
        <v>4252</v>
      </c>
      <c r="H3142" t="s">
        <v>106</v>
      </c>
      <c r="I3142" t="s">
        <v>43</v>
      </c>
      <c r="J3142" t="s">
        <v>8</v>
      </c>
      <c r="K3142" t="s">
        <v>59</v>
      </c>
      <c r="L3142" t="s">
        <v>309</v>
      </c>
      <c r="M3142" t="s">
        <v>310</v>
      </c>
      <c r="N3142">
        <v>0</v>
      </c>
      <c r="O3142" t="s">
        <v>47</v>
      </c>
      <c r="P3142">
        <v>4</v>
      </c>
      <c r="Q3142" t="s">
        <v>207</v>
      </c>
      <c r="R3142" t="s">
        <v>138</v>
      </c>
      <c r="S3142" t="s">
        <v>139</v>
      </c>
      <c r="T3142" t="s">
        <v>51</v>
      </c>
      <c r="U3142" t="s">
        <v>879</v>
      </c>
      <c r="V3142">
        <v>0.6</v>
      </c>
      <c r="W3142" s="1">
        <v>943.80000000000007</v>
      </c>
      <c r="X3142">
        <v>1</v>
      </c>
      <c r="Y3142">
        <v>0</v>
      </c>
      <c r="Z3142">
        <v>4</v>
      </c>
      <c r="AA3142">
        <v>0</v>
      </c>
      <c r="AB3142" s="2">
        <v>0</v>
      </c>
      <c r="AC3142" s="1">
        <v>0</v>
      </c>
      <c r="AD3142" s="7">
        <v>43549</v>
      </c>
      <c r="AE3142" s="7">
        <v>43549</v>
      </c>
      <c r="AF3142">
        <v>0</v>
      </c>
      <c r="AG3142" t="s">
        <v>53</v>
      </c>
      <c r="AH3142" s="2">
        <v>0</v>
      </c>
      <c r="AI3142" s="1">
        <v>0</v>
      </c>
      <c r="AJ3142" s="1">
        <v>0</v>
      </c>
      <c r="AK3142" s="60" t="str">
        <f>+IF(Tabla1[[#This Row],[REQUEST_TY]]="SR MANTENIMIENTO CORRECTIVO", "EMERGENCIA", "OTROS")</f>
        <v>EMERGENCIA</v>
      </c>
      <c r="AL3142" s="6" t="str">
        <f>+_xlfn.IFS(Tabla1[[#This Row],[Veces obj]]&lt;=1,"0-1",Tabla1[[#This Row],[Veces obj]]&lt;=2,"1-2",Tabla1[[#This Row],[Veces obj]]&lt;=3,"2-3",TRUE,"&gt;3")</f>
        <v>0-1</v>
      </c>
      <c r="AM3142" s="60" t="str">
        <f>+_xlfn.IFS(MONTH(Tabla1[[#This Row],[MES]])&lt;=3,"Q1",MONTH(Tabla1[[#This Row],[MES]])&lt;=6,"Q2",MONTH(Tabla1[[#This Row],[MES]])&lt;=9,"Q3",TRUE,"Q4")</f>
        <v>Q1</v>
      </c>
      <c r="AN3142" s="15" t="str">
        <f>+IFERROR(VLOOKUP(Tabla1[[#This Row],[CUENTA]],CTAS[],2,0),"OTROS")</f>
        <v>OTROS</v>
      </c>
      <c r="AP3142" s="15" t="str">
        <f>+IFERROR(VLOOKUP(Tabla1[[#This Row],[EMPLEADO]],IS[],3,0),"OTROS")</f>
        <v>OTROS</v>
      </c>
      <c r="AQ3142" s="15" t="str">
        <f>+IFERROR(VLOOKUP(Tabla1[[#This Row],[EMPLEADO]],IS[[NÓMINA]:[INGENIERO]],2,0),"OTROS")</f>
        <v>OTROS</v>
      </c>
    </row>
    <row r="3143" spans="1:43" x14ac:dyDescent="0.25">
      <c r="A3143" t="s">
        <v>7477</v>
      </c>
      <c r="B3143">
        <v>1</v>
      </c>
      <c r="C3143" t="s">
        <v>9588</v>
      </c>
      <c r="D3143" t="s">
        <v>38</v>
      </c>
      <c r="E3143" t="s">
        <v>133</v>
      </c>
      <c r="F3143" t="s">
        <v>9589</v>
      </c>
      <c r="G3143" s="17" t="s">
        <v>307</v>
      </c>
      <c r="H3143" t="s">
        <v>106</v>
      </c>
      <c r="I3143" t="s">
        <v>43</v>
      </c>
      <c r="J3143" t="s">
        <v>8</v>
      </c>
      <c r="K3143" t="s">
        <v>59</v>
      </c>
      <c r="L3143" t="s">
        <v>309</v>
      </c>
      <c r="M3143" t="s">
        <v>310</v>
      </c>
      <c r="N3143">
        <v>0</v>
      </c>
      <c r="O3143" t="s">
        <v>47</v>
      </c>
      <c r="P3143">
        <v>4</v>
      </c>
      <c r="Q3143" t="s">
        <v>207</v>
      </c>
      <c r="R3143" t="s">
        <v>138</v>
      </c>
      <c r="S3143" t="s">
        <v>139</v>
      </c>
      <c r="T3143" t="s">
        <v>51</v>
      </c>
      <c r="U3143" t="s">
        <v>879</v>
      </c>
      <c r="V3143">
        <v>0.6</v>
      </c>
      <c r="W3143" s="1">
        <v>943.80000000000007</v>
      </c>
      <c r="X3143">
        <v>1</v>
      </c>
      <c r="Y3143">
        <v>1.1499999999999999</v>
      </c>
      <c r="Z3143">
        <v>4</v>
      </c>
      <c r="AA3143">
        <v>0.28749999999999998</v>
      </c>
      <c r="AB3143" s="2">
        <v>0</v>
      </c>
      <c r="AC3143" s="1">
        <v>0</v>
      </c>
      <c r="AD3143" s="7">
        <v>43549</v>
      </c>
      <c r="AE3143" s="7">
        <v>43549</v>
      </c>
      <c r="AF3143">
        <v>0</v>
      </c>
      <c r="AG3143" t="s">
        <v>53</v>
      </c>
      <c r="AH3143" s="2">
        <v>0</v>
      </c>
      <c r="AI3143" s="1">
        <v>0</v>
      </c>
      <c r="AJ3143" s="1">
        <v>0</v>
      </c>
      <c r="AK3143" s="60" t="str">
        <f>+IF(Tabla1[[#This Row],[REQUEST_TY]]="SR MANTENIMIENTO CORRECTIVO", "EMERGENCIA", "OTROS")</f>
        <v>EMERGENCIA</v>
      </c>
      <c r="AL3143" s="6" t="str">
        <f>+_xlfn.IFS(Tabla1[[#This Row],[Veces obj]]&lt;=1,"0-1",Tabla1[[#This Row],[Veces obj]]&lt;=2,"1-2",Tabla1[[#This Row],[Veces obj]]&lt;=3,"2-3",TRUE,"&gt;3")</f>
        <v>0-1</v>
      </c>
      <c r="AM3143" s="60" t="str">
        <f>+_xlfn.IFS(MONTH(Tabla1[[#This Row],[MES]])&lt;=3,"Q1",MONTH(Tabla1[[#This Row],[MES]])&lt;=6,"Q2",MONTH(Tabla1[[#This Row],[MES]])&lt;=9,"Q3",TRUE,"Q4")</f>
        <v>Q1</v>
      </c>
      <c r="AN3143" s="15" t="str">
        <f>+IFERROR(VLOOKUP(Tabla1[[#This Row],[CUENTA]],CTAS[],2,0),"OTROS")</f>
        <v>OTROS</v>
      </c>
      <c r="AP3143" s="15" t="str">
        <f>+IFERROR(VLOOKUP(Tabla1[[#This Row],[EMPLEADO]],IS[],3,0),"OTROS")</f>
        <v>OTROS</v>
      </c>
      <c r="AQ3143" s="15" t="str">
        <f>+IFERROR(VLOOKUP(Tabla1[[#This Row],[EMPLEADO]],IS[[NÓMINA]:[INGENIERO]],2,0),"OTROS")</f>
        <v>OTROS</v>
      </c>
    </row>
    <row r="3144" spans="1:43" x14ac:dyDescent="0.25">
      <c r="A3144" t="s">
        <v>7477</v>
      </c>
      <c r="B3144">
        <v>1</v>
      </c>
      <c r="C3144" t="s">
        <v>9590</v>
      </c>
      <c r="D3144" t="s">
        <v>38</v>
      </c>
      <c r="E3144" t="s">
        <v>725</v>
      </c>
      <c r="F3144" t="s">
        <v>9591</v>
      </c>
      <c r="G3144" s="17" t="s">
        <v>9592</v>
      </c>
      <c r="H3144" t="s">
        <v>58</v>
      </c>
      <c r="I3144" t="s">
        <v>43</v>
      </c>
      <c r="J3144" t="s">
        <v>8</v>
      </c>
      <c r="K3144" t="s">
        <v>59</v>
      </c>
      <c r="L3144" t="s">
        <v>1598</v>
      </c>
      <c r="M3144" t="s">
        <v>222</v>
      </c>
      <c r="N3144">
        <v>0</v>
      </c>
      <c r="O3144" t="s">
        <v>47</v>
      </c>
      <c r="P3144">
        <v>111</v>
      </c>
      <c r="Q3144" t="s">
        <v>48</v>
      </c>
      <c r="R3144" t="s">
        <v>223</v>
      </c>
      <c r="S3144" t="s">
        <v>139</v>
      </c>
      <c r="T3144" t="s">
        <v>51</v>
      </c>
      <c r="U3144" t="s">
        <v>353</v>
      </c>
      <c r="V3144">
        <v>1.1499999999999999</v>
      </c>
      <c r="W3144" s="1">
        <v>1808.95</v>
      </c>
      <c r="X3144">
        <v>1</v>
      </c>
      <c r="Y3144">
        <v>0</v>
      </c>
      <c r="Z3144">
        <v>4</v>
      </c>
      <c r="AA3144">
        <v>0</v>
      </c>
      <c r="AB3144" s="2">
        <v>0</v>
      </c>
      <c r="AC3144" s="1">
        <v>0</v>
      </c>
      <c r="AD3144" s="7">
        <v>43549</v>
      </c>
      <c r="AE3144" s="7">
        <v>43549</v>
      </c>
      <c r="AF3144">
        <v>0</v>
      </c>
      <c r="AG3144" t="s">
        <v>53</v>
      </c>
      <c r="AH3144" s="2">
        <v>0</v>
      </c>
      <c r="AI3144" s="1">
        <v>0</v>
      </c>
      <c r="AJ3144" s="1">
        <v>0</v>
      </c>
      <c r="AK3144" s="60" t="str">
        <f>+IF(Tabla1[[#This Row],[REQUEST_TY]]="SR MANTENIMIENTO CORRECTIVO", "EMERGENCIA", "OTROS")</f>
        <v>EMERGENCIA</v>
      </c>
      <c r="AL3144" s="6" t="str">
        <f>+_xlfn.IFS(Tabla1[[#This Row],[Veces obj]]&lt;=1,"0-1",Tabla1[[#This Row],[Veces obj]]&lt;=2,"1-2",Tabla1[[#This Row],[Veces obj]]&lt;=3,"2-3",TRUE,"&gt;3")</f>
        <v>0-1</v>
      </c>
      <c r="AM3144" s="60" t="str">
        <f>+_xlfn.IFS(MONTH(Tabla1[[#This Row],[MES]])&lt;=3,"Q1",MONTH(Tabla1[[#This Row],[MES]])&lt;=6,"Q2",MONTH(Tabla1[[#This Row],[MES]])&lt;=9,"Q3",TRUE,"Q4")</f>
        <v>Q1</v>
      </c>
      <c r="AN3144" s="15" t="str">
        <f>+IFERROR(VLOOKUP(Tabla1[[#This Row],[CUENTA]],CTAS[],2,0),"OTROS")</f>
        <v>OTROS</v>
      </c>
      <c r="AP3144" s="15" t="str">
        <f>+IFERROR(VLOOKUP(Tabla1[[#This Row],[EMPLEADO]],IS[],3,0),"OTROS")</f>
        <v>OTROS</v>
      </c>
      <c r="AQ3144" s="15" t="str">
        <f>+IFERROR(VLOOKUP(Tabla1[[#This Row],[EMPLEADO]],IS[[NÓMINA]:[INGENIERO]],2,0),"OTROS")</f>
        <v>OTROS</v>
      </c>
    </row>
    <row r="3145" spans="1:43" x14ac:dyDescent="0.25">
      <c r="A3145" t="s">
        <v>7477</v>
      </c>
      <c r="B3145">
        <v>1</v>
      </c>
      <c r="C3145" t="s">
        <v>9593</v>
      </c>
      <c r="D3145" t="s">
        <v>38</v>
      </c>
      <c r="E3145" t="s">
        <v>217</v>
      </c>
      <c r="F3145" t="s">
        <v>9594</v>
      </c>
      <c r="G3145" s="17" t="s">
        <v>2615</v>
      </c>
      <c r="H3145" t="s">
        <v>58</v>
      </c>
      <c r="I3145" t="s">
        <v>43</v>
      </c>
      <c r="J3145" t="s">
        <v>8</v>
      </c>
      <c r="K3145" t="s">
        <v>59</v>
      </c>
      <c r="L3145" t="s">
        <v>60</v>
      </c>
      <c r="M3145" t="s">
        <v>61</v>
      </c>
      <c r="N3145">
        <v>0</v>
      </c>
      <c r="O3145" t="s">
        <v>47</v>
      </c>
      <c r="P3145">
        <v>81</v>
      </c>
      <c r="Q3145" t="s">
        <v>48</v>
      </c>
      <c r="R3145" t="s">
        <v>223</v>
      </c>
      <c r="S3145" t="s">
        <v>139</v>
      </c>
      <c r="T3145" t="s">
        <v>51</v>
      </c>
      <c r="U3145" t="s">
        <v>353</v>
      </c>
      <c r="V3145">
        <v>1.1499999999999999</v>
      </c>
      <c r="W3145" s="1">
        <v>1808.95</v>
      </c>
      <c r="X3145">
        <v>1</v>
      </c>
      <c r="Y3145">
        <v>2</v>
      </c>
      <c r="Z3145">
        <v>4</v>
      </c>
      <c r="AA3145">
        <v>0.5</v>
      </c>
      <c r="AB3145" s="2">
        <v>0</v>
      </c>
      <c r="AC3145" s="1">
        <v>0</v>
      </c>
      <c r="AD3145" s="7">
        <v>43549</v>
      </c>
      <c r="AE3145" s="7">
        <v>43549</v>
      </c>
      <c r="AF3145">
        <v>0</v>
      </c>
      <c r="AG3145" t="s">
        <v>53</v>
      </c>
      <c r="AH3145" s="2">
        <v>0</v>
      </c>
      <c r="AI3145" s="1">
        <v>0</v>
      </c>
      <c r="AJ3145" s="1">
        <v>0</v>
      </c>
      <c r="AK3145" s="60" t="str">
        <f>+IF(Tabla1[[#This Row],[REQUEST_TY]]="SR MANTENIMIENTO CORRECTIVO", "EMERGENCIA", "OTROS")</f>
        <v>EMERGENCIA</v>
      </c>
      <c r="AL3145" s="6" t="str">
        <f>+_xlfn.IFS(Tabla1[[#This Row],[Veces obj]]&lt;=1,"0-1",Tabla1[[#This Row],[Veces obj]]&lt;=2,"1-2",Tabla1[[#This Row],[Veces obj]]&lt;=3,"2-3",TRUE,"&gt;3")</f>
        <v>0-1</v>
      </c>
      <c r="AM3145" s="60" t="str">
        <f>+_xlfn.IFS(MONTH(Tabla1[[#This Row],[MES]])&lt;=3,"Q1",MONTH(Tabla1[[#This Row],[MES]])&lt;=6,"Q2",MONTH(Tabla1[[#This Row],[MES]])&lt;=9,"Q3",TRUE,"Q4")</f>
        <v>Q1</v>
      </c>
      <c r="AN3145" s="15" t="str">
        <f>+IFERROR(VLOOKUP(Tabla1[[#This Row],[CUENTA]],CTAS[],2,0),"OTROS")</f>
        <v>OTROS</v>
      </c>
      <c r="AP3145" s="15" t="str">
        <f>+IFERROR(VLOOKUP(Tabla1[[#This Row],[EMPLEADO]],IS[],3,0),"OTROS")</f>
        <v>OTROS</v>
      </c>
      <c r="AQ3145" s="15" t="str">
        <f>+IFERROR(VLOOKUP(Tabla1[[#This Row],[EMPLEADO]],IS[[NÓMINA]:[INGENIERO]],2,0),"OTROS")</f>
        <v>OTROS</v>
      </c>
    </row>
    <row r="3146" spans="1:43" x14ac:dyDescent="0.25">
      <c r="A3146" t="s">
        <v>7477</v>
      </c>
      <c r="B3146">
        <v>1</v>
      </c>
      <c r="C3146" t="s">
        <v>9595</v>
      </c>
      <c r="D3146" t="s">
        <v>38</v>
      </c>
      <c r="E3146" t="s">
        <v>5920</v>
      </c>
      <c r="F3146" t="s">
        <v>9596</v>
      </c>
      <c r="G3146" s="17" t="s">
        <v>9597</v>
      </c>
      <c r="H3146" t="s">
        <v>8227</v>
      </c>
      <c r="I3146" t="s">
        <v>43</v>
      </c>
      <c r="J3146" t="s">
        <v>8</v>
      </c>
      <c r="K3146" t="s">
        <v>528</v>
      </c>
      <c r="L3146" t="s">
        <v>8228</v>
      </c>
      <c r="M3146" t="s">
        <v>8229</v>
      </c>
      <c r="N3146">
        <v>1</v>
      </c>
      <c r="O3146" t="s">
        <v>47</v>
      </c>
      <c r="P3146">
        <v>152</v>
      </c>
      <c r="Q3146" t="s">
        <v>48</v>
      </c>
      <c r="R3146" t="s">
        <v>153</v>
      </c>
      <c r="S3146" t="s">
        <v>50</v>
      </c>
      <c r="T3146" t="s">
        <v>208</v>
      </c>
      <c r="U3146" t="s">
        <v>52</v>
      </c>
      <c r="V3146">
        <v>1.05</v>
      </c>
      <c r="W3146" s="1">
        <v>0</v>
      </c>
      <c r="X3146">
        <v>1</v>
      </c>
      <c r="Y3146">
        <v>0.9</v>
      </c>
      <c r="Z3146">
        <v>9</v>
      </c>
      <c r="AA3146">
        <v>0.1</v>
      </c>
      <c r="AB3146" s="2">
        <v>0</v>
      </c>
      <c r="AC3146" s="1">
        <v>0</v>
      </c>
      <c r="AD3146" s="7">
        <v>43549</v>
      </c>
      <c r="AE3146" s="7">
        <v>43549</v>
      </c>
      <c r="AF3146">
        <v>0</v>
      </c>
      <c r="AG3146" t="s">
        <v>53</v>
      </c>
      <c r="AH3146" s="2">
        <v>0</v>
      </c>
      <c r="AI3146" s="1">
        <v>0</v>
      </c>
      <c r="AJ3146" s="1">
        <v>0</v>
      </c>
      <c r="AK3146" s="60" t="str">
        <f>+IF(Tabla1[[#This Row],[REQUEST_TY]]="SR MANTENIMIENTO CORRECTIVO", "EMERGENCIA", "OTROS")</f>
        <v>EMERGENCIA</v>
      </c>
      <c r="AL3146" s="6" t="str">
        <f>+_xlfn.IFS(Tabla1[[#This Row],[Veces obj]]&lt;=1,"0-1",Tabla1[[#This Row],[Veces obj]]&lt;=2,"1-2",Tabla1[[#This Row],[Veces obj]]&lt;=3,"2-3",TRUE,"&gt;3")</f>
        <v>0-1</v>
      </c>
      <c r="AM3146" s="60" t="str">
        <f>+_xlfn.IFS(MONTH(Tabla1[[#This Row],[MES]])&lt;=3,"Q1",MONTH(Tabla1[[#This Row],[MES]])&lt;=6,"Q2",MONTH(Tabla1[[#This Row],[MES]])&lt;=9,"Q3",TRUE,"Q4")</f>
        <v>Q1</v>
      </c>
      <c r="AN3146" s="15" t="str">
        <f>+IFERROR(VLOOKUP(Tabla1[[#This Row],[CUENTA]],CTAS[],2,0),"OTROS")</f>
        <v>OTROS</v>
      </c>
      <c r="AP3146" s="15" t="str">
        <f>+IFERROR(VLOOKUP(Tabla1[[#This Row],[EMPLEADO]],IS[],3,0),"OTROS")</f>
        <v>OTROS</v>
      </c>
      <c r="AQ3146" s="15" t="str">
        <f>+IFERROR(VLOOKUP(Tabla1[[#This Row],[EMPLEADO]],IS[[NÓMINA]:[INGENIERO]],2,0),"OTROS")</f>
        <v>OTROS</v>
      </c>
    </row>
    <row r="3147" spans="1:43" x14ac:dyDescent="0.25">
      <c r="A3147" t="s">
        <v>7477</v>
      </c>
      <c r="B3147">
        <v>1</v>
      </c>
      <c r="C3147" t="s">
        <v>9598</v>
      </c>
      <c r="D3147" t="s">
        <v>38</v>
      </c>
      <c r="E3147" t="s">
        <v>98</v>
      </c>
      <c r="F3147" t="s">
        <v>9599</v>
      </c>
      <c r="G3147" s="17" t="s">
        <v>3351</v>
      </c>
      <c r="H3147" t="s">
        <v>679</v>
      </c>
      <c r="I3147" t="s">
        <v>43</v>
      </c>
      <c r="J3147" t="s">
        <v>8</v>
      </c>
      <c r="K3147" t="s">
        <v>102</v>
      </c>
      <c r="L3147" t="s">
        <v>1651</v>
      </c>
      <c r="M3147" t="s">
        <v>46</v>
      </c>
      <c r="N3147">
        <v>0</v>
      </c>
      <c r="O3147" t="s">
        <v>47</v>
      </c>
      <c r="P3147">
        <v>6</v>
      </c>
      <c r="Q3147" t="s">
        <v>207</v>
      </c>
      <c r="R3147" t="s">
        <v>63</v>
      </c>
      <c r="S3147" t="s">
        <v>64</v>
      </c>
      <c r="T3147" t="s">
        <v>51</v>
      </c>
      <c r="U3147" t="s">
        <v>209</v>
      </c>
      <c r="V3147">
        <v>0</v>
      </c>
      <c r="W3147" s="1">
        <v>0</v>
      </c>
      <c r="X3147">
        <v>1</v>
      </c>
      <c r="Y3147">
        <v>2.81</v>
      </c>
      <c r="Z3147">
        <v>5</v>
      </c>
      <c r="AA3147">
        <v>0.56200000000000006</v>
      </c>
      <c r="AB3147" s="2">
        <v>0</v>
      </c>
      <c r="AC3147" s="1">
        <v>0</v>
      </c>
      <c r="AD3147" s="7">
        <v>43549</v>
      </c>
      <c r="AE3147" s="7">
        <v>43549</v>
      </c>
      <c r="AF3147">
        <v>0</v>
      </c>
      <c r="AG3147" t="s">
        <v>53</v>
      </c>
      <c r="AH3147" s="2">
        <v>0</v>
      </c>
      <c r="AI3147" s="1">
        <v>0</v>
      </c>
      <c r="AJ3147" s="1">
        <v>0</v>
      </c>
      <c r="AK3147" s="60" t="str">
        <f>+IF(Tabla1[[#This Row],[REQUEST_TY]]="SR MANTENIMIENTO CORRECTIVO", "EMERGENCIA", "OTROS")</f>
        <v>EMERGENCIA</v>
      </c>
      <c r="AL3147" s="6" t="str">
        <f>+_xlfn.IFS(Tabla1[[#This Row],[Veces obj]]&lt;=1,"0-1",Tabla1[[#This Row],[Veces obj]]&lt;=2,"1-2",Tabla1[[#This Row],[Veces obj]]&lt;=3,"2-3",TRUE,"&gt;3")</f>
        <v>0-1</v>
      </c>
      <c r="AM3147" s="60" t="str">
        <f>+_xlfn.IFS(MONTH(Tabla1[[#This Row],[MES]])&lt;=3,"Q1",MONTH(Tabla1[[#This Row],[MES]])&lt;=6,"Q2",MONTH(Tabla1[[#This Row],[MES]])&lt;=9,"Q3",TRUE,"Q4")</f>
        <v>Q1</v>
      </c>
      <c r="AN3147" s="15" t="str">
        <f>+IFERROR(VLOOKUP(Tabla1[[#This Row],[CUENTA]],CTAS[],2,0),"OTROS")</f>
        <v>OTROS</v>
      </c>
      <c r="AP3147" s="15" t="str">
        <f>+IFERROR(VLOOKUP(Tabla1[[#This Row],[EMPLEADO]],IS[],3,0),"OTROS")</f>
        <v>OTROS</v>
      </c>
      <c r="AQ3147" s="15" t="str">
        <f>+IFERROR(VLOOKUP(Tabla1[[#This Row],[EMPLEADO]],IS[[NÓMINA]:[INGENIERO]],2,0),"OTROS")</f>
        <v>OTROS</v>
      </c>
    </row>
    <row r="3148" spans="1:43" x14ac:dyDescent="0.25">
      <c r="A3148" t="s">
        <v>7477</v>
      </c>
      <c r="B3148">
        <v>1</v>
      </c>
      <c r="C3148" t="s">
        <v>9600</v>
      </c>
      <c r="D3148" t="s">
        <v>3370</v>
      </c>
      <c r="E3148" t="s">
        <v>7887</v>
      </c>
      <c r="F3148" t="s">
        <v>9601</v>
      </c>
      <c r="G3148" s="17" t="s">
        <v>9602</v>
      </c>
      <c r="H3148" t="s">
        <v>213</v>
      </c>
      <c r="I3148" t="s">
        <v>43</v>
      </c>
      <c r="J3148" t="s">
        <v>8</v>
      </c>
      <c r="K3148" t="s">
        <v>117</v>
      </c>
      <c r="L3148" t="s">
        <v>9603</v>
      </c>
      <c r="M3148" t="s">
        <v>215</v>
      </c>
      <c r="N3148">
        <v>0</v>
      </c>
      <c r="O3148" t="s">
        <v>47</v>
      </c>
      <c r="P3148" t="s">
        <v>822</v>
      </c>
      <c r="Q3148" t="s">
        <v>48</v>
      </c>
      <c r="R3148" t="s">
        <v>317</v>
      </c>
      <c r="S3148" t="s">
        <v>318</v>
      </c>
      <c r="T3148" t="s">
        <v>51</v>
      </c>
      <c r="U3148" t="s">
        <v>353</v>
      </c>
      <c r="V3148">
        <v>1</v>
      </c>
      <c r="W3148" s="1">
        <v>2359.5000000000005</v>
      </c>
      <c r="X3148">
        <v>0</v>
      </c>
      <c r="Y3148">
        <v>4</v>
      </c>
      <c r="Z3148">
        <v>4</v>
      </c>
      <c r="AA3148">
        <v>1</v>
      </c>
      <c r="AB3148" s="2">
        <v>0</v>
      </c>
      <c r="AC3148" s="1">
        <v>0</v>
      </c>
      <c r="AD3148" s="7">
        <v>43549</v>
      </c>
      <c r="AE3148" s="7">
        <v>43552</v>
      </c>
      <c r="AF3148">
        <v>3</v>
      </c>
      <c r="AG3148" t="s">
        <v>1680</v>
      </c>
      <c r="AH3148" s="2">
        <v>0</v>
      </c>
      <c r="AI3148" s="1">
        <v>0</v>
      </c>
      <c r="AJ3148" s="1">
        <v>0</v>
      </c>
      <c r="AK3148" s="60" t="str">
        <f>+IF(Tabla1[[#This Row],[REQUEST_TY]]="SR MANTENIMIENTO CORRECTIVO", "EMERGENCIA", "OTROS")</f>
        <v>OTROS</v>
      </c>
      <c r="AL3148" s="6" t="str">
        <f>+_xlfn.IFS(Tabla1[[#This Row],[Veces obj]]&lt;=1,"0-1",Tabla1[[#This Row],[Veces obj]]&lt;=2,"1-2",Tabla1[[#This Row],[Veces obj]]&lt;=3,"2-3",TRUE,"&gt;3")</f>
        <v>0-1</v>
      </c>
      <c r="AM3148" s="60" t="str">
        <f>+_xlfn.IFS(MONTH(Tabla1[[#This Row],[MES]])&lt;=3,"Q1",MONTH(Tabla1[[#This Row],[MES]])&lt;=6,"Q2",MONTH(Tabla1[[#This Row],[MES]])&lt;=9,"Q3",TRUE,"Q4")</f>
        <v>Q1</v>
      </c>
      <c r="AN3148" s="15" t="str">
        <f>+IFERROR(VLOOKUP(Tabla1[[#This Row],[CUENTA]],CTAS[],2,0),"OTROS")</f>
        <v>OTROS</v>
      </c>
      <c r="AP3148" s="15" t="str">
        <f>+IFERROR(VLOOKUP(Tabla1[[#This Row],[EMPLEADO]],IS[],3,0),"OTROS")</f>
        <v>OTROS</v>
      </c>
      <c r="AQ3148" s="15" t="str">
        <f>+IFERROR(VLOOKUP(Tabla1[[#This Row],[EMPLEADO]],IS[[NÓMINA]:[INGENIERO]],2,0),"OTROS")</f>
        <v>OTROS</v>
      </c>
    </row>
    <row r="3149" spans="1:43" x14ac:dyDescent="0.25">
      <c r="A3149" t="s">
        <v>7477</v>
      </c>
      <c r="B3149">
        <v>1</v>
      </c>
      <c r="C3149" t="s">
        <v>9604</v>
      </c>
      <c r="D3149" t="s">
        <v>38</v>
      </c>
      <c r="E3149" t="s">
        <v>1784</v>
      </c>
      <c r="F3149" t="s">
        <v>9601</v>
      </c>
      <c r="G3149" s="17" t="s">
        <v>3323</v>
      </c>
      <c r="H3149" t="s">
        <v>136</v>
      </c>
      <c r="I3149" t="s">
        <v>43</v>
      </c>
      <c r="J3149" t="s">
        <v>8</v>
      </c>
      <c r="K3149" t="s">
        <v>3324</v>
      </c>
      <c r="L3149" t="s">
        <v>3325</v>
      </c>
      <c r="M3149" t="s">
        <v>736</v>
      </c>
      <c r="N3149">
        <v>0</v>
      </c>
      <c r="O3149" t="s">
        <v>47</v>
      </c>
      <c r="P3149">
        <v>3</v>
      </c>
      <c r="Q3149" t="s">
        <v>388</v>
      </c>
      <c r="R3149" t="s">
        <v>1789</v>
      </c>
      <c r="S3149" t="s">
        <v>110</v>
      </c>
      <c r="T3149" t="s">
        <v>51</v>
      </c>
      <c r="U3149" t="s">
        <v>9557</v>
      </c>
      <c r="V3149">
        <v>0.6</v>
      </c>
      <c r="W3149" s="1">
        <v>1287</v>
      </c>
      <c r="X3149">
        <v>1</v>
      </c>
      <c r="Y3149">
        <v>2.95</v>
      </c>
      <c r="Z3149">
        <v>3</v>
      </c>
      <c r="AA3149">
        <v>0.98333333333333339</v>
      </c>
      <c r="AB3149" s="2">
        <v>0</v>
      </c>
      <c r="AC3149" s="1">
        <v>0</v>
      </c>
      <c r="AD3149" s="7">
        <v>43551</v>
      </c>
      <c r="AE3149" s="7">
        <v>43551</v>
      </c>
      <c r="AF3149">
        <v>0</v>
      </c>
      <c r="AG3149" t="s">
        <v>53</v>
      </c>
      <c r="AH3149" s="2">
        <v>0</v>
      </c>
      <c r="AI3149" s="1">
        <v>0</v>
      </c>
      <c r="AJ3149" s="1">
        <v>0</v>
      </c>
      <c r="AK3149" s="60" t="str">
        <f>+IF(Tabla1[[#This Row],[REQUEST_TY]]="SR MANTENIMIENTO CORRECTIVO", "EMERGENCIA", "OTROS")</f>
        <v>EMERGENCIA</v>
      </c>
      <c r="AL3149" s="6" t="str">
        <f>+_xlfn.IFS(Tabla1[[#This Row],[Veces obj]]&lt;=1,"0-1",Tabla1[[#This Row],[Veces obj]]&lt;=2,"1-2",Tabla1[[#This Row],[Veces obj]]&lt;=3,"2-3",TRUE,"&gt;3")</f>
        <v>0-1</v>
      </c>
      <c r="AM3149" s="60" t="str">
        <f>+_xlfn.IFS(MONTH(Tabla1[[#This Row],[MES]])&lt;=3,"Q1",MONTH(Tabla1[[#This Row],[MES]])&lt;=6,"Q2",MONTH(Tabla1[[#This Row],[MES]])&lt;=9,"Q3",TRUE,"Q4")</f>
        <v>Q1</v>
      </c>
      <c r="AN3149" s="15" t="str">
        <f>+IFERROR(VLOOKUP(Tabla1[[#This Row],[CUENTA]],CTAS[],2,0),"OTROS")</f>
        <v>OTROS</v>
      </c>
      <c r="AP3149" s="15" t="str">
        <f>+IFERROR(VLOOKUP(Tabla1[[#This Row],[EMPLEADO]],IS[],3,0),"OTROS")</f>
        <v>OTROS</v>
      </c>
      <c r="AQ3149" s="15" t="str">
        <f>+IFERROR(VLOOKUP(Tabla1[[#This Row],[EMPLEADO]],IS[[NÓMINA]:[INGENIERO]],2,0),"OTROS")</f>
        <v>OTROS</v>
      </c>
    </row>
    <row r="3150" spans="1:43" x14ac:dyDescent="0.25">
      <c r="A3150" t="s">
        <v>7477</v>
      </c>
      <c r="B3150">
        <v>1</v>
      </c>
      <c r="C3150" t="s">
        <v>9605</v>
      </c>
      <c r="D3150" t="s">
        <v>38</v>
      </c>
      <c r="E3150" t="s">
        <v>226</v>
      </c>
      <c r="F3150" t="s">
        <v>9606</v>
      </c>
      <c r="G3150" s="17" t="s">
        <v>9607</v>
      </c>
      <c r="H3150" t="s">
        <v>8581</v>
      </c>
      <c r="I3150" t="s">
        <v>43</v>
      </c>
      <c r="J3150" t="s">
        <v>8</v>
      </c>
      <c r="K3150" t="s">
        <v>151</v>
      </c>
      <c r="L3150" t="s">
        <v>4005</v>
      </c>
      <c r="M3150" t="s">
        <v>256</v>
      </c>
      <c r="N3150">
        <v>0</v>
      </c>
      <c r="O3150" t="s">
        <v>47</v>
      </c>
      <c r="P3150">
        <v>96</v>
      </c>
      <c r="Q3150" t="s">
        <v>48</v>
      </c>
      <c r="R3150" t="s">
        <v>153</v>
      </c>
      <c r="S3150" t="s">
        <v>50</v>
      </c>
      <c r="T3150" t="s">
        <v>51</v>
      </c>
      <c r="U3150" t="s">
        <v>52</v>
      </c>
      <c r="V3150">
        <v>1.05</v>
      </c>
      <c r="W3150" s="1">
        <v>750.75000000000011</v>
      </c>
      <c r="X3150">
        <v>1</v>
      </c>
      <c r="Y3150">
        <v>5.56</v>
      </c>
      <c r="Z3150">
        <v>5</v>
      </c>
      <c r="AA3150">
        <v>1.1119999999999999</v>
      </c>
      <c r="AB3150" s="2">
        <v>2.7999999999999969E-2</v>
      </c>
      <c r="AC3150" s="1">
        <v>-20.019999999999982</v>
      </c>
      <c r="AD3150" s="7">
        <v>43549</v>
      </c>
      <c r="AE3150" s="7">
        <v>43549</v>
      </c>
      <c r="AF3150">
        <v>0</v>
      </c>
      <c r="AG3150" t="s">
        <v>53</v>
      </c>
      <c r="AH3150" s="2">
        <v>0</v>
      </c>
      <c r="AI3150" s="1">
        <v>0</v>
      </c>
      <c r="AJ3150" s="1">
        <v>0</v>
      </c>
      <c r="AK3150" s="60" t="str">
        <f>+IF(Tabla1[[#This Row],[REQUEST_TY]]="SR MANTENIMIENTO CORRECTIVO", "EMERGENCIA", "OTROS")</f>
        <v>EMERGENCIA</v>
      </c>
      <c r="AL3150" s="6" t="str">
        <f>+_xlfn.IFS(Tabla1[[#This Row],[Veces obj]]&lt;=1,"0-1",Tabla1[[#This Row],[Veces obj]]&lt;=2,"1-2",Tabla1[[#This Row],[Veces obj]]&lt;=3,"2-3",TRUE,"&gt;3")</f>
        <v>1-2</v>
      </c>
      <c r="AM3150" s="60" t="str">
        <f>+_xlfn.IFS(MONTH(Tabla1[[#This Row],[MES]])&lt;=3,"Q1",MONTH(Tabla1[[#This Row],[MES]])&lt;=6,"Q2",MONTH(Tabla1[[#This Row],[MES]])&lt;=9,"Q3",TRUE,"Q4")</f>
        <v>Q1</v>
      </c>
      <c r="AN3150" s="15" t="str">
        <f>+IFERROR(VLOOKUP(Tabla1[[#This Row],[CUENTA]],CTAS[],2,0),"OTROS")</f>
        <v>HONEYWELL</v>
      </c>
      <c r="AP3150" s="15" t="str">
        <f>+IFERROR(VLOOKUP(Tabla1[[#This Row],[EMPLEADO]],IS[],3,0),"OTROS")</f>
        <v>OTROS</v>
      </c>
      <c r="AQ3150" s="15" t="str">
        <f>+IFERROR(VLOOKUP(Tabla1[[#This Row],[EMPLEADO]],IS[[NÓMINA]:[INGENIERO]],2,0),"OTROS")</f>
        <v>OTROS</v>
      </c>
    </row>
    <row r="3151" spans="1:43" x14ac:dyDescent="0.25">
      <c r="A3151" t="s">
        <v>7477</v>
      </c>
      <c r="B3151">
        <v>1</v>
      </c>
      <c r="C3151" t="s">
        <v>9608</v>
      </c>
      <c r="D3151" t="s">
        <v>38</v>
      </c>
      <c r="E3151" t="s">
        <v>888</v>
      </c>
      <c r="F3151" t="s">
        <v>9609</v>
      </c>
      <c r="G3151" s="17" t="s">
        <v>4088</v>
      </c>
      <c r="H3151" t="s">
        <v>124</v>
      </c>
      <c r="I3151" t="s">
        <v>43</v>
      </c>
      <c r="J3151" t="s">
        <v>8</v>
      </c>
      <c r="K3151" t="s">
        <v>1881</v>
      </c>
      <c r="L3151" t="s">
        <v>1882</v>
      </c>
      <c r="M3151" t="s">
        <v>73</v>
      </c>
      <c r="N3151">
        <v>0</v>
      </c>
      <c r="O3151" t="s">
        <v>47</v>
      </c>
      <c r="P3151">
        <v>42</v>
      </c>
      <c r="Q3151" t="s">
        <v>82</v>
      </c>
      <c r="R3151" t="s">
        <v>49</v>
      </c>
      <c r="S3151" t="s">
        <v>50</v>
      </c>
      <c r="T3151" t="s">
        <v>51</v>
      </c>
      <c r="U3151" t="s">
        <v>120</v>
      </c>
      <c r="V3151">
        <v>0.8</v>
      </c>
      <c r="W3151" s="1">
        <v>572.00000000000011</v>
      </c>
      <c r="X3151">
        <v>1</v>
      </c>
      <c r="Y3151">
        <v>1.35</v>
      </c>
      <c r="Z3151">
        <v>5</v>
      </c>
      <c r="AA3151">
        <v>0.27</v>
      </c>
      <c r="AB3151" s="2">
        <v>0</v>
      </c>
      <c r="AC3151" s="1">
        <v>0</v>
      </c>
      <c r="AD3151" s="7">
        <v>43549</v>
      </c>
      <c r="AE3151" s="7">
        <v>43549</v>
      </c>
      <c r="AF3151">
        <v>0</v>
      </c>
      <c r="AG3151" t="s">
        <v>53</v>
      </c>
      <c r="AH3151" s="2">
        <v>0</v>
      </c>
      <c r="AI3151" s="1">
        <v>0</v>
      </c>
      <c r="AJ3151" s="1">
        <v>0</v>
      </c>
      <c r="AK3151" s="60" t="str">
        <f>+IF(Tabla1[[#This Row],[REQUEST_TY]]="SR MANTENIMIENTO CORRECTIVO", "EMERGENCIA", "OTROS")</f>
        <v>EMERGENCIA</v>
      </c>
      <c r="AL3151" s="6" t="str">
        <f>+_xlfn.IFS(Tabla1[[#This Row],[Veces obj]]&lt;=1,"0-1",Tabla1[[#This Row],[Veces obj]]&lt;=2,"1-2",Tabla1[[#This Row],[Veces obj]]&lt;=3,"2-3",TRUE,"&gt;3")</f>
        <v>0-1</v>
      </c>
      <c r="AM3151" s="60" t="str">
        <f>+_xlfn.IFS(MONTH(Tabla1[[#This Row],[MES]])&lt;=3,"Q1",MONTH(Tabla1[[#This Row],[MES]])&lt;=6,"Q2",MONTH(Tabla1[[#This Row],[MES]])&lt;=9,"Q3",TRUE,"Q4")</f>
        <v>Q1</v>
      </c>
      <c r="AN3151" s="15" t="str">
        <f>+IFERROR(VLOOKUP(Tabla1[[#This Row],[CUENTA]],CTAS[],2,0),"OTROS")</f>
        <v>OTROS</v>
      </c>
      <c r="AP3151" s="15" t="str">
        <f>+IFERROR(VLOOKUP(Tabla1[[#This Row],[EMPLEADO]],IS[],3,0),"OTROS")</f>
        <v>JUAREZ</v>
      </c>
      <c r="AQ3151" s="15" t="str">
        <f>+IFERROR(VLOOKUP(Tabla1[[#This Row],[EMPLEADO]],IS[[NÓMINA]:[INGENIERO]],2,0),"OTROS")</f>
        <v>MIGUEL COTA</v>
      </c>
    </row>
    <row r="3152" spans="1:43" x14ac:dyDescent="0.25">
      <c r="A3152" t="s">
        <v>7477</v>
      </c>
      <c r="B3152">
        <v>1</v>
      </c>
      <c r="C3152" t="s">
        <v>9610</v>
      </c>
      <c r="D3152" t="s">
        <v>38</v>
      </c>
      <c r="E3152" t="s">
        <v>694</v>
      </c>
      <c r="F3152" t="s">
        <v>9611</v>
      </c>
      <c r="G3152" s="17" t="s">
        <v>1920</v>
      </c>
      <c r="H3152" t="s">
        <v>1572</v>
      </c>
      <c r="I3152" t="s">
        <v>43</v>
      </c>
      <c r="J3152" t="s">
        <v>8</v>
      </c>
      <c r="K3152" t="s">
        <v>59</v>
      </c>
      <c r="L3152" t="s">
        <v>1706</v>
      </c>
      <c r="M3152" t="s">
        <v>1707</v>
      </c>
      <c r="N3152">
        <v>0</v>
      </c>
      <c r="O3152" t="s">
        <v>47</v>
      </c>
      <c r="P3152">
        <v>33</v>
      </c>
      <c r="Q3152" t="s">
        <v>82</v>
      </c>
      <c r="R3152" t="s">
        <v>138</v>
      </c>
      <c r="S3152" t="s">
        <v>139</v>
      </c>
      <c r="T3152" t="s">
        <v>51</v>
      </c>
      <c r="U3152" t="s">
        <v>140</v>
      </c>
      <c r="V3152">
        <v>1.1000000000000001</v>
      </c>
      <c r="W3152" s="1">
        <v>1730.3000000000004</v>
      </c>
      <c r="X3152">
        <v>1</v>
      </c>
      <c r="Y3152">
        <v>2.33</v>
      </c>
      <c r="Z3152">
        <v>4</v>
      </c>
      <c r="AA3152">
        <v>0.58250000000000002</v>
      </c>
      <c r="AB3152" s="2">
        <v>0</v>
      </c>
      <c r="AC3152" s="1">
        <v>0</v>
      </c>
      <c r="AD3152" s="7">
        <v>43550</v>
      </c>
      <c r="AE3152" s="7">
        <v>43550</v>
      </c>
      <c r="AF3152">
        <v>0</v>
      </c>
      <c r="AG3152" t="s">
        <v>53</v>
      </c>
      <c r="AH3152" s="2">
        <v>0</v>
      </c>
      <c r="AI3152" s="1">
        <v>0</v>
      </c>
      <c r="AJ3152" s="1">
        <v>0</v>
      </c>
      <c r="AK3152" s="60" t="str">
        <f>+IF(Tabla1[[#This Row],[REQUEST_TY]]="SR MANTENIMIENTO CORRECTIVO", "EMERGENCIA", "OTROS")</f>
        <v>EMERGENCIA</v>
      </c>
      <c r="AL3152" s="6" t="str">
        <f>+_xlfn.IFS(Tabla1[[#This Row],[Veces obj]]&lt;=1,"0-1",Tabla1[[#This Row],[Veces obj]]&lt;=2,"1-2",Tabla1[[#This Row],[Veces obj]]&lt;=3,"2-3",TRUE,"&gt;3")</f>
        <v>0-1</v>
      </c>
      <c r="AM3152" s="60" t="str">
        <f>+_xlfn.IFS(MONTH(Tabla1[[#This Row],[MES]])&lt;=3,"Q1",MONTH(Tabla1[[#This Row],[MES]])&lt;=6,"Q2",MONTH(Tabla1[[#This Row],[MES]])&lt;=9,"Q3",TRUE,"Q4")</f>
        <v>Q1</v>
      </c>
      <c r="AN3152" s="15" t="str">
        <f>+IFERROR(VLOOKUP(Tabla1[[#This Row],[CUENTA]],CTAS[],2,0),"OTROS")</f>
        <v>OTROS</v>
      </c>
      <c r="AP3152" s="15" t="str">
        <f>+IFERROR(VLOOKUP(Tabla1[[#This Row],[EMPLEADO]],IS[],3,0),"OTROS")</f>
        <v>OTROS</v>
      </c>
      <c r="AQ3152" s="15" t="str">
        <f>+IFERROR(VLOOKUP(Tabla1[[#This Row],[EMPLEADO]],IS[[NÓMINA]:[INGENIERO]],2,0),"OTROS")</f>
        <v>OTROS</v>
      </c>
    </row>
    <row r="3153" spans="1:43" x14ac:dyDescent="0.25">
      <c r="A3153" t="s">
        <v>7477</v>
      </c>
      <c r="B3153">
        <v>1</v>
      </c>
      <c r="C3153" t="s">
        <v>9612</v>
      </c>
      <c r="D3153" t="s">
        <v>38</v>
      </c>
      <c r="E3153" t="s">
        <v>332</v>
      </c>
      <c r="F3153" t="s">
        <v>9613</v>
      </c>
      <c r="G3153" s="17" t="s">
        <v>6231</v>
      </c>
      <c r="H3153" t="s">
        <v>1572</v>
      </c>
      <c r="I3153" t="s">
        <v>43</v>
      </c>
      <c r="J3153" t="s">
        <v>8</v>
      </c>
      <c r="K3153" t="s">
        <v>59</v>
      </c>
      <c r="L3153" t="s">
        <v>1706</v>
      </c>
      <c r="M3153" t="s">
        <v>1707</v>
      </c>
      <c r="N3153">
        <v>0</v>
      </c>
      <c r="O3153" t="s">
        <v>47</v>
      </c>
      <c r="P3153">
        <v>38</v>
      </c>
      <c r="Q3153" t="s">
        <v>82</v>
      </c>
      <c r="R3153" t="s">
        <v>317</v>
      </c>
      <c r="S3153" t="s">
        <v>318</v>
      </c>
      <c r="T3153" t="s">
        <v>51</v>
      </c>
      <c r="U3153" t="s">
        <v>140</v>
      </c>
      <c r="V3153">
        <v>1.1000000000000001</v>
      </c>
      <c r="W3153" s="1">
        <v>1730.3000000000004</v>
      </c>
      <c r="X3153">
        <v>1</v>
      </c>
      <c r="Y3153">
        <v>3.27</v>
      </c>
      <c r="Z3153">
        <v>4</v>
      </c>
      <c r="AA3153">
        <v>0.8175</v>
      </c>
      <c r="AB3153" s="2">
        <v>0</v>
      </c>
      <c r="AC3153" s="1">
        <v>0</v>
      </c>
      <c r="AD3153" s="7">
        <v>43550</v>
      </c>
      <c r="AE3153" s="7">
        <v>43550</v>
      </c>
      <c r="AF3153">
        <v>0</v>
      </c>
      <c r="AG3153" t="s">
        <v>53</v>
      </c>
      <c r="AH3153" s="2">
        <v>0</v>
      </c>
      <c r="AI3153" s="1">
        <v>0</v>
      </c>
      <c r="AJ3153" s="1">
        <v>0</v>
      </c>
      <c r="AK3153" s="60" t="str">
        <f>+IF(Tabla1[[#This Row],[REQUEST_TY]]="SR MANTENIMIENTO CORRECTIVO", "EMERGENCIA", "OTROS")</f>
        <v>EMERGENCIA</v>
      </c>
      <c r="AL3153" s="6" t="str">
        <f>+_xlfn.IFS(Tabla1[[#This Row],[Veces obj]]&lt;=1,"0-1",Tabla1[[#This Row],[Veces obj]]&lt;=2,"1-2",Tabla1[[#This Row],[Veces obj]]&lt;=3,"2-3",TRUE,"&gt;3")</f>
        <v>0-1</v>
      </c>
      <c r="AM3153" s="60" t="str">
        <f>+_xlfn.IFS(MONTH(Tabla1[[#This Row],[MES]])&lt;=3,"Q1",MONTH(Tabla1[[#This Row],[MES]])&lt;=6,"Q2",MONTH(Tabla1[[#This Row],[MES]])&lt;=9,"Q3",TRUE,"Q4")</f>
        <v>Q1</v>
      </c>
      <c r="AN3153" s="15" t="str">
        <f>+IFERROR(VLOOKUP(Tabla1[[#This Row],[CUENTA]],CTAS[],2,0),"OTROS")</f>
        <v>OTROS</v>
      </c>
      <c r="AP3153" s="15" t="str">
        <f>+IFERROR(VLOOKUP(Tabla1[[#This Row],[EMPLEADO]],IS[],3,0),"OTROS")</f>
        <v>OTROS</v>
      </c>
      <c r="AQ3153" s="15" t="str">
        <f>+IFERROR(VLOOKUP(Tabla1[[#This Row],[EMPLEADO]],IS[[NÓMINA]:[INGENIERO]],2,0),"OTROS")</f>
        <v>OTROS</v>
      </c>
    </row>
    <row r="3154" spans="1:43" x14ac:dyDescent="0.25">
      <c r="A3154" t="s">
        <v>7477</v>
      </c>
      <c r="B3154">
        <v>1</v>
      </c>
      <c r="C3154" t="s">
        <v>9614</v>
      </c>
      <c r="D3154" t="s">
        <v>38</v>
      </c>
      <c r="E3154" t="s">
        <v>133</v>
      </c>
      <c r="F3154" t="s">
        <v>9615</v>
      </c>
      <c r="G3154" s="17" t="s">
        <v>2368</v>
      </c>
      <c r="H3154" t="s">
        <v>266</v>
      </c>
      <c r="I3154" t="s">
        <v>43</v>
      </c>
      <c r="J3154" t="s">
        <v>8</v>
      </c>
      <c r="K3154" t="s">
        <v>59</v>
      </c>
      <c r="L3154" t="s">
        <v>1102</v>
      </c>
      <c r="M3154" t="s">
        <v>73</v>
      </c>
      <c r="N3154">
        <v>0</v>
      </c>
      <c r="O3154" t="s">
        <v>47</v>
      </c>
      <c r="P3154">
        <v>5</v>
      </c>
      <c r="Q3154" t="s">
        <v>207</v>
      </c>
      <c r="R3154" t="s">
        <v>138</v>
      </c>
      <c r="S3154" t="s">
        <v>139</v>
      </c>
      <c r="T3154" t="s">
        <v>51</v>
      </c>
      <c r="U3154" t="s">
        <v>879</v>
      </c>
      <c r="V3154">
        <v>0.6</v>
      </c>
      <c r="W3154" s="1">
        <v>943.80000000000007</v>
      </c>
      <c r="X3154">
        <v>1</v>
      </c>
      <c r="Y3154">
        <v>1.5</v>
      </c>
      <c r="Z3154">
        <v>4</v>
      </c>
      <c r="AA3154">
        <v>0.375</v>
      </c>
      <c r="AB3154" s="2">
        <v>0</v>
      </c>
      <c r="AC3154" s="1">
        <v>0</v>
      </c>
      <c r="AD3154" s="7">
        <v>43549</v>
      </c>
      <c r="AE3154" s="7">
        <v>43549</v>
      </c>
      <c r="AF3154">
        <v>0</v>
      </c>
      <c r="AG3154" t="s">
        <v>53</v>
      </c>
      <c r="AH3154" s="2">
        <v>0</v>
      </c>
      <c r="AI3154" s="1">
        <v>0</v>
      </c>
      <c r="AJ3154" s="1">
        <v>0</v>
      </c>
      <c r="AK3154" s="60" t="str">
        <f>+IF(Tabla1[[#This Row],[REQUEST_TY]]="SR MANTENIMIENTO CORRECTIVO", "EMERGENCIA", "OTROS")</f>
        <v>EMERGENCIA</v>
      </c>
      <c r="AL3154" s="6" t="str">
        <f>+_xlfn.IFS(Tabla1[[#This Row],[Veces obj]]&lt;=1,"0-1",Tabla1[[#This Row],[Veces obj]]&lt;=2,"1-2",Tabla1[[#This Row],[Veces obj]]&lt;=3,"2-3",TRUE,"&gt;3")</f>
        <v>0-1</v>
      </c>
      <c r="AM3154" s="60" t="str">
        <f>+_xlfn.IFS(MONTH(Tabla1[[#This Row],[MES]])&lt;=3,"Q1",MONTH(Tabla1[[#This Row],[MES]])&lt;=6,"Q2",MONTH(Tabla1[[#This Row],[MES]])&lt;=9,"Q3",TRUE,"Q4")</f>
        <v>Q1</v>
      </c>
      <c r="AN3154" s="15" t="str">
        <f>+IFERROR(VLOOKUP(Tabla1[[#This Row],[CUENTA]],CTAS[],2,0),"OTROS")</f>
        <v>OTROS</v>
      </c>
      <c r="AP3154" s="15" t="str">
        <f>+IFERROR(VLOOKUP(Tabla1[[#This Row],[EMPLEADO]],IS[],3,0),"OTROS")</f>
        <v>JUAREZ</v>
      </c>
      <c r="AQ3154" s="15" t="str">
        <f>+IFERROR(VLOOKUP(Tabla1[[#This Row],[EMPLEADO]],IS[[NÓMINA]:[INGENIERO]],2,0),"OTROS")</f>
        <v>CESAR MAR</v>
      </c>
    </row>
    <row r="3155" spans="1:43" x14ac:dyDescent="0.25">
      <c r="A3155" t="s">
        <v>7477</v>
      </c>
      <c r="B3155">
        <v>1</v>
      </c>
      <c r="C3155" t="s">
        <v>9616</v>
      </c>
      <c r="D3155" t="s">
        <v>3370</v>
      </c>
      <c r="E3155" t="s">
        <v>39</v>
      </c>
      <c r="F3155" t="s">
        <v>9617</v>
      </c>
      <c r="G3155" s="17" t="s">
        <v>9618</v>
      </c>
      <c r="H3155" t="s">
        <v>691</v>
      </c>
      <c r="I3155" t="s">
        <v>43</v>
      </c>
      <c r="J3155" t="s">
        <v>8</v>
      </c>
      <c r="K3155" t="s">
        <v>102</v>
      </c>
      <c r="L3155" t="s">
        <v>753</v>
      </c>
      <c r="M3155" t="s">
        <v>215</v>
      </c>
      <c r="N3155">
        <v>0</v>
      </c>
      <c r="O3155" t="s">
        <v>47</v>
      </c>
      <c r="P3155" t="s">
        <v>822</v>
      </c>
      <c r="Q3155" t="s">
        <v>48</v>
      </c>
      <c r="R3155" t="s">
        <v>49</v>
      </c>
      <c r="S3155" t="s">
        <v>50</v>
      </c>
      <c r="T3155" t="s">
        <v>51</v>
      </c>
      <c r="U3155" t="s">
        <v>52</v>
      </c>
      <c r="V3155">
        <v>1</v>
      </c>
      <c r="W3155" s="1">
        <v>1072.5000000000002</v>
      </c>
      <c r="X3155">
        <v>0</v>
      </c>
      <c r="Y3155">
        <v>5</v>
      </c>
      <c r="Z3155">
        <v>5</v>
      </c>
      <c r="AA3155">
        <v>1</v>
      </c>
      <c r="AB3155" s="2">
        <v>0</v>
      </c>
      <c r="AC3155" s="1">
        <v>0</v>
      </c>
      <c r="AD3155" s="7">
        <v>43552</v>
      </c>
      <c r="AE3155" s="7">
        <v>43552</v>
      </c>
      <c r="AF3155">
        <v>0</v>
      </c>
      <c r="AG3155" t="s">
        <v>53</v>
      </c>
      <c r="AH3155" s="2">
        <v>0</v>
      </c>
      <c r="AI3155" s="1">
        <v>0</v>
      </c>
      <c r="AJ3155" s="1">
        <v>0</v>
      </c>
      <c r="AK3155" s="60" t="str">
        <f>+IF(Tabla1[[#This Row],[REQUEST_TY]]="SR MANTENIMIENTO CORRECTIVO", "EMERGENCIA", "OTROS")</f>
        <v>OTROS</v>
      </c>
      <c r="AL3155" s="6" t="str">
        <f>+_xlfn.IFS(Tabla1[[#This Row],[Veces obj]]&lt;=1,"0-1",Tabla1[[#This Row],[Veces obj]]&lt;=2,"1-2",Tabla1[[#This Row],[Veces obj]]&lt;=3,"2-3",TRUE,"&gt;3")</f>
        <v>0-1</v>
      </c>
      <c r="AM3155" s="60" t="str">
        <f>+_xlfn.IFS(MONTH(Tabla1[[#This Row],[MES]])&lt;=3,"Q1",MONTH(Tabla1[[#This Row],[MES]])&lt;=6,"Q2",MONTH(Tabla1[[#This Row],[MES]])&lt;=9,"Q3",TRUE,"Q4")</f>
        <v>Q1</v>
      </c>
      <c r="AN3155" s="15" t="str">
        <f>+IFERROR(VLOOKUP(Tabla1[[#This Row],[CUENTA]],CTAS[],2,0),"OTROS")</f>
        <v>OTROS</v>
      </c>
      <c r="AP3155" s="15" t="str">
        <f>+IFERROR(VLOOKUP(Tabla1[[#This Row],[EMPLEADO]],IS[],3,0),"OTROS")</f>
        <v>OTROS</v>
      </c>
      <c r="AQ3155" s="15" t="str">
        <f>+IFERROR(VLOOKUP(Tabla1[[#This Row],[EMPLEADO]],IS[[NÓMINA]:[INGENIERO]],2,0),"OTROS")</f>
        <v>OTROS</v>
      </c>
    </row>
    <row r="3156" spans="1:43" x14ac:dyDescent="0.25">
      <c r="A3156" t="s">
        <v>7477</v>
      </c>
      <c r="B3156">
        <v>1</v>
      </c>
      <c r="C3156" t="s">
        <v>9619</v>
      </c>
      <c r="D3156" t="s">
        <v>3691</v>
      </c>
      <c r="E3156" t="s">
        <v>7887</v>
      </c>
      <c r="F3156" t="s">
        <v>9620</v>
      </c>
      <c r="G3156" s="17" t="s">
        <v>9395</v>
      </c>
      <c r="H3156" t="s">
        <v>220</v>
      </c>
      <c r="I3156" t="s">
        <v>43</v>
      </c>
      <c r="J3156" t="s">
        <v>8</v>
      </c>
      <c r="K3156" t="s">
        <v>117</v>
      </c>
      <c r="L3156" t="s">
        <v>9396</v>
      </c>
      <c r="M3156" t="s">
        <v>2495</v>
      </c>
      <c r="N3156">
        <v>0</v>
      </c>
      <c r="O3156" t="s">
        <v>47</v>
      </c>
      <c r="P3156" t="s">
        <v>822</v>
      </c>
      <c r="Q3156" t="s">
        <v>48</v>
      </c>
      <c r="R3156" t="s">
        <v>317</v>
      </c>
      <c r="S3156" t="s">
        <v>318</v>
      </c>
      <c r="T3156" t="s">
        <v>51</v>
      </c>
      <c r="U3156" t="s">
        <v>353</v>
      </c>
      <c r="V3156">
        <v>1</v>
      </c>
      <c r="W3156" s="1">
        <v>1573.0000000000002</v>
      </c>
      <c r="X3156">
        <v>0</v>
      </c>
      <c r="Y3156">
        <v>4</v>
      </c>
      <c r="Z3156">
        <v>4</v>
      </c>
      <c r="AA3156">
        <v>1</v>
      </c>
      <c r="AB3156" s="2">
        <v>0</v>
      </c>
      <c r="AC3156" s="1">
        <v>0</v>
      </c>
      <c r="AD3156" s="7">
        <v>43549</v>
      </c>
      <c r="AE3156" s="7">
        <v>43551</v>
      </c>
      <c r="AF3156">
        <v>2</v>
      </c>
      <c r="AG3156" t="s">
        <v>1680</v>
      </c>
      <c r="AH3156" s="2">
        <v>0</v>
      </c>
      <c r="AI3156" s="1">
        <v>0</v>
      </c>
      <c r="AJ3156" s="1">
        <v>0</v>
      </c>
      <c r="AK3156" s="60" t="str">
        <f>+IF(Tabla1[[#This Row],[REQUEST_TY]]="SR MANTENIMIENTO CORRECTIVO", "EMERGENCIA", "OTROS")</f>
        <v>OTROS</v>
      </c>
      <c r="AL3156" s="6" t="str">
        <f>+_xlfn.IFS(Tabla1[[#This Row],[Veces obj]]&lt;=1,"0-1",Tabla1[[#This Row],[Veces obj]]&lt;=2,"1-2",Tabla1[[#This Row],[Veces obj]]&lt;=3,"2-3",TRUE,"&gt;3")</f>
        <v>0-1</v>
      </c>
      <c r="AM3156" s="60" t="str">
        <f>+_xlfn.IFS(MONTH(Tabla1[[#This Row],[MES]])&lt;=3,"Q1",MONTH(Tabla1[[#This Row],[MES]])&lt;=6,"Q2",MONTH(Tabla1[[#This Row],[MES]])&lt;=9,"Q3",TRUE,"Q4")</f>
        <v>Q1</v>
      </c>
      <c r="AN3156" s="15" t="str">
        <f>+IFERROR(VLOOKUP(Tabla1[[#This Row],[CUENTA]],CTAS[],2,0),"OTROS")</f>
        <v>OTROS</v>
      </c>
      <c r="AP3156" s="15" t="str">
        <f>+IFERROR(VLOOKUP(Tabla1[[#This Row],[EMPLEADO]],IS[],3,0),"OTROS")</f>
        <v>OTROS</v>
      </c>
      <c r="AQ3156" s="15" t="str">
        <f>+IFERROR(VLOOKUP(Tabla1[[#This Row],[EMPLEADO]],IS[[NÓMINA]:[INGENIERO]],2,0),"OTROS")</f>
        <v>OTROS</v>
      </c>
    </row>
    <row r="3157" spans="1:43" x14ac:dyDescent="0.25">
      <c r="A3157" t="s">
        <v>7477</v>
      </c>
      <c r="B3157">
        <v>1</v>
      </c>
      <c r="C3157" t="s">
        <v>9621</v>
      </c>
      <c r="D3157" t="s">
        <v>38</v>
      </c>
      <c r="E3157" t="s">
        <v>1346</v>
      </c>
      <c r="F3157" t="s">
        <v>9622</v>
      </c>
      <c r="G3157" s="17" t="s">
        <v>1348</v>
      </c>
      <c r="H3157" t="s">
        <v>868</v>
      </c>
      <c r="I3157" t="s">
        <v>43</v>
      </c>
      <c r="J3157" t="s">
        <v>8</v>
      </c>
      <c r="K3157" t="s">
        <v>869</v>
      </c>
      <c r="L3157" t="s">
        <v>870</v>
      </c>
      <c r="M3157" t="s">
        <v>871</v>
      </c>
      <c r="N3157">
        <v>1</v>
      </c>
      <c r="O3157" t="s">
        <v>47</v>
      </c>
      <c r="P3157">
        <v>12</v>
      </c>
      <c r="Q3157" t="s">
        <v>194</v>
      </c>
      <c r="R3157" t="s">
        <v>223</v>
      </c>
      <c r="S3157" t="s">
        <v>139</v>
      </c>
      <c r="T3157" t="s">
        <v>51</v>
      </c>
      <c r="U3157" t="s">
        <v>224</v>
      </c>
      <c r="V3157">
        <v>0.8</v>
      </c>
      <c r="W3157" s="1">
        <v>0</v>
      </c>
      <c r="X3157">
        <v>1</v>
      </c>
      <c r="Y3157">
        <v>2.13</v>
      </c>
      <c r="Z3157">
        <v>4</v>
      </c>
      <c r="AA3157">
        <v>0.53249999999999997</v>
      </c>
      <c r="AB3157" s="2">
        <v>0</v>
      </c>
      <c r="AC3157" s="1">
        <v>0</v>
      </c>
      <c r="AD3157" s="7">
        <v>43550</v>
      </c>
      <c r="AE3157" s="7">
        <v>43550</v>
      </c>
      <c r="AF3157">
        <v>0</v>
      </c>
      <c r="AG3157" t="s">
        <v>53</v>
      </c>
      <c r="AH3157" s="2">
        <v>0</v>
      </c>
      <c r="AI3157" s="1">
        <v>0</v>
      </c>
      <c r="AJ3157" s="1">
        <v>0</v>
      </c>
      <c r="AK3157" s="60" t="str">
        <f>+IF(Tabla1[[#This Row],[REQUEST_TY]]="SR MANTENIMIENTO CORRECTIVO", "EMERGENCIA", "OTROS")</f>
        <v>EMERGENCIA</v>
      </c>
      <c r="AL3157" s="6" t="str">
        <f>+_xlfn.IFS(Tabla1[[#This Row],[Veces obj]]&lt;=1,"0-1",Tabla1[[#This Row],[Veces obj]]&lt;=2,"1-2",Tabla1[[#This Row],[Veces obj]]&lt;=3,"2-3",TRUE,"&gt;3")</f>
        <v>0-1</v>
      </c>
      <c r="AM3157" s="60" t="str">
        <f>+_xlfn.IFS(MONTH(Tabla1[[#This Row],[MES]])&lt;=3,"Q1",MONTH(Tabla1[[#This Row],[MES]])&lt;=6,"Q2",MONTH(Tabla1[[#This Row],[MES]])&lt;=9,"Q3",TRUE,"Q4")</f>
        <v>Q1</v>
      </c>
      <c r="AN3157" s="15" t="str">
        <f>+IFERROR(VLOOKUP(Tabla1[[#This Row],[CUENTA]],CTAS[],2,0),"OTROS")</f>
        <v>OTROS</v>
      </c>
      <c r="AP3157" s="15" t="str">
        <f>+IFERROR(VLOOKUP(Tabla1[[#This Row],[EMPLEADO]],IS[],3,0),"OTROS")</f>
        <v>OTROS</v>
      </c>
      <c r="AQ3157" s="15" t="str">
        <f>+IFERROR(VLOOKUP(Tabla1[[#This Row],[EMPLEADO]],IS[[NÓMINA]:[INGENIERO]],2,0),"OTROS")</f>
        <v>OTROS</v>
      </c>
    </row>
    <row r="3158" spans="1:43" x14ac:dyDescent="0.25">
      <c r="A3158" t="s">
        <v>7477</v>
      </c>
      <c r="B3158">
        <v>1</v>
      </c>
      <c r="C3158" t="s">
        <v>9623</v>
      </c>
      <c r="D3158" t="s">
        <v>38</v>
      </c>
      <c r="E3158" t="s">
        <v>865</v>
      </c>
      <c r="F3158" t="s">
        <v>9624</v>
      </c>
      <c r="G3158" s="17" t="s">
        <v>867</v>
      </c>
      <c r="H3158" t="s">
        <v>868</v>
      </c>
      <c r="I3158" t="s">
        <v>43</v>
      </c>
      <c r="J3158" t="s">
        <v>8</v>
      </c>
      <c r="K3158" t="s">
        <v>869</v>
      </c>
      <c r="L3158" t="s">
        <v>870</v>
      </c>
      <c r="M3158" t="s">
        <v>871</v>
      </c>
      <c r="N3158">
        <v>1</v>
      </c>
      <c r="O3158" t="s">
        <v>47</v>
      </c>
      <c r="P3158">
        <v>9</v>
      </c>
      <c r="Q3158" t="s">
        <v>194</v>
      </c>
      <c r="R3158" t="s">
        <v>440</v>
      </c>
      <c r="S3158" t="s">
        <v>139</v>
      </c>
      <c r="T3158" t="s">
        <v>51</v>
      </c>
      <c r="U3158" t="s">
        <v>224</v>
      </c>
      <c r="V3158">
        <v>0.8</v>
      </c>
      <c r="W3158" s="1">
        <v>0</v>
      </c>
      <c r="X3158">
        <v>1</v>
      </c>
      <c r="Y3158">
        <v>1.05</v>
      </c>
      <c r="Z3158">
        <v>4</v>
      </c>
      <c r="AA3158">
        <v>0.26250000000000001</v>
      </c>
      <c r="AB3158" s="2">
        <v>0</v>
      </c>
      <c r="AC3158" s="1">
        <v>0</v>
      </c>
      <c r="AD3158" s="7">
        <v>43552</v>
      </c>
      <c r="AE3158" s="7">
        <v>43552</v>
      </c>
      <c r="AF3158">
        <v>0</v>
      </c>
      <c r="AG3158" t="s">
        <v>53</v>
      </c>
      <c r="AH3158" s="2">
        <v>0</v>
      </c>
      <c r="AI3158" s="1">
        <v>0</v>
      </c>
      <c r="AJ3158" s="1">
        <v>0</v>
      </c>
      <c r="AK3158" s="60" t="str">
        <f>+IF(Tabla1[[#This Row],[REQUEST_TY]]="SR MANTENIMIENTO CORRECTIVO", "EMERGENCIA", "OTROS")</f>
        <v>EMERGENCIA</v>
      </c>
      <c r="AL3158" s="6" t="str">
        <f>+_xlfn.IFS(Tabla1[[#This Row],[Veces obj]]&lt;=1,"0-1",Tabla1[[#This Row],[Veces obj]]&lt;=2,"1-2",Tabla1[[#This Row],[Veces obj]]&lt;=3,"2-3",TRUE,"&gt;3")</f>
        <v>0-1</v>
      </c>
      <c r="AM3158" s="60" t="str">
        <f>+_xlfn.IFS(MONTH(Tabla1[[#This Row],[MES]])&lt;=3,"Q1",MONTH(Tabla1[[#This Row],[MES]])&lt;=6,"Q2",MONTH(Tabla1[[#This Row],[MES]])&lt;=9,"Q3",TRUE,"Q4")</f>
        <v>Q1</v>
      </c>
      <c r="AN3158" s="15" t="str">
        <f>+IFERROR(VLOOKUP(Tabla1[[#This Row],[CUENTA]],CTAS[],2,0),"OTROS")</f>
        <v>OTROS</v>
      </c>
      <c r="AP3158" s="15" t="str">
        <f>+IFERROR(VLOOKUP(Tabla1[[#This Row],[EMPLEADO]],IS[],3,0),"OTROS")</f>
        <v>OTROS</v>
      </c>
      <c r="AQ3158" s="15" t="str">
        <f>+IFERROR(VLOOKUP(Tabla1[[#This Row],[EMPLEADO]],IS[[NÓMINA]:[INGENIERO]],2,0),"OTROS")</f>
        <v>OTROS</v>
      </c>
    </row>
    <row r="3159" spans="1:43" x14ac:dyDescent="0.25">
      <c r="A3159" t="s">
        <v>7477</v>
      </c>
      <c r="B3159">
        <v>1</v>
      </c>
      <c r="C3159" t="s">
        <v>9625</v>
      </c>
      <c r="D3159" t="s">
        <v>38</v>
      </c>
      <c r="E3159" t="s">
        <v>807</v>
      </c>
      <c r="F3159" t="s">
        <v>9626</v>
      </c>
      <c r="G3159" s="17" t="s">
        <v>9627</v>
      </c>
      <c r="H3159" t="s">
        <v>163</v>
      </c>
      <c r="I3159" t="s">
        <v>43</v>
      </c>
      <c r="J3159" t="s">
        <v>8</v>
      </c>
      <c r="K3159" t="s">
        <v>151</v>
      </c>
      <c r="L3159" t="s">
        <v>229</v>
      </c>
      <c r="M3159" t="s">
        <v>165</v>
      </c>
      <c r="N3159">
        <v>0</v>
      </c>
      <c r="O3159" t="s">
        <v>47</v>
      </c>
      <c r="P3159">
        <v>203</v>
      </c>
      <c r="Q3159" t="s">
        <v>48</v>
      </c>
      <c r="R3159" t="s">
        <v>95</v>
      </c>
      <c r="S3159" t="s">
        <v>64</v>
      </c>
      <c r="T3159" t="s">
        <v>51</v>
      </c>
      <c r="U3159" t="s">
        <v>96</v>
      </c>
      <c r="V3159">
        <v>1.1000000000000001</v>
      </c>
      <c r="W3159" s="1">
        <v>1501.5000000000002</v>
      </c>
      <c r="X3159">
        <v>1</v>
      </c>
      <c r="Y3159">
        <v>0.56999999999999995</v>
      </c>
      <c r="Z3159">
        <v>5</v>
      </c>
      <c r="AA3159">
        <v>0.11399999999999999</v>
      </c>
      <c r="AB3159" s="2">
        <v>0</v>
      </c>
      <c r="AC3159" s="1">
        <v>0</v>
      </c>
      <c r="AD3159" s="7">
        <v>43550</v>
      </c>
      <c r="AE3159" s="7">
        <v>43550</v>
      </c>
      <c r="AF3159">
        <v>0</v>
      </c>
      <c r="AG3159" t="s">
        <v>53</v>
      </c>
      <c r="AH3159" s="2">
        <v>0</v>
      </c>
      <c r="AI3159" s="1">
        <v>0</v>
      </c>
      <c r="AJ3159" s="1">
        <v>0</v>
      </c>
      <c r="AK3159" s="60" t="str">
        <f>+IF(Tabla1[[#This Row],[REQUEST_TY]]="SR MANTENIMIENTO CORRECTIVO", "EMERGENCIA", "OTROS")</f>
        <v>EMERGENCIA</v>
      </c>
      <c r="AL3159" s="6" t="str">
        <f>+_xlfn.IFS(Tabla1[[#This Row],[Veces obj]]&lt;=1,"0-1",Tabla1[[#This Row],[Veces obj]]&lt;=2,"1-2",Tabla1[[#This Row],[Veces obj]]&lt;=3,"2-3",TRUE,"&gt;3")</f>
        <v>0-1</v>
      </c>
      <c r="AM3159" s="60" t="str">
        <f>+_xlfn.IFS(MONTH(Tabla1[[#This Row],[MES]])&lt;=3,"Q1",MONTH(Tabla1[[#This Row],[MES]])&lt;=6,"Q2",MONTH(Tabla1[[#This Row],[MES]])&lt;=9,"Q3",TRUE,"Q4")</f>
        <v>Q1</v>
      </c>
      <c r="AN3159" s="15" t="str">
        <f>+IFERROR(VLOOKUP(Tabla1[[#This Row],[CUENTA]],CTAS[],2,0),"OTROS")</f>
        <v>HONEYWELL</v>
      </c>
      <c r="AP3159" s="15" t="str">
        <f>+IFERROR(VLOOKUP(Tabla1[[#This Row],[EMPLEADO]],IS[],3,0),"OTROS")</f>
        <v>CHIHUAHUA</v>
      </c>
      <c r="AQ3159" s="15" t="str">
        <f>+IFERROR(VLOOKUP(Tabla1[[#This Row],[EMPLEADO]],IS[[NÓMINA]:[INGENIERO]],2,0),"OTROS")</f>
        <v>LUIS EDUARDO MUÑOZ</v>
      </c>
    </row>
    <row r="3160" spans="1:43" x14ac:dyDescent="0.25">
      <c r="A3160" t="s">
        <v>7477</v>
      </c>
      <c r="B3160">
        <v>1</v>
      </c>
      <c r="C3160" t="s">
        <v>9628</v>
      </c>
      <c r="D3160" t="s">
        <v>38</v>
      </c>
      <c r="E3160" t="s">
        <v>133</v>
      </c>
      <c r="F3160" t="s">
        <v>9629</v>
      </c>
      <c r="G3160" s="17" t="s">
        <v>1636</v>
      </c>
      <c r="H3160" t="s">
        <v>266</v>
      </c>
      <c r="I3160" t="s">
        <v>43</v>
      </c>
      <c r="J3160" t="s">
        <v>8</v>
      </c>
      <c r="K3160" t="s">
        <v>59</v>
      </c>
      <c r="L3160" t="s">
        <v>1637</v>
      </c>
      <c r="M3160" t="s">
        <v>94</v>
      </c>
      <c r="N3160">
        <v>0</v>
      </c>
      <c r="O3160" t="s">
        <v>47</v>
      </c>
      <c r="P3160">
        <v>19</v>
      </c>
      <c r="Q3160" t="s">
        <v>62</v>
      </c>
      <c r="R3160" t="s">
        <v>138</v>
      </c>
      <c r="S3160" t="s">
        <v>139</v>
      </c>
      <c r="T3160" t="s">
        <v>51</v>
      </c>
      <c r="U3160" t="s">
        <v>262</v>
      </c>
      <c r="V3160">
        <v>1.05</v>
      </c>
      <c r="W3160" s="1">
        <v>1651.6500000000003</v>
      </c>
      <c r="X3160">
        <v>1</v>
      </c>
      <c r="Y3160">
        <v>2.35</v>
      </c>
      <c r="Z3160">
        <v>4</v>
      </c>
      <c r="AA3160">
        <v>0.58750000000000002</v>
      </c>
      <c r="AB3160" s="2">
        <v>0</v>
      </c>
      <c r="AC3160" s="1">
        <v>0</v>
      </c>
      <c r="AD3160" s="7">
        <v>43549</v>
      </c>
      <c r="AE3160" s="7">
        <v>43549</v>
      </c>
      <c r="AF3160">
        <v>0</v>
      </c>
      <c r="AG3160" t="s">
        <v>53</v>
      </c>
      <c r="AH3160" s="2">
        <v>0</v>
      </c>
      <c r="AI3160" s="1">
        <v>0</v>
      </c>
      <c r="AJ3160" s="1">
        <v>0</v>
      </c>
      <c r="AK3160" s="60" t="str">
        <f>+IF(Tabla1[[#This Row],[REQUEST_TY]]="SR MANTENIMIENTO CORRECTIVO", "EMERGENCIA", "OTROS")</f>
        <v>EMERGENCIA</v>
      </c>
      <c r="AL3160" s="6" t="str">
        <f>+_xlfn.IFS(Tabla1[[#This Row],[Veces obj]]&lt;=1,"0-1",Tabla1[[#This Row],[Veces obj]]&lt;=2,"1-2",Tabla1[[#This Row],[Veces obj]]&lt;=3,"2-3",TRUE,"&gt;3")</f>
        <v>0-1</v>
      </c>
      <c r="AM3160" s="60" t="str">
        <f>+_xlfn.IFS(MONTH(Tabla1[[#This Row],[MES]])&lt;=3,"Q1",MONTH(Tabla1[[#This Row],[MES]])&lt;=6,"Q2",MONTH(Tabla1[[#This Row],[MES]])&lt;=9,"Q3",TRUE,"Q4")</f>
        <v>Q1</v>
      </c>
      <c r="AN3160" s="15" t="str">
        <f>+IFERROR(VLOOKUP(Tabla1[[#This Row],[CUENTA]],CTAS[],2,0),"OTROS")</f>
        <v>OTROS</v>
      </c>
      <c r="AP3160" s="15" t="str">
        <f>+IFERROR(VLOOKUP(Tabla1[[#This Row],[EMPLEADO]],IS[],3,0),"OTROS")</f>
        <v>JUAREZ</v>
      </c>
      <c r="AQ3160" s="15" t="str">
        <f>+IFERROR(VLOOKUP(Tabla1[[#This Row],[EMPLEADO]],IS[[NÓMINA]:[INGENIERO]],2,0),"OTROS")</f>
        <v>CESAR MAR</v>
      </c>
    </row>
    <row r="3161" spans="1:43" x14ac:dyDescent="0.25">
      <c r="A3161" t="s">
        <v>7477</v>
      </c>
      <c r="B3161">
        <v>1</v>
      </c>
      <c r="C3161" t="s">
        <v>9630</v>
      </c>
      <c r="D3161" t="s">
        <v>38</v>
      </c>
      <c r="E3161" t="s">
        <v>133</v>
      </c>
      <c r="F3161" t="s">
        <v>9631</v>
      </c>
      <c r="G3161" s="17" t="s">
        <v>2023</v>
      </c>
      <c r="H3161" t="s">
        <v>384</v>
      </c>
      <c r="I3161" t="s">
        <v>43</v>
      </c>
      <c r="J3161" t="s">
        <v>8</v>
      </c>
      <c r="K3161" t="s">
        <v>59</v>
      </c>
      <c r="L3161" t="s">
        <v>2024</v>
      </c>
      <c r="M3161" t="s">
        <v>1778</v>
      </c>
      <c r="N3161">
        <v>0</v>
      </c>
      <c r="O3161" t="s">
        <v>47</v>
      </c>
      <c r="P3161">
        <v>11</v>
      </c>
      <c r="Q3161" t="s">
        <v>194</v>
      </c>
      <c r="R3161" t="s">
        <v>138</v>
      </c>
      <c r="S3161" t="s">
        <v>139</v>
      </c>
      <c r="T3161" t="s">
        <v>51</v>
      </c>
      <c r="U3161" t="s">
        <v>224</v>
      </c>
      <c r="V3161">
        <v>0.8</v>
      </c>
      <c r="W3161" s="1">
        <v>1258.4000000000003</v>
      </c>
      <c r="X3161">
        <v>1</v>
      </c>
      <c r="Y3161">
        <v>3.72</v>
      </c>
      <c r="Z3161">
        <v>4</v>
      </c>
      <c r="AA3161">
        <v>0.93</v>
      </c>
      <c r="AB3161" s="2">
        <v>0</v>
      </c>
      <c r="AC3161" s="1">
        <v>0</v>
      </c>
      <c r="AD3161" s="7">
        <v>43549</v>
      </c>
      <c r="AE3161" s="7">
        <v>43550</v>
      </c>
      <c r="AF3161">
        <v>1</v>
      </c>
      <c r="AG3161" t="s">
        <v>53</v>
      </c>
      <c r="AH3161" s="2">
        <v>0</v>
      </c>
      <c r="AI3161" s="1">
        <v>0</v>
      </c>
      <c r="AJ3161" s="1">
        <v>0</v>
      </c>
      <c r="AK3161" s="60" t="str">
        <f>+IF(Tabla1[[#This Row],[REQUEST_TY]]="SR MANTENIMIENTO CORRECTIVO", "EMERGENCIA", "OTROS")</f>
        <v>EMERGENCIA</v>
      </c>
      <c r="AL3161" s="6" t="str">
        <f>+_xlfn.IFS(Tabla1[[#This Row],[Veces obj]]&lt;=1,"0-1",Tabla1[[#This Row],[Veces obj]]&lt;=2,"1-2",Tabla1[[#This Row],[Veces obj]]&lt;=3,"2-3",TRUE,"&gt;3")</f>
        <v>0-1</v>
      </c>
      <c r="AM3161" s="60" t="str">
        <f>+_xlfn.IFS(MONTH(Tabla1[[#This Row],[MES]])&lt;=3,"Q1",MONTH(Tabla1[[#This Row],[MES]])&lt;=6,"Q2",MONTH(Tabla1[[#This Row],[MES]])&lt;=9,"Q3",TRUE,"Q4")</f>
        <v>Q1</v>
      </c>
      <c r="AN3161" s="15" t="str">
        <f>+IFERROR(VLOOKUP(Tabla1[[#This Row],[CUENTA]],CTAS[],2,0),"OTROS")</f>
        <v>OTROS</v>
      </c>
      <c r="AP3161" s="15" t="str">
        <f>+IFERROR(VLOOKUP(Tabla1[[#This Row],[EMPLEADO]],IS[],3,0),"OTROS")</f>
        <v>OTROS</v>
      </c>
      <c r="AQ3161" s="15" t="str">
        <f>+IFERROR(VLOOKUP(Tabla1[[#This Row],[EMPLEADO]],IS[[NÓMINA]:[INGENIERO]],2,0),"OTROS")</f>
        <v>OTROS</v>
      </c>
    </row>
    <row r="3162" spans="1:43" x14ac:dyDescent="0.25">
      <c r="A3162" t="s">
        <v>7477</v>
      </c>
      <c r="B3162">
        <v>1</v>
      </c>
      <c r="C3162" t="s">
        <v>9632</v>
      </c>
      <c r="D3162" t="s">
        <v>38</v>
      </c>
      <c r="E3162" t="s">
        <v>294</v>
      </c>
      <c r="F3162" t="s">
        <v>9633</v>
      </c>
      <c r="G3162" s="17" t="s">
        <v>9634</v>
      </c>
      <c r="H3162" t="s">
        <v>79</v>
      </c>
      <c r="I3162" t="s">
        <v>43</v>
      </c>
      <c r="J3162" t="s">
        <v>8</v>
      </c>
      <c r="K3162" t="s">
        <v>1236</v>
      </c>
      <c r="L3162" t="s">
        <v>9635</v>
      </c>
      <c r="M3162" t="s">
        <v>654</v>
      </c>
      <c r="N3162">
        <v>0</v>
      </c>
      <c r="O3162" t="s">
        <v>47</v>
      </c>
      <c r="P3162">
        <v>96</v>
      </c>
      <c r="Q3162" t="s">
        <v>48</v>
      </c>
      <c r="R3162" t="s">
        <v>95</v>
      </c>
      <c r="S3162" t="s">
        <v>64</v>
      </c>
      <c r="T3162" t="s">
        <v>51</v>
      </c>
      <c r="U3162" t="s">
        <v>96</v>
      </c>
      <c r="V3162">
        <v>1.1000000000000001</v>
      </c>
      <c r="W3162" s="1">
        <v>1501.5000000000002</v>
      </c>
      <c r="X3162">
        <v>1</v>
      </c>
      <c r="Y3162">
        <v>2.4300000000000002</v>
      </c>
      <c r="Z3162">
        <v>5</v>
      </c>
      <c r="AA3162">
        <v>0.48600000000000004</v>
      </c>
      <c r="AB3162" s="2">
        <v>0</v>
      </c>
      <c r="AC3162" s="1">
        <v>0</v>
      </c>
      <c r="AD3162" s="7">
        <v>43549</v>
      </c>
      <c r="AE3162" s="7">
        <v>43549</v>
      </c>
      <c r="AF3162">
        <v>0</v>
      </c>
      <c r="AG3162" t="s">
        <v>53</v>
      </c>
      <c r="AH3162" s="2">
        <v>0</v>
      </c>
      <c r="AI3162" s="1">
        <v>0</v>
      </c>
      <c r="AJ3162" s="1">
        <v>0</v>
      </c>
      <c r="AK3162" s="60" t="str">
        <f>+IF(Tabla1[[#This Row],[REQUEST_TY]]="SR MANTENIMIENTO CORRECTIVO", "EMERGENCIA", "OTROS")</f>
        <v>EMERGENCIA</v>
      </c>
      <c r="AL3162" s="6" t="str">
        <f>+_xlfn.IFS(Tabla1[[#This Row],[Veces obj]]&lt;=1,"0-1",Tabla1[[#This Row],[Veces obj]]&lt;=2,"1-2",Tabla1[[#This Row],[Veces obj]]&lt;=3,"2-3",TRUE,"&gt;3")</f>
        <v>0-1</v>
      </c>
      <c r="AM3162" s="60" t="str">
        <f>+_xlfn.IFS(MONTH(Tabla1[[#This Row],[MES]])&lt;=3,"Q1",MONTH(Tabla1[[#This Row],[MES]])&lt;=6,"Q2",MONTH(Tabla1[[#This Row],[MES]])&lt;=9,"Q3",TRUE,"Q4")</f>
        <v>Q1</v>
      </c>
      <c r="AN3162" s="15" t="str">
        <f>+IFERROR(VLOOKUP(Tabla1[[#This Row],[CUENTA]],CTAS[],2,0),"OTROS")</f>
        <v>OTROS</v>
      </c>
      <c r="AP3162" s="15" t="str">
        <f>+IFERROR(VLOOKUP(Tabla1[[#This Row],[EMPLEADO]],IS[],3,0),"OTROS")</f>
        <v>OTROS</v>
      </c>
      <c r="AQ3162" s="15" t="str">
        <f>+IFERROR(VLOOKUP(Tabla1[[#This Row],[EMPLEADO]],IS[[NÓMINA]:[INGENIERO]],2,0),"OTROS")</f>
        <v>OTROS</v>
      </c>
    </row>
    <row r="3163" spans="1:43" x14ac:dyDescent="0.25">
      <c r="A3163" t="s">
        <v>7477</v>
      </c>
      <c r="B3163">
        <v>1</v>
      </c>
      <c r="C3163" t="s">
        <v>9636</v>
      </c>
      <c r="D3163" t="s">
        <v>38</v>
      </c>
      <c r="E3163" t="s">
        <v>98</v>
      </c>
      <c r="F3163" t="s">
        <v>9637</v>
      </c>
      <c r="G3163" s="17" t="s">
        <v>752</v>
      </c>
      <c r="H3163" t="s">
        <v>691</v>
      </c>
      <c r="I3163" t="s">
        <v>43</v>
      </c>
      <c r="J3163" t="s">
        <v>8</v>
      </c>
      <c r="K3163" t="s">
        <v>102</v>
      </c>
      <c r="L3163" t="s">
        <v>753</v>
      </c>
      <c r="M3163" t="s">
        <v>215</v>
      </c>
      <c r="N3163">
        <v>0</v>
      </c>
      <c r="O3163" t="s">
        <v>47</v>
      </c>
      <c r="P3163">
        <v>5</v>
      </c>
      <c r="Q3163" t="s">
        <v>207</v>
      </c>
      <c r="R3163" t="s">
        <v>63</v>
      </c>
      <c r="S3163" t="s">
        <v>64</v>
      </c>
      <c r="T3163" t="s">
        <v>51</v>
      </c>
      <c r="U3163" t="s">
        <v>209</v>
      </c>
      <c r="V3163">
        <v>0</v>
      </c>
      <c r="W3163" s="1">
        <v>0</v>
      </c>
      <c r="X3163">
        <v>1</v>
      </c>
      <c r="Y3163">
        <v>2.59</v>
      </c>
      <c r="Z3163">
        <v>5</v>
      </c>
      <c r="AA3163">
        <v>0.51800000000000002</v>
      </c>
      <c r="AB3163" s="2">
        <v>0</v>
      </c>
      <c r="AC3163" s="1">
        <v>0</v>
      </c>
      <c r="AD3163" s="7">
        <v>43549</v>
      </c>
      <c r="AE3163" s="7">
        <v>43549</v>
      </c>
      <c r="AF3163">
        <v>0</v>
      </c>
      <c r="AG3163" t="s">
        <v>53</v>
      </c>
      <c r="AH3163" s="2">
        <v>0</v>
      </c>
      <c r="AI3163" s="1">
        <v>0</v>
      </c>
      <c r="AJ3163" s="1">
        <v>0</v>
      </c>
      <c r="AK3163" s="60" t="str">
        <f>+IF(Tabla1[[#This Row],[REQUEST_TY]]="SR MANTENIMIENTO CORRECTIVO", "EMERGENCIA", "OTROS")</f>
        <v>EMERGENCIA</v>
      </c>
      <c r="AL3163" s="6" t="str">
        <f>+_xlfn.IFS(Tabla1[[#This Row],[Veces obj]]&lt;=1,"0-1",Tabla1[[#This Row],[Veces obj]]&lt;=2,"1-2",Tabla1[[#This Row],[Veces obj]]&lt;=3,"2-3",TRUE,"&gt;3")</f>
        <v>0-1</v>
      </c>
      <c r="AM3163" s="60" t="str">
        <f>+_xlfn.IFS(MONTH(Tabla1[[#This Row],[MES]])&lt;=3,"Q1",MONTH(Tabla1[[#This Row],[MES]])&lt;=6,"Q2",MONTH(Tabla1[[#This Row],[MES]])&lt;=9,"Q3",TRUE,"Q4")</f>
        <v>Q1</v>
      </c>
      <c r="AN3163" s="15" t="str">
        <f>+IFERROR(VLOOKUP(Tabla1[[#This Row],[CUENTA]],CTAS[],2,0),"OTROS")</f>
        <v>OTROS</v>
      </c>
      <c r="AP3163" s="15" t="str">
        <f>+IFERROR(VLOOKUP(Tabla1[[#This Row],[EMPLEADO]],IS[],3,0),"OTROS")</f>
        <v>OTROS</v>
      </c>
      <c r="AQ3163" s="15" t="str">
        <f>+IFERROR(VLOOKUP(Tabla1[[#This Row],[EMPLEADO]],IS[[NÓMINA]:[INGENIERO]],2,0),"OTROS")</f>
        <v>OTROS</v>
      </c>
    </row>
    <row r="3164" spans="1:43" x14ac:dyDescent="0.25">
      <c r="A3164" t="s">
        <v>7477</v>
      </c>
      <c r="B3164">
        <v>1</v>
      </c>
      <c r="C3164" t="s">
        <v>9638</v>
      </c>
      <c r="D3164" t="s">
        <v>38</v>
      </c>
      <c r="E3164" t="s">
        <v>725</v>
      </c>
      <c r="F3164" t="s">
        <v>9639</v>
      </c>
      <c r="G3164" s="17" t="s">
        <v>5574</v>
      </c>
      <c r="H3164" t="s">
        <v>592</v>
      </c>
      <c r="I3164" t="s">
        <v>43</v>
      </c>
      <c r="J3164" t="s">
        <v>8</v>
      </c>
      <c r="K3164" t="s">
        <v>102</v>
      </c>
      <c r="L3164" t="s">
        <v>671</v>
      </c>
      <c r="M3164" t="s">
        <v>165</v>
      </c>
      <c r="N3164">
        <v>0</v>
      </c>
      <c r="O3164" t="s">
        <v>47</v>
      </c>
      <c r="P3164">
        <v>6</v>
      </c>
      <c r="Q3164" t="s">
        <v>207</v>
      </c>
      <c r="R3164" t="s">
        <v>223</v>
      </c>
      <c r="S3164" t="s">
        <v>139</v>
      </c>
      <c r="T3164" t="s">
        <v>51</v>
      </c>
      <c r="U3164" t="s">
        <v>879</v>
      </c>
      <c r="V3164">
        <v>0.6</v>
      </c>
      <c r="W3164" s="1">
        <v>943.80000000000007</v>
      </c>
      <c r="X3164">
        <v>1</v>
      </c>
      <c r="Y3164">
        <v>1.77</v>
      </c>
      <c r="Z3164">
        <v>4</v>
      </c>
      <c r="AA3164">
        <v>0.4425</v>
      </c>
      <c r="AB3164" s="2">
        <v>0</v>
      </c>
      <c r="AC3164" s="1">
        <v>0</v>
      </c>
      <c r="AD3164" s="7">
        <v>43550</v>
      </c>
      <c r="AE3164" s="7">
        <v>43550</v>
      </c>
      <c r="AF3164">
        <v>0</v>
      </c>
      <c r="AG3164" t="s">
        <v>53</v>
      </c>
      <c r="AH3164" s="2">
        <v>0</v>
      </c>
      <c r="AI3164" s="1">
        <v>0</v>
      </c>
      <c r="AJ3164" s="1">
        <v>0</v>
      </c>
      <c r="AK3164" s="60" t="str">
        <f>+IF(Tabla1[[#This Row],[REQUEST_TY]]="SR MANTENIMIENTO CORRECTIVO", "EMERGENCIA", "OTROS")</f>
        <v>EMERGENCIA</v>
      </c>
      <c r="AL3164" s="6" t="str">
        <f>+_xlfn.IFS(Tabla1[[#This Row],[Veces obj]]&lt;=1,"0-1",Tabla1[[#This Row],[Veces obj]]&lt;=2,"1-2",Tabla1[[#This Row],[Veces obj]]&lt;=3,"2-3",TRUE,"&gt;3")</f>
        <v>0-1</v>
      </c>
      <c r="AM3164" s="60" t="str">
        <f>+_xlfn.IFS(MONTH(Tabla1[[#This Row],[MES]])&lt;=3,"Q1",MONTH(Tabla1[[#This Row],[MES]])&lt;=6,"Q2",MONTH(Tabla1[[#This Row],[MES]])&lt;=9,"Q3",TRUE,"Q4")</f>
        <v>Q1</v>
      </c>
      <c r="AN3164" s="15" t="str">
        <f>+IFERROR(VLOOKUP(Tabla1[[#This Row],[CUENTA]],CTAS[],2,0),"OTROS")</f>
        <v>OTROS</v>
      </c>
      <c r="AP3164" s="15" t="str">
        <f>+IFERROR(VLOOKUP(Tabla1[[#This Row],[EMPLEADO]],IS[],3,0),"OTROS")</f>
        <v>CHIHUAHUA</v>
      </c>
      <c r="AQ3164" s="15" t="str">
        <f>+IFERROR(VLOOKUP(Tabla1[[#This Row],[EMPLEADO]],IS[[NÓMINA]:[INGENIERO]],2,0),"OTROS")</f>
        <v>VICTOR MENDEZ</v>
      </c>
    </row>
    <row r="3165" spans="1:43" x14ac:dyDescent="0.25">
      <c r="A3165" t="s">
        <v>7477</v>
      </c>
      <c r="B3165">
        <v>1</v>
      </c>
      <c r="C3165" t="s">
        <v>9640</v>
      </c>
      <c r="D3165" t="s">
        <v>38</v>
      </c>
      <c r="E3165" t="s">
        <v>98</v>
      </c>
      <c r="F3165" t="s">
        <v>9641</v>
      </c>
      <c r="G3165" s="17" t="s">
        <v>2545</v>
      </c>
      <c r="H3165" t="s">
        <v>163</v>
      </c>
      <c r="I3165" t="s">
        <v>43</v>
      </c>
      <c r="J3165" t="s">
        <v>8</v>
      </c>
      <c r="K3165" t="s">
        <v>102</v>
      </c>
      <c r="L3165" t="s">
        <v>2546</v>
      </c>
      <c r="M3165" t="s">
        <v>119</v>
      </c>
      <c r="N3165">
        <v>0</v>
      </c>
      <c r="O3165" t="s">
        <v>47</v>
      </c>
      <c r="P3165">
        <v>6</v>
      </c>
      <c r="Q3165" t="s">
        <v>207</v>
      </c>
      <c r="R3165" t="s">
        <v>63</v>
      </c>
      <c r="S3165" t="s">
        <v>64</v>
      </c>
      <c r="T3165" t="s">
        <v>51</v>
      </c>
      <c r="U3165" t="s">
        <v>209</v>
      </c>
      <c r="V3165">
        <v>0</v>
      </c>
      <c r="W3165" s="1">
        <v>0</v>
      </c>
      <c r="X3165">
        <v>1</v>
      </c>
      <c r="Y3165">
        <v>0</v>
      </c>
      <c r="Z3165">
        <v>5</v>
      </c>
      <c r="AA3165">
        <v>0</v>
      </c>
      <c r="AB3165" s="2">
        <v>0</v>
      </c>
      <c r="AC3165" s="1">
        <v>0</v>
      </c>
      <c r="AD3165" s="7">
        <v>43549</v>
      </c>
      <c r="AE3165" s="7">
        <v>43549</v>
      </c>
      <c r="AF3165">
        <v>0</v>
      </c>
      <c r="AG3165" t="s">
        <v>53</v>
      </c>
      <c r="AH3165" s="2">
        <v>0</v>
      </c>
      <c r="AI3165" s="1">
        <v>0</v>
      </c>
      <c r="AJ3165" s="1">
        <v>0</v>
      </c>
      <c r="AK3165" s="60" t="str">
        <f>+IF(Tabla1[[#This Row],[REQUEST_TY]]="SR MANTENIMIENTO CORRECTIVO", "EMERGENCIA", "OTROS")</f>
        <v>EMERGENCIA</v>
      </c>
      <c r="AL3165" s="6" t="str">
        <f>+_xlfn.IFS(Tabla1[[#This Row],[Veces obj]]&lt;=1,"0-1",Tabla1[[#This Row],[Veces obj]]&lt;=2,"1-2",Tabla1[[#This Row],[Veces obj]]&lt;=3,"2-3",TRUE,"&gt;3")</f>
        <v>0-1</v>
      </c>
      <c r="AM3165" s="60" t="str">
        <f>+_xlfn.IFS(MONTH(Tabla1[[#This Row],[MES]])&lt;=3,"Q1",MONTH(Tabla1[[#This Row],[MES]])&lt;=6,"Q2",MONTH(Tabla1[[#This Row],[MES]])&lt;=9,"Q3",TRUE,"Q4")</f>
        <v>Q1</v>
      </c>
      <c r="AN3165" s="15" t="str">
        <f>+IFERROR(VLOOKUP(Tabla1[[#This Row],[CUENTA]],CTAS[],2,0),"OTROS")</f>
        <v>OTROS</v>
      </c>
      <c r="AP3165" s="15" t="str">
        <f>+IFERROR(VLOOKUP(Tabla1[[#This Row],[EMPLEADO]],IS[],3,0),"OTROS")</f>
        <v>CHIHUAHUA</v>
      </c>
      <c r="AQ3165" s="15" t="str">
        <f>+IFERROR(VLOOKUP(Tabla1[[#This Row],[EMPLEADO]],IS[[NÓMINA]:[INGENIERO]],2,0),"OTROS")</f>
        <v>LUIS EDUARDO MUÑOZ</v>
      </c>
    </row>
    <row r="3166" spans="1:43" x14ac:dyDescent="0.25">
      <c r="A3166" t="s">
        <v>7477</v>
      </c>
      <c r="B3166">
        <v>1</v>
      </c>
      <c r="C3166" t="s">
        <v>9642</v>
      </c>
      <c r="D3166" t="s">
        <v>38</v>
      </c>
      <c r="E3166" t="s">
        <v>300</v>
      </c>
      <c r="F3166" t="s">
        <v>9643</v>
      </c>
      <c r="G3166" s="17" t="s">
        <v>9644</v>
      </c>
      <c r="H3166" t="s">
        <v>163</v>
      </c>
      <c r="I3166" t="s">
        <v>43</v>
      </c>
      <c r="J3166" t="s">
        <v>8</v>
      </c>
      <c r="K3166" t="s">
        <v>102</v>
      </c>
      <c r="L3166" t="s">
        <v>671</v>
      </c>
      <c r="M3166" t="s">
        <v>165</v>
      </c>
      <c r="N3166">
        <v>0</v>
      </c>
      <c r="O3166" t="s">
        <v>47</v>
      </c>
      <c r="P3166">
        <v>126</v>
      </c>
      <c r="Q3166" t="s">
        <v>48</v>
      </c>
      <c r="R3166" t="s">
        <v>223</v>
      </c>
      <c r="S3166" t="s">
        <v>139</v>
      </c>
      <c r="T3166" t="s">
        <v>51</v>
      </c>
      <c r="U3166" t="s">
        <v>353</v>
      </c>
      <c r="V3166">
        <v>1.1499999999999999</v>
      </c>
      <c r="W3166" s="1">
        <v>1808.95</v>
      </c>
      <c r="X3166">
        <v>1</v>
      </c>
      <c r="Y3166">
        <v>0.95</v>
      </c>
      <c r="Z3166">
        <v>4</v>
      </c>
      <c r="AA3166">
        <v>0.23749999999999999</v>
      </c>
      <c r="AB3166" s="2">
        <v>0</v>
      </c>
      <c r="AC3166" s="1">
        <v>0</v>
      </c>
      <c r="AD3166" s="7">
        <v>43549</v>
      </c>
      <c r="AE3166" s="7">
        <v>43549</v>
      </c>
      <c r="AF3166">
        <v>0</v>
      </c>
      <c r="AG3166" t="s">
        <v>53</v>
      </c>
      <c r="AH3166" s="2">
        <v>0</v>
      </c>
      <c r="AI3166" s="1">
        <v>0</v>
      </c>
      <c r="AJ3166" s="1">
        <v>0</v>
      </c>
      <c r="AK3166" s="60" t="str">
        <f>+IF(Tabla1[[#This Row],[REQUEST_TY]]="SR MANTENIMIENTO CORRECTIVO", "EMERGENCIA", "OTROS")</f>
        <v>EMERGENCIA</v>
      </c>
      <c r="AL3166" s="6" t="str">
        <f>+_xlfn.IFS(Tabla1[[#This Row],[Veces obj]]&lt;=1,"0-1",Tabla1[[#This Row],[Veces obj]]&lt;=2,"1-2",Tabla1[[#This Row],[Veces obj]]&lt;=3,"2-3",TRUE,"&gt;3")</f>
        <v>0-1</v>
      </c>
      <c r="AM3166" s="60" t="str">
        <f>+_xlfn.IFS(MONTH(Tabla1[[#This Row],[MES]])&lt;=3,"Q1",MONTH(Tabla1[[#This Row],[MES]])&lt;=6,"Q2",MONTH(Tabla1[[#This Row],[MES]])&lt;=9,"Q3",TRUE,"Q4")</f>
        <v>Q1</v>
      </c>
      <c r="AN3166" s="15" t="str">
        <f>+IFERROR(VLOOKUP(Tabla1[[#This Row],[CUENTA]],CTAS[],2,0),"OTROS")</f>
        <v>OTROS</v>
      </c>
      <c r="AP3166" s="15" t="str">
        <f>+IFERROR(VLOOKUP(Tabla1[[#This Row],[EMPLEADO]],IS[],3,0),"OTROS")</f>
        <v>CHIHUAHUA</v>
      </c>
      <c r="AQ3166" s="15" t="str">
        <f>+IFERROR(VLOOKUP(Tabla1[[#This Row],[EMPLEADO]],IS[[NÓMINA]:[INGENIERO]],2,0),"OTROS")</f>
        <v>LUIS EDUARDO MUÑOZ</v>
      </c>
    </row>
    <row r="3167" spans="1:43" x14ac:dyDescent="0.25">
      <c r="A3167" t="s">
        <v>7477</v>
      </c>
      <c r="B3167">
        <v>1</v>
      </c>
      <c r="C3167" t="s">
        <v>9645</v>
      </c>
      <c r="D3167" t="s">
        <v>38</v>
      </c>
      <c r="E3167" t="s">
        <v>113</v>
      </c>
      <c r="F3167" t="s">
        <v>9646</v>
      </c>
      <c r="G3167" s="17" t="s">
        <v>9647</v>
      </c>
      <c r="H3167" t="s">
        <v>646</v>
      </c>
      <c r="I3167" t="s">
        <v>43</v>
      </c>
      <c r="J3167" t="s">
        <v>8</v>
      </c>
      <c r="K3167" t="s">
        <v>125</v>
      </c>
      <c r="L3167" t="s">
        <v>9648</v>
      </c>
      <c r="M3167" t="s">
        <v>9649</v>
      </c>
      <c r="N3167">
        <v>0</v>
      </c>
      <c r="O3167" t="s">
        <v>47</v>
      </c>
      <c r="P3167">
        <v>476</v>
      </c>
      <c r="Q3167" t="s">
        <v>48</v>
      </c>
      <c r="R3167" t="s">
        <v>49</v>
      </c>
      <c r="S3167" t="s">
        <v>50</v>
      </c>
      <c r="T3167" t="s">
        <v>51</v>
      </c>
      <c r="U3167" t="s">
        <v>52</v>
      </c>
      <c r="V3167">
        <v>1.05</v>
      </c>
      <c r="W3167" s="1">
        <v>750.75000000000011</v>
      </c>
      <c r="X3167">
        <v>1</v>
      </c>
      <c r="Y3167">
        <v>2.6</v>
      </c>
      <c r="Z3167">
        <v>5</v>
      </c>
      <c r="AA3167">
        <v>0.52</v>
      </c>
      <c r="AB3167" s="2">
        <v>0</v>
      </c>
      <c r="AC3167" s="1">
        <v>0</v>
      </c>
      <c r="AD3167" s="7">
        <v>43549</v>
      </c>
      <c r="AE3167" s="7">
        <v>43550</v>
      </c>
      <c r="AF3167">
        <v>1</v>
      </c>
      <c r="AG3167" t="s">
        <v>53</v>
      </c>
      <c r="AH3167" s="2">
        <v>0</v>
      </c>
      <c r="AI3167" s="1">
        <v>0</v>
      </c>
      <c r="AJ3167" s="1">
        <v>0</v>
      </c>
      <c r="AK3167" s="60" t="str">
        <f>+IF(Tabla1[[#This Row],[REQUEST_TY]]="SR MANTENIMIENTO CORRECTIVO", "EMERGENCIA", "OTROS")</f>
        <v>EMERGENCIA</v>
      </c>
      <c r="AL3167" s="6" t="str">
        <f>+_xlfn.IFS(Tabla1[[#This Row],[Veces obj]]&lt;=1,"0-1",Tabla1[[#This Row],[Veces obj]]&lt;=2,"1-2",Tabla1[[#This Row],[Veces obj]]&lt;=3,"2-3",TRUE,"&gt;3")</f>
        <v>0-1</v>
      </c>
      <c r="AM3167" s="60" t="str">
        <f>+_xlfn.IFS(MONTH(Tabla1[[#This Row],[MES]])&lt;=3,"Q1",MONTH(Tabla1[[#This Row],[MES]])&lt;=6,"Q2",MONTH(Tabla1[[#This Row],[MES]])&lt;=9,"Q3",TRUE,"Q4")</f>
        <v>Q1</v>
      </c>
      <c r="AN3167" s="15" t="str">
        <f>+IFERROR(VLOOKUP(Tabla1[[#This Row],[CUENTA]],CTAS[],2,0),"OTROS")</f>
        <v>OTROS</v>
      </c>
      <c r="AP3167" s="15" t="str">
        <f>+IFERROR(VLOOKUP(Tabla1[[#This Row],[EMPLEADO]],IS[],3,0),"OTROS")</f>
        <v>OTROS</v>
      </c>
      <c r="AQ3167" s="15" t="str">
        <f>+IFERROR(VLOOKUP(Tabla1[[#This Row],[EMPLEADO]],IS[[NÓMINA]:[INGENIERO]],2,0),"OTROS")</f>
        <v>OTROS</v>
      </c>
    </row>
    <row r="3168" spans="1:43" x14ac:dyDescent="0.25">
      <c r="A3168" t="s">
        <v>7477</v>
      </c>
      <c r="B3168">
        <v>1</v>
      </c>
      <c r="C3168" t="s">
        <v>9650</v>
      </c>
      <c r="D3168" t="s">
        <v>38</v>
      </c>
      <c r="E3168" t="s">
        <v>604</v>
      </c>
      <c r="F3168" t="s">
        <v>9651</v>
      </c>
      <c r="G3168" s="17" t="s">
        <v>9652</v>
      </c>
      <c r="H3168" t="s">
        <v>220</v>
      </c>
      <c r="I3168" t="s">
        <v>43</v>
      </c>
      <c r="J3168" t="s">
        <v>8</v>
      </c>
      <c r="K3168" t="s">
        <v>2443</v>
      </c>
      <c r="L3168" t="s">
        <v>2759</v>
      </c>
      <c r="M3168" t="s">
        <v>1501</v>
      </c>
      <c r="N3168">
        <v>0</v>
      </c>
      <c r="O3168" t="s">
        <v>47</v>
      </c>
      <c r="P3168">
        <v>808</v>
      </c>
      <c r="Q3168" t="s">
        <v>48</v>
      </c>
      <c r="R3168" t="s">
        <v>63</v>
      </c>
      <c r="S3168" t="s">
        <v>64</v>
      </c>
      <c r="T3168" t="s">
        <v>51</v>
      </c>
      <c r="U3168" t="s">
        <v>96</v>
      </c>
      <c r="V3168">
        <v>1.1000000000000001</v>
      </c>
      <c r="W3168" s="1">
        <v>1501.5000000000002</v>
      </c>
      <c r="X3168">
        <v>1</v>
      </c>
      <c r="Y3168">
        <v>2.2599999999999998</v>
      </c>
      <c r="Z3168">
        <v>5</v>
      </c>
      <c r="AA3168">
        <v>0.45199999999999996</v>
      </c>
      <c r="AB3168" s="2">
        <v>0</v>
      </c>
      <c r="AC3168" s="1">
        <v>0</v>
      </c>
      <c r="AD3168" s="7">
        <v>43549</v>
      </c>
      <c r="AE3168" s="7">
        <v>43551</v>
      </c>
      <c r="AF3168">
        <v>2</v>
      </c>
      <c r="AG3168" t="s">
        <v>1680</v>
      </c>
      <c r="AH3168" s="2">
        <v>0.25</v>
      </c>
      <c r="AI3168" s="1">
        <v>-341.25</v>
      </c>
      <c r="AJ3168" s="1">
        <v>0</v>
      </c>
      <c r="AK3168" s="60" t="str">
        <f>+IF(Tabla1[[#This Row],[REQUEST_TY]]="SR MANTENIMIENTO CORRECTIVO", "EMERGENCIA", "OTROS")</f>
        <v>EMERGENCIA</v>
      </c>
      <c r="AL3168" s="6" t="str">
        <f>+_xlfn.IFS(Tabla1[[#This Row],[Veces obj]]&lt;=1,"0-1",Tabla1[[#This Row],[Veces obj]]&lt;=2,"1-2",Tabla1[[#This Row],[Veces obj]]&lt;=3,"2-3",TRUE,"&gt;3")</f>
        <v>0-1</v>
      </c>
      <c r="AM3168" s="60" t="str">
        <f>+_xlfn.IFS(MONTH(Tabla1[[#This Row],[MES]])&lt;=3,"Q1",MONTH(Tabla1[[#This Row],[MES]])&lt;=6,"Q2",MONTH(Tabla1[[#This Row],[MES]])&lt;=9,"Q3",TRUE,"Q4")</f>
        <v>Q1</v>
      </c>
      <c r="AN3168" s="15" t="str">
        <f>+IFERROR(VLOOKUP(Tabla1[[#This Row],[CUENTA]],CTAS[],2,0),"OTROS")</f>
        <v>OTROS</v>
      </c>
      <c r="AP3168" s="15" t="str">
        <f>+IFERROR(VLOOKUP(Tabla1[[#This Row],[EMPLEADO]],IS[],3,0),"OTROS")</f>
        <v>OTROS</v>
      </c>
      <c r="AQ3168" s="15" t="str">
        <f>+IFERROR(VLOOKUP(Tabla1[[#This Row],[EMPLEADO]],IS[[NÓMINA]:[INGENIERO]],2,0),"OTROS")</f>
        <v>OTROS</v>
      </c>
    </row>
    <row r="3169" spans="1:43" x14ac:dyDescent="0.25">
      <c r="A3169" t="s">
        <v>7477</v>
      </c>
      <c r="B3169">
        <v>1</v>
      </c>
      <c r="C3169" t="s">
        <v>9653</v>
      </c>
      <c r="D3169" t="s">
        <v>38</v>
      </c>
      <c r="E3169" t="s">
        <v>226</v>
      </c>
      <c r="F3169" t="s">
        <v>9654</v>
      </c>
      <c r="G3169" s="17" t="s">
        <v>9655</v>
      </c>
      <c r="H3169" t="s">
        <v>691</v>
      </c>
      <c r="I3169" t="s">
        <v>43</v>
      </c>
      <c r="J3169" t="s">
        <v>8</v>
      </c>
      <c r="K3169" t="s">
        <v>144</v>
      </c>
      <c r="L3169" t="s">
        <v>639</v>
      </c>
      <c r="M3169" t="s">
        <v>640</v>
      </c>
      <c r="N3169">
        <v>0</v>
      </c>
      <c r="O3169" t="s">
        <v>47</v>
      </c>
      <c r="P3169">
        <v>241</v>
      </c>
      <c r="Q3169" t="s">
        <v>48</v>
      </c>
      <c r="R3169" t="s">
        <v>153</v>
      </c>
      <c r="S3169" t="s">
        <v>50</v>
      </c>
      <c r="T3169" t="s">
        <v>51</v>
      </c>
      <c r="U3169" t="s">
        <v>52</v>
      </c>
      <c r="V3169">
        <v>1.05</v>
      </c>
      <c r="W3169" s="1">
        <v>750.75000000000011</v>
      </c>
      <c r="X3169">
        <v>1</v>
      </c>
      <c r="Y3169">
        <v>3.25</v>
      </c>
      <c r="Z3169">
        <v>5</v>
      </c>
      <c r="AA3169">
        <v>0.65</v>
      </c>
      <c r="AB3169" s="2">
        <v>0</v>
      </c>
      <c r="AC3169" s="1">
        <v>0</v>
      </c>
      <c r="AD3169" s="7">
        <v>43549</v>
      </c>
      <c r="AE3169" s="7">
        <v>43550</v>
      </c>
      <c r="AF3169">
        <v>1</v>
      </c>
      <c r="AG3169" t="s">
        <v>53</v>
      </c>
      <c r="AH3169" s="2">
        <v>0</v>
      </c>
      <c r="AI3169" s="1">
        <v>0</v>
      </c>
      <c r="AJ3169" s="1">
        <v>0</v>
      </c>
      <c r="AK3169" s="60" t="str">
        <f>+IF(Tabla1[[#This Row],[REQUEST_TY]]="SR MANTENIMIENTO CORRECTIVO", "EMERGENCIA", "OTROS")</f>
        <v>EMERGENCIA</v>
      </c>
      <c r="AL3169" s="6" t="str">
        <f>+_xlfn.IFS(Tabla1[[#This Row],[Veces obj]]&lt;=1,"0-1",Tabla1[[#This Row],[Veces obj]]&lt;=2,"1-2",Tabla1[[#This Row],[Veces obj]]&lt;=3,"2-3",TRUE,"&gt;3")</f>
        <v>0-1</v>
      </c>
      <c r="AM3169" s="60" t="str">
        <f>+_xlfn.IFS(MONTH(Tabla1[[#This Row],[MES]])&lt;=3,"Q1",MONTH(Tabla1[[#This Row],[MES]])&lt;=6,"Q2",MONTH(Tabla1[[#This Row],[MES]])&lt;=9,"Q3",TRUE,"Q4")</f>
        <v>Q1</v>
      </c>
      <c r="AN3169" s="15" t="str">
        <f>+IFERROR(VLOOKUP(Tabla1[[#This Row],[CUENTA]],CTAS[],2,0),"OTROS")</f>
        <v>OTROS</v>
      </c>
      <c r="AP3169" s="15" t="str">
        <f>+IFERROR(VLOOKUP(Tabla1[[#This Row],[EMPLEADO]],IS[],3,0),"OTROS")</f>
        <v>OTROS</v>
      </c>
      <c r="AQ3169" s="15" t="str">
        <f>+IFERROR(VLOOKUP(Tabla1[[#This Row],[EMPLEADO]],IS[[NÓMINA]:[INGENIERO]],2,0),"OTROS")</f>
        <v>OTROS</v>
      </c>
    </row>
    <row r="3170" spans="1:43" x14ac:dyDescent="0.25">
      <c r="A3170" t="s">
        <v>7477</v>
      </c>
      <c r="B3170">
        <v>1</v>
      </c>
      <c r="C3170" t="s">
        <v>9656</v>
      </c>
      <c r="D3170" t="s">
        <v>38</v>
      </c>
      <c r="E3170" t="s">
        <v>133</v>
      </c>
      <c r="F3170" t="s">
        <v>9657</v>
      </c>
      <c r="G3170" s="17" t="s">
        <v>2674</v>
      </c>
      <c r="H3170" t="s">
        <v>136</v>
      </c>
      <c r="I3170" t="s">
        <v>43</v>
      </c>
      <c r="J3170" t="s">
        <v>8</v>
      </c>
      <c r="K3170" t="s">
        <v>59</v>
      </c>
      <c r="L3170" t="s">
        <v>2014</v>
      </c>
      <c r="M3170" t="s">
        <v>222</v>
      </c>
      <c r="N3170">
        <v>0</v>
      </c>
      <c r="O3170" t="s">
        <v>47</v>
      </c>
      <c r="P3170">
        <v>46</v>
      </c>
      <c r="Q3170" t="s">
        <v>82</v>
      </c>
      <c r="R3170" t="s">
        <v>138</v>
      </c>
      <c r="S3170" t="s">
        <v>139</v>
      </c>
      <c r="T3170" t="s">
        <v>51</v>
      </c>
      <c r="U3170" t="s">
        <v>140</v>
      </c>
      <c r="V3170">
        <v>1.1000000000000001</v>
      </c>
      <c r="W3170" s="1">
        <v>1730.3000000000004</v>
      </c>
      <c r="X3170">
        <v>1</v>
      </c>
      <c r="Y3170">
        <v>3.43</v>
      </c>
      <c r="Z3170">
        <v>4</v>
      </c>
      <c r="AA3170">
        <v>0.85750000000000004</v>
      </c>
      <c r="AB3170" s="2">
        <v>0</v>
      </c>
      <c r="AC3170" s="1">
        <v>0</v>
      </c>
      <c r="AD3170" s="7">
        <v>43549</v>
      </c>
      <c r="AE3170" s="7">
        <v>43550</v>
      </c>
      <c r="AF3170">
        <v>1</v>
      </c>
      <c r="AG3170" t="s">
        <v>53</v>
      </c>
      <c r="AH3170" s="2">
        <v>0</v>
      </c>
      <c r="AI3170" s="1">
        <v>0</v>
      </c>
      <c r="AJ3170" s="1">
        <v>0</v>
      </c>
      <c r="AK3170" s="60" t="str">
        <f>+IF(Tabla1[[#This Row],[REQUEST_TY]]="SR MANTENIMIENTO CORRECTIVO", "EMERGENCIA", "OTROS")</f>
        <v>EMERGENCIA</v>
      </c>
      <c r="AL3170" s="6" t="str">
        <f>+_xlfn.IFS(Tabla1[[#This Row],[Veces obj]]&lt;=1,"0-1",Tabla1[[#This Row],[Veces obj]]&lt;=2,"1-2",Tabla1[[#This Row],[Veces obj]]&lt;=3,"2-3",TRUE,"&gt;3")</f>
        <v>0-1</v>
      </c>
      <c r="AM3170" s="60" t="str">
        <f>+_xlfn.IFS(MONTH(Tabla1[[#This Row],[MES]])&lt;=3,"Q1",MONTH(Tabla1[[#This Row],[MES]])&lt;=6,"Q2",MONTH(Tabla1[[#This Row],[MES]])&lt;=9,"Q3",TRUE,"Q4")</f>
        <v>Q1</v>
      </c>
      <c r="AN3170" s="15" t="str">
        <f>+IFERROR(VLOOKUP(Tabla1[[#This Row],[CUENTA]],CTAS[],2,0),"OTROS")</f>
        <v>OTROS</v>
      </c>
      <c r="AP3170" s="15" t="str">
        <f>+IFERROR(VLOOKUP(Tabla1[[#This Row],[EMPLEADO]],IS[],3,0),"OTROS")</f>
        <v>OTROS</v>
      </c>
      <c r="AQ3170" s="15" t="str">
        <f>+IFERROR(VLOOKUP(Tabla1[[#This Row],[EMPLEADO]],IS[[NÓMINA]:[INGENIERO]],2,0),"OTROS")</f>
        <v>OTROS</v>
      </c>
    </row>
    <row r="3171" spans="1:43" x14ac:dyDescent="0.25">
      <c r="A3171" t="s">
        <v>7477</v>
      </c>
      <c r="B3171">
        <v>1</v>
      </c>
      <c r="C3171" t="s">
        <v>9658</v>
      </c>
      <c r="D3171" t="s">
        <v>38</v>
      </c>
      <c r="E3171" t="s">
        <v>217</v>
      </c>
      <c r="F3171" t="s">
        <v>9659</v>
      </c>
      <c r="G3171" s="17" t="s">
        <v>9660</v>
      </c>
      <c r="H3171" t="s">
        <v>453</v>
      </c>
      <c r="I3171" t="s">
        <v>43</v>
      </c>
      <c r="J3171" t="s">
        <v>8</v>
      </c>
      <c r="K3171" t="s">
        <v>59</v>
      </c>
      <c r="L3171" t="s">
        <v>454</v>
      </c>
      <c r="M3171" t="s">
        <v>455</v>
      </c>
      <c r="N3171">
        <v>0</v>
      </c>
      <c r="O3171" t="s">
        <v>47</v>
      </c>
      <c r="P3171">
        <v>108</v>
      </c>
      <c r="Q3171" t="s">
        <v>48</v>
      </c>
      <c r="R3171" t="s">
        <v>223</v>
      </c>
      <c r="S3171" t="s">
        <v>139</v>
      </c>
      <c r="T3171" t="s">
        <v>51</v>
      </c>
      <c r="U3171" t="s">
        <v>353</v>
      </c>
      <c r="V3171">
        <v>1.1499999999999999</v>
      </c>
      <c r="W3171" s="1">
        <v>1808.95</v>
      </c>
      <c r="X3171">
        <v>1</v>
      </c>
      <c r="Y3171">
        <v>1.66</v>
      </c>
      <c r="Z3171">
        <v>4</v>
      </c>
      <c r="AA3171">
        <v>0.41499999999999998</v>
      </c>
      <c r="AB3171" s="2">
        <v>0</v>
      </c>
      <c r="AC3171" s="1">
        <v>0</v>
      </c>
      <c r="AD3171" s="7">
        <v>43551</v>
      </c>
      <c r="AE3171" s="7">
        <v>43551</v>
      </c>
      <c r="AF3171">
        <v>0</v>
      </c>
      <c r="AG3171" t="s">
        <v>53</v>
      </c>
      <c r="AH3171" s="2">
        <v>0</v>
      </c>
      <c r="AI3171" s="1">
        <v>0</v>
      </c>
      <c r="AJ3171" s="1">
        <v>0</v>
      </c>
      <c r="AK3171" s="60" t="str">
        <f>+IF(Tabla1[[#This Row],[REQUEST_TY]]="SR MANTENIMIENTO CORRECTIVO", "EMERGENCIA", "OTROS")</f>
        <v>EMERGENCIA</v>
      </c>
      <c r="AL3171" s="6" t="str">
        <f>+_xlfn.IFS(Tabla1[[#This Row],[Veces obj]]&lt;=1,"0-1",Tabla1[[#This Row],[Veces obj]]&lt;=2,"1-2",Tabla1[[#This Row],[Veces obj]]&lt;=3,"2-3",TRUE,"&gt;3")</f>
        <v>0-1</v>
      </c>
      <c r="AM3171" s="60" t="str">
        <f>+_xlfn.IFS(MONTH(Tabla1[[#This Row],[MES]])&lt;=3,"Q1",MONTH(Tabla1[[#This Row],[MES]])&lt;=6,"Q2",MONTH(Tabla1[[#This Row],[MES]])&lt;=9,"Q3",TRUE,"Q4")</f>
        <v>Q1</v>
      </c>
      <c r="AN3171" s="15" t="str">
        <f>+IFERROR(VLOOKUP(Tabla1[[#This Row],[CUENTA]],CTAS[],2,0),"OTROS")</f>
        <v>OTROS</v>
      </c>
      <c r="AP3171" s="15" t="str">
        <f>+IFERROR(VLOOKUP(Tabla1[[#This Row],[EMPLEADO]],IS[],3,0),"OTROS")</f>
        <v>OTROS</v>
      </c>
      <c r="AQ3171" s="15" t="str">
        <f>+IFERROR(VLOOKUP(Tabla1[[#This Row],[EMPLEADO]],IS[[NÓMINA]:[INGENIERO]],2,0),"OTROS")</f>
        <v>OTROS</v>
      </c>
    </row>
    <row r="3172" spans="1:43" x14ac:dyDescent="0.25">
      <c r="A3172" t="s">
        <v>7477</v>
      </c>
      <c r="B3172">
        <v>1</v>
      </c>
      <c r="C3172" t="s">
        <v>9661</v>
      </c>
      <c r="D3172" t="s">
        <v>38</v>
      </c>
      <c r="E3172" t="s">
        <v>76</v>
      </c>
      <c r="F3172" t="s">
        <v>9662</v>
      </c>
      <c r="G3172" s="17" t="s">
        <v>9663</v>
      </c>
      <c r="H3172" t="s">
        <v>116</v>
      </c>
      <c r="I3172" t="s">
        <v>43</v>
      </c>
      <c r="J3172" t="s">
        <v>8</v>
      </c>
      <c r="K3172" t="s">
        <v>144</v>
      </c>
      <c r="L3172" t="s">
        <v>145</v>
      </c>
      <c r="M3172" t="s">
        <v>119</v>
      </c>
      <c r="N3172">
        <v>0</v>
      </c>
      <c r="O3172" t="s">
        <v>47</v>
      </c>
      <c r="P3172">
        <v>124</v>
      </c>
      <c r="Q3172" t="s">
        <v>48</v>
      </c>
      <c r="R3172" t="s">
        <v>63</v>
      </c>
      <c r="S3172" t="s">
        <v>64</v>
      </c>
      <c r="T3172" t="s">
        <v>51</v>
      </c>
      <c r="U3172" t="s">
        <v>96</v>
      </c>
      <c r="V3172">
        <v>1.1000000000000001</v>
      </c>
      <c r="W3172" s="1">
        <v>1501.5000000000002</v>
      </c>
      <c r="X3172">
        <v>1</v>
      </c>
      <c r="Y3172">
        <v>0</v>
      </c>
      <c r="Z3172">
        <v>5</v>
      </c>
      <c r="AA3172">
        <v>0</v>
      </c>
      <c r="AB3172" s="2">
        <v>0</v>
      </c>
      <c r="AC3172" s="1">
        <v>0</v>
      </c>
      <c r="AD3172" s="7">
        <v>43551</v>
      </c>
      <c r="AE3172" s="7">
        <v>43551</v>
      </c>
      <c r="AF3172">
        <v>0</v>
      </c>
      <c r="AG3172" t="s">
        <v>53</v>
      </c>
      <c r="AH3172" s="2">
        <v>0</v>
      </c>
      <c r="AI3172" s="1">
        <v>0</v>
      </c>
      <c r="AJ3172" s="1">
        <v>0</v>
      </c>
      <c r="AK3172" s="60" t="str">
        <f>+IF(Tabla1[[#This Row],[REQUEST_TY]]="SR MANTENIMIENTO CORRECTIVO", "EMERGENCIA", "OTROS")</f>
        <v>EMERGENCIA</v>
      </c>
      <c r="AL3172" s="6" t="str">
        <f>+_xlfn.IFS(Tabla1[[#This Row],[Veces obj]]&lt;=1,"0-1",Tabla1[[#This Row],[Veces obj]]&lt;=2,"1-2",Tabla1[[#This Row],[Veces obj]]&lt;=3,"2-3",TRUE,"&gt;3")</f>
        <v>0-1</v>
      </c>
      <c r="AM3172" s="60" t="str">
        <f>+_xlfn.IFS(MONTH(Tabla1[[#This Row],[MES]])&lt;=3,"Q1",MONTH(Tabla1[[#This Row],[MES]])&lt;=6,"Q2",MONTH(Tabla1[[#This Row],[MES]])&lt;=9,"Q3",TRUE,"Q4")</f>
        <v>Q1</v>
      </c>
      <c r="AN3172" s="15" t="str">
        <f>+IFERROR(VLOOKUP(Tabla1[[#This Row],[CUENTA]],CTAS[],2,0),"OTROS")</f>
        <v>OTROS</v>
      </c>
      <c r="AP3172" s="15" t="str">
        <f>+IFERROR(VLOOKUP(Tabla1[[#This Row],[EMPLEADO]],IS[],3,0),"OTROS")</f>
        <v>CHIHUAHUA</v>
      </c>
      <c r="AQ3172" s="15" t="str">
        <f>+IFERROR(VLOOKUP(Tabla1[[#This Row],[EMPLEADO]],IS[[NÓMINA]:[INGENIERO]],2,0),"OTROS")</f>
        <v>FERNANDO CHAVIRA</v>
      </c>
    </row>
    <row r="3173" spans="1:43" x14ac:dyDescent="0.25">
      <c r="A3173" t="s">
        <v>7477</v>
      </c>
      <c r="B3173">
        <v>1</v>
      </c>
      <c r="C3173" t="s">
        <v>9664</v>
      </c>
      <c r="D3173" t="s">
        <v>3370</v>
      </c>
      <c r="E3173" t="s">
        <v>39</v>
      </c>
      <c r="F3173" t="s">
        <v>9665</v>
      </c>
      <c r="G3173" s="17" t="s">
        <v>9666</v>
      </c>
      <c r="H3173" t="s">
        <v>646</v>
      </c>
      <c r="I3173" t="s">
        <v>43</v>
      </c>
      <c r="J3173" t="s">
        <v>8</v>
      </c>
      <c r="K3173" t="s">
        <v>5375</v>
      </c>
      <c r="L3173" t="s">
        <v>8451</v>
      </c>
      <c r="M3173" t="s">
        <v>131</v>
      </c>
      <c r="N3173">
        <v>0</v>
      </c>
      <c r="O3173" t="s">
        <v>47</v>
      </c>
      <c r="P3173" t="s">
        <v>822</v>
      </c>
      <c r="Q3173" t="s">
        <v>48</v>
      </c>
      <c r="R3173" t="s">
        <v>49</v>
      </c>
      <c r="S3173" t="s">
        <v>50</v>
      </c>
      <c r="T3173" t="s">
        <v>51</v>
      </c>
      <c r="U3173" t="s">
        <v>52</v>
      </c>
      <c r="V3173">
        <v>1</v>
      </c>
      <c r="W3173" s="1">
        <v>1072.5000000000002</v>
      </c>
      <c r="X3173">
        <v>0</v>
      </c>
      <c r="Y3173">
        <v>5</v>
      </c>
      <c r="Z3173">
        <v>5</v>
      </c>
      <c r="AA3173">
        <v>1</v>
      </c>
      <c r="AB3173" s="2">
        <v>0</v>
      </c>
      <c r="AC3173" s="1">
        <v>0</v>
      </c>
      <c r="AD3173" s="7">
        <v>43549</v>
      </c>
      <c r="AE3173" s="7">
        <v>43551</v>
      </c>
      <c r="AF3173">
        <v>2</v>
      </c>
      <c r="AG3173" t="s">
        <v>1680</v>
      </c>
      <c r="AH3173" s="2">
        <v>0</v>
      </c>
      <c r="AI3173" s="1">
        <v>0</v>
      </c>
      <c r="AJ3173" s="1">
        <v>0</v>
      </c>
      <c r="AK3173" s="60" t="str">
        <f>+IF(Tabla1[[#This Row],[REQUEST_TY]]="SR MANTENIMIENTO CORRECTIVO", "EMERGENCIA", "OTROS")</f>
        <v>OTROS</v>
      </c>
      <c r="AL3173" s="6" t="str">
        <f>+_xlfn.IFS(Tabla1[[#This Row],[Veces obj]]&lt;=1,"0-1",Tabla1[[#This Row],[Veces obj]]&lt;=2,"1-2",Tabla1[[#This Row],[Veces obj]]&lt;=3,"2-3",TRUE,"&gt;3")</f>
        <v>0-1</v>
      </c>
      <c r="AM3173" s="60" t="str">
        <f>+_xlfn.IFS(MONTH(Tabla1[[#This Row],[MES]])&lt;=3,"Q1",MONTH(Tabla1[[#This Row],[MES]])&lt;=6,"Q2",MONTH(Tabla1[[#This Row],[MES]])&lt;=9,"Q3",TRUE,"Q4")</f>
        <v>Q1</v>
      </c>
      <c r="AN3173" s="15" t="str">
        <f>+IFERROR(VLOOKUP(Tabla1[[#This Row],[CUENTA]],CTAS[],2,0),"OTROS")</f>
        <v>OTROS</v>
      </c>
      <c r="AP3173" s="15" t="str">
        <f>+IFERROR(VLOOKUP(Tabla1[[#This Row],[EMPLEADO]],IS[],3,0),"OTROS")</f>
        <v>OTROS</v>
      </c>
      <c r="AQ3173" s="15" t="str">
        <f>+IFERROR(VLOOKUP(Tabla1[[#This Row],[EMPLEADO]],IS[[NÓMINA]:[INGENIERO]],2,0),"OTROS")</f>
        <v>OTROS</v>
      </c>
    </row>
    <row r="3174" spans="1:43" x14ac:dyDescent="0.25">
      <c r="A3174" t="s">
        <v>7477</v>
      </c>
      <c r="B3174">
        <v>1</v>
      </c>
      <c r="C3174" t="s">
        <v>9667</v>
      </c>
      <c r="D3174" t="s">
        <v>3370</v>
      </c>
      <c r="E3174" t="s">
        <v>39</v>
      </c>
      <c r="F3174" t="s">
        <v>9668</v>
      </c>
      <c r="G3174" s="17" t="s">
        <v>9669</v>
      </c>
      <c r="H3174" t="s">
        <v>646</v>
      </c>
      <c r="I3174" t="s">
        <v>43</v>
      </c>
      <c r="J3174" t="s">
        <v>8</v>
      </c>
      <c r="K3174" t="s">
        <v>5375</v>
      </c>
      <c r="L3174" t="s">
        <v>8451</v>
      </c>
      <c r="M3174" t="s">
        <v>131</v>
      </c>
      <c r="N3174">
        <v>0</v>
      </c>
      <c r="O3174" t="s">
        <v>47</v>
      </c>
      <c r="P3174" t="s">
        <v>822</v>
      </c>
      <c r="Q3174" t="s">
        <v>48</v>
      </c>
      <c r="R3174" t="s">
        <v>49</v>
      </c>
      <c r="S3174" t="s">
        <v>50</v>
      </c>
      <c r="T3174" t="s">
        <v>51</v>
      </c>
      <c r="U3174" t="s">
        <v>52</v>
      </c>
      <c r="V3174">
        <v>1</v>
      </c>
      <c r="W3174" s="1">
        <v>1072.5000000000002</v>
      </c>
      <c r="X3174">
        <v>0</v>
      </c>
      <c r="Y3174">
        <v>5</v>
      </c>
      <c r="Z3174">
        <v>5</v>
      </c>
      <c r="AA3174">
        <v>1</v>
      </c>
      <c r="AB3174" s="2">
        <v>0</v>
      </c>
      <c r="AC3174" s="1">
        <v>0</v>
      </c>
      <c r="AD3174" s="7">
        <v>43549</v>
      </c>
      <c r="AE3174" s="7">
        <v>43551</v>
      </c>
      <c r="AF3174">
        <v>2</v>
      </c>
      <c r="AG3174" t="s">
        <v>1680</v>
      </c>
      <c r="AH3174" s="2">
        <v>0</v>
      </c>
      <c r="AI3174" s="1">
        <v>0</v>
      </c>
      <c r="AJ3174" s="1">
        <v>0</v>
      </c>
      <c r="AK3174" s="60" t="str">
        <f>+IF(Tabla1[[#This Row],[REQUEST_TY]]="SR MANTENIMIENTO CORRECTIVO", "EMERGENCIA", "OTROS")</f>
        <v>OTROS</v>
      </c>
      <c r="AL3174" s="6" t="str">
        <f>+_xlfn.IFS(Tabla1[[#This Row],[Veces obj]]&lt;=1,"0-1",Tabla1[[#This Row],[Veces obj]]&lt;=2,"1-2",Tabla1[[#This Row],[Veces obj]]&lt;=3,"2-3",TRUE,"&gt;3")</f>
        <v>0-1</v>
      </c>
      <c r="AM3174" s="60" t="str">
        <f>+_xlfn.IFS(MONTH(Tabla1[[#This Row],[MES]])&lt;=3,"Q1",MONTH(Tabla1[[#This Row],[MES]])&lt;=6,"Q2",MONTH(Tabla1[[#This Row],[MES]])&lt;=9,"Q3",TRUE,"Q4")</f>
        <v>Q1</v>
      </c>
      <c r="AN3174" s="15" t="str">
        <f>+IFERROR(VLOOKUP(Tabla1[[#This Row],[CUENTA]],CTAS[],2,0),"OTROS")</f>
        <v>OTROS</v>
      </c>
      <c r="AP3174" s="15" t="str">
        <f>+IFERROR(VLOOKUP(Tabla1[[#This Row],[EMPLEADO]],IS[],3,0),"OTROS")</f>
        <v>OTROS</v>
      </c>
      <c r="AQ3174" s="15" t="str">
        <f>+IFERROR(VLOOKUP(Tabla1[[#This Row],[EMPLEADO]],IS[[NÓMINA]:[INGENIERO]],2,0),"OTROS")</f>
        <v>OTROS</v>
      </c>
    </row>
    <row r="3175" spans="1:43" x14ac:dyDescent="0.25">
      <c r="A3175" t="s">
        <v>7477</v>
      </c>
      <c r="B3175">
        <v>1</v>
      </c>
      <c r="C3175" t="s">
        <v>9670</v>
      </c>
      <c r="D3175" t="s">
        <v>38</v>
      </c>
      <c r="E3175" t="s">
        <v>604</v>
      </c>
      <c r="F3175" t="s">
        <v>9671</v>
      </c>
      <c r="G3175" s="17" t="s">
        <v>9672</v>
      </c>
      <c r="H3175" t="s">
        <v>220</v>
      </c>
      <c r="I3175" t="s">
        <v>43</v>
      </c>
      <c r="J3175" t="s">
        <v>8</v>
      </c>
      <c r="K3175" t="s">
        <v>2443</v>
      </c>
      <c r="L3175" t="s">
        <v>2759</v>
      </c>
      <c r="M3175" t="s">
        <v>1501</v>
      </c>
      <c r="N3175">
        <v>0</v>
      </c>
      <c r="O3175" t="s">
        <v>47</v>
      </c>
      <c r="P3175">
        <v>230</v>
      </c>
      <c r="Q3175" t="s">
        <v>48</v>
      </c>
      <c r="R3175" t="s">
        <v>63</v>
      </c>
      <c r="S3175" t="s">
        <v>64</v>
      </c>
      <c r="T3175" t="s">
        <v>51</v>
      </c>
      <c r="U3175" t="s">
        <v>96</v>
      </c>
      <c r="V3175">
        <v>1.1000000000000001</v>
      </c>
      <c r="W3175" s="1">
        <v>1501.5000000000002</v>
      </c>
      <c r="X3175">
        <v>1</v>
      </c>
      <c r="Y3175">
        <v>2.68</v>
      </c>
      <c r="Z3175">
        <v>5</v>
      </c>
      <c r="AA3175">
        <v>0.53600000000000003</v>
      </c>
      <c r="AB3175" s="2">
        <v>0</v>
      </c>
      <c r="AC3175" s="1">
        <v>0</v>
      </c>
      <c r="AD3175" s="7">
        <v>43549</v>
      </c>
      <c r="AE3175" s="7">
        <v>43550</v>
      </c>
      <c r="AF3175">
        <v>1</v>
      </c>
      <c r="AG3175" t="s">
        <v>53</v>
      </c>
      <c r="AH3175" s="2">
        <v>0</v>
      </c>
      <c r="AI3175" s="1">
        <v>0</v>
      </c>
      <c r="AJ3175" s="1">
        <v>0</v>
      </c>
      <c r="AK3175" s="60" t="str">
        <f>+IF(Tabla1[[#This Row],[REQUEST_TY]]="SR MANTENIMIENTO CORRECTIVO", "EMERGENCIA", "OTROS")</f>
        <v>EMERGENCIA</v>
      </c>
      <c r="AL3175" s="6" t="str">
        <f>+_xlfn.IFS(Tabla1[[#This Row],[Veces obj]]&lt;=1,"0-1",Tabla1[[#This Row],[Veces obj]]&lt;=2,"1-2",Tabla1[[#This Row],[Veces obj]]&lt;=3,"2-3",TRUE,"&gt;3")</f>
        <v>0-1</v>
      </c>
      <c r="AM3175" s="60" t="str">
        <f>+_xlfn.IFS(MONTH(Tabla1[[#This Row],[MES]])&lt;=3,"Q1",MONTH(Tabla1[[#This Row],[MES]])&lt;=6,"Q2",MONTH(Tabla1[[#This Row],[MES]])&lt;=9,"Q3",TRUE,"Q4")</f>
        <v>Q1</v>
      </c>
      <c r="AN3175" s="15" t="str">
        <f>+IFERROR(VLOOKUP(Tabla1[[#This Row],[CUENTA]],CTAS[],2,0),"OTROS")</f>
        <v>OTROS</v>
      </c>
      <c r="AP3175" s="15" t="str">
        <f>+IFERROR(VLOOKUP(Tabla1[[#This Row],[EMPLEADO]],IS[],3,0),"OTROS")</f>
        <v>OTROS</v>
      </c>
      <c r="AQ3175" s="15" t="str">
        <f>+IFERROR(VLOOKUP(Tabla1[[#This Row],[EMPLEADO]],IS[[NÓMINA]:[INGENIERO]],2,0),"OTROS")</f>
        <v>OTROS</v>
      </c>
    </row>
    <row r="3176" spans="1:43" x14ac:dyDescent="0.25">
      <c r="A3176" t="s">
        <v>7477</v>
      </c>
      <c r="B3176">
        <v>1</v>
      </c>
      <c r="C3176" t="s">
        <v>9673</v>
      </c>
      <c r="D3176" t="s">
        <v>38</v>
      </c>
      <c r="E3176" t="s">
        <v>133</v>
      </c>
      <c r="F3176" t="s">
        <v>9674</v>
      </c>
      <c r="G3176" s="17" t="s">
        <v>5650</v>
      </c>
      <c r="H3176" t="s">
        <v>58</v>
      </c>
      <c r="I3176" t="s">
        <v>43</v>
      </c>
      <c r="J3176" t="s">
        <v>8</v>
      </c>
      <c r="K3176" t="s">
        <v>59</v>
      </c>
      <c r="L3176" t="s">
        <v>697</v>
      </c>
      <c r="M3176" t="s">
        <v>698</v>
      </c>
      <c r="N3176">
        <v>0</v>
      </c>
      <c r="O3176" t="s">
        <v>47</v>
      </c>
      <c r="P3176">
        <v>42</v>
      </c>
      <c r="Q3176" t="s">
        <v>82</v>
      </c>
      <c r="R3176" t="s">
        <v>138</v>
      </c>
      <c r="S3176" t="s">
        <v>139</v>
      </c>
      <c r="T3176" t="s">
        <v>208</v>
      </c>
      <c r="U3176" t="s">
        <v>140</v>
      </c>
      <c r="V3176">
        <v>1.1000000000000001</v>
      </c>
      <c r="W3176" s="1">
        <v>1730.3000000000004</v>
      </c>
      <c r="X3176">
        <v>1</v>
      </c>
      <c r="Y3176">
        <v>1.72</v>
      </c>
      <c r="Z3176">
        <v>6</v>
      </c>
      <c r="AA3176">
        <v>0.28666666666666668</v>
      </c>
      <c r="AB3176" s="2">
        <v>0</v>
      </c>
      <c r="AC3176" s="1">
        <v>0</v>
      </c>
      <c r="AD3176" s="7">
        <v>43552</v>
      </c>
      <c r="AE3176" s="7">
        <v>43552</v>
      </c>
      <c r="AF3176">
        <v>0</v>
      </c>
      <c r="AG3176" t="s">
        <v>53</v>
      </c>
      <c r="AH3176" s="2">
        <v>0</v>
      </c>
      <c r="AI3176" s="1">
        <v>0</v>
      </c>
      <c r="AJ3176" s="1">
        <v>0</v>
      </c>
      <c r="AK3176" s="60" t="str">
        <f>+IF(Tabla1[[#This Row],[REQUEST_TY]]="SR MANTENIMIENTO CORRECTIVO", "EMERGENCIA", "OTROS")</f>
        <v>EMERGENCIA</v>
      </c>
      <c r="AL3176" s="6" t="str">
        <f>+_xlfn.IFS(Tabla1[[#This Row],[Veces obj]]&lt;=1,"0-1",Tabla1[[#This Row],[Veces obj]]&lt;=2,"1-2",Tabla1[[#This Row],[Veces obj]]&lt;=3,"2-3",TRUE,"&gt;3")</f>
        <v>0-1</v>
      </c>
      <c r="AM3176" s="60" t="str">
        <f>+_xlfn.IFS(MONTH(Tabla1[[#This Row],[MES]])&lt;=3,"Q1",MONTH(Tabla1[[#This Row],[MES]])&lt;=6,"Q2",MONTH(Tabla1[[#This Row],[MES]])&lt;=9,"Q3",TRUE,"Q4")</f>
        <v>Q1</v>
      </c>
      <c r="AN3176" s="15" t="str">
        <f>+IFERROR(VLOOKUP(Tabla1[[#This Row],[CUENTA]],CTAS[],2,0),"OTROS")</f>
        <v>OTROS</v>
      </c>
      <c r="AP3176" s="15" t="str">
        <f>+IFERROR(VLOOKUP(Tabla1[[#This Row],[EMPLEADO]],IS[],3,0),"OTROS")</f>
        <v>OTROS</v>
      </c>
      <c r="AQ3176" s="15" t="str">
        <f>+IFERROR(VLOOKUP(Tabla1[[#This Row],[EMPLEADO]],IS[[NÓMINA]:[INGENIERO]],2,0),"OTROS")</f>
        <v>OTROS</v>
      </c>
    </row>
    <row r="3177" spans="1:43" x14ac:dyDescent="0.25">
      <c r="A3177" t="s">
        <v>7477</v>
      </c>
      <c r="B3177">
        <v>1</v>
      </c>
      <c r="C3177" t="s">
        <v>9675</v>
      </c>
      <c r="D3177" t="s">
        <v>38</v>
      </c>
      <c r="E3177" t="s">
        <v>39</v>
      </c>
      <c r="F3177" t="s">
        <v>9671</v>
      </c>
      <c r="G3177" s="17" t="s">
        <v>5427</v>
      </c>
      <c r="H3177" t="s">
        <v>409</v>
      </c>
      <c r="I3177" t="s">
        <v>43</v>
      </c>
      <c r="J3177" t="s">
        <v>8</v>
      </c>
      <c r="K3177" t="s">
        <v>117</v>
      </c>
      <c r="L3177" t="s">
        <v>5428</v>
      </c>
      <c r="M3177" t="s">
        <v>2809</v>
      </c>
      <c r="N3177">
        <v>0</v>
      </c>
      <c r="O3177" t="s">
        <v>47</v>
      </c>
      <c r="P3177">
        <v>45</v>
      </c>
      <c r="Q3177" t="s">
        <v>82</v>
      </c>
      <c r="R3177" t="s">
        <v>49</v>
      </c>
      <c r="S3177" t="s">
        <v>50</v>
      </c>
      <c r="T3177" t="s">
        <v>51</v>
      </c>
      <c r="U3177" t="s">
        <v>120</v>
      </c>
      <c r="V3177">
        <v>0.8</v>
      </c>
      <c r="W3177" s="1">
        <v>572.00000000000011</v>
      </c>
      <c r="X3177">
        <v>1</v>
      </c>
      <c r="Y3177">
        <v>2.4500000000000002</v>
      </c>
      <c r="Z3177">
        <v>5</v>
      </c>
      <c r="AA3177">
        <v>0.49000000000000005</v>
      </c>
      <c r="AB3177" s="2">
        <v>0</v>
      </c>
      <c r="AC3177" s="1">
        <v>0</v>
      </c>
      <c r="AD3177" s="7">
        <v>43549</v>
      </c>
      <c r="AE3177" s="7">
        <v>43549</v>
      </c>
      <c r="AF3177">
        <v>0</v>
      </c>
      <c r="AG3177" t="s">
        <v>53</v>
      </c>
      <c r="AH3177" s="2">
        <v>0</v>
      </c>
      <c r="AI3177" s="1">
        <v>0</v>
      </c>
      <c r="AJ3177" s="1">
        <v>0</v>
      </c>
      <c r="AK3177" s="60" t="str">
        <f>+IF(Tabla1[[#This Row],[REQUEST_TY]]="SR MANTENIMIENTO CORRECTIVO", "EMERGENCIA", "OTROS")</f>
        <v>EMERGENCIA</v>
      </c>
      <c r="AL3177" s="6" t="str">
        <f>+_xlfn.IFS(Tabla1[[#This Row],[Veces obj]]&lt;=1,"0-1",Tabla1[[#This Row],[Veces obj]]&lt;=2,"1-2",Tabla1[[#This Row],[Veces obj]]&lt;=3,"2-3",TRUE,"&gt;3")</f>
        <v>0-1</v>
      </c>
      <c r="AM3177" s="60" t="str">
        <f>+_xlfn.IFS(MONTH(Tabla1[[#This Row],[MES]])&lt;=3,"Q1",MONTH(Tabla1[[#This Row],[MES]])&lt;=6,"Q2",MONTH(Tabla1[[#This Row],[MES]])&lt;=9,"Q3",TRUE,"Q4")</f>
        <v>Q1</v>
      </c>
      <c r="AN3177" s="15" t="str">
        <f>+IFERROR(VLOOKUP(Tabla1[[#This Row],[CUENTA]],CTAS[],2,0),"OTROS")</f>
        <v>OTROS</v>
      </c>
      <c r="AP3177" s="15" t="str">
        <f>+IFERROR(VLOOKUP(Tabla1[[#This Row],[EMPLEADO]],IS[],3,0),"OTROS")</f>
        <v>OTROS</v>
      </c>
      <c r="AQ3177" s="15" t="str">
        <f>+IFERROR(VLOOKUP(Tabla1[[#This Row],[EMPLEADO]],IS[[NÓMINA]:[INGENIERO]],2,0),"OTROS")</f>
        <v>OTROS</v>
      </c>
    </row>
    <row r="3178" spans="1:43" x14ac:dyDescent="0.25">
      <c r="A3178" t="s">
        <v>7477</v>
      </c>
      <c r="B3178">
        <v>1</v>
      </c>
      <c r="C3178" t="s">
        <v>9676</v>
      </c>
      <c r="D3178" t="s">
        <v>38</v>
      </c>
      <c r="E3178" t="s">
        <v>599</v>
      </c>
      <c r="F3178" t="s">
        <v>9677</v>
      </c>
      <c r="G3178" s="17" t="s">
        <v>9678</v>
      </c>
      <c r="H3178" t="s">
        <v>527</v>
      </c>
      <c r="I3178" t="s">
        <v>43</v>
      </c>
      <c r="J3178" t="s">
        <v>8</v>
      </c>
      <c r="K3178" t="s">
        <v>528</v>
      </c>
      <c r="L3178" t="s">
        <v>9679</v>
      </c>
      <c r="M3178" t="s">
        <v>1482</v>
      </c>
      <c r="N3178">
        <v>1</v>
      </c>
      <c r="O3178" t="s">
        <v>47</v>
      </c>
      <c r="P3178">
        <v>273</v>
      </c>
      <c r="Q3178" t="s">
        <v>48</v>
      </c>
      <c r="R3178" t="s">
        <v>242</v>
      </c>
      <c r="S3178" t="s">
        <v>64</v>
      </c>
      <c r="T3178" t="s">
        <v>51</v>
      </c>
      <c r="U3178" t="s">
        <v>96</v>
      </c>
      <c r="V3178">
        <v>1.1000000000000001</v>
      </c>
      <c r="W3178" s="1">
        <v>0</v>
      </c>
      <c r="X3178">
        <v>1</v>
      </c>
      <c r="Y3178">
        <v>0.2</v>
      </c>
      <c r="Z3178">
        <v>5</v>
      </c>
      <c r="AA3178">
        <v>0.04</v>
      </c>
      <c r="AB3178" s="2">
        <v>0</v>
      </c>
      <c r="AC3178" s="1">
        <v>0</v>
      </c>
      <c r="AD3178" s="7">
        <v>43550</v>
      </c>
      <c r="AE3178" s="7">
        <v>43551</v>
      </c>
      <c r="AF3178">
        <v>1</v>
      </c>
      <c r="AG3178" t="s">
        <v>53</v>
      </c>
      <c r="AH3178" s="2">
        <v>0</v>
      </c>
      <c r="AI3178" s="1">
        <v>0</v>
      </c>
      <c r="AJ3178" s="1">
        <v>0</v>
      </c>
      <c r="AK3178" s="60" t="str">
        <f>+IF(Tabla1[[#This Row],[REQUEST_TY]]="SR MANTENIMIENTO CORRECTIVO", "EMERGENCIA", "OTROS")</f>
        <v>EMERGENCIA</v>
      </c>
      <c r="AL3178" s="6" t="str">
        <f>+_xlfn.IFS(Tabla1[[#This Row],[Veces obj]]&lt;=1,"0-1",Tabla1[[#This Row],[Veces obj]]&lt;=2,"1-2",Tabla1[[#This Row],[Veces obj]]&lt;=3,"2-3",TRUE,"&gt;3")</f>
        <v>0-1</v>
      </c>
      <c r="AM3178" s="60" t="str">
        <f>+_xlfn.IFS(MONTH(Tabla1[[#This Row],[MES]])&lt;=3,"Q1",MONTH(Tabla1[[#This Row],[MES]])&lt;=6,"Q2",MONTH(Tabla1[[#This Row],[MES]])&lt;=9,"Q3",TRUE,"Q4")</f>
        <v>Q1</v>
      </c>
      <c r="AN3178" s="15" t="str">
        <f>+IFERROR(VLOOKUP(Tabla1[[#This Row],[CUENTA]],CTAS[],2,0),"OTROS")</f>
        <v>OTROS</v>
      </c>
      <c r="AP3178" s="15" t="str">
        <f>+IFERROR(VLOOKUP(Tabla1[[#This Row],[EMPLEADO]],IS[],3,0),"OTROS")</f>
        <v>OTROS</v>
      </c>
      <c r="AQ3178" s="15" t="str">
        <f>+IFERROR(VLOOKUP(Tabla1[[#This Row],[EMPLEADO]],IS[[NÓMINA]:[INGENIERO]],2,0),"OTROS")</f>
        <v>OTROS</v>
      </c>
    </row>
    <row r="3179" spans="1:43" x14ac:dyDescent="0.25">
      <c r="A3179" t="s">
        <v>7477</v>
      </c>
      <c r="B3179">
        <v>1</v>
      </c>
      <c r="C3179" t="s">
        <v>9680</v>
      </c>
      <c r="D3179" t="s">
        <v>38</v>
      </c>
      <c r="E3179" t="s">
        <v>113</v>
      </c>
      <c r="F3179" t="s">
        <v>9681</v>
      </c>
      <c r="G3179" s="17" t="s">
        <v>9682</v>
      </c>
      <c r="H3179" t="s">
        <v>527</v>
      </c>
      <c r="I3179" t="s">
        <v>43</v>
      </c>
      <c r="J3179" t="s">
        <v>8</v>
      </c>
      <c r="K3179" t="s">
        <v>528</v>
      </c>
      <c r="L3179" t="s">
        <v>9679</v>
      </c>
      <c r="M3179" t="s">
        <v>1482</v>
      </c>
      <c r="N3179">
        <v>1</v>
      </c>
      <c r="O3179" t="s">
        <v>47</v>
      </c>
      <c r="P3179">
        <v>216</v>
      </c>
      <c r="Q3179" t="s">
        <v>48</v>
      </c>
      <c r="R3179" t="s">
        <v>49</v>
      </c>
      <c r="S3179" t="s">
        <v>50</v>
      </c>
      <c r="T3179" t="s">
        <v>51</v>
      </c>
      <c r="U3179" t="s">
        <v>52</v>
      </c>
      <c r="V3179">
        <v>1.05</v>
      </c>
      <c r="W3179" s="1">
        <v>0</v>
      </c>
      <c r="X3179">
        <v>1</v>
      </c>
      <c r="Y3179">
        <v>0.61</v>
      </c>
      <c r="Z3179">
        <v>5</v>
      </c>
      <c r="AA3179">
        <v>0.122</v>
      </c>
      <c r="AB3179" s="2">
        <v>0</v>
      </c>
      <c r="AC3179" s="1">
        <v>0</v>
      </c>
      <c r="AD3179" s="7">
        <v>43550</v>
      </c>
      <c r="AE3179" s="7">
        <v>43551</v>
      </c>
      <c r="AF3179">
        <v>1</v>
      </c>
      <c r="AG3179" t="s">
        <v>53</v>
      </c>
      <c r="AH3179" s="2">
        <v>0</v>
      </c>
      <c r="AI3179" s="1">
        <v>0</v>
      </c>
      <c r="AJ3179" s="1">
        <v>0</v>
      </c>
      <c r="AK3179" s="60" t="str">
        <f>+IF(Tabla1[[#This Row],[REQUEST_TY]]="SR MANTENIMIENTO CORRECTIVO", "EMERGENCIA", "OTROS")</f>
        <v>EMERGENCIA</v>
      </c>
      <c r="AL3179" s="6" t="str">
        <f>+_xlfn.IFS(Tabla1[[#This Row],[Veces obj]]&lt;=1,"0-1",Tabla1[[#This Row],[Veces obj]]&lt;=2,"1-2",Tabla1[[#This Row],[Veces obj]]&lt;=3,"2-3",TRUE,"&gt;3")</f>
        <v>0-1</v>
      </c>
      <c r="AM3179" s="60" t="str">
        <f>+_xlfn.IFS(MONTH(Tabla1[[#This Row],[MES]])&lt;=3,"Q1",MONTH(Tabla1[[#This Row],[MES]])&lt;=6,"Q2",MONTH(Tabla1[[#This Row],[MES]])&lt;=9,"Q3",TRUE,"Q4")</f>
        <v>Q1</v>
      </c>
      <c r="AN3179" s="15" t="str">
        <f>+IFERROR(VLOOKUP(Tabla1[[#This Row],[CUENTA]],CTAS[],2,0),"OTROS")</f>
        <v>OTROS</v>
      </c>
      <c r="AP3179" s="15" t="str">
        <f>+IFERROR(VLOOKUP(Tabla1[[#This Row],[EMPLEADO]],IS[],3,0),"OTROS")</f>
        <v>OTROS</v>
      </c>
      <c r="AQ3179" s="15" t="str">
        <f>+IFERROR(VLOOKUP(Tabla1[[#This Row],[EMPLEADO]],IS[[NÓMINA]:[INGENIERO]],2,0),"OTROS")</f>
        <v>OTROS</v>
      </c>
    </row>
    <row r="3180" spans="1:43" x14ac:dyDescent="0.25">
      <c r="A3180" t="s">
        <v>7477</v>
      </c>
      <c r="B3180">
        <v>1</v>
      </c>
      <c r="C3180" t="s">
        <v>9683</v>
      </c>
      <c r="D3180" t="s">
        <v>38</v>
      </c>
      <c r="E3180" t="s">
        <v>1049</v>
      </c>
      <c r="F3180" t="s">
        <v>9684</v>
      </c>
      <c r="G3180" s="17" t="s">
        <v>1803</v>
      </c>
      <c r="H3180" t="s">
        <v>691</v>
      </c>
      <c r="I3180" t="s">
        <v>43</v>
      </c>
      <c r="J3180" t="s">
        <v>8</v>
      </c>
      <c r="K3180" t="s">
        <v>102</v>
      </c>
      <c r="L3180" t="s">
        <v>753</v>
      </c>
      <c r="M3180" t="s">
        <v>215</v>
      </c>
      <c r="N3180">
        <v>0</v>
      </c>
      <c r="O3180" t="s">
        <v>47</v>
      </c>
      <c r="P3180">
        <v>18</v>
      </c>
      <c r="Q3180" t="s">
        <v>62</v>
      </c>
      <c r="R3180" t="s">
        <v>223</v>
      </c>
      <c r="S3180" t="s">
        <v>139</v>
      </c>
      <c r="T3180" t="s">
        <v>51</v>
      </c>
      <c r="U3180" t="s">
        <v>262</v>
      </c>
      <c r="V3180">
        <v>1.05</v>
      </c>
      <c r="W3180" s="1">
        <v>1651.6500000000003</v>
      </c>
      <c r="X3180">
        <v>1</v>
      </c>
      <c r="Y3180">
        <v>0.84</v>
      </c>
      <c r="Z3180">
        <v>4</v>
      </c>
      <c r="AA3180">
        <v>0.21</v>
      </c>
      <c r="AB3180" s="2">
        <v>0</v>
      </c>
      <c r="AC3180" s="1">
        <v>0</v>
      </c>
      <c r="AD3180" s="7">
        <v>43549</v>
      </c>
      <c r="AE3180" s="7">
        <v>43550</v>
      </c>
      <c r="AF3180">
        <v>1</v>
      </c>
      <c r="AG3180" t="s">
        <v>53</v>
      </c>
      <c r="AH3180" s="2">
        <v>0</v>
      </c>
      <c r="AI3180" s="1">
        <v>0</v>
      </c>
      <c r="AJ3180" s="1">
        <v>0</v>
      </c>
      <c r="AK3180" s="60" t="str">
        <f>+IF(Tabla1[[#This Row],[REQUEST_TY]]="SR MANTENIMIENTO CORRECTIVO", "EMERGENCIA", "OTROS")</f>
        <v>EMERGENCIA</v>
      </c>
      <c r="AL3180" s="6" t="str">
        <f>+_xlfn.IFS(Tabla1[[#This Row],[Veces obj]]&lt;=1,"0-1",Tabla1[[#This Row],[Veces obj]]&lt;=2,"1-2",Tabla1[[#This Row],[Veces obj]]&lt;=3,"2-3",TRUE,"&gt;3")</f>
        <v>0-1</v>
      </c>
      <c r="AM3180" s="60" t="str">
        <f>+_xlfn.IFS(MONTH(Tabla1[[#This Row],[MES]])&lt;=3,"Q1",MONTH(Tabla1[[#This Row],[MES]])&lt;=6,"Q2",MONTH(Tabla1[[#This Row],[MES]])&lt;=9,"Q3",TRUE,"Q4")</f>
        <v>Q1</v>
      </c>
      <c r="AN3180" s="15" t="str">
        <f>+IFERROR(VLOOKUP(Tabla1[[#This Row],[CUENTA]],CTAS[],2,0),"OTROS")</f>
        <v>OTROS</v>
      </c>
      <c r="AP3180" s="15" t="str">
        <f>+IFERROR(VLOOKUP(Tabla1[[#This Row],[EMPLEADO]],IS[],3,0),"OTROS")</f>
        <v>OTROS</v>
      </c>
      <c r="AQ3180" s="15" t="str">
        <f>+IFERROR(VLOOKUP(Tabla1[[#This Row],[EMPLEADO]],IS[[NÓMINA]:[INGENIERO]],2,0),"OTROS")</f>
        <v>OTROS</v>
      </c>
    </row>
    <row r="3181" spans="1:43" x14ac:dyDescent="0.25">
      <c r="A3181" t="s">
        <v>7477</v>
      </c>
      <c r="B3181">
        <v>1</v>
      </c>
      <c r="C3181" t="s">
        <v>9685</v>
      </c>
      <c r="D3181" t="s">
        <v>38</v>
      </c>
      <c r="E3181" t="s">
        <v>113</v>
      </c>
      <c r="F3181" t="s">
        <v>9681</v>
      </c>
      <c r="G3181" s="17" t="s">
        <v>9686</v>
      </c>
      <c r="H3181" t="s">
        <v>915</v>
      </c>
      <c r="I3181" t="s">
        <v>43</v>
      </c>
      <c r="J3181" t="s">
        <v>8</v>
      </c>
      <c r="K3181" t="s">
        <v>125</v>
      </c>
      <c r="L3181" t="s">
        <v>9687</v>
      </c>
      <c r="M3181" t="s">
        <v>316</v>
      </c>
      <c r="N3181">
        <v>0</v>
      </c>
      <c r="O3181" t="s">
        <v>47</v>
      </c>
      <c r="P3181">
        <v>147</v>
      </c>
      <c r="Q3181" t="s">
        <v>48</v>
      </c>
      <c r="R3181" t="s">
        <v>49</v>
      </c>
      <c r="S3181" t="s">
        <v>50</v>
      </c>
      <c r="T3181" t="s">
        <v>51</v>
      </c>
      <c r="U3181" t="s">
        <v>52</v>
      </c>
      <c r="V3181">
        <v>1.05</v>
      </c>
      <c r="W3181" s="1">
        <v>750.75000000000011</v>
      </c>
      <c r="X3181">
        <v>1</v>
      </c>
      <c r="Y3181">
        <v>1.28</v>
      </c>
      <c r="Z3181">
        <v>5</v>
      </c>
      <c r="AA3181">
        <v>0.25600000000000001</v>
      </c>
      <c r="AB3181" s="2">
        <v>0</v>
      </c>
      <c r="AC3181" s="1">
        <v>0</v>
      </c>
      <c r="AD3181" s="7">
        <v>43550</v>
      </c>
      <c r="AE3181" s="7">
        <v>43550</v>
      </c>
      <c r="AF3181">
        <v>0</v>
      </c>
      <c r="AG3181" t="s">
        <v>53</v>
      </c>
      <c r="AH3181" s="2">
        <v>0</v>
      </c>
      <c r="AI3181" s="1">
        <v>0</v>
      </c>
      <c r="AJ3181" s="1">
        <v>0</v>
      </c>
      <c r="AK3181" s="60" t="str">
        <f>+IF(Tabla1[[#This Row],[REQUEST_TY]]="SR MANTENIMIENTO CORRECTIVO", "EMERGENCIA", "OTROS")</f>
        <v>EMERGENCIA</v>
      </c>
      <c r="AL3181" s="6" t="str">
        <f>+_xlfn.IFS(Tabla1[[#This Row],[Veces obj]]&lt;=1,"0-1",Tabla1[[#This Row],[Veces obj]]&lt;=2,"1-2",Tabla1[[#This Row],[Veces obj]]&lt;=3,"2-3",TRUE,"&gt;3")</f>
        <v>0-1</v>
      </c>
      <c r="AM3181" s="60" t="str">
        <f>+_xlfn.IFS(MONTH(Tabla1[[#This Row],[MES]])&lt;=3,"Q1",MONTH(Tabla1[[#This Row],[MES]])&lt;=6,"Q2",MONTH(Tabla1[[#This Row],[MES]])&lt;=9,"Q3",TRUE,"Q4")</f>
        <v>Q1</v>
      </c>
      <c r="AN3181" s="15" t="str">
        <f>+IFERROR(VLOOKUP(Tabla1[[#This Row],[CUENTA]],CTAS[],2,0),"OTROS")</f>
        <v>OTROS</v>
      </c>
      <c r="AP3181" s="15" t="str">
        <f>+IFERROR(VLOOKUP(Tabla1[[#This Row],[EMPLEADO]],IS[],3,0),"OTROS")</f>
        <v>OTROS</v>
      </c>
      <c r="AQ3181" s="15" t="str">
        <f>+IFERROR(VLOOKUP(Tabla1[[#This Row],[EMPLEADO]],IS[[NÓMINA]:[INGENIERO]],2,0),"OTROS")</f>
        <v>OTROS</v>
      </c>
    </row>
    <row r="3182" spans="1:43" x14ac:dyDescent="0.25">
      <c r="A3182" t="s">
        <v>7477</v>
      </c>
      <c r="B3182">
        <v>1</v>
      </c>
      <c r="C3182" t="s">
        <v>9688</v>
      </c>
      <c r="D3182" t="s">
        <v>38</v>
      </c>
      <c r="E3182" t="s">
        <v>558</v>
      </c>
      <c r="F3182" t="s">
        <v>9689</v>
      </c>
      <c r="G3182" s="17" t="s">
        <v>3507</v>
      </c>
      <c r="H3182" t="s">
        <v>42</v>
      </c>
      <c r="I3182" t="s">
        <v>43</v>
      </c>
      <c r="J3182" t="s">
        <v>8</v>
      </c>
      <c r="K3182" t="s">
        <v>3508</v>
      </c>
      <c r="L3182" t="s">
        <v>3509</v>
      </c>
      <c r="M3182" t="s">
        <v>131</v>
      </c>
      <c r="N3182">
        <v>1</v>
      </c>
      <c r="O3182" t="s">
        <v>47</v>
      </c>
      <c r="P3182">
        <v>40</v>
      </c>
      <c r="Q3182" t="s">
        <v>82</v>
      </c>
      <c r="R3182" t="s">
        <v>95</v>
      </c>
      <c r="S3182" t="s">
        <v>64</v>
      </c>
      <c r="T3182" t="s">
        <v>51</v>
      </c>
      <c r="U3182" t="s">
        <v>83</v>
      </c>
      <c r="V3182">
        <v>1.05</v>
      </c>
      <c r="W3182" s="1">
        <v>0</v>
      </c>
      <c r="X3182">
        <v>1</v>
      </c>
      <c r="Y3182">
        <v>3.72</v>
      </c>
      <c r="Z3182">
        <v>5</v>
      </c>
      <c r="AA3182">
        <v>0.74399999999999999</v>
      </c>
      <c r="AB3182" s="2">
        <v>0</v>
      </c>
      <c r="AC3182" s="1">
        <v>0</v>
      </c>
      <c r="AD3182" s="7">
        <v>43549</v>
      </c>
      <c r="AE3182" s="7">
        <v>43550</v>
      </c>
      <c r="AF3182">
        <v>1</v>
      </c>
      <c r="AG3182" t="s">
        <v>53</v>
      </c>
      <c r="AH3182" s="2">
        <v>0</v>
      </c>
      <c r="AI3182" s="1">
        <v>0</v>
      </c>
      <c r="AJ3182" s="1">
        <v>0</v>
      </c>
      <c r="AK3182" s="60" t="str">
        <f>+IF(Tabla1[[#This Row],[REQUEST_TY]]="SR MANTENIMIENTO CORRECTIVO", "EMERGENCIA", "OTROS")</f>
        <v>EMERGENCIA</v>
      </c>
      <c r="AL3182" s="6" t="str">
        <f>+_xlfn.IFS(Tabla1[[#This Row],[Veces obj]]&lt;=1,"0-1",Tabla1[[#This Row],[Veces obj]]&lt;=2,"1-2",Tabla1[[#This Row],[Veces obj]]&lt;=3,"2-3",TRUE,"&gt;3")</f>
        <v>0-1</v>
      </c>
      <c r="AM3182" s="60" t="str">
        <f>+_xlfn.IFS(MONTH(Tabla1[[#This Row],[MES]])&lt;=3,"Q1",MONTH(Tabla1[[#This Row],[MES]])&lt;=6,"Q2",MONTH(Tabla1[[#This Row],[MES]])&lt;=9,"Q3",TRUE,"Q4")</f>
        <v>Q1</v>
      </c>
      <c r="AN3182" s="15" t="str">
        <f>+IFERROR(VLOOKUP(Tabla1[[#This Row],[CUENTA]],CTAS[],2,0),"OTROS")</f>
        <v>OTROS</v>
      </c>
      <c r="AP3182" s="15" t="str">
        <f>+IFERROR(VLOOKUP(Tabla1[[#This Row],[EMPLEADO]],IS[],3,0),"OTROS")</f>
        <v>OTROS</v>
      </c>
      <c r="AQ3182" s="15" t="str">
        <f>+IFERROR(VLOOKUP(Tabla1[[#This Row],[EMPLEADO]],IS[[NÓMINA]:[INGENIERO]],2,0),"OTROS")</f>
        <v>OTROS</v>
      </c>
    </row>
    <row r="3183" spans="1:43" x14ac:dyDescent="0.25">
      <c r="A3183" t="s">
        <v>7477</v>
      </c>
      <c r="B3183">
        <v>1</v>
      </c>
      <c r="C3183" t="s">
        <v>9690</v>
      </c>
      <c r="D3183" t="s">
        <v>38</v>
      </c>
      <c r="E3183" t="s">
        <v>2745</v>
      </c>
      <c r="F3183" t="s">
        <v>9691</v>
      </c>
      <c r="G3183" s="17" t="s">
        <v>9553</v>
      </c>
      <c r="H3183" t="s">
        <v>868</v>
      </c>
      <c r="I3183" t="s">
        <v>43</v>
      </c>
      <c r="J3183" t="s">
        <v>8</v>
      </c>
      <c r="K3183" t="s">
        <v>4015</v>
      </c>
      <c r="L3183" t="s">
        <v>9554</v>
      </c>
      <c r="M3183" t="s">
        <v>46</v>
      </c>
      <c r="N3183">
        <v>0</v>
      </c>
      <c r="O3183" t="s">
        <v>47</v>
      </c>
      <c r="P3183">
        <v>3</v>
      </c>
      <c r="Q3183" t="s">
        <v>388</v>
      </c>
      <c r="R3183" t="s">
        <v>223</v>
      </c>
      <c r="S3183" t="s">
        <v>139</v>
      </c>
      <c r="T3183" t="s">
        <v>51</v>
      </c>
      <c r="U3183" t="s">
        <v>872</v>
      </c>
      <c r="V3183">
        <v>0</v>
      </c>
      <c r="W3183" s="1">
        <v>0</v>
      </c>
      <c r="X3183">
        <v>1</v>
      </c>
      <c r="Y3183">
        <v>2.71</v>
      </c>
      <c r="Z3183">
        <v>4</v>
      </c>
      <c r="AA3183">
        <v>0.67749999999999999</v>
      </c>
      <c r="AB3183" s="2">
        <v>0</v>
      </c>
      <c r="AC3183" s="1">
        <v>0</v>
      </c>
      <c r="AD3183" s="7">
        <v>43549</v>
      </c>
      <c r="AE3183" s="7">
        <v>43550</v>
      </c>
      <c r="AF3183">
        <v>1</v>
      </c>
      <c r="AG3183" t="s">
        <v>53</v>
      </c>
      <c r="AH3183" s="2">
        <v>0</v>
      </c>
      <c r="AI3183" s="1">
        <v>0</v>
      </c>
      <c r="AJ3183" s="1">
        <v>0</v>
      </c>
      <c r="AK3183" s="60" t="str">
        <f>+IF(Tabla1[[#This Row],[REQUEST_TY]]="SR MANTENIMIENTO CORRECTIVO", "EMERGENCIA", "OTROS")</f>
        <v>EMERGENCIA</v>
      </c>
      <c r="AL3183" s="6" t="str">
        <f>+_xlfn.IFS(Tabla1[[#This Row],[Veces obj]]&lt;=1,"0-1",Tabla1[[#This Row],[Veces obj]]&lt;=2,"1-2",Tabla1[[#This Row],[Veces obj]]&lt;=3,"2-3",TRUE,"&gt;3")</f>
        <v>0-1</v>
      </c>
      <c r="AM3183" s="60" t="str">
        <f>+_xlfn.IFS(MONTH(Tabla1[[#This Row],[MES]])&lt;=3,"Q1",MONTH(Tabla1[[#This Row],[MES]])&lt;=6,"Q2",MONTH(Tabla1[[#This Row],[MES]])&lt;=9,"Q3",TRUE,"Q4")</f>
        <v>Q1</v>
      </c>
      <c r="AN3183" s="15" t="str">
        <f>+IFERROR(VLOOKUP(Tabla1[[#This Row],[CUENTA]],CTAS[],2,0),"OTROS")</f>
        <v>OTROS</v>
      </c>
      <c r="AP3183" s="15" t="str">
        <f>+IFERROR(VLOOKUP(Tabla1[[#This Row],[EMPLEADO]],IS[],3,0),"OTROS")</f>
        <v>OTROS</v>
      </c>
      <c r="AQ3183" s="15" t="str">
        <f>+IFERROR(VLOOKUP(Tabla1[[#This Row],[EMPLEADO]],IS[[NÓMINA]:[INGENIERO]],2,0),"OTROS")</f>
        <v>OTROS</v>
      </c>
    </row>
    <row r="3184" spans="1:43" x14ac:dyDescent="0.25">
      <c r="A3184" t="s">
        <v>7477</v>
      </c>
      <c r="B3184">
        <v>1</v>
      </c>
      <c r="C3184" t="s">
        <v>9692</v>
      </c>
      <c r="D3184" t="s">
        <v>38</v>
      </c>
      <c r="E3184" t="s">
        <v>76</v>
      </c>
      <c r="F3184" t="s">
        <v>9693</v>
      </c>
      <c r="G3184" s="17" t="s">
        <v>2188</v>
      </c>
      <c r="H3184" t="s">
        <v>58</v>
      </c>
      <c r="I3184" t="s">
        <v>43</v>
      </c>
      <c r="J3184" t="s">
        <v>8</v>
      </c>
      <c r="K3184" t="s">
        <v>59</v>
      </c>
      <c r="L3184" t="s">
        <v>137</v>
      </c>
      <c r="M3184" t="s">
        <v>61</v>
      </c>
      <c r="N3184">
        <v>0</v>
      </c>
      <c r="O3184" t="s">
        <v>47</v>
      </c>
      <c r="P3184">
        <v>17</v>
      </c>
      <c r="Q3184" t="s">
        <v>62</v>
      </c>
      <c r="R3184" t="s">
        <v>63</v>
      </c>
      <c r="S3184" t="s">
        <v>64</v>
      </c>
      <c r="T3184" t="s">
        <v>51</v>
      </c>
      <c r="U3184" t="s">
        <v>65</v>
      </c>
      <c r="V3184">
        <v>0.8</v>
      </c>
      <c r="W3184" s="1">
        <v>1092</v>
      </c>
      <c r="X3184">
        <v>1</v>
      </c>
      <c r="Y3184">
        <v>1.0900000000000001</v>
      </c>
      <c r="Z3184">
        <v>5</v>
      </c>
      <c r="AA3184">
        <v>0.21800000000000003</v>
      </c>
      <c r="AB3184" s="2">
        <v>0</v>
      </c>
      <c r="AC3184" s="1">
        <v>0</v>
      </c>
      <c r="AD3184" s="7">
        <v>43550</v>
      </c>
      <c r="AE3184" s="7">
        <v>43550</v>
      </c>
      <c r="AF3184">
        <v>0</v>
      </c>
      <c r="AG3184" t="s">
        <v>53</v>
      </c>
      <c r="AH3184" s="2">
        <v>0</v>
      </c>
      <c r="AI3184" s="1">
        <v>0</v>
      </c>
      <c r="AJ3184" s="1">
        <v>0</v>
      </c>
      <c r="AK3184" s="60" t="str">
        <f>+IF(Tabla1[[#This Row],[REQUEST_TY]]="SR MANTENIMIENTO CORRECTIVO", "EMERGENCIA", "OTROS")</f>
        <v>EMERGENCIA</v>
      </c>
      <c r="AL3184" s="6" t="str">
        <f>+_xlfn.IFS(Tabla1[[#This Row],[Veces obj]]&lt;=1,"0-1",Tabla1[[#This Row],[Veces obj]]&lt;=2,"1-2",Tabla1[[#This Row],[Veces obj]]&lt;=3,"2-3",TRUE,"&gt;3")</f>
        <v>0-1</v>
      </c>
      <c r="AM3184" s="60" t="str">
        <f>+_xlfn.IFS(MONTH(Tabla1[[#This Row],[MES]])&lt;=3,"Q1",MONTH(Tabla1[[#This Row],[MES]])&lt;=6,"Q2",MONTH(Tabla1[[#This Row],[MES]])&lt;=9,"Q3",TRUE,"Q4")</f>
        <v>Q1</v>
      </c>
      <c r="AN3184" s="15" t="str">
        <f>+IFERROR(VLOOKUP(Tabla1[[#This Row],[CUENTA]],CTAS[],2,0),"OTROS")</f>
        <v>OTROS</v>
      </c>
      <c r="AP3184" s="15" t="str">
        <f>+IFERROR(VLOOKUP(Tabla1[[#This Row],[EMPLEADO]],IS[],3,0),"OTROS")</f>
        <v>OTROS</v>
      </c>
      <c r="AQ3184" s="15" t="str">
        <f>+IFERROR(VLOOKUP(Tabla1[[#This Row],[EMPLEADO]],IS[[NÓMINA]:[INGENIERO]],2,0),"OTROS")</f>
        <v>OTROS</v>
      </c>
    </row>
    <row r="3185" spans="1:43" x14ac:dyDescent="0.25">
      <c r="A3185" t="s">
        <v>7477</v>
      </c>
      <c r="B3185">
        <v>1</v>
      </c>
      <c r="C3185" t="s">
        <v>9694</v>
      </c>
      <c r="D3185" t="s">
        <v>38</v>
      </c>
      <c r="E3185" t="s">
        <v>76</v>
      </c>
      <c r="F3185" t="s">
        <v>9695</v>
      </c>
      <c r="G3185" s="17" t="s">
        <v>1833</v>
      </c>
      <c r="H3185" t="s">
        <v>58</v>
      </c>
      <c r="I3185" t="s">
        <v>43</v>
      </c>
      <c r="J3185" t="s">
        <v>8</v>
      </c>
      <c r="K3185" t="s">
        <v>59</v>
      </c>
      <c r="L3185" t="s">
        <v>137</v>
      </c>
      <c r="M3185" t="s">
        <v>61</v>
      </c>
      <c r="N3185">
        <v>0</v>
      </c>
      <c r="O3185" t="s">
        <v>47</v>
      </c>
      <c r="P3185">
        <v>17</v>
      </c>
      <c r="Q3185" t="s">
        <v>62</v>
      </c>
      <c r="R3185" t="s">
        <v>63</v>
      </c>
      <c r="S3185" t="s">
        <v>64</v>
      </c>
      <c r="T3185" t="s">
        <v>51</v>
      </c>
      <c r="U3185" t="s">
        <v>65</v>
      </c>
      <c r="V3185">
        <v>0.8</v>
      </c>
      <c r="W3185" s="1">
        <v>1092</v>
      </c>
      <c r="X3185">
        <v>1</v>
      </c>
      <c r="Y3185">
        <v>2.17</v>
      </c>
      <c r="Z3185">
        <v>5</v>
      </c>
      <c r="AA3185">
        <v>0.434</v>
      </c>
      <c r="AB3185" s="2">
        <v>0</v>
      </c>
      <c r="AC3185" s="1">
        <v>0</v>
      </c>
      <c r="AD3185" s="7">
        <v>43552</v>
      </c>
      <c r="AE3185" s="7">
        <v>43552</v>
      </c>
      <c r="AF3185">
        <v>0</v>
      </c>
      <c r="AG3185" t="s">
        <v>53</v>
      </c>
      <c r="AH3185" s="2">
        <v>0</v>
      </c>
      <c r="AI3185" s="1">
        <v>0</v>
      </c>
      <c r="AJ3185" s="1">
        <v>0</v>
      </c>
      <c r="AK3185" s="60" t="str">
        <f>+IF(Tabla1[[#This Row],[REQUEST_TY]]="SR MANTENIMIENTO CORRECTIVO", "EMERGENCIA", "OTROS")</f>
        <v>EMERGENCIA</v>
      </c>
      <c r="AL3185" s="6" t="str">
        <f>+_xlfn.IFS(Tabla1[[#This Row],[Veces obj]]&lt;=1,"0-1",Tabla1[[#This Row],[Veces obj]]&lt;=2,"1-2",Tabla1[[#This Row],[Veces obj]]&lt;=3,"2-3",TRUE,"&gt;3")</f>
        <v>0-1</v>
      </c>
      <c r="AM3185" s="60" t="str">
        <f>+_xlfn.IFS(MONTH(Tabla1[[#This Row],[MES]])&lt;=3,"Q1",MONTH(Tabla1[[#This Row],[MES]])&lt;=6,"Q2",MONTH(Tabla1[[#This Row],[MES]])&lt;=9,"Q3",TRUE,"Q4")</f>
        <v>Q1</v>
      </c>
      <c r="AN3185" s="15" t="str">
        <f>+IFERROR(VLOOKUP(Tabla1[[#This Row],[CUENTA]],CTAS[],2,0),"OTROS")</f>
        <v>OTROS</v>
      </c>
      <c r="AP3185" s="15" t="str">
        <f>+IFERROR(VLOOKUP(Tabla1[[#This Row],[EMPLEADO]],IS[],3,0),"OTROS")</f>
        <v>OTROS</v>
      </c>
      <c r="AQ3185" s="15" t="str">
        <f>+IFERROR(VLOOKUP(Tabla1[[#This Row],[EMPLEADO]],IS[[NÓMINA]:[INGENIERO]],2,0),"OTROS")</f>
        <v>OTROS</v>
      </c>
    </row>
    <row r="3186" spans="1:43" x14ac:dyDescent="0.25">
      <c r="A3186" t="s">
        <v>7477</v>
      </c>
      <c r="B3186">
        <v>1</v>
      </c>
      <c r="C3186" t="s">
        <v>9696</v>
      </c>
      <c r="D3186" t="s">
        <v>38</v>
      </c>
      <c r="E3186" t="s">
        <v>725</v>
      </c>
      <c r="F3186" t="s">
        <v>9697</v>
      </c>
      <c r="G3186" s="17" t="s">
        <v>6691</v>
      </c>
      <c r="H3186" t="s">
        <v>384</v>
      </c>
      <c r="I3186" t="s">
        <v>43</v>
      </c>
      <c r="J3186" t="s">
        <v>8</v>
      </c>
      <c r="K3186" t="s">
        <v>102</v>
      </c>
      <c r="L3186" t="s">
        <v>1906</v>
      </c>
      <c r="M3186" t="s">
        <v>1501</v>
      </c>
      <c r="N3186">
        <v>0</v>
      </c>
      <c r="O3186" t="s">
        <v>47</v>
      </c>
      <c r="P3186">
        <v>21</v>
      </c>
      <c r="Q3186" t="s">
        <v>62</v>
      </c>
      <c r="R3186" t="s">
        <v>223</v>
      </c>
      <c r="S3186" t="s">
        <v>139</v>
      </c>
      <c r="T3186" t="s">
        <v>51</v>
      </c>
      <c r="U3186" t="s">
        <v>262</v>
      </c>
      <c r="V3186">
        <v>1.05</v>
      </c>
      <c r="W3186" s="1">
        <v>1651.6500000000003</v>
      </c>
      <c r="X3186">
        <v>1</v>
      </c>
      <c r="Y3186">
        <v>2.13</v>
      </c>
      <c r="Z3186">
        <v>4</v>
      </c>
      <c r="AA3186">
        <v>0.53249999999999997</v>
      </c>
      <c r="AB3186" s="2">
        <v>0</v>
      </c>
      <c r="AC3186" s="1">
        <v>0</v>
      </c>
      <c r="AD3186" s="7">
        <v>43550</v>
      </c>
      <c r="AE3186" s="7">
        <v>43550</v>
      </c>
      <c r="AF3186">
        <v>0</v>
      </c>
      <c r="AG3186" t="s">
        <v>53</v>
      </c>
      <c r="AH3186" s="2">
        <v>0</v>
      </c>
      <c r="AI3186" s="1">
        <v>0</v>
      </c>
      <c r="AJ3186" s="1">
        <v>0</v>
      </c>
      <c r="AK3186" s="60" t="str">
        <f>+IF(Tabla1[[#This Row],[REQUEST_TY]]="SR MANTENIMIENTO CORRECTIVO", "EMERGENCIA", "OTROS")</f>
        <v>EMERGENCIA</v>
      </c>
      <c r="AL3186" s="6" t="str">
        <f>+_xlfn.IFS(Tabla1[[#This Row],[Veces obj]]&lt;=1,"0-1",Tabla1[[#This Row],[Veces obj]]&lt;=2,"1-2",Tabla1[[#This Row],[Veces obj]]&lt;=3,"2-3",TRUE,"&gt;3")</f>
        <v>0-1</v>
      </c>
      <c r="AM3186" s="60" t="str">
        <f>+_xlfn.IFS(MONTH(Tabla1[[#This Row],[MES]])&lt;=3,"Q1",MONTH(Tabla1[[#This Row],[MES]])&lt;=6,"Q2",MONTH(Tabla1[[#This Row],[MES]])&lt;=9,"Q3",TRUE,"Q4")</f>
        <v>Q1</v>
      </c>
      <c r="AN3186" s="15" t="str">
        <f>+IFERROR(VLOOKUP(Tabla1[[#This Row],[CUENTA]],CTAS[],2,0),"OTROS")</f>
        <v>OTROS</v>
      </c>
      <c r="AP3186" s="15" t="str">
        <f>+IFERROR(VLOOKUP(Tabla1[[#This Row],[EMPLEADO]],IS[],3,0),"OTROS")</f>
        <v>OTROS</v>
      </c>
      <c r="AQ3186" s="15" t="str">
        <f>+IFERROR(VLOOKUP(Tabla1[[#This Row],[EMPLEADO]],IS[[NÓMINA]:[INGENIERO]],2,0),"OTROS")</f>
        <v>OTROS</v>
      </c>
    </row>
    <row r="3187" spans="1:43" x14ac:dyDescent="0.25">
      <c r="A3187" t="s">
        <v>7477</v>
      </c>
      <c r="B3187">
        <v>1</v>
      </c>
      <c r="C3187" t="s">
        <v>9698</v>
      </c>
      <c r="D3187" t="s">
        <v>38</v>
      </c>
      <c r="E3187" t="s">
        <v>237</v>
      </c>
      <c r="F3187" t="s">
        <v>9699</v>
      </c>
      <c r="G3187" s="17" t="s">
        <v>9700</v>
      </c>
      <c r="H3187" t="s">
        <v>297</v>
      </c>
      <c r="I3187" t="s">
        <v>43</v>
      </c>
      <c r="J3187" t="s">
        <v>8</v>
      </c>
      <c r="K3187" t="s">
        <v>2868</v>
      </c>
      <c r="L3187" t="s">
        <v>2869</v>
      </c>
      <c r="M3187" t="s">
        <v>94</v>
      </c>
      <c r="N3187">
        <v>0</v>
      </c>
      <c r="O3187" t="s">
        <v>47</v>
      </c>
      <c r="P3187">
        <v>110</v>
      </c>
      <c r="Q3187" t="s">
        <v>48</v>
      </c>
      <c r="R3187" t="s">
        <v>242</v>
      </c>
      <c r="S3187" t="s">
        <v>64</v>
      </c>
      <c r="T3187" t="s">
        <v>51</v>
      </c>
      <c r="U3187" t="s">
        <v>96</v>
      </c>
      <c r="V3187">
        <v>1.1000000000000001</v>
      </c>
      <c r="W3187" s="1">
        <v>1501.5000000000002</v>
      </c>
      <c r="X3187">
        <v>1</v>
      </c>
      <c r="Y3187">
        <v>1.98</v>
      </c>
      <c r="Z3187">
        <v>5</v>
      </c>
      <c r="AA3187">
        <v>0.39600000000000002</v>
      </c>
      <c r="AB3187" s="2">
        <v>0</v>
      </c>
      <c r="AC3187" s="1">
        <v>0</v>
      </c>
      <c r="AD3187" s="7">
        <v>43550</v>
      </c>
      <c r="AE3187" s="7">
        <v>43550</v>
      </c>
      <c r="AF3187">
        <v>0</v>
      </c>
      <c r="AG3187" t="s">
        <v>53</v>
      </c>
      <c r="AH3187" s="2">
        <v>0</v>
      </c>
      <c r="AI3187" s="1">
        <v>0</v>
      </c>
      <c r="AJ3187" s="1">
        <v>0</v>
      </c>
      <c r="AK3187" s="60" t="str">
        <f>+IF(Tabla1[[#This Row],[REQUEST_TY]]="SR MANTENIMIENTO CORRECTIVO", "EMERGENCIA", "OTROS")</f>
        <v>EMERGENCIA</v>
      </c>
      <c r="AL3187" s="6" t="str">
        <f>+_xlfn.IFS(Tabla1[[#This Row],[Veces obj]]&lt;=1,"0-1",Tabla1[[#This Row],[Veces obj]]&lt;=2,"1-2",Tabla1[[#This Row],[Veces obj]]&lt;=3,"2-3",TRUE,"&gt;3")</f>
        <v>0-1</v>
      </c>
      <c r="AM3187" s="60" t="str">
        <f>+_xlfn.IFS(MONTH(Tabla1[[#This Row],[MES]])&lt;=3,"Q1",MONTH(Tabla1[[#This Row],[MES]])&lt;=6,"Q2",MONTH(Tabla1[[#This Row],[MES]])&lt;=9,"Q3",TRUE,"Q4")</f>
        <v>Q1</v>
      </c>
      <c r="AN3187" s="15" t="str">
        <f>+IFERROR(VLOOKUP(Tabla1[[#This Row],[CUENTA]],CTAS[],2,0),"OTROS")</f>
        <v>OTROS</v>
      </c>
      <c r="AP3187" s="15" t="str">
        <f>+IFERROR(VLOOKUP(Tabla1[[#This Row],[EMPLEADO]],IS[],3,0),"OTROS")</f>
        <v>JUAREZ</v>
      </c>
      <c r="AQ3187" s="15" t="str">
        <f>+IFERROR(VLOOKUP(Tabla1[[#This Row],[EMPLEADO]],IS[[NÓMINA]:[INGENIERO]],2,0),"OTROS")</f>
        <v>ALFREDO TORRES</v>
      </c>
    </row>
    <row r="3188" spans="1:43" x14ac:dyDescent="0.25">
      <c r="A3188" t="s">
        <v>7477</v>
      </c>
      <c r="B3188">
        <v>1</v>
      </c>
      <c r="C3188" t="s">
        <v>9701</v>
      </c>
      <c r="D3188" t="s">
        <v>38</v>
      </c>
      <c r="E3188" t="s">
        <v>1015</v>
      </c>
      <c r="F3188" t="s">
        <v>9702</v>
      </c>
      <c r="G3188" s="17" t="s">
        <v>9703</v>
      </c>
      <c r="H3188" t="s">
        <v>915</v>
      </c>
      <c r="I3188" t="s">
        <v>43</v>
      </c>
      <c r="J3188" t="s">
        <v>8</v>
      </c>
      <c r="K3188" t="s">
        <v>59</v>
      </c>
      <c r="L3188" t="s">
        <v>315</v>
      </c>
      <c r="M3188" t="s">
        <v>316</v>
      </c>
      <c r="N3188">
        <v>0</v>
      </c>
      <c r="O3188" t="s">
        <v>47</v>
      </c>
      <c r="P3188">
        <v>131</v>
      </c>
      <c r="Q3188" t="s">
        <v>48</v>
      </c>
      <c r="R3188" t="s">
        <v>317</v>
      </c>
      <c r="S3188" t="s">
        <v>318</v>
      </c>
      <c r="T3188" t="s">
        <v>51</v>
      </c>
      <c r="U3188" t="s">
        <v>353</v>
      </c>
      <c r="V3188">
        <v>1.1499999999999999</v>
      </c>
      <c r="W3188" s="1">
        <v>1808.95</v>
      </c>
      <c r="X3188">
        <v>1</v>
      </c>
      <c r="Y3188">
        <v>1.47</v>
      </c>
      <c r="Z3188">
        <v>4</v>
      </c>
      <c r="AA3188">
        <v>0.36749999999999999</v>
      </c>
      <c r="AB3188" s="2">
        <v>0</v>
      </c>
      <c r="AC3188" s="1">
        <v>0</v>
      </c>
      <c r="AD3188" s="7">
        <v>43550</v>
      </c>
      <c r="AE3188" s="7">
        <v>43550</v>
      </c>
      <c r="AF3188">
        <v>0</v>
      </c>
      <c r="AG3188" t="s">
        <v>53</v>
      </c>
      <c r="AH3188" s="2">
        <v>0</v>
      </c>
      <c r="AI3188" s="1">
        <v>0</v>
      </c>
      <c r="AJ3188" s="1">
        <v>0</v>
      </c>
      <c r="AK3188" s="60" t="str">
        <f>+IF(Tabla1[[#This Row],[REQUEST_TY]]="SR MANTENIMIENTO CORRECTIVO", "EMERGENCIA", "OTROS")</f>
        <v>EMERGENCIA</v>
      </c>
      <c r="AL3188" s="6" t="str">
        <f>+_xlfn.IFS(Tabla1[[#This Row],[Veces obj]]&lt;=1,"0-1",Tabla1[[#This Row],[Veces obj]]&lt;=2,"1-2",Tabla1[[#This Row],[Veces obj]]&lt;=3,"2-3",TRUE,"&gt;3")</f>
        <v>0-1</v>
      </c>
      <c r="AM3188" s="60" t="str">
        <f>+_xlfn.IFS(MONTH(Tabla1[[#This Row],[MES]])&lt;=3,"Q1",MONTH(Tabla1[[#This Row],[MES]])&lt;=6,"Q2",MONTH(Tabla1[[#This Row],[MES]])&lt;=9,"Q3",TRUE,"Q4")</f>
        <v>Q1</v>
      </c>
      <c r="AN3188" s="15" t="str">
        <f>+IFERROR(VLOOKUP(Tabla1[[#This Row],[CUENTA]],CTAS[],2,0),"OTROS")</f>
        <v>OTROS</v>
      </c>
      <c r="AP3188" s="15" t="str">
        <f>+IFERROR(VLOOKUP(Tabla1[[#This Row],[EMPLEADO]],IS[],3,0),"OTROS")</f>
        <v>OTROS</v>
      </c>
      <c r="AQ3188" s="15" t="str">
        <f>+IFERROR(VLOOKUP(Tabla1[[#This Row],[EMPLEADO]],IS[[NÓMINA]:[INGENIERO]],2,0),"OTROS")</f>
        <v>OTROS</v>
      </c>
    </row>
    <row r="3189" spans="1:43" x14ac:dyDescent="0.25">
      <c r="A3189" t="s">
        <v>7477</v>
      </c>
      <c r="B3189">
        <v>1</v>
      </c>
      <c r="C3189" t="s">
        <v>9704</v>
      </c>
      <c r="D3189" t="s">
        <v>38</v>
      </c>
      <c r="E3189" t="s">
        <v>373</v>
      </c>
      <c r="F3189" t="s">
        <v>9705</v>
      </c>
      <c r="G3189" s="17" t="s">
        <v>9706</v>
      </c>
      <c r="H3189" t="s">
        <v>163</v>
      </c>
      <c r="I3189" t="s">
        <v>43</v>
      </c>
      <c r="J3189" t="s">
        <v>8</v>
      </c>
      <c r="K3189" t="s">
        <v>151</v>
      </c>
      <c r="L3189" t="s">
        <v>164</v>
      </c>
      <c r="M3189" t="s">
        <v>165</v>
      </c>
      <c r="N3189">
        <v>0</v>
      </c>
      <c r="O3189" t="s">
        <v>47</v>
      </c>
      <c r="P3189">
        <v>111</v>
      </c>
      <c r="Q3189" t="s">
        <v>48</v>
      </c>
      <c r="R3189" t="s">
        <v>153</v>
      </c>
      <c r="S3189" t="s">
        <v>50</v>
      </c>
      <c r="T3189" t="s">
        <v>51</v>
      </c>
      <c r="U3189" t="s">
        <v>52</v>
      </c>
      <c r="V3189">
        <v>1.05</v>
      </c>
      <c r="W3189" s="1">
        <v>750.75000000000011</v>
      </c>
      <c r="X3189">
        <v>1</v>
      </c>
      <c r="Y3189">
        <v>1.17</v>
      </c>
      <c r="Z3189">
        <v>5</v>
      </c>
      <c r="AA3189">
        <v>0.23399999999999999</v>
      </c>
      <c r="AB3189" s="2">
        <v>0</v>
      </c>
      <c r="AC3189" s="1">
        <v>0</v>
      </c>
      <c r="AD3189" s="7">
        <v>43552</v>
      </c>
      <c r="AE3189" s="7">
        <v>43552</v>
      </c>
      <c r="AF3189">
        <v>0</v>
      </c>
      <c r="AG3189" t="s">
        <v>53</v>
      </c>
      <c r="AH3189" s="2">
        <v>0</v>
      </c>
      <c r="AI3189" s="1">
        <v>0</v>
      </c>
      <c r="AJ3189" s="1">
        <v>0</v>
      </c>
      <c r="AK3189" s="60" t="str">
        <f>+IF(Tabla1[[#This Row],[REQUEST_TY]]="SR MANTENIMIENTO CORRECTIVO", "EMERGENCIA", "OTROS")</f>
        <v>EMERGENCIA</v>
      </c>
      <c r="AL3189" s="6" t="str">
        <f>+_xlfn.IFS(Tabla1[[#This Row],[Veces obj]]&lt;=1,"0-1",Tabla1[[#This Row],[Veces obj]]&lt;=2,"1-2",Tabla1[[#This Row],[Veces obj]]&lt;=3,"2-3",TRUE,"&gt;3")</f>
        <v>0-1</v>
      </c>
      <c r="AM3189" s="60" t="str">
        <f>+_xlfn.IFS(MONTH(Tabla1[[#This Row],[MES]])&lt;=3,"Q1",MONTH(Tabla1[[#This Row],[MES]])&lt;=6,"Q2",MONTH(Tabla1[[#This Row],[MES]])&lt;=9,"Q3",TRUE,"Q4")</f>
        <v>Q1</v>
      </c>
      <c r="AN3189" s="15" t="str">
        <f>+IFERROR(VLOOKUP(Tabla1[[#This Row],[CUENTA]],CTAS[],2,0),"OTROS")</f>
        <v>HONEYWELL</v>
      </c>
      <c r="AP3189" s="15" t="str">
        <f>+IFERROR(VLOOKUP(Tabla1[[#This Row],[EMPLEADO]],IS[],3,0),"OTROS")</f>
        <v>CHIHUAHUA</v>
      </c>
      <c r="AQ3189" s="15" t="str">
        <f>+IFERROR(VLOOKUP(Tabla1[[#This Row],[EMPLEADO]],IS[[NÓMINA]:[INGENIERO]],2,0),"OTROS")</f>
        <v>LUIS EDUARDO MUÑOZ</v>
      </c>
    </row>
    <row r="3190" spans="1:43" x14ac:dyDescent="0.25">
      <c r="A3190" t="s">
        <v>7477</v>
      </c>
      <c r="B3190">
        <v>1</v>
      </c>
      <c r="C3190" t="s">
        <v>9707</v>
      </c>
      <c r="D3190" t="s">
        <v>38</v>
      </c>
      <c r="E3190" t="s">
        <v>98</v>
      </c>
      <c r="F3190" t="s">
        <v>9708</v>
      </c>
      <c r="G3190" s="17" t="s">
        <v>1586</v>
      </c>
      <c r="H3190" t="s">
        <v>471</v>
      </c>
      <c r="I3190" t="s">
        <v>43</v>
      </c>
      <c r="J3190" t="s">
        <v>8</v>
      </c>
      <c r="K3190" t="s">
        <v>102</v>
      </c>
      <c r="L3190" t="s">
        <v>718</v>
      </c>
      <c r="M3190" t="s">
        <v>46</v>
      </c>
      <c r="N3190">
        <v>0</v>
      </c>
      <c r="O3190" t="s">
        <v>47</v>
      </c>
      <c r="P3190">
        <v>2</v>
      </c>
      <c r="Q3190" t="s">
        <v>388</v>
      </c>
      <c r="R3190" t="s">
        <v>63</v>
      </c>
      <c r="S3190" t="s">
        <v>64</v>
      </c>
      <c r="T3190" t="s">
        <v>51</v>
      </c>
      <c r="U3190" t="s">
        <v>389</v>
      </c>
      <c r="V3190">
        <v>0</v>
      </c>
      <c r="W3190" s="1">
        <v>0</v>
      </c>
      <c r="X3190">
        <v>1</v>
      </c>
      <c r="Y3190">
        <v>0.68</v>
      </c>
      <c r="Z3190">
        <v>5</v>
      </c>
      <c r="AA3190">
        <v>0.13600000000000001</v>
      </c>
      <c r="AB3190" s="2">
        <v>0</v>
      </c>
      <c r="AC3190" s="1">
        <v>0</v>
      </c>
      <c r="AD3190" s="7">
        <v>43550</v>
      </c>
      <c r="AE3190" s="7">
        <v>43550</v>
      </c>
      <c r="AF3190">
        <v>0</v>
      </c>
      <c r="AG3190" t="s">
        <v>53</v>
      </c>
      <c r="AH3190" s="2">
        <v>0</v>
      </c>
      <c r="AI3190" s="1">
        <v>0</v>
      </c>
      <c r="AJ3190" s="1">
        <v>0</v>
      </c>
      <c r="AK3190" s="60" t="str">
        <f>+IF(Tabla1[[#This Row],[REQUEST_TY]]="SR MANTENIMIENTO CORRECTIVO", "EMERGENCIA", "OTROS")</f>
        <v>EMERGENCIA</v>
      </c>
      <c r="AL3190" s="6" t="str">
        <f>+_xlfn.IFS(Tabla1[[#This Row],[Veces obj]]&lt;=1,"0-1",Tabla1[[#This Row],[Veces obj]]&lt;=2,"1-2",Tabla1[[#This Row],[Veces obj]]&lt;=3,"2-3",TRUE,"&gt;3")</f>
        <v>0-1</v>
      </c>
      <c r="AM3190" s="60" t="str">
        <f>+_xlfn.IFS(MONTH(Tabla1[[#This Row],[MES]])&lt;=3,"Q1",MONTH(Tabla1[[#This Row],[MES]])&lt;=6,"Q2",MONTH(Tabla1[[#This Row],[MES]])&lt;=9,"Q3",TRUE,"Q4")</f>
        <v>Q1</v>
      </c>
      <c r="AN3190" s="15" t="str">
        <f>+IFERROR(VLOOKUP(Tabla1[[#This Row],[CUENTA]],CTAS[],2,0),"OTROS")</f>
        <v>OTROS</v>
      </c>
      <c r="AP3190" s="15" t="str">
        <f>+IFERROR(VLOOKUP(Tabla1[[#This Row],[EMPLEADO]],IS[],3,0),"OTROS")</f>
        <v>OTROS</v>
      </c>
      <c r="AQ3190" s="15" t="str">
        <f>+IFERROR(VLOOKUP(Tabla1[[#This Row],[EMPLEADO]],IS[[NÓMINA]:[INGENIERO]],2,0),"OTROS")</f>
        <v>OTROS</v>
      </c>
    </row>
    <row r="3191" spans="1:43" x14ac:dyDescent="0.25">
      <c r="A3191" t="s">
        <v>7477</v>
      </c>
      <c r="B3191">
        <v>1</v>
      </c>
      <c r="C3191" t="s">
        <v>9709</v>
      </c>
      <c r="D3191" t="s">
        <v>3370</v>
      </c>
      <c r="E3191" t="s">
        <v>4548</v>
      </c>
      <c r="F3191" t="s">
        <v>9710</v>
      </c>
      <c r="G3191" s="17" t="s">
        <v>9711</v>
      </c>
      <c r="H3191" t="s">
        <v>1063</v>
      </c>
      <c r="I3191" t="s">
        <v>43</v>
      </c>
      <c r="J3191" t="s">
        <v>8</v>
      </c>
      <c r="K3191" t="s">
        <v>1541</v>
      </c>
      <c r="L3191" t="s">
        <v>1367</v>
      </c>
      <c r="M3191" t="s">
        <v>387</v>
      </c>
      <c r="N3191">
        <v>0</v>
      </c>
      <c r="O3191" t="s">
        <v>47</v>
      </c>
      <c r="P3191" t="s">
        <v>822</v>
      </c>
      <c r="Q3191" t="s">
        <v>48</v>
      </c>
      <c r="R3191" t="s">
        <v>49</v>
      </c>
      <c r="S3191" t="s">
        <v>50</v>
      </c>
      <c r="T3191" t="s">
        <v>51</v>
      </c>
      <c r="U3191" t="s">
        <v>52</v>
      </c>
      <c r="V3191">
        <v>1</v>
      </c>
      <c r="W3191" s="1">
        <v>1072.5000000000002</v>
      </c>
      <c r="X3191">
        <v>0</v>
      </c>
      <c r="Y3191">
        <v>5</v>
      </c>
      <c r="Z3191">
        <v>5</v>
      </c>
      <c r="AA3191">
        <v>1</v>
      </c>
      <c r="AB3191" s="2">
        <v>0</v>
      </c>
      <c r="AC3191" s="1">
        <v>0</v>
      </c>
      <c r="AD3191" s="7">
        <v>43549</v>
      </c>
      <c r="AE3191" s="7">
        <v>43551</v>
      </c>
      <c r="AF3191">
        <v>2</v>
      </c>
      <c r="AG3191" t="s">
        <v>1680</v>
      </c>
      <c r="AH3191" s="2">
        <v>0</v>
      </c>
      <c r="AI3191" s="1">
        <v>0</v>
      </c>
      <c r="AJ3191" s="1">
        <v>0</v>
      </c>
      <c r="AK3191" s="60" t="str">
        <f>+IF(Tabla1[[#This Row],[REQUEST_TY]]="SR MANTENIMIENTO CORRECTIVO", "EMERGENCIA", "OTROS")</f>
        <v>OTROS</v>
      </c>
      <c r="AL3191" s="6" t="str">
        <f>+_xlfn.IFS(Tabla1[[#This Row],[Veces obj]]&lt;=1,"0-1",Tabla1[[#This Row],[Veces obj]]&lt;=2,"1-2",Tabla1[[#This Row],[Veces obj]]&lt;=3,"2-3",TRUE,"&gt;3")</f>
        <v>0-1</v>
      </c>
      <c r="AM3191" s="60" t="str">
        <f>+_xlfn.IFS(MONTH(Tabla1[[#This Row],[MES]])&lt;=3,"Q1",MONTH(Tabla1[[#This Row],[MES]])&lt;=6,"Q2",MONTH(Tabla1[[#This Row],[MES]])&lt;=9,"Q3",TRUE,"Q4")</f>
        <v>Q1</v>
      </c>
      <c r="AN3191" s="15" t="str">
        <f>+IFERROR(VLOOKUP(Tabla1[[#This Row],[CUENTA]],CTAS[],2,0),"OTROS")</f>
        <v>OTROS</v>
      </c>
      <c r="AP3191" s="15" t="str">
        <f>+IFERROR(VLOOKUP(Tabla1[[#This Row],[EMPLEADO]],IS[],3,0),"OTROS")</f>
        <v>OTROS</v>
      </c>
      <c r="AQ3191" s="15" t="str">
        <f>+IFERROR(VLOOKUP(Tabla1[[#This Row],[EMPLEADO]],IS[[NÓMINA]:[INGENIERO]],2,0),"OTROS")</f>
        <v>OTROS</v>
      </c>
    </row>
    <row r="3192" spans="1:43" x14ac:dyDescent="0.25">
      <c r="A3192" t="s">
        <v>7477</v>
      </c>
      <c r="B3192">
        <v>1</v>
      </c>
      <c r="C3192" t="s">
        <v>9712</v>
      </c>
      <c r="D3192" t="s">
        <v>38</v>
      </c>
      <c r="E3192" t="s">
        <v>725</v>
      </c>
      <c r="F3192" t="s">
        <v>9713</v>
      </c>
      <c r="G3192" s="17" t="s">
        <v>9714</v>
      </c>
      <c r="H3192" t="s">
        <v>8581</v>
      </c>
      <c r="I3192" t="s">
        <v>43</v>
      </c>
      <c r="J3192" t="s">
        <v>8</v>
      </c>
      <c r="K3192" t="s">
        <v>59</v>
      </c>
      <c r="L3192" t="s">
        <v>9715</v>
      </c>
      <c r="M3192" t="s">
        <v>473</v>
      </c>
      <c r="N3192">
        <v>0</v>
      </c>
      <c r="O3192" t="s">
        <v>47</v>
      </c>
      <c r="P3192">
        <v>474</v>
      </c>
      <c r="Q3192" t="s">
        <v>48</v>
      </c>
      <c r="R3192" t="s">
        <v>223</v>
      </c>
      <c r="S3192" t="s">
        <v>139</v>
      </c>
      <c r="T3192" t="s">
        <v>51</v>
      </c>
      <c r="U3192" t="s">
        <v>353</v>
      </c>
      <c r="V3192">
        <v>1.1499999999999999</v>
      </c>
      <c r="W3192" s="1">
        <v>1808.95</v>
      </c>
      <c r="X3192">
        <v>1</v>
      </c>
      <c r="Y3192">
        <v>0.27</v>
      </c>
      <c r="Z3192">
        <v>4</v>
      </c>
      <c r="AA3192">
        <v>6.7500000000000004E-2</v>
      </c>
      <c r="AB3192" s="2">
        <v>0</v>
      </c>
      <c r="AC3192" s="1">
        <v>0</v>
      </c>
      <c r="AD3192" s="7">
        <v>43550</v>
      </c>
      <c r="AE3192" s="7">
        <v>43550</v>
      </c>
      <c r="AF3192">
        <v>0</v>
      </c>
      <c r="AG3192" t="s">
        <v>53</v>
      </c>
      <c r="AH3192" s="2">
        <v>0</v>
      </c>
      <c r="AI3192" s="1">
        <v>0</v>
      </c>
      <c r="AJ3192" s="1">
        <v>0</v>
      </c>
      <c r="AK3192" s="60" t="str">
        <f>+IF(Tabla1[[#This Row],[REQUEST_TY]]="SR MANTENIMIENTO CORRECTIVO", "EMERGENCIA", "OTROS")</f>
        <v>EMERGENCIA</v>
      </c>
      <c r="AL3192" s="6" t="str">
        <f>+_xlfn.IFS(Tabla1[[#This Row],[Veces obj]]&lt;=1,"0-1",Tabla1[[#This Row],[Veces obj]]&lt;=2,"1-2",Tabla1[[#This Row],[Veces obj]]&lt;=3,"2-3",TRUE,"&gt;3")</f>
        <v>0-1</v>
      </c>
      <c r="AM3192" s="60" t="str">
        <f>+_xlfn.IFS(MONTH(Tabla1[[#This Row],[MES]])&lt;=3,"Q1",MONTH(Tabla1[[#This Row],[MES]])&lt;=6,"Q2",MONTH(Tabla1[[#This Row],[MES]])&lt;=9,"Q3",TRUE,"Q4")</f>
        <v>Q1</v>
      </c>
      <c r="AN3192" s="15" t="str">
        <f>+IFERROR(VLOOKUP(Tabla1[[#This Row],[CUENTA]],CTAS[],2,0),"OTROS")</f>
        <v>OTROS</v>
      </c>
      <c r="AP3192" s="15" t="str">
        <f>+IFERROR(VLOOKUP(Tabla1[[#This Row],[EMPLEADO]],IS[],3,0),"OTROS")</f>
        <v>OTROS</v>
      </c>
      <c r="AQ3192" s="15" t="str">
        <f>+IFERROR(VLOOKUP(Tabla1[[#This Row],[EMPLEADO]],IS[[NÓMINA]:[INGENIERO]],2,0),"OTROS")</f>
        <v>OTROS</v>
      </c>
    </row>
    <row r="3193" spans="1:43" x14ac:dyDescent="0.25">
      <c r="A3193" t="s">
        <v>7477</v>
      </c>
      <c r="B3193">
        <v>1</v>
      </c>
      <c r="C3193" t="s">
        <v>9716</v>
      </c>
      <c r="D3193" t="s">
        <v>38</v>
      </c>
      <c r="E3193" t="s">
        <v>76</v>
      </c>
      <c r="F3193" t="s">
        <v>9717</v>
      </c>
      <c r="G3193" s="17" t="s">
        <v>6995</v>
      </c>
      <c r="H3193" t="s">
        <v>253</v>
      </c>
      <c r="I3193" t="s">
        <v>43</v>
      </c>
      <c r="J3193" t="s">
        <v>8</v>
      </c>
      <c r="K3193" t="s">
        <v>59</v>
      </c>
      <c r="L3193" t="s">
        <v>723</v>
      </c>
      <c r="M3193" t="s">
        <v>358</v>
      </c>
      <c r="N3193">
        <v>0</v>
      </c>
      <c r="O3193" t="s">
        <v>47</v>
      </c>
      <c r="P3193">
        <v>30</v>
      </c>
      <c r="Q3193" t="s">
        <v>62</v>
      </c>
      <c r="R3193" t="s">
        <v>63</v>
      </c>
      <c r="S3193" t="s">
        <v>64</v>
      </c>
      <c r="T3193" t="s">
        <v>51</v>
      </c>
      <c r="U3193" t="s">
        <v>65</v>
      </c>
      <c r="V3193">
        <v>0.8</v>
      </c>
      <c r="W3193" s="1">
        <v>1092</v>
      </c>
      <c r="X3193">
        <v>1</v>
      </c>
      <c r="Y3193">
        <v>0</v>
      </c>
      <c r="Z3193">
        <v>5</v>
      </c>
      <c r="AA3193">
        <v>0</v>
      </c>
      <c r="AB3193" s="2">
        <v>0</v>
      </c>
      <c r="AC3193" s="1">
        <v>0</v>
      </c>
      <c r="AD3193" s="7">
        <v>43550</v>
      </c>
      <c r="AE3193" s="7">
        <v>43550</v>
      </c>
      <c r="AF3193">
        <v>0</v>
      </c>
      <c r="AG3193" t="s">
        <v>53</v>
      </c>
      <c r="AH3193" s="2">
        <v>0</v>
      </c>
      <c r="AI3193" s="1">
        <v>0</v>
      </c>
      <c r="AJ3193" s="1">
        <v>0</v>
      </c>
      <c r="AK3193" s="60" t="str">
        <f>+IF(Tabla1[[#This Row],[REQUEST_TY]]="SR MANTENIMIENTO CORRECTIVO", "EMERGENCIA", "OTROS")</f>
        <v>EMERGENCIA</v>
      </c>
      <c r="AL3193" s="6" t="str">
        <f>+_xlfn.IFS(Tabla1[[#This Row],[Veces obj]]&lt;=1,"0-1",Tabla1[[#This Row],[Veces obj]]&lt;=2,"1-2",Tabla1[[#This Row],[Veces obj]]&lt;=3,"2-3",TRUE,"&gt;3")</f>
        <v>0-1</v>
      </c>
      <c r="AM3193" s="60" t="str">
        <f>+_xlfn.IFS(MONTH(Tabla1[[#This Row],[MES]])&lt;=3,"Q1",MONTH(Tabla1[[#This Row],[MES]])&lt;=6,"Q2",MONTH(Tabla1[[#This Row],[MES]])&lt;=9,"Q3",TRUE,"Q4")</f>
        <v>Q1</v>
      </c>
      <c r="AN3193" s="15" t="str">
        <f>+IFERROR(VLOOKUP(Tabla1[[#This Row],[CUENTA]],CTAS[],2,0),"OTROS")</f>
        <v>OTROS</v>
      </c>
      <c r="AP3193" s="15" t="str">
        <f>+IFERROR(VLOOKUP(Tabla1[[#This Row],[EMPLEADO]],IS[],3,0),"OTROS")</f>
        <v>OTROS</v>
      </c>
      <c r="AQ3193" s="15" t="str">
        <f>+IFERROR(VLOOKUP(Tabla1[[#This Row],[EMPLEADO]],IS[[NÓMINA]:[INGENIERO]],2,0),"OTROS")</f>
        <v>OTROS</v>
      </c>
    </row>
    <row r="3194" spans="1:43" x14ac:dyDescent="0.25">
      <c r="A3194" t="s">
        <v>7477</v>
      </c>
      <c r="B3194">
        <v>1</v>
      </c>
      <c r="C3194" t="s">
        <v>9718</v>
      </c>
      <c r="D3194" t="s">
        <v>38</v>
      </c>
      <c r="E3194" t="s">
        <v>562</v>
      </c>
      <c r="F3194" t="s">
        <v>9719</v>
      </c>
      <c r="G3194" s="17" t="s">
        <v>6518</v>
      </c>
      <c r="H3194" t="s">
        <v>163</v>
      </c>
      <c r="I3194" t="s">
        <v>43</v>
      </c>
      <c r="J3194" t="s">
        <v>8</v>
      </c>
      <c r="K3194" t="s">
        <v>144</v>
      </c>
      <c r="L3194" t="s">
        <v>145</v>
      </c>
      <c r="M3194" t="s">
        <v>119</v>
      </c>
      <c r="N3194">
        <v>0</v>
      </c>
      <c r="O3194" t="s">
        <v>47</v>
      </c>
      <c r="P3194">
        <v>34</v>
      </c>
      <c r="Q3194" t="s">
        <v>82</v>
      </c>
      <c r="R3194" t="s">
        <v>63</v>
      </c>
      <c r="S3194" t="s">
        <v>64</v>
      </c>
      <c r="T3194" t="s">
        <v>51</v>
      </c>
      <c r="U3194" t="s">
        <v>83</v>
      </c>
      <c r="V3194">
        <v>1.05</v>
      </c>
      <c r="W3194" s="1">
        <v>1433.25</v>
      </c>
      <c r="X3194">
        <v>1</v>
      </c>
      <c r="Y3194">
        <v>0</v>
      </c>
      <c r="Z3194">
        <v>5</v>
      </c>
      <c r="AA3194">
        <v>0</v>
      </c>
      <c r="AB3194" s="2">
        <v>0</v>
      </c>
      <c r="AC3194" s="1">
        <v>0</v>
      </c>
      <c r="AD3194" s="7">
        <v>43550</v>
      </c>
      <c r="AE3194" s="7">
        <v>43550</v>
      </c>
      <c r="AF3194">
        <v>0</v>
      </c>
      <c r="AG3194" t="s">
        <v>53</v>
      </c>
      <c r="AH3194" s="2">
        <v>0</v>
      </c>
      <c r="AI3194" s="1">
        <v>0</v>
      </c>
      <c r="AJ3194" s="1">
        <v>0</v>
      </c>
      <c r="AK3194" s="60" t="str">
        <f>+IF(Tabla1[[#This Row],[REQUEST_TY]]="SR MANTENIMIENTO CORRECTIVO", "EMERGENCIA", "OTROS")</f>
        <v>EMERGENCIA</v>
      </c>
      <c r="AL3194" s="6" t="str">
        <f>+_xlfn.IFS(Tabla1[[#This Row],[Veces obj]]&lt;=1,"0-1",Tabla1[[#This Row],[Veces obj]]&lt;=2,"1-2",Tabla1[[#This Row],[Veces obj]]&lt;=3,"2-3",TRUE,"&gt;3")</f>
        <v>0-1</v>
      </c>
      <c r="AM3194" s="60" t="str">
        <f>+_xlfn.IFS(MONTH(Tabla1[[#This Row],[MES]])&lt;=3,"Q1",MONTH(Tabla1[[#This Row],[MES]])&lt;=6,"Q2",MONTH(Tabla1[[#This Row],[MES]])&lt;=9,"Q3",TRUE,"Q4")</f>
        <v>Q1</v>
      </c>
      <c r="AN3194" s="15" t="str">
        <f>+IFERROR(VLOOKUP(Tabla1[[#This Row],[CUENTA]],CTAS[],2,0),"OTROS")</f>
        <v>OTROS</v>
      </c>
      <c r="AP3194" s="15" t="str">
        <f>+IFERROR(VLOOKUP(Tabla1[[#This Row],[EMPLEADO]],IS[],3,0),"OTROS")</f>
        <v>CHIHUAHUA</v>
      </c>
      <c r="AQ3194" s="15" t="str">
        <f>+IFERROR(VLOOKUP(Tabla1[[#This Row],[EMPLEADO]],IS[[NÓMINA]:[INGENIERO]],2,0),"OTROS")</f>
        <v>LUIS EDUARDO MUÑOZ</v>
      </c>
    </row>
    <row r="3195" spans="1:43" x14ac:dyDescent="0.25">
      <c r="A3195" t="s">
        <v>7477</v>
      </c>
      <c r="B3195">
        <v>1</v>
      </c>
      <c r="C3195" t="s">
        <v>9720</v>
      </c>
      <c r="D3195" t="s">
        <v>38</v>
      </c>
      <c r="E3195" t="s">
        <v>725</v>
      </c>
      <c r="F3195" t="s">
        <v>9721</v>
      </c>
      <c r="G3195" s="17" t="s">
        <v>8753</v>
      </c>
      <c r="H3195" t="s">
        <v>58</v>
      </c>
      <c r="I3195" t="s">
        <v>43</v>
      </c>
      <c r="J3195" t="s">
        <v>8</v>
      </c>
      <c r="K3195" t="s">
        <v>102</v>
      </c>
      <c r="L3195" t="s">
        <v>261</v>
      </c>
      <c r="M3195" t="s">
        <v>736</v>
      </c>
      <c r="N3195">
        <v>0</v>
      </c>
      <c r="O3195" t="s">
        <v>47</v>
      </c>
      <c r="P3195">
        <v>3</v>
      </c>
      <c r="Q3195" t="s">
        <v>388</v>
      </c>
      <c r="R3195" t="s">
        <v>223</v>
      </c>
      <c r="S3195" t="s">
        <v>139</v>
      </c>
      <c r="T3195" t="s">
        <v>51</v>
      </c>
      <c r="U3195" t="s">
        <v>872</v>
      </c>
      <c r="V3195">
        <v>0</v>
      </c>
      <c r="W3195" s="1">
        <v>0</v>
      </c>
      <c r="X3195">
        <v>1</v>
      </c>
      <c r="Y3195">
        <v>1.5</v>
      </c>
      <c r="Z3195">
        <v>4</v>
      </c>
      <c r="AA3195">
        <v>0.375</v>
      </c>
      <c r="AB3195" s="2">
        <v>0</v>
      </c>
      <c r="AC3195" s="1">
        <v>0</v>
      </c>
      <c r="AD3195" s="7">
        <v>43552</v>
      </c>
      <c r="AE3195" s="7">
        <v>43552</v>
      </c>
      <c r="AF3195">
        <v>0</v>
      </c>
      <c r="AG3195" t="s">
        <v>53</v>
      </c>
      <c r="AH3195" s="2">
        <v>0</v>
      </c>
      <c r="AI3195" s="1">
        <v>0</v>
      </c>
      <c r="AJ3195" s="1">
        <v>0</v>
      </c>
      <c r="AK3195" s="60" t="str">
        <f>+IF(Tabla1[[#This Row],[REQUEST_TY]]="SR MANTENIMIENTO CORRECTIVO", "EMERGENCIA", "OTROS")</f>
        <v>EMERGENCIA</v>
      </c>
      <c r="AL3195" s="6" t="str">
        <f>+_xlfn.IFS(Tabla1[[#This Row],[Veces obj]]&lt;=1,"0-1",Tabla1[[#This Row],[Veces obj]]&lt;=2,"1-2",Tabla1[[#This Row],[Veces obj]]&lt;=3,"2-3",TRUE,"&gt;3")</f>
        <v>0-1</v>
      </c>
      <c r="AM3195" s="60" t="str">
        <f>+_xlfn.IFS(MONTH(Tabla1[[#This Row],[MES]])&lt;=3,"Q1",MONTH(Tabla1[[#This Row],[MES]])&lt;=6,"Q2",MONTH(Tabla1[[#This Row],[MES]])&lt;=9,"Q3",TRUE,"Q4")</f>
        <v>Q1</v>
      </c>
      <c r="AN3195" s="15" t="str">
        <f>+IFERROR(VLOOKUP(Tabla1[[#This Row],[CUENTA]],CTAS[],2,0),"OTROS")</f>
        <v>OTROS</v>
      </c>
      <c r="AP3195" s="15" t="str">
        <f>+IFERROR(VLOOKUP(Tabla1[[#This Row],[EMPLEADO]],IS[],3,0),"OTROS")</f>
        <v>OTROS</v>
      </c>
      <c r="AQ3195" s="15" t="str">
        <f>+IFERROR(VLOOKUP(Tabla1[[#This Row],[EMPLEADO]],IS[[NÓMINA]:[INGENIERO]],2,0),"OTROS")</f>
        <v>OTROS</v>
      </c>
    </row>
    <row r="3196" spans="1:43" x14ac:dyDescent="0.25">
      <c r="A3196" t="s">
        <v>7477</v>
      </c>
      <c r="B3196">
        <v>1</v>
      </c>
      <c r="C3196" t="s">
        <v>9722</v>
      </c>
      <c r="D3196" t="s">
        <v>38</v>
      </c>
      <c r="E3196" t="s">
        <v>258</v>
      </c>
      <c r="F3196" t="s">
        <v>9723</v>
      </c>
      <c r="G3196" s="17" t="s">
        <v>5584</v>
      </c>
      <c r="H3196" t="s">
        <v>646</v>
      </c>
      <c r="I3196" t="s">
        <v>43</v>
      </c>
      <c r="J3196" t="s">
        <v>8</v>
      </c>
      <c r="K3196" t="s">
        <v>59</v>
      </c>
      <c r="L3196" t="s">
        <v>5585</v>
      </c>
      <c r="M3196" t="s">
        <v>256</v>
      </c>
      <c r="N3196">
        <v>0</v>
      </c>
      <c r="O3196" t="s">
        <v>47</v>
      </c>
      <c r="P3196">
        <v>22</v>
      </c>
      <c r="Q3196" t="s">
        <v>62</v>
      </c>
      <c r="R3196" t="s">
        <v>138</v>
      </c>
      <c r="S3196" t="s">
        <v>139</v>
      </c>
      <c r="T3196" t="s">
        <v>51</v>
      </c>
      <c r="U3196" t="s">
        <v>262</v>
      </c>
      <c r="V3196">
        <v>1.05</v>
      </c>
      <c r="W3196" s="1">
        <v>1651.6500000000003</v>
      </c>
      <c r="X3196">
        <v>1</v>
      </c>
      <c r="Y3196">
        <v>1.48</v>
      </c>
      <c r="Z3196">
        <v>4</v>
      </c>
      <c r="AA3196">
        <v>0.37</v>
      </c>
      <c r="AB3196" s="2">
        <v>0</v>
      </c>
      <c r="AC3196" s="1">
        <v>0</v>
      </c>
      <c r="AD3196" s="7">
        <v>43550</v>
      </c>
      <c r="AE3196" s="7">
        <v>43550</v>
      </c>
      <c r="AF3196">
        <v>0</v>
      </c>
      <c r="AG3196" t="s">
        <v>53</v>
      </c>
      <c r="AH3196" s="2">
        <v>0</v>
      </c>
      <c r="AI3196" s="1">
        <v>0</v>
      </c>
      <c r="AJ3196" s="1">
        <v>0</v>
      </c>
      <c r="AK3196" s="60" t="str">
        <f>+IF(Tabla1[[#This Row],[REQUEST_TY]]="SR MANTENIMIENTO CORRECTIVO", "EMERGENCIA", "OTROS")</f>
        <v>EMERGENCIA</v>
      </c>
      <c r="AL3196" s="6" t="str">
        <f>+_xlfn.IFS(Tabla1[[#This Row],[Veces obj]]&lt;=1,"0-1",Tabla1[[#This Row],[Veces obj]]&lt;=2,"1-2",Tabla1[[#This Row],[Veces obj]]&lt;=3,"2-3",TRUE,"&gt;3")</f>
        <v>0-1</v>
      </c>
      <c r="AM3196" s="60" t="str">
        <f>+_xlfn.IFS(MONTH(Tabla1[[#This Row],[MES]])&lt;=3,"Q1",MONTH(Tabla1[[#This Row],[MES]])&lt;=6,"Q2",MONTH(Tabla1[[#This Row],[MES]])&lt;=9,"Q3",TRUE,"Q4")</f>
        <v>Q1</v>
      </c>
      <c r="AN3196" s="15" t="str">
        <f>+IFERROR(VLOOKUP(Tabla1[[#This Row],[CUENTA]],CTAS[],2,0),"OTROS")</f>
        <v>OTROS</v>
      </c>
      <c r="AP3196" s="15" t="str">
        <f>+IFERROR(VLOOKUP(Tabla1[[#This Row],[EMPLEADO]],IS[],3,0),"OTROS")</f>
        <v>OTROS</v>
      </c>
      <c r="AQ3196" s="15" t="str">
        <f>+IFERROR(VLOOKUP(Tabla1[[#This Row],[EMPLEADO]],IS[[NÓMINA]:[INGENIERO]],2,0),"OTROS")</f>
        <v>OTROS</v>
      </c>
    </row>
    <row r="3197" spans="1:43" x14ac:dyDescent="0.25">
      <c r="A3197" t="s">
        <v>7477</v>
      </c>
      <c r="B3197">
        <v>1</v>
      </c>
      <c r="C3197" t="s">
        <v>9724</v>
      </c>
      <c r="D3197" t="s">
        <v>38</v>
      </c>
      <c r="E3197" t="s">
        <v>133</v>
      </c>
      <c r="F3197" t="s">
        <v>9725</v>
      </c>
      <c r="G3197" s="17" t="s">
        <v>1767</v>
      </c>
      <c r="H3197" t="s">
        <v>106</v>
      </c>
      <c r="I3197" t="s">
        <v>43</v>
      </c>
      <c r="J3197" t="s">
        <v>8</v>
      </c>
      <c r="K3197" t="s">
        <v>59</v>
      </c>
      <c r="L3197" t="s">
        <v>1768</v>
      </c>
      <c r="M3197" t="s">
        <v>310</v>
      </c>
      <c r="N3197">
        <v>0</v>
      </c>
      <c r="O3197" t="s">
        <v>47</v>
      </c>
      <c r="P3197">
        <v>35</v>
      </c>
      <c r="Q3197" t="s">
        <v>82</v>
      </c>
      <c r="R3197" t="s">
        <v>138</v>
      </c>
      <c r="S3197" t="s">
        <v>139</v>
      </c>
      <c r="T3197" t="s">
        <v>51</v>
      </c>
      <c r="U3197" t="s">
        <v>140</v>
      </c>
      <c r="V3197">
        <v>1.1000000000000001</v>
      </c>
      <c r="W3197" s="1">
        <v>1730.3000000000004</v>
      </c>
      <c r="X3197">
        <v>1</v>
      </c>
      <c r="Y3197">
        <v>2.13</v>
      </c>
      <c r="Z3197">
        <v>4</v>
      </c>
      <c r="AA3197">
        <v>0.53249999999999997</v>
      </c>
      <c r="AB3197" s="2">
        <v>0</v>
      </c>
      <c r="AC3197" s="1">
        <v>0</v>
      </c>
      <c r="AD3197" s="7">
        <v>43550</v>
      </c>
      <c r="AE3197" s="7">
        <v>43550</v>
      </c>
      <c r="AF3197">
        <v>0</v>
      </c>
      <c r="AG3197" t="s">
        <v>53</v>
      </c>
      <c r="AH3197" s="2">
        <v>0</v>
      </c>
      <c r="AI3197" s="1">
        <v>0</v>
      </c>
      <c r="AJ3197" s="1">
        <v>0</v>
      </c>
      <c r="AK3197" s="60" t="str">
        <f>+IF(Tabla1[[#This Row],[REQUEST_TY]]="SR MANTENIMIENTO CORRECTIVO", "EMERGENCIA", "OTROS")</f>
        <v>EMERGENCIA</v>
      </c>
      <c r="AL3197" s="6" t="str">
        <f>+_xlfn.IFS(Tabla1[[#This Row],[Veces obj]]&lt;=1,"0-1",Tabla1[[#This Row],[Veces obj]]&lt;=2,"1-2",Tabla1[[#This Row],[Veces obj]]&lt;=3,"2-3",TRUE,"&gt;3")</f>
        <v>0-1</v>
      </c>
      <c r="AM3197" s="60" t="str">
        <f>+_xlfn.IFS(MONTH(Tabla1[[#This Row],[MES]])&lt;=3,"Q1",MONTH(Tabla1[[#This Row],[MES]])&lt;=6,"Q2",MONTH(Tabla1[[#This Row],[MES]])&lt;=9,"Q3",TRUE,"Q4")</f>
        <v>Q1</v>
      </c>
      <c r="AN3197" s="15" t="str">
        <f>+IFERROR(VLOOKUP(Tabla1[[#This Row],[CUENTA]],CTAS[],2,0),"OTROS")</f>
        <v>OTROS</v>
      </c>
      <c r="AP3197" s="15" t="str">
        <f>+IFERROR(VLOOKUP(Tabla1[[#This Row],[EMPLEADO]],IS[],3,0),"OTROS")</f>
        <v>OTROS</v>
      </c>
      <c r="AQ3197" s="15" t="str">
        <f>+IFERROR(VLOOKUP(Tabla1[[#This Row],[EMPLEADO]],IS[[NÓMINA]:[INGENIERO]],2,0),"OTROS")</f>
        <v>OTROS</v>
      </c>
    </row>
    <row r="3198" spans="1:43" x14ac:dyDescent="0.25">
      <c r="A3198" t="s">
        <v>7477</v>
      </c>
      <c r="B3198">
        <v>1</v>
      </c>
      <c r="C3198" t="s">
        <v>7431</v>
      </c>
      <c r="D3198" t="s">
        <v>38</v>
      </c>
      <c r="E3198" t="s">
        <v>332</v>
      </c>
      <c r="F3198" t="s">
        <v>7432</v>
      </c>
      <c r="G3198" s="17" t="s">
        <v>1806</v>
      </c>
      <c r="H3198" t="s">
        <v>691</v>
      </c>
      <c r="I3198" t="s">
        <v>43</v>
      </c>
      <c r="J3198" t="s">
        <v>8</v>
      </c>
      <c r="K3198" t="s">
        <v>59</v>
      </c>
      <c r="L3198" t="s">
        <v>1807</v>
      </c>
      <c r="M3198" t="s">
        <v>1808</v>
      </c>
      <c r="N3198">
        <v>0</v>
      </c>
      <c r="O3198" t="s">
        <v>47</v>
      </c>
      <c r="P3198">
        <v>11</v>
      </c>
      <c r="Q3198" t="s">
        <v>194</v>
      </c>
      <c r="R3198" t="s">
        <v>317</v>
      </c>
      <c r="S3198" t="s">
        <v>318</v>
      </c>
      <c r="T3198" t="s">
        <v>51</v>
      </c>
      <c r="U3198" t="s">
        <v>224</v>
      </c>
      <c r="V3198">
        <v>0.8</v>
      </c>
      <c r="W3198" s="1">
        <v>1258.4000000000003</v>
      </c>
      <c r="X3198">
        <v>1</v>
      </c>
      <c r="Y3198">
        <v>4.18</v>
      </c>
      <c r="Z3198">
        <v>4</v>
      </c>
      <c r="AA3198">
        <v>1.0449999999999999</v>
      </c>
      <c r="AB3198" s="2">
        <v>1.1249999999999982E-2</v>
      </c>
      <c r="AC3198" s="1">
        <v>-17.696249999999974</v>
      </c>
      <c r="AD3198" s="7">
        <v>43550</v>
      </c>
      <c r="AE3198" s="7">
        <v>43550</v>
      </c>
      <c r="AF3198">
        <v>0</v>
      </c>
      <c r="AG3198" t="s">
        <v>53</v>
      </c>
      <c r="AH3198" s="2">
        <v>0</v>
      </c>
      <c r="AI3198" s="1">
        <v>0</v>
      </c>
      <c r="AJ3198" s="1">
        <v>0</v>
      </c>
      <c r="AK3198" s="60" t="str">
        <f>+IF(Tabla1[[#This Row],[REQUEST_TY]]="SR MANTENIMIENTO CORRECTIVO", "EMERGENCIA", "OTROS")</f>
        <v>EMERGENCIA</v>
      </c>
      <c r="AL3198" s="6" t="str">
        <f>+_xlfn.IFS(Tabla1[[#This Row],[Veces obj]]&lt;=1,"0-1",Tabla1[[#This Row],[Veces obj]]&lt;=2,"1-2",Tabla1[[#This Row],[Veces obj]]&lt;=3,"2-3",TRUE,"&gt;3")</f>
        <v>1-2</v>
      </c>
      <c r="AM3198" s="60" t="str">
        <f>+_xlfn.IFS(MONTH(Tabla1[[#This Row],[MES]])&lt;=3,"Q1",MONTH(Tabla1[[#This Row],[MES]])&lt;=6,"Q2",MONTH(Tabla1[[#This Row],[MES]])&lt;=9,"Q3",TRUE,"Q4")</f>
        <v>Q1</v>
      </c>
      <c r="AN3198" s="15" t="str">
        <f>+IFERROR(VLOOKUP(Tabla1[[#This Row],[CUENTA]],CTAS[],2,0),"OTROS")</f>
        <v>OTROS</v>
      </c>
      <c r="AP3198" s="15" t="str">
        <f>+IFERROR(VLOOKUP(Tabla1[[#This Row],[EMPLEADO]],IS[],3,0),"OTROS")</f>
        <v>OTROS</v>
      </c>
      <c r="AQ3198" s="15" t="str">
        <f>+IFERROR(VLOOKUP(Tabla1[[#This Row],[EMPLEADO]],IS[[NÓMINA]:[INGENIERO]],2,0),"OTROS")</f>
        <v>OTROS</v>
      </c>
    </row>
    <row r="3199" spans="1:43" x14ac:dyDescent="0.25">
      <c r="A3199" t="s">
        <v>7477</v>
      </c>
      <c r="B3199">
        <v>1</v>
      </c>
      <c r="C3199" t="s">
        <v>9726</v>
      </c>
      <c r="D3199" t="s">
        <v>38</v>
      </c>
      <c r="E3199" t="s">
        <v>133</v>
      </c>
      <c r="F3199" t="s">
        <v>9727</v>
      </c>
      <c r="G3199" s="17" t="s">
        <v>9355</v>
      </c>
      <c r="H3199" t="s">
        <v>253</v>
      </c>
      <c r="I3199" t="s">
        <v>43</v>
      </c>
      <c r="J3199" t="s">
        <v>8</v>
      </c>
      <c r="K3199" t="s">
        <v>59</v>
      </c>
      <c r="L3199" t="s">
        <v>1202</v>
      </c>
      <c r="M3199" t="s">
        <v>649</v>
      </c>
      <c r="N3199">
        <v>0</v>
      </c>
      <c r="O3199" t="s">
        <v>47</v>
      </c>
      <c r="P3199">
        <v>6</v>
      </c>
      <c r="Q3199" t="s">
        <v>207</v>
      </c>
      <c r="R3199" t="s">
        <v>138</v>
      </c>
      <c r="S3199" t="s">
        <v>139</v>
      </c>
      <c r="T3199" t="s">
        <v>51</v>
      </c>
      <c r="U3199" t="s">
        <v>879</v>
      </c>
      <c r="V3199">
        <v>0.6</v>
      </c>
      <c r="W3199" s="1">
        <v>943.80000000000007</v>
      </c>
      <c r="X3199">
        <v>1</v>
      </c>
      <c r="Y3199">
        <v>1.02</v>
      </c>
      <c r="Z3199">
        <v>4</v>
      </c>
      <c r="AA3199">
        <v>0.255</v>
      </c>
      <c r="AB3199" s="2">
        <v>0</v>
      </c>
      <c r="AC3199" s="1">
        <v>0</v>
      </c>
      <c r="AD3199" s="7">
        <v>43550</v>
      </c>
      <c r="AE3199" s="7">
        <v>43550</v>
      </c>
      <c r="AF3199">
        <v>0</v>
      </c>
      <c r="AG3199" t="s">
        <v>53</v>
      </c>
      <c r="AH3199" s="2">
        <v>0</v>
      </c>
      <c r="AI3199" s="1">
        <v>0</v>
      </c>
      <c r="AJ3199" s="1">
        <v>0</v>
      </c>
      <c r="AK3199" s="60" t="str">
        <f>+IF(Tabla1[[#This Row],[REQUEST_TY]]="SR MANTENIMIENTO CORRECTIVO", "EMERGENCIA", "OTROS")</f>
        <v>EMERGENCIA</v>
      </c>
      <c r="AL3199" s="6" t="str">
        <f>+_xlfn.IFS(Tabla1[[#This Row],[Veces obj]]&lt;=1,"0-1",Tabla1[[#This Row],[Veces obj]]&lt;=2,"1-2",Tabla1[[#This Row],[Veces obj]]&lt;=3,"2-3",TRUE,"&gt;3")</f>
        <v>0-1</v>
      </c>
      <c r="AM3199" s="60" t="str">
        <f>+_xlfn.IFS(MONTH(Tabla1[[#This Row],[MES]])&lt;=3,"Q1",MONTH(Tabla1[[#This Row],[MES]])&lt;=6,"Q2",MONTH(Tabla1[[#This Row],[MES]])&lt;=9,"Q3",TRUE,"Q4")</f>
        <v>Q1</v>
      </c>
      <c r="AN3199" s="15" t="str">
        <f>+IFERROR(VLOOKUP(Tabla1[[#This Row],[CUENTA]],CTAS[],2,0),"OTROS")</f>
        <v>OTROS</v>
      </c>
      <c r="AP3199" s="15" t="str">
        <f>+IFERROR(VLOOKUP(Tabla1[[#This Row],[EMPLEADO]],IS[],3,0),"OTROS")</f>
        <v>OTROS</v>
      </c>
      <c r="AQ3199" s="15" t="str">
        <f>+IFERROR(VLOOKUP(Tabla1[[#This Row],[EMPLEADO]],IS[[NÓMINA]:[INGENIERO]],2,0),"OTROS")</f>
        <v>OTROS</v>
      </c>
    </row>
    <row r="3200" spans="1:43" x14ac:dyDescent="0.25">
      <c r="A3200" t="s">
        <v>7477</v>
      </c>
      <c r="B3200">
        <v>1</v>
      </c>
      <c r="C3200" t="s">
        <v>9728</v>
      </c>
      <c r="D3200" t="s">
        <v>38</v>
      </c>
      <c r="E3200" t="s">
        <v>39</v>
      </c>
      <c r="F3200" t="s">
        <v>9729</v>
      </c>
      <c r="G3200" s="17" t="s">
        <v>9730</v>
      </c>
      <c r="H3200" t="s">
        <v>204</v>
      </c>
      <c r="I3200" t="s">
        <v>43</v>
      </c>
      <c r="J3200" t="s">
        <v>8</v>
      </c>
      <c r="K3200" t="s">
        <v>117</v>
      </c>
      <c r="L3200" t="s">
        <v>760</v>
      </c>
      <c r="M3200" t="s">
        <v>761</v>
      </c>
      <c r="N3200">
        <v>0</v>
      </c>
      <c r="O3200" t="s">
        <v>47</v>
      </c>
      <c r="P3200">
        <v>544</v>
      </c>
      <c r="Q3200" t="s">
        <v>48</v>
      </c>
      <c r="R3200" t="s">
        <v>49</v>
      </c>
      <c r="S3200" t="s">
        <v>50</v>
      </c>
      <c r="T3200" t="s">
        <v>208</v>
      </c>
      <c r="U3200" t="s">
        <v>52</v>
      </c>
      <c r="V3200">
        <v>1.05</v>
      </c>
      <c r="W3200" s="1">
        <v>750.75000000000011</v>
      </c>
      <c r="X3200">
        <v>1</v>
      </c>
      <c r="Y3200">
        <v>1.4</v>
      </c>
      <c r="Z3200">
        <v>9</v>
      </c>
      <c r="AA3200">
        <v>0.15555555555555556</v>
      </c>
      <c r="AB3200" s="2">
        <v>0</v>
      </c>
      <c r="AC3200" s="1">
        <v>0</v>
      </c>
      <c r="AD3200" s="7">
        <v>43550</v>
      </c>
      <c r="AE3200" s="7">
        <v>43550</v>
      </c>
      <c r="AF3200">
        <v>0</v>
      </c>
      <c r="AG3200" t="s">
        <v>53</v>
      </c>
      <c r="AH3200" s="2">
        <v>0</v>
      </c>
      <c r="AI3200" s="1">
        <v>0</v>
      </c>
      <c r="AJ3200" s="1">
        <v>0</v>
      </c>
      <c r="AK3200" s="60" t="str">
        <f>+IF(Tabla1[[#This Row],[REQUEST_TY]]="SR MANTENIMIENTO CORRECTIVO", "EMERGENCIA", "OTROS")</f>
        <v>EMERGENCIA</v>
      </c>
      <c r="AL3200" s="6" t="str">
        <f>+_xlfn.IFS(Tabla1[[#This Row],[Veces obj]]&lt;=1,"0-1",Tabla1[[#This Row],[Veces obj]]&lt;=2,"1-2",Tabla1[[#This Row],[Veces obj]]&lt;=3,"2-3",TRUE,"&gt;3")</f>
        <v>0-1</v>
      </c>
      <c r="AM3200" s="60" t="str">
        <f>+_xlfn.IFS(MONTH(Tabla1[[#This Row],[MES]])&lt;=3,"Q1",MONTH(Tabla1[[#This Row],[MES]])&lt;=6,"Q2",MONTH(Tabla1[[#This Row],[MES]])&lt;=9,"Q3",TRUE,"Q4")</f>
        <v>Q1</v>
      </c>
      <c r="AN3200" s="15" t="str">
        <f>+IFERROR(VLOOKUP(Tabla1[[#This Row],[CUENTA]],CTAS[],2,0),"OTROS")</f>
        <v>OTROS</v>
      </c>
      <c r="AP3200" s="15" t="str">
        <f>+IFERROR(VLOOKUP(Tabla1[[#This Row],[EMPLEADO]],IS[],3,0),"OTROS")</f>
        <v>OTROS</v>
      </c>
      <c r="AQ3200" s="15" t="str">
        <f>+IFERROR(VLOOKUP(Tabla1[[#This Row],[EMPLEADO]],IS[[NÓMINA]:[INGENIERO]],2,0),"OTROS")</f>
        <v>OTROS</v>
      </c>
    </row>
    <row r="3201" spans="1:43" x14ac:dyDescent="0.25">
      <c r="A3201" t="s">
        <v>7477</v>
      </c>
      <c r="B3201">
        <v>1</v>
      </c>
      <c r="C3201" t="s">
        <v>9731</v>
      </c>
      <c r="D3201" t="s">
        <v>38</v>
      </c>
      <c r="E3201" t="s">
        <v>507</v>
      </c>
      <c r="F3201" t="s">
        <v>9732</v>
      </c>
      <c r="G3201" s="17" t="s">
        <v>8262</v>
      </c>
      <c r="H3201" t="s">
        <v>1211</v>
      </c>
      <c r="I3201" t="s">
        <v>43</v>
      </c>
      <c r="J3201" t="s">
        <v>8</v>
      </c>
      <c r="K3201" t="s">
        <v>1521</v>
      </c>
      <c r="L3201" t="s">
        <v>1522</v>
      </c>
      <c r="M3201" t="s">
        <v>1523</v>
      </c>
      <c r="N3201">
        <v>0</v>
      </c>
      <c r="O3201" t="s">
        <v>47</v>
      </c>
      <c r="P3201">
        <v>19</v>
      </c>
      <c r="Q3201" t="s">
        <v>62</v>
      </c>
      <c r="R3201" t="s">
        <v>242</v>
      </c>
      <c r="S3201" t="s">
        <v>64</v>
      </c>
      <c r="T3201" t="s">
        <v>51</v>
      </c>
      <c r="U3201" t="s">
        <v>65</v>
      </c>
      <c r="V3201">
        <v>0.8</v>
      </c>
      <c r="W3201" s="1">
        <v>1092</v>
      </c>
      <c r="X3201">
        <v>1</v>
      </c>
      <c r="Y3201">
        <v>1.83</v>
      </c>
      <c r="Z3201">
        <v>5</v>
      </c>
      <c r="AA3201">
        <v>0.36599999999999999</v>
      </c>
      <c r="AB3201" s="2">
        <v>0</v>
      </c>
      <c r="AC3201" s="1">
        <v>0</v>
      </c>
      <c r="AD3201" s="7">
        <v>43552</v>
      </c>
      <c r="AE3201" s="7">
        <v>43552</v>
      </c>
      <c r="AF3201">
        <v>0</v>
      </c>
      <c r="AG3201" t="s">
        <v>53</v>
      </c>
      <c r="AH3201" s="2">
        <v>0</v>
      </c>
      <c r="AI3201" s="1">
        <v>0</v>
      </c>
      <c r="AJ3201" s="1">
        <v>0</v>
      </c>
      <c r="AK3201" s="60" t="str">
        <f>+IF(Tabla1[[#This Row],[REQUEST_TY]]="SR MANTENIMIENTO CORRECTIVO", "EMERGENCIA", "OTROS")</f>
        <v>EMERGENCIA</v>
      </c>
      <c r="AL3201" s="6" t="str">
        <f>+_xlfn.IFS(Tabla1[[#This Row],[Veces obj]]&lt;=1,"0-1",Tabla1[[#This Row],[Veces obj]]&lt;=2,"1-2",Tabla1[[#This Row],[Veces obj]]&lt;=3,"2-3",TRUE,"&gt;3")</f>
        <v>0-1</v>
      </c>
      <c r="AM3201" s="60" t="str">
        <f>+_xlfn.IFS(MONTH(Tabla1[[#This Row],[MES]])&lt;=3,"Q1",MONTH(Tabla1[[#This Row],[MES]])&lt;=6,"Q2",MONTH(Tabla1[[#This Row],[MES]])&lt;=9,"Q3",TRUE,"Q4")</f>
        <v>Q1</v>
      </c>
      <c r="AN3201" s="15" t="str">
        <f>+IFERROR(VLOOKUP(Tabla1[[#This Row],[CUENTA]],CTAS[],2,0),"OTROS")</f>
        <v>OTROS</v>
      </c>
      <c r="AP3201" s="15" t="str">
        <f>+IFERROR(VLOOKUP(Tabla1[[#This Row],[EMPLEADO]],IS[],3,0),"OTROS")</f>
        <v>OTROS</v>
      </c>
      <c r="AQ3201" s="15" t="str">
        <f>+IFERROR(VLOOKUP(Tabla1[[#This Row],[EMPLEADO]],IS[[NÓMINA]:[INGENIERO]],2,0),"OTROS")</f>
        <v>OTROS</v>
      </c>
    </row>
    <row r="3202" spans="1:43" x14ac:dyDescent="0.25">
      <c r="A3202" t="s">
        <v>7477</v>
      </c>
      <c r="B3202">
        <v>1</v>
      </c>
      <c r="C3202" t="s">
        <v>9733</v>
      </c>
      <c r="D3202" t="s">
        <v>38</v>
      </c>
      <c r="E3202" t="s">
        <v>76</v>
      </c>
      <c r="F3202" t="s">
        <v>9734</v>
      </c>
      <c r="G3202" s="17" t="s">
        <v>1925</v>
      </c>
      <c r="H3202" t="s">
        <v>213</v>
      </c>
      <c r="I3202" t="s">
        <v>43</v>
      </c>
      <c r="J3202" t="s">
        <v>8</v>
      </c>
      <c r="K3202" t="s">
        <v>102</v>
      </c>
      <c r="L3202" t="s">
        <v>1926</v>
      </c>
      <c r="M3202" t="s">
        <v>640</v>
      </c>
      <c r="N3202">
        <v>0</v>
      </c>
      <c r="O3202" t="s">
        <v>47</v>
      </c>
      <c r="P3202">
        <v>67</v>
      </c>
      <c r="Q3202" t="s">
        <v>48</v>
      </c>
      <c r="R3202" t="s">
        <v>63</v>
      </c>
      <c r="S3202" t="s">
        <v>64</v>
      </c>
      <c r="T3202" t="s">
        <v>51</v>
      </c>
      <c r="U3202" t="s">
        <v>96</v>
      </c>
      <c r="V3202">
        <v>1.1000000000000001</v>
      </c>
      <c r="W3202" s="1">
        <v>1501.5000000000002</v>
      </c>
      <c r="X3202">
        <v>1</v>
      </c>
      <c r="Y3202">
        <v>1.01</v>
      </c>
      <c r="Z3202">
        <v>5</v>
      </c>
      <c r="AA3202">
        <v>0.20200000000000001</v>
      </c>
      <c r="AB3202" s="2">
        <v>0</v>
      </c>
      <c r="AC3202" s="1">
        <v>0</v>
      </c>
      <c r="AD3202" s="7">
        <v>43550</v>
      </c>
      <c r="AE3202" s="7">
        <v>43550</v>
      </c>
      <c r="AF3202">
        <v>0</v>
      </c>
      <c r="AG3202" t="s">
        <v>53</v>
      </c>
      <c r="AH3202" s="2">
        <v>0</v>
      </c>
      <c r="AI3202" s="1">
        <v>0</v>
      </c>
      <c r="AJ3202" s="1">
        <v>0</v>
      </c>
      <c r="AK3202" s="60" t="str">
        <f>+IF(Tabla1[[#This Row],[REQUEST_TY]]="SR MANTENIMIENTO CORRECTIVO", "EMERGENCIA", "OTROS")</f>
        <v>EMERGENCIA</v>
      </c>
      <c r="AL3202" s="6" t="str">
        <f>+_xlfn.IFS(Tabla1[[#This Row],[Veces obj]]&lt;=1,"0-1",Tabla1[[#This Row],[Veces obj]]&lt;=2,"1-2",Tabla1[[#This Row],[Veces obj]]&lt;=3,"2-3",TRUE,"&gt;3")</f>
        <v>0-1</v>
      </c>
      <c r="AM3202" s="60" t="str">
        <f>+_xlfn.IFS(MONTH(Tabla1[[#This Row],[MES]])&lt;=3,"Q1",MONTH(Tabla1[[#This Row],[MES]])&lt;=6,"Q2",MONTH(Tabla1[[#This Row],[MES]])&lt;=9,"Q3",TRUE,"Q4")</f>
        <v>Q1</v>
      </c>
      <c r="AN3202" s="15" t="str">
        <f>+IFERROR(VLOOKUP(Tabla1[[#This Row],[CUENTA]],CTAS[],2,0),"OTROS")</f>
        <v>OTROS</v>
      </c>
      <c r="AP3202" s="15" t="str">
        <f>+IFERROR(VLOOKUP(Tabla1[[#This Row],[EMPLEADO]],IS[],3,0),"OTROS")</f>
        <v>OTROS</v>
      </c>
      <c r="AQ3202" s="15" t="str">
        <f>+IFERROR(VLOOKUP(Tabla1[[#This Row],[EMPLEADO]],IS[[NÓMINA]:[INGENIERO]],2,0),"OTROS")</f>
        <v>OTROS</v>
      </c>
    </row>
    <row r="3203" spans="1:43" x14ac:dyDescent="0.25">
      <c r="A3203" t="s">
        <v>7477</v>
      </c>
      <c r="B3203">
        <v>1</v>
      </c>
      <c r="C3203" t="s">
        <v>9735</v>
      </c>
      <c r="D3203" t="s">
        <v>38</v>
      </c>
      <c r="E3203" t="s">
        <v>55</v>
      </c>
      <c r="F3203" t="s">
        <v>9736</v>
      </c>
      <c r="G3203" s="17" t="s">
        <v>7996</v>
      </c>
      <c r="H3203" t="s">
        <v>213</v>
      </c>
      <c r="I3203" t="s">
        <v>43</v>
      </c>
      <c r="J3203" t="s">
        <v>8</v>
      </c>
      <c r="K3203" t="s">
        <v>102</v>
      </c>
      <c r="L3203" t="s">
        <v>1926</v>
      </c>
      <c r="M3203" t="s">
        <v>640</v>
      </c>
      <c r="N3203">
        <v>0</v>
      </c>
      <c r="O3203" t="s">
        <v>47</v>
      </c>
      <c r="P3203">
        <v>21</v>
      </c>
      <c r="Q3203" t="s">
        <v>62</v>
      </c>
      <c r="R3203" t="s">
        <v>63</v>
      </c>
      <c r="S3203" t="s">
        <v>64</v>
      </c>
      <c r="T3203" t="s">
        <v>51</v>
      </c>
      <c r="U3203" t="s">
        <v>65</v>
      </c>
      <c r="V3203">
        <v>0.8</v>
      </c>
      <c r="W3203" s="1">
        <v>1092</v>
      </c>
      <c r="X3203">
        <v>1</v>
      </c>
      <c r="Y3203">
        <v>1.45</v>
      </c>
      <c r="Z3203">
        <v>5</v>
      </c>
      <c r="AA3203">
        <v>0.28999999999999998</v>
      </c>
      <c r="AB3203" s="2">
        <v>0</v>
      </c>
      <c r="AC3203" s="1">
        <v>0</v>
      </c>
      <c r="AD3203" s="7">
        <v>43550</v>
      </c>
      <c r="AE3203" s="7">
        <v>43551</v>
      </c>
      <c r="AF3203">
        <v>1</v>
      </c>
      <c r="AG3203" t="s">
        <v>53</v>
      </c>
      <c r="AH3203" s="2">
        <v>0</v>
      </c>
      <c r="AI3203" s="1">
        <v>0</v>
      </c>
      <c r="AJ3203" s="1">
        <v>0</v>
      </c>
      <c r="AK3203" s="60" t="str">
        <f>+IF(Tabla1[[#This Row],[REQUEST_TY]]="SR MANTENIMIENTO CORRECTIVO", "EMERGENCIA", "OTROS")</f>
        <v>EMERGENCIA</v>
      </c>
      <c r="AL3203" s="6" t="str">
        <f>+_xlfn.IFS(Tabla1[[#This Row],[Veces obj]]&lt;=1,"0-1",Tabla1[[#This Row],[Veces obj]]&lt;=2,"1-2",Tabla1[[#This Row],[Veces obj]]&lt;=3,"2-3",TRUE,"&gt;3")</f>
        <v>0-1</v>
      </c>
      <c r="AM3203" s="60" t="str">
        <f>+_xlfn.IFS(MONTH(Tabla1[[#This Row],[MES]])&lt;=3,"Q1",MONTH(Tabla1[[#This Row],[MES]])&lt;=6,"Q2",MONTH(Tabla1[[#This Row],[MES]])&lt;=9,"Q3",TRUE,"Q4")</f>
        <v>Q1</v>
      </c>
      <c r="AN3203" s="15" t="str">
        <f>+IFERROR(VLOOKUP(Tabla1[[#This Row],[CUENTA]],CTAS[],2,0),"OTROS")</f>
        <v>OTROS</v>
      </c>
      <c r="AP3203" s="15" t="str">
        <f>+IFERROR(VLOOKUP(Tabla1[[#This Row],[EMPLEADO]],IS[],3,0),"OTROS")</f>
        <v>OTROS</v>
      </c>
      <c r="AQ3203" s="15" t="str">
        <f>+IFERROR(VLOOKUP(Tabla1[[#This Row],[EMPLEADO]],IS[[NÓMINA]:[INGENIERO]],2,0),"OTROS")</f>
        <v>OTROS</v>
      </c>
    </row>
    <row r="3204" spans="1:43" x14ac:dyDescent="0.25">
      <c r="A3204" t="s">
        <v>7477</v>
      </c>
      <c r="B3204">
        <v>1</v>
      </c>
      <c r="C3204" t="s">
        <v>9737</v>
      </c>
      <c r="D3204" t="s">
        <v>38</v>
      </c>
      <c r="E3204" t="s">
        <v>4235</v>
      </c>
      <c r="F3204" t="s">
        <v>9738</v>
      </c>
      <c r="G3204" s="17" t="s">
        <v>4429</v>
      </c>
      <c r="H3204" t="s">
        <v>484</v>
      </c>
      <c r="I3204" t="s">
        <v>43</v>
      </c>
      <c r="J3204" t="s">
        <v>8</v>
      </c>
      <c r="K3204" t="s">
        <v>2300</v>
      </c>
      <c r="L3204" t="s">
        <v>2301</v>
      </c>
      <c r="M3204" t="s">
        <v>94</v>
      </c>
      <c r="N3204">
        <v>1</v>
      </c>
      <c r="O3204" t="s">
        <v>47</v>
      </c>
      <c r="P3204">
        <v>6</v>
      </c>
      <c r="Q3204" t="s">
        <v>207</v>
      </c>
      <c r="R3204" t="s">
        <v>63</v>
      </c>
      <c r="S3204" t="s">
        <v>64</v>
      </c>
      <c r="T3204" t="s">
        <v>51</v>
      </c>
      <c r="U3204" t="s">
        <v>209</v>
      </c>
      <c r="V3204">
        <v>0</v>
      </c>
      <c r="W3204" s="1">
        <v>0</v>
      </c>
      <c r="X3204">
        <v>1</v>
      </c>
      <c r="Y3204">
        <v>0.5</v>
      </c>
      <c r="Z3204">
        <v>5</v>
      </c>
      <c r="AA3204">
        <v>0.1</v>
      </c>
      <c r="AB3204" s="2">
        <v>0</v>
      </c>
      <c r="AC3204" s="1">
        <v>0</v>
      </c>
      <c r="AD3204" s="7">
        <v>43550</v>
      </c>
      <c r="AE3204" s="7">
        <v>43550</v>
      </c>
      <c r="AF3204">
        <v>0</v>
      </c>
      <c r="AG3204" t="s">
        <v>53</v>
      </c>
      <c r="AH3204" s="2">
        <v>0</v>
      </c>
      <c r="AI3204" s="1">
        <v>0</v>
      </c>
      <c r="AJ3204" s="1">
        <v>0</v>
      </c>
      <c r="AK3204" s="60" t="str">
        <f>+IF(Tabla1[[#This Row],[REQUEST_TY]]="SR MANTENIMIENTO CORRECTIVO", "EMERGENCIA", "OTROS")</f>
        <v>EMERGENCIA</v>
      </c>
      <c r="AL3204" s="6" t="str">
        <f>+_xlfn.IFS(Tabla1[[#This Row],[Veces obj]]&lt;=1,"0-1",Tabla1[[#This Row],[Veces obj]]&lt;=2,"1-2",Tabla1[[#This Row],[Veces obj]]&lt;=3,"2-3",TRUE,"&gt;3")</f>
        <v>0-1</v>
      </c>
      <c r="AM3204" s="60" t="str">
        <f>+_xlfn.IFS(MONTH(Tabla1[[#This Row],[MES]])&lt;=3,"Q1",MONTH(Tabla1[[#This Row],[MES]])&lt;=6,"Q2",MONTH(Tabla1[[#This Row],[MES]])&lt;=9,"Q3",TRUE,"Q4")</f>
        <v>Q1</v>
      </c>
      <c r="AN3204" s="15" t="str">
        <f>+IFERROR(VLOOKUP(Tabla1[[#This Row],[CUENTA]],CTAS[],2,0),"OTROS")</f>
        <v>OTROS</v>
      </c>
      <c r="AP3204" s="15" t="str">
        <f>+IFERROR(VLOOKUP(Tabla1[[#This Row],[EMPLEADO]],IS[],3,0),"OTROS")</f>
        <v>OTROS</v>
      </c>
      <c r="AQ3204" s="15" t="str">
        <f>+IFERROR(VLOOKUP(Tabla1[[#This Row],[EMPLEADO]],IS[[NÓMINA]:[INGENIERO]],2,0),"OTROS")</f>
        <v>OTROS</v>
      </c>
    </row>
    <row r="3205" spans="1:43" x14ac:dyDescent="0.25">
      <c r="A3205" t="s">
        <v>7477</v>
      </c>
      <c r="B3205">
        <v>1</v>
      </c>
      <c r="C3205" t="s">
        <v>9739</v>
      </c>
      <c r="D3205" t="s">
        <v>38</v>
      </c>
      <c r="E3205" t="s">
        <v>76</v>
      </c>
      <c r="F3205" t="s">
        <v>9740</v>
      </c>
      <c r="G3205" s="17" t="s">
        <v>1362</v>
      </c>
      <c r="H3205" t="s">
        <v>213</v>
      </c>
      <c r="I3205" t="s">
        <v>43</v>
      </c>
      <c r="J3205" t="s">
        <v>8</v>
      </c>
      <c r="K3205" t="s">
        <v>102</v>
      </c>
      <c r="L3205" t="s">
        <v>1363</v>
      </c>
      <c r="M3205" t="s">
        <v>215</v>
      </c>
      <c r="N3205">
        <v>0</v>
      </c>
      <c r="O3205" t="s">
        <v>47</v>
      </c>
      <c r="P3205">
        <v>11</v>
      </c>
      <c r="Q3205" t="s">
        <v>194</v>
      </c>
      <c r="R3205" t="s">
        <v>63</v>
      </c>
      <c r="S3205" t="s">
        <v>64</v>
      </c>
      <c r="T3205" t="s">
        <v>51</v>
      </c>
      <c r="U3205" t="s">
        <v>195</v>
      </c>
      <c r="V3205">
        <v>0.6</v>
      </c>
      <c r="W3205" s="1">
        <v>819</v>
      </c>
      <c r="X3205">
        <v>1</v>
      </c>
      <c r="Y3205">
        <v>1.1000000000000001</v>
      </c>
      <c r="Z3205">
        <v>5</v>
      </c>
      <c r="AA3205">
        <v>0.22000000000000003</v>
      </c>
      <c r="AB3205" s="2">
        <v>0</v>
      </c>
      <c r="AC3205" s="1">
        <v>0</v>
      </c>
      <c r="AD3205" s="7">
        <v>43550</v>
      </c>
      <c r="AE3205" s="7">
        <v>43551</v>
      </c>
      <c r="AF3205">
        <v>1</v>
      </c>
      <c r="AG3205" t="s">
        <v>53</v>
      </c>
      <c r="AH3205" s="2">
        <v>0</v>
      </c>
      <c r="AI3205" s="1">
        <v>0</v>
      </c>
      <c r="AJ3205" s="1">
        <v>0</v>
      </c>
      <c r="AK3205" s="60" t="str">
        <f>+IF(Tabla1[[#This Row],[REQUEST_TY]]="SR MANTENIMIENTO CORRECTIVO", "EMERGENCIA", "OTROS")</f>
        <v>EMERGENCIA</v>
      </c>
      <c r="AL3205" s="6" t="str">
        <f>+_xlfn.IFS(Tabla1[[#This Row],[Veces obj]]&lt;=1,"0-1",Tabla1[[#This Row],[Veces obj]]&lt;=2,"1-2",Tabla1[[#This Row],[Veces obj]]&lt;=3,"2-3",TRUE,"&gt;3")</f>
        <v>0-1</v>
      </c>
      <c r="AM3205" s="60" t="str">
        <f>+_xlfn.IFS(MONTH(Tabla1[[#This Row],[MES]])&lt;=3,"Q1",MONTH(Tabla1[[#This Row],[MES]])&lt;=6,"Q2",MONTH(Tabla1[[#This Row],[MES]])&lt;=9,"Q3",TRUE,"Q4")</f>
        <v>Q1</v>
      </c>
      <c r="AN3205" s="15" t="str">
        <f>+IFERROR(VLOOKUP(Tabla1[[#This Row],[CUENTA]],CTAS[],2,0),"OTROS")</f>
        <v>OTROS</v>
      </c>
      <c r="AP3205" s="15" t="str">
        <f>+IFERROR(VLOOKUP(Tabla1[[#This Row],[EMPLEADO]],IS[],3,0),"OTROS")</f>
        <v>OTROS</v>
      </c>
      <c r="AQ3205" s="15" t="str">
        <f>+IFERROR(VLOOKUP(Tabla1[[#This Row],[EMPLEADO]],IS[[NÓMINA]:[INGENIERO]],2,0),"OTROS")</f>
        <v>OTROS</v>
      </c>
    </row>
    <row r="3206" spans="1:43" x14ac:dyDescent="0.25">
      <c r="A3206" t="s">
        <v>7477</v>
      </c>
      <c r="B3206">
        <v>1</v>
      </c>
      <c r="C3206" t="s">
        <v>9741</v>
      </c>
      <c r="D3206" t="s">
        <v>38</v>
      </c>
      <c r="E3206" t="s">
        <v>275</v>
      </c>
      <c r="F3206" t="s">
        <v>9742</v>
      </c>
      <c r="G3206" s="17" t="s">
        <v>1251</v>
      </c>
      <c r="H3206" t="s">
        <v>568</v>
      </c>
      <c r="I3206" t="s">
        <v>43</v>
      </c>
      <c r="J3206" t="s">
        <v>8</v>
      </c>
      <c r="K3206" t="s">
        <v>71</v>
      </c>
      <c r="L3206" t="s">
        <v>569</v>
      </c>
      <c r="M3206" t="s">
        <v>570</v>
      </c>
      <c r="N3206">
        <v>0</v>
      </c>
      <c r="O3206" t="s">
        <v>47</v>
      </c>
      <c r="P3206">
        <v>36</v>
      </c>
      <c r="Q3206" t="s">
        <v>82</v>
      </c>
      <c r="R3206" t="s">
        <v>95</v>
      </c>
      <c r="S3206" t="s">
        <v>64</v>
      </c>
      <c r="T3206" t="s">
        <v>51</v>
      </c>
      <c r="U3206" t="s">
        <v>83</v>
      </c>
      <c r="V3206">
        <v>1.05</v>
      </c>
      <c r="W3206" s="1">
        <v>1433.25</v>
      </c>
      <c r="X3206">
        <v>1</v>
      </c>
      <c r="Y3206">
        <v>0.47</v>
      </c>
      <c r="Z3206">
        <v>5</v>
      </c>
      <c r="AA3206">
        <v>9.4E-2</v>
      </c>
      <c r="AB3206" s="2">
        <v>0</v>
      </c>
      <c r="AC3206" s="1">
        <v>0</v>
      </c>
      <c r="AD3206" s="7">
        <v>43550</v>
      </c>
      <c r="AE3206" s="7">
        <v>43550</v>
      </c>
      <c r="AF3206">
        <v>0</v>
      </c>
      <c r="AG3206" t="s">
        <v>53</v>
      </c>
      <c r="AH3206" s="2">
        <v>0</v>
      </c>
      <c r="AI3206" s="1">
        <v>0</v>
      </c>
      <c r="AJ3206" s="1">
        <v>0</v>
      </c>
      <c r="AK3206" s="60" t="str">
        <f>+IF(Tabla1[[#This Row],[REQUEST_TY]]="SR MANTENIMIENTO CORRECTIVO", "EMERGENCIA", "OTROS")</f>
        <v>EMERGENCIA</v>
      </c>
      <c r="AL3206" s="6" t="str">
        <f>+_xlfn.IFS(Tabla1[[#This Row],[Veces obj]]&lt;=1,"0-1",Tabla1[[#This Row],[Veces obj]]&lt;=2,"1-2",Tabla1[[#This Row],[Veces obj]]&lt;=3,"2-3",TRUE,"&gt;3")</f>
        <v>0-1</v>
      </c>
      <c r="AM3206" s="60" t="str">
        <f>+_xlfn.IFS(MONTH(Tabla1[[#This Row],[MES]])&lt;=3,"Q1",MONTH(Tabla1[[#This Row],[MES]])&lt;=6,"Q2",MONTH(Tabla1[[#This Row],[MES]])&lt;=9,"Q3",TRUE,"Q4")</f>
        <v>Q1</v>
      </c>
      <c r="AN3206" s="15" t="str">
        <f>+IFERROR(VLOOKUP(Tabla1[[#This Row],[CUENTA]],CTAS[],2,0),"OTROS")</f>
        <v>OTROS</v>
      </c>
      <c r="AP3206" s="15" t="str">
        <f>+IFERROR(VLOOKUP(Tabla1[[#This Row],[EMPLEADO]],IS[],3,0),"OTROS")</f>
        <v>OTROS</v>
      </c>
      <c r="AQ3206" s="15" t="str">
        <f>+IFERROR(VLOOKUP(Tabla1[[#This Row],[EMPLEADO]],IS[[NÓMINA]:[INGENIERO]],2,0),"OTROS")</f>
        <v>OTROS</v>
      </c>
    </row>
    <row r="3207" spans="1:43" x14ac:dyDescent="0.25">
      <c r="A3207" t="s">
        <v>7477</v>
      </c>
      <c r="B3207">
        <v>1</v>
      </c>
      <c r="C3207" t="s">
        <v>9743</v>
      </c>
      <c r="D3207" t="s">
        <v>38</v>
      </c>
      <c r="E3207" t="s">
        <v>76</v>
      </c>
      <c r="F3207" t="s">
        <v>9744</v>
      </c>
      <c r="G3207" s="17" t="s">
        <v>973</v>
      </c>
      <c r="H3207" t="s">
        <v>568</v>
      </c>
      <c r="I3207" t="s">
        <v>43</v>
      </c>
      <c r="J3207" t="s">
        <v>8</v>
      </c>
      <c r="K3207" t="s">
        <v>71</v>
      </c>
      <c r="L3207" t="s">
        <v>569</v>
      </c>
      <c r="M3207" t="s">
        <v>570</v>
      </c>
      <c r="N3207">
        <v>0</v>
      </c>
      <c r="O3207" t="s">
        <v>47</v>
      </c>
      <c r="P3207">
        <v>12</v>
      </c>
      <c r="Q3207" t="s">
        <v>194</v>
      </c>
      <c r="R3207" t="s">
        <v>63</v>
      </c>
      <c r="S3207" t="s">
        <v>64</v>
      </c>
      <c r="T3207" t="s">
        <v>51</v>
      </c>
      <c r="U3207" t="s">
        <v>195</v>
      </c>
      <c r="V3207">
        <v>0.6</v>
      </c>
      <c r="W3207" s="1">
        <v>819</v>
      </c>
      <c r="X3207">
        <v>1</v>
      </c>
      <c r="Y3207">
        <v>2.2200000000000002</v>
      </c>
      <c r="Z3207">
        <v>5</v>
      </c>
      <c r="AA3207">
        <v>0.44400000000000006</v>
      </c>
      <c r="AB3207" s="2">
        <v>0</v>
      </c>
      <c r="AC3207" s="1">
        <v>0</v>
      </c>
      <c r="AD3207" s="7">
        <v>43551</v>
      </c>
      <c r="AE3207" s="7">
        <v>43552</v>
      </c>
      <c r="AF3207">
        <v>1</v>
      </c>
      <c r="AG3207" t="s">
        <v>53</v>
      </c>
      <c r="AH3207" s="2">
        <v>0</v>
      </c>
      <c r="AI3207" s="1">
        <v>0</v>
      </c>
      <c r="AJ3207" s="1">
        <v>0</v>
      </c>
      <c r="AK3207" s="60" t="str">
        <f>+IF(Tabla1[[#This Row],[REQUEST_TY]]="SR MANTENIMIENTO CORRECTIVO", "EMERGENCIA", "OTROS")</f>
        <v>EMERGENCIA</v>
      </c>
      <c r="AL3207" s="6" t="str">
        <f>+_xlfn.IFS(Tabla1[[#This Row],[Veces obj]]&lt;=1,"0-1",Tabla1[[#This Row],[Veces obj]]&lt;=2,"1-2",Tabla1[[#This Row],[Veces obj]]&lt;=3,"2-3",TRUE,"&gt;3")</f>
        <v>0-1</v>
      </c>
      <c r="AM3207" s="60" t="str">
        <f>+_xlfn.IFS(MONTH(Tabla1[[#This Row],[MES]])&lt;=3,"Q1",MONTH(Tabla1[[#This Row],[MES]])&lt;=6,"Q2",MONTH(Tabla1[[#This Row],[MES]])&lt;=9,"Q3",TRUE,"Q4")</f>
        <v>Q1</v>
      </c>
      <c r="AN3207" s="15" t="str">
        <f>+IFERROR(VLOOKUP(Tabla1[[#This Row],[CUENTA]],CTAS[],2,0),"OTROS")</f>
        <v>OTROS</v>
      </c>
      <c r="AP3207" s="15" t="str">
        <f>+IFERROR(VLOOKUP(Tabla1[[#This Row],[EMPLEADO]],IS[],3,0),"OTROS")</f>
        <v>OTROS</v>
      </c>
      <c r="AQ3207" s="15" t="str">
        <f>+IFERROR(VLOOKUP(Tabla1[[#This Row],[EMPLEADO]],IS[[NÓMINA]:[INGENIERO]],2,0),"OTROS")</f>
        <v>OTROS</v>
      </c>
    </row>
    <row r="3208" spans="1:43" x14ac:dyDescent="0.25">
      <c r="A3208" t="s">
        <v>7477</v>
      </c>
      <c r="B3208">
        <v>1</v>
      </c>
      <c r="C3208" t="s">
        <v>9745</v>
      </c>
      <c r="D3208" t="s">
        <v>38</v>
      </c>
      <c r="E3208" t="s">
        <v>89</v>
      </c>
      <c r="F3208" t="s">
        <v>9746</v>
      </c>
      <c r="G3208" s="17" t="s">
        <v>6761</v>
      </c>
      <c r="H3208" t="s">
        <v>150</v>
      </c>
      <c r="I3208" t="s">
        <v>43</v>
      </c>
      <c r="J3208" t="s">
        <v>8</v>
      </c>
      <c r="K3208" t="s">
        <v>151</v>
      </c>
      <c r="L3208" t="s">
        <v>185</v>
      </c>
      <c r="M3208" t="s">
        <v>73</v>
      </c>
      <c r="N3208">
        <v>0</v>
      </c>
      <c r="O3208" t="s">
        <v>47</v>
      </c>
      <c r="P3208">
        <v>15</v>
      </c>
      <c r="Q3208" t="s">
        <v>194</v>
      </c>
      <c r="R3208" t="s">
        <v>95</v>
      </c>
      <c r="S3208" t="s">
        <v>64</v>
      </c>
      <c r="T3208" t="s">
        <v>51</v>
      </c>
      <c r="U3208" t="s">
        <v>195</v>
      </c>
      <c r="V3208">
        <v>0.6</v>
      </c>
      <c r="W3208" s="1">
        <v>819</v>
      </c>
      <c r="X3208">
        <v>1</v>
      </c>
      <c r="Y3208">
        <v>0.53</v>
      </c>
      <c r="Z3208">
        <v>5</v>
      </c>
      <c r="AA3208">
        <v>0.10600000000000001</v>
      </c>
      <c r="AB3208" s="2">
        <v>0</v>
      </c>
      <c r="AC3208" s="1">
        <v>0</v>
      </c>
      <c r="AD3208" s="7">
        <v>43550</v>
      </c>
      <c r="AE3208" s="7">
        <v>43550</v>
      </c>
      <c r="AF3208">
        <v>0</v>
      </c>
      <c r="AG3208" t="s">
        <v>53</v>
      </c>
      <c r="AH3208" s="2">
        <v>0</v>
      </c>
      <c r="AI3208" s="1">
        <v>0</v>
      </c>
      <c r="AJ3208" s="1">
        <v>0</v>
      </c>
      <c r="AK3208" s="60" t="str">
        <f>+IF(Tabla1[[#This Row],[REQUEST_TY]]="SR MANTENIMIENTO CORRECTIVO", "EMERGENCIA", "OTROS")</f>
        <v>EMERGENCIA</v>
      </c>
      <c r="AL3208" s="6" t="str">
        <f>+_xlfn.IFS(Tabla1[[#This Row],[Veces obj]]&lt;=1,"0-1",Tabla1[[#This Row],[Veces obj]]&lt;=2,"1-2",Tabla1[[#This Row],[Veces obj]]&lt;=3,"2-3",TRUE,"&gt;3")</f>
        <v>0-1</v>
      </c>
      <c r="AM3208" s="60" t="str">
        <f>+_xlfn.IFS(MONTH(Tabla1[[#This Row],[MES]])&lt;=3,"Q1",MONTH(Tabla1[[#This Row],[MES]])&lt;=6,"Q2",MONTH(Tabla1[[#This Row],[MES]])&lt;=9,"Q3",TRUE,"Q4")</f>
        <v>Q1</v>
      </c>
      <c r="AN3208" s="15" t="str">
        <f>+IFERROR(VLOOKUP(Tabla1[[#This Row],[CUENTA]],CTAS[],2,0),"OTROS")</f>
        <v>HONEYWELL</v>
      </c>
      <c r="AP3208" s="15" t="str">
        <f>+IFERROR(VLOOKUP(Tabla1[[#This Row],[EMPLEADO]],IS[],3,0),"OTROS")</f>
        <v>JUAREZ</v>
      </c>
      <c r="AQ3208" s="15" t="str">
        <f>+IFERROR(VLOOKUP(Tabla1[[#This Row],[EMPLEADO]],IS[[NÓMINA]:[INGENIERO]],2,0),"OTROS")</f>
        <v>CARLOS MONTOYA</v>
      </c>
    </row>
    <row r="3209" spans="1:43" x14ac:dyDescent="0.25">
      <c r="A3209" t="s">
        <v>7477</v>
      </c>
      <c r="B3209">
        <v>1</v>
      </c>
      <c r="C3209" t="s">
        <v>9747</v>
      </c>
      <c r="D3209" t="s">
        <v>38</v>
      </c>
      <c r="E3209" t="s">
        <v>217</v>
      </c>
      <c r="F3209" t="s">
        <v>9748</v>
      </c>
      <c r="G3209" s="17" t="s">
        <v>1328</v>
      </c>
      <c r="H3209" t="s">
        <v>8581</v>
      </c>
      <c r="I3209" t="s">
        <v>43</v>
      </c>
      <c r="J3209" t="s">
        <v>8</v>
      </c>
      <c r="K3209" t="s">
        <v>59</v>
      </c>
      <c r="L3209" t="s">
        <v>1329</v>
      </c>
      <c r="M3209" t="s">
        <v>473</v>
      </c>
      <c r="N3209">
        <v>0</v>
      </c>
      <c r="O3209" t="s">
        <v>47</v>
      </c>
      <c r="P3209">
        <v>23</v>
      </c>
      <c r="Q3209" t="s">
        <v>62</v>
      </c>
      <c r="R3209" t="s">
        <v>223</v>
      </c>
      <c r="S3209" t="s">
        <v>139</v>
      </c>
      <c r="T3209" t="s">
        <v>51</v>
      </c>
      <c r="U3209" t="s">
        <v>262</v>
      </c>
      <c r="V3209">
        <v>1.05</v>
      </c>
      <c r="W3209" s="1">
        <v>1651.6500000000003</v>
      </c>
      <c r="X3209">
        <v>1</v>
      </c>
      <c r="Y3209">
        <v>1.42</v>
      </c>
      <c r="Z3209">
        <v>4</v>
      </c>
      <c r="AA3209">
        <v>0.35499999999999998</v>
      </c>
      <c r="AB3209" s="2">
        <v>0</v>
      </c>
      <c r="AC3209" s="1">
        <v>0</v>
      </c>
      <c r="AD3209" s="7">
        <v>43550</v>
      </c>
      <c r="AE3209" s="7">
        <v>43550</v>
      </c>
      <c r="AF3209">
        <v>0</v>
      </c>
      <c r="AG3209" t="s">
        <v>53</v>
      </c>
      <c r="AH3209" s="2">
        <v>0</v>
      </c>
      <c r="AI3209" s="1">
        <v>0</v>
      </c>
      <c r="AJ3209" s="1">
        <v>0</v>
      </c>
      <c r="AK3209" s="60" t="str">
        <f>+IF(Tabla1[[#This Row],[REQUEST_TY]]="SR MANTENIMIENTO CORRECTIVO", "EMERGENCIA", "OTROS")</f>
        <v>EMERGENCIA</v>
      </c>
      <c r="AL3209" s="6" t="str">
        <f>+_xlfn.IFS(Tabla1[[#This Row],[Veces obj]]&lt;=1,"0-1",Tabla1[[#This Row],[Veces obj]]&lt;=2,"1-2",Tabla1[[#This Row],[Veces obj]]&lt;=3,"2-3",TRUE,"&gt;3")</f>
        <v>0-1</v>
      </c>
      <c r="AM3209" s="60" t="str">
        <f>+_xlfn.IFS(MONTH(Tabla1[[#This Row],[MES]])&lt;=3,"Q1",MONTH(Tabla1[[#This Row],[MES]])&lt;=6,"Q2",MONTH(Tabla1[[#This Row],[MES]])&lt;=9,"Q3",TRUE,"Q4")</f>
        <v>Q1</v>
      </c>
      <c r="AN3209" s="15" t="str">
        <f>+IFERROR(VLOOKUP(Tabla1[[#This Row],[CUENTA]],CTAS[],2,0),"OTROS")</f>
        <v>OTROS</v>
      </c>
      <c r="AP3209" s="15" t="str">
        <f>+IFERROR(VLOOKUP(Tabla1[[#This Row],[EMPLEADO]],IS[],3,0),"OTROS")</f>
        <v>OTROS</v>
      </c>
      <c r="AQ3209" s="15" t="str">
        <f>+IFERROR(VLOOKUP(Tabla1[[#This Row],[EMPLEADO]],IS[[NÓMINA]:[INGENIERO]],2,0),"OTROS")</f>
        <v>OTROS</v>
      </c>
    </row>
    <row r="3210" spans="1:43" x14ac:dyDescent="0.25">
      <c r="A3210" t="s">
        <v>7477</v>
      </c>
      <c r="B3210">
        <v>1</v>
      </c>
      <c r="C3210" t="s">
        <v>9749</v>
      </c>
      <c r="D3210" t="s">
        <v>38</v>
      </c>
      <c r="E3210" t="s">
        <v>39</v>
      </c>
      <c r="F3210" t="s">
        <v>9750</v>
      </c>
      <c r="G3210" s="17" t="s">
        <v>9751</v>
      </c>
      <c r="H3210" t="s">
        <v>679</v>
      </c>
      <c r="I3210" t="s">
        <v>43</v>
      </c>
      <c r="J3210" t="s">
        <v>8</v>
      </c>
      <c r="K3210" t="s">
        <v>9752</v>
      </c>
      <c r="L3210" t="s">
        <v>9753</v>
      </c>
      <c r="M3210" t="s">
        <v>9754</v>
      </c>
      <c r="N3210">
        <v>0</v>
      </c>
      <c r="O3210" t="s">
        <v>47</v>
      </c>
      <c r="P3210">
        <v>2672</v>
      </c>
      <c r="Q3210" t="s">
        <v>48</v>
      </c>
      <c r="R3210" t="s">
        <v>49</v>
      </c>
      <c r="S3210" t="s">
        <v>50</v>
      </c>
      <c r="T3210" t="s">
        <v>51</v>
      </c>
      <c r="U3210" t="s">
        <v>52</v>
      </c>
      <c r="V3210">
        <v>1.05</v>
      </c>
      <c r="W3210" s="1">
        <v>750.75000000000011</v>
      </c>
      <c r="X3210">
        <v>1</v>
      </c>
      <c r="Y3210">
        <v>4.8499999999999996</v>
      </c>
      <c r="Z3210">
        <v>5</v>
      </c>
      <c r="AA3210">
        <v>0.97</v>
      </c>
      <c r="AB3210" s="2">
        <v>0</v>
      </c>
      <c r="AC3210" s="1">
        <v>0</v>
      </c>
      <c r="AD3210" s="7">
        <v>43550</v>
      </c>
      <c r="AE3210" s="7">
        <v>43551</v>
      </c>
      <c r="AF3210">
        <v>1</v>
      </c>
      <c r="AG3210" t="s">
        <v>53</v>
      </c>
      <c r="AH3210" s="2">
        <v>0</v>
      </c>
      <c r="AI3210" s="1">
        <v>0</v>
      </c>
      <c r="AJ3210" s="1">
        <v>0</v>
      </c>
      <c r="AK3210" s="60" t="str">
        <f>+IF(Tabla1[[#This Row],[REQUEST_TY]]="SR MANTENIMIENTO CORRECTIVO", "EMERGENCIA", "OTROS")</f>
        <v>EMERGENCIA</v>
      </c>
      <c r="AL3210" s="6" t="str">
        <f>+_xlfn.IFS(Tabla1[[#This Row],[Veces obj]]&lt;=1,"0-1",Tabla1[[#This Row],[Veces obj]]&lt;=2,"1-2",Tabla1[[#This Row],[Veces obj]]&lt;=3,"2-3",TRUE,"&gt;3")</f>
        <v>0-1</v>
      </c>
      <c r="AM3210" s="60" t="str">
        <f>+_xlfn.IFS(MONTH(Tabla1[[#This Row],[MES]])&lt;=3,"Q1",MONTH(Tabla1[[#This Row],[MES]])&lt;=6,"Q2",MONTH(Tabla1[[#This Row],[MES]])&lt;=9,"Q3",TRUE,"Q4")</f>
        <v>Q1</v>
      </c>
      <c r="AN3210" s="15" t="str">
        <f>+IFERROR(VLOOKUP(Tabla1[[#This Row],[CUENTA]],CTAS[],2,0),"OTROS")</f>
        <v>OTROS</v>
      </c>
      <c r="AP3210" s="15" t="str">
        <f>+IFERROR(VLOOKUP(Tabla1[[#This Row],[EMPLEADO]],IS[],3,0),"OTROS")</f>
        <v>OTROS</v>
      </c>
      <c r="AQ3210" s="15" t="str">
        <f>+IFERROR(VLOOKUP(Tabla1[[#This Row],[EMPLEADO]],IS[[NÓMINA]:[INGENIERO]],2,0),"OTROS")</f>
        <v>OTROS</v>
      </c>
    </row>
    <row r="3211" spans="1:43" x14ac:dyDescent="0.25">
      <c r="A3211" t="s">
        <v>7477</v>
      </c>
      <c r="B3211">
        <v>1</v>
      </c>
      <c r="C3211" t="s">
        <v>9755</v>
      </c>
      <c r="D3211" t="s">
        <v>38</v>
      </c>
      <c r="E3211" t="s">
        <v>275</v>
      </c>
      <c r="F3211" t="s">
        <v>9756</v>
      </c>
      <c r="G3211" s="17" t="s">
        <v>5727</v>
      </c>
      <c r="H3211" t="s">
        <v>204</v>
      </c>
      <c r="I3211" t="s">
        <v>43</v>
      </c>
      <c r="J3211" t="s">
        <v>8</v>
      </c>
      <c r="K3211" t="s">
        <v>234</v>
      </c>
      <c r="L3211" t="s">
        <v>3678</v>
      </c>
      <c r="M3211" t="s">
        <v>761</v>
      </c>
      <c r="N3211">
        <v>0</v>
      </c>
      <c r="O3211" t="s">
        <v>47</v>
      </c>
      <c r="P3211">
        <v>12</v>
      </c>
      <c r="Q3211" t="s">
        <v>194</v>
      </c>
      <c r="R3211" t="s">
        <v>95</v>
      </c>
      <c r="S3211" t="s">
        <v>64</v>
      </c>
      <c r="T3211" t="s">
        <v>208</v>
      </c>
      <c r="U3211" t="s">
        <v>195</v>
      </c>
      <c r="V3211">
        <v>0.6</v>
      </c>
      <c r="W3211" s="1">
        <v>819</v>
      </c>
      <c r="X3211">
        <v>1</v>
      </c>
      <c r="Y3211">
        <v>3.09</v>
      </c>
      <c r="Z3211">
        <v>9</v>
      </c>
      <c r="AA3211">
        <v>0.34333333333333332</v>
      </c>
      <c r="AB3211" s="2">
        <v>0</v>
      </c>
      <c r="AC3211" s="1">
        <v>0</v>
      </c>
      <c r="AD3211" s="7">
        <v>43550</v>
      </c>
      <c r="AE3211" s="7">
        <v>43551</v>
      </c>
      <c r="AF3211">
        <v>1</v>
      </c>
      <c r="AG3211" t="s">
        <v>53</v>
      </c>
      <c r="AH3211" s="2">
        <v>0</v>
      </c>
      <c r="AI3211" s="1">
        <v>0</v>
      </c>
      <c r="AJ3211" s="1">
        <v>0</v>
      </c>
      <c r="AK3211" s="60" t="str">
        <f>+IF(Tabla1[[#This Row],[REQUEST_TY]]="SR MANTENIMIENTO CORRECTIVO", "EMERGENCIA", "OTROS")</f>
        <v>EMERGENCIA</v>
      </c>
      <c r="AL3211" s="6" t="str">
        <f>+_xlfn.IFS(Tabla1[[#This Row],[Veces obj]]&lt;=1,"0-1",Tabla1[[#This Row],[Veces obj]]&lt;=2,"1-2",Tabla1[[#This Row],[Veces obj]]&lt;=3,"2-3",TRUE,"&gt;3")</f>
        <v>0-1</v>
      </c>
      <c r="AM3211" s="60" t="str">
        <f>+_xlfn.IFS(MONTH(Tabla1[[#This Row],[MES]])&lt;=3,"Q1",MONTH(Tabla1[[#This Row],[MES]])&lt;=6,"Q2",MONTH(Tabla1[[#This Row],[MES]])&lt;=9,"Q3",TRUE,"Q4")</f>
        <v>Q1</v>
      </c>
      <c r="AN3211" s="15" t="str">
        <f>+IFERROR(VLOOKUP(Tabla1[[#This Row],[CUENTA]],CTAS[],2,0),"OTROS")</f>
        <v>OTROS</v>
      </c>
      <c r="AP3211" s="15" t="str">
        <f>+IFERROR(VLOOKUP(Tabla1[[#This Row],[EMPLEADO]],IS[],3,0),"OTROS")</f>
        <v>OTROS</v>
      </c>
      <c r="AQ3211" s="15" t="str">
        <f>+IFERROR(VLOOKUP(Tabla1[[#This Row],[EMPLEADO]],IS[[NÓMINA]:[INGENIERO]],2,0),"OTROS")</f>
        <v>OTROS</v>
      </c>
    </row>
    <row r="3212" spans="1:43" x14ac:dyDescent="0.25">
      <c r="A3212" t="s">
        <v>7477</v>
      </c>
      <c r="B3212">
        <v>1</v>
      </c>
      <c r="C3212" t="s">
        <v>9757</v>
      </c>
      <c r="D3212" t="s">
        <v>38</v>
      </c>
      <c r="E3212" t="s">
        <v>275</v>
      </c>
      <c r="F3212" t="s">
        <v>9758</v>
      </c>
      <c r="G3212" s="17" t="s">
        <v>4758</v>
      </c>
      <c r="H3212" t="s">
        <v>204</v>
      </c>
      <c r="I3212" t="s">
        <v>43</v>
      </c>
      <c r="J3212" t="s">
        <v>8</v>
      </c>
      <c r="K3212" t="s">
        <v>234</v>
      </c>
      <c r="L3212" t="s">
        <v>3678</v>
      </c>
      <c r="M3212" t="s">
        <v>761</v>
      </c>
      <c r="N3212">
        <v>0</v>
      </c>
      <c r="O3212" t="s">
        <v>47</v>
      </c>
      <c r="P3212">
        <v>4</v>
      </c>
      <c r="Q3212" t="s">
        <v>207</v>
      </c>
      <c r="R3212" t="s">
        <v>95</v>
      </c>
      <c r="S3212" t="s">
        <v>64</v>
      </c>
      <c r="T3212" t="s">
        <v>208</v>
      </c>
      <c r="U3212" t="s">
        <v>209</v>
      </c>
      <c r="V3212">
        <v>0</v>
      </c>
      <c r="W3212" s="1">
        <v>0</v>
      </c>
      <c r="X3212">
        <v>1</v>
      </c>
      <c r="Y3212">
        <v>4.7300000000000004</v>
      </c>
      <c r="Z3212">
        <v>9</v>
      </c>
      <c r="AA3212">
        <v>0.52555555555555555</v>
      </c>
      <c r="AB3212" s="2">
        <v>0</v>
      </c>
      <c r="AC3212" s="1">
        <v>0</v>
      </c>
      <c r="AD3212" s="7">
        <v>43550</v>
      </c>
      <c r="AE3212" s="7">
        <v>43551</v>
      </c>
      <c r="AF3212">
        <v>1</v>
      </c>
      <c r="AG3212" t="s">
        <v>53</v>
      </c>
      <c r="AH3212" s="2">
        <v>0</v>
      </c>
      <c r="AI3212" s="1">
        <v>0</v>
      </c>
      <c r="AJ3212" s="1">
        <v>0</v>
      </c>
      <c r="AK3212" s="60" t="str">
        <f>+IF(Tabla1[[#This Row],[REQUEST_TY]]="SR MANTENIMIENTO CORRECTIVO", "EMERGENCIA", "OTROS")</f>
        <v>EMERGENCIA</v>
      </c>
      <c r="AL3212" s="6" t="str">
        <f>+_xlfn.IFS(Tabla1[[#This Row],[Veces obj]]&lt;=1,"0-1",Tabla1[[#This Row],[Veces obj]]&lt;=2,"1-2",Tabla1[[#This Row],[Veces obj]]&lt;=3,"2-3",TRUE,"&gt;3")</f>
        <v>0-1</v>
      </c>
      <c r="AM3212" s="60" t="str">
        <f>+_xlfn.IFS(MONTH(Tabla1[[#This Row],[MES]])&lt;=3,"Q1",MONTH(Tabla1[[#This Row],[MES]])&lt;=6,"Q2",MONTH(Tabla1[[#This Row],[MES]])&lt;=9,"Q3",TRUE,"Q4")</f>
        <v>Q1</v>
      </c>
      <c r="AN3212" s="15" t="str">
        <f>+IFERROR(VLOOKUP(Tabla1[[#This Row],[CUENTA]],CTAS[],2,0),"OTROS")</f>
        <v>OTROS</v>
      </c>
      <c r="AP3212" s="15" t="str">
        <f>+IFERROR(VLOOKUP(Tabla1[[#This Row],[EMPLEADO]],IS[],3,0),"OTROS")</f>
        <v>OTROS</v>
      </c>
      <c r="AQ3212" s="15" t="str">
        <f>+IFERROR(VLOOKUP(Tabla1[[#This Row],[EMPLEADO]],IS[[NÓMINA]:[INGENIERO]],2,0),"OTROS")</f>
        <v>OTROS</v>
      </c>
    </row>
    <row r="3213" spans="1:43" x14ac:dyDescent="0.25">
      <c r="A3213" t="s">
        <v>7477</v>
      </c>
      <c r="B3213">
        <v>1</v>
      </c>
      <c r="C3213" t="s">
        <v>9759</v>
      </c>
      <c r="D3213" t="s">
        <v>38</v>
      </c>
      <c r="E3213" t="s">
        <v>39</v>
      </c>
      <c r="F3213" t="s">
        <v>9760</v>
      </c>
      <c r="G3213" s="17" t="s">
        <v>6267</v>
      </c>
      <c r="H3213" t="s">
        <v>101</v>
      </c>
      <c r="I3213" t="s">
        <v>43</v>
      </c>
      <c r="J3213" t="s">
        <v>8</v>
      </c>
      <c r="K3213" t="s">
        <v>3698</v>
      </c>
      <c r="L3213" t="s">
        <v>6268</v>
      </c>
      <c r="M3213" t="s">
        <v>5377</v>
      </c>
      <c r="N3213">
        <v>1</v>
      </c>
      <c r="O3213" t="s">
        <v>105</v>
      </c>
      <c r="P3213">
        <v>19</v>
      </c>
      <c r="Q3213" t="s">
        <v>62</v>
      </c>
      <c r="R3213" t="s">
        <v>49</v>
      </c>
      <c r="S3213" t="s">
        <v>50</v>
      </c>
      <c r="T3213" t="s">
        <v>51</v>
      </c>
      <c r="U3213" t="s">
        <v>154</v>
      </c>
      <c r="V3213">
        <v>0.6</v>
      </c>
      <c r="W3213" s="1">
        <v>0</v>
      </c>
      <c r="X3213">
        <v>1</v>
      </c>
      <c r="Y3213">
        <v>3.99</v>
      </c>
      <c r="Z3213">
        <v>5</v>
      </c>
      <c r="AA3213">
        <v>0.79800000000000004</v>
      </c>
      <c r="AB3213" s="2">
        <v>0</v>
      </c>
      <c r="AC3213" s="1">
        <v>0</v>
      </c>
      <c r="AD3213" s="7">
        <v>43550</v>
      </c>
      <c r="AE3213" s="7">
        <v>43550</v>
      </c>
      <c r="AF3213">
        <v>0</v>
      </c>
      <c r="AG3213" t="s">
        <v>53</v>
      </c>
      <c r="AH3213" s="2">
        <v>0</v>
      </c>
      <c r="AI3213" s="1">
        <v>0</v>
      </c>
      <c r="AJ3213" s="1">
        <v>0</v>
      </c>
      <c r="AK3213" s="60" t="str">
        <f>+IF(Tabla1[[#This Row],[REQUEST_TY]]="SR MANTENIMIENTO CORRECTIVO", "EMERGENCIA", "OTROS")</f>
        <v>EMERGENCIA</v>
      </c>
      <c r="AL3213" s="6" t="str">
        <f>+_xlfn.IFS(Tabla1[[#This Row],[Veces obj]]&lt;=1,"0-1",Tabla1[[#This Row],[Veces obj]]&lt;=2,"1-2",Tabla1[[#This Row],[Veces obj]]&lt;=3,"2-3",TRUE,"&gt;3")</f>
        <v>0-1</v>
      </c>
      <c r="AM3213" s="60" t="str">
        <f>+_xlfn.IFS(MONTH(Tabla1[[#This Row],[MES]])&lt;=3,"Q1",MONTH(Tabla1[[#This Row],[MES]])&lt;=6,"Q2",MONTH(Tabla1[[#This Row],[MES]])&lt;=9,"Q3",TRUE,"Q4")</f>
        <v>Q1</v>
      </c>
      <c r="AN3213" s="15" t="str">
        <f>+IFERROR(VLOOKUP(Tabla1[[#This Row],[CUENTA]],CTAS[],2,0),"OTROS")</f>
        <v>OTROS</v>
      </c>
      <c r="AP3213" s="15" t="str">
        <f>+IFERROR(VLOOKUP(Tabla1[[#This Row],[EMPLEADO]],IS[],3,0),"OTROS")</f>
        <v>OTROS</v>
      </c>
      <c r="AQ3213" s="15" t="str">
        <f>+IFERROR(VLOOKUP(Tabla1[[#This Row],[EMPLEADO]],IS[[NÓMINA]:[INGENIERO]],2,0),"OTROS")</f>
        <v>OTROS</v>
      </c>
    </row>
    <row r="3214" spans="1:43" x14ac:dyDescent="0.25">
      <c r="A3214" t="s">
        <v>7477</v>
      </c>
      <c r="B3214">
        <v>1</v>
      </c>
      <c r="C3214" t="s">
        <v>9761</v>
      </c>
      <c r="D3214" t="s">
        <v>38</v>
      </c>
      <c r="E3214" t="s">
        <v>884</v>
      </c>
      <c r="F3214" t="s">
        <v>9762</v>
      </c>
      <c r="G3214" s="17" t="s">
        <v>9763</v>
      </c>
      <c r="H3214" t="s">
        <v>453</v>
      </c>
      <c r="I3214" t="s">
        <v>43</v>
      </c>
      <c r="J3214" t="s">
        <v>8</v>
      </c>
      <c r="K3214" t="s">
        <v>144</v>
      </c>
      <c r="L3214" t="s">
        <v>1760</v>
      </c>
      <c r="M3214" t="s">
        <v>1761</v>
      </c>
      <c r="N3214">
        <v>0</v>
      </c>
      <c r="O3214" t="s">
        <v>47</v>
      </c>
      <c r="P3214">
        <v>873</v>
      </c>
      <c r="Q3214" t="s">
        <v>48</v>
      </c>
      <c r="R3214" t="s">
        <v>95</v>
      </c>
      <c r="S3214" t="s">
        <v>64</v>
      </c>
      <c r="T3214" t="s">
        <v>51</v>
      </c>
      <c r="U3214" t="s">
        <v>96</v>
      </c>
      <c r="V3214">
        <v>1.1000000000000001</v>
      </c>
      <c r="W3214" s="1">
        <v>1501.5000000000002</v>
      </c>
      <c r="X3214">
        <v>1</v>
      </c>
      <c r="Y3214">
        <v>4.3899999999999997</v>
      </c>
      <c r="Z3214">
        <v>5</v>
      </c>
      <c r="AA3214">
        <v>0.87799999999999989</v>
      </c>
      <c r="AB3214" s="2">
        <v>0</v>
      </c>
      <c r="AC3214" s="1">
        <v>0</v>
      </c>
      <c r="AD3214" s="7">
        <v>43551</v>
      </c>
      <c r="AE3214" s="7">
        <v>43551</v>
      </c>
      <c r="AF3214">
        <v>0</v>
      </c>
      <c r="AG3214" t="s">
        <v>53</v>
      </c>
      <c r="AH3214" s="2">
        <v>0</v>
      </c>
      <c r="AI3214" s="1">
        <v>0</v>
      </c>
      <c r="AJ3214" s="1">
        <v>0</v>
      </c>
      <c r="AK3214" s="60" t="str">
        <f>+IF(Tabla1[[#This Row],[REQUEST_TY]]="SR MANTENIMIENTO CORRECTIVO", "EMERGENCIA", "OTROS")</f>
        <v>EMERGENCIA</v>
      </c>
      <c r="AL3214" s="6" t="str">
        <f>+_xlfn.IFS(Tabla1[[#This Row],[Veces obj]]&lt;=1,"0-1",Tabla1[[#This Row],[Veces obj]]&lt;=2,"1-2",Tabla1[[#This Row],[Veces obj]]&lt;=3,"2-3",TRUE,"&gt;3")</f>
        <v>0-1</v>
      </c>
      <c r="AM3214" s="60" t="str">
        <f>+_xlfn.IFS(MONTH(Tabla1[[#This Row],[MES]])&lt;=3,"Q1",MONTH(Tabla1[[#This Row],[MES]])&lt;=6,"Q2",MONTH(Tabla1[[#This Row],[MES]])&lt;=9,"Q3",TRUE,"Q4")</f>
        <v>Q1</v>
      </c>
      <c r="AN3214" s="15" t="str">
        <f>+IFERROR(VLOOKUP(Tabla1[[#This Row],[CUENTA]],CTAS[],2,0),"OTROS")</f>
        <v>OTROS</v>
      </c>
      <c r="AP3214" s="15" t="str">
        <f>+IFERROR(VLOOKUP(Tabla1[[#This Row],[EMPLEADO]],IS[],3,0),"OTROS")</f>
        <v>OTROS</v>
      </c>
      <c r="AQ3214" s="15" t="str">
        <f>+IFERROR(VLOOKUP(Tabla1[[#This Row],[EMPLEADO]],IS[[NÓMINA]:[INGENIERO]],2,0),"OTROS")</f>
        <v>OTROS</v>
      </c>
    </row>
    <row r="3215" spans="1:43" x14ac:dyDescent="0.25">
      <c r="A3215" t="s">
        <v>7477</v>
      </c>
      <c r="B3215">
        <v>1</v>
      </c>
      <c r="C3215" t="s">
        <v>9764</v>
      </c>
      <c r="D3215" t="s">
        <v>38</v>
      </c>
      <c r="E3215" t="s">
        <v>217</v>
      </c>
      <c r="F3215" t="s">
        <v>9765</v>
      </c>
      <c r="G3215" s="17" t="s">
        <v>9766</v>
      </c>
      <c r="H3215" t="s">
        <v>471</v>
      </c>
      <c r="I3215" t="s">
        <v>43</v>
      </c>
      <c r="J3215" t="s">
        <v>8</v>
      </c>
      <c r="K3215" t="s">
        <v>59</v>
      </c>
      <c r="L3215" t="s">
        <v>309</v>
      </c>
      <c r="M3215" t="s">
        <v>310</v>
      </c>
      <c r="N3215">
        <v>0</v>
      </c>
      <c r="O3215" t="s">
        <v>47</v>
      </c>
      <c r="P3215">
        <v>102</v>
      </c>
      <c r="Q3215" t="s">
        <v>48</v>
      </c>
      <c r="R3215" t="s">
        <v>223</v>
      </c>
      <c r="S3215" t="s">
        <v>139</v>
      </c>
      <c r="T3215" t="s">
        <v>51</v>
      </c>
      <c r="U3215" t="s">
        <v>353</v>
      </c>
      <c r="V3215">
        <v>1.1499999999999999</v>
      </c>
      <c r="W3215" s="1">
        <v>1808.95</v>
      </c>
      <c r="X3215">
        <v>1</v>
      </c>
      <c r="Y3215">
        <v>0.95</v>
      </c>
      <c r="Z3215">
        <v>4</v>
      </c>
      <c r="AA3215">
        <v>0.23749999999999999</v>
      </c>
      <c r="AB3215" s="2">
        <v>0</v>
      </c>
      <c r="AC3215" s="1">
        <v>0</v>
      </c>
      <c r="AD3215" s="7">
        <v>43550</v>
      </c>
      <c r="AE3215" s="7">
        <v>43551</v>
      </c>
      <c r="AF3215">
        <v>1</v>
      </c>
      <c r="AG3215" t="s">
        <v>53</v>
      </c>
      <c r="AH3215" s="2">
        <v>0</v>
      </c>
      <c r="AI3215" s="1">
        <v>0</v>
      </c>
      <c r="AJ3215" s="1">
        <v>0</v>
      </c>
      <c r="AK3215" s="60" t="str">
        <f>+IF(Tabla1[[#This Row],[REQUEST_TY]]="SR MANTENIMIENTO CORRECTIVO", "EMERGENCIA", "OTROS")</f>
        <v>EMERGENCIA</v>
      </c>
      <c r="AL3215" s="6" t="str">
        <f>+_xlfn.IFS(Tabla1[[#This Row],[Veces obj]]&lt;=1,"0-1",Tabla1[[#This Row],[Veces obj]]&lt;=2,"1-2",Tabla1[[#This Row],[Veces obj]]&lt;=3,"2-3",TRUE,"&gt;3")</f>
        <v>0-1</v>
      </c>
      <c r="AM3215" s="60" t="str">
        <f>+_xlfn.IFS(MONTH(Tabla1[[#This Row],[MES]])&lt;=3,"Q1",MONTH(Tabla1[[#This Row],[MES]])&lt;=6,"Q2",MONTH(Tabla1[[#This Row],[MES]])&lt;=9,"Q3",TRUE,"Q4")</f>
        <v>Q1</v>
      </c>
      <c r="AN3215" s="15" t="str">
        <f>+IFERROR(VLOOKUP(Tabla1[[#This Row],[CUENTA]],CTAS[],2,0),"OTROS")</f>
        <v>OTROS</v>
      </c>
      <c r="AP3215" s="15" t="str">
        <f>+IFERROR(VLOOKUP(Tabla1[[#This Row],[EMPLEADO]],IS[],3,0),"OTROS")</f>
        <v>OTROS</v>
      </c>
      <c r="AQ3215" s="15" t="str">
        <f>+IFERROR(VLOOKUP(Tabla1[[#This Row],[EMPLEADO]],IS[[NÓMINA]:[INGENIERO]],2,0),"OTROS")</f>
        <v>OTROS</v>
      </c>
    </row>
    <row r="3216" spans="1:43" x14ac:dyDescent="0.25">
      <c r="A3216" t="s">
        <v>7477</v>
      </c>
      <c r="B3216">
        <v>1</v>
      </c>
      <c r="C3216" t="s">
        <v>9767</v>
      </c>
      <c r="D3216" t="s">
        <v>38</v>
      </c>
      <c r="E3216" t="s">
        <v>226</v>
      </c>
      <c r="F3216" t="s">
        <v>9768</v>
      </c>
      <c r="G3216" s="17" t="s">
        <v>9769</v>
      </c>
      <c r="H3216" t="s">
        <v>124</v>
      </c>
      <c r="I3216" t="s">
        <v>43</v>
      </c>
      <c r="J3216" t="s">
        <v>8</v>
      </c>
      <c r="K3216" t="s">
        <v>404</v>
      </c>
      <c r="L3216" t="s">
        <v>405</v>
      </c>
      <c r="M3216" t="s">
        <v>94</v>
      </c>
      <c r="N3216">
        <v>0</v>
      </c>
      <c r="O3216" t="s">
        <v>47</v>
      </c>
      <c r="P3216">
        <v>252</v>
      </c>
      <c r="Q3216" t="s">
        <v>48</v>
      </c>
      <c r="R3216" t="s">
        <v>153</v>
      </c>
      <c r="S3216" t="s">
        <v>50</v>
      </c>
      <c r="T3216" t="s">
        <v>51</v>
      </c>
      <c r="U3216" t="s">
        <v>52</v>
      </c>
      <c r="V3216">
        <v>1.05</v>
      </c>
      <c r="W3216" s="1">
        <v>750.75000000000011</v>
      </c>
      <c r="X3216">
        <v>1</v>
      </c>
      <c r="Y3216">
        <v>0.92</v>
      </c>
      <c r="Z3216">
        <v>5</v>
      </c>
      <c r="AA3216">
        <v>0.184</v>
      </c>
      <c r="AB3216" s="2">
        <v>0</v>
      </c>
      <c r="AC3216" s="1">
        <v>0</v>
      </c>
      <c r="AD3216" s="7">
        <v>43550</v>
      </c>
      <c r="AE3216" s="7">
        <v>43550</v>
      </c>
      <c r="AF3216">
        <v>0</v>
      </c>
      <c r="AG3216" t="s">
        <v>53</v>
      </c>
      <c r="AH3216" s="2">
        <v>0</v>
      </c>
      <c r="AI3216" s="1">
        <v>0</v>
      </c>
      <c r="AJ3216" s="1">
        <v>0</v>
      </c>
      <c r="AK3216" s="60" t="str">
        <f>+IF(Tabla1[[#This Row],[REQUEST_TY]]="SR MANTENIMIENTO CORRECTIVO", "EMERGENCIA", "OTROS")</f>
        <v>EMERGENCIA</v>
      </c>
      <c r="AL3216" s="6" t="str">
        <f>+_xlfn.IFS(Tabla1[[#This Row],[Veces obj]]&lt;=1,"0-1",Tabla1[[#This Row],[Veces obj]]&lt;=2,"1-2",Tabla1[[#This Row],[Veces obj]]&lt;=3,"2-3",TRUE,"&gt;3")</f>
        <v>0-1</v>
      </c>
      <c r="AM3216" s="60" t="str">
        <f>+_xlfn.IFS(MONTH(Tabla1[[#This Row],[MES]])&lt;=3,"Q1",MONTH(Tabla1[[#This Row],[MES]])&lt;=6,"Q2",MONTH(Tabla1[[#This Row],[MES]])&lt;=9,"Q3",TRUE,"Q4")</f>
        <v>Q1</v>
      </c>
      <c r="AN3216" s="15" t="str">
        <f>+IFERROR(VLOOKUP(Tabla1[[#This Row],[CUENTA]],CTAS[],2,0),"OTROS")</f>
        <v>OTROS</v>
      </c>
      <c r="AP3216" s="15" t="str">
        <f>+IFERROR(VLOOKUP(Tabla1[[#This Row],[EMPLEADO]],IS[],3,0),"OTROS")</f>
        <v>JUAREZ</v>
      </c>
      <c r="AQ3216" s="15" t="str">
        <f>+IFERROR(VLOOKUP(Tabla1[[#This Row],[EMPLEADO]],IS[[NÓMINA]:[INGENIERO]],2,0),"OTROS")</f>
        <v>MIGUEL COTA</v>
      </c>
    </row>
    <row r="3217" spans="1:43" x14ac:dyDescent="0.25">
      <c r="A3217" t="s">
        <v>7477</v>
      </c>
      <c r="B3217">
        <v>1</v>
      </c>
      <c r="C3217" t="s">
        <v>9770</v>
      </c>
      <c r="D3217" t="s">
        <v>38</v>
      </c>
      <c r="E3217" t="s">
        <v>133</v>
      </c>
      <c r="F3217" t="s">
        <v>9771</v>
      </c>
      <c r="G3217" s="17" t="s">
        <v>3328</v>
      </c>
      <c r="H3217" t="s">
        <v>220</v>
      </c>
      <c r="I3217" t="s">
        <v>43</v>
      </c>
      <c r="J3217" t="s">
        <v>8</v>
      </c>
      <c r="K3217" t="s">
        <v>59</v>
      </c>
      <c r="L3217" t="s">
        <v>1164</v>
      </c>
      <c r="M3217" t="s">
        <v>222</v>
      </c>
      <c r="N3217">
        <v>0</v>
      </c>
      <c r="O3217" t="s">
        <v>47</v>
      </c>
      <c r="P3217">
        <v>4</v>
      </c>
      <c r="Q3217" t="s">
        <v>207</v>
      </c>
      <c r="R3217" t="s">
        <v>138</v>
      </c>
      <c r="S3217" t="s">
        <v>139</v>
      </c>
      <c r="T3217" t="s">
        <v>51</v>
      </c>
      <c r="U3217" t="s">
        <v>879</v>
      </c>
      <c r="V3217">
        <v>0.6</v>
      </c>
      <c r="W3217" s="1">
        <v>943.80000000000007</v>
      </c>
      <c r="X3217">
        <v>1</v>
      </c>
      <c r="Y3217">
        <v>3.62</v>
      </c>
      <c r="Z3217">
        <v>4</v>
      </c>
      <c r="AA3217">
        <v>0.90500000000000003</v>
      </c>
      <c r="AB3217" s="2">
        <v>0</v>
      </c>
      <c r="AC3217" s="1">
        <v>0</v>
      </c>
      <c r="AD3217" s="7">
        <v>43550</v>
      </c>
      <c r="AE3217" s="7">
        <v>43551</v>
      </c>
      <c r="AF3217">
        <v>1</v>
      </c>
      <c r="AG3217" t="s">
        <v>53</v>
      </c>
      <c r="AH3217" s="2">
        <v>0</v>
      </c>
      <c r="AI3217" s="1">
        <v>0</v>
      </c>
      <c r="AJ3217" s="1">
        <v>0</v>
      </c>
      <c r="AK3217" s="60" t="str">
        <f>+IF(Tabla1[[#This Row],[REQUEST_TY]]="SR MANTENIMIENTO CORRECTIVO", "EMERGENCIA", "OTROS")</f>
        <v>EMERGENCIA</v>
      </c>
      <c r="AL3217" s="6" t="str">
        <f>+_xlfn.IFS(Tabla1[[#This Row],[Veces obj]]&lt;=1,"0-1",Tabla1[[#This Row],[Veces obj]]&lt;=2,"1-2",Tabla1[[#This Row],[Veces obj]]&lt;=3,"2-3",TRUE,"&gt;3")</f>
        <v>0-1</v>
      </c>
      <c r="AM3217" s="60" t="str">
        <f>+_xlfn.IFS(MONTH(Tabla1[[#This Row],[MES]])&lt;=3,"Q1",MONTH(Tabla1[[#This Row],[MES]])&lt;=6,"Q2",MONTH(Tabla1[[#This Row],[MES]])&lt;=9,"Q3",TRUE,"Q4")</f>
        <v>Q1</v>
      </c>
      <c r="AN3217" s="15" t="str">
        <f>+IFERROR(VLOOKUP(Tabla1[[#This Row],[CUENTA]],CTAS[],2,0),"OTROS")</f>
        <v>OTROS</v>
      </c>
      <c r="AP3217" s="15" t="str">
        <f>+IFERROR(VLOOKUP(Tabla1[[#This Row],[EMPLEADO]],IS[],3,0),"OTROS")</f>
        <v>OTROS</v>
      </c>
      <c r="AQ3217" s="15" t="str">
        <f>+IFERROR(VLOOKUP(Tabla1[[#This Row],[EMPLEADO]],IS[[NÓMINA]:[INGENIERO]],2,0),"OTROS")</f>
        <v>OTROS</v>
      </c>
    </row>
    <row r="3218" spans="1:43" x14ac:dyDescent="0.25">
      <c r="A3218" t="s">
        <v>7477</v>
      </c>
      <c r="B3218">
        <v>1</v>
      </c>
      <c r="C3218" t="s">
        <v>9772</v>
      </c>
      <c r="D3218" t="s">
        <v>38</v>
      </c>
      <c r="E3218" t="s">
        <v>133</v>
      </c>
      <c r="F3218" t="s">
        <v>9773</v>
      </c>
      <c r="G3218" s="17" t="s">
        <v>2958</v>
      </c>
      <c r="H3218" t="s">
        <v>1052</v>
      </c>
      <c r="I3218" t="s">
        <v>43</v>
      </c>
      <c r="J3218" t="s">
        <v>8</v>
      </c>
      <c r="K3218" t="s">
        <v>59</v>
      </c>
      <c r="L3218" t="s">
        <v>2959</v>
      </c>
      <c r="M3218" t="s">
        <v>736</v>
      </c>
      <c r="N3218">
        <v>0</v>
      </c>
      <c r="O3218" t="s">
        <v>47</v>
      </c>
      <c r="P3218">
        <v>6</v>
      </c>
      <c r="Q3218" t="s">
        <v>207</v>
      </c>
      <c r="R3218" t="s">
        <v>138</v>
      </c>
      <c r="S3218" t="s">
        <v>139</v>
      </c>
      <c r="T3218" t="s">
        <v>51</v>
      </c>
      <c r="U3218" t="s">
        <v>879</v>
      </c>
      <c r="V3218">
        <v>0.6</v>
      </c>
      <c r="W3218" s="1">
        <v>943.80000000000007</v>
      </c>
      <c r="X3218">
        <v>1</v>
      </c>
      <c r="Y3218">
        <v>3.73</v>
      </c>
      <c r="Z3218">
        <v>4</v>
      </c>
      <c r="AA3218">
        <v>0.9325</v>
      </c>
      <c r="AB3218" s="2">
        <v>0</v>
      </c>
      <c r="AC3218" s="1">
        <v>0</v>
      </c>
      <c r="AD3218" s="7">
        <v>43550</v>
      </c>
      <c r="AE3218" s="7">
        <v>43551</v>
      </c>
      <c r="AF3218">
        <v>1</v>
      </c>
      <c r="AG3218" t="s">
        <v>53</v>
      </c>
      <c r="AH3218" s="2">
        <v>0</v>
      </c>
      <c r="AI3218" s="1">
        <v>0</v>
      </c>
      <c r="AJ3218" s="1">
        <v>0</v>
      </c>
      <c r="AK3218" s="60" t="str">
        <f>+IF(Tabla1[[#This Row],[REQUEST_TY]]="SR MANTENIMIENTO CORRECTIVO", "EMERGENCIA", "OTROS")</f>
        <v>EMERGENCIA</v>
      </c>
      <c r="AL3218" s="6" t="str">
        <f>+_xlfn.IFS(Tabla1[[#This Row],[Veces obj]]&lt;=1,"0-1",Tabla1[[#This Row],[Veces obj]]&lt;=2,"1-2",Tabla1[[#This Row],[Veces obj]]&lt;=3,"2-3",TRUE,"&gt;3")</f>
        <v>0-1</v>
      </c>
      <c r="AM3218" s="60" t="str">
        <f>+_xlfn.IFS(MONTH(Tabla1[[#This Row],[MES]])&lt;=3,"Q1",MONTH(Tabla1[[#This Row],[MES]])&lt;=6,"Q2",MONTH(Tabla1[[#This Row],[MES]])&lt;=9,"Q3",TRUE,"Q4")</f>
        <v>Q1</v>
      </c>
      <c r="AN3218" s="15" t="str">
        <f>+IFERROR(VLOOKUP(Tabla1[[#This Row],[CUENTA]],CTAS[],2,0),"OTROS")</f>
        <v>OTROS</v>
      </c>
      <c r="AP3218" s="15" t="str">
        <f>+IFERROR(VLOOKUP(Tabla1[[#This Row],[EMPLEADO]],IS[],3,0),"OTROS")</f>
        <v>OTROS</v>
      </c>
      <c r="AQ3218" s="15" t="str">
        <f>+IFERROR(VLOOKUP(Tabla1[[#This Row],[EMPLEADO]],IS[[NÓMINA]:[INGENIERO]],2,0),"OTROS")</f>
        <v>OTROS</v>
      </c>
    </row>
    <row r="3219" spans="1:43" x14ac:dyDescent="0.25">
      <c r="A3219" t="s">
        <v>7477</v>
      </c>
      <c r="B3219">
        <v>1</v>
      </c>
      <c r="C3219" t="s">
        <v>9774</v>
      </c>
      <c r="D3219" t="s">
        <v>38</v>
      </c>
      <c r="E3219" t="s">
        <v>133</v>
      </c>
      <c r="F3219" t="s">
        <v>9775</v>
      </c>
      <c r="G3219" s="17" t="s">
        <v>3343</v>
      </c>
      <c r="H3219" t="s">
        <v>58</v>
      </c>
      <c r="I3219" t="s">
        <v>43</v>
      </c>
      <c r="J3219" t="s">
        <v>8</v>
      </c>
      <c r="K3219" t="s">
        <v>59</v>
      </c>
      <c r="L3219" t="s">
        <v>3344</v>
      </c>
      <c r="M3219" t="s">
        <v>736</v>
      </c>
      <c r="N3219">
        <v>0</v>
      </c>
      <c r="O3219" t="s">
        <v>47</v>
      </c>
      <c r="P3219">
        <v>21</v>
      </c>
      <c r="Q3219" t="s">
        <v>62</v>
      </c>
      <c r="R3219" t="s">
        <v>138</v>
      </c>
      <c r="S3219" t="s">
        <v>139</v>
      </c>
      <c r="T3219" t="s">
        <v>51</v>
      </c>
      <c r="U3219" t="s">
        <v>262</v>
      </c>
      <c r="V3219">
        <v>1.05</v>
      </c>
      <c r="W3219" s="1">
        <v>1651.6500000000003</v>
      </c>
      <c r="X3219">
        <v>1</v>
      </c>
      <c r="Y3219">
        <v>2.25</v>
      </c>
      <c r="Z3219">
        <v>4</v>
      </c>
      <c r="AA3219">
        <v>0.5625</v>
      </c>
      <c r="AB3219" s="2">
        <v>0</v>
      </c>
      <c r="AC3219" s="1">
        <v>0</v>
      </c>
      <c r="AD3219" s="7">
        <v>43550</v>
      </c>
      <c r="AE3219" s="7">
        <v>43551</v>
      </c>
      <c r="AF3219">
        <v>1</v>
      </c>
      <c r="AG3219" t="s">
        <v>53</v>
      </c>
      <c r="AH3219" s="2">
        <v>0</v>
      </c>
      <c r="AI3219" s="1">
        <v>0</v>
      </c>
      <c r="AJ3219" s="1">
        <v>0</v>
      </c>
      <c r="AK3219" s="60" t="str">
        <f>+IF(Tabla1[[#This Row],[REQUEST_TY]]="SR MANTENIMIENTO CORRECTIVO", "EMERGENCIA", "OTROS")</f>
        <v>EMERGENCIA</v>
      </c>
      <c r="AL3219" s="6" t="str">
        <f>+_xlfn.IFS(Tabla1[[#This Row],[Veces obj]]&lt;=1,"0-1",Tabla1[[#This Row],[Veces obj]]&lt;=2,"1-2",Tabla1[[#This Row],[Veces obj]]&lt;=3,"2-3",TRUE,"&gt;3")</f>
        <v>0-1</v>
      </c>
      <c r="AM3219" s="60" t="str">
        <f>+_xlfn.IFS(MONTH(Tabla1[[#This Row],[MES]])&lt;=3,"Q1",MONTH(Tabla1[[#This Row],[MES]])&lt;=6,"Q2",MONTH(Tabla1[[#This Row],[MES]])&lt;=9,"Q3",TRUE,"Q4")</f>
        <v>Q1</v>
      </c>
      <c r="AN3219" s="15" t="str">
        <f>+IFERROR(VLOOKUP(Tabla1[[#This Row],[CUENTA]],CTAS[],2,0),"OTROS")</f>
        <v>OTROS</v>
      </c>
      <c r="AP3219" s="15" t="str">
        <f>+IFERROR(VLOOKUP(Tabla1[[#This Row],[EMPLEADO]],IS[],3,0),"OTROS")</f>
        <v>OTROS</v>
      </c>
      <c r="AQ3219" s="15" t="str">
        <f>+IFERROR(VLOOKUP(Tabla1[[#This Row],[EMPLEADO]],IS[[NÓMINA]:[INGENIERO]],2,0),"OTROS")</f>
        <v>OTROS</v>
      </c>
    </row>
    <row r="3220" spans="1:43" x14ac:dyDescent="0.25">
      <c r="A3220" t="s">
        <v>7477</v>
      </c>
      <c r="B3220">
        <v>1</v>
      </c>
      <c r="C3220" t="s">
        <v>9776</v>
      </c>
      <c r="D3220" t="s">
        <v>38</v>
      </c>
      <c r="E3220" t="s">
        <v>430</v>
      </c>
      <c r="F3220" t="s">
        <v>9777</v>
      </c>
      <c r="G3220" s="17" t="s">
        <v>9778</v>
      </c>
      <c r="H3220" t="s">
        <v>691</v>
      </c>
      <c r="I3220" t="s">
        <v>43</v>
      </c>
      <c r="J3220" t="s">
        <v>8</v>
      </c>
      <c r="K3220" t="s">
        <v>370</v>
      </c>
      <c r="L3220" t="s">
        <v>3061</v>
      </c>
      <c r="M3220" t="s">
        <v>640</v>
      </c>
      <c r="N3220">
        <v>0</v>
      </c>
      <c r="O3220" t="s">
        <v>47</v>
      </c>
      <c r="P3220">
        <v>133</v>
      </c>
      <c r="Q3220" t="s">
        <v>48</v>
      </c>
      <c r="R3220" t="s">
        <v>63</v>
      </c>
      <c r="S3220" t="s">
        <v>64</v>
      </c>
      <c r="T3220" t="s">
        <v>51</v>
      </c>
      <c r="U3220" t="s">
        <v>96</v>
      </c>
      <c r="V3220">
        <v>1.1000000000000001</v>
      </c>
      <c r="W3220" s="1">
        <v>1501.5000000000002</v>
      </c>
      <c r="X3220">
        <v>1</v>
      </c>
      <c r="Y3220">
        <v>2.5299999999999998</v>
      </c>
      <c r="Z3220">
        <v>5</v>
      </c>
      <c r="AA3220">
        <v>0.50600000000000001</v>
      </c>
      <c r="AB3220" s="2">
        <v>0</v>
      </c>
      <c r="AC3220" s="1">
        <v>0</v>
      </c>
      <c r="AD3220" s="7">
        <v>43550</v>
      </c>
      <c r="AE3220" s="7">
        <v>43551</v>
      </c>
      <c r="AF3220">
        <v>1</v>
      </c>
      <c r="AG3220" t="s">
        <v>53</v>
      </c>
      <c r="AH3220" s="2">
        <v>0</v>
      </c>
      <c r="AI3220" s="1">
        <v>0</v>
      </c>
      <c r="AJ3220" s="1">
        <v>0</v>
      </c>
      <c r="AK3220" s="60" t="str">
        <f>+IF(Tabla1[[#This Row],[REQUEST_TY]]="SR MANTENIMIENTO CORRECTIVO", "EMERGENCIA", "OTROS")</f>
        <v>EMERGENCIA</v>
      </c>
      <c r="AL3220" s="6" t="str">
        <f>+_xlfn.IFS(Tabla1[[#This Row],[Veces obj]]&lt;=1,"0-1",Tabla1[[#This Row],[Veces obj]]&lt;=2,"1-2",Tabla1[[#This Row],[Veces obj]]&lt;=3,"2-3",TRUE,"&gt;3")</f>
        <v>0-1</v>
      </c>
      <c r="AM3220" s="60" t="str">
        <f>+_xlfn.IFS(MONTH(Tabla1[[#This Row],[MES]])&lt;=3,"Q1",MONTH(Tabla1[[#This Row],[MES]])&lt;=6,"Q2",MONTH(Tabla1[[#This Row],[MES]])&lt;=9,"Q3",TRUE,"Q4")</f>
        <v>Q1</v>
      </c>
      <c r="AN3220" s="15" t="str">
        <f>+IFERROR(VLOOKUP(Tabla1[[#This Row],[CUENTA]],CTAS[],2,0),"OTROS")</f>
        <v>OTROS</v>
      </c>
      <c r="AP3220" s="15" t="str">
        <f>+IFERROR(VLOOKUP(Tabla1[[#This Row],[EMPLEADO]],IS[],3,0),"OTROS")</f>
        <v>OTROS</v>
      </c>
      <c r="AQ3220" s="15" t="str">
        <f>+IFERROR(VLOOKUP(Tabla1[[#This Row],[EMPLEADO]],IS[[NÓMINA]:[INGENIERO]],2,0),"OTROS")</f>
        <v>OTROS</v>
      </c>
    </row>
    <row r="3221" spans="1:43" x14ac:dyDescent="0.25">
      <c r="A3221" t="s">
        <v>7477</v>
      </c>
      <c r="B3221">
        <v>1</v>
      </c>
      <c r="C3221" t="s">
        <v>9779</v>
      </c>
      <c r="D3221" t="s">
        <v>38</v>
      </c>
      <c r="E3221" t="s">
        <v>9780</v>
      </c>
      <c r="F3221" t="s">
        <v>9781</v>
      </c>
      <c r="G3221" s="17" t="s">
        <v>9782</v>
      </c>
      <c r="H3221" t="s">
        <v>246</v>
      </c>
      <c r="I3221" t="s">
        <v>43</v>
      </c>
      <c r="J3221" t="s">
        <v>8</v>
      </c>
      <c r="K3221" t="s">
        <v>9783</v>
      </c>
      <c r="L3221" t="s">
        <v>9784</v>
      </c>
      <c r="M3221" t="s">
        <v>248</v>
      </c>
      <c r="N3221">
        <v>0</v>
      </c>
      <c r="O3221" t="s">
        <v>105</v>
      </c>
      <c r="P3221">
        <v>2672</v>
      </c>
      <c r="Q3221" t="s">
        <v>48</v>
      </c>
      <c r="R3221" t="s">
        <v>49</v>
      </c>
      <c r="S3221" t="s">
        <v>50</v>
      </c>
      <c r="T3221" t="s">
        <v>51</v>
      </c>
      <c r="U3221" t="s">
        <v>52</v>
      </c>
      <c r="V3221">
        <v>1.05</v>
      </c>
      <c r="W3221" s="1">
        <v>491.40000000000003</v>
      </c>
      <c r="X3221">
        <v>1</v>
      </c>
      <c r="Y3221">
        <v>3.8</v>
      </c>
      <c r="Z3221">
        <v>5</v>
      </c>
      <c r="AA3221">
        <v>0.76</v>
      </c>
      <c r="AB3221" s="2">
        <v>0</v>
      </c>
      <c r="AC3221" s="1">
        <v>0</v>
      </c>
      <c r="AD3221" s="7">
        <v>43551</v>
      </c>
      <c r="AE3221" s="7">
        <v>43551</v>
      </c>
      <c r="AF3221">
        <v>0</v>
      </c>
      <c r="AG3221" t="s">
        <v>53</v>
      </c>
      <c r="AH3221" s="2">
        <v>0</v>
      </c>
      <c r="AI3221" s="1">
        <v>0</v>
      </c>
      <c r="AJ3221" s="1">
        <v>0</v>
      </c>
      <c r="AK3221" s="60" t="str">
        <f>+IF(Tabla1[[#This Row],[REQUEST_TY]]="SR MANTENIMIENTO CORRECTIVO", "EMERGENCIA", "OTROS")</f>
        <v>EMERGENCIA</v>
      </c>
      <c r="AL3221" s="6" t="str">
        <f>+_xlfn.IFS(Tabla1[[#This Row],[Veces obj]]&lt;=1,"0-1",Tabla1[[#This Row],[Veces obj]]&lt;=2,"1-2",Tabla1[[#This Row],[Veces obj]]&lt;=3,"2-3",TRUE,"&gt;3")</f>
        <v>0-1</v>
      </c>
      <c r="AM3221" s="60" t="str">
        <f>+_xlfn.IFS(MONTH(Tabla1[[#This Row],[MES]])&lt;=3,"Q1",MONTH(Tabla1[[#This Row],[MES]])&lt;=6,"Q2",MONTH(Tabla1[[#This Row],[MES]])&lt;=9,"Q3",TRUE,"Q4")</f>
        <v>Q1</v>
      </c>
      <c r="AN3221" s="15" t="str">
        <f>+IFERROR(VLOOKUP(Tabla1[[#This Row],[CUENTA]],CTAS[],2,0),"OTROS")</f>
        <v>OTROS</v>
      </c>
      <c r="AP3221" s="15" t="str">
        <f>+IFERROR(VLOOKUP(Tabla1[[#This Row],[EMPLEADO]],IS[],3,0),"OTROS")</f>
        <v>OTROS</v>
      </c>
      <c r="AQ3221" s="15" t="str">
        <f>+IFERROR(VLOOKUP(Tabla1[[#This Row],[EMPLEADO]],IS[[NÓMINA]:[INGENIERO]],2,0),"OTROS")</f>
        <v>OTROS</v>
      </c>
    </row>
    <row r="3222" spans="1:43" x14ac:dyDescent="0.25">
      <c r="A3222" t="s">
        <v>7477</v>
      </c>
      <c r="B3222">
        <v>1</v>
      </c>
      <c r="C3222" t="s">
        <v>9785</v>
      </c>
      <c r="D3222" t="s">
        <v>38</v>
      </c>
      <c r="E3222" t="s">
        <v>789</v>
      </c>
      <c r="F3222" t="s">
        <v>9786</v>
      </c>
      <c r="G3222" s="17" t="s">
        <v>3134</v>
      </c>
      <c r="H3222" t="s">
        <v>409</v>
      </c>
      <c r="I3222" t="s">
        <v>43</v>
      </c>
      <c r="J3222" t="s">
        <v>8</v>
      </c>
      <c r="K3222" t="s">
        <v>1521</v>
      </c>
      <c r="L3222" t="s">
        <v>2654</v>
      </c>
      <c r="M3222" t="s">
        <v>411</v>
      </c>
      <c r="N3222">
        <v>0</v>
      </c>
      <c r="O3222" t="s">
        <v>47</v>
      </c>
      <c r="P3222">
        <v>76</v>
      </c>
      <c r="Q3222" t="s">
        <v>48</v>
      </c>
      <c r="R3222" t="s">
        <v>242</v>
      </c>
      <c r="S3222" t="s">
        <v>64</v>
      </c>
      <c r="T3222" t="s">
        <v>51</v>
      </c>
      <c r="U3222" t="s">
        <v>96</v>
      </c>
      <c r="V3222">
        <v>1.1000000000000001</v>
      </c>
      <c r="W3222" s="1">
        <v>1501.5000000000002</v>
      </c>
      <c r="X3222">
        <v>1</v>
      </c>
      <c r="Y3222">
        <v>2.8</v>
      </c>
      <c r="Z3222">
        <v>5</v>
      </c>
      <c r="AA3222">
        <v>0.55999999999999994</v>
      </c>
      <c r="AB3222" s="2">
        <v>0</v>
      </c>
      <c r="AC3222" s="1">
        <v>0</v>
      </c>
      <c r="AD3222" s="7">
        <v>43551</v>
      </c>
      <c r="AE3222" s="7">
        <v>43551</v>
      </c>
      <c r="AF3222">
        <v>0</v>
      </c>
      <c r="AG3222" t="s">
        <v>53</v>
      </c>
      <c r="AH3222" s="2">
        <v>0</v>
      </c>
      <c r="AI3222" s="1">
        <v>0</v>
      </c>
      <c r="AJ3222" s="1">
        <v>0</v>
      </c>
      <c r="AK3222" s="60" t="str">
        <f>+IF(Tabla1[[#This Row],[REQUEST_TY]]="SR MANTENIMIENTO CORRECTIVO", "EMERGENCIA", "OTROS")</f>
        <v>EMERGENCIA</v>
      </c>
      <c r="AL3222" s="6" t="str">
        <f>+_xlfn.IFS(Tabla1[[#This Row],[Veces obj]]&lt;=1,"0-1",Tabla1[[#This Row],[Veces obj]]&lt;=2,"1-2",Tabla1[[#This Row],[Veces obj]]&lt;=3,"2-3",TRUE,"&gt;3")</f>
        <v>0-1</v>
      </c>
      <c r="AM3222" s="60" t="str">
        <f>+_xlfn.IFS(MONTH(Tabla1[[#This Row],[MES]])&lt;=3,"Q1",MONTH(Tabla1[[#This Row],[MES]])&lt;=6,"Q2",MONTH(Tabla1[[#This Row],[MES]])&lt;=9,"Q3",TRUE,"Q4")</f>
        <v>Q1</v>
      </c>
      <c r="AN3222" s="15" t="str">
        <f>+IFERROR(VLOOKUP(Tabla1[[#This Row],[CUENTA]],CTAS[],2,0),"OTROS")</f>
        <v>OTROS</v>
      </c>
      <c r="AP3222" s="15" t="str">
        <f>+IFERROR(VLOOKUP(Tabla1[[#This Row],[EMPLEADO]],IS[],3,0),"OTROS")</f>
        <v>OTROS</v>
      </c>
      <c r="AQ3222" s="15" t="str">
        <f>+IFERROR(VLOOKUP(Tabla1[[#This Row],[EMPLEADO]],IS[[NÓMINA]:[INGENIERO]],2,0),"OTROS")</f>
        <v>OTROS</v>
      </c>
    </row>
    <row r="3223" spans="1:43" x14ac:dyDescent="0.25">
      <c r="A3223" t="s">
        <v>7477</v>
      </c>
      <c r="B3223">
        <v>1</v>
      </c>
      <c r="C3223" t="s">
        <v>9787</v>
      </c>
      <c r="D3223" t="s">
        <v>38</v>
      </c>
      <c r="E3223" t="s">
        <v>421</v>
      </c>
      <c r="F3223" t="s">
        <v>9788</v>
      </c>
      <c r="G3223" s="17" t="s">
        <v>423</v>
      </c>
      <c r="H3223" t="s">
        <v>70</v>
      </c>
      <c r="I3223" t="s">
        <v>43</v>
      </c>
      <c r="J3223" t="s">
        <v>8</v>
      </c>
      <c r="K3223" t="s">
        <v>92</v>
      </c>
      <c r="L3223" t="s">
        <v>93</v>
      </c>
      <c r="M3223" t="s">
        <v>94</v>
      </c>
      <c r="N3223">
        <v>1</v>
      </c>
      <c r="O3223" t="s">
        <v>47</v>
      </c>
      <c r="P3223">
        <v>69</v>
      </c>
      <c r="Q3223" t="s">
        <v>48</v>
      </c>
      <c r="R3223" t="s">
        <v>235</v>
      </c>
      <c r="S3223" t="s">
        <v>50</v>
      </c>
      <c r="T3223" t="s">
        <v>51</v>
      </c>
      <c r="U3223" t="s">
        <v>52</v>
      </c>
      <c r="V3223">
        <v>1.05</v>
      </c>
      <c r="W3223" s="1">
        <v>0</v>
      </c>
      <c r="X3223">
        <v>1</v>
      </c>
      <c r="Y3223">
        <v>0.55000000000000004</v>
      </c>
      <c r="Z3223">
        <v>5</v>
      </c>
      <c r="AA3223">
        <v>0.11000000000000001</v>
      </c>
      <c r="AB3223" s="2">
        <v>0</v>
      </c>
      <c r="AC3223" s="1">
        <v>0</v>
      </c>
      <c r="AD3223" s="7">
        <v>43551</v>
      </c>
      <c r="AE3223" s="7">
        <v>43551</v>
      </c>
      <c r="AF3223">
        <v>0</v>
      </c>
      <c r="AG3223" t="s">
        <v>53</v>
      </c>
      <c r="AH3223" s="2">
        <v>0</v>
      </c>
      <c r="AI3223" s="1">
        <v>0</v>
      </c>
      <c r="AJ3223" s="1">
        <v>0</v>
      </c>
      <c r="AK3223" s="60" t="str">
        <f>+IF(Tabla1[[#This Row],[REQUEST_TY]]="SR MANTENIMIENTO CORRECTIVO", "EMERGENCIA", "OTROS")</f>
        <v>EMERGENCIA</v>
      </c>
      <c r="AL3223" s="6" t="str">
        <f>+_xlfn.IFS(Tabla1[[#This Row],[Veces obj]]&lt;=1,"0-1",Tabla1[[#This Row],[Veces obj]]&lt;=2,"1-2",Tabla1[[#This Row],[Veces obj]]&lt;=3,"2-3",TRUE,"&gt;3")</f>
        <v>0-1</v>
      </c>
      <c r="AM3223" s="60" t="str">
        <f>+_xlfn.IFS(MONTH(Tabla1[[#This Row],[MES]])&lt;=3,"Q1",MONTH(Tabla1[[#This Row],[MES]])&lt;=6,"Q2",MONTH(Tabla1[[#This Row],[MES]])&lt;=9,"Q3",TRUE,"Q4")</f>
        <v>Q1</v>
      </c>
      <c r="AN3223" s="15" t="str">
        <f>+IFERROR(VLOOKUP(Tabla1[[#This Row],[CUENTA]],CTAS[],2,0),"OTROS")</f>
        <v>OTROS</v>
      </c>
      <c r="AP3223" s="15" t="str">
        <f>+IFERROR(VLOOKUP(Tabla1[[#This Row],[EMPLEADO]],IS[],3,0),"OTROS")</f>
        <v>OTROS</v>
      </c>
      <c r="AQ3223" s="15" t="str">
        <f>+IFERROR(VLOOKUP(Tabla1[[#This Row],[EMPLEADO]],IS[[NÓMINA]:[INGENIERO]],2,0),"OTROS")</f>
        <v>OTROS</v>
      </c>
    </row>
    <row r="3224" spans="1:43" x14ac:dyDescent="0.25">
      <c r="A3224" t="s">
        <v>7477</v>
      </c>
      <c r="B3224">
        <v>1</v>
      </c>
      <c r="C3224" t="s">
        <v>9789</v>
      </c>
      <c r="D3224" t="s">
        <v>38</v>
      </c>
      <c r="E3224" t="s">
        <v>89</v>
      </c>
      <c r="F3224" t="s">
        <v>9790</v>
      </c>
      <c r="G3224" s="17" t="s">
        <v>6837</v>
      </c>
      <c r="H3224" t="s">
        <v>163</v>
      </c>
      <c r="I3224" t="s">
        <v>43</v>
      </c>
      <c r="J3224" t="s">
        <v>8</v>
      </c>
      <c r="K3224" t="s">
        <v>151</v>
      </c>
      <c r="L3224" t="s">
        <v>229</v>
      </c>
      <c r="M3224" t="s">
        <v>165</v>
      </c>
      <c r="N3224">
        <v>0</v>
      </c>
      <c r="O3224" t="s">
        <v>47</v>
      </c>
      <c r="P3224">
        <v>18</v>
      </c>
      <c r="Q3224" t="s">
        <v>62</v>
      </c>
      <c r="R3224" t="s">
        <v>95</v>
      </c>
      <c r="S3224" t="s">
        <v>64</v>
      </c>
      <c r="T3224" t="s">
        <v>51</v>
      </c>
      <c r="U3224" t="s">
        <v>65</v>
      </c>
      <c r="V3224">
        <v>0.8</v>
      </c>
      <c r="W3224" s="1">
        <v>1092</v>
      </c>
      <c r="X3224">
        <v>1</v>
      </c>
      <c r="Y3224">
        <v>0.9</v>
      </c>
      <c r="Z3224">
        <v>5</v>
      </c>
      <c r="AA3224">
        <v>0.18</v>
      </c>
      <c r="AB3224" s="2">
        <v>0</v>
      </c>
      <c r="AC3224" s="1">
        <v>0</v>
      </c>
      <c r="AD3224" s="7">
        <v>43552</v>
      </c>
      <c r="AE3224" s="7">
        <v>43552</v>
      </c>
      <c r="AF3224">
        <v>0</v>
      </c>
      <c r="AG3224" t="s">
        <v>53</v>
      </c>
      <c r="AH3224" s="2">
        <v>0</v>
      </c>
      <c r="AI3224" s="1">
        <v>0</v>
      </c>
      <c r="AJ3224" s="1">
        <v>0</v>
      </c>
      <c r="AK3224" s="60" t="str">
        <f>+IF(Tabla1[[#This Row],[REQUEST_TY]]="SR MANTENIMIENTO CORRECTIVO", "EMERGENCIA", "OTROS")</f>
        <v>EMERGENCIA</v>
      </c>
      <c r="AL3224" s="6" t="str">
        <f>+_xlfn.IFS(Tabla1[[#This Row],[Veces obj]]&lt;=1,"0-1",Tabla1[[#This Row],[Veces obj]]&lt;=2,"1-2",Tabla1[[#This Row],[Veces obj]]&lt;=3,"2-3",TRUE,"&gt;3")</f>
        <v>0-1</v>
      </c>
      <c r="AM3224" s="60" t="str">
        <f>+_xlfn.IFS(MONTH(Tabla1[[#This Row],[MES]])&lt;=3,"Q1",MONTH(Tabla1[[#This Row],[MES]])&lt;=6,"Q2",MONTH(Tabla1[[#This Row],[MES]])&lt;=9,"Q3",TRUE,"Q4")</f>
        <v>Q1</v>
      </c>
      <c r="AN3224" s="15" t="str">
        <f>+IFERROR(VLOOKUP(Tabla1[[#This Row],[CUENTA]],CTAS[],2,0),"OTROS")</f>
        <v>HONEYWELL</v>
      </c>
      <c r="AP3224" s="15" t="str">
        <f>+IFERROR(VLOOKUP(Tabla1[[#This Row],[EMPLEADO]],IS[],3,0),"OTROS")</f>
        <v>CHIHUAHUA</v>
      </c>
      <c r="AQ3224" s="15" t="str">
        <f>+IFERROR(VLOOKUP(Tabla1[[#This Row],[EMPLEADO]],IS[[NÓMINA]:[INGENIERO]],2,0),"OTROS")</f>
        <v>LUIS EDUARDO MUÑOZ</v>
      </c>
    </row>
    <row r="3225" spans="1:43" x14ac:dyDescent="0.25">
      <c r="A3225" t="s">
        <v>7477</v>
      </c>
      <c r="B3225">
        <v>1</v>
      </c>
      <c r="C3225" t="s">
        <v>9791</v>
      </c>
      <c r="D3225" t="s">
        <v>38</v>
      </c>
      <c r="E3225" t="s">
        <v>39</v>
      </c>
      <c r="F3225" t="s">
        <v>9792</v>
      </c>
      <c r="G3225" s="17" t="s">
        <v>3492</v>
      </c>
      <c r="H3225" t="s">
        <v>42</v>
      </c>
      <c r="I3225" t="s">
        <v>43</v>
      </c>
      <c r="J3225" t="s">
        <v>8</v>
      </c>
      <c r="K3225" t="s">
        <v>1848</v>
      </c>
      <c r="L3225" t="s">
        <v>3493</v>
      </c>
      <c r="M3225" t="s">
        <v>794</v>
      </c>
      <c r="N3225">
        <v>1</v>
      </c>
      <c r="O3225" t="s">
        <v>47</v>
      </c>
      <c r="P3225">
        <v>2672</v>
      </c>
      <c r="Q3225" t="s">
        <v>48</v>
      </c>
      <c r="R3225" t="s">
        <v>49</v>
      </c>
      <c r="S3225" t="s">
        <v>50</v>
      </c>
      <c r="T3225" t="s">
        <v>51</v>
      </c>
      <c r="U3225" t="s">
        <v>52</v>
      </c>
      <c r="V3225">
        <v>1.05</v>
      </c>
      <c r="W3225" s="1">
        <v>0</v>
      </c>
      <c r="X3225">
        <v>1</v>
      </c>
      <c r="Y3225">
        <v>1.83</v>
      </c>
      <c r="Z3225">
        <v>5</v>
      </c>
      <c r="AA3225">
        <v>0.36599999999999999</v>
      </c>
      <c r="AB3225" s="2">
        <v>0</v>
      </c>
      <c r="AC3225" s="1">
        <v>0</v>
      </c>
      <c r="AD3225" s="7">
        <v>43550</v>
      </c>
      <c r="AE3225" s="7">
        <v>43551</v>
      </c>
      <c r="AF3225">
        <v>1</v>
      </c>
      <c r="AG3225" t="s">
        <v>53</v>
      </c>
      <c r="AH3225" s="2">
        <v>0</v>
      </c>
      <c r="AI3225" s="1">
        <v>0</v>
      </c>
      <c r="AJ3225" s="1">
        <v>0</v>
      </c>
      <c r="AK3225" s="60" t="str">
        <f>+IF(Tabla1[[#This Row],[REQUEST_TY]]="SR MANTENIMIENTO CORRECTIVO", "EMERGENCIA", "OTROS")</f>
        <v>EMERGENCIA</v>
      </c>
      <c r="AL3225" s="6" t="str">
        <f>+_xlfn.IFS(Tabla1[[#This Row],[Veces obj]]&lt;=1,"0-1",Tabla1[[#This Row],[Veces obj]]&lt;=2,"1-2",Tabla1[[#This Row],[Veces obj]]&lt;=3,"2-3",TRUE,"&gt;3")</f>
        <v>0-1</v>
      </c>
      <c r="AM3225" s="60" t="str">
        <f>+_xlfn.IFS(MONTH(Tabla1[[#This Row],[MES]])&lt;=3,"Q1",MONTH(Tabla1[[#This Row],[MES]])&lt;=6,"Q2",MONTH(Tabla1[[#This Row],[MES]])&lt;=9,"Q3",TRUE,"Q4")</f>
        <v>Q1</v>
      </c>
      <c r="AN3225" s="15" t="str">
        <f>+IFERROR(VLOOKUP(Tabla1[[#This Row],[CUENTA]],CTAS[],2,0),"OTROS")</f>
        <v>OTROS</v>
      </c>
      <c r="AP3225" s="15" t="str">
        <f>+IFERROR(VLOOKUP(Tabla1[[#This Row],[EMPLEADO]],IS[],3,0),"OTROS")</f>
        <v>OTROS</v>
      </c>
      <c r="AQ3225" s="15" t="str">
        <f>+IFERROR(VLOOKUP(Tabla1[[#This Row],[EMPLEADO]],IS[[NÓMINA]:[INGENIERO]],2,0),"OTROS")</f>
        <v>OTROS</v>
      </c>
    </row>
    <row r="3226" spans="1:43" x14ac:dyDescent="0.25">
      <c r="A3226" t="s">
        <v>7477</v>
      </c>
      <c r="B3226">
        <v>1</v>
      </c>
      <c r="C3226" t="s">
        <v>9793</v>
      </c>
      <c r="D3226" t="s">
        <v>38</v>
      </c>
      <c r="E3226" t="s">
        <v>7887</v>
      </c>
      <c r="F3226" t="s">
        <v>9794</v>
      </c>
      <c r="G3226" s="17" t="s">
        <v>8086</v>
      </c>
      <c r="H3226" t="s">
        <v>740</v>
      </c>
      <c r="I3226" t="s">
        <v>43</v>
      </c>
      <c r="J3226" t="s">
        <v>8</v>
      </c>
      <c r="K3226" t="s">
        <v>102</v>
      </c>
      <c r="L3226" t="s">
        <v>2255</v>
      </c>
      <c r="M3226" t="s">
        <v>1482</v>
      </c>
      <c r="N3226">
        <v>0</v>
      </c>
      <c r="O3226" t="s">
        <v>47</v>
      </c>
      <c r="P3226">
        <v>13</v>
      </c>
      <c r="Q3226" t="s">
        <v>194</v>
      </c>
      <c r="R3226" t="s">
        <v>317</v>
      </c>
      <c r="S3226" t="s">
        <v>318</v>
      </c>
      <c r="T3226" t="s">
        <v>51</v>
      </c>
      <c r="U3226" t="s">
        <v>224</v>
      </c>
      <c r="V3226">
        <v>0.8</v>
      </c>
      <c r="W3226" s="1">
        <v>1258.4000000000003</v>
      </c>
      <c r="X3226">
        <v>1</v>
      </c>
      <c r="Y3226">
        <v>3.12</v>
      </c>
      <c r="Z3226">
        <v>4</v>
      </c>
      <c r="AA3226">
        <v>0.78</v>
      </c>
      <c r="AB3226" s="2">
        <v>0</v>
      </c>
      <c r="AC3226" s="1">
        <v>0</v>
      </c>
      <c r="AD3226" s="7">
        <v>43551</v>
      </c>
      <c r="AE3226" s="7">
        <v>43551</v>
      </c>
      <c r="AF3226">
        <v>0</v>
      </c>
      <c r="AG3226" t="s">
        <v>53</v>
      </c>
      <c r="AH3226" s="2">
        <v>0</v>
      </c>
      <c r="AI3226" s="1">
        <v>0</v>
      </c>
      <c r="AJ3226" s="1">
        <v>0</v>
      </c>
      <c r="AK3226" s="60" t="str">
        <f>+IF(Tabla1[[#This Row],[REQUEST_TY]]="SR MANTENIMIENTO CORRECTIVO", "EMERGENCIA", "OTROS")</f>
        <v>EMERGENCIA</v>
      </c>
      <c r="AL3226" s="6" t="str">
        <f>+_xlfn.IFS(Tabla1[[#This Row],[Veces obj]]&lt;=1,"0-1",Tabla1[[#This Row],[Veces obj]]&lt;=2,"1-2",Tabla1[[#This Row],[Veces obj]]&lt;=3,"2-3",TRUE,"&gt;3")</f>
        <v>0-1</v>
      </c>
      <c r="AM3226" s="60" t="str">
        <f>+_xlfn.IFS(MONTH(Tabla1[[#This Row],[MES]])&lt;=3,"Q1",MONTH(Tabla1[[#This Row],[MES]])&lt;=6,"Q2",MONTH(Tabla1[[#This Row],[MES]])&lt;=9,"Q3",TRUE,"Q4")</f>
        <v>Q1</v>
      </c>
      <c r="AN3226" s="15" t="str">
        <f>+IFERROR(VLOOKUP(Tabla1[[#This Row],[CUENTA]],CTAS[],2,0),"OTROS")</f>
        <v>OTROS</v>
      </c>
      <c r="AP3226" s="15" t="str">
        <f>+IFERROR(VLOOKUP(Tabla1[[#This Row],[EMPLEADO]],IS[],3,0),"OTROS")</f>
        <v>OTROS</v>
      </c>
      <c r="AQ3226" s="15" t="str">
        <f>+IFERROR(VLOOKUP(Tabla1[[#This Row],[EMPLEADO]],IS[[NÓMINA]:[INGENIERO]],2,0),"OTROS")</f>
        <v>OTROS</v>
      </c>
    </row>
    <row r="3227" spans="1:43" x14ac:dyDescent="0.25">
      <c r="A3227" t="s">
        <v>7477</v>
      </c>
      <c r="B3227">
        <v>1</v>
      </c>
      <c r="C3227" t="s">
        <v>9795</v>
      </c>
      <c r="D3227" t="s">
        <v>38</v>
      </c>
      <c r="E3227" t="s">
        <v>332</v>
      </c>
      <c r="F3227" t="s">
        <v>9796</v>
      </c>
      <c r="G3227" s="17" t="s">
        <v>2046</v>
      </c>
      <c r="H3227" t="s">
        <v>568</v>
      </c>
      <c r="I3227" t="s">
        <v>43</v>
      </c>
      <c r="J3227" t="s">
        <v>8</v>
      </c>
      <c r="K3227" t="s">
        <v>71</v>
      </c>
      <c r="L3227" t="s">
        <v>2047</v>
      </c>
      <c r="M3227" t="s">
        <v>932</v>
      </c>
      <c r="N3227">
        <v>0</v>
      </c>
      <c r="O3227" t="s">
        <v>47</v>
      </c>
      <c r="P3227">
        <v>83</v>
      </c>
      <c r="Q3227" t="s">
        <v>48</v>
      </c>
      <c r="R3227" t="s">
        <v>317</v>
      </c>
      <c r="S3227" t="s">
        <v>318</v>
      </c>
      <c r="T3227" t="s">
        <v>51</v>
      </c>
      <c r="U3227" t="s">
        <v>353</v>
      </c>
      <c r="V3227">
        <v>1.1499999999999999</v>
      </c>
      <c r="W3227" s="1">
        <v>1808.95</v>
      </c>
      <c r="X3227">
        <v>1</v>
      </c>
      <c r="Y3227">
        <v>1.47</v>
      </c>
      <c r="Z3227">
        <v>4</v>
      </c>
      <c r="AA3227">
        <v>0.36749999999999999</v>
      </c>
      <c r="AB3227" s="2">
        <v>0</v>
      </c>
      <c r="AC3227" s="1">
        <v>0</v>
      </c>
      <c r="AD3227" s="7">
        <v>43551</v>
      </c>
      <c r="AE3227" s="7">
        <v>43551</v>
      </c>
      <c r="AF3227">
        <v>0</v>
      </c>
      <c r="AG3227" t="s">
        <v>53</v>
      </c>
      <c r="AH3227" s="2">
        <v>0</v>
      </c>
      <c r="AI3227" s="1">
        <v>0</v>
      </c>
      <c r="AJ3227" s="1">
        <v>0</v>
      </c>
      <c r="AK3227" s="60" t="str">
        <f>+IF(Tabla1[[#This Row],[REQUEST_TY]]="SR MANTENIMIENTO CORRECTIVO", "EMERGENCIA", "OTROS")</f>
        <v>EMERGENCIA</v>
      </c>
      <c r="AL3227" s="6" t="str">
        <f>+_xlfn.IFS(Tabla1[[#This Row],[Veces obj]]&lt;=1,"0-1",Tabla1[[#This Row],[Veces obj]]&lt;=2,"1-2",Tabla1[[#This Row],[Veces obj]]&lt;=3,"2-3",TRUE,"&gt;3")</f>
        <v>0-1</v>
      </c>
      <c r="AM3227" s="60" t="str">
        <f>+_xlfn.IFS(MONTH(Tabla1[[#This Row],[MES]])&lt;=3,"Q1",MONTH(Tabla1[[#This Row],[MES]])&lt;=6,"Q2",MONTH(Tabla1[[#This Row],[MES]])&lt;=9,"Q3",TRUE,"Q4")</f>
        <v>Q1</v>
      </c>
      <c r="AN3227" s="15" t="str">
        <f>+IFERROR(VLOOKUP(Tabla1[[#This Row],[CUENTA]],CTAS[],2,0),"OTROS")</f>
        <v>OTROS</v>
      </c>
      <c r="AP3227" s="15" t="str">
        <f>+IFERROR(VLOOKUP(Tabla1[[#This Row],[EMPLEADO]],IS[],3,0),"OTROS")</f>
        <v>OTROS</v>
      </c>
      <c r="AQ3227" s="15" t="str">
        <f>+IFERROR(VLOOKUP(Tabla1[[#This Row],[EMPLEADO]],IS[[NÓMINA]:[INGENIERO]],2,0),"OTROS")</f>
        <v>OTROS</v>
      </c>
    </row>
    <row r="3228" spans="1:43" x14ac:dyDescent="0.25">
      <c r="A3228" t="s">
        <v>7477</v>
      </c>
      <c r="B3228">
        <v>1</v>
      </c>
      <c r="C3228" t="s">
        <v>9797</v>
      </c>
      <c r="D3228" t="s">
        <v>38</v>
      </c>
      <c r="E3228" t="s">
        <v>725</v>
      </c>
      <c r="F3228" t="s">
        <v>9798</v>
      </c>
      <c r="G3228" s="17" t="s">
        <v>6856</v>
      </c>
      <c r="H3228" t="s">
        <v>8581</v>
      </c>
      <c r="I3228" t="s">
        <v>43</v>
      </c>
      <c r="J3228" t="s">
        <v>8</v>
      </c>
      <c r="K3228" t="s">
        <v>102</v>
      </c>
      <c r="L3228" t="s">
        <v>6857</v>
      </c>
      <c r="M3228" t="s">
        <v>256</v>
      </c>
      <c r="N3228">
        <v>0</v>
      </c>
      <c r="O3228" t="s">
        <v>47</v>
      </c>
      <c r="P3228">
        <v>26</v>
      </c>
      <c r="Q3228" t="s">
        <v>62</v>
      </c>
      <c r="R3228" t="s">
        <v>223</v>
      </c>
      <c r="S3228" t="s">
        <v>139</v>
      </c>
      <c r="T3228" t="s">
        <v>51</v>
      </c>
      <c r="U3228" t="s">
        <v>262</v>
      </c>
      <c r="V3228">
        <v>1.05</v>
      </c>
      <c r="W3228" s="1">
        <v>1651.6500000000003</v>
      </c>
      <c r="X3228">
        <v>1</v>
      </c>
      <c r="Y3228">
        <v>6.8</v>
      </c>
      <c r="Z3228">
        <v>4</v>
      </c>
      <c r="AA3228">
        <v>1.7</v>
      </c>
      <c r="AB3228" s="2">
        <v>0.17499999999999999</v>
      </c>
      <c r="AC3228" s="1">
        <v>-275.27500000000003</v>
      </c>
      <c r="AD3228" s="7">
        <v>43551</v>
      </c>
      <c r="AE3228" s="7">
        <v>43551</v>
      </c>
      <c r="AF3228">
        <v>0</v>
      </c>
      <c r="AG3228" t="s">
        <v>53</v>
      </c>
      <c r="AH3228" s="2">
        <v>0</v>
      </c>
      <c r="AI3228" s="1">
        <v>0</v>
      </c>
      <c r="AJ3228" s="1">
        <v>0</v>
      </c>
      <c r="AK3228" s="60" t="str">
        <f>+IF(Tabla1[[#This Row],[REQUEST_TY]]="SR MANTENIMIENTO CORRECTIVO", "EMERGENCIA", "OTROS")</f>
        <v>EMERGENCIA</v>
      </c>
      <c r="AL3228" s="6" t="str">
        <f>+_xlfn.IFS(Tabla1[[#This Row],[Veces obj]]&lt;=1,"0-1",Tabla1[[#This Row],[Veces obj]]&lt;=2,"1-2",Tabla1[[#This Row],[Veces obj]]&lt;=3,"2-3",TRUE,"&gt;3")</f>
        <v>1-2</v>
      </c>
      <c r="AM3228" s="60" t="str">
        <f>+_xlfn.IFS(MONTH(Tabla1[[#This Row],[MES]])&lt;=3,"Q1",MONTH(Tabla1[[#This Row],[MES]])&lt;=6,"Q2",MONTH(Tabla1[[#This Row],[MES]])&lt;=9,"Q3",TRUE,"Q4")</f>
        <v>Q1</v>
      </c>
      <c r="AN3228" s="15" t="str">
        <f>+IFERROR(VLOOKUP(Tabla1[[#This Row],[CUENTA]],CTAS[],2,0),"OTROS")</f>
        <v>OTROS</v>
      </c>
      <c r="AP3228" s="15" t="str">
        <f>+IFERROR(VLOOKUP(Tabla1[[#This Row],[EMPLEADO]],IS[],3,0),"OTROS")</f>
        <v>OTROS</v>
      </c>
      <c r="AQ3228" s="15" t="str">
        <f>+IFERROR(VLOOKUP(Tabla1[[#This Row],[EMPLEADO]],IS[[NÓMINA]:[INGENIERO]],2,0),"OTROS")</f>
        <v>OTROS</v>
      </c>
    </row>
    <row r="3229" spans="1:43" x14ac:dyDescent="0.25">
      <c r="A3229" t="s">
        <v>7477</v>
      </c>
      <c r="B3229">
        <v>1</v>
      </c>
      <c r="C3229" t="s">
        <v>9799</v>
      </c>
      <c r="D3229" t="s">
        <v>38</v>
      </c>
      <c r="E3229" t="s">
        <v>1077</v>
      </c>
      <c r="F3229" t="s">
        <v>9800</v>
      </c>
      <c r="G3229" s="17" t="s">
        <v>9801</v>
      </c>
      <c r="H3229" t="s">
        <v>484</v>
      </c>
      <c r="I3229" t="s">
        <v>43</v>
      </c>
      <c r="J3229" t="s">
        <v>8</v>
      </c>
      <c r="K3229" t="s">
        <v>2300</v>
      </c>
      <c r="L3229" t="s">
        <v>4065</v>
      </c>
      <c r="M3229" t="s">
        <v>94</v>
      </c>
      <c r="N3229">
        <v>1</v>
      </c>
      <c r="O3229" t="s">
        <v>47</v>
      </c>
      <c r="P3229">
        <v>2672</v>
      </c>
      <c r="Q3229" t="s">
        <v>48</v>
      </c>
      <c r="R3229" t="s">
        <v>63</v>
      </c>
      <c r="S3229" t="s">
        <v>64</v>
      </c>
      <c r="T3229" t="s">
        <v>51</v>
      </c>
      <c r="U3229" t="s">
        <v>96</v>
      </c>
      <c r="V3229">
        <v>1.1000000000000001</v>
      </c>
      <c r="W3229" s="1">
        <v>0</v>
      </c>
      <c r="X3229">
        <v>1</v>
      </c>
      <c r="Y3229">
        <v>1.1499999999999999</v>
      </c>
      <c r="Z3229">
        <v>5</v>
      </c>
      <c r="AA3229">
        <v>0.22999999999999998</v>
      </c>
      <c r="AB3229" s="2">
        <v>0</v>
      </c>
      <c r="AC3229" s="1">
        <v>0</v>
      </c>
      <c r="AD3229" s="7">
        <v>43552</v>
      </c>
      <c r="AE3229" s="7">
        <v>43552</v>
      </c>
      <c r="AF3229">
        <v>0</v>
      </c>
      <c r="AG3229" t="s">
        <v>53</v>
      </c>
      <c r="AH3229" s="2">
        <v>0</v>
      </c>
      <c r="AI3229" s="1">
        <v>0</v>
      </c>
      <c r="AJ3229" s="1">
        <v>0</v>
      </c>
      <c r="AK3229" s="60" t="str">
        <f>+IF(Tabla1[[#This Row],[REQUEST_TY]]="SR MANTENIMIENTO CORRECTIVO", "EMERGENCIA", "OTROS")</f>
        <v>EMERGENCIA</v>
      </c>
      <c r="AL3229" s="6" t="str">
        <f>+_xlfn.IFS(Tabla1[[#This Row],[Veces obj]]&lt;=1,"0-1",Tabla1[[#This Row],[Veces obj]]&lt;=2,"1-2",Tabla1[[#This Row],[Veces obj]]&lt;=3,"2-3",TRUE,"&gt;3")</f>
        <v>0-1</v>
      </c>
      <c r="AM3229" s="60" t="str">
        <f>+_xlfn.IFS(MONTH(Tabla1[[#This Row],[MES]])&lt;=3,"Q1",MONTH(Tabla1[[#This Row],[MES]])&lt;=6,"Q2",MONTH(Tabla1[[#This Row],[MES]])&lt;=9,"Q3",TRUE,"Q4")</f>
        <v>Q1</v>
      </c>
      <c r="AN3229" s="15" t="str">
        <f>+IFERROR(VLOOKUP(Tabla1[[#This Row],[CUENTA]],CTAS[],2,0),"OTROS")</f>
        <v>OTROS</v>
      </c>
      <c r="AP3229" s="15" t="str">
        <f>+IFERROR(VLOOKUP(Tabla1[[#This Row],[EMPLEADO]],IS[],3,0),"OTROS")</f>
        <v>OTROS</v>
      </c>
      <c r="AQ3229" s="15" t="str">
        <f>+IFERROR(VLOOKUP(Tabla1[[#This Row],[EMPLEADO]],IS[[NÓMINA]:[INGENIERO]],2,0),"OTROS")</f>
        <v>OTROS</v>
      </c>
    </row>
    <row r="3230" spans="1:43" x14ac:dyDescent="0.25">
      <c r="A3230" t="s">
        <v>7477</v>
      </c>
      <c r="B3230">
        <v>1</v>
      </c>
      <c r="C3230" t="s">
        <v>9802</v>
      </c>
      <c r="D3230" t="s">
        <v>38</v>
      </c>
      <c r="E3230" t="s">
        <v>160</v>
      </c>
      <c r="F3230" t="s">
        <v>9803</v>
      </c>
      <c r="G3230" s="17" t="s">
        <v>8766</v>
      </c>
      <c r="H3230" t="s">
        <v>163</v>
      </c>
      <c r="I3230" t="s">
        <v>43</v>
      </c>
      <c r="J3230" t="s">
        <v>8</v>
      </c>
      <c r="K3230" t="s">
        <v>151</v>
      </c>
      <c r="L3230" t="s">
        <v>164</v>
      </c>
      <c r="M3230" t="s">
        <v>165</v>
      </c>
      <c r="N3230">
        <v>0</v>
      </c>
      <c r="O3230" t="s">
        <v>47</v>
      </c>
      <c r="P3230">
        <v>13</v>
      </c>
      <c r="Q3230" t="s">
        <v>194</v>
      </c>
      <c r="R3230" t="s">
        <v>49</v>
      </c>
      <c r="S3230" t="s">
        <v>50</v>
      </c>
      <c r="T3230" t="s">
        <v>51</v>
      </c>
      <c r="U3230" t="s">
        <v>444</v>
      </c>
      <c r="V3230">
        <v>0</v>
      </c>
      <c r="W3230" s="1">
        <v>0</v>
      </c>
      <c r="X3230">
        <v>1</v>
      </c>
      <c r="Y3230">
        <v>1.05</v>
      </c>
      <c r="Z3230">
        <v>5</v>
      </c>
      <c r="AA3230">
        <v>0.21000000000000002</v>
      </c>
      <c r="AB3230" s="2">
        <v>0</v>
      </c>
      <c r="AC3230" s="1">
        <v>0</v>
      </c>
      <c r="AD3230" s="7">
        <v>43552</v>
      </c>
      <c r="AE3230" s="7">
        <v>43552</v>
      </c>
      <c r="AF3230">
        <v>0</v>
      </c>
      <c r="AG3230" t="s">
        <v>53</v>
      </c>
      <c r="AH3230" s="2">
        <v>0</v>
      </c>
      <c r="AI3230" s="1">
        <v>0</v>
      </c>
      <c r="AJ3230" s="1">
        <v>0</v>
      </c>
      <c r="AK3230" s="60" t="str">
        <f>+IF(Tabla1[[#This Row],[REQUEST_TY]]="SR MANTENIMIENTO CORRECTIVO", "EMERGENCIA", "OTROS")</f>
        <v>EMERGENCIA</v>
      </c>
      <c r="AL3230" s="6" t="str">
        <f>+_xlfn.IFS(Tabla1[[#This Row],[Veces obj]]&lt;=1,"0-1",Tabla1[[#This Row],[Veces obj]]&lt;=2,"1-2",Tabla1[[#This Row],[Veces obj]]&lt;=3,"2-3",TRUE,"&gt;3")</f>
        <v>0-1</v>
      </c>
      <c r="AM3230" s="60" t="str">
        <f>+_xlfn.IFS(MONTH(Tabla1[[#This Row],[MES]])&lt;=3,"Q1",MONTH(Tabla1[[#This Row],[MES]])&lt;=6,"Q2",MONTH(Tabla1[[#This Row],[MES]])&lt;=9,"Q3",TRUE,"Q4")</f>
        <v>Q1</v>
      </c>
      <c r="AN3230" s="15" t="str">
        <f>+IFERROR(VLOOKUP(Tabla1[[#This Row],[CUENTA]],CTAS[],2,0),"OTROS")</f>
        <v>HONEYWELL</v>
      </c>
      <c r="AP3230" s="15" t="str">
        <f>+IFERROR(VLOOKUP(Tabla1[[#This Row],[EMPLEADO]],IS[],3,0),"OTROS")</f>
        <v>CHIHUAHUA</v>
      </c>
      <c r="AQ3230" s="15" t="str">
        <f>+IFERROR(VLOOKUP(Tabla1[[#This Row],[EMPLEADO]],IS[[NÓMINA]:[INGENIERO]],2,0),"OTROS")</f>
        <v>LUIS EDUARDO MUÑOZ</v>
      </c>
    </row>
    <row r="3231" spans="1:43" x14ac:dyDescent="0.25">
      <c r="A3231" t="s">
        <v>7477</v>
      </c>
      <c r="B3231">
        <v>1</v>
      </c>
      <c r="C3231" t="s">
        <v>9804</v>
      </c>
      <c r="D3231" t="s">
        <v>38</v>
      </c>
      <c r="E3231" t="s">
        <v>643</v>
      </c>
      <c r="F3231" t="s">
        <v>9805</v>
      </c>
      <c r="G3231" s="17" t="s">
        <v>9806</v>
      </c>
      <c r="H3231" t="s">
        <v>253</v>
      </c>
      <c r="I3231" t="s">
        <v>43</v>
      </c>
      <c r="J3231" t="s">
        <v>8</v>
      </c>
      <c r="K3231" t="s">
        <v>9807</v>
      </c>
      <c r="L3231" t="s">
        <v>9808</v>
      </c>
      <c r="M3231" t="s">
        <v>1436</v>
      </c>
      <c r="N3231">
        <v>0</v>
      </c>
      <c r="O3231" t="s">
        <v>47</v>
      </c>
      <c r="P3231">
        <v>2672</v>
      </c>
      <c r="Q3231" t="s">
        <v>48</v>
      </c>
      <c r="R3231" t="s">
        <v>49</v>
      </c>
      <c r="S3231" t="s">
        <v>50</v>
      </c>
      <c r="T3231" t="s">
        <v>51</v>
      </c>
      <c r="U3231" t="s">
        <v>52</v>
      </c>
      <c r="V3231">
        <v>1.05</v>
      </c>
      <c r="W3231" s="1">
        <v>750.75000000000011</v>
      </c>
      <c r="X3231">
        <v>1</v>
      </c>
      <c r="Y3231">
        <v>0.53</v>
      </c>
      <c r="Z3231">
        <v>5</v>
      </c>
      <c r="AA3231">
        <v>0.10600000000000001</v>
      </c>
      <c r="AB3231" s="2">
        <v>0</v>
      </c>
      <c r="AC3231" s="1">
        <v>0</v>
      </c>
      <c r="AD3231" s="7">
        <v>43551</v>
      </c>
      <c r="AE3231" s="7">
        <v>43551</v>
      </c>
      <c r="AF3231">
        <v>0</v>
      </c>
      <c r="AG3231" t="s">
        <v>53</v>
      </c>
      <c r="AH3231" s="2">
        <v>0</v>
      </c>
      <c r="AI3231" s="1">
        <v>0</v>
      </c>
      <c r="AJ3231" s="1">
        <v>0</v>
      </c>
      <c r="AK3231" s="60" t="str">
        <f>+IF(Tabla1[[#This Row],[REQUEST_TY]]="SR MANTENIMIENTO CORRECTIVO", "EMERGENCIA", "OTROS")</f>
        <v>EMERGENCIA</v>
      </c>
      <c r="AL3231" s="6" t="str">
        <f>+_xlfn.IFS(Tabla1[[#This Row],[Veces obj]]&lt;=1,"0-1",Tabla1[[#This Row],[Veces obj]]&lt;=2,"1-2",Tabla1[[#This Row],[Veces obj]]&lt;=3,"2-3",TRUE,"&gt;3")</f>
        <v>0-1</v>
      </c>
      <c r="AM3231" s="60" t="str">
        <f>+_xlfn.IFS(MONTH(Tabla1[[#This Row],[MES]])&lt;=3,"Q1",MONTH(Tabla1[[#This Row],[MES]])&lt;=6,"Q2",MONTH(Tabla1[[#This Row],[MES]])&lt;=9,"Q3",TRUE,"Q4")</f>
        <v>Q1</v>
      </c>
      <c r="AN3231" s="15" t="str">
        <f>+IFERROR(VLOOKUP(Tabla1[[#This Row],[CUENTA]],CTAS[],2,0),"OTROS")</f>
        <v>OTROS</v>
      </c>
      <c r="AP3231" s="15" t="str">
        <f>+IFERROR(VLOOKUP(Tabla1[[#This Row],[EMPLEADO]],IS[],3,0),"OTROS")</f>
        <v>OTROS</v>
      </c>
      <c r="AQ3231" s="15" t="str">
        <f>+IFERROR(VLOOKUP(Tabla1[[#This Row],[EMPLEADO]],IS[[NÓMINA]:[INGENIERO]],2,0),"OTROS")</f>
        <v>OTROS</v>
      </c>
    </row>
    <row r="3232" spans="1:43" x14ac:dyDescent="0.25">
      <c r="A3232" t="s">
        <v>7477</v>
      </c>
      <c r="B3232">
        <v>1</v>
      </c>
      <c r="C3232" t="s">
        <v>9809</v>
      </c>
      <c r="D3232" t="s">
        <v>38</v>
      </c>
      <c r="E3232" t="s">
        <v>133</v>
      </c>
      <c r="F3232" t="s">
        <v>9810</v>
      </c>
      <c r="G3232" s="17" t="s">
        <v>1944</v>
      </c>
      <c r="H3232" t="s">
        <v>136</v>
      </c>
      <c r="I3232" t="s">
        <v>43</v>
      </c>
      <c r="J3232" t="s">
        <v>8</v>
      </c>
      <c r="K3232" t="s">
        <v>59</v>
      </c>
      <c r="L3232" t="s">
        <v>1945</v>
      </c>
      <c r="M3232" t="s">
        <v>736</v>
      </c>
      <c r="N3232">
        <v>0</v>
      </c>
      <c r="O3232" t="s">
        <v>47</v>
      </c>
      <c r="P3232">
        <v>64</v>
      </c>
      <c r="Q3232" t="s">
        <v>48</v>
      </c>
      <c r="R3232" t="s">
        <v>138</v>
      </c>
      <c r="S3232" t="s">
        <v>139</v>
      </c>
      <c r="T3232" t="s">
        <v>51</v>
      </c>
      <c r="U3232" t="s">
        <v>353</v>
      </c>
      <c r="V3232">
        <v>1.1499999999999999</v>
      </c>
      <c r="W3232" s="1">
        <v>1808.95</v>
      </c>
      <c r="X3232">
        <v>1</v>
      </c>
      <c r="Y3232">
        <v>3.67</v>
      </c>
      <c r="Z3232">
        <v>4</v>
      </c>
      <c r="AA3232">
        <v>0.91749999999999998</v>
      </c>
      <c r="AB3232" s="2">
        <v>0</v>
      </c>
      <c r="AC3232" s="1">
        <v>0</v>
      </c>
      <c r="AD3232" s="7">
        <v>43553</v>
      </c>
      <c r="AE3232" s="7">
        <v>43553</v>
      </c>
      <c r="AF3232">
        <v>0</v>
      </c>
      <c r="AG3232" t="s">
        <v>53</v>
      </c>
      <c r="AH3232" s="2">
        <v>0</v>
      </c>
      <c r="AI3232" s="1">
        <v>0</v>
      </c>
      <c r="AJ3232" s="1">
        <v>0</v>
      </c>
      <c r="AK3232" s="60" t="str">
        <f>+IF(Tabla1[[#This Row],[REQUEST_TY]]="SR MANTENIMIENTO CORRECTIVO", "EMERGENCIA", "OTROS")</f>
        <v>EMERGENCIA</v>
      </c>
      <c r="AL3232" s="6" t="str">
        <f>+_xlfn.IFS(Tabla1[[#This Row],[Veces obj]]&lt;=1,"0-1",Tabla1[[#This Row],[Veces obj]]&lt;=2,"1-2",Tabla1[[#This Row],[Veces obj]]&lt;=3,"2-3",TRUE,"&gt;3")</f>
        <v>0-1</v>
      </c>
      <c r="AM3232" s="60" t="str">
        <f>+_xlfn.IFS(MONTH(Tabla1[[#This Row],[MES]])&lt;=3,"Q1",MONTH(Tabla1[[#This Row],[MES]])&lt;=6,"Q2",MONTH(Tabla1[[#This Row],[MES]])&lt;=9,"Q3",TRUE,"Q4")</f>
        <v>Q1</v>
      </c>
      <c r="AN3232" s="15" t="str">
        <f>+IFERROR(VLOOKUP(Tabla1[[#This Row],[CUENTA]],CTAS[],2,0),"OTROS")</f>
        <v>OTROS</v>
      </c>
      <c r="AP3232" s="15" t="str">
        <f>+IFERROR(VLOOKUP(Tabla1[[#This Row],[EMPLEADO]],IS[],3,0),"OTROS")</f>
        <v>OTROS</v>
      </c>
      <c r="AQ3232" s="15" t="str">
        <f>+IFERROR(VLOOKUP(Tabla1[[#This Row],[EMPLEADO]],IS[[NÓMINA]:[INGENIERO]],2,0),"OTROS")</f>
        <v>OTROS</v>
      </c>
    </row>
    <row r="3233" spans="1:43" x14ac:dyDescent="0.25">
      <c r="A3233" t="s">
        <v>7477</v>
      </c>
      <c r="B3233">
        <v>1</v>
      </c>
      <c r="C3233" t="s">
        <v>9811</v>
      </c>
      <c r="D3233" t="s">
        <v>38</v>
      </c>
      <c r="E3233" t="s">
        <v>133</v>
      </c>
      <c r="F3233" t="s">
        <v>9812</v>
      </c>
      <c r="G3233" s="17" t="s">
        <v>135</v>
      </c>
      <c r="H3233" t="s">
        <v>220</v>
      </c>
      <c r="I3233" t="s">
        <v>43</v>
      </c>
      <c r="J3233" t="s">
        <v>8</v>
      </c>
      <c r="K3233" t="s">
        <v>59</v>
      </c>
      <c r="L3233" t="s">
        <v>137</v>
      </c>
      <c r="M3233" t="s">
        <v>61</v>
      </c>
      <c r="N3233">
        <v>0</v>
      </c>
      <c r="O3233" t="s">
        <v>47</v>
      </c>
      <c r="P3233">
        <v>11</v>
      </c>
      <c r="Q3233" t="s">
        <v>194</v>
      </c>
      <c r="R3233" t="s">
        <v>138</v>
      </c>
      <c r="S3233" t="s">
        <v>139</v>
      </c>
      <c r="T3233" t="s">
        <v>51</v>
      </c>
      <c r="U3233" t="s">
        <v>224</v>
      </c>
      <c r="V3233">
        <v>0.8</v>
      </c>
      <c r="W3233" s="1">
        <v>1258.4000000000003</v>
      </c>
      <c r="X3233">
        <v>1</v>
      </c>
      <c r="Y3233">
        <v>3.57</v>
      </c>
      <c r="Z3233">
        <v>4</v>
      </c>
      <c r="AA3233">
        <v>0.89249999999999996</v>
      </c>
      <c r="AB3233" s="2">
        <v>0</v>
      </c>
      <c r="AC3233" s="1">
        <v>0</v>
      </c>
      <c r="AD3233" s="7">
        <v>43551</v>
      </c>
      <c r="AE3233" s="7">
        <v>43551</v>
      </c>
      <c r="AF3233">
        <v>0</v>
      </c>
      <c r="AG3233" t="s">
        <v>53</v>
      </c>
      <c r="AH3233" s="2">
        <v>0</v>
      </c>
      <c r="AI3233" s="1">
        <v>0</v>
      </c>
      <c r="AJ3233" s="1">
        <v>0</v>
      </c>
      <c r="AK3233" s="60" t="str">
        <f>+IF(Tabla1[[#This Row],[REQUEST_TY]]="SR MANTENIMIENTO CORRECTIVO", "EMERGENCIA", "OTROS")</f>
        <v>EMERGENCIA</v>
      </c>
      <c r="AL3233" s="6" t="str">
        <f>+_xlfn.IFS(Tabla1[[#This Row],[Veces obj]]&lt;=1,"0-1",Tabla1[[#This Row],[Veces obj]]&lt;=2,"1-2",Tabla1[[#This Row],[Veces obj]]&lt;=3,"2-3",TRUE,"&gt;3")</f>
        <v>0-1</v>
      </c>
      <c r="AM3233" s="60" t="str">
        <f>+_xlfn.IFS(MONTH(Tabla1[[#This Row],[MES]])&lt;=3,"Q1",MONTH(Tabla1[[#This Row],[MES]])&lt;=6,"Q2",MONTH(Tabla1[[#This Row],[MES]])&lt;=9,"Q3",TRUE,"Q4")</f>
        <v>Q1</v>
      </c>
      <c r="AN3233" s="15" t="str">
        <f>+IFERROR(VLOOKUP(Tabla1[[#This Row],[CUENTA]],CTAS[],2,0),"OTROS")</f>
        <v>OTROS</v>
      </c>
      <c r="AP3233" s="15" t="str">
        <f>+IFERROR(VLOOKUP(Tabla1[[#This Row],[EMPLEADO]],IS[],3,0),"OTROS")</f>
        <v>OTROS</v>
      </c>
      <c r="AQ3233" s="15" t="str">
        <f>+IFERROR(VLOOKUP(Tabla1[[#This Row],[EMPLEADO]],IS[[NÓMINA]:[INGENIERO]],2,0),"OTROS")</f>
        <v>OTROS</v>
      </c>
    </row>
    <row r="3234" spans="1:43" x14ac:dyDescent="0.25">
      <c r="A3234" t="s">
        <v>7477</v>
      </c>
      <c r="B3234">
        <v>1</v>
      </c>
      <c r="C3234" t="s">
        <v>9813</v>
      </c>
      <c r="D3234" t="s">
        <v>38</v>
      </c>
      <c r="E3234" t="s">
        <v>300</v>
      </c>
      <c r="F3234" t="s">
        <v>9814</v>
      </c>
      <c r="G3234" s="17" t="s">
        <v>9644</v>
      </c>
      <c r="H3234" t="s">
        <v>592</v>
      </c>
      <c r="I3234" t="s">
        <v>43</v>
      </c>
      <c r="J3234" t="s">
        <v>8</v>
      </c>
      <c r="K3234" t="s">
        <v>102</v>
      </c>
      <c r="L3234" t="s">
        <v>671</v>
      </c>
      <c r="M3234" t="s">
        <v>165</v>
      </c>
      <c r="N3234">
        <v>0</v>
      </c>
      <c r="O3234" t="s">
        <v>47</v>
      </c>
      <c r="P3234">
        <v>1</v>
      </c>
      <c r="Q3234" t="s">
        <v>388</v>
      </c>
      <c r="R3234" t="s">
        <v>223</v>
      </c>
      <c r="S3234" t="s">
        <v>139</v>
      </c>
      <c r="T3234" t="s">
        <v>51</v>
      </c>
      <c r="U3234" t="s">
        <v>872</v>
      </c>
      <c r="V3234">
        <v>0</v>
      </c>
      <c r="W3234" s="1">
        <v>0</v>
      </c>
      <c r="X3234">
        <v>1</v>
      </c>
      <c r="Y3234">
        <v>2.5</v>
      </c>
      <c r="Z3234">
        <v>4</v>
      </c>
      <c r="AA3234">
        <v>0.625</v>
      </c>
      <c r="AB3234" s="2">
        <v>0</v>
      </c>
      <c r="AC3234" s="1">
        <v>0</v>
      </c>
      <c r="AD3234" s="7">
        <v>43551</v>
      </c>
      <c r="AE3234" s="7">
        <v>43551</v>
      </c>
      <c r="AF3234">
        <v>0</v>
      </c>
      <c r="AG3234" t="s">
        <v>53</v>
      </c>
      <c r="AH3234" s="2">
        <v>0</v>
      </c>
      <c r="AI3234" s="1">
        <v>0</v>
      </c>
      <c r="AJ3234" s="1">
        <v>0</v>
      </c>
      <c r="AK3234" s="60" t="str">
        <f>+IF(Tabla1[[#This Row],[REQUEST_TY]]="SR MANTENIMIENTO CORRECTIVO", "EMERGENCIA", "OTROS")</f>
        <v>EMERGENCIA</v>
      </c>
      <c r="AL3234" s="6" t="str">
        <f>+_xlfn.IFS(Tabla1[[#This Row],[Veces obj]]&lt;=1,"0-1",Tabla1[[#This Row],[Veces obj]]&lt;=2,"1-2",Tabla1[[#This Row],[Veces obj]]&lt;=3,"2-3",TRUE,"&gt;3")</f>
        <v>0-1</v>
      </c>
      <c r="AM3234" s="60" t="str">
        <f>+_xlfn.IFS(MONTH(Tabla1[[#This Row],[MES]])&lt;=3,"Q1",MONTH(Tabla1[[#This Row],[MES]])&lt;=6,"Q2",MONTH(Tabla1[[#This Row],[MES]])&lt;=9,"Q3",TRUE,"Q4")</f>
        <v>Q1</v>
      </c>
      <c r="AN3234" s="15" t="str">
        <f>+IFERROR(VLOOKUP(Tabla1[[#This Row],[CUENTA]],CTAS[],2,0),"OTROS")</f>
        <v>OTROS</v>
      </c>
      <c r="AP3234" s="15" t="str">
        <f>+IFERROR(VLOOKUP(Tabla1[[#This Row],[EMPLEADO]],IS[],3,0),"OTROS")</f>
        <v>CHIHUAHUA</v>
      </c>
      <c r="AQ3234" s="15" t="str">
        <f>+IFERROR(VLOOKUP(Tabla1[[#This Row],[EMPLEADO]],IS[[NÓMINA]:[INGENIERO]],2,0),"OTROS")</f>
        <v>VICTOR MENDEZ</v>
      </c>
    </row>
    <row r="3235" spans="1:43" x14ac:dyDescent="0.25">
      <c r="A3235" t="s">
        <v>7477</v>
      </c>
      <c r="B3235">
        <v>1</v>
      </c>
      <c r="C3235" t="s">
        <v>9815</v>
      </c>
      <c r="D3235" t="s">
        <v>38</v>
      </c>
      <c r="E3235" t="s">
        <v>2723</v>
      </c>
      <c r="F3235" t="s">
        <v>9816</v>
      </c>
      <c r="G3235" s="17" t="s">
        <v>2724</v>
      </c>
      <c r="H3235" t="s">
        <v>266</v>
      </c>
      <c r="I3235" t="s">
        <v>43</v>
      </c>
      <c r="J3235" t="s">
        <v>8</v>
      </c>
      <c r="K3235" t="s">
        <v>2725</v>
      </c>
      <c r="L3235" t="s">
        <v>2726</v>
      </c>
      <c r="M3235" t="s">
        <v>94</v>
      </c>
      <c r="N3235">
        <v>0</v>
      </c>
      <c r="O3235" t="s">
        <v>47</v>
      </c>
      <c r="P3235">
        <v>12</v>
      </c>
      <c r="Q3235" t="s">
        <v>194</v>
      </c>
      <c r="R3235" t="s">
        <v>242</v>
      </c>
      <c r="S3235" t="s">
        <v>64</v>
      </c>
      <c r="T3235" t="s">
        <v>51</v>
      </c>
      <c r="U3235" t="s">
        <v>195</v>
      </c>
      <c r="V3235">
        <v>0.6</v>
      </c>
      <c r="W3235" s="1">
        <v>819</v>
      </c>
      <c r="X3235">
        <v>1</v>
      </c>
      <c r="Y3235">
        <v>0.75</v>
      </c>
      <c r="Z3235">
        <v>5</v>
      </c>
      <c r="AA3235">
        <v>0.15</v>
      </c>
      <c r="AB3235" s="2">
        <v>0</v>
      </c>
      <c r="AC3235" s="1">
        <v>0</v>
      </c>
      <c r="AD3235" s="7">
        <v>43551</v>
      </c>
      <c r="AE3235" s="7">
        <v>43551</v>
      </c>
      <c r="AF3235">
        <v>0</v>
      </c>
      <c r="AG3235" t="s">
        <v>53</v>
      </c>
      <c r="AH3235" s="2">
        <v>0</v>
      </c>
      <c r="AI3235" s="1">
        <v>0</v>
      </c>
      <c r="AJ3235" s="1">
        <v>0</v>
      </c>
      <c r="AK3235" s="60" t="str">
        <f>+IF(Tabla1[[#This Row],[REQUEST_TY]]="SR MANTENIMIENTO CORRECTIVO", "EMERGENCIA", "OTROS")</f>
        <v>EMERGENCIA</v>
      </c>
      <c r="AL3235" s="6" t="str">
        <f>+_xlfn.IFS(Tabla1[[#This Row],[Veces obj]]&lt;=1,"0-1",Tabla1[[#This Row],[Veces obj]]&lt;=2,"1-2",Tabla1[[#This Row],[Veces obj]]&lt;=3,"2-3",TRUE,"&gt;3")</f>
        <v>0-1</v>
      </c>
      <c r="AM3235" s="60" t="str">
        <f>+_xlfn.IFS(MONTH(Tabla1[[#This Row],[MES]])&lt;=3,"Q1",MONTH(Tabla1[[#This Row],[MES]])&lt;=6,"Q2",MONTH(Tabla1[[#This Row],[MES]])&lt;=9,"Q3",TRUE,"Q4")</f>
        <v>Q1</v>
      </c>
      <c r="AN3235" s="15" t="str">
        <f>+IFERROR(VLOOKUP(Tabla1[[#This Row],[CUENTA]],CTAS[],2,0),"OTROS")</f>
        <v>OTROS</v>
      </c>
      <c r="AP3235" s="15" t="str">
        <f>+IFERROR(VLOOKUP(Tabla1[[#This Row],[EMPLEADO]],IS[],3,0),"OTROS")</f>
        <v>JUAREZ</v>
      </c>
      <c r="AQ3235" s="15" t="str">
        <f>+IFERROR(VLOOKUP(Tabla1[[#This Row],[EMPLEADO]],IS[[NÓMINA]:[INGENIERO]],2,0),"OTROS")</f>
        <v>CESAR MAR</v>
      </c>
    </row>
    <row r="3236" spans="1:43" x14ac:dyDescent="0.25">
      <c r="A3236" t="s">
        <v>7477</v>
      </c>
      <c r="B3236">
        <v>1</v>
      </c>
      <c r="C3236" t="s">
        <v>9817</v>
      </c>
      <c r="D3236" t="s">
        <v>38</v>
      </c>
      <c r="E3236" t="s">
        <v>98</v>
      </c>
      <c r="F3236" t="s">
        <v>9818</v>
      </c>
      <c r="G3236" s="17" t="s">
        <v>1586</v>
      </c>
      <c r="H3236" t="s">
        <v>915</v>
      </c>
      <c r="I3236" t="s">
        <v>43</v>
      </c>
      <c r="J3236" t="s">
        <v>8</v>
      </c>
      <c r="K3236" t="s">
        <v>102</v>
      </c>
      <c r="L3236" t="s">
        <v>718</v>
      </c>
      <c r="M3236" t="s">
        <v>46</v>
      </c>
      <c r="N3236">
        <v>0</v>
      </c>
      <c r="O3236" t="s">
        <v>47</v>
      </c>
      <c r="P3236">
        <v>2</v>
      </c>
      <c r="Q3236" t="s">
        <v>388</v>
      </c>
      <c r="R3236" t="s">
        <v>63</v>
      </c>
      <c r="S3236" t="s">
        <v>64</v>
      </c>
      <c r="T3236" t="s">
        <v>51</v>
      </c>
      <c r="U3236" t="s">
        <v>389</v>
      </c>
      <c r="V3236">
        <v>0</v>
      </c>
      <c r="W3236" s="1">
        <v>0</v>
      </c>
      <c r="X3236">
        <v>1</v>
      </c>
      <c r="Y3236">
        <v>1.17</v>
      </c>
      <c r="Z3236">
        <v>5</v>
      </c>
      <c r="AA3236">
        <v>0.23399999999999999</v>
      </c>
      <c r="AB3236" s="2">
        <v>0</v>
      </c>
      <c r="AC3236" s="1">
        <v>0</v>
      </c>
      <c r="AD3236" s="7">
        <v>43551</v>
      </c>
      <c r="AE3236" s="7">
        <v>43551</v>
      </c>
      <c r="AF3236">
        <v>0</v>
      </c>
      <c r="AG3236" t="s">
        <v>53</v>
      </c>
      <c r="AH3236" s="2">
        <v>0</v>
      </c>
      <c r="AI3236" s="1">
        <v>0</v>
      </c>
      <c r="AJ3236" s="1">
        <v>0</v>
      </c>
      <c r="AK3236" s="60" t="str">
        <f>+IF(Tabla1[[#This Row],[REQUEST_TY]]="SR MANTENIMIENTO CORRECTIVO", "EMERGENCIA", "OTROS")</f>
        <v>EMERGENCIA</v>
      </c>
      <c r="AL3236" s="6" t="str">
        <f>+_xlfn.IFS(Tabla1[[#This Row],[Veces obj]]&lt;=1,"0-1",Tabla1[[#This Row],[Veces obj]]&lt;=2,"1-2",Tabla1[[#This Row],[Veces obj]]&lt;=3,"2-3",TRUE,"&gt;3")</f>
        <v>0-1</v>
      </c>
      <c r="AM3236" s="60" t="str">
        <f>+_xlfn.IFS(MONTH(Tabla1[[#This Row],[MES]])&lt;=3,"Q1",MONTH(Tabla1[[#This Row],[MES]])&lt;=6,"Q2",MONTH(Tabla1[[#This Row],[MES]])&lt;=9,"Q3",TRUE,"Q4")</f>
        <v>Q1</v>
      </c>
      <c r="AN3236" s="15" t="str">
        <f>+IFERROR(VLOOKUP(Tabla1[[#This Row],[CUENTA]],CTAS[],2,0),"OTROS")</f>
        <v>OTROS</v>
      </c>
      <c r="AP3236" s="15" t="str">
        <f>+IFERROR(VLOOKUP(Tabla1[[#This Row],[EMPLEADO]],IS[],3,0),"OTROS")</f>
        <v>OTROS</v>
      </c>
      <c r="AQ3236" s="15" t="str">
        <f>+IFERROR(VLOOKUP(Tabla1[[#This Row],[EMPLEADO]],IS[[NÓMINA]:[INGENIERO]],2,0),"OTROS")</f>
        <v>OTROS</v>
      </c>
    </row>
    <row r="3237" spans="1:43" x14ac:dyDescent="0.25">
      <c r="A3237" t="s">
        <v>7477</v>
      </c>
      <c r="B3237">
        <v>1</v>
      </c>
      <c r="C3237" t="s">
        <v>9819</v>
      </c>
      <c r="D3237" t="s">
        <v>38</v>
      </c>
      <c r="E3237" t="s">
        <v>401</v>
      </c>
      <c r="F3237" t="s">
        <v>9820</v>
      </c>
      <c r="G3237" s="17" t="s">
        <v>1244</v>
      </c>
      <c r="H3237" t="s">
        <v>297</v>
      </c>
      <c r="I3237" t="s">
        <v>43</v>
      </c>
      <c r="J3237" t="s">
        <v>8</v>
      </c>
      <c r="K3237" t="s">
        <v>169</v>
      </c>
      <c r="L3237" t="s">
        <v>1245</v>
      </c>
      <c r="M3237" t="s">
        <v>73</v>
      </c>
      <c r="N3237">
        <v>0</v>
      </c>
      <c r="O3237" t="s">
        <v>47</v>
      </c>
      <c r="P3237">
        <v>65</v>
      </c>
      <c r="Q3237" t="s">
        <v>48</v>
      </c>
      <c r="R3237" t="s">
        <v>153</v>
      </c>
      <c r="S3237" t="s">
        <v>50</v>
      </c>
      <c r="T3237" t="s">
        <v>51</v>
      </c>
      <c r="U3237" t="s">
        <v>52</v>
      </c>
      <c r="V3237">
        <v>1.05</v>
      </c>
      <c r="W3237" s="1">
        <v>750.75000000000011</v>
      </c>
      <c r="X3237">
        <v>1</v>
      </c>
      <c r="Y3237">
        <v>0.78</v>
      </c>
      <c r="Z3237">
        <v>5</v>
      </c>
      <c r="AA3237">
        <v>0.156</v>
      </c>
      <c r="AB3237" s="2">
        <v>0</v>
      </c>
      <c r="AC3237" s="1">
        <v>0</v>
      </c>
      <c r="AD3237" s="7">
        <v>43551</v>
      </c>
      <c r="AE3237" s="7">
        <v>43551</v>
      </c>
      <c r="AF3237">
        <v>0</v>
      </c>
      <c r="AG3237" t="s">
        <v>53</v>
      </c>
      <c r="AH3237" s="2">
        <v>0</v>
      </c>
      <c r="AI3237" s="1">
        <v>0</v>
      </c>
      <c r="AJ3237" s="1">
        <v>0</v>
      </c>
      <c r="AK3237" s="60" t="str">
        <f>+IF(Tabla1[[#This Row],[REQUEST_TY]]="SR MANTENIMIENTO CORRECTIVO", "EMERGENCIA", "OTROS")</f>
        <v>EMERGENCIA</v>
      </c>
      <c r="AL3237" s="6" t="str">
        <f>+_xlfn.IFS(Tabla1[[#This Row],[Veces obj]]&lt;=1,"0-1",Tabla1[[#This Row],[Veces obj]]&lt;=2,"1-2",Tabla1[[#This Row],[Veces obj]]&lt;=3,"2-3",TRUE,"&gt;3")</f>
        <v>0-1</v>
      </c>
      <c r="AM3237" s="60" t="str">
        <f>+_xlfn.IFS(MONTH(Tabla1[[#This Row],[MES]])&lt;=3,"Q1",MONTH(Tabla1[[#This Row],[MES]])&lt;=6,"Q2",MONTH(Tabla1[[#This Row],[MES]])&lt;=9,"Q3",TRUE,"Q4")</f>
        <v>Q1</v>
      </c>
      <c r="AN3237" s="15" t="str">
        <f>+IFERROR(VLOOKUP(Tabla1[[#This Row],[CUENTA]],CTAS[],2,0),"OTROS")</f>
        <v>OTROS</v>
      </c>
      <c r="AP3237" s="15" t="str">
        <f>+IFERROR(VLOOKUP(Tabla1[[#This Row],[EMPLEADO]],IS[],3,0),"OTROS")</f>
        <v>JUAREZ</v>
      </c>
      <c r="AQ3237" s="15" t="str">
        <f>+IFERROR(VLOOKUP(Tabla1[[#This Row],[EMPLEADO]],IS[[NÓMINA]:[INGENIERO]],2,0),"OTROS")</f>
        <v>ALFREDO TORRES</v>
      </c>
    </row>
    <row r="3238" spans="1:43" x14ac:dyDescent="0.25">
      <c r="A3238" t="s">
        <v>7477</v>
      </c>
      <c r="B3238">
        <v>1</v>
      </c>
      <c r="C3238" t="s">
        <v>9821</v>
      </c>
      <c r="D3238" t="s">
        <v>38</v>
      </c>
      <c r="E3238" t="s">
        <v>599</v>
      </c>
      <c r="F3238" t="s">
        <v>9822</v>
      </c>
      <c r="G3238" s="17" t="s">
        <v>9823</v>
      </c>
      <c r="H3238" t="s">
        <v>8227</v>
      </c>
      <c r="I3238" t="s">
        <v>43</v>
      </c>
      <c r="J3238" t="s">
        <v>8</v>
      </c>
      <c r="K3238" t="s">
        <v>528</v>
      </c>
      <c r="L3238" t="s">
        <v>8541</v>
      </c>
      <c r="M3238" t="s">
        <v>8542</v>
      </c>
      <c r="N3238">
        <v>1</v>
      </c>
      <c r="O3238" t="s">
        <v>47</v>
      </c>
      <c r="P3238">
        <v>180</v>
      </c>
      <c r="Q3238" t="s">
        <v>48</v>
      </c>
      <c r="R3238" t="s">
        <v>242</v>
      </c>
      <c r="S3238" t="s">
        <v>64</v>
      </c>
      <c r="T3238" t="s">
        <v>208</v>
      </c>
      <c r="U3238" t="s">
        <v>96</v>
      </c>
      <c r="V3238">
        <v>1.1000000000000001</v>
      </c>
      <c r="W3238" s="1">
        <v>0</v>
      </c>
      <c r="X3238">
        <v>1</v>
      </c>
      <c r="Y3238">
        <v>0.67</v>
      </c>
      <c r="Z3238">
        <v>9</v>
      </c>
      <c r="AA3238">
        <v>7.4444444444444452E-2</v>
      </c>
      <c r="AB3238" s="2">
        <v>0</v>
      </c>
      <c r="AC3238" s="1">
        <v>0</v>
      </c>
      <c r="AD3238" s="7">
        <v>43551</v>
      </c>
      <c r="AE3238" s="7">
        <v>43552</v>
      </c>
      <c r="AF3238">
        <v>1</v>
      </c>
      <c r="AG3238" t="s">
        <v>53</v>
      </c>
      <c r="AH3238" s="2">
        <v>0</v>
      </c>
      <c r="AI3238" s="1">
        <v>0</v>
      </c>
      <c r="AJ3238" s="1">
        <v>0</v>
      </c>
      <c r="AK3238" s="60" t="str">
        <f>+IF(Tabla1[[#This Row],[REQUEST_TY]]="SR MANTENIMIENTO CORRECTIVO", "EMERGENCIA", "OTROS")</f>
        <v>EMERGENCIA</v>
      </c>
      <c r="AL3238" s="6" t="str">
        <f>+_xlfn.IFS(Tabla1[[#This Row],[Veces obj]]&lt;=1,"0-1",Tabla1[[#This Row],[Veces obj]]&lt;=2,"1-2",Tabla1[[#This Row],[Veces obj]]&lt;=3,"2-3",TRUE,"&gt;3")</f>
        <v>0-1</v>
      </c>
      <c r="AM3238" s="60" t="str">
        <f>+_xlfn.IFS(MONTH(Tabla1[[#This Row],[MES]])&lt;=3,"Q1",MONTH(Tabla1[[#This Row],[MES]])&lt;=6,"Q2",MONTH(Tabla1[[#This Row],[MES]])&lt;=9,"Q3",TRUE,"Q4")</f>
        <v>Q1</v>
      </c>
      <c r="AN3238" s="15" t="str">
        <f>+IFERROR(VLOOKUP(Tabla1[[#This Row],[CUENTA]],CTAS[],2,0),"OTROS")</f>
        <v>OTROS</v>
      </c>
      <c r="AP3238" s="15" t="str">
        <f>+IFERROR(VLOOKUP(Tabla1[[#This Row],[EMPLEADO]],IS[],3,0),"OTROS")</f>
        <v>OTROS</v>
      </c>
      <c r="AQ3238" s="15" t="str">
        <f>+IFERROR(VLOOKUP(Tabla1[[#This Row],[EMPLEADO]],IS[[NÓMINA]:[INGENIERO]],2,0),"OTROS")</f>
        <v>OTROS</v>
      </c>
    </row>
    <row r="3239" spans="1:43" x14ac:dyDescent="0.25">
      <c r="A3239" t="s">
        <v>7477</v>
      </c>
      <c r="B3239">
        <v>1</v>
      </c>
      <c r="C3239" t="s">
        <v>9824</v>
      </c>
      <c r="D3239" t="s">
        <v>38</v>
      </c>
      <c r="E3239" t="s">
        <v>856</v>
      </c>
      <c r="F3239" t="s">
        <v>9825</v>
      </c>
      <c r="G3239" s="17" t="s">
        <v>8253</v>
      </c>
      <c r="H3239" t="s">
        <v>297</v>
      </c>
      <c r="I3239" t="s">
        <v>43</v>
      </c>
      <c r="J3239" t="s">
        <v>8</v>
      </c>
      <c r="K3239" t="s">
        <v>234</v>
      </c>
      <c r="L3239" t="s">
        <v>732</v>
      </c>
      <c r="M3239" t="s">
        <v>94</v>
      </c>
      <c r="N3239">
        <v>0</v>
      </c>
      <c r="O3239" t="s">
        <v>47</v>
      </c>
      <c r="P3239">
        <v>16</v>
      </c>
      <c r="Q3239" t="s">
        <v>62</v>
      </c>
      <c r="R3239" t="s">
        <v>235</v>
      </c>
      <c r="S3239" t="s">
        <v>50</v>
      </c>
      <c r="T3239" t="s">
        <v>51</v>
      </c>
      <c r="U3239" t="s">
        <v>154</v>
      </c>
      <c r="V3239">
        <v>0.6</v>
      </c>
      <c r="W3239" s="1">
        <v>429.00000000000006</v>
      </c>
      <c r="X3239">
        <v>1</v>
      </c>
      <c r="Y3239">
        <v>2.82</v>
      </c>
      <c r="Z3239">
        <v>5</v>
      </c>
      <c r="AA3239">
        <v>0.56399999999999995</v>
      </c>
      <c r="AB3239" s="2">
        <v>0</v>
      </c>
      <c r="AC3239" s="1">
        <v>0</v>
      </c>
      <c r="AD3239" s="7">
        <v>43551</v>
      </c>
      <c r="AE3239" s="7">
        <v>43551</v>
      </c>
      <c r="AF3239">
        <v>0</v>
      </c>
      <c r="AG3239" t="s">
        <v>53</v>
      </c>
      <c r="AH3239" s="2">
        <v>0</v>
      </c>
      <c r="AI3239" s="1">
        <v>0</v>
      </c>
      <c r="AJ3239" s="1">
        <v>0</v>
      </c>
      <c r="AK3239" s="60" t="str">
        <f>+IF(Tabla1[[#This Row],[REQUEST_TY]]="SR MANTENIMIENTO CORRECTIVO", "EMERGENCIA", "OTROS")</f>
        <v>EMERGENCIA</v>
      </c>
      <c r="AL3239" s="6" t="str">
        <f>+_xlfn.IFS(Tabla1[[#This Row],[Veces obj]]&lt;=1,"0-1",Tabla1[[#This Row],[Veces obj]]&lt;=2,"1-2",Tabla1[[#This Row],[Veces obj]]&lt;=3,"2-3",TRUE,"&gt;3")</f>
        <v>0-1</v>
      </c>
      <c r="AM3239" s="60" t="str">
        <f>+_xlfn.IFS(MONTH(Tabla1[[#This Row],[MES]])&lt;=3,"Q1",MONTH(Tabla1[[#This Row],[MES]])&lt;=6,"Q2",MONTH(Tabla1[[#This Row],[MES]])&lt;=9,"Q3",TRUE,"Q4")</f>
        <v>Q1</v>
      </c>
      <c r="AN3239" s="15" t="str">
        <f>+IFERROR(VLOOKUP(Tabla1[[#This Row],[CUENTA]],CTAS[],2,0),"OTROS")</f>
        <v>OTROS</v>
      </c>
      <c r="AP3239" s="15" t="str">
        <f>+IFERROR(VLOOKUP(Tabla1[[#This Row],[EMPLEADO]],IS[],3,0),"OTROS")</f>
        <v>JUAREZ</v>
      </c>
      <c r="AQ3239" s="15" t="str">
        <f>+IFERROR(VLOOKUP(Tabla1[[#This Row],[EMPLEADO]],IS[[NÓMINA]:[INGENIERO]],2,0),"OTROS")</f>
        <v>ALFREDO TORRES</v>
      </c>
    </row>
    <row r="3240" spans="1:43" x14ac:dyDescent="0.25">
      <c r="A3240" t="s">
        <v>7477</v>
      </c>
      <c r="B3240">
        <v>1</v>
      </c>
      <c r="C3240" t="s">
        <v>9826</v>
      </c>
      <c r="D3240" t="s">
        <v>38</v>
      </c>
      <c r="E3240" t="s">
        <v>430</v>
      </c>
      <c r="F3240" t="s">
        <v>9827</v>
      </c>
      <c r="G3240" s="17" t="s">
        <v>1825</v>
      </c>
      <c r="H3240" t="s">
        <v>691</v>
      </c>
      <c r="I3240" t="s">
        <v>43</v>
      </c>
      <c r="J3240" t="s">
        <v>8</v>
      </c>
      <c r="K3240" t="s">
        <v>59</v>
      </c>
      <c r="L3240" t="s">
        <v>1826</v>
      </c>
      <c r="M3240" t="s">
        <v>215</v>
      </c>
      <c r="N3240">
        <v>0</v>
      </c>
      <c r="O3240" t="s">
        <v>47</v>
      </c>
      <c r="P3240">
        <v>76</v>
      </c>
      <c r="Q3240" t="s">
        <v>48</v>
      </c>
      <c r="R3240" t="s">
        <v>63</v>
      </c>
      <c r="S3240" t="s">
        <v>64</v>
      </c>
      <c r="T3240" t="s">
        <v>51</v>
      </c>
      <c r="U3240" t="s">
        <v>96</v>
      </c>
      <c r="V3240">
        <v>1.1000000000000001</v>
      </c>
      <c r="W3240" s="1">
        <v>1501.5000000000002</v>
      </c>
      <c r="X3240">
        <v>1</v>
      </c>
      <c r="Y3240">
        <v>2.75</v>
      </c>
      <c r="Z3240">
        <v>5</v>
      </c>
      <c r="AA3240">
        <v>0.55000000000000004</v>
      </c>
      <c r="AB3240" s="2">
        <v>0</v>
      </c>
      <c r="AC3240" s="1">
        <v>0</v>
      </c>
      <c r="AD3240" s="7">
        <v>43551</v>
      </c>
      <c r="AE3240" s="7">
        <v>43552</v>
      </c>
      <c r="AF3240">
        <v>1</v>
      </c>
      <c r="AG3240" t="s">
        <v>53</v>
      </c>
      <c r="AH3240" s="2">
        <v>0</v>
      </c>
      <c r="AI3240" s="1">
        <v>0</v>
      </c>
      <c r="AJ3240" s="1">
        <v>0</v>
      </c>
      <c r="AK3240" s="60" t="str">
        <f>+IF(Tabla1[[#This Row],[REQUEST_TY]]="SR MANTENIMIENTO CORRECTIVO", "EMERGENCIA", "OTROS")</f>
        <v>EMERGENCIA</v>
      </c>
      <c r="AL3240" s="6" t="str">
        <f>+_xlfn.IFS(Tabla1[[#This Row],[Veces obj]]&lt;=1,"0-1",Tabla1[[#This Row],[Veces obj]]&lt;=2,"1-2",Tabla1[[#This Row],[Veces obj]]&lt;=3,"2-3",TRUE,"&gt;3")</f>
        <v>0-1</v>
      </c>
      <c r="AM3240" s="60" t="str">
        <f>+_xlfn.IFS(MONTH(Tabla1[[#This Row],[MES]])&lt;=3,"Q1",MONTH(Tabla1[[#This Row],[MES]])&lt;=6,"Q2",MONTH(Tabla1[[#This Row],[MES]])&lt;=9,"Q3",TRUE,"Q4")</f>
        <v>Q1</v>
      </c>
      <c r="AN3240" s="15" t="str">
        <f>+IFERROR(VLOOKUP(Tabla1[[#This Row],[CUENTA]],CTAS[],2,0),"OTROS")</f>
        <v>OTROS</v>
      </c>
      <c r="AP3240" s="15" t="str">
        <f>+IFERROR(VLOOKUP(Tabla1[[#This Row],[EMPLEADO]],IS[],3,0),"OTROS")</f>
        <v>OTROS</v>
      </c>
      <c r="AQ3240" s="15" t="str">
        <f>+IFERROR(VLOOKUP(Tabla1[[#This Row],[EMPLEADO]],IS[[NÓMINA]:[INGENIERO]],2,0),"OTROS")</f>
        <v>OTROS</v>
      </c>
    </row>
    <row r="3241" spans="1:43" x14ac:dyDescent="0.25">
      <c r="A3241" t="s">
        <v>7477</v>
      </c>
      <c r="B3241">
        <v>1</v>
      </c>
      <c r="C3241" t="s">
        <v>9828</v>
      </c>
      <c r="D3241" t="s">
        <v>38</v>
      </c>
      <c r="E3241" t="s">
        <v>133</v>
      </c>
      <c r="F3241" t="s">
        <v>9829</v>
      </c>
      <c r="G3241" s="17" t="s">
        <v>4261</v>
      </c>
      <c r="H3241" t="s">
        <v>868</v>
      </c>
      <c r="I3241" t="s">
        <v>43</v>
      </c>
      <c r="J3241" t="s">
        <v>8</v>
      </c>
      <c r="K3241" t="s">
        <v>59</v>
      </c>
      <c r="L3241" t="s">
        <v>2577</v>
      </c>
      <c r="M3241" t="s">
        <v>2578</v>
      </c>
      <c r="N3241">
        <v>1</v>
      </c>
      <c r="O3241" t="s">
        <v>47</v>
      </c>
      <c r="P3241">
        <v>54</v>
      </c>
      <c r="Q3241" t="s">
        <v>82</v>
      </c>
      <c r="R3241" t="s">
        <v>138</v>
      </c>
      <c r="S3241" t="s">
        <v>139</v>
      </c>
      <c r="T3241" t="s">
        <v>51</v>
      </c>
      <c r="U3241" t="s">
        <v>140</v>
      </c>
      <c r="V3241">
        <v>1.1000000000000001</v>
      </c>
      <c r="W3241" s="1">
        <v>0</v>
      </c>
      <c r="X3241">
        <v>1</v>
      </c>
      <c r="Y3241">
        <v>1.99</v>
      </c>
      <c r="Z3241">
        <v>4</v>
      </c>
      <c r="AA3241">
        <v>0.4975</v>
      </c>
      <c r="AB3241" s="2">
        <v>0</v>
      </c>
      <c r="AC3241" s="1">
        <v>0</v>
      </c>
      <c r="AD3241" s="7">
        <v>43552</v>
      </c>
      <c r="AE3241" s="7">
        <v>43552</v>
      </c>
      <c r="AF3241">
        <v>0</v>
      </c>
      <c r="AG3241" t="s">
        <v>53</v>
      </c>
      <c r="AH3241" s="2">
        <v>0</v>
      </c>
      <c r="AI3241" s="1">
        <v>0</v>
      </c>
      <c r="AJ3241" s="1">
        <v>0</v>
      </c>
      <c r="AK3241" s="60" t="str">
        <f>+IF(Tabla1[[#This Row],[REQUEST_TY]]="SR MANTENIMIENTO CORRECTIVO", "EMERGENCIA", "OTROS")</f>
        <v>EMERGENCIA</v>
      </c>
      <c r="AL3241" s="6" t="str">
        <f>+_xlfn.IFS(Tabla1[[#This Row],[Veces obj]]&lt;=1,"0-1",Tabla1[[#This Row],[Veces obj]]&lt;=2,"1-2",Tabla1[[#This Row],[Veces obj]]&lt;=3,"2-3",TRUE,"&gt;3")</f>
        <v>0-1</v>
      </c>
      <c r="AM3241" s="60" t="str">
        <f>+_xlfn.IFS(MONTH(Tabla1[[#This Row],[MES]])&lt;=3,"Q1",MONTH(Tabla1[[#This Row],[MES]])&lt;=6,"Q2",MONTH(Tabla1[[#This Row],[MES]])&lt;=9,"Q3",TRUE,"Q4")</f>
        <v>Q1</v>
      </c>
      <c r="AN3241" s="15" t="str">
        <f>+IFERROR(VLOOKUP(Tabla1[[#This Row],[CUENTA]],CTAS[],2,0),"OTROS")</f>
        <v>OTROS</v>
      </c>
      <c r="AP3241" s="15" t="str">
        <f>+IFERROR(VLOOKUP(Tabla1[[#This Row],[EMPLEADO]],IS[],3,0),"OTROS")</f>
        <v>OTROS</v>
      </c>
      <c r="AQ3241" s="15" t="str">
        <f>+IFERROR(VLOOKUP(Tabla1[[#This Row],[EMPLEADO]],IS[[NÓMINA]:[INGENIERO]],2,0),"OTROS")</f>
        <v>OTROS</v>
      </c>
    </row>
    <row r="3242" spans="1:43" x14ac:dyDescent="0.25">
      <c r="A3242" t="s">
        <v>7477</v>
      </c>
      <c r="B3242">
        <v>1</v>
      </c>
      <c r="C3242" t="s">
        <v>9830</v>
      </c>
      <c r="D3242" t="s">
        <v>38</v>
      </c>
      <c r="E3242" t="s">
        <v>231</v>
      </c>
      <c r="F3242" t="s">
        <v>9831</v>
      </c>
      <c r="G3242" s="17" t="s">
        <v>9832</v>
      </c>
      <c r="H3242" t="s">
        <v>58</v>
      </c>
      <c r="I3242" t="s">
        <v>43</v>
      </c>
      <c r="J3242" t="s">
        <v>8</v>
      </c>
      <c r="K3242" t="s">
        <v>1273</v>
      </c>
      <c r="L3242" t="s">
        <v>3264</v>
      </c>
      <c r="M3242" t="s">
        <v>736</v>
      </c>
      <c r="N3242">
        <v>0</v>
      </c>
      <c r="O3242" t="s">
        <v>47</v>
      </c>
      <c r="P3242">
        <v>149</v>
      </c>
      <c r="Q3242" t="s">
        <v>48</v>
      </c>
      <c r="R3242" t="s">
        <v>235</v>
      </c>
      <c r="S3242" t="s">
        <v>50</v>
      </c>
      <c r="T3242" t="s">
        <v>51</v>
      </c>
      <c r="U3242" t="s">
        <v>52</v>
      </c>
      <c r="V3242">
        <v>1.05</v>
      </c>
      <c r="W3242" s="1">
        <v>750.75000000000011</v>
      </c>
      <c r="X3242">
        <v>1</v>
      </c>
      <c r="Y3242">
        <v>3.3</v>
      </c>
      <c r="Z3242">
        <v>5</v>
      </c>
      <c r="AA3242">
        <v>0.65999999999999992</v>
      </c>
      <c r="AB3242" s="2">
        <v>0</v>
      </c>
      <c r="AC3242" s="1">
        <v>0</v>
      </c>
      <c r="AD3242" s="7">
        <v>43551</v>
      </c>
      <c r="AE3242" s="7">
        <v>43551</v>
      </c>
      <c r="AF3242">
        <v>0</v>
      </c>
      <c r="AG3242" t="s">
        <v>53</v>
      </c>
      <c r="AH3242" s="2">
        <v>0</v>
      </c>
      <c r="AI3242" s="1">
        <v>0</v>
      </c>
      <c r="AJ3242" s="1">
        <v>0</v>
      </c>
      <c r="AK3242" s="60" t="str">
        <f>+IF(Tabla1[[#This Row],[REQUEST_TY]]="SR MANTENIMIENTO CORRECTIVO", "EMERGENCIA", "OTROS")</f>
        <v>EMERGENCIA</v>
      </c>
      <c r="AL3242" s="6" t="str">
        <f>+_xlfn.IFS(Tabla1[[#This Row],[Veces obj]]&lt;=1,"0-1",Tabla1[[#This Row],[Veces obj]]&lt;=2,"1-2",Tabla1[[#This Row],[Veces obj]]&lt;=3,"2-3",TRUE,"&gt;3")</f>
        <v>0-1</v>
      </c>
      <c r="AM3242" s="60" t="str">
        <f>+_xlfn.IFS(MONTH(Tabla1[[#This Row],[MES]])&lt;=3,"Q1",MONTH(Tabla1[[#This Row],[MES]])&lt;=6,"Q2",MONTH(Tabla1[[#This Row],[MES]])&lt;=9,"Q3",TRUE,"Q4")</f>
        <v>Q1</v>
      </c>
      <c r="AN3242" s="15" t="str">
        <f>+IFERROR(VLOOKUP(Tabla1[[#This Row],[CUENTA]],CTAS[],2,0),"OTROS")</f>
        <v>OTROS</v>
      </c>
      <c r="AP3242" s="15" t="str">
        <f>+IFERROR(VLOOKUP(Tabla1[[#This Row],[EMPLEADO]],IS[],3,0),"OTROS")</f>
        <v>OTROS</v>
      </c>
      <c r="AQ3242" s="15" t="str">
        <f>+IFERROR(VLOOKUP(Tabla1[[#This Row],[EMPLEADO]],IS[[NÓMINA]:[INGENIERO]],2,0),"OTROS")</f>
        <v>OTROS</v>
      </c>
    </row>
    <row r="3243" spans="1:43" x14ac:dyDescent="0.25">
      <c r="A3243" t="s">
        <v>7477</v>
      </c>
      <c r="B3243">
        <v>1</v>
      </c>
      <c r="C3243" t="s">
        <v>9833</v>
      </c>
      <c r="D3243" t="s">
        <v>38</v>
      </c>
      <c r="E3243" t="s">
        <v>176</v>
      </c>
      <c r="F3243" t="s">
        <v>9834</v>
      </c>
      <c r="G3243" s="17" t="s">
        <v>9835</v>
      </c>
      <c r="H3243" t="s">
        <v>1052</v>
      </c>
      <c r="I3243" t="s">
        <v>43</v>
      </c>
      <c r="J3243" t="s">
        <v>8</v>
      </c>
      <c r="K3243" t="s">
        <v>9836</v>
      </c>
      <c r="L3243" t="s">
        <v>9837</v>
      </c>
      <c r="M3243" t="s">
        <v>61</v>
      </c>
      <c r="N3243">
        <v>0</v>
      </c>
      <c r="O3243" t="s">
        <v>47</v>
      </c>
      <c r="P3243">
        <v>317</v>
      </c>
      <c r="Q3243" t="s">
        <v>48</v>
      </c>
      <c r="R3243" t="s">
        <v>49</v>
      </c>
      <c r="S3243" t="s">
        <v>50</v>
      </c>
      <c r="T3243" t="s">
        <v>51</v>
      </c>
      <c r="U3243" t="s">
        <v>52</v>
      </c>
      <c r="V3243">
        <v>1.05</v>
      </c>
      <c r="W3243" s="1">
        <v>750.75000000000011</v>
      </c>
      <c r="X3243">
        <v>1</v>
      </c>
      <c r="Y3243">
        <v>1.23</v>
      </c>
      <c r="Z3243">
        <v>5</v>
      </c>
      <c r="AA3243">
        <v>0.246</v>
      </c>
      <c r="AB3243" s="2">
        <v>0</v>
      </c>
      <c r="AC3243" s="1">
        <v>0</v>
      </c>
      <c r="AD3243" s="7">
        <v>43551</v>
      </c>
      <c r="AE3243" s="7">
        <v>43551</v>
      </c>
      <c r="AF3243">
        <v>0</v>
      </c>
      <c r="AG3243" t="s">
        <v>53</v>
      </c>
      <c r="AH3243" s="2">
        <v>0</v>
      </c>
      <c r="AI3243" s="1">
        <v>0</v>
      </c>
      <c r="AJ3243" s="1">
        <v>0</v>
      </c>
      <c r="AK3243" s="60" t="str">
        <f>+IF(Tabla1[[#This Row],[REQUEST_TY]]="SR MANTENIMIENTO CORRECTIVO", "EMERGENCIA", "OTROS")</f>
        <v>EMERGENCIA</v>
      </c>
      <c r="AL3243" s="6" t="str">
        <f>+_xlfn.IFS(Tabla1[[#This Row],[Veces obj]]&lt;=1,"0-1",Tabla1[[#This Row],[Veces obj]]&lt;=2,"1-2",Tabla1[[#This Row],[Veces obj]]&lt;=3,"2-3",TRUE,"&gt;3")</f>
        <v>0-1</v>
      </c>
      <c r="AM3243" s="60" t="str">
        <f>+_xlfn.IFS(MONTH(Tabla1[[#This Row],[MES]])&lt;=3,"Q1",MONTH(Tabla1[[#This Row],[MES]])&lt;=6,"Q2",MONTH(Tabla1[[#This Row],[MES]])&lt;=9,"Q3",TRUE,"Q4")</f>
        <v>Q1</v>
      </c>
      <c r="AN3243" s="15" t="str">
        <f>+IFERROR(VLOOKUP(Tabla1[[#This Row],[CUENTA]],CTAS[],2,0),"OTROS")</f>
        <v>OTROS</v>
      </c>
      <c r="AP3243" s="15" t="str">
        <f>+IFERROR(VLOOKUP(Tabla1[[#This Row],[EMPLEADO]],IS[],3,0),"OTROS")</f>
        <v>OTROS</v>
      </c>
      <c r="AQ3243" s="15" t="str">
        <f>+IFERROR(VLOOKUP(Tabla1[[#This Row],[EMPLEADO]],IS[[NÓMINA]:[INGENIERO]],2,0),"OTROS")</f>
        <v>OTROS</v>
      </c>
    </row>
    <row r="3244" spans="1:43" x14ac:dyDescent="0.25">
      <c r="A3244" t="s">
        <v>7477</v>
      </c>
      <c r="B3244">
        <v>1</v>
      </c>
      <c r="C3244" t="s">
        <v>9838</v>
      </c>
      <c r="D3244" t="s">
        <v>38</v>
      </c>
      <c r="E3244" t="s">
        <v>176</v>
      </c>
      <c r="F3244" t="s">
        <v>9839</v>
      </c>
      <c r="G3244" s="17" t="s">
        <v>9840</v>
      </c>
      <c r="H3244" t="s">
        <v>1052</v>
      </c>
      <c r="I3244" t="s">
        <v>43</v>
      </c>
      <c r="J3244" t="s">
        <v>8</v>
      </c>
      <c r="K3244" t="s">
        <v>9836</v>
      </c>
      <c r="L3244" t="s">
        <v>9837</v>
      </c>
      <c r="M3244" t="s">
        <v>61</v>
      </c>
      <c r="N3244">
        <v>0</v>
      </c>
      <c r="O3244" t="s">
        <v>47</v>
      </c>
      <c r="P3244">
        <v>219</v>
      </c>
      <c r="Q3244" t="s">
        <v>48</v>
      </c>
      <c r="R3244" t="s">
        <v>49</v>
      </c>
      <c r="S3244" t="s">
        <v>50</v>
      </c>
      <c r="T3244" t="s">
        <v>51</v>
      </c>
      <c r="U3244" t="s">
        <v>52</v>
      </c>
      <c r="V3244">
        <v>1.05</v>
      </c>
      <c r="W3244" s="1">
        <v>750.75000000000011</v>
      </c>
      <c r="X3244">
        <v>1</v>
      </c>
      <c r="Y3244">
        <v>1.9</v>
      </c>
      <c r="Z3244">
        <v>5</v>
      </c>
      <c r="AA3244">
        <v>0.38</v>
      </c>
      <c r="AB3244" s="2">
        <v>0</v>
      </c>
      <c r="AC3244" s="1">
        <v>0</v>
      </c>
      <c r="AD3244" s="7">
        <v>43551</v>
      </c>
      <c r="AE3244" s="7">
        <v>43551</v>
      </c>
      <c r="AF3244">
        <v>0</v>
      </c>
      <c r="AG3244" t="s">
        <v>53</v>
      </c>
      <c r="AH3244" s="2">
        <v>0</v>
      </c>
      <c r="AI3244" s="1">
        <v>0</v>
      </c>
      <c r="AJ3244" s="1">
        <v>0</v>
      </c>
      <c r="AK3244" s="60" t="str">
        <f>+IF(Tabla1[[#This Row],[REQUEST_TY]]="SR MANTENIMIENTO CORRECTIVO", "EMERGENCIA", "OTROS")</f>
        <v>EMERGENCIA</v>
      </c>
      <c r="AL3244" s="6" t="str">
        <f>+_xlfn.IFS(Tabla1[[#This Row],[Veces obj]]&lt;=1,"0-1",Tabla1[[#This Row],[Veces obj]]&lt;=2,"1-2",Tabla1[[#This Row],[Veces obj]]&lt;=3,"2-3",TRUE,"&gt;3")</f>
        <v>0-1</v>
      </c>
      <c r="AM3244" s="60" t="str">
        <f>+_xlfn.IFS(MONTH(Tabla1[[#This Row],[MES]])&lt;=3,"Q1",MONTH(Tabla1[[#This Row],[MES]])&lt;=6,"Q2",MONTH(Tabla1[[#This Row],[MES]])&lt;=9,"Q3",TRUE,"Q4")</f>
        <v>Q1</v>
      </c>
      <c r="AN3244" s="15" t="str">
        <f>+IFERROR(VLOOKUP(Tabla1[[#This Row],[CUENTA]],CTAS[],2,0),"OTROS")</f>
        <v>OTROS</v>
      </c>
      <c r="AP3244" s="15" t="str">
        <f>+IFERROR(VLOOKUP(Tabla1[[#This Row],[EMPLEADO]],IS[],3,0),"OTROS")</f>
        <v>OTROS</v>
      </c>
      <c r="AQ3244" s="15" t="str">
        <f>+IFERROR(VLOOKUP(Tabla1[[#This Row],[EMPLEADO]],IS[[NÓMINA]:[INGENIERO]],2,0),"OTROS")</f>
        <v>OTROS</v>
      </c>
    </row>
    <row r="3245" spans="1:43" x14ac:dyDescent="0.25">
      <c r="A3245" t="s">
        <v>7477</v>
      </c>
      <c r="B3245">
        <v>1</v>
      </c>
      <c r="C3245" t="s">
        <v>9841</v>
      </c>
      <c r="D3245" t="s">
        <v>38</v>
      </c>
      <c r="E3245" t="s">
        <v>747</v>
      </c>
      <c r="F3245" t="s">
        <v>9842</v>
      </c>
      <c r="G3245" s="17" t="s">
        <v>9843</v>
      </c>
      <c r="H3245" t="s">
        <v>124</v>
      </c>
      <c r="I3245" t="s">
        <v>43</v>
      </c>
      <c r="J3245" t="s">
        <v>8</v>
      </c>
      <c r="K3245" t="s">
        <v>2868</v>
      </c>
      <c r="L3245" t="s">
        <v>2869</v>
      </c>
      <c r="M3245" t="s">
        <v>94</v>
      </c>
      <c r="N3245">
        <v>0</v>
      </c>
      <c r="O3245" t="s">
        <v>47</v>
      </c>
      <c r="P3245">
        <v>195</v>
      </c>
      <c r="Q3245" t="s">
        <v>48</v>
      </c>
      <c r="R3245" t="s">
        <v>95</v>
      </c>
      <c r="S3245" t="s">
        <v>64</v>
      </c>
      <c r="T3245" t="s">
        <v>51</v>
      </c>
      <c r="U3245" t="s">
        <v>96</v>
      </c>
      <c r="V3245">
        <v>1.1000000000000001</v>
      </c>
      <c r="W3245" s="1">
        <v>1501.5000000000002</v>
      </c>
      <c r="X3245">
        <v>1</v>
      </c>
      <c r="Y3245">
        <v>2.33</v>
      </c>
      <c r="Z3245">
        <v>5</v>
      </c>
      <c r="AA3245">
        <v>0.46600000000000003</v>
      </c>
      <c r="AB3245" s="2">
        <v>0</v>
      </c>
      <c r="AC3245" s="1">
        <v>0</v>
      </c>
      <c r="AD3245" s="7">
        <v>43551</v>
      </c>
      <c r="AE3245" s="7">
        <v>43551</v>
      </c>
      <c r="AF3245">
        <v>0</v>
      </c>
      <c r="AG3245" t="s">
        <v>53</v>
      </c>
      <c r="AH3245" s="2">
        <v>0</v>
      </c>
      <c r="AI3245" s="1">
        <v>0</v>
      </c>
      <c r="AJ3245" s="1">
        <v>0</v>
      </c>
      <c r="AK3245" s="60" t="str">
        <f>+IF(Tabla1[[#This Row],[REQUEST_TY]]="SR MANTENIMIENTO CORRECTIVO", "EMERGENCIA", "OTROS")</f>
        <v>EMERGENCIA</v>
      </c>
      <c r="AL3245" s="6" t="str">
        <f>+_xlfn.IFS(Tabla1[[#This Row],[Veces obj]]&lt;=1,"0-1",Tabla1[[#This Row],[Veces obj]]&lt;=2,"1-2",Tabla1[[#This Row],[Veces obj]]&lt;=3,"2-3",TRUE,"&gt;3")</f>
        <v>0-1</v>
      </c>
      <c r="AM3245" s="60" t="str">
        <f>+_xlfn.IFS(MONTH(Tabla1[[#This Row],[MES]])&lt;=3,"Q1",MONTH(Tabla1[[#This Row],[MES]])&lt;=6,"Q2",MONTH(Tabla1[[#This Row],[MES]])&lt;=9,"Q3",TRUE,"Q4")</f>
        <v>Q1</v>
      </c>
      <c r="AN3245" s="15" t="str">
        <f>+IFERROR(VLOOKUP(Tabla1[[#This Row],[CUENTA]],CTAS[],2,0),"OTROS")</f>
        <v>OTROS</v>
      </c>
      <c r="AP3245" s="15" t="str">
        <f>+IFERROR(VLOOKUP(Tabla1[[#This Row],[EMPLEADO]],IS[],3,0),"OTROS")</f>
        <v>JUAREZ</v>
      </c>
      <c r="AQ3245" s="15" t="str">
        <f>+IFERROR(VLOOKUP(Tabla1[[#This Row],[EMPLEADO]],IS[[NÓMINA]:[INGENIERO]],2,0),"OTROS")</f>
        <v>MIGUEL COTA</v>
      </c>
    </row>
    <row r="3246" spans="1:43" x14ac:dyDescent="0.25">
      <c r="A3246" t="s">
        <v>7477</v>
      </c>
      <c r="B3246">
        <v>1</v>
      </c>
      <c r="C3246" t="s">
        <v>9844</v>
      </c>
      <c r="D3246" t="s">
        <v>38</v>
      </c>
      <c r="E3246" t="s">
        <v>76</v>
      </c>
      <c r="F3246" t="s">
        <v>9845</v>
      </c>
      <c r="G3246" s="17" t="s">
        <v>265</v>
      </c>
      <c r="H3246" t="s">
        <v>266</v>
      </c>
      <c r="I3246" t="s">
        <v>43</v>
      </c>
      <c r="J3246" t="s">
        <v>8</v>
      </c>
      <c r="K3246" t="s">
        <v>59</v>
      </c>
      <c r="L3246" t="s">
        <v>267</v>
      </c>
      <c r="M3246" t="s">
        <v>73</v>
      </c>
      <c r="N3246">
        <v>0</v>
      </c>
      <c r="O3246" t="s">
        <v>47</v>
      </c>
      <c r="P3246">
        <v>48</v>
      </c>
      <c r="Q3246" t="s">
        <v>82</v>
      </c>
      <c r="R3246" t="s">
        <v>63</v>
      </c>
      <c r="S3246" t="s">
        <v>64</v>
      </c>
      <c r="T3246" t="s">
        <v>51</v>
      </c>
      <c r="U3246" t="s">
        <v>83</v>
      </c>
      <c r="V3246">
        <v>1.05</v>
      </c>
      <c r="W3246" s="1">
        <v>1433.25</v>
      </c>
      <c r="X3246">
        <v>1</v>
      </c>
      <c r="Y3246">
        <v>0.6</v>
      </c>
      <c r="Z3246">
        <v>5</v>
      </c>
      <c r="AA3246">
        <v>0.12</v>
      </c>
      <c r="AB3246" s="2">
        <v>0</v>
      </c>
      <c r="AC3246" s="1">
        <v>0</v>
      </c>
      <c r="AD3246" s="7">
        <v>43551</v>
      </c>
      <c r="AE3246" s="7">
        <v>43551</v>
      </c>
      <c r="AF3246">
        <v>0</v>
      </c>
      <c r="AG3246" t="s">
        <v>53</v>
      </c>
      <c r="AH3246" s="2">
        <v>0</v>
      </c>
      <c r="AI3246" s="1">
        <v>0</v>
      </c>
      <c r="AJ3246" s="1">
        <v>0</v>
      </c>
      <c r="AK3246" s="60" t="str">
        <f>+IF(Tabla1[[#This Row],[REQUEST_TY]]="SR MANTENIMIENTO CORRECTIVO", "EMERGENCIA", "OTROS")</f>
        <v>EMERGENCIA</v>
      </c>
      <c r="AL3246" s="6" t="str">
        <f>+_xlfn.IFS(Tabla1[[#This Row],[Veces obj]]&lt;=1,"0-1",Tabla1[[#This Row],[Veces obj]]&lt;=2,"1-2",Tabla1[[#This Row],[Veces obj]]&lt;=3,"2-3",TRUE,"&gt;3")</f>
        <v>0-1</v>
      </c>
      <c r="AM3246" s="60" t="str">
        <f>+_xlfn.IFS(MONTH(Tabla1[[#This Row],[MES]])&lt;=3,"Q1",MONTH(Tabla1[[#This Row],[MES]])&lt;=6,"Q2",MONTH(Tabla1[[#This Row],[MES]])&lt;=9,"Q3",TRUE,"Q4")</f>
        <v>Q1</v>
      </c>
      <c r="AN3246" s="15" t="str">
        <f>+IFERROR(VLOOKUP(Tabla1[[#This Row],[CUENTA]],CTAS[],2,0),"OTROS")</f>
        <v>OTROS</v>
      </c>
      <c r="AP3246" s="15" t="str">
        <f>+IFERROR(VLOOKUP(Tabla1[[#This Row],[EMPLEADO]],IS[],3,0),"OTROS")</f>
        <v>JUAREZ</v>
      </c>
      <c r="AQ3246" s="15" t="str">
        <f>+IFERROR(VLOOKUP(Tabla1[[#This Row],[EMPLEADO]],IS[[NÓMINA]:[INGENIERO]],2,0),"OTROS")</f>
        <v>CESAR MAR</v>
      </c>
    </row>
    <row r="3247" spans="1:43" x14ac:dyDescent="0.25">
      <c r="A3247" t="s">
        <v>7477</v>
      </c>
      <c r="B3247">
        <v>1</v>
      </c>
      <c r="C3247" t="s">
        <v>9846</v>
      </c>
      <c r="D3247" t="s">
        <v>3370</v>
      </c>
      <c r="E3247" t="s">
        <v>39</v>
      </c>
      <c r="F3247" t="s">
        <v>9847</v>
      </c>
      <c r="G3247" s="17" t="s">
        <v>9618</v>
      </c>
      <c r="H3247" t="s">
        <v>691</v>
      </c>
      <c r="I3247" t="s">
        <v>43</v>
      </c>
      <c r="J3247" t="s">
        <v>8</v>
      </c>
      <c r="K3247" t="s">
        <v>102</v>
      </c>
      <c r="L3247" t="s">
        <v>753</v>
      </c>
      <c r="M3247" t="s">
        <v>215</v>
      </c>
      <c r="N3247">
        <v>0</v>
      </c>
      <c r="O3247" t="s">
        <v>47</v>
      </c>
      <c r="P3247" t="s">
        <v>822</v>
      </c>
      <c r="Q3247" t="s">
        <v>48</v>
      </c>
      <c r="R3247" t="s">
        <v>49</v>
      </c>
      <c r="S3247" t="s">
        <v>50</v>
      </c>
      <c r="T3247" t="s">
        <v>51</v>
      </c>
      <c r="U3247" t="s">
        <v>52</v>
      </c>
      <c r="V3247">
        <v>1</v>
      </c>
      <c r="W3247" s="1">
        <v>1072.5000000000002</v>
      </c>
      <c r="X3247">
        <v>0</v>
      </c>
      <c r="Y3247">
        <v>5</v>
      </c>
      <c r="Z3247">
        <v>5</v>
      </c>
      <c r="AA3247">
        <v>1</v>
      </c>
      <c r="AB3247" s="2">
        <v>0</v>
      </c>
      <c r="AC3247" s="1">
        <v>0</v>
      </c>
      <c r="AD3247" s="7">
        <v>43551</v>
      </c>
      <c r="AE3247" s="7">
        <v>43552</v>
      </c>
      <c r="AF3247">
        <v>1</v>
      </c>
      <c r="AG3247" t="s">
        <v>53</v>
      </c>
      <c r="AH3247" s="2">
        <v>0</v>
      </c>
      <c r="AI3247" s="1">
        <v>0</v>
      </c>
      <c r="AJ3247" s="1">
        <v>0</v>
      </c>
      <c r="AK3247" s="60" t="str">
        <f>+IF(Tabla1[[#This Row],[REQUEST_TY]]="SR MANTENIMIENTO CORRECTIVO", "EMERGENCIA", "OTROS")</f>
        <v>OTROS</v>
      </c>
      <c r="AL3247" s="6" t="str">
        <f>+_xlfn.IFS(Tabla1[[#This Row],[Veces obj]]&lt;=1,"0-1",Tabla1[[#This Row],[Veces obj]]&lt;=2,"1-2",Tabla1[[#This Row],[Veces obj]]&lt;=3,"2-3",TRUE,"&gt;3")</f>
        <v>0-1</v>
      </c>
      <c r="AM3247" s="60" t="str">
        <f>+_xlfn.IFS(MONTH(Tabla1[[#This Row],[MES]])&lt;=3,"Q1",MONTH(Tabla1[[#This Row],[MES]])&lt;=6,"Q2",MONTH(Tabla1[[#This Row],[MES]])&lt;=9,"Q3",TRUE,"Q4")</f>
        <v>Q1</v>
      </c>
      <c r="AN3247" s="15" t="str">
        <f>+IFERROR(VLOOKUP(Tabla1[[#This Row],[CUENTA]],CTAS[],2,0),"OTROS")</f>
        <v>OTROS</v>
      </c>
      <c r="AP3247" s="15" t="str">
        <f>+IFERROR(VLOOKUP(Tabla1[[#This Row],[EMPLEADO]],IS[],3,0),"OTROS")</f>
        <v>OTROS</v>
      </c>
      <c r="AQ3247" s="15" t="str">
        <f>+IFERROR(VLOOKUP(Tabla1[[#This Row],[EMPLEADO]],IS[[NÓMINA]:[INGENIERO]],2,0),"OTROS")</f>
        <v>OTROS</v>
      </c>
    </row>
    <row r="3248" spans="1:43" x14ac:dyDescent="0.25">
      <c r="A3248" t="s">
        <v>7477</v>
      </c>
      <c r="B3248">
        <v>1</v>
      </c>
      <c r="C3248" t="s">
        <v>9848</v>
      </c>
      <c r="D3248" t="s">
        <v>38</v>
      </c>
      <c r="E3248" t="s">
        <v>39</v>
      </c>
      <c r="F3248" t="s">
        <v>9849</v>
      </c>
      <c r="G3248" s="17" t="s">
        <v>9850</v>
      </c>
      <c r="H3248" t="s">
        <v>42</v>
      </c>
      <c r="I3248" t="s">
        <v>43</v>
      </c>
      <c r="J3248" t="s">
        <v>8</v>
      </c>
      <c r="K3248" t="s">
        <v>44</v>
      </c>
      <c r="L3248" t="s">
        <v>9851</v>
      </c>
      <c r="M3248" t="s">
        <v>9852</v>
      </c>
      <c r="N3248">
        <v>1</v>
      </c>
      <c r="O3248" t="s">
        <v>47</v>
      </c>
      <c r="P3248">
        <v>181</v>
      </c>
      <c r="Q3248" t="s">
        <v>48</v>
      </c>
      <c r="R3248" t="s">
        <v>49</v>
      </c>
      <c r="S3248" t="s">
        <v>50</v>
      </c>
      <c r="T3248" t="s">
        <v>51</v>
      </c>
      <c r="U3248" t="s">
        <v>52</v>
      </c>
      <c r="V3248">
        <v>1.05</v>
      </c>
      <c r="W3248" s="1">
        <v>0</v>
      </c>
      <c r="X3248">
        <v>1</v>
      </c>
      <c r="Y3248">
        <v>0.51</v>
      </c>
      <c r="Z3248">
        <v>5</v>
      </c>
      <c r="AA3248">
        <v>0.10200000000000001</v>
      </c>
      <c r="AB3248" s="2">
        <v>0</v>
      </c>
      <c r="AC3248" s="1">
        <v>0</v>
      </c>
      <c r="AD3248" s="7">
        <v>43551</v>
      </c>
      <c r="AE3248" s="7">
        <v>43551</v>
      </c>
      <c r="AF3248">
        <v>0</v>
      </c>
      <c r="AG3248" t="s">
        <v>53</v>
      </c>
      <c r="AH3248" s="2">
        <v>0</v>
      </c>
      <c r="AI3248" s="1">
        <v>0</v>
      </c>
      <c r="AJ3248" s="1">
        <v>0</v>
      </c>
      <c r="AK3248" s="60" t="str">
        <f>+IF(Tabla1[[#This Row],[REQUEST_TY]]="SR MANTENIMIENTO CORRECTIVO", "EMERGENCIA", "OTROS")</f>
        <v>EMERGENCIA</v>
      </c>
      <c r="AL3248" s="6" t="str">
        <f>+_xlfn.IFS(Tabla1[[#This Row],[Veces obj]]&lt;=1,"0-1",Tabla1[[#This Row],[Veces obj]]&lt;=2,"1-2",Tabla1[[#This Row],[Veces obj]]&lt;=3,"2-3",TRUE,"&gt;3")</f>
        <v>0-1</v>
      </c>
      <c r="AM3248" s="60" t="str">
        <f>+_xlfn.IFS(MONTH(Tabla1[[#This Row],[MES]])&lt;=3,"Q1",MONTH(Tabla1[[#This Row],[MES]])&lt;=6,"Q2",MONTH(Tabla1[[#This Row],[MES]])&lt;=9,"Q3",TRUE,"Q4")</f>
        <v>Q1</v>
      </c>
      <c r="AN3248" s="15" t="str">
        <f>+IFERROR(VLOOKUP(Tabla1[[#This Row],[CUENTA]],CTAS[],2,0),"OTROS")</f>
        <v>OTROS</v>
      </c>
      <c r="AP3248" s="15" t="str">
        <f>+IFERROR(VLOOKUP(Tabla1[[#This Row],[EMPLEADO]],IS[],3,0),"OTROS")</f>
        <v>OTROS</v>
      </c>
      <c r="AQ3248" s="15" t="str">
        <f>+IFERROR(VLOOKUP(Tabla1[[#This Row],[EMPLEADO]],IS[[NÓMINA]:[INGENIERO]],2,0),"OTROS")</f>
        <v>OTROS</v>
      </c>
    </row>
    <row r="3249" spans="1:43" x14ac:dyDescent="0.25">
      <c r="A3249" t="s">
        <v>7477</v>
      </c>
      <c r="B3249">
        <v>1</v>
      </c>
      <c r="C3249" t="s">
        <v>9853</v>
      </c>
      <c r="D3249" t="s">
        <v>3346</v>
      </c>
      <c r="E3249" t="s">
        <v>39</v>
      </c>
      <c r="F3249" t="s">
        <v>9854</v>
      </c>
      <c r="G3249" s="17" t="s">
        <v>6395</v>
      </c>
      <c r="H3249" t="s">
        <v>101</v>
      </c>
      <c r="I3249" t="s">
        <v>43</v>
      </c>
      <c r="J3249" t="s">
        <v>8</v>
      </c>
      <c r="K3249" t="s">
        <v>798</v>
      </c>
      <c r="L3249" t="s">
        <v>8445</v>
      </c>
      <c r="M3249" t="s">
        <v>1269</v>
      </c>
      <c r="N3249">
        <v>1</v>
      </c>
      <c r="O3249" t="s">
        <v>105</v>
      </c>
      <c r="P3249" t="s">
        <v>822</v>
      </c>
      <c r="Q3249" t="s">
        <v>48</v>
      </c>
      <c r="R3249" t="s">
        <v>49</v>
      </c>
      <c r="S3249" t="s">
        <v>50</v>
      </c>
      <c r="T3249" t="s">
        <v>51</v>
      </c>
      <c r="U3249" t="s">
        <v>52</v>
      </c>
      <c r="V3249">
        <v>1</v>
      </c>
      <c r="W3249" s="1">
        <v>0</v>
      </c>
      <c r="X3249">
        <v>0</v>
      </c>
      <c r="Y3249">
        <v>5</v>
      </c>
      <c r="Z3249">
        <v>5</v>
      </c>
      <c r="AA3249">
        <v>1</v>
      </c>
      <c r="AB3249" s="2">
        <v>0</v>
      </c>
      <c r="AC3249" s="1">
        <v>0</v>
      </c>
      <c r="AD3249" s="7">
        <v>43551</v>
      </c>
      <c r="AE3249" s="7">
        <v>43551</v>
      </c>
      <c r="AF3249">
        <v>0</v>
      </c>
      <c r="AG3249" t="s">
        <v>53</v>
      </c>
      <c r="AH3249" s="2">
        <v>0</v>
      </c>
      <c r="AI3249" s="1">
        <v>0</v>
      </c>
      <c r="AJ3249" s="1">
        <v>0</v>
      </c>
      <c r="AK3249" s="60" t="str">
        <f>+IF(Tabla1[[#This Row],[REQUEST_TY]]="SR MANTENIMIENTO CORRECTIVO", "EMERGENCIA", "OTROS")</f>
        <v>OTROS</v>
      </c>
      <c r="AL3249" s="6" t="str">
        <f>+_xlfn.IFS(Tabla1[[#This Row],[Veces obj]]&lt;=1,"0-1",Tabla1[[#This Row],[Veces obj]]&lt;=2,"1-2",Tabla1[[#This Row],[Veces obj]]&lt;=3,"2-3",TRUE,"&gt;3")</f>
        <v>0-1</v>
      </c>
      <c r="AM3249" s="60" t="str">
        <f>+_xlfn.IFS(MONTH(Tabla1[[#This Row],[MES]])&lt;=3,"Q1",MONTH(Tabla1[[#This Row],[MES]])&lt;=6,"Q2",MONTH(Tabla1[[#This Row],[MES]])&lt;=9,"Q3",TRUE,"Q4")</f>
        <v>Q1</v>
      </c>
      <c r="AN3249" s="15" t="str">
        <f>+IFERROR(VLOOKUP(Tabla1[[#This Row],[CUENTA]],CTAS[],2,0),"OTROS")</f>
        <v>OTROS</v>
      </c>
      <c r="AP3249" s="15" t="str">
        <f>+IFERROR(VLOOKUP(Tabla1[[#This Row],[EMPLEADO]],IS[],3,0),"OTROS")</f>
        <v>OTROS</v>
      </c>
      <c r="AQ3249" s="15" t="str">
        <f>+IFERROR(VLOOKUP(Tabla1[[#This Row],[EMPLEADO]],IS[[NÓMINA]:[INGENIERO]],2,0),"OTROS")</f>
        <v>OTROS</v>
      </c>
    </row>
    <row r="3250" spans="1:43" x14ac:dyDescent="0.25">
      <c r="A3250" t="s">
        <v>7477</v>
      </c>
      <c r="B3250">
        <v>1</v>
      </c>
      <c r="C3250" t="s">
        <v>9855</v>
      </c>
      <c r="D3250" t="s">
        <v>3346</v>
      </c>
      <c r="E3250" t="s">
        <v>558</v>
      </c>
      <c r="F3250" t="s">
        <v>9856</v>
      </c>
      <c r="G3250" s="17" t="s">
        <v>2273</v>
      </c>
      <c r="H3250" t="s">
        <v>101</v>
      </c>
      <c r="I3250" t="s">
        <v>43</v>
      </c>
      <c r="J3250" t="s">
        <v>8</v>
      </c>
      <c r="K3250" t="s">
        <v>798</v>
      </c>
      <c r="L3250" t="s">
        <v>8445</v>
      </c>
      <c r="M3250" t="s">
        <v>1269</v>
      </c>
      <c r="N3250">
        <v>1</v>
      </c>
      <c r="O3250" t="s">
        <v>105</v>
      </c>
      <c r="P3250" t="s">
        <v>822</v>
      </c>
      <c r="Q3250" t="s">
        <v>48</v>
      </c>
      <c r="R3250" t="s">
        <v>95</v>
      </c>
      <c r="S3250" t="s">
        <v>64</v>
      </c>
      <c r="T3250" t="s">
        <v>51</v>
      </c>
      <c r="U3250" t="s">
        <v>96</v>
      </c>
      <c r="V3250">
        <v>1</v>
      </c>
      <c r="W3250" s="1">
        <v>0</v>
      </c>
      <c r="X3250">
        <v>0</v>
      </c>
      <c r="Y3250">
        <v>5</v>
      </c>
      <c r="Z3250">
        <v>5</v>
      </c>
      <c r="AA3250">
        <v>1</v>
      </c>
      <c r="AB3250" s="2">
        <v>0</v>
      </c>
      <c r="AC3250" s="1">
        <v>0</v>
      </c>
      <c r="AD3250" s="7">
        <v>43553</v>
      </c>
      <c r="AE3250" s="7">
        <v>43553</v>
      </c>
      <c r="AF3250">
        <v>0</v>
      </c>
      <c r="AG3250" t="s">
        <v>53</v>
      </c>
      <c r="AH3250" s="2">
        <v>0</v>
      </c>
      <c r="AI3250" s="1">
        <v>0</v>
      </c>
      <c r="AJ3250" s="1">
        <v>0</v>
      </c>
      <c r="AK3250" s="60" t="str">
        <f>+IF(Tabla1[[#This Row],[REQUEST_TY]]="SR MANTENIMIENTO CORRECTIVO", "EMERGENCIA", "OTROS")</f>
        <v>OTROS</v>
      </c>
      <c r="AL3250" s="6" t="str">
        <f>+_xlfn.IFS(Tabla1[[#This Row],[Veces obj]]&lt;=1,"0-1",Tabla1[[#This Row],[Veces obj]]&lt;=2,"1-2",Tabla1[[#This Row],[Veces obj]]&lt;=3,"2-3",TRUE,"&gt;3")</f>
        <v>0-1</v>
      </c>
      <c r="AM3250" s="60" t="str">
        <f>+_xlfn.IFS(MONTH(Tabla1[[#This Row],[MES]])&lt;=3,"Q1",MONTH(Tabla1[[#This Row],[MES]])&lt;=6,"Q2",MONTH(Tabla1[[#This Row],[MES]])&lt;=9,"Q3",TRUE,"Q4")</f>
        <v>Q1</v>
      </c>
      <c r="AN3250" s="15" t="str">
        <f>+IFERROR(VLOOKUP(Tabla1[[#This Row],[CUENTA]],CTAS[],2,0),"OTROS")</f>
        <v>OTROS</v>
      </c>
      <c r="AP3250" s="15" t="str">
        <f>+IFERROR(VLOOKUP(Tabla1[[#This Row],[EMPLEADO]],IS[],3,0),"OTROS")</f>
        <v>OTROS</v>
      </c>
      <c r="AQ3250" s="15" t="str">
        <f>+IFERROR(VLOOKUP(Tabla1[[#This Row],[EMPLEADO]],IS[[NÓMINA]:[INGENIERO]],2,0),"OTROS")</f>
        <v>OTROS</v>
      </c>
    </row>
    <row r="3251" spans="1:43" x14ac:dyDescent="0.25">
      <c r="A3251" t="s">
        <v>7477</v>
      </c>
      <c r="B3251">
        <v>1</v>
      </c>
      <c r="C3251" t="s">
        <v>9857</v>
      </c>
      <c r="D3251" t="s">
        <v>3346</v>
      </c>
      <c r="E3251" t="s">
        <v>2723</v>
      </c>
      <c r="F3251" t="s">
        <v>9858</v>
      </c>
      <c r="G3251" s="17" t="s">
        <v>4730</v>
      </c>
      <c r="H3251" t="s">
        <v>101</v>
      </c>
      <c r="I3251" t="s">
        <v>43</v>
      </c>
      <c r="J3251" t="s">
        <v>8</v>
      </c>
      <c r="K3251" t="s">
        <v>798</v>
      </c>
      <c r="L3251" t="s">
        <v>8445</v>
      </c>
      <c r="M3251" t="s">
        <v>1269</v>
      </c>
      <c r="N3251">
        <v>1</v>
      </c>
      <c r="O3251" t="s">
        <v>105</v>
      </c>
      <c r="P3251" t="s">
        <v>822</v>
      </c>
      <c r="Q3251" t="s">
        <v>48</v>
      </c>
      <c r="R3251" t="s">
        <v>242</v>
      </c>
      <c r="S3251" t="s">
        <v>64</v>
      </c>
      <c r="T3251" t="s">
        <v>51</v>
      </c>
      <c r="U3251" t="s">
        <v>96</v>
      </c>
      <c r="V3251">
        <v>1</v>
      </c>
      <c r="W3251" s="1">
        <v>0</v>
      </c>
      <c r="X3251">
        <v>0</v>
      </c>
      <c r="Y3251">
        <v>5</v>
      </c>
      <c r="Z3251">
        <v>5</v>
      </c>
      <c r="AA3251">
        <v>1</v>
      </c>
      <c r="AB3251" s="2">
        <v>0</v>
      </c>
      <c r="AC3251" s="1">
        <v>0</v>
      </c>
      <c r="AD3251" s="7">
        <v>43551</v>
      </c>
      <c r="AE3251" s="7">
        <v>43552</v>
      </c>
      <c r="AF3251">
        <v>1</v>
      </c>
      <c r="AG3251" t="s">
        <v>53</v>
      </c>
      <c r="AH3251" s="2">
        <v>0</v>
      </c>
      <c r="AI3251" s="1">
        <v>0</v>
      </c>
      <c r="AJ3251" s="1">
        <v>0</v>
      </c>
      <c r="AK3251" s="60" t="str">
        <f>+IF(Tabla1[[#This Row],[REQUEST_TY]]="SR MANTENIMIENTO CORRECTIVO", "EMERGENCIA", "OTROS")</f>
        <v>OTROS</v>
      </c>
      <c r="AL3251" s="6" t="str">
        <f>+_xlfn.IFS(Tabla1[[#This Row],[Veces obj]]&lt;=1,"0-1",Tabla1[[#This Row],[Veces obj]]&lt;=2,"1-2",Tabla1[[#This Row],[Veces obj]]&lt;=3,"2-3",TRUE,"&gt;3")</f>
        <v>0-1</v>
      </c>
      <c r="AM3251" s="60" t="str">
        <f>+_xlfn.IFS(MONTH(Tabla1[[#This Row],[MES]])&lt;=3,"Q1",MONTH(Tabla1[[#This Row],[MES]])&lt;=6,"Q2",MONTH(Tabla1[[#This Row],[MES]])&lt;=9,"Q3",TRUE,"Q4")</f>
        <v>Q1</v>
      </c>
      <c r="AN3251" s="15" t="str">
        <f>+IFERROR(VLOOKUP(Tabla1[[#This Row],[CUENTA]],CTAS[],2,0),"OTROS")</f>
        <v>OTROS</v>
      </c>
      <c r="AP3251" s="15" t="str">
        <f>+IFERROR(VLOOKUP(Tabla1[[#This Row],[EMPLEADO]],IS[],3,0),"OTROS")</f>
        <v>OTROS</v>
      </c>
      <c r="AQ3251" s="15" t="str">
        <f>+IFERROR(VLOOKUP(Tabla1[[#This Row],[EMPLEADO]],IS[[NÓMINA]:[INGENIERO]],2,0),"OTROS")</f>
        <v>OTROS</v>
      </c>
    </row>
    <row r="3252" spans="1:43" x14ac:dyDescent="0.25">
      <c r="A3252" t="s">
        <v>7477</v>
      </c>
      <c r="B3252">
        <v>1</v>
      </c>
      <c r="C3252" t="s">
        <v>9859</v>
      </c>
      <c r="D3252" t="s">
        <v>3346</v>
      </c>
      <c r="E3252" t="s">
        <v>558</v>
      </c>
      <c r="F3252" t="s">
        <v>9860</v>
      </c>
      <c r="G3252" s="17" t="s">
        <v>3437</v>
      </c>
      <c r="H3252" t="s">
        <v>101</v>
      </c>
      <c r="I3252" t="s">
        <v>43</v>
      </c>
      <c r="J3252" t="s">
        <v>8</v>
      </c>
      <c r="K3252" t="s">
        <v>798</v>
      </c>
      <c r="L3252" t="s">
        <v>8445</v>
      </c>
      <c r="M3252" t="s">
        <v>1269</v>
      </c>
      <c r="N3252">
        <v>1</v>
      </c>
      <c r="O3252" t="s">
        <v>105</v>
      </c>
      <c r="P3252" t="s">
        <v>822</v>
      </c>
      <c r="Q3252" t="s">
        <v>48</v>
      </c>
      <c r="R3252" t="s">
        <v>95</v>
      </c>
      <c r="S3252" t="s">
        <v>64</v>
      </c>
      <c r="T3252" t="s">
        <v>51</v>
      </c>
      <c r="U3252" t="s">
        <v>96</v>
      </c>
      <c r="V3252">
        <v>1</v>
      </c>
      <c r="W3252" s="1">
        <v>0</v>
      </c>
      <c r="X3252">
        <v>0</v>
      </c>
      <c r="Y3252">
        <v>5</v>
      </c>
      <c r="Z3252">
        <v>5</v>
      </c>
      <c r="AA3252">
        <v>1</v>
      </c>
      <c r="AB3252" s="2">
        <v>0</v>
      </c>
      <c r="AC3252" s="1">
        <v>0</v>
      </c>
      <c r="AD3252" s="7">
        <v>43551</v>
      </c>
      <c r="AE3252" s="7">
        <v>43551</v>
      </c>
      <c r="AF3252">
        <v>0</v>
      </c>
      <c r="AG3252" t="s">
        <v>53</v>
      </c>
      <c r="AH3252" s="2">
        <v>0</v>
      </c>
      <c r="AI3252" s="1">
        <v>0</v>
      </c>
      <c r="AJ3252" s="1">
        <v>0</v>
      </c>
      <c r="AK3252" s="60" t="str">
        <f>+IF(Tabla1[[#This Row],[REQUEST_TY]]="SR MANTENIMIENTO CORRECTIVO", "EMERGENCIA", "OTROS")</f>
        <v>OTROS</v>
      </c>
      <c r="AL3252" s="6" t="str">
        <f>+_xlfn.IFS(Tabla1[[#This Row],[Veces obj]]&lt;=1,"0-1",Tabla1[[#This Row],[Veces obj]]&lt;=2,"1-2",Tabla1[[#This Row],[Veces obj]]&lt;=3,"2-3",TRUE,"&gt;3")</f>
        <v>0-1</v>
      </c>
      <c r="AM3252" s="60" t="str">
        <f>+_xlfn.IFS(MONTH(Tabla1[[#This Row],[MES]])&lt;=3,"Q1",MONTH(Tabla1[[#This Row],[MES]])&lt;=6,"Q2",MONTH(Tabla1[[#This Row],[MES]])&lt;=9,"Q3",TRUE,"Q4")</f>
        <v>Q1</v>
      </c>
      <c r="AN3252" s="15" t="str">
        <f>+IFERROR(VLOOKUP(Tabla1[[#This Row],[CUENTA]],CTAS[],2,0),"OTROS")</f>
        <v>OTROS</v>
      </c>
      <c r="AP3252" s="15" t="str">
        <f>+IFERROR(VLOOKUP(Tabla1[[#This Row],[EMPLEADO]],IS[],3,0),"OTROS")</f>
        <v>OTROS</v>
      </c>
      <c r="AQ3252" s="15" t="str">
        <f>+IFERROR(VLOOKUP(Tabla1[[#This Row],[EMPLEADO]],IS[[NÓMINA]:[INGENIERO]],2,0),"OTROS")</f>
        <v>OTROS</v>
      </c>
    </row>
    <row r="3253" spans="1:43" x14ac:dyDescent="0.25">
      <c r="A3253" t="s">
        <v>7477</v>
      </c>
      <c r="B3253">
        <v>1</v>
      </c>
      <c r="C3253" t="s">
        <v>9861</v>
      </c>
      <c r="D3253" t="s">
        <v>38</v>
      </c>
      <c r="E3253" t="s">
        <v>2312</v>
      </c>
      <c r="F3253" t="s">
        <v>9862</v>
      </c>
      <c r="G3253" s="17" t="s">
        <v>9863</v>
      </c>
      <c r="H3253" t="s">
        <v>592</v>
      </c>
      <c r="I3253" t="s">
        <v>43</v>
      </c>
      <c r="J3253" t="s">
        <v>8</v>
      </c>
      <c r="K3253" t="s">
        <v>117</v>
      </c>
      <c r="L3253" t="s">
        <v>118</v>
      </c>
      <c r="M3253" t="s">
        <v>119</v>
      </c>
      <c r="N3253">
        <v>0</v>
      </c>
      <c r="O3253" t="s">
        <v>47</v>
      </c>
      <c r="P3253">
        <v>2673</v>
      </c>
      <c r="Q3253" t="s">
        <v>48</v>
      </c>
      <c r="R3253" t="s">
        <v>49</v>
      </c>
      <c r="S3253" t="s">
        <v>50</v>
      </c>
      <c r="T3253" t="s">
        <v>51</v>
      </c>
      <c r="U3253" t="s">
        <v>52</v>
      </c>
      <c r="V3253">
        <v>1.05</v>
      </c>
      <c r="W3253" s="1">
        <v>750.75000000000011</v>
      </c>
      <c r="X3253">
        <v>1</v>
      </c>
      <c r="Y3253">
        <v>0.42</v>
      </c>
      <c r="Z3253">
        <v>5</v>
      </c>
      <c r="AA3253">
        <v>8.3999999999999991E-2</v>
      </c>
      <c r="AB3253" s="2">
        <v>0</v>
      </c>
      <c r="AC3253" s="1">
        <v>0</v>
      </c>
      <c r="AD3253" s="7">
        <v>43551</v>
      </c>
      <c r="AE3253" s="7">
        <v>43551</v>
      </c>
      <c r="AF3253">
        <v>0</v>
      </c>
      <c r="AG3253" t="s">
        <v>53</v>
      </c>
      <c r="AH3253" s="2">
        <v>0</v>
      </c>
      <c r="AI3253" s="1">
        <v>0</v>
      </c>
      <c r="AJ3253" s="1">
        <v>0</v>
      </c>
      <c r="AK3253" s="60" t="str">
        <f>+IF(Tabla1[[#This Row],[REQUEST_TY]]="SR MANTENIMIENTO CORRECTIVO", "EMERGENCIA", "OTROS")</f>
        <v>EMERGENCIA</v>
      </c>
      <c r="AL3253" s="6" t="str">
        <f>+_xlfn.IFS(Tabla1[[#This Row],[Veces obj]]&lt;=1,"0-1",Tabla1[[#This Row],[Veces obj]]&lt;=2,"1-2",Tabla1[[#This Row],[Veces obj]]&lt;=3,"2-3",TRUE,"&gt;3")</f>
        <v>0-1</v>
      </c>
      <c r="AM3253" s="60" t="str">
        <f>+_xlfn.IFS(MONTH(Tabla1[[#This Row],[MES]])&lt;=3,"Q1",MONTH(Tabla1[[#This Row],[MES]])&lt;=6,"Q2",MONTH(Tabla1[[#This Row],[MES]])&lt;=9,"Q3",TRUE,"Q4")</f>
        <v>Q1</v>
      </c>
      <c r="AN3253" s="15" t="str">
        <f>+IFERROR(VLOOKUP(Tabla1[[#This Row],[CUENTA]],CTAS[],2,0),"OTROS")</f>
        <v>OTROS</v>
      </c>
      <c r="AP3253" s="15" t="str">
        <f>+IFERROR(VLOOKUP(Tabla1[[#This Row],[EMPLEADO]],IS[],3,0),"OTROS")</f>
        <v>CHIHUAHUA</v>
      </c>
      <c r="AQ3253" s="15" t="str">
        <f>+IFERROR(VLOOKUP(Tabla1[[#This Row],[EMPLEADO]],IS[[NÓMINA]:[INGENIERO]],2,0),"OTROS")</f>
        <v>VICTOR MENDEZ</v>
      </c>
    </row>
    <row r="3254" spans="1:43" x14ac:dyDescent="0.25">
      <c r="A3254" t="s">
        <v>7477</v>
      </c>
      <c r="B3254">
        <v>1</v>
      </c>
      <c r="C3254" t="s">
        <v>9864</v>
      </c>
      <c r="D3254" t="s">
        <v>4762</v>
      </c>
      <c r="E3254" t="s">
        <v>2312</v>
      </c>
      <c r="F3254" t="s">
        <v>9865</v>
      </c>
      <c r="G3254" s="17" t="s">
        <v>9866</v>
      </c>
      <c r="H3254" t="s">
        <v>124</v>
      </c>
      <c r="I3254" t="s">
        <v>43</v>
      </c>
      <c r="J3254" t="s">
        <v>8</v>
      </c>
      <c r="K3254" t="s">
        <v>117</v>
      </c>
      <c r="L3254" t="s">
        <v>9867</v>
      </c>
      <c r="M3254" t="s">
        <v>94</v>
      </c>
      <c r="N3254">
        <v>0</v>
      </c>
      <c r="O3254" t="s">
        <v>47</v>
      </c>
      <c r="P3254" t="s">
        <v>822</v>
      </c>
      <c r="Q3254" t="s">
        <v>48</v>
      </c>
      <c r="R3254" t="s">
        <v>49</v>
      </c>
      <c r="S3254" t="s">
        <v>50</v>
      </c>
      <c r="T3254" t="s">
        <v>51</v>
      </c>
      <c r="U3254" t="s">
        <v>52</v>
      </c>
      <c r="V3254">
        <v>1</v>
      </c>
      <c r="W3254" s="1">
        <v>715.00000000000011</v>
      </c>
      <c r="X3254">
        <v>0</v>
      </c>
      <c r="Y3254">
        <v>5</v>
      </c>
      <c r="Z3254">
        <v>5</v>
      </c>
      <c r="AA3254">
        <v>1</v>
      </c>
      <c r="AB3254" s="2">
        <v>0</v>
      </c>
      <c r="AC3254" s="1">
        <v>0</v>
      </c>
      <c r="AD3254" s="7">
        <v>43551</v>
      </c>
      <c r="AE3254" s="7">
        <v>43552</v>
      </c>
      <c r="AF3254">
        <v>1</v>
      </c>
      <c r="AG3254" t="s">
        <v>53</v>
      </c>
      <c r="AH3254" s="2">
        <v>0</v>
      </c>
      <c r="AI3254" s="1">
        <v>0</v>
      </c>
      <c r="AJ3254" s="1">
        <v>0</v>
      </c>
      <c r="AK3254" s="60" t="str">
        <f>+IF(Tabla1[[#This Row],[REQUEST_TY]]="SR MANTENIMIENTO CORRECTIVO", "EMERGENCIA", "OTROS")</f>
        <v>OTROS</v>
      </c>
      <c r="AL3254" s="6" t="str">
        <f>+_xlfn.IFS(Tabla1[[#This Row],[Veces obj]]&lt;=1,"0-1",Tabla1[[#This Row],[Veces obj]]&lt;=2,"1-2",Tabla1[[#This Row],[Veces obj]]&lt;=3,"2-3",TRUE,"&gt;3")</f>
        <v>0-1</v>
      </c>
      <c r="AM3254" s="60" t="str">
        <f>+_xlfn.IFS(MONTH(Tabla1[[#This Row],[MES]])&lt;=3,"Q1",MONTH(Tabla1[[#This Row],[MES]])&lt;=6,"Q2",MONTH(Tabla1[[#This Row],[MES]])&lt;=9,"Q3",TRUE,"Q4")</f>
        <v>Q1</v>
      </c>
      <c r="AN3254" s="15" t="str">
        <f>+IFERROR(VLOOKUP(Tabla1[[#This Row],[CUENTA]],CTAS[],2,0),"OTROS")</f>
        <v>OTROS</v>
      </c>
      <c r="AP3254" s="15" t="str">
        <f>+IFERROR(VLOOKUP(Tabla1[[#This Row],[EMPLEADO]],IS[],3,0),"OTROS")</f>
        <v>JUAREZ</v>
      </c>
      <c r="AQ3254" s="15" t="str">
        <f>+IFERROR(VLOOKUP(Tabla1[[#This Row],[EMPLEADO]],IS[[NÓMINA]:[INGENIERO]],2,0),"OTROS")</f>
        <v>MIGUEL COTA</v>
      </c>
    </row>
    <row r="3255" spans="1:43" x14ac:dyDescent="0.25">
      <c r="A3255" t="s">
        <v>7477</v>
      </c>
      <c r="B3255">
        <v>1</v>
      </c>
      <c r="C3255" t="s">
        <v>9868</v>
      </c>
      <c r="D3255" t="s">
        <v>38</v>
      </c>
      <c r="E3255" t="s">
        <v>332</v>
      </c>
      <c r="F3255" t="s">
        <v>9869</v>
      </c>
      <c r="G3255" s="17" t="s">
        <v>2695</v>
      </c>
      <c r="H3255" t="s">
        <v>915</v>
      </c>
      <c r="I3255" t="s">
        <v>43</v>
      </c>
      <c r="J3255" t="s">
        <v>8</v>
      </c>
      <c r="K3255" t="s">
        <v>59</v>
      </c>
      <c r="L3255" t="s">
        <v>1768</v>
      </c>
      <c r="M3255" t="s">
        <v>310</v>
      </c>
      <c r="N3255">
        <v>0</v>
      </c>
      <c r="O3255" t="s">
        <v>47</v>
      </c>
      <c r="P3255">
        <v>44</v>
      </c>
      <c r="Q3255" t="s">
        <v>82</v>
      </c>
      <c r="R3255" t="s">
        <v>317</v>
      </c>
      <c r="S3255" t="s">
        <v>318</v>
      </c>
      <c r="T3255" t="s">
        <v>51</v>
      </c>
      <c r="U3255" t="s">
        <v>140</v>
      </c>
      <c r="V3255">
        <v>1.1000000000000001</v>
      </c>
      <c r="W3255" s="1">
        <v>1730.3000000000004</v>
      </c>
      <c r="X3255">
        <v>1</v>
      </c>
      <c r="Y3255">
        <v>1.43</v>
      </c>
      <c r="Z3255">
        <v>4</v>
      </c>
      <c r="AA3255">
        <v>0.35749999999999998</v>
      </c>
      <c r="AB3255" s="2">
        <v>0</v>
      </c>
      <c r="AC3255" s="1">
        <v>0</v>
      </c>
      <c r="AD3255" s="7">
        <v>43551</v>
      </c>
      <c r="AE3255" s="7">
        <v>43551</v>
      </c>
      <c r="AF3255">
        <v>0</v>
      </c>
      <c r="AG3255" t="s">
        <v>53</v>
      </c>
      <c r="AH3255" s="2">
        <v>0</v>
      </c>
      <c r="AI3255" s="1">
        <v>0</v>
      </c>
      <c r="AJ3255" s="1">
        <v>0</v>
      </c>
      <c r="AK3255" s="60" t="str">
        <f>+IF(Tabla1[[#This Row],[REQUEST_TY]]="SR MANTENIMIENTO CORRECTIVO", "EMERGENCIA", "OTROS")</f>
        <v>EMERGENCIA</v>
      </c>
      <c r="AL3255" s="6" t="str">
        <f>+_xlfn.IFS(Tabla1[[#This Row],[Veces obj]]&lt;=1,"0-1",Tabla1[[#This Row],[Veces obj]]&lt;=2,"1-2",Tabla1[[#This Row],[Veces obj]]&lt;=3,"2-3",TRUE,"&gt;3")</f>
        <v>0-1</v>
      </c>
      <c r="AM3255" s="60" t="str">
        <f>+_xlfn.IFS(MONTH(Tabla1[[#This Row],[MES]])&lt;=3,"Q1",MONTH(Tabla1[[#This Row],[MES]])&lt;=6,"Q2",MONTH(Tabla1[[#This Row],[MES]])&lt;=9,"Q3",TRUE,"Q4")</f>
        <v>Q1</v>
      </c>
      <c r="AN3255" s="15" t="str">
        <f>+IFERROR(VLOOKUP(Tabla1[[#This Row],[CUENTA]],CTAS[],2,0),"OTROS")</f>
        <v>OTROS</v>
      </c>
      <c r="AP3255" s="15" t="str">
        <f>+IFERROR(VLOOKUP(Tabla1[[#This Row],[EMPLEADO]],IS[],3,0),"OTROS")</f>
        <v>OTROS</v>
      </c>
      <c r="AQ3255" s="15" t="str">
        <f>+IFERROR(VLOOKUP(Tabla1[[#This Row],[EMPLEADO]],IS[[NÓMINA]:[INGENIERO]],2,0),"OTROS")</f>
        <v>OTROS</v>
      </c>
    </row>
    <row r="3256" spans="1:43" x14ac:dyDescent="0.25">
      <c r="A3256" t="s">
        <v>7477</v>
      </c>
      <c r="B3256">
        <v>1</v>
      </c>
      <c r="C3256" t="s">
        <v>9870</v>
      </c>
      <c r="D3256" t="s">
        <v>38</v>
      </c>
      <c r="E3256" t="s">
        <v>332</v>
      </c>
      <c r="F3256" t="s">
        <v>9869</v>
      </c>
      <c r="G3256" s="17" t="s">
        <v>5079</v>
      </c>
      <c r="H3256" t="s">
        <v>213</v>
      </c>
      <c r="I3256" t="s">
        <v>43</v>
      </c>
      <c r="J3256" t="s">
        <v>8</v>
      </c>
      <c r="K3256" t="s">
        <v>102</v>
      </c>
      <c r="L3256" t="s">
        <v>753</v>
      </c>
      <c r="M3256" t="s">
        <v>215</v>
      </c>
      <c r="N3256">
        <v>0</v>
      </c>
      <c r="O3256" t="s">
        <v>47</v>
      </c>
      <c r="P3256">
        <v>50</v>
      </c>
      <c r="Q3256" t="s">
        <v>82</v>
      </c>
      <c r="R3256" t="s">
        <v>317</v>
      </c>
      <c r="S3256" t="s">
        <v>318</v>
      </c>
      <c r="T3256" t="s">
        <v>51</v>
      </c>
      <c r="U3256" t="s">
        <v>140</v>
      </c>
      <c r="V3256">
        <v>1.1000000000000001</v>
      </c>
      <c r="W3256" s="1">
        <v>1730.3000000000004</v>
      </c>
      <c r="X3256">
        <v>1</v>
      </c>
      <c r="Y3256">
        <v>1.26</v>
      </c>
      <c r="Z3256">
        <v>4</v>
      </c>
      <c r="AA3256">
        <v>0.315</v>
      </c>
      <c r="AB3256" s="2">
        <v>0</v>
      </c>
      <c r="AC3256" s="1">
        <v>0</v>
      </c>
      <c r="AD3256" s="7">
        <v>43551</v>
      </c>
      <c r="AE3256" s="7">
        <v>43552</v>
      </c>
      <c r="AF3256">
        <v>1</v>
      </c>
      <c r="AG3256" t="s">
        <v>53</v>
      </c>
      <c r="AH3256" s="2">
        <v>0</v>
      </c>
      <c r="AI3256" s="1">
        <v>0</v>
      </c>
      <c r="AJ3256" s="1">
        <v>0</v>
      </c>
      <c r="AK3256" s="60" t="str">
        <f>+IF(Tabla1[[#This Row],[REQUEST_TY]]="SR MANTENIMIENTO CORRECTIVO", "EMERGENCIA", "OTROS")</f>
        <v>EMERGENCIA</v>
      </c>
      <c r="AL3256" s="6" t="str">
        <f>+_xlfn.IFS(Tabla1[[#This Row],[Veces obj]]&lt;=1,"0-1",Tabla1[[#This Row],[Veces obj]]&lt;=2,"1-2",Tabla1[[#This Row],[Veces obj]]&lt;=3,"2-3",TRUE,"&gt;3")</f>
        <v>0-1</v>
      </c>
      <c r="AM3256" s="60" t="str">
        <f>+_xlfn.IFS(MONTH(Tabla1[[#This Row],[MES]])&lt;=3,"Q1",MONTH(Tabla1[[#This Row],[MES]])&lt;=6,"Q2",MONTH(Tabla1[[#This Row],[MES]])&lt;=9,"Q3",TRUE,"Q4")</f>
        <v>Q1</v>
      </c>
      <c r="AN3256" s="15" t="str">
        <f>+IFERROR(VLOOKUP(Tabla1[[#This Row],[CUENTA]],CTAS[],2,0),"OTROS")</f>
        <v>OTROS</v>
      </c>
      <c r="AP3256" s="15" t="str">
        <f>+IFERROR(VLOOKUP(Tabla1[[#This Row],[EMPLEADO]],IS[],3,0),"OTROS")</f>
        <v>OTROS</v>
      </c>
      <c r="AQ3256" s="15" t="str">
        <f>+IFERROR(VLOOKUP(Tabla1[[#This Row],[EMPLEADO]],IS[[NÓMINA]:[INGENIERO]],2,0),"OTROS")</f>
        <v>OTROS</v>
      </c>
    </row>
    <row r="3257" spans="1:43" x14ac:dyDescent="0.25">
      <c r="A3257" t="s">
        <v>7477</v>
      </c>
      <c r="B3257">
        <v>1</v>
      </c>
      <c r="C3257" t="s">
        <v>9871</v>
      </c>
      <c r="D3257" t="s">
        <v>38</v>
      </c>
      <c r="E3257" t="s">
        <v>1015</v>
      </c>
      <c r="F3257" t="s">
        <v>9872</v>
      </c>
      <c r="G3257" s="17" t="s">
        <v>2422</v>
      </c>
      <c r="H3257" t="s">
        <v>679</v>
      </c>
      <c r="I3257" t="s">
        <v>43</v>
      </c>
      <c r="J3257" t="s">
        <v>8</v>
      </c>
      <c r="K3257" t="s">
        <v>59</v>
      </c>
      <c r="L3257" t="s">
        <v>1768</v>
      </c>
      <c r="M3257" t="s">
        <v>310</v>
      </c>
      <c r="N3257">
        <v>0</v>
      </c>
      <c r="O3257" t="s">
        <v>47</v>
      </c>
      <c r="P3257">
        <v>37</v>
      </c>
      <c r="Q3257" t="s">
        <v>82</v>
      </c>
      <c r="R3257" t="s">
        <v>317</v>
      </c>
      <c r="S3257" t="s">
        <v>318</v>
      </c>
      <c r="T3257" t="s">
        <v>51</v>
      </c>
      <c r="U3257" t="s">
        <v>140</v>
      </c>
      <c r="V3257">
        <v>1.1000000000000001</v>
      </c>
      <c r="W3257" s="1">
        <v>1730.3000000000004</v>
      </c>
      <c r="X3257">
        <v>1</v>
      </c>
      <c r="Y3257">
        <v>1.21</v>
      </c>
      <c r="Z3257">
        <v>4</v>
      </c>
      <c r="AA3257">
        <v>0.30249999999999999</v>
      </c>
      <c r="AB3257" s="2">
        <v>0</v>
      </c>
      <c r="AC3257" s="1">
        <v>0</v>
      </c>
      <c r="AD3257" s="7">
        <v>43551</v>
      </c>
      <c r="AE3257" s="7">
        <v>43551</v>
      </c>
      <c r="AF3257">
        <v>0</v>
      </c>
      <c r="AG3257" t="s">
        <v>53</v>
      </c>
      <c r="AH3257" s="2">
        <v>0</v>
      </c>
      <c r="AI3257" s="1">
        <v>0</v>
      </c>
      <c r="AJ3257" s="1">
        <v>0</v>
      </c>
      <c r="AK3257" s="60" t="str">
        <f>+IF(Tabla1[[#This Row],[REQUEST_TY]]="SR MANTENIMIENTO CORRECTIVO", "EMERGENCIA", "OTROS")</f>
        <v>EMERGENCIA</v>
      </c>
      <c r="AL3257" s="6" t="str">
        <f>+_xlfn.IFS(Tabla1[[#This Row],[Veces obj]]&lt;=1,"0-1",Tabla1[[#This Row],[Veces obj]]&lt;=2,"1-2",Tabla1[[#This Row],[Veces obj]]&lt;=3,"2-3",TRUE,"&gt;3")</f>
        <v>0-1</v>
      </c>
      <c r="AM3257" s="60" t="str">
        <f>+_xlfn.IFS(MONTH(Tabla1[[#This Row],[MES]])&lt;=3,"Q1",MONTH(Tabla1[[#This Row],[MES]])&lt;=6,"Q2",MONTH(Tabla1[[#This Row],[MES]])&lt;=9,"Q3",TRUE,"Q4")</f>
        <v>Q1</v>
      </c>
      <c r="AN3257" s="15" t="str">
        <f>+IFERROR(VLOOKUP(Tabla1[[#This Row],[CUENTA]],CTAS[],2,0),"OTROS")</f>
        <v>OTROS</v>
      </c>
      <c r="AP3257" s="15" t="str">
        <f>+IFERROR(VLOOKUP(Tabla1[[#This Row],[EMPLEADO]],IS[],3,0),"OTROS")</f>
        <v>OTROS</v>
      </c>
      <c r="AQ3257" s="15" t="str">
        <f>+IFERROR(VLOOKUP(Tabla1[[#This Row],[EMPLEADO]],IS[[NÓMINA]:[INGENIERO]],2,0),"OTROS")</f>
        <v>OTROS</v>
      </c>
    </row>
    <row r="3258" spans="1:43" x14ac:dyDescent="0.25">
      <c r="A3258" t="s">
        <v>7477</v>
      </c>
      <c r="B3258">
        <v>1</v>
      </c>
      <c r="C3258" t="s">
        <v>9873</v>
      </c>
      <c r="D3258" t="s">
        <v>38</v>
      </c>
      <c r="E3258" t="s">
        <v>275</v>
      </c>
      <c r="F3258" t="s">
        <v>9874</v>
      </c>
      <c r="G3258" s="17" t="s">
        <v>4680</v>
      </c>
      <c r="H3258" t="s">
        <v>691</v>
      </c>
      <c r="I3258" t="s">
        <v>43</v>
      </c>
      <c r="J3258" t="s">
        <v>8</v>
      </c>
      <c r="K3258" t="s">
        <v>370</v>
      </c>
      <c r="L3258" t="s">
        <v>3061</v>
      </c>
      <c r="M3258" t="s">
        <v>640</v>
      </c>
      <c r="N3258">
        <v>0</v>
      </c>
      <c r="O3258" t="s">
        <v>47</v>
      </c>
      <c r="P3258">
        <v>55</v>
      </c>
      <c r="Q3258" t="s">
        <v>82</v>
      </c>
      <c r="R3258" t="s">
        <v>95</v>
      </c>
      <c r="S3258" t="s">
        <v>64</v>
      </c>
      <c r="T3258" t="s">
        <v>51</v>
      </c>
      <c r="U3258" t="s">
        <v>83</v>
      </c>
      <c r="V3258">
        <v>1.05</v>
      </c>
      <c r="W3258" s="1">
        <v>1433.25</v>
      </c>
      <c r="X3258">
        <v>1</v>
      </c>
      <c r="Y3258">
        <v>2.87</v>
      </c>
      <c r="Z3258">
        <v>5</v>
      </c>
      <c r="AA3258">
        <v>0.57400000000000007</v>
      </c>
      <c r="AB3258" s="2">
        <v>0</v>
      </c>
      <c r="AC3258" s="1">
        <v>0</v>
      </c>
      <c r="AD3258" s="7">
        <v>43552</v>
      </c>
      <c r="AE3258" s="7">
        <v>43552</v>
      </c>
      <c r="AF3258">
        <v>0</v>
      </c>
      <c r="AG3258" t="s">
        <v>53</v>
      </c>
      <c r="AH3258" s="2">
        <v>0</v>
      </c>
      <c r="AI3258" s="1">
        <v>0</v>
      </c>
      <c r="AJ3258" s="1">
        <v>0</v>
      </c>
      <c r="AK3258" s="60" t="str">
        <f>+IF(Tabla1[[#This Row],[REQUEST_TY]]="SR MANTENIMIENTO CORRECTIVO", "EMERGENCIA", "OTROS")</f>
        <v>EMERGENCIA</v>
      </c>
      <c r="AL3258" s="6" t="str">
        <f>+_xlfn.IFS(Tabla1[[#This Row],[Veces obj]]&lt;=1,"0-1",Tabla1[[#This Row],[Veces obj]]&lt;=2,"1-2",Tabla1[[#This Row],[Veces obj]]&lt;=3,"2-3",TRUE,"&gt;3")</f>
        <v>0-1</v>
      </c>
      <c r="AM3258" s="60" t="str">
        <f>+_xlfn.IFS(MONTH(Tabla1[[#This Row],[MES]])&lt;=3,"Q1",MONTH(Tabla1[[#This Row],[MES]])&lt;=6,"Q2",MONTH(Tabla1[[#This Row],[MES]])&lt;=9,"Q3",TRUE,"Q4")</f>
        <v>Q1</v>
      </c>
      <c r="AN3258" s="15" t="str">
        <f>+IFERROR(VLOOKUP(Tabla1[[#This Row],[CUENTA]],CTAS[],2,0),"OTROS")</f>
        <v>OTROS</v>
      </c>
      <c r="AP3258" s="15" t="str">
        <f>+IFERROR(VLOOKUP(Tabla1[[#This Row],[EMPLEADO]],IS[],3,0),"OTROS")</f>
        <v>OTROS</v>
      </c>
      <c r="AQ3258" s="15" t="str">
        <f>+IFERROR(VLOOKUP(Tabla1[[#This Row],[EMPLEADO]],IS[[NÓMINA]:[INGENIERO]],2,0),"OTROS")</f>
        <v>OTROS</v>
      </c>
    </row>
    <row r="3259" spans="1:43" x14ac:dyDescent="0.25">
      <c r="A3259" t="s">
        <v>7477</v>
      </c>
      <c r="B3259">
        <v>1</v>
      </c>
      <c r="C3259" t="s">
        <v>9875</v>
      </c>
      <c r="D3259" t="s">
        <v>38</v>
      </c>
      <c r="E3259" t="s">
        <v>85</v>
      </c>
      <c r="F3259" t="s">
        <v>9876</v>
      </c>
      <c r="G3259" s="17" t="s">
        <v>9877</v>
      </c>
      <c r="H3259" t="s">
        <v>471</v>
      </c>
      <c r="I3259" t="s">
        <v>43</v>
      </c>
      <c r="J3259" t="s">
        <v>8</v>
      </c>
      <c r="K3259" t="s">
        <v>370</v>
      </c>
      <c r="L3259" t="s">
        <v>4698</v>
      </c>
      <c r="M3259" t="s">
        <v>131</v>
      </c>
      <c r="N3259">
        <v>0</v>
      </c>
      <c r="O3259" t="s">
        <v>47</v>
      </c>
      <c r="P3259">
        <v>99</v>
      </c>
      <c r="Q3259" t="s">
        <v>48</v>
      </c>
      <c r="R3259" t="s">
        <v>49</v>
      </c>
      <c r="S3259" t="s">
        <v>50</v>
      </c>
      <c r="T3259" t="s">
        <v>51</v>
      </c>
      <c r="U3259" t="s">
        <v>52</v>
      </c>
      <c r="V3259">
        <v>1.05</v>
      </c>
      <c r="W3259" s="1">
        <v>750.75000000000011</v>
      </c>
      <c r="X3259">
        <v>1</v>
      </c>
      <c r="Y3259">
        <v>0.95</v>
      </c>
      <c r="Z3259">
        <v>5</v>
      </c>
      <c r="AA3259">
        <v>0.19</v>
      </c>
      <c r="AB3259" s="2">
        <v>0</v>
      </c>
      <c r="AC3259" s="1">
        <v>0</v>
      </c>
      <c r="AD3259" s="7">
        <v>43551</v>
      </c>
      <c r="AE3259" s="7">
        <v>43551</v>
      </c>
      <c r="AF3259">
        <v>0</v>
      </c>
      <c r="AG3259" t="s">
        <v>53</v>
      </c>
      <c r="AH3259" s="2">
        <v>0</v>
      </c>
      <c r="AI3259" s="1">
        <v>0</v>
      </c>
      <c r="AJ3259" s="1">
        <v>0</v>
      </c>
      <c r="AK3259" s="60" t="str">
        <f>+IF(Tabla1[[#This Row],[REQUEST_TY]]="SR MANTENIMIENTO CORRECTIVO", "EMERGENCIA", "OTROS")</f>
        <v>EMERGENCIA</v>
      </c>
      <c r="AL3259" s="6" t="str">
        <f>+_xlfn.IFS(Tabla1[[#This Row],[Veces obj]]&lt;=1,"0-1",Tabla1[[#This Row],[Veces obj]]&lt;=2,"1-2",Tabla1[[#This Row],[Veces obj]]&lt;=3,"2-3",TRUE,"&gt;3")</f>
        <v>0-1</v>
      </c>
      <c r="AM3259" s="60" t="str">
        <f>+_xlfn.IFS(MONTH(Tabla1[[#This Row],[MES]])&lt;=3,"Q1",MONTH(Tabla1[[#This Row],[MES]])&lt;=6,"Q2",MONTH(Tabla1[[#This Row],[MES]])&lt;=9,"Q3",TRUE,"Q4")</f>
        <v>Q1</v>
      </c>
      <c r="AN3259" s="15" t="str">
        <f>+IFERROR(VLOOKUP(Tabla1[[#This Row],[CUENTA]],CTAS[],2,0),"OTROS")</f>
        <v>OTROS</v>
      </c>
      <c r="AP3259" s="15" t="str">
        <f>+IFERROR(VLOOKUP(Tabla1[[#This Row],[EMPLEADO]],IS[],3,0),"OTROS")</f>
        <v>OTROS</v>
      </c>
      <c r="AQ3259" s="15" t="str">
        <f>+IFERROR(VLOOKUP(Tabla1[[#This Row],[EMPLEADO]],IS[[NÓMINA]:[INGENIERO]],2,0),"OTROS")</f>
        <v>OTROS</v>
      </c>
    </row>
    <row r="3260" spans="1:43" x14ac:dyDescent="0.25">
      <c r="A3260" t="s">
        <v>7477</v>
      </c>
      <c r="B3260">
        <v>1</v>
      </c>
      <c r="C3260" t="s">
        <v>9878</v>
      </c>
      <c r="D3260" t="s">
        <v>38</v>
      </c>
      <c r="E3260" t="s">
        <v>76</v>
      </c>
      <c r="F3260" t="s">
        <v>9879</v>
      </c>
      <c r="G3260" s="17" t="s">
        <v>78</v>
      </c>
      <c r="H3260" t="s">
        <v>79</v>
      </c>
      <c r="I3260" t="s">
        <v>43</v>
      </c>
      <c r="J3260" t="s">
        <v>8</v>
      </c>
      <c r="K3260" t="s">
        <v>59</v>
      </c>
      <c r="L3260" t="s">
        <v>80</v>
      </c>
      <c r="M3260" t="s">
        <v>81</v>
      </c>
      <c r="N3260">
        <v>0</v>
      </c>
      <c r="O3260" t="s">
        <v>47</v>
      </c>
      <c r="P3260">
        <v>35</v>
      </c>
      <c r="Q3260" t="s">
        <v>82</v>
      </c>
      <c r="R3260" t="s">
        <v>63</v>
      </c>
      <c r="S3260" t="s">
        <v>64</v>
      </c>
      <c r="T3260" t="s">
        <v>51</v>
      </c>
      <c r="U3260" t="s">
        <v>83</v>
      </c>
      <c r="V3260">
        <v>1.05</v>
      </c>
      <c r="W3260" s="1">
        <v>1433.25</v>
      </c>
      <c r="X3260">
        <v>1</v>
      </c>
      <c r="Y3260">
        <v>0.7</v>
      </c>
      <c r="Z3260">
        <v>5</v>
      </c>
      <c r="AA3260">
        <v>0.13999999999999999</v>
      </c>
      <c r="AB3260" s="2">
        <v>0</v>
      </c>
      <c r="AC3260" s="1">
        <v>0</v>
      </c>
      <c r="AD3260" s="7">
        <v>43551</v>
      </c>
      <c r="AE3260" s="7">
        <v>43552</v>
      </c>
      <c r="AF3260">
        <v>1</v>
      </c>
      <c r="AG3260" t="s">
        <v>53</v>
      </c>
      <c r="AH3260" s="2">
        <v>0</v>
      </c>
      <c r="AI3260" s="1">
        <v>0</v>
      </c>
      <c r="AJ3260" s="1">
        <v>0</v>
      </c>
      <c r="AK3260" s="60" t="str">
        <f>+IF(Tabla1[[#This Row],[REQUEST_TY]]="SR MANTENIMIENTO CORRECTIVO", "EMERGENCIA", "OTROS")</f>
        <v>EMERGENCIA</v>
      </c>
      <c r="AL3260" s="6" t="str">
        <f>+_xlfn.IFS(Tabla1[[#This Row],[Veces obj]]&lt;=1,"0-1",Tabla1[[#This Row],[Veces obj]]&lt;=2,"1-2",Tabla1[[#This Row],[Veces obj]]&lt;=3,"2-3",TRUE,"&gt;3")</f>
        <v>0-1</v>
      </c>
      <c r="AM3260" s="60" t="str">
        <f>+_xlfn.IFS(MONTH(Tabla1[[#This Row],[MES]])&lt;=3,"Q1",MONTH(Tabla1[[#This Row],[MES]])&lt;=6,"Q2",MONTH(Tabla1[[#This Row],[MES]])&lt;=9,"Q3",TRUE,"Q4")</f>
        <v>Q1</v>
      </c>
      <c r="AN3260" s="15" t="str">
        <f>+IFERROR(VLOOKUP(Tabla1[[#This Row],[CUENTA]],CTAS[],2,0),"OTROS")</f>
        <v>OTROS</v>
      </c>
      <c r="AP3260" s="15" t="str">
        <f>+IFERROR(VLOOKUP(Tabla1[[#This Row],[EMPLEADO]],IS[],3,0),"OTROS")</f>
        <v>OTROS</v>
      </c>
      <c r="AQ3260" s="15" t="str">
        <f>+IFERROR(VLOOKUP(Tabla1[[#This Row],[EMPLEADO]],IS[[NÓMINA]:[INGENIERO]],2,0),"OTROS")</f>
        <v>OTROS</v>
      </c>
    </row>
    <row r="3261" spans="1:43" x14ac:dyDescent="0.25">
      <c r="A3261" t="s">
        <v>7477</v>
      </c>
      <c r="B3261">
        <v>1</v>
      </c>
      <c r="C3261" t="s">
        <v>9880</v>
      </c>
      <c r="D3261" t="s">
        <v>9881</v>
      </c>
      <c r="E3261" t="s">
        <v>67</v>
      </c>
      <c r="F3261" t="s">
        <v>9882</v>
      </c>
      <c r="G3261" s="17" t="s">
        <v>6612</v>
      </c>
      <c r="H3261" t="s">
        <v>784</v>
      </c>
      <c r="I3261" t="s">
        <v>43</v>
      </c>
      <c r="J3261" t="s">
        <v>8</v>
      </c>
      <c r="K3261" t="s">
        <v>71</v>
      </c>
      <c r="L3261" t="s">
        <v>6613</v>
      </c>
      <c r="M3261" t="s">
        <v>387</v>
      </c>
      <c r="N3261">
        <v>0</v>
      </c>
      <c r="O3261" t="s">
        <v>47</v>
      </c>
      <c r="P3261" t="s">
        <v>822</v>
      </c>
      <c r="Q3261" t="s">
        <v>48</v>
      </c>
      <c r="R3261" t="s">
        <v>74</v>
      </c>
      <c r="S3261" t="s">
        <v>50</v>
      </c>
      <c r="T3261" t="s">
        <v>51</v>
      </c>
      <c r="U3261" t="s">
        <v>52</v>
      </c>
      <c r="V3261">
        <v>1</v>
      </c>
      <c r="W3261" s="1">
        <v>715.00000000000011</v>
      </c>
      <c r="X3261">
        <v>1</v>
      </c>
      <c r="Y3261">
        <v>1.58</v>
      </c>
      <c r="Z3261">
        <v>5</v>
      </c>
      <c r="AA3261">
        <v>0.316</v>
      </c>
      <c r="AB3261" s="2">
        <v>0</v>
      </c>
      <c r="AC3261" s="1">
        <v>0</v>
      </c>
      <c r="AD3261" s="7">
        <v>43552</v>
      </c>
      <c r="AE3261" s="7">
        <v>43552</v>
      </c>
      <c r="AF3261">
        <v>0</v>
      </c>
      <c r="AG3261" t="s">
        <v>53</v>
      </c>
      <c r="AH3261" s="2">
        <v>0</v>
      </c>
      <c r="AI3261" s="1">
        <v>0</v>
      </c>
      <c r="AJ3261" s="1">
        <v>0</v>
      </c>
      <c r="AK3261" s="60" t="str">
        <f>+IF(Tabla1[[#This Row],[REQUEST_TY]]="SR MANTENIMIENTO CORRECTIVO", "EMERGENCIA", "OTROS")</f>
        <v>OTROS</v>
      </c>
      <c r="AL3261" s="6" t="str">
        <f>+_xlfn.IFS(Tabla1[[#This Row],[Veces obj]]&lt;=1,"0-1",Tabla1[[#This Row],[Veces obj]]&lt;=2,"1-2",Tabla1[[#This Row],[Veces obj]]&lt;=3,"2-3",TRUE,"&gt;3")</f>
        <v>0-1</v>
      </c>
      <c r="AM3261" s="60" t="str">
        <f>+_xlfn.IFS(MONTH(Tabla1[[#This Row],[MES]])&lt;=3,"Q1",MONTH(Tabla1[[#This Row],[MES]])&lt;=6,"Q2",MONTH(Tabla1[[#This Row],[MES]])&lt;=9,"Q3",TRUE,"Q4")</f>
        <v>Q1</v>
      </c>
      <c r="AN3261" s="15" t="str">
        <f>+IFERROR(VLOOKUP(Tabla1[[#This Row],[CUENTA]],CTAS[],2,0),"OTROS")</f>
        <v>OTROS</v>
      </c>
      <c r="AP3261" s="15" t="str">
        <f>+IFERROR(VLOOKUP(Tabla1[[#This Row],[EMPLEADO]],IS[],3,0),"OTROS")</f>
        <v>OTROS</v>
      </c>
      <c r="AQ3261" s="15" t="str">
        <f>+IFERROR(VLOOKUP(Tabla1[[#This Row],[EMPLEADO]],IS[[NÓMINA]:[INGENIERO]],2,0),"OTROS")</f>
        <v>OTROS</v>
      </c>
    </row>
    <row r="3262" spans="1:43" x14ac:dyDescent="0.25">
      <c r="A3262" t="s">
        <v>7477</v>
      </c>
      <c r="B3262">
        <v>1</v>
      </c>
      <c r="C3262" t="s">
        <v>9883</v>
      </c>
      <c r="D3262" t="s">
        <v>38</v>
      </c>
      <c r="E3262" t="s">
        <v>258</v>
      </c>
      <c r="F3262" t="s">
        <v>9884</v>
      </c>
      <c r="G3262" s="17" t="s">
        <v>5523</v>
      </c>
      <c r="H3262" t="s">
        <v>42</v>
      </c>
      <c r="I3262" t="s">
        <v>43</v>
      </c>
      <c r="J3262" t="s">
        <v>8</v>
      </c>
      <c r="K3262" t="s">
        <v>798</v>
      </c>
      <c r="L3262" t="s">
        <v>3530</v>
      </c>
      <c r="M3262" t="s">
        <v>131</v>
      </c>
      <c r="N3262">
        <v>1</v>
      </c>
      <c r="O3262" t="s">
        <v>47</v>
      </c>
      <c r="P3262">
        <v>29</v>
      </c>
      <c r="Q3262" t="s">
        <v>62</v>
      </c>
      <c r="R3262" t="s">
        <v>138</v>
      </c>
      <c r="S3262" t="s">
        <v>139</v>
      </c>
      <c r="T3262" t="s">
        <v>51</v>
      </c>
      <c r="U3262" t="s">
        <v>262</v>
      </c>
      <c r="V3262">
        <v>1.05</v>
      </c>
      <c r="W3262" s="1">
        <v>0</v>
      </c>
      <c r="X3262">
        <v>1</v>
      </c>
      <c r="Y3262">
        <v>0.81</v>
      </c>
      <c r="Z3262">
        <v>4</v>
      </c>
      <c r="AA3262">
        <v>0.20250000000000001</v>
      </c>
      <c r="AB3262" s="2">
        <v>0</v>
      </c>
      <c r="AC3262" s="1">
        <v>0</v>
      </c>
      <c r="AD3262" s="7">
        <v>43553</v>
      </c>
      <c r="AE3262" s="7">
        <v>43553</v>
      </c>
      <c r="AF3262">
        <v>0</v>
      </c>
      <c r="AG3262" t="s">
        <v>53</v>
      </c>
      <c r="AH3262" s="2">
        <v>0</v>
      </c>
      <c r="AI3262" s="1">
        <v>0</v>
      </c>
      <c r="AJ3262" s="1">
        <v>0</v>
      </c>
      <c r="AK3262" s="60" t="str">
        <f>+IF(Tabla1[[#This Row],[REQUEST_TY]]="SR MANTENIMIENTO CORRECTIVO", "EMERGENCIA", "OTROS")</f>
        <v>EMERGENCIA</v>
      </c>
      <c r="AL3262" s="6" t="str">
        <f>+_xlfn.IFS(Tabla1[[#This Row],[Veces obj]]&lt;=1,"0-1",Tabla1[[#This Row],[Veces obj]]&lt;=2,"1-2",Tabla1[[#This Row],[Veces obj]]&lt;=3,"2-3",TRUE,"&gt;3")</f>
        <v>0-1</v>
      </c>
      <c r="AM3262" s="60" t="str">
        <f>+_xlfn.IFS(MONTH(Tabla1[[#This Row],[MES]])&lt;=3,"Q1",MONTH(Tabla1[[#This Row],[MES]])&lt;=6,"Q2",MONTH(Tabla1[[#This Row],[MES]])&lt;=9,"Q3",TRUE,"Q4")</f>
        <v>Q1</v>
      </c>
      <c r="AN3262" s="15" t="str">
        <f>+IFERROR(VLOOKUP(Tabla1[[#This Row],[CUENTA]],CTAS[],2,0),"OTROS")</f>
        <v>OTROS</v>
      </c>
      <c r="AP3262" s="15" t="str">
        <f>+IFERROR(VLOOKUP(Tabla1[[#This Row],[EMPLEADO]],IS[],3,0),"OTROS")</f>
        <v>OTROS</v>
      </c>
      <c r="AQ3262" s="15" t="str">
        <f>+IFERROR(VLOOKUP(Tabla1[[#This Row],[EMPLEADO]],IS[[NÓMINA]:[INGENIERO]],2,0),"OTROS")</f>
        <v>OTROS</v>
      </c>
    </row>
    <row r="3263" spans="1:43" x14ac:dyDescent="0.25">
      <c r="A3263" t="s">
        <v>7477</v>
      </c>
      <c r="B3263">
        <v>1</v>
      </c>
      <c r="C3263" t="s">
        <v>9885</v>
      </c>
      <c r="D3263" t="s">
        <v>38</v>
      </c>
      <c r="E3263" t="s">
        <v>2827</v>
      </c>
      <c r="F3263" t="s">
        <v>9886</v>
      </c>
      <c r="G3263" s="17" t="s">
        <v>9887</v>
      </c>
      <c r="H3263" t="s">
        <v>592</v>
      </c>
      <c r="I3263" t="s">
        <v>43</v>
      </c>
      <c r="J3263" t="s">
        <v>8</v>
      </c>
      <c r="K3263" t="s">
        <v>169</v>
      </c>
      <c r="L3263" t="s">
        <v>3630</v>
      </c>
      <c r="M3263" t="s">
        <v>3631</v>
      </c>
      <c r="N3263">
        <v>0</v>
      </c>
      <c r="O3263" t="s">
        <v>47</v>
      </c>
      <c r="P3263">
        <v>233</v>
      </c>
      <c r="Q3263" t="s">
        <v>48</v>
      </c>
      <c r="R3263" t="s">
        <v>138</v>
      </c>
      <c r="S3263" t="s">
        <v>139</v>
      </c>
      <c r="T3263" t="s">
        <v>208</v>
      </c>
      <c r="U3263" t="s">
        <v>353</v>
      </c>
      <c r="V3263">
        <v>1.1499999999999999</v>
      </c>
      <c r="W3263" s="1">
        <v>1808.95</v>
      </c>
      <c r="X3263">
        <v>1</v>
      </c>
      <c r="Y3263">
        <v>1.02</v>
      </c>
      <c r="Z3263">
        <v>6</v>
      </c>
      <c r="AA3263">
        <v>0.17</v>
      </c>
      <c r="AB3263" s="2">
        <v>0</v>
      </c>
      <c r="AC3263" s="1">
        <v>0</v>
      </c>
      <c r="AD3263" s="7">
        <v>43552</v>
      </c>
      <c r="AE3263" s="7">
        <v>43552</v>
      </c>
      <c r="AF3263">
        <v>0</v>
      </c>
      <c r="AG3263" t="s">
        <v>53</v>
      </c>
      <c r="AH3263" s="2">
        <v>0</v>
      </c>
      <c r="AI3263" s="1">
        <v>0</v>
      </c>
      <c r="AJ3263" s="1">
        <v>0</v>
      </c>
      <c r="AK3263" s="60" t="str">
        <f>+IF(Tabla1[[#This Row],[REQUEST_TY]]="SR MANTENIMIENTO CORRECTIVO", "EMERGENCIA", "OTROS")</f>
        <v>EMERGENCIA</v>
      </c>
      <c r="AL3263" s="6" t="str">
        <f>+_xlfn.IFS(Tabla1[[#This Row],[Veces obj]]&lt;=1,"0-1",Tabla1[[#This Row],[Veces obj]]&lt;=2,"1-2",Tabla1[[#This Row],[Veces obj]]&lt;=3,"2-3",TRUE,"&gt;3")</f>
        <v>0-1</v>
      </c>
      <c r="AM3263" s="60" t="str">
        <f>+_xlfn.IFS(MONTH(Tabla1[[#This Row],[MES]])&lt;=3,"Q1",MONTH(Tabla1[[#This Row],[MES]])&lt;=6,"Q2",MONTH(Tabla1[[#This Row],[MES]])&lt;=9,"Q3",TRUE,"Q4")</f>
        <v>Q1</v>
      </c>
      <c r="AN3263" s="15" t="str">
        <f>+IFERROR(VLOOKUP(Tabla1[[#This Row],[CUENTA]],CTAS[],2,0),"OTROS")</f>
        <v>OTROS</v>
      </c>
      <c r="AP3263" s="15" t="str">
        <f>+IFERROR(VLOOKUP(Tabla1[[#This Row],[EMPLEADO]],IS[],3,0),"OTROS")</f>
        <v>CHIHUAHUA</v>
      </c>
      <c r="AQ3263" s="15" t="str">
        <f>+IFERROR(VLOOKUP(Tabla1[[#This Row],[EMPLEADO]],IS[[NÓMINA]:[INGENIERO]],2,0),"OTROS")</f>
        <v>VICTOR MENDEZ</v>
      </c>
    </row>
    <row r="3264" spans="1:43" x14ac:dyDescent="0.25">
      <c r="A3264" t="s">
        <v>7477</v>
      </c>
      <c r="B3264">
        <v>1</v>
      </c>
      <c r="C3264" t="s">
        <v>9888</v>
      </c>
      <c r="D3264" t="s">
        <v>38</v>
      </c>
      <c r="E3264" t="s">
        <v>373</v>
      </c>
      <c r="F3264" t="s">
        <v>9889</v>
      </c>
      <c r="G3264" s="17" t="s">
        <v>9890</v>
      </c>
      <c r="H3264" t="s">
        <v>213</v>
      </c>
      <c r="I3264" t="s">
        <v>43</v>
      </c>
      <c r="J3264" t="s">
        <v>8</v>
      </c>
      <c r="K3264" t="s">
        <v>102</v>
      </c>
      <c r="L3264" t="s">
        <v>753</v>
      </c>
      <c r="M3264" t="s">
        <v>215</v>
      </c>
      <c r="N3264">
        <v>0</v>
      </c>
      <c r="O3264" t="s">
        <v>47</v>
      </c>
      <c r="P3264">
        <v>302</v>
      </c>
      <c r="Q3264" t="s">
        <v>48</v>
      </c>
      <c r="R3264" t="s">
        <v>153</v>
      </c>
      <c r="S3264" t="s">
        <v>50</v>
      </c>
      <c r="T3264" t="s">
        <v>51</v>
      </c>
      <c r="U3264" t="s">
        <v>52</v>
      </c>
      <c r="V3264">
        <v>1.05</v>
      </c>
      <c r="W3264" s="1">
        <v>750.75000000000011</v>
      </c>
      <c r="X3264">
        <v>1</v>
      </c>
      <c r="Y3264">
        <v>0.83</v>
      </c>
      <c r="Z3264">
        <v>5</v>
      </c>
      <c r="AA3264">
        <v>0.16599999999999998</v>
      </c>
      <c r="AB3264" s="2">
        <v>0</v>
      </c>
      <c r="AC3264" s="1">
        <v>0</v>
      </c>
      <c r="AD3264" s="7">
        <v>43552</v>
      </c>
      <c r="AE3264" s="7">
        <v>43552</v>
      </c>
      <c r="AF3264">
        <v>0</v>
      </c>
      <c r="AG3264" t="s">
        <v>53</v>
      </c>
      <c r="AH3264" s="2">
        <v>0</v>
      </c>
      <c r="AI3264" s="1">
        <v>0</v>
      </c>
      <c r="AJ3264" s="1">
        <v>0</v>
      </c>
      <c r="AK3264" s="60" t="str">
        <f>+IF(Tabla1[[#This Row],[REQUEST_TY]]="SR MANTENIMIENTO CORRECTIVO", "EMERGENCIA", "OTROS")</f>
        <v>EMERGENCIA</v>
      </c>
      <c r="AL3264" s="6" t="str">
        <f>+_xlfn.IFS(Tabla1[[#This Row],[Veces obj]]&lt;=1,"0-1",Tabla1[[#This Row],[Veces obj]]&lt;=2,"1-2",Tabla1[[#This Row],[Veces obj]]&lt;=3,"2-3",TRUE,"&gt;3")</f>
        <v>0-1</v>
      </c>
      <c r="AM3264" s="60" t="str">
        <f>+_xlfn.IFS(MONTH(Tabla1[[#This Row],[MES]])&lt;=3,"Q1",MONTH(Tabla1[[#This Row],[MES]])&lt;=6,"Q2",MONTH(Tabla1[[#This Row],[MES]])&lt;=9,"Q3",TRUE,"Q4")</f>
        <v>Q1</v>
      </c>
      <c r="AN3264" s="15" t="str">
        <f>+IFERROR(VLOOKUP(Tabla1[[#This Row],[CUENTA]],CTAS[],2,0),"OTROS")</f>
        <v>OTROS</v>
      </c>
      <c r="AP3264" s="15" t="str">
        <f>+IFERROR(VLOOKUP(Tabla1[[#This Row],[EMPLEADO]],IS[],3,0),"OTROS")</f>
        <v>OTROS</v>
      </c>
      <c r="AQ3264" s="15" t="str">
        <f>+IFERROR(VLOOKUP(Tabla1[[#This Row],[EMPLEADO]],IS[[NÓMINA]:[INGENIERO]],2,0),"OTROS")</f>
        <v>OTROS</v>
      </c>
    </row>
    <row r="3265" spans="1:43" x14ac:dyDescent="0.25">
      <c r="A3265" t="s">
        <v>7477</v>
      </c>
      <c r="B3265">
        <v>1</v>
      </c>
      <c r="C3265" t="s">
        <v>9891</v>
      </c>
      <c r="D3265" t="s">
        <v>38</v>
      </c>
      <c r="E3265" t="s">
        <v>373</v>
      </c>
      <c r="F3265" t="s">
        <v>9892</v>
      </c>
      <c r="G3265" s="17" t="s">
        <v>9893</v>
      </c>
      <c r="H3265" t="s">
        <v>8581</v>
      </c>
      <c r="I3265" t="s">
        <v>43</v>
      </c>
      <c r="J3265" t="s">
        <v>8</v>
      </c>
      <c r="K3265" t="s">
        <v>102</v>
      </c>
      <c r="L3265" t="s">
        <v>2741</v>
      </c>
      <c r="M3265" t="s">
        <v>473</v>
      </c>
      <c r="N3265">
        <v>0</v>
      </c>
      <c r="O3265" t="s">
        <v>47</v>
      </c>
      <c r="P3265">
        <v>243</v>
      </c>
      <c r="Q3265" t="s">
        <v>48</v>
      </c>
      <c r="R3265" t="s">
        <v>153</v>
      </c>
      <c r="S3265" t="s">
        <v>50</v>
      </c>
      <c r="T3265" t="s">
        <v>51</v>
      </c>
      <c r="U3265" t="s">
        <v>52</v>
      </c>
      <c r="V3265">
        <v>1.05</v>
      </c>
      <c r="W3265" s="1">
        <v>750.75000000000011</v>
      </c>
      <c r="X3265">
        <v>1</v>
      </c>
      <c r="Y3265">
        <v>3.75</v>
      </c>
      <c r="Z3265">
        <v>5</v>
      </c>
      <c r="AA3265">
        <v>0.75</v>
      </c>
      <c r="AB3265" s="2">
        <v>0</v>
      </c>
      <c r="AC3265" s="1">
        <v>0</v>
      </c>
      <c r="AD3265" s="7">
        <v>43552</v>
      </c>
      <c r="AE3265" s="7">
        <v>43552</v>
      </c>
      <c r="AF3265">
        <v>0</v>
      </c>
      <c r="AG3265" t="s">
        <v>53</v>
      </c>
      <c r="AH3265" s="2">
        <v>0</v>
      </c>
      <c r="AI3265" s="1">
        <v>0</v>
      </c>
      <c r="AJ3265" s="1">
        <v>0</v>
      </c>
      <c r="AK3265" s="60" t="str">
        <f>+IF(Tabla1[[#This Row],[REQUEST_TY]]="SR MANTENIMIENTO CORRECTIVO", "EMERGENCIA", "OTROS")</f>
        <v>EMERGENCIA</v>
      </c>
      <c r="AL3265" s="6" t="str">
        <f>+_xlfn.IFS(Tabla1[[#This Row],[Veces obj]]&lt;=1,"0-1",Tabla1[[#This Row],[Veces obj]]&lt;=2,"1-2",Tabla1[[#This Row],[Veces obj]]&lt;=3,"2-3",TRUE,"&gt;3")</f>
        <v>0-1</v>
      </c>
      <c r="AM3265" s="60" t="str">
        <f>+_xlfn.IFS(MONTH(Tabla1[[#This Row],[MES]])&lt;=3,"Q1",MONTH(Tabla1[[#This Row],[MES]])&lt;=6,"Q2",MONTH(Tabla1[[#This Row],[MES]])&lt;=9,"Q3",TRUE,"Q4")</f>
        <v>Q1</v>
      </c>
      <c r="AN3265" s="15" t="str">
        <f>+IFERROR(VLOOKUP(Tabla1[[#This Row],[CUENTA]],CTAS[],2,0),"OTROS")</f>
        <v>OTROS</v>
      </c>
      <c r="AP3265" s="15" t="str">
        <f>+IFERROR(VLOOKUP(Tabla1[[#This Row],[EMPLEADO]],IS[],3,0),"OTROS")</f>
        <v>OTROS</v>
      </c>
      <c r="AQ3265" s="15" t="str">
        <f>+IFERROR(VLOOKUP(Tabla1[[#This Row],[EMPLEADO]],IS[[NÓMINA]:[INGENIERO]],2,0),"OTROS")</f>
        <v>OTROS</v>
      </c>
    </row>
    <row r="3266" spans="1:43" x14ac:dyDescent="0.25">
      <c r="A3266" t="s">
        <v>7477</v>
      </c>
      <c r="B3266">
        <v>1</v>
      </c>
      <c r="C3266" t="s">
        <v>9894</v>
      </c>
      <c r="D3266" t="s">
        <v>38</v>
      </c>
      <c r="E3266" t="s">
        <v>133</v>
      </c>
      <c r="F3266" t="s">
        <v>9895</v>
      </c>
      <c r="G3266" s="17" t="s">
        <v>2792</v>
      </c>
      <c r="H3266" t="s">
        <v>106</v>
      </c>
      <c r="I3266" t="s">
        <v>43</v>
      </c>
      <c r="J3266" t="s">
        <v>8</v>
      </c>
      <c r="K3266" t="s">
        <v>59</v>
      </c>
      <c r="L3266" t="s">
        <v>1768</v>
      </c>
      <c r="M3266" t="s">
        <v>310</v>
      </c>
      <c r="N3266">
        <v>0</v>
      </c>
      <c r="O3266" t="s">
        <v>47</v>
      </c>
      <c r="P3266">
        <v>49</v>
      </c>
      <c r="Q3266" t="s">
        <v>82</v>
      </c>
      <c r="R3266" t="s">
        <v>138</v>
      </c>
      <c r="S3266" t="s">
        <v>139</v>
      </c>
      <c r="T3266" t="s">
        <v>51</v>
      </c>
      <c r="U3266" t="s">
        <v>140</v>
      </c>
      <c r="V3266">
        <v>1.1000000000000001</v>
      </c>
      <c r="W3266" s="1">
        <v>1730.3000000000004</v>
      </c>
      <c r="X3266">
        <v>1</v>
      </c>
      <c r="Y3266">
        <v>2.4</v>
      </c>
      <c r="Z3266">
        <v>4</v>
      </c>
      <c r="AA3266">
        <v>0.6</v>
      </c>
      <c r="AB3266" s="2">
        <v>0</v>
      </c>
      <c r="AC3266" s="1">
        <v>0</v>
      </c>
      <c r="AD3266" s="7">
        <v>43552</v>
      </c>
      <c r="AE3266" s="7">
        <v>43553</v>
      </c>
      <c r="AF3266">
        <v>1</v>
      </c>
      <c r="AG3266" t="s">
        <v>53</v>
      </c>
      <c r="AH3266" s="2">
        <v>0</v>
      </c>
      <c r="AI3266" s="1">
        <v>0</v>
      </c>
      <c r="AJ3266" s="1">
        <v>0</v>
      </c>
      <c r="AK3266" s="60" t="str">
        <f>+IF(Tabla1[[#This Row],[REQUEST_TY]]="SR MANTENIMIENTO CORRECTIVO", "EMERGENCIA", "OTROS")</f>
        <v>EMERGENCIA</v>
      </c>
      <c r="AL3266" s="6" t="str">
        <f>+_xlfn.IFS(Tabla1[[#This Row],[Veces obj]]&lt;=1,"0-1",Tabla1[[#This Row],[Veces obj]]&lt;=2,"1-2",Tabla1[[#This Row],[Veces obj]]&lt;=3,"2-3",TRUE,"&gt;3")</f>
        <v>0-1</v>
      </c>
      <c r="AM3266" s="60" t="str">
        <f>+_xlfn.IFS(MONTH(Tabla1[[#This Row],[MES]])&lt;=3,"Q1",MONTH(Tabla1[[#This Row],[MES]])&lt;=6,"Q2",MONTH(Tabla1[[#This Row],[MES]])&lt;=9,"Q3",TRUE,"Q4")</f>
        <v>Q1</v>
      </c>
      <c r="AN3266" s="15" t="str">
        <f>+IFERROR(VLOOKUP(Tabla1[[#This Row],[CUENTA]],CTAS[],2,0),"OTROS")</f>
        <v>OTROS</v>
      </c>
      <c r="AP3266" s="15" t="str">
        <f>+IFERROR(VLOOKUP(Tabla1[[#This Row],[EMPLEADO]],IS[],3,0),"OTROS")</f>
        <v>OTROS</v>
      </c>
      <c r="AQ3266" s="15" t="str">
        <f>+IFERROR(VLOOKUP(Tabla1[[#This Row],[EMPLEADO]],IS[[NÓMINA]:[INGENIERO]],2,0),"OTROS")</f>
        <v>OTROS</v>
      </c>
    </row>
    <row r="3267" spans="1:43" x14ac:dyDescent="0.25">
      <c r="A3267" t="s">
        <v>7477</v>
      </c>
      <c r="B3267">
        <v>1</v>
      </c>
      <c r="C3267" t="s">
        <v>9896</v>
      </c>
      <c r="D3267" t="s">
        <v>38</v>
      </c>
      <c r="E3267" t="s">
        <v>133</v>
      </c>
      <c r="F3267" t="s">
        <v>9897</v>
      </c>
      <c r="G3267" s="17" t="s">
        <v>2914</v>
      </c>
      <c r="H3267" t="s">
        <v>915</v>
      </c>
      <c r="I3267" t="s">
        <v>43</v>
      </c>
      <c r="J3267" t="s">
        <v>8</v>
      </c>
      <c r="K3267" t="s">
        <v>59</v>
      </c>
      <c r="L3267" t="s">
        <v>315</v>
      </c>
      <c r="M3267" t="s">
        <v>316</v>
      </c>
      <c r="N3267">
        <v>0</v>
      </c>
      <c r="O3267" t="s">
        <v>47</v>
      </c>
      <c r="P3267">
        <v>59</v>
      </c>
      <c r="Q3267" t="s">
        <v>82</v>
      </c>
      <c r="R3267" t="s">
        <v>138</v>
      </c>
      <c r="S3267" t="s">
        <v>139</v>
      </c>
      <c r="T3267" t="s">
        <v>51</v>
      </c>
      <c r="U3267" t="s">
        <v>140</v>
      </c>
      <c r="V3267">
        <v>1.1000000000000001</v>
      </c>
      <c r="W3267" s="1">
        <v>1730.3000000000004</v>
      </c>
      <c r="X3267">
        <v>1</v>
      </c>
      <c r="Y3267">
        <v>1.17</v>
      </c>
      <c r="Z3267">
        <v>4</v>
      </c>
      <c r="AA3267">
        <v>0.29249999999999998</v>
      </c>
      <c r="AB3267" s="2">
        <v>0</v>
      </c>
      <c r="AC3267" s="1">
        <v>0</v>
      </c>
      <c r="AD3267" s="7">
        <v>43552</v>
      </c>
      <c r="AE3267" s="7">
        <v>43552</v>
      </c>
      <c r="AF3267">
        <v>0</v>
      </c>
      <c r="AG3267" t="s">
        <v>53</v>
      </c>
      <c r="AH3267" s="2">
        <v>0</v>
      </c>
      <c r="AI3267" s="1">
        <v>0</v>
      </c>
      <c r="AJ3267" s="1">
        <v>0</v>
      </c>
      <c r="AK3267" s="60" t="str">
        <f>+IF(Tabla1[[#This Row],[REQUEST_TY]]="SR MANTENIMIENTO CORRECTIVO", "EMERGENCIA", "OTROS")</f>
        <v>EMERGENCIA</v>
      </c>
      <c r="AL3267" s="6" t="str">
        <f>+_xlfn.IFS(Tabla1[[#This Row],[Veces obj]]&lt;=1,"0-1",Tabla1[[#This Row],[Veces obj]]&lt;=2,"1-2",Tabla1[[#This Row],[Veces obj]]&lt;=3,"2-3",TRUE,"&gt;3")</f>
        <v>0-1</v>
      </c>
      <c r="AM3267" s="60" t="str">
        <f>+_xlfn.IFS(MONTH(Tabla1[[#This Row],[MES]])&lt;=3,"Q1",MONTH(Tabla1[[#This Row],[MES]])&lt;=6,"Q2",MONTH(Tabla1[[#This Row],[MES]])&lt;=9,"Q3",TRUE,"Q4")</f>
        <v>Q1</v>
      </c>
      <c r="AN3267" s="15" t="str">
        <f>+IFERROR(VLOOKUP(Tabla1[[#This Row],[CUENTA]],CTAS[],2,0),"OTROS")</f>
        <v>OTROS</v>
      </c>
      <c r="AP3267" s="15" t="str">
        <f>+IFERROR(VLOOKUP(Tabla1[[#This Row],[EMPLEADO]],IS[],3,0),"OTROS")</f>
        <v>OTROS</v>
      </c>
      <c r="AQ3267" s="15" t="str">
        <f>+IFERROR(VLOOKUP(Tabla1[[#This Row],[EMPLEADO]],IS[[NÓMINA]:[INGENIERO]],2,0),"OTROS")</f>
        <v>OTROS</v>
      </c>
    </row>
    <row r="3268" spans="1:43" x14ac:dyDescent="0.25">
      <c r="A3268" t="s">
        <v>7477</v>
      </c>
      <c r="B3268">
        <v>1</v>
      </c>
      <c r="C3268" t="s">
        <v>9898</v>
      </c>
      <c r="D3268" t="s">
        <v>38</v>
      </c>
      <c r="E3268" t="s">
        <v>604</v>
      </c>
      <c r="F3268" t="s">
        <v>9897</v>
      </c>
      <c r="G3268" s="17" t="s">
        <v>9899</v>
      </c>
      <c r="H3268" t="s">
        <v>679</v>
      </c>
      <c r="I3268" t="s">
        <v>43</v>
      </c>
      <c r="J3268" t="s">
        <v>8</v>
      </c>
      <c r="K3268" t="s">
        <v>2568</v>
      </c>
      <c r="L3268" t="s">
        <v>2569</v>
      </c>
      <c r="M3268" t="s">
        <v>794</v>
      </c>
      <c r="N3268">
        <v>0</v>
      </c>
      <c r="O3268" t="s">
        <v>47</v>
      </c>
      <c r="P3268">
        <v>106</v>
      </c>
      <c r="Q3268" t="s">
        <v>48</v>
      </c>
      <c r="R3268" t="s">
        <v>63</v>
      </c>
      <c r="S3268" t="s">
        <v>64</v>
      </c>
      <c r="T3268" t="s">
        <v>51</v>
      </c>
      <c r="U3268" t="s">
        <v>96</v>
      </c>
      <c r="V3268">
        <v>1.1000000000000001</v>
      </c>
      <c r="W3268" s="1">
        <v>1501.5000000000002</v>
      </c>
      <c r="X3268">
        <v>1</v>
      </c>
      <c r="Y3268">
        <v>1.7</v>
      </c>
      <c r="Z3268">
        <v>5</v>
      </c>
      <c r="AA3268">
        <v>0.33999999999999997</v>
      </c>
      <c r="AB3268" s="2">
        <v>0</v>
      </c>
      <c r="AC3268" s="1">
        <v>0</v>
      </c>
      <c r="AD3268" s="7">
        <v>43552</v>
      </c>
      <c r="AE3268" s="7">
        <v>43552</v>
      </c>
      <c r="AF3268">
        <v>0</v>
      </c>
      <c r="AG3268" t="s">
        <v>53</v>
      </c>
      <c r="AH3268" s="2">
        <v>0</v>
      </c>
      <c r="AI3268" s="1">
        <v>0</v>
      </c>
      <c r="AJ3268" s="1">
        <v>0</v>
      </c>
      <c r="AK3268" s="60" t="str">
        <f>+IF(Tabla1[[#This Row],[REQUEST_TY]]="SR MANTENIMIENTO CORRECTIVO", "EMERGENCIA", "OTROS")</f>
        <v>EMERGENCIA</v>
      </c>
      <c r="AL3268" s="6" t="str">
        <f>+_xlfn.IFS(Tabla1[[#This Row],[Veces obj]]&lt;=1,"0-1",Tabla1[[#This Row],[Veces obj]]&lt;=2,"1-2",Tabla1[[#This Row],[Veces obj]]&lt;=3,"2-3",TRUE,"&gt;3")</f>
        <v>0-1</v>
      </c>
      <c r="AM3268" s="60" t="str">
        <f>+_xlfn.IFS(MONTH(Tabla1[[#This Row],[MES]])&lt;=3,"Q1",MONTH(Tabla1[[#This Row],[MES]])&lt;=6,"Q2",MONTH(Tabla1[[#This Row],[MES]])&lt;=9,"Q3",TRUE,"Q4")</f>
        <v>Q1</v>
      </c>
      <c r="AN3268" s="15" t="str">
        <f>+IFERROR(VLOOKUP(Tabla1[[#This Row],[CUENTA]],CTAS[],2,0),"OTROS")</f>
        <v>OTROS</v>
      </c>
      <c r="AP3268" s="15" t="str">
        <f>+IFERROR(VLOOKUP(Tabla1[[#This Row],[EMPLEADO]],IS[],3,0),"OTROS")</f>
        <v>OTROS</v>
      </c>
      <c r="AQ3268" s="15" t="str">
        <f>+IFERROR(VLOOKUP(Tabla1[[#This Row],[EMPLEADO]],IS[[NÓMINA]:[INGENIERO]],2,0),"OTROS")</f>
        <v>OTROS</v>
      </c>
    </row>
    <row r="3269" spans="1:43" x14ac:dyDescent="0.25">
      <c r="A3269" t="s">
        <v>7477</v>
      </c>
      <c r="B3269">
        <v>1</v>
      </c>
      <c r="C3269" t="s">
        <v>9900</v>
      </c>
      <c r="D3269" t="s">
        <v>38</v>
      </c>
      <c r="E3269" t="s">
        <v>133</v>
      </c>
      <c r="F3269" t="s">
        <v>9901</v>
      </c>
      <c r="G3269" s="17" t="s">
        <v>1898</v>
      </c>
      <c r="H3269" t="s">
        <v>915</v>
      </c>
      <c r="I3269" t="s">
        <v>43</v>
      </c>
      <c r="J3269" t="s">
        <v>8</v>
      </c>
      <c r="K3269" t="s">
        <v>59</v>
      </c>
      <c r="L3269" t="s">
        <v>315</v>
      </c>
      <c r="M3269" t="s">
        <v>316</v>
      </c>
      <c r="N3269">
        <v>0</v>
      </c>
      <c r="O3269" t="s">
        <v>47</v>
      </c>
      <c r="P3269">
        <v>7</v>
      </c>
      <c r="Q3269" t="s">
        <v>194</v>
      </c>
      <c r="R3269" t="s">
        <v>138</v>
      </c>
      <c r="S3269" t="s">
        <v>139</v>
      </c>
      <c r="T3269" t="s">
        <v>51</v>
      </c>
      <c r="U3269" t="s">
        <v>224</v>
      </c>
      <c r="V3269">
        <v>0.8</v>
      </c>
      <c r="W3269" s="1">
        <v>1258.4000000000003</v>
      </c>
      <c r="X3269">
        <v>1</v>
      </c>
      <c r="Y3269">
        <v>1.5</v>
      </c>
      <c r="Z3269">
        <v>4</v>
      </c>
      <c r="AA3269">
        <v>0.375</v>
      </c>
      <c r="AB3269" s="2">
        <v>0</v>
      </c>
      <c r="AC3269" s="1">
        <v>0</v>
      </c>
      <c r="AD3269" s="7">
        <v>43552</v>
      </c>
      <c r="AE3269" s="7">
        <v>43553</v>
      </c>
      <c r="AF3269">
        <v>1</v>
      </c>
      <c r="AG3269" t="s">
        <v>53</v>
      </c>
      <c r="AH3269" s="2">
        <v>0</v>
      </c>
      <c r="AI3269" s="1">
        <v>0</v>
      </c>
      <c r="AJ3269" s="1">
        <v>0</v>
      </c>
      <c r="AK3269" s="60" t="str">
        <f>+IF(Tabla1[[#This Row],[REQUEST_TY]]="SR MANTENIMIENTO CORRECTIVO", "EMERGENCIA", "OTROS")</f>
        <v>EMERGENCIA</v>
      </c>
      <c r="AL3269" s="6" t="str">
        <f>+_xlfn.IFS(Tabla1[[#This Row],[Veces obj]]&lt;=1,"0-1",Tabla1[[#This Row],[Veces obj]]&lt;=2,"1-2",Tabla1[[#This Row],[Veces obj]]&lt;=3,"2-3",TRUE,"&gt;3")</f>
        <v>0-1</v>
      </c>
      <c r="AM3269" s="60" t="str">
        <f>+_xlfn.IFS(MONTH(Tabla1[[#This Row],[MES]])&lt;=3,"Q1",MONTH(Tabla1[[#This Row],[MES]])&lt;=6,"Q2",MONTH(Tabla1[[#This Row],[MES]])&lt;=9,"Q3",TRUE,"Q4")</f>
        <v>Q1</v>
      </c>
      <c r="AN3269" s="15" t="str">
        <f>+IFERROR(VLOOKUP(Tabla1[[#This Row],[CUENTA]],CTAS[],2,0),"OTROS")</f>
        <v>OTROS</v>
      </c>
      <c r="AP3269" s="15" t="str">
        <f>+IFERROR(VLOOKUP(Tabla1[[#This Row],[EMPLEADO]],IS[],3,0),"OTROS")</f>
        <v>OTROS</v>
      </c>
      <c r="AQ3269" s="15" t="str">
        <f>+IFERROR(VLOOKUP(Tabla1[[#This Row],[EMPLEADO]],IS[[NÓMINA]:[INGENIERO]],2,0),"OTROS")</f>
        <v>OTROS</v>
      </c>
    </row>
    <row r="3270" spans="1:43" x14ac:dyDescent="0.25">
      <c r="A3270" t="s">
        <v>7477</v>
      </c>
      <c r="B3270">
        <v>1</v>
      </c>
      <c r="C3270" t="s">
        <v>9902</v>
      </c>
      <c r="D3270" t="s">
        <v>3370</v>
      </c>
      <c r="E3270" t="s">
        <v>535</v>
      </c>
      <c r="F3270" t="s">
        <v>9903</v>
      </c>
      <c r="G3270" s="17" t="s">
        <v>9904</v>
      </c>
      <c r="H3270" t="s">
        <v>204</v>
      </c>
      <c r="I3270" t="s">
        <v>43</v>
      </c>
      <c r="J3270" t="s">
        <v>8</v>
      </c>
      <c r="K3270" t="s">
        <v>117</v>
      </c>
      <c r="L3270" t="s">
        <v>927</v>
      </c>
      <c r="M3270" t="s">
        <v>206</v>
      </c>
      <c r="N3270">
        <v>0</v>
      </c>
      <c r="O3270" t="s">
        <v>47</v>
      </c>
      <c r="P3270" t="s">
        <v>822</v>
      </c>
      <c r="Q3270" t="s">
        <v>48</v>
      </c>
      <c r="R3270" t="s">
        <v>49</v>
      </c>
      <c r="S3270" t="s">
        <v>50</v>
      </c>
      <c r="T3270" t="s">
        <v>208</v>
      </c>
      <c r="U3270" t="s">
        <v>52</v>
      </c>
      <c r="V3270">
        <v>1</v>
      </c>
      <c r="W3270" s="1">
        <v>1072.5000000000002</v>
      </c>
      <c r="X3270">
        <v>0</v>
      </c>
      <c r="Y3270">
        <v>9</v>
      </c>
      <c r="Z3270">
        <v>9</v>
      </c>
      <c r="AA3270">
        <v>1</v>
      </c>
      <c r="AB3270" s="2">
        <v>0</v>
      </c>
      <c r="AC3270" s="1">
        <v>0</v>
      </c>
      <c r="AD3270" s="7">
        <v>43552</v>
      </c>
      <c r="AE3270" s="7">
        <v>43552</v>
      </c>
      <c r="AF3270">
        <v>0</v>
      </c>
      <c r="AG3270" t="s">
        <v>53</v>
      </c>
      <c r="AH3270" s="2">
        <v>0</v>
      </c>
      <c r="AI3270" s="1">
        <v>0</v>
      </c>
      <c r="AJ3270" s="1">
        <v>0</v>
      </c>
      <c r="AK3270" s="60" t="str">
        <f>+IF(Tabla1[[#This Row],[REQUEST_TY]]="SR MANTENIMIENTO CORRECTIVO", "EMERGENCIA", "OTROS")</f>
        <v>OTROS</v>
      </c>
      <c r="AL3270" s="6" t="str">
        <f>+_xlfn.IFS(Tabla1[[#This Row],[Veces obj]]&lt;=1,"0-1",Tabla1[[#This Row],[Veces obj]]&lt;=2,"1-2",Tabla1[[#This Row],[Veces obj]]&lt;=3,"2-3",TRUE,"&gt;3")</f>
        <v>0-1</v>
      </c>
      <c r="AM3270" s="60" t="str">
        <f>+_xlfn.IFS(MONTH(Tabla1[[#This Row],[MES]])&lt;=3,"Q1",MONTH(Tabla1[[#This Row],[MES]])&lt;=6,"Q2",MONTH(Tabla1[[#This Row],[MES]])&lt;=9,"Q3",TRUE,"Q4")</f>
        <v>Q1</v>
      </c>
      <c r="AN3270" s="15" t="str">
        <f>+IFERROR(VLOOKUP(Tabla1[[#This Row],[CUENTA]],CTAS[],2,0),"OTROS")</f>
        <v>OTROS</v>
      </c>
      <c r="AP3270" s="15" t="str">
        <f>+IFERROR(VLOOKUP(Tabla1[[#This Row],[EMPLEADO]],IS[],3,0),"OTROS")</f>
        <v>OTROS</v>
      </c>
      <c r="AQ3270" s="15" t="str">
        <f>+IFERROR(VLOOKUP(Tabla1[[#This Row],[EMPLEADO]],IS[[NÓMINA]:[INGENIERO]],2,0),"OTROS")</f>
        <v>OTROS</v>
      </c>
    </row>
    <row r="3271" spans="1:43" x14ac:dyDescent="0.25">
      <c r="A3271" t="s">
        <v>7477</v>
      </c>
      <c r="B3271">
        <v>1</v>
      </c>
      <c r="C3271" t="s">
        <v>9905</v>
      </c>
      <c r="D3271" t="s">
        <v>38</v>
      </c>
      <c r="E3271" t="s">
        <v>258</v>
      </c>
      <c r="F3271" t="s">
        <v>9906</v>
      </c>
      <c r="G3271" s="17" t="s">
        <v>2818</v>
      </c>
      <c r="H3271" t="s">
        <v>1572</v>
      </c>
      <c r="I3271" t="s">
        <v>43</v>
      </c>
      <c r="J3271" t="s">
        <v>8</v>
      </c>
      <c r="K3271" t="s">
        <v>59</v>
      </c>
      <c r="L3271" t="s">
        <v>2819</v>
      </c>
      <c r="M3271" t="s">
        <v>2820</v>
      </c>
      <c r="N3271">
        <v>0</v>
      </c>
      <c r="O3271" t="s">
        <v>47</v>
      </c>
      <c r="P3271">
        <v>16</v>
      </c>
      <c r="Q3271" t="s">
        <v>62</v>
      </c>
      <c r="R3271" t="s">
        <v>138</v>
      </c>
      <c r="S3271" t="s">
        <v>139</v>
      </c>
      <c r="T3271" t="s">
        <v>51</v>
      </c>
      <c r="U3271" t="s">
        <v>262</v>
      </c>
      <c r="V3271">
        <v>1.05</v>
      </c>
      <c r="W3271" s="1">
        <v>1651.6500000000003</v>
      </c>
      <c r="X3271">
        <v>1</v>
      </c>
      <c r="Y3271">
        <v>1.55</v>
      </c>
      <c r="Z3271">
        <v>4</v>
      </c>
      <c r="AA3271">
        <v>0.38750000000000001</v>
      </c>
      <c r="AB3271" s="2">
        <v>0</v>
      </c>
      <c r="AC3271" s="1">
        <v>0</v>
      </c>
      <c r="AD3271" s="7">
        <v>43552</v>
      </c>
      <c r="AE3271" s="7">
        <v>43552</v>
      </c>
      <c r="AF3271">
        <v>0</v>
      </c>
      <c r="AG3271" t="s">
        <v>53</v>
      </c>
      <c r="AH3271" s="2">
        <v>0</v>
      </c>
      <c r="AI3271" s="1">
        <v>0</v>
      </c>
      <c r="AJ3271" s="1">
        <v>0</v>
      </c>
      <c r="AK3271" s="60" t="str">
        <f>+IF(Tabla1[[#This Row],[REQUEST_TY]]="SR MANTENIMIENTO CORRECTIVO", "EMERGENCIA", "OTROS")</f>
        <v>EMERGENCIA</v>
      </c>
      <c r="AL3271" s="6" t="str">
        <f>+_xlfn.IFS(Tabla1[[#This Row],[Veces obj]]&lt;=1,"0-1",Tabla1[[#This Row],[Veces obj]]&lt;=2,"1-2",Tabla1[[#This Row],[Veces obj]]&lt;=3,"2-3",TRUE,"&gt;3")</f>
        <v>0-1</v>
      </c>
      <c r="AM3271" s="60" t="str">
        <f>+_xlfn.IFS(MONTH(Tabla1[[#This Row],[MES]])&lt;=3,"Q1",MONTH(Tabla1[[#This Row],[MES]])&lt;=6,"Q2",MONTH(Tabla1[[#This Row],[MES]])&lt;=9,"Q3",TRUE,"Q4")</f>
        <v>Q1</v>
      </c>
      <c r="AN3271" s="15" t="str">
        <f>+IFERROR(VLOOKUP(Tabla1[[#This Row],[CUENTA]],CTAS[],2,0),"OTROS")</f>
        <v>OTROS</v>
      </c>
      <c r="AP3271" s="15" t="str">
        <f>+IFERROR(VLOOKUP(Tabla1[[#This Row],[EMPLEADO]],IS[],3,0),"OTROS")</f>
        <v>OTROS</v>
      </c>
      <c r="AQ3271" s="15" t="str">
        <f>+IFERROR(VLOOKUP(Tabla1[[#This Row],[EMPLEADO]],IS[[NÓMINA]:[INGENIERO]],2,0),"OTROS")</f>
        <v>OTROS</v>
      </c>
    </row>
    <row r="3272" spans="1:43" x14ac:dyDescent="0.25">
      <c r="A3272" t="s">
        <v>7477</v>
      </c>
      <c r="B3272">
        <v>1</v>
      </c>
      <c r="C3272" t="s">
        <v>9907</v>
      </c>
      <c r="D3272" t="s">
        <v>3370</v>
      </c>
      <c r="E3272" t="s">
        <v>535</v>
      </c>
      <c r="F3272" t="s">
        <v>9908</v>
      </c>
      <c r="G3272" s="17" t="s">
        <v>9909</v>
      </c>
      <c r="H3272" t="s">
        <v>220</v>
      </c>
      <c r="I3272" t="s">
        <v>43</v>
      </c>
      <c r="J3272" t="s">
        <v>8</v>
      </c>
      <c r="K3272" t="s">
        <v>117</v>
      </c>
      <c r="L3272" t="s">
        <v>9910</v>
      </c>
      <c r="M3272" t="s">
        <v>9911</v>
      </c>
      <c r="N3272">
        <v>0</v>
      </c>
      <c r="O3272" t="s">
        <v>47</v>
      </c>
      <c r="P3272" t="s">
        <v>822</v>
      </c>
      <c r="Q3272" t="s">
        <v>48</v>
      </c>
      <c r="R3272" t="s">
        <v>49</v>
      </c>
      <c r="S3272" t="s">
        <v>50</v>
      </c>
      <c r="T3272" t="s">
        <v>51</v>
      </c>
      <c r="U3272" t="s">
        <v>52</v>
      </c>
      <c r="V3272">
        <v>1</v>
      </c>
      <c r="W3272" s="1">
        <v>1072.5000000000002</v>
      </c>
      <c r="X3272">
        <v>0</v>
      </c>
      <c r="Y3272">
        <v>5</v>
      </c>
      <c r="Z3272">
        <v>5</v>
      </c>
      <c r="AA3272">
        <v>1</v>
      </c>
      <c r="AB3272" s="2">
        <v>0</v>
      </c>
      <c r="AC3272" s="1">
        <v>0</v>
      </c>
      <c r="AD3272" s="7">
        <v>43552</v>
      </c>
      <c r="AE3272" s="7">
        <v>43553</v>
      </c>
      <c r="AF3272">
        <v>1</v>
      </c>
      <c r="AG3272" t="s">
        <v>53</v>
      </c>
      <c r="AH3272" s="2">
        <v>0</v>
      </c>
      <c r="AI3272" s="1">
        <v>0</v>
      </c>
      <c r="AJ3272" s="1">
        <v>0</v>
      </c>
      <c r="AK3272" s="60" t="str">
        <f>+IF(Tabla1[[#This Row],[REQUEST_TY]]="SR MANTENIMIENTO CORRECTIVO", "EMERGENCIA", "OTROS")</f>
        <v>OTROS</v>
      </c>
      <c r="AL3272" s="6" t="str">
        <f>+_xlfn.IFS(Tabla1[[#This Row],[Veces obj]]&lt;=1,"0-1",Tabla1[[#This Row],[Veces obj]]&lt;=2,"1-2",Tabla1[[#This Row],[Veces obj]]&lt;=3,"2-3",TRUE,"&gt;3")</f>
        <v>0-1</v>
      </c>
      <c r="AM3272" s="60" t="str">
        <f>+_xlfn.IFS(MONTH(Tabla1[[#This Row],[MES]])&lt;=3,"Q1",MONTH(Tabla1[[#This Row],[MES]])&lt;=6,"Q2",MONTH(Tabla1[[#This Row],[MES]])&lt;=9,"Q3",TRUE,"Q4")</f>
        <v>Q1</v>
      </c>
      <c r="AN3272" s="15" t="str">
        <f>+IFERROR(VLOOKUP(Tabla1[[#This Row],[CUENTA]],CTAS[],2,0),"OTROS")</f>
        <v>OTROS</v>
      </c>
      <c r="AP3272" s="15" t="str">
        <f>+IFERROR(VLOOKUP(Tabla1[[#This Row],[EMPLEADO]],IS[],3,0),"OTROS")</f>
        <v>OTROS</v>
      </c>
      <c r="AQ3272" s="15" t="str">
        <f>+IFERROR(VLOOKUP(Tabla1[[#This Row],[EMPLEADO]],IS[[NÓMINA]:[INGENIERO]],2,0),"OTROS")</f>
        <v>OTROS</v>
      </c>
    </row>
    <row r="3273" spans="1:43" x14ac:dyDescent="0.25">
      <c r="A3273" t="s">
        <v>7477</v>
      </c>
      <c r="B3273">
        <v>1</v>
      </c>
      <c r="C3273" t="s">
        <v>9912</v>
      </c>
      <c r="D3273" t="s">
        <v>3370</v>
      </c>
      <c r="E3273" t="s">
        <v>535</v>
      </c>
      <c r="F3273" t="s">
        <v>9913</v>
      </c>
      <c r="G3273" s="17" t="s">
        <v>9914</v>
      </c>
      <c r="H3273" t="s">
        <v>691</v>
      </c>
      <c r="I3273" t="s">
        <v>43</v>
      </c>
      <c r="J3273" t="s">
        <v>8</v>
      </c>
      <c r="K3273" t="s">
        <v>117</v>
      </c>
      <c r="L3273" t="s">
        <v>9915</v>
      </c>
      <c r="M3273" t="s">
        <v>640</v>
      </c>
      <c r="N3273">
        <v>0</v>
      </c>
      <c r="O3273" t="s">
        <v>47</v>
      </c>
      <c r="P3273" t="s">
        <v>822</v>
      </c>
      <c r="Q3273" t="s">
        <v>48</v>
      </c>
      <c r="R3273" t="s">
        <v>49</v>
      </c>
      <c r="S3273" t="s">
        <v>50</v>
      </c>
      <c r="T3273" t="s">
        <v>51</v>
      </c>
      <c r="U3273" t="s">
        <v>52</v>
      </c>
      <c r="V3273">
        <v>1</v>
      </c>
      <c r="W3273" s="1">
        <v>1072.5000000000002</v>
      </c>
      <c r="X3273">
        <v>0</v>
      </c>
      <c r="Y3273">
        <v>5</v>
      </c>
      <c r="Z3273">
        <v>5</v>
      </c>
      <c r="AA3273">
        <v>1</v>
      </c>
      <c r="AB3273" s="2">
        <v>0</v>
      </c>
      <c r="AC3273" s="1">
        <v>0</v>
      </c>
      <c r="AD3273" s="7">
        <v>43552</v>
      </c>
      <c r="AE3273" s="7">
        <v>43553</v>
      </c>
      <c r="AF3273">
        <v>1</v>
      </c>
      <c r="AG3273" t="s">
        <v>53</v>
      </c>
      <c r="AH3273" s="2">
        <v>0</v>
      </c>
      <c r="AI3273" s="1">
        <v>0</v>
      </c>
      <c r="AJ3273" s="1">
        <v>0</v>
      </c>
      <c r="AK3273" s="60" t="str">
        <f>+IF(Tabla1[[#This Row],[REQUEST_TY]]="SR MANTENIMIENTO CORRECTIVO", "EMERGENCIA", "OTROS")</f>
        <v>OTROS</v>
      </c>
      <c r="AL3273" s="6" t="str">
        <f>+_xlfn.IFS(Tabla1[[#This Row],[Veces obj]]&lt;=1,"0-1",Tabla1[[#This Row],[Veces obj]]&lt;=2,"1-2",Tabla1[[#This Row],[Veces obj]]&lt;=3,"2-3",TRUE,"&gt;3")</f>
        <v>0-1</v>
      </c>
      <c r="AM3273" s="60" t="str">
        <f>+_xlfn.IFS(MONTH(Tabla1[[#This Row],[MES]])&lt;=3,"Q1",MONTH(Tabla1[[#This Row],[MES]])&lt;=6,"Q2",MONTH(Tabla1[[#This Row],[MES]])&lt;=9,"Q3",TRUE,"Q4")</f>
        <v>Q1</v>
      </c>
      <c r="AN3273" s="15" t="str">
        <f>+IFERROR(VLOOKUP(Tabla1[[#This Row],[CUENTA]],CTAS[],2,0),"OTROS")</f>
        <v>OTROS</v>
      </c>
      <c r="AP3273" s="15" t="str">
        <f>+IFERROR(VLOOKUP(Tabla1[[#This Row],[EMPLEADO]],IS[],3,0),"OTROS")</f>
        <v>OTROS</v>
      </c>
      <c r="AQ3273" s="15" t="str">
        <f>+IFERROR(VLOOKUP(Tabla1[[#This Row],[EMPLEADO]],IS[[NÓMINA]:[INGENIERO]],2,0),"OTROS")</f>
        <v>OTROS</v>
      </c>
    </row>
    <row r="3274" spans="1:43" x14ac:dyDescent="0.25">
      <c r="A3274" t="s">
        <v>7477</v>
      </c>
      <c r="B3274">
        <v>1</v>
      </c>
      <c r="C3274" t="s">
        <v>9916</v>
      </c>
      <c r="D3274" t="s">
        <v>38</v>
      </c>
      <c r="E3274" t="s">
        <v>39</v>
      </c>
      <c r="F3274" t="s">
        <v>9917</v>
      </c>
      <c r="G3274" s="17" t="s">
        <v>3636</v>
      </c>
      <c r="H3274" t="s">
        <v>101</v>
      </c>
      <c r="I3274" t="s">
        <v>43</v>
      </c>
      <c r="J3274" t="s">
        <v>8</v>
      </c>
      <c r="K3274" t="s">
        <v>2237</v>
      </c>
      <c r="L3274" t="s">
        <v>3482</v>
      </c>
      <c r="M3274" t="s">
        <v>3483</v>
      </c>
      <c r="N3274">
        <v>1</v>
      </c>
      <c r="O3274" t="s">
        <v>105</v>
      </c>
      <c r="P3274">
        <v>28</v>
      </c>
      <c r="Q3274" t="s">
        <v>62</v>
      </c>
      <c r="R3274" t="s">
        <v>49</v>
      </c>
      <c r="S3274" t="s">
        <v>50</v>
      </c>
      <c r="T3274" t="s">
        <v>51</v>
      </c>
      <c r="U3274" t="s">
        <v>154</v>
      </c>
      <c r="V3274">
        <v>0.6</v>
      </c>
      <c r="W3274" s="1">
        <v>0</v>
      </c>
      <c r="X3274">
        <v>1</v>
      </c>
      <c r="Y3274">
        <v>2.61</v>
      </c>
      <c r="Z3274">
        <v>5</v>
      </c>
      <c r="AA3274">
        <v>0.52200000000000002</v>
      </c>
      <c r="AB3274" s="2">
        <v>0</v>
      </c>
      <c r="AC3274" s="1">
        <v>0</v>
      </c>
      <c r="AD3274" s="7">
        <v>43552</v>
      </c>
      <c r="AE3274" s="7">
        <v>43553</v>
      </c>
      <c r="AF3274">
        <v>1</v>
      </c>
      <c r="AG3274" t="s">
        <v>53</v>
      </c>
      <c r="AH3274" s="2">
        <v>0</v>
      </c>
      <c r="AI3274" s="1">
        <v>0</v>
      </c>
      <c r="AJ3274" s="1">
        <v>0</v>
      </c>
      <c r="AK3274" s="60" t="str">
        <f>+IF(Tabla1[[#This Row],[REQUEST_TY]]="SR MANTENIMIENTO CORRECTIVO", "EMERGENCIA", "OTROS")</f>
        <v>EMERGENCIA</v>
      </c>
      <c r="AL3274" s="6" t="str">
        <f>+_xlfn.IFS(Tabla1[[#This Row],[Veces obj]]&lt;=1,"0-1",Tabla1[[#This Row],[Veces obj]]&lt;=2,"1-2",Tabla1[[#This Row],[Veces obj]]&lt;=3,"2-3",TRUE,"&gt;3")</f>
        <v>0-1</v>
      </c>
      <c r="AM3274" s="60" t="str">
        <f>+_xlfn.IFS(MONTH(Tabla1[[#This Row],[MES]])&lt;=3,"Q1",MONTH(Tabla1[[#This Row],[MES]])&lt;=6,"Q2",MONTH(Tabla1[[#This Row],[MES]])&lt;=9,"Q3",TRUE,"Q4")</f>
        <v>Q1</v>
      </c>
      <c r="AN3274" s="15" t="str">
        <f>+IFERROR(VLOOKUP(Tabla1[[#This Row],[CUENTA]],CTAS[],2,0),"OTROS")</f>
        <v>OTROS</v>
      </c>
      <c r="AP3274" s="15" t="str">
        <f>+IFERROR(VLOOKUP(Tabla1[[#This Row],[EMPLEADO]],IS[],3,0),"OTROS")</f>
        <v>OTROS</v>
      </c>
      <c r="AQ3274" s="15" t="str">
        <f>+IFERROR(VLOOKUP(Tabla1[[#This Row],[EMPLEADO]],IS[[NÓMINA]:[INGENIERO]],2,0),"OTROS")</f>
        <v>OTROS</v>
      </c>
    </row>
    <row r="3275" spans="1:43" x14ac:dyDescent="0.25">
      <c r="A3275" t="s">
        <v>7477</v>
      </c>
      <c r="B3275">
        <v>1</v>
      </c>
      <c r="C3275" t="s">
        <v>9918</v>
      </c>
      <c r="D3275" t="s">
        <v>38</v>
      </c>
      <c r="E3275" t="s">
        <v>133</v>
      </c>
      <c r="F3275" t="s">
        <v>9919</v>
      </c>
      <c r="G3275" s="17" t="s">
        <v>3243</v>
      </c>
      <c r="H3275" t="s">
        <v>266</v>
      </c>
      <c r="I3275" t="s">
        <v>43</v>
      </c>
      <c r="J3275" t="s">
        <v>8</v>
      </c>
      <c r="K3275" t="s">
        <v>59</v>
      </c>
      <c r="L3275" t="s">
        <v>3244</v>
      </c>
      <c r="M3275" t="s">
        <v>94</v>
      </c>
      <c r="N3275">
        <v>0</v>
      </c>
      <c r="O3275" t="s">
        <v>47</v>
      </c>
      <c r="P3275">
        <v>21</v>
      </c>
      <c r="Q3275" t="s">
        <v>62</v>
      </c>
      <c r="R3275" t="s">
        <v>138</v>
      </c>
      <c r="S3275" t="s">
        <v>139</v>
      </c>
      <c r="T3275" t="s">
        <v>51</v>
      </c>
      <c r="U3275" t="s">
        <v>262</v>
      </c>
      <c r="V3275">
        <v>1.05</v>
      </c>
      <c r="W3275" s="1">
        <v>1651.6500000000003</v>
      </c>
      <c r="X3275">
        <v>1</v>
      </c>
      <c r="Y3275">
        <v>3.21</v>
      </c>
      <c r="Z3275">
        <v>4</v>
      </c>
      <c r="AA3275">
        <v>0.80249999999999999</v>
      </c>
      <c r="AB3275" s="2">
        <v>0</v>
      </c>
      <c r="AC3275" s="1">
        <v>0</v>
      </c>
      <c r="AD3275" s="7">
        <v>43552</v>
      </c>
      <c r="AE3275" s="7">
        <v>43553</v>
      </c>
      <c r="AF3275">
        <v>1</v>
      </c>
      <c r="AG3275" t="s">
        <v>53</v>
      </c>
      <c r="AH3275" s="2">
        <v>0</v>
      </c>
      <c r="AI3275" s="1">
        <v>0</v>
      </c>
      <c r="AJ3275" s="1">
        <v>0</v>
      </c>
      <c r="AK3275" s="60" t="str">
        <f>+IF(Tabla1[[#This Row],[REQUEST_TY]]="SR MANTENIMIENTO CORRECTIVO", "EMERGENCIA", "OTROS")</f>
        <v>EMERGENCIA</v>
      </c>
      <c r="AL3275" s="6" t="str">
        <f>+_xlfn.IFS(Tabla1[[#This Row],[Veces obj]]&lt;=1,"0-1",Tabla1[[#This Row],[Veces obj]]&lt;=2,"1-2",Tabla1[[#This Row],[Veces obj]]&lt;=3,"2-3",TRUE,"&gt;3")</f>
        <v>0-1</v>
      </c>
      <c r="AM3275" s="60" t="str">
        <f>+_xlfn.IFS(MONTH(Tabla1[[#This Row],[MES]])&lt;=3,"Q1",MONTH(Tabla1[[#This Row],[MES]])&lt;=6,"Q2",MONTH(Tabla1[[#This Row],[MES]])&lt;=9,"Q3",TRUE,"Q4")</f>
        <v>Q1</v>
      </c>
      <c r="AN3275" s="15" t="str">
        <f>+IFERROR(VLOOKUP(Tabla1[[#This Row],[CUENTA]],CTAS[],2,0),"OTROS")</f>
        <v>OTROS</v>
      </c>
      <c r="AP3275" s="15" t="str">
        <f>+IFERROR(VLOOKUP(Tabla1[[#This Row],[EMPLEADO]],IS[],3,0),"OTROS")</f>
        <v>JUAREZ</v>
      </c>
      <c r="AQ3275" s="15" t="str">
        <f>+IFERROR(VLOOKUP(Tabla1[[#This Row],[EMPLEADO]],IS[[NÓMINA]:[INGENIERO]],2,0),"OTROS")</f>
        <v>CESAR MAR</v>
      </c>
    </row>
    <row r="3276" spans="1:43" x14ac:dyDescent="0.25">
      <c r="A3276" t="s">
        <v>7477</v>
      </c>
      <c r="B3276">
        <v>1</v>
      </c>
      <c r="C3276" t="s">
        <v>9920</v>
      </c>
      <c r="D3276" t="s">
        <v>38</v>
      </c>
      <c r="E3276" t="s">
        <v>226</v>
      </c>
      <c r="F3276" t="s">
        <v>9921</v>
      </c>
      <c r="G3276" s="17" t="s">
        <v>443</v>
      </c>
      <c r="H3276" t="s">
        <v>150</v>
      </c>
      <c r="I3276" t="s">
        <v>43</v>
      </c>
      <c r="J3276" t="s">
        <v>8</v>
      </c>
      <c r="K3276" t="s">
        <v>151</v>
      </c>
      <c r="L3276" t="s">
        <v>323</v>
      </c>
      <c r="M3276" t="s">
        <v>73</v>
      </c>
      <c r="N3276">
        <v>0</v>
      </c>
      <c r="O3276" t="s">
        <v>47</v>
      </c>
      <c r="P3276">
        <v>59</v>
      </c>
      <c r="Q3276" t="s">
        <v>82</v>
      </c>
      <c r="R3276" t="s">
        <v>153</v>
      </c>
      <c r="S3276" t="s">
        <v>50</v>
      </c>
      <c r="T3276" t="s">
        <v>51</v>
      </c>
      <c r="U3276" t="s">
        <v>120</v>
      </c>
      <c r="V3276">
        <v>0.8</v>
      </c>
      <c r="W3276" s="1">
        <v>572.00000000000011</v>
      </c>
      <c r="X3276">
        <v>1</v>
      </c>
      <c r="Y3276">
        <v>1.07</v>
      </c>
      <c r="Z3276">
        <v>5</v>
      </c>
      <c r="AA3276">
        <v>0.21400000000000002</v>
      </c>
      <c r="AB3276" s="2">
        <v>0</v>
      </c>
      <c r="AC3276" s="1">
        <v>0</v>
      </c>
      <c r="AD3276" s="7">
        <v>43553</v>
      </c>
      <c r="AE3276" s="7">
        <v>43553</v>
      </c>
      <c r="AF3276">
        <v>0</v>
      </c>
      <c r="AG3276" t="s">
        <v>53</v>
      </c>
      <c r="AH3276" s="2">
        <v>0</v>
      </c>
      <c r="AI3276" s="1">
        <v>0</v>
      </c>
      <c r="AJ3276" s="1">
        <v>0</v>
      </c>
      <c r="AK3276" s="60" t="str">
        <f>+IF(Tabla1[[#This Row],[REQUEST_TY]]="SR MANTENIMIENTO CORRECTIVO", "EMERGENCIA", "OTROS")</f>
        <v>EMERGENCIA</v>
      </c>
      <c r="AL3276" s="6" t="str">
        <f>+_xlfn.IFS(Tabla1[[#This Row],[Veces obj]]&lt;=1,"0-1",Tabla1[[#This Row],[Veces obj]]&lt;=2,"1-2",Tabla1[[#This Row],[Veces obj]]&lt;=3,"2-3",TRUE,"&gt;3")</f>
        <v>0-1</v>
      </c>
      <c r="AM3276" s="60" t="str">
        <f>+_xlfn.IFS(MONTH(Tabla1[[#This Row],[MES]])&lt;=3,"Q1",MONTH(Tabla1[[#This Row],[MES]])&lt;=6,"Q2",MONTH(Tabla1[[#This Row],[MES]])&lt;=9,"Q3",TRUE,"Q4")</f>
        <v>Q1</v>
      </c>
      <c r="AN3276" s="15" t="str">
        <f>+IFERROR(VLOOKUP(Tabla1[[#This Row],[CUENTA]],CTAS[],2,0),"OTROS")</f>
        <v>HONEYWELL</v>
      </c>
      <c r="AP3276" s="15" t="str">
        <f>+IFERROR(VLOOKUP(Tabla1[[#This Row],[EMPLEADO]],IS[],3,0),"OTROS")</f>
        <v>JUAREZ</v>
      </c>
      <c r="AQ3276" s="15" t="str">
        <f>+IFERROR(VLOOKUP(Tabla1[[#This Row],[EMPLEADO]],IS[[NÓMINA]:[INGENIERO]],2,0),"OTROS")</f>
        <v>CARLOS MONTOYA</v>
      </c>
    </row>
    <row r="3277" spans="1:43" x14ac:dyDescent="0.25">
      <c r="A3277" t="s">
        <v>7477</v>
      </c>
      <c r="B3277">
        <v>1</v>
      </c>
      <c r="C3277" t="s">
        <v>9922</v>
      </c>
      <c r="D3277" t="s">
        <v>38</v>
      </c>
      <c r="E3277" t="s">
        <v>113</v>
      </c>
      <c r="F3277" t="s">
        <v>9923</v>
      </c>
      <c r="G3277" s="17" t="s">
        <v>7124</v>
      </c>
      <c r="H3277" t="s">
        <v>471</v>
      </c>
      <c r="I3277" t="s">
        <v>43</v>
      </c>
      <c r="J3277" t="s">
        <v>8</v>
      </c>
      <c r="K3277" t="s">
        <v>144</v>
      </c>
      <c r="L3277" t="s">
        <v>616</v>
      </c>
      <c r="M3277" t="s">
        <v>46</v>
      </c>
      <c r="N3277">
        <v>0</v>
      </c>
      <c r="O3277" t="s">
        <v>47</v>
      </c>
      <c r="P3277">
        <v>30</v>
      </c>
      <c r="Q3277" t="s">
        <v>62</v>
      </c>
      <c r="R3277" t="s">
        <v>49</v>
      </c>
      <c r="S3277" t="s">
        <v>50</v>
      </c>
      <c r="T3277" t="s">
        <v>51</v>
      </c>
      <c r="U3277" t="s">
        <v>154</v>
      </c>
      <c r="V3277">
        <v>0.6</v>
      </c>
      <c r="W3277" s="1">
        <v>429.00000000000006</v>
      </c>
      <c r="X3277">
        <v>1</v>
      </c>
      <c r="Y3277">
        <v>3.02</v>
      </c>
      <c r="Z3277">
        <v>5</v>
      </c>
      <c r="AA3277">
        <v>0.60399999999999998</v>
      </c>
      <c r="AB3277" s="2">
        <v>0</v>
      </c>
      <c r="AC3277" s="1">
        <v>0</v>
      </c>
      <c r="AD3277" s="7">
        <v>43552</v>
      </c>
      <c r="AE3277" s="7">
        <v>43552</v>
      </c>
      <c r="AF3277">
        <v>0</v>
      </c>
      <c r="AG3277" t="s">
        <v>53</v>
      </c>
      <c r="AH3277" s="2">
        <v>0</v>
      </c>
      <c r="AI3277" s="1">
        <v>0</v>
      </c>
      <c r="AJ3277" s="1">
        <v>0</v>
      </c>
      <c r="AK3277" s="60" t="str">
        <f>+IF(Tabla1[[#This Row],[REQUEST_TY]]="SR MANTENIMIENTO CORRECTIVO", "EMERGENCIA", "OTROS")</f>
        <v>EMERGENCIA</v>
      </c>
      <c r="AL3277" s="6" t="str">
        <f>+_xlfn.IFS(Tabla1[[#This Row],[Veces obj]]&lt;=1,"0-1",Tabla1[[#This Row],[Veces obj]]&lt;=2,"1-2",Tabla1[[#This Row],[Veces obj]]&lt;=3,"2-3",TRUE,"&gt;3")</f>
        <v>0-1</v>
      </c>
      <c r="AM3277" s="60" t="str">
        <f>+_xlfn.IFS(MONTH(Tabla1[[#This Row],[MES]])&lt;=3,"Q1",MONTH(Tabla1[[#This Row],[MES]])&lt;=6,"Q2",MONTH(Tabla1[[#This Row],[MES]])&lt;=9,"Q3",TRUE,"Q4")</f>
        <v>Q1</v>
      </c>
      <c r="AN3277" s="15" t="str">
        <f>+IFERROR(VLOOKUP(Tabla1[[#This Row],[CUENTA]],CTAS[],2,0),"OTROS")</f>
        <v>OTROS</v>
      </c>
      <c r="AP3277" s="15" t="str">
        <f>+IFERROR(VLOOKUP(Tabla1[[#This Row],[EMPLEADO]],IS[],3,0),"OTROS")</f>
        <v>OTROS</v>
      </c>
      <c r="AQ3277" s="15" t="str">
        <f>+IFERROR(VLOOKUP(Tabla1[[#This Row],[EMPLEADO]],IS[[NÓMINA]:[INGENIERO]],2,0),"OTROS")</f>
        <v>OTROS</v>
      </c>
    </row>
    <row r="3278" spans="1:43" x14ac:dyDescent="0.25">
      <c r="A3278" t="s">
        <v>7477</v>
      </c>
      <c r="B3278">
        <v>1</v>
      </c>
      <c r="C3278" t="s">
        <v>9924</v>
      </c>
      <c r="D3278" t="s">
        <v>38</v>
      </c>
      <c r="E3278" t="s">
        <v>76</v>
      </c>
      <c r="F3278" t="s">
        <v>9925</v>
      </c>
      <c r="G3278" s="17" t="s">
        <v>3963</v>
      </c>
      <c r="H3278" t="s">
        <v>679</v>
      </c>
      <c r="I3278" t="s">
        <v>43</v>
      </c>
      <c r="J3278" t="s">
        <v>8</v>
      </c>
      <c r="K3278" t="s">
        <v>102</v>
      </c>
      <c r="L3278" t="s">
        <v>3734</v>
      </c>
      <c r="M3278" t="s">
        <v>794</v>
      </c>
      <c r="N3278">
        <v>0</v>
      </c>
      <c r="O3278" t="s">
        <v>47</v>
      </c>
      <c r="P3278">
        <v>17</v>
      </c>
      <c r="Q3278" t="s">
        <v>62</v>
      </c>
      <c r="R3278" t="s">
        <v>63</v>
      </c>
      <c r="S3278" t="s">
        <v>64</v>
      </c>
      <c r="T3278" t="s">
        <v>51</v>
      </c>
      <c r="U3278" t="s">
        <v>65</v>
      </c>
      <c r="V3278">
        <v>0.8</v>
      </c>
      <c r="W3278" s="1">
        <v>1092</v>
      </c>
      <c r="X3278">
        <v>1</v>
      </c>
      <c r="Y3278">
        <v>4.5599999999999996</v>
      </c>
      <c r="Z3278">
        <v>5</v>
      </c>
      <c r="AA3278">
        <v>0.91199999999999992</v>
      </c>
      <c r="AB3278" s="2">
        <v>0</v>
      </c>
      <c r="AC3278" s="1">
        <v>0</v>
      </c>
      <c r="AD3278" s="7">
        <v>43552</v>
      </c>
      <c r="AE3278" s="7">
        <v>43552</v>
      </c>
      <c r="AF3278">
        <v>0</v>
      </c>
      <c r="AG3278" t="s">
        <v>53</v>
      </c>
      <c r="AH3278" s="2">
        <v>0</v>
      </c>
      <c r="AI3278" s="1">
        <v>0</v>
      </c>
      <c r="AJ3278" s="1">
        <v>0</v>
      </c>
      <c r="AK3278" s="60" t="str">
        <f>+IF(Tabla1[[#This Row],[REQUEST_TY]]="SR MANTENIMIENTO CORRECTIVO", "EMERGENCIA", "OTROS")</f>
        <v>EMERGENCIA</v>
      </c>
      <c r="AL3278" s="6" t="str">
        <f>+_xlfn.IFS(Tabla1[[#This Row],[Veces obj]]&lt;=1,"0-1",Tabla1[[#This Row],[Veces obj]]&lt;=2,"1-2",Tabla1[[#This Row],[Veces obj]]&lt;=3,"2-3",TRUE,"&gt;3")</f>
        <v>0-1</v>
      </c>
      <c r="AM3278" s="60" t="str">
        <f>+_xlfn.IFS(MONTH(Tabla1[[#This Row],[MES]])&lt;=3,"Q1",MONTH(Tabla1[[#This Row],[MES]])&lt;=6,"Q2",MONTH(Tabla1[[#This Row],[MES]])&lt;=9,"Q3",TRUE,"Q4")</f>
        <v>Q1</v>
      </c>
      <c r="AN3278" s="15" t="str">
        <f>+IFERROR(VLOOKUP(Tabla1[[#This Row],[CUENTA]],CTAS[],2,0),"OTROS")</f>
        <v>OTROS</v>
      </c>
      <c r="AP3278" s="15" t="str">
        <f>+IFERROR(VLOOKUP(Tabla1[[#This Row],[EMPLEADO]],IS[],3,0),"OTROS")</f>
        <v>OTROS</v>
      </c>
      <c r="AQ3278" s="15" t="str">
        <f>+IFERROR(VLOOKUP(Tabla1[[#This Row],[EMPLEADO]],IS[[NÓMINA]:[INGENIERO]],2,0),"OTROS")</f>
        <v>OTROS</v>
      </c>
    </row>
    <row r="3279" spans="1:43" x14ac:dyDescent="0.25">
      <c r="A3279" t="s">
        <v>7477</v>
      </c>
      <c r="B3279">
        <v>1</v>
      </c>
      <c r="C3279" t="s">
        <v>9926</v>
      </c>
      <c r="D3279" t="s">
        <v>38</v>
      </c>
      <c r="E3279" t="s">
        <v>725</v>
      </c>
      <c r="F3279" t="s">
        <v>9927</v>
      </c>
      <c r="G3279" s="17" t="s">
        <v>4233</v>
      </c>
      <c r="H3279" t="s">
        <v>679</v>
      </c>
      <c r="I3279" t="s">
        <v>43</v>
      </c>
      <c r="J3279" t="s">
        <v>8</v>
      </c>
      <c r="K3279" t="s">
        <v>102</v>
      </c>
      <c r="L3279" t="s">
        <v>3734</v>
      </c>
      <c r="M3279" t="s">
        <v>794</v>
      </c>
      <c r="N3279">
        <v>0</v>
      </c>
      <c r="O3279" t="s">
        <v>47</v>
      </c>
      <c r="P3279">
        <v>68</v>
      </c>
      <c r="Q3279" t="s">
        <v>48</v>
      </c>
      <c r="R3279" t="s">
        <v>223</v>
      </c>
      <c r="S3279" t="s">
        <v>139</v>
      </c>
      <c r="T3279" t="s">
        <v>51</v>
      </c>
      <c r="U3279" t="s">
        <v>353</v>
      </c>
      <c r="V3279">
        <v>1.1499999999999999</v>
      </c>
      <c r="W3279" s="1">
        <v>1808.95</v>
      </c>
      <c r="X3279">
        <v>1</v>
      </c>
      <c r="Y3279">
        <v>2.15</v>
      </c>
      <c r="Z3279">
        <v>4</v>
      </c>
      <c r="AA3279">
        <v>0.53749999999999998</v>
      </c>
      <c r="AB3279" s="2">
        <v>0</v>
      </c>
      <c r="AC3279" s="1">
        <v>0</v>
      </c>
      <c r="AD3279" s="7">
        <v>43552</v>
      </c>
      <c r="AE3279" s="7">
        <v>43552</v>
      </c>
      <c r="AF3279">
        <v>0</v>
      </c>
      <c r="AG3279" t="s">
        <v>53</v>
      </c>
      <c r="AH3279" s="2">
        <v>0</v>
      </c>
      <c r="AI3279" s="1">
        <v>0</v>
      </c>
      <c r="AJ3279" s="1">
        <v>0</v>
      </c>
      <c r="AK3279" s="60" t="str">
        <f>+IF(Tabla1[[#This Row],[REQUEST_TY]]="SR MANTENIMIENTO CORRECTIVO", "EMERGENCIA", "OTROS")</f>
        <v>EMERGENCIA</v>
      </c>
      <c r="AL3279" s="6" t="str">
        <f>+_xlfn.IFS(Tabla1[[#This Row],[Veces obj]]&lt;=1,"0-1",Tabla1[[#This Row],[Veces obj]]&lt;=2,"1-2",Tabla1[[#This Row],[Veces obj]]&lt;=3,"2-3",TRUE,"&gt;3")</f>
        <v>0-1</v>
      </c>
      <c r="AM3279" s="60" t="str">
        <f>+_xlfn.IFS(MONTH(Tabla1[[#This Row],[MES]])&lt;=3,"Q1",MONTH(Tabla1[[#This Row],[MES]])&lt;=6,"Q2",MONTH(Tabla1[[#This Row],[MES]])&lt;=9,"Q3",TRUE,"Q4")</f>
        <v>Q1</v>
      </c>
      <c r="AN3279" s="15" t="str">
        <f>+IFERROR(VLOOKUP(Tabla1[[#This Row],[CUENTA]],CTAS[],2,0),"OTROS")</f>
        <v>OTROS</v>
      </c>
      <c r="AP3279" s="15" t="str">
        <f>+IFERROR(VLOOKUP(Tabla1[[#This Row],[EMPLEADO]],IS[],3,0),"OTROS")</f>
        <v>OTROS</v>
      </c>
      <c r="AQ3279" s="15" t="str">
        <f>+IFERROR(VLOOKUP(Tabla1[[#This Row],[EMPLEADO]],IS[[NÓMINA]:[INGENIERO]],2,0),"OTROS")</f>
        <v>OTROS</v>
      </c>
    </row>
    <row r="3280" spans="1:43" x14ac:dyDescent="0.25">
      <c r="A3280" t="s">
        <v>7477</v>
      </c>
      <c r="B3280">
        <v>1</v>
      </c>
      <c r="C3280" t="s">
        <v>9928</v>
      </c>
      <c r="D3280" t="s">
        <v>38</v>
      </c>
      <c r="E3280" t="s">
        <v>98</v>
      </c>
      <c r="F3280" t="s">
        <v>9929</v>
      </c>
      <c r="G3280" s="17" t="s">
        <v>3733</v>
      </c>
      <c r="H3280" t="s">
        <v>679</v>
      </c>
      <c r="I3280" t="s">
        <v>43</v>
      </c>
      <c r="J3280" t="s">
        <v>8</v>
      </c>
      <c r="K3280" t="s">
        <v>102</v>
      </c>
      <c r="L3280" t="s">
        <v>3734</v>
      </c>
      <c r="M3280" t="s">
        <v>794</v>
      </c>
      <c r="N3280">
        <v>0</v>
      </c>
      <c r="O3280" t="s">
        <v>47</v>
      </c>
      <c r="P3280">
        <v>45</v>
      </c>
      <c r="Q3280" t="s">
        <v>82</v>
      </c>
      <c r="R3280" t="s">
        <v>63</v>
      </c>
      <c r="S3280" t="s">
        <v>64</v>
      </c>
      <c r="T3280" t="s">
        <v>51</v>
      </c>
      <c r="U3280" t="s">
        <v>83</v>
      </c>
      <c r="V3280">
        <v>1.05</v>
      </c>
      <c r="W3280" s="1">
        <v>1433.25</v>
      </c>
      <c r="X3280">
        <v>1</v>
      </c>
      <c r="Y3280">
        <v>3.94</v>
      </c>
      <c r="Z3280">
        <v>5</v>
      </c>
      <c r="AA3280">
        <v>0.78800000000000003</v>
      </c>
      <c r="AB3280" s="2">
        <v>0</v>
      </c>
      <c r="AC3280" s="1">
        <v>0</v>
      </c>
      <c r="AD3280" s="7">
        <v>43552</v>
      </c>
      <c r="AE3280" s="7">
        <v>43552</v>
      </c>
      <c r="AF3280">
        <v>0</v>
      </c>
      <c r="AG3280" t="s">
        <v>53</v>
      </c>
      <c r="AH3280" s="2">
        <v>0</v>
      </c>
      <c r="AI3280" s="1">
        <v>0</v>
      </c>
      <c r="AJ3280" s="1">
        <v>0</v>
      </c>
      <c r="AK3280" s="60" t="str">
        <f>+IF(Tabla1[[#This Row],[REQUEST_TY]]="SR MANTENIMIENTO CORRECTIVO", "EMERGENCIA", "OTROS")</f>
        <v>EMERGENCIA</v>
      </c>
      <c r="AL3280" s="6" t="str">
        <f>+_xlfn.IFS(Tabla1[[#This Row],[Veces obj]]&lt;=1,"0-1",Tabla1[[#This Row],[Veces obj]]&lt;=2,"1-2",Tabla1[[#This Row],[Veces obj]]&lt;=3,"2-3",TRUE,"&gt;3")</f>
        <v>0-1</v>
      </c>
      <c r="AM3280" s="60" t="str">
        <f>+_xlfn.IFS(MONTH(Tabla1[[#This Row],[MES]])&lt;=3,"Q1",MONTH(Tabla1[[#This Row],[MES]])&lt;=6,"Q2",MONTH(Tabla1[[#This Row],[MES]])&lt;=9,"Q3",TRUE,"Q4")</f>
        <v>Q1</v>
      </c>
      <c r="AN3280" s="15" t="str">
        <f>+IFERROR(VLOOKUP(Tabla1[[#This Row],[CUENTA]],CTAS[],2,0),"OTROS")</f>
        <v>OTROS</v>
      </c>
      <c r="AP3280" s="15" t="str">
        <f>+IFERROR(VLOOKUP(Tabla1[[#This Row],[EMPLEADO]],IS[],3,0),"OTROS")</f>
        <v>OTROS</v>
      </c>
      <c r="AQ3280" s="15" t="str">
        <f>+IFERROR(VLOOKUP(Tabla1[[#This Row],[EMPLEADO]],IS[[NÓMINA]:[INGENIERO]],2,0),"OTROS")</f>
        <v>OTROS</v>
      </c>
    </row>
    <row r="3281" spans="1:43" x14ac:dyDescent="0.25">
      <c r="A3281" t="s">
        <v>7477</v>
      </c>
      <c r="B3281">
        <v>1</v>
      </c>
      <c r="C3281" t="s">
        <v>9930</v>
      </c>
      <c r="D3281" t="s">
        <v>38</v>
      </c>
      <c r="E3281" t="s">
        <v>76</v>
      </c>
      <c r="F3281" t="s">
        <v>9931</v>
      </c>
      <c r="G3281" s="17" t="s">
        <v>7573</v>
      </c>
      <c r="H3281" t="s">
        <v>592</v>
      </c>
      <c r="I3281" t="s">
        <v>43</v>
      </c>
      <c r="J3281" t="s">
        <v>8</v>
      </c>
      <c r="K3281" t="s">
        <v>169</v>
      </c>
      <c r="L3281" t="s">
        <v>3630</v>
      </c>
      <c r="M3281" t="s">
        <v>3631</v>
      </c>
      <c r="N3281">
        <v>0</v>
      </c>
      <c r="O3281" t="s">
        <v>47</v>
      </c>
      <c r="P3281">
        <v>30</v>
      </c>
      <c r="Q3281" t="s">
        <v>62</v>
      </c>
      <c r="R3281" t="s">
        <v>63</v>
      </c>
      <c r="S3281" t="s">
        <v>64</v>
      </c>
      <c r="T3281" t="s">
        <v>208</v>
      </c>
      <c r="U3281" t="s">
        <v>65</v>
      </c>
      <c r="V3281">
        <v>0.8</v>
      </c>
      <c r="W3281" s="1">
        <v>1092</v>
      </c>
      <c r="X3281">
        <v>1</v>
      </c>
      <c r="Y3281">
        <v>0</v>
      </c>
      <c r="Z3281">
        <v>9</v>
      </c>
      <c r="AA3281">
        <v>0</v>
      </c>
      <c r="AB3281" s="2">
        <v>0</v>
      </c>
      <c r="AC3281" s="1">
        <v>0</v>
      </c>
      <c r="AD3281" s="7">
        <v>43552</v>
      </c>
      <c r="AE3281" s="7">
        <v>43552</v>
      </c>
      <c r="AF3281">
        <v>0</v>
      </c>
      <c r="AG3281" t="s">
        <v>53</v>
      </c>
      <c r="AH3281" s="2">
        <v>0</v>
      </c>
      <c r="AI3281" s="1">
        <v>0</v>
      </c>
      <c r="AJ3281" s="1">
        <v>0</v>
      </c>
      <c r="AK3281" s="60" t="str">
        <f>+IF(Tabla1[[#This Row],[REQUEST_TY]]="SR MANTENIMIENTO CORRECTIVO", "EMERGENCIA", "OTROS")</f>
        <v>EMERGENCIA</v>
      </c>
      <c r="AL3281" s="6" t="str">
        <f>+_xlfn.IFS(Tabla1[[#This Row],[Veces obj]]&lt;=1,"0-1",Tabla1[[#This Row],[Veces obj]]&lt;=2,"1-2",Tabla1[[#This Row],[Veces obj]]&lt;=3,"2-3",TRUE,"&gt;3")</f>
        <v>0-1</v>
      </c>
      <c r="AM3281" s="60" t="str">
        <f>+_xlfn.IFS(MONTH(Tabla1[[#This Row],[MES]])&lt;=3,"Q1",MONTH(Tabla1[[#This Row],[MES]])&lt;=6,"Q2",MONTH(Tabla1[[#This Row],[MES]])&lt;=9,"Q3",TRUE,"Q4")</f>
        <v>Q1</v>
      </c>
      <c r="AN3281" s="15" t="str">
        <f>+IFERROR(VLOOKUP(Tabla1[[#This Row],[CUENTA]],CTAS[],2,0),"OTROS")</f>
        <v>OTROS</v>
      </c>
      <c r="AP3281" s="15" t="str">
        <f>+IFERROR(VLOOKUP(Tabla1[[#This Row],[EMPLEADO]],IS[],3,0),"OTROS")</f>
        <v>CHIHUAHUA</v>
      </c>
      <c r="AQ3281" s="15" t="str">
        <f>+IFERROR(VLOOKUP(Tabla1[[#This Row],[EMPLEADO]],IS[[NÓMINA]:[INGENIERO]],2,0),"OTROS")</f>
        <v>VICTOR MENDEZ</v>
      </c>
    </row>
    <row r="3282" spans="1:43" x14ac:dyDescent="0.25">
      <c r="A3282" t="s">
        <v>7477</v>
      </c>
      <c r="B3282">
        <v>1</v>
      </c>
      <c r="C3282" t="s">
        <v>9932</v>
      </c>
      <c r="D3282" t="s">
        <v>38</v>
      </c>
      <c r="E3282" t="s">
        <v>85</v>
      </c>
      <c r="F3282" t="s">
        <v>9933</v>
      </c>
      <c r="G3282" s="17" t="s">
        <v>9934</v>
      </c>
      <c r="H3282" t="s">
        <v>471</v>
      </c>
      <c r="I3282" t="s">
        <v>43</v>
      </c>
      <c r="J3282" t="s">
        <v>8</v>
      </c>
      <c r="K3282" t="s">
        <v>370</v>
      </c>
      <c r="L3282" t="s">
        <v>4698</v>
      </c>
      <c r="M3282" t="s">
        <v>131</v>
      </c>
      <c r="N3282">
        <v>0</v>
      </c>
      <c r="O3282" t="s">
        <v>47</v>
      </c>
      <c r="P3282">
        <v>153</v>
      </c>
      <c r="Q3282" t="s">
        <v>48</v>
      </c>
      <c r="R3282" t="s">
        <v>49</v>
      </c>
      <c r="S3282" t="s">
        <v>50</v>
      </c>
      <c r="T3282" t="s">
        <v>51</v>
      </c>
      <c r="U3282" t="s">
        <v>52</v>
      </c>
      <c r="V3282">
        <v>1.05</v>
      </c>
      <c r="W3282" s="1">
        <v>750.75000000000011</v>
      </c>
      <c r="X3282">
        <v>1</v>
      </c>
      <c r="Y3282">
        <v>1.4</v>
      </c>
      <c r="Z3282">
        <v>5</v>
      </c>
      <c r="AA3282">
        <v>0.27999999999999997</v>
      </c>
      <c r="AB3282" s="2">
        <v>0</v>
      </c>
      <c r="AC3282" s="1">
        <v>0</v>
      </c>
      <c r="AD3282" s="7">
        <v>43552</v>
      </c>
      <c r="AE3282" s="7">
        <v>43552</v>
      </c>
      <c r="AF3282">
        <v>0</v>
      </c>
      <c r="AG3282" t="s">
        <v>53</v>
      </c>
      <c r="AH3282" s="2">
        <v>0</v>
      </c>
      <c r="AI3282" s="1">
        <v>0</v>
      </c>
      <c r="AJ3282" s="1">
        <v>0</v>
      </c>
      <c r="AK3282" s="60" t="str">
        <f>+IF(Tabla1[[#This Row],[REQUEST_TY]]="SR MANTENIMIENTO CORRECTIVO", "EMERGENCIA", "OTROS")</f>
        <v>EMERGENCIA</v>
      </c>
      <c r="AL3282" s="6" t="str">
        <f>+_xlfn.IFS(Tabla1[[#This Row],[Veces obj]]&lt;=1,"0-1",Tabla1[[#This Row],[Veces obj]]&lt;=2,"1-2",Tabla1[[#This Row],[Veces obj]]&lt;=3,"2-3",TRUE,"&gt;3")</f>
        <v>0-1</v>
      </c>
      <c r="AM3282" s="60" t="str">
        <f>+_xlfn.IFS(MONTH(Tabla1[[#This Row],[MES]])&lt;=3,"Q1",MONTH(Tabla1[[#This Row],[MES]])&lt;=6,"Q2",MONTH(Tabla1[[#This Row],[MES]])&lt;=9,"Q3",TRUE,"Q4")</f>
        <v>Q1</v>
      </c>
      <c r="AN3282" s="15" t="str">
        <f>+IFERROR(VLOOKUP(Tabla1[[#This Row],[CUENTA]],CTAS[],2,0),"OTROS")</f>
        <v>OTROS</v>
      </c>
      <c r="AP3282" s="15" t="str">
        <f>+IFERROR(VLOOKUP(Tabla1[[#This Row],[EMPLEADO]],IS[],3,0),"OTROS")</f>
        <v>OTROS</v>
      </c>
      <c r="AQ3282" s="15" t="str">
        <f>+IFERROR(VLOOKUP(Tabla1[[#This Row],[EMPLEADO]],IS[[NÓMINA]:[INGENIERO]],2,0),"OTROS")</f>
        <v>OTROS</v>
      </c>
    </row>
    <row r="3283" spans="1:43" x14ac:dyDescent="0.25">
      <c r="A3283" t="s">
        <v>7477</v>
      </c>
      <c r="B3283">
        <v>1</v>
      </c>
      <c r="C3283" t="s">
        <v>9935</v>
      </c>
      <c r="D3283" t="s">
        <v>38</v>
      </c>
      <c r="E3283" t="s">
        <v>294</v>
      </c>
      <c r="F3283" t="s">
        <v>9936</v>
      </c>
      <c r="G3283" s="17" t="s">
        <v>9937</v>
      </c>
      <c r="H3283" t="s">
        <v>70</v>
      </c>
      <c r="I3283" t="s">
        <v>43</v>
      </c>
      <c r="J3283" t="s">
        <v>8</v>
      </c>
      <c r="K3283" t="s">
        <v>71</v>
      </c>
      <c r="L3283" t="s">
        <v>170</v>
      </c>
      <c r="M3283" t="s">
        <v>94</v>
      </c>
      <c r="N3283">
        <v>1</v>
      </c>
      <c r="O3283" t="s">
        <v>47</v>
      </c>
      <c r="P3283">
        <v>329</v>
      </c>
      <c r="Q3283" t="s">
        <v>48</v>
      </c>
      <c r="R3283" t="s">
        <v>95</v>
      </c>
      <c r="S3283" t="s">
        <v>64</v>
      </c>
      <c r="T3283" t="s">
        <v>51</v>
      </c>
      <c r="U3283" t="s">
        <v>96</v>
      </c>
      <c r="V3283">
        <v>1.1000000000000001</v>
      </c>
      <c r="W3283" s="1">
        <v>0</v>
      </c>
      <c r="X3283">
        <v>1</v>
      </c>
      <c r="Y3283">
        <v>0.4</v>
      </c>
      <c r="Z3283">
        <v>5</v>
      </c>
      <c r="AA3283">
        <v>0.08</v>
      </c>
      <c r="AB3283" s="2">
        <v>0</v>
      </c>
      <c r="AC3283" s="1">
        <v>0</v>
      </c>
      <c r="AD3283" s="7">
        <v>43552</v>
      </c>
      <c r="AE3283" s="7">
        <v>43552</v>
      </c>
      <c r="AF3283">
        <v>0</v>
      </c>
      <c r="AG3283" t="s">
        <v>53</v>
      </c>
      <c r="AH3283" s="2">
        <v>0</v>
      </c>
      <c r="AI3283" s="1">
        <v>0</v>
      </c>
      <c r="AJ3283" s="1">
        <v>0</v>
      </c>
      <c r="AK3283" s="60" t="str">
        <f>+IF(Tabla1[[#This Row],[REQUEST_TY]]="SR MANTENIMIENTO CORRECTIVO", "EMERGENCIA", "OTROS")</f>
        <v>EMERGENCIA</v>
      </c>
      <c r="AL3283" s="6" t="str">
        <f>+_xlfn.IFS(Tabla1[[#This Row],[Veces obj]]&lt;=1,"0-1",Tabla1[[#This Row],[Veces obj]]&lt;=2,"1-2",Tabla1[[#This Row],[Veces obj]]&lt;=3,"2-3",TRUE,"&gt;3")</f>
        <v>0-1</v>
      </c>
      <c r="AM3283" s="60" t="str">
        <f>+_xlfn.IFS(MONTH(Tabla1[[#This Row],[MES]])&lt;=3,"Q1",MONTH(Tabla1[[#This Row],[MES]])&lt;=6,"Q2",MONTH(Tabla1[[#This Row],[MES]])&lt;=9,"Q3",TRUE,"Q4")</f>
        <v>Q1</v>
      </c>
      <c r="AN3283" s="15" t="str">
        <f>+IFERROR(VLOOKUP(Tabla1[[#This Row],[CUENTA]],CTAS[],2,0),"OTROS")</f>
        <v>OTROS</v>
      </c>
      <c r="AP3283" s="15" t="str">
        <f>+IFERROR(VLOOKUP(Tabla1[[#This Row],[EMPLEADO]],IS[],3,0),"OTROS")</f>
        <v>OTROS</v>
      </c>
      <c r="AQ3283" s="15" t="str">
        <f>+IFERROR(VLOOKUP(Tabla1[[#This Row],[EMPLEADO]],IS[[NÓMINA]:[INGENIERO]],2,0),"OTROS")</f>
        <v>OTROS</v>
      </c>
    </row>
    <row r="3284" spans="1:43" x14ac:dyDescent="0.25">
      <c r="A3284" t="s">
        <v>7477</v>
      </c>
      <c r="B3284">
        <v>1</v>
      </c>
      <c r="C3284" t="s">
        <v>9938</v>
      </c>
      <c r="D3284" t="s">
        <v>38</v>
      </c>
      <c r="E3284" t="s">
        <v>258</v>
      </c>
      <c r="F3284" t="s">
        <v>9939</v>
      </c>
      <c r="G3284" s="17" t="s">
        <v>2215</v>
      </c>
      <c r="H3284" t="s">
        <v>106</v>
      </c>
      <c r="I3284" t="s">
        <v>43</v>
      </c>
      <c r="J3284" t="s">
        <v>8</v>
      </c>
      <c r="K3284" t="s">
        <v>59</v>
      </c>
      <c r="L3284" t="s">
        <v>629</v>
      </c>
      <c r="M3284" t="s">
        <v>46</v>
      </c>
      <c r="N3284">
        <v>0</v>
      </c>
      <c r="O3284" t="s">
        <v>47</v>
      </c>
      <c r="P3284">
        <v>62</v>
      </c>
      <c r="Q3284" t="s">
        <v>48</v>
      </c>
      <c r="R3284" t="s">
        <v>138</v>
      </c>
      <c r="S3284" t="s">
        <v>139</v>
      </c>
      <c r="T3284" t="s">
        <v>51</v>
      </c>
      <c r="U3284" t="s">
        <v>353</v>
      </c>
      <c r="V3284">
        <v>1.1499999999999999</v>
      </c>
      <c r="W3284" s="1">
        <v>1808.95</v>
      </c>
      <c r="X3284">
        <v>1</v>
      </c>
      <c r="Y3284">
        <v>1.69</v>
      </c>
      <c r="Z3284">
        <v>4</v>
      </c>
      <c r="AA3284">
        <v>0.42249999999999999</v>
      </c>
      <c r="AB3284" s="2">
        <v>0</v>
      </c>
      <c r="AC3284" s="1">
        <v>0</v>
      </c>
      <c r="AD3284" s="7">
        <v>43553</v>
      </c>
      <c r="AE3284" s="7">
        <v>43553</v>
      </c>
      <c r="AF3284">
        <v>0</v>
      </c>
      <c r="AG3284" t="s">
        <v>53</v>
      </c>
      <c r="AH3284" s="2">
        <v>0</v>
      </c>
      <c r="AI3284" s="1">
        <v>0</v>
      </c>
      <c r="AJ3284" s="1">
        <v>0</v>
      </c>
      <c r="AK3284" s="60" t="str">
        <f>+IF(Tabla1[[#This Row],[REQUEST_TY]]="SR MANTENIMIENTO CORRECTIVO", "EMERGENCIA", "OTROS")</f>
        <v>EMERGENCIA</v>
      </c>
      <c r="AL3284" s="6" t="str">
        <f>+_xlfn.IFS(Tabla1[[#This Row],[Veces obj]]&lt;=1,"0-1",Tabla1[[#This Row],[Veces obj]]&lt;=2,"1-2",Tabla1[[#This Row],[Veces obj]]&lt;=3,"2-3",TRUE,"&gt;3")</f>
        <v>0-1</v>
      </c>
      <c r="AM3284" s="60" t="str">
        <f>+_xlfn.IFS(MONTH(Tabla1[[#This Row],[MES]])&lt;=3,"Q1",MONTH(Tabla1[[#This Row],[MES]])&lt;=6,"Q2",MONTH(Tabla1[[#This Row],[MES]])&lt;=9,"Q3",TRUE,"Q4")</f>
        <v>Q1</v>
      </c>
      <c r="AN3284" s="15" t="str">
        <f>+IFERROR(VLOOKUP(Tabla1[[#This Row],[CUENTA]],CTAS[],2,0),"OTROS")</f>
        <v>OTROS</v>
      </c>
      <c r="AP3284" s="15" t="str">
        <f>+IFERROR(VLOOKUP(Tabla1[[#This Row],[EMPLEADO]],IS[],3,0),"OTROS")</f>
        <v>OTROS</v>
      </c>
      <c r="AQ3284" s="15" t="str">
        <f>+IFERROR(VLOOKUP(Tabla1[[#This Row],[EMPLEADO]],IS[[NÓMINA]:[INGENIERO]],2,0),"OTROS")</f>
        <v>OTROS</v>
      </c>
    </row>
    <row r="3285" spans="1:43" x14ac:dyDescent="0.25">
      <c r="A3285" t="s">
        <v>7477</v>
      </c>
      <c r="B3285">
        <v>1</v>
      </c>
      <c r="C3285" t="s">
        <v>9940</v>
      </c>
      <c r="D3285" t="s">
        <v>38</v>
      </c>
      <c r="E3285" t="s">
        <v>332</v>
      </c>
      <c r="F3285" t="s">
        <v>9941</v>
      </c>
      <c r="G3285" s="17" t="s">
        <v>9405</v>
      </c>
      <c r="H3285" t="s">
        <v>213</v>
      </c>
      <c r="I3285" t="s">
        <v>43</v>
      </c>
      <c r="J3285" t="s">
        <v>8</v>
      </c>
      <c r="K3285" t="s">
        <v>59</v>
      </c>
      <c r="L3285" t="s">
        <v>2783</v>
      </c>
      <c r="M3285" t="s">
        <v>640</v>
      </c>
      <c r="N3285">
        <v>0</v>
      </c>
      <c r="O3285" t="s">
        <v>47</v>
      </c>
      <c r="P3285">
        <v>8</v>
      </c>
      <c r="Q3285" t="s">
        <v>194</v>
      </c>
      <c r="R3285" t="s">
        <v>317</v>
      </c>
      <c r="S3285" t="s">
        <v>318</v>
      </c>
      <c r="T3285" t="s">
        <v>51</v>
      </c>
      <c r="U3285" t="s">
        <v>224</v>
      </c>
      <c r="V3285">
        <v>0.8</v>
      </c>
      <c r="W3285" s="1">
        <v>1258.4000000000003</v>
      </c>
      <c r="X3285">
        <v>1</v>
      </c>
      <c r="Y3285">
        <v>1.1399999999999999</v>
      </c>
      <c r="Z3285">
        <v>4</v>
      </c>
      <c r="AA3285">
        <v>0.28499999999999998</v>
      </c>
      <c r="AB3285" s="2">
        <v>0</v>
      </c>
      <c r="AC3285" s="1">
        <v>0</v>
      </c>
      <c r="AD3285" s="7">
        <v>43553</v>
      </c>
      <c r="AE3285" s="7">
        <v>43553</v>
      </c>
      <c r="AF3285">
        <v>0</v>
      </c>
      <c r="AG3285" t="s">
        <v>53</v>
      </c>
      <c r="AH3285" s="2">
        <v>0</v>
      </c>
      <c r="AI3285" s="1">
        <v>0</v>
      </c>
      <c r="AJ3285" s="1">
        <v>0</v>
      </c>
      <c r="AK3285" s="60" t="str">
        <f>+IF(Tabla1[[#This Row],[REQUEST_TY]]="SR MANTENIMIENTO CORRECTIVO", "EMERGENCIA", "OTROS")</f>
        <v>EMERGENCIA</v>
      </c>
      <c r="AL3285" s="6" t="str">
        <f>+_xlfn.IFS(Tabla1[[#This Row],[Veces obj]]&lt;=1,"0-1",Tabla1[[#This Row],[Veces obj]]&lt;=2,"1-2",Tabla1[[#This Row],[Veces obj]]&lt;=3,"2-3",TRUE,"&gt;3")</f>
        <v>0-1</v>
      </c>
      <c r="AM3285" s="60" t="str">
        <f>+_xlfn.IFS(MONTH(Tabla1[[#This Row],[MES]])&lt;=3,"Q1",MONTH(Tabla1[[#This Row],[MES]])&lt;=6,"Q2",MONTH(Tabla1[[#This Row],[MES]])&lt;=9,"Q3",TRUE,"Q4")</f>
        <v>Q1</v>
      </c>
      <c r="AN3285" s="15" t="str">
        <f>+IFERROR(VLOOKUP(Tabla1[[#This Row],[CUENTA]],CTAS[],2,0),"OTROS")</f>
        <v>OTROS</v>
      </c>
      <c r="AP3285" s="15" t="str">
        <f>+IFERROR(VLOOKUP(Tabla1[[#This Row],[EMPLEADO]],IS[],3,0),"OTROS")</f>
        <v>OTROS</v>
      </c>
      <c r="AQ3285" s="15" t="str">
        <f>+IFERROR(VLOOKUP(Tabla1[[#This Row],[EMPLEADO]],IS[[NÓMINA]:[INGENIERO]],2,0),"OTROS")</f>
        <v>OTROS</v>
      </c>
    </row>
    <row r="3286" spans="1:43" x14ac:dyDescent="0.25">
      <c r="A3286" t="s">
        <v>7477</v>
      </c>
      <c r="B3286">
        <v>1</v>
      </c>
      <c r="C3286" t="s">
        <v>9942</v>
      </c>
      <c r="D3286" t="s">
        <v>38</v>
      </c>
      <c r="E3286" t="s">
        <v>725</v>
      </c>
      <c r="F3286" t="s">
        <v>9943</v>
      </c>
      <c r="G3286" s="17" t="s">
        <v>5509</v>
      </c>
      <c r="H3286" t="s">
        <v>106</v>
      </c>
      <c r="I3286" t="s">
        <v>43</v>
      </c>
      <c r="J3286" t="s">
        <v>8</v>
      </c>
      <c r="K3286" t="s">
        <v>59</v>
      </c>
      <c r="L3286" t="s">
        <v>629</v>
      </c>
      <c r="M3286" t="s">
        <v>46</v>
      </c>
      <c r="N3286">
        <v>0</v>
      </c>
      <c r="O3286" t="s">
        <v>47</v>
      </c>
      <c r="P3286">
        <v>48</v>
      </c>
      <c r="Q3286" t="s">
        <v>82</v>
      </c>
      <c r="R3286" t="s">
        <v>223</v>
      </c>
      <c r="S3286" t="s">
        <v>139</v>
      </c>
      <c r="T3286" t="s">
        <v>51</v>
      </c>
      <c r="U3286" t="s">
        <v>140</v>
      </c>
      <c r="V3286">
        <v>1.1000000000000001</v>
      </c>
      <c r="W3286" s="1">
        <v>1730.3000000000004</v>
      </c>
      <c r="X3286">
        <v>1</v>
      </c>
      <c r="Y3286">
        <v>3.23</v>
      </c>
      <c r="Z3286">
        <v>4</v>
      </c>
      <c r="AA3286">
        <v>0.8075</v>
      </c>
      <c r="AB3286" s="2">
        <v>0</v>
      </c>
      <c r="AC3286" s="1">
        <v>0</v>
      </c>
      <c r="AD3286" s="7">
        <v>43552</v>
      </c>
      <c r="AE3286" s="7">
        <v>43552</v>
      </c>
      <c r="AF3286">
        <v>0</v>
      </c>
      <c r="AG3286" t="s">
        <v>53</v>
      </c>
      <c r="AH3286" s="2">
        <v>0</v>
      </c>
      <c r="AI3286" s="1">
        <v>0</v>
      </c>
      <c r="AJ3286" s="1">
        <v>0</v>
      </c>
      <c r="AK3286" s="60" t="str">
        <f>+IF(Tabla1[[#This Row],[REQUEST_TY]]="SR MANTENIMIENTO CORRECTIVO", "EMERGENCIA", "OTROS")</f>
        <v>EMERGENCIA</v>
      </c>
      <c r="AL3286" s="6" t="str">
        <f>+_xlfn.IFS(Tabla1[[#This Row],[Veces obj]]&lt;=1,"0-1",Tabla1[[#This Row],[Veces obj]]&lt;=2,"1-2",Tabla1[[#This Row],[Veces obj]]&lt;=3,"2-3",TRUE,"&gt;3")</f>
        <v>0-1</v>
      </c>
      <c r="AM3286" s="60" t="str">
        <f>+_xlfn.IFS(MONTH(Tabla1[[#This Row],[MES]])&lt;=3,"Q1",MONTH(Tabla1[[#This Row],[MES]])&lt;=6,"Q2",MONTH(Tabla1[[#This Row],[MES]])&lt;=9,"Q3",TRUE,"Q4")</f>
        <v>Q1</v>
      </c>
      <c r="AN3286" s="15" t="str">
        <f>+IFERROR(VLOOKUP(Tabla1[[#This Row],[CUENTA]],CTAS[],2,0),"OTROS")</f>
        <v>OTROS</v>
      </c>
      <c r="AP3286" s="15" t="str">
        <f>+IFERROR(VLOOKUP(Tabla1[[#This Row],[EMPLEADO]],IS[],3,0),"OTROS")</f>
        <v>OTROS</v>
      </c>
      <c r="AQ3286" s="15" t="str">
        <f>+IFERROR(VLOOKUP(Tabla1[[#This Row],[EMPLEADO]],IS[[NÓMINA]:[INGENIERO]],2,0),"OTROS")</f>
        <v>OTROS</v>
      </c>
    </row>
    <row r="3287" spans="1:43" x14ac:dyDescent="0.25">
      <c r="A3287" t="s">
        <v>7477</v>
      </c>
      <c r="B3287">
        <v>1</v>
      </c>
      <c r="C3287" t="s">
        <v>9944</v>
      </c>
      <c r="D3287" t="s">
        <v>38</v>
      </c>
      <c r="E3287" t="s">
        <v>332</v>
      </c>
      <c r="F3287" t="s">
        <v>9945</v>
      </c>
      <c r="G3287" s="17" t="s">
        <v>5240</v>
      </c>
      <c r="H3287" t="s">
        <v>213</v>
      </c>
      <c r="I3287" t="s">
        <v>43</v>
      </c>
      <c r="J3287" t="s">
        <v>8</v>
      </c>
      <c r="K3287" t="s">
        <v>102</v>
      </c>
      <c r="L3287" t="s">
        <v>1830</v>
      </c>
      <c r="M3287" t="s">
        <v>215</v>
      </c>
      <c r="N3287">
        <v>0</v>
      </c>
      <c r="O3287" t="s">
        <v>47</v>
      </c>
      <c r="P3287">
        <v>50</v>
      </c>
      <c r="Q3287" t="s">
        <v>82</v>
      </c>
      <c r="R3287" t="s">
        <v>317</v>
      </c>
      <c r="S3287" t="s">
        <v>318</v>
      </c>
      <c r="T3287" t="s">
        <v>51</v>
      </c>
      <c r="U3287" t="s">
        <v>140</v>
      </c>
      <c r="V3287">
        <v>1.1000000000000001</v>
      </c>
      <c r="W3287" s="1">
        <v>1730.3000000000004</v>
      </c>
      <c r="X3287">
        <v>1</v>
      </c>
      <c r="Y3287">
        <v>1.51</v>
      </c>
      <c r="Z3287">
        <v>4</v>
      </c>
      <c r="AA3287">
        <v>0.3775</v>
      </c>
      <c r="AB3287" s="2">
        <v>0</v>
      </c>
      <c r="AC3287" s="1">
        <v>0</v>
      </c>
      <c r="AD3287" s="7">
        <v>43552</v>
      </c>
      <c r="AE3287" s="7">
        <v>43553</v>
      </c>
      <c r="AF3287">
        <v>1</v>
      </c>
      <c r="AG3287" t="s">
        <v>53</v>
      </c>
      <c r="AH3287" s="2">
        <v>0</v>
      </c>
      <c r="AI3287" s="1">
        <v>0</v>
      </c>
      <c r="AJ3287" s="1">
        <v>0</v>
      </c>
      <c r="AK3287" s="60" t="str">
        <f>+IF(Tabla1[[#This Row],[REQUEST_TY]]="SR MANTENIMIENTO CORRECTIVO", "EMERGENCIA", "OTROS")</f>
        <v>EMERGENCIA</v>
      </c>
      <c r="AL3287" s="6" t="str">
        <f>+_xlfn.IFS(Tabla1[[#This Row],[Veces obj]]&lt;=1,"0-1",Tabla1[[#This Row],[Veces obj]]&lt;=2,"1-2",Tabla1[[#This Row],[Veces obj]]&lt;=3,"2-3",TRUE,"&gt;3")</f>
        <v>0-1</v>
      </c>
      <c r="AM3287" s="60" t="str">
        <f>+_xlfn.IFS(MONTH(Tabla1[[#This Row],[MES]])&lt;=3,"Q1",MONTH(Tabla1[[#This Row],[MES]])&lt;=6,"Q2",MONTH(Tabla1[[#This Row],[MES]])&lt;=9,"Q3",TRUE,"Q4")</f>
        <v>Q1</v>
      </c>
      <c r="AN3287" s="15" t="str">
        <f>+IFERROR(VLOOKUP(Tabla1[[#This Row],[CUENTA]],CTAS[],2,0),"OTROS")</f>
        <v>OTROS</v>
      </c>
      <c r="AP3287" s="15" t="str">
        <f>+IFERROR(VLOOKUP(Tabla1[[#This Row],[EMPLEADO]],IS[],3,0),"OTROS")</f>
        <v>OTROS</v>
      </c>
      <c r="AQ3287" s="15" t="str">
        <f>+IFERROR(VLOOKUP(Tabla1[[#This Row],[EMPLEADO]],IS[[NÓMINA]:[INGENIERO]],2,0),"OTROS")</f>
        <v>OTROS</v>
      </c>
    </row>
    <row r="3288" spans="1:43" x14ac:dyDescent="0.25">
      <c r="A3288" t="s">
        <v>7477</v>
      </c>
      <c r="B3288">
        <v>1</v>
      </c>
      <c r="C3288" t="s">
        <v>9946</v>
      </c>
      <c r="D3288" t="s">
        <v>38</v>
      </c>
      <c r="E3288" t="s">
        <v>39</v>
      </c>
      <c r="F3288" t="s">
        <v>9947</v>
      </c>
      <c r="G3288" s="17" t="s">
        <v>9948</v>
      </c>
      <c r="H3288" t="s">
        <v>204</v>
      </c>
      <c r="I3288" t="s">
        <v>43</v>
      </c>
      <c r="J3288" t="s">
        <v>8</v>
      </c>
      <c r="K3288" t="s">
        <v>9949</v>
      </c>
      <c r="L3288" t="s">
        <v>9950</v>
      </c>
      <c r="M3288" t="s">
        <v>761</v>
      </c>
      <c r="N3288">
        <v>0</v>
      </c>
      <c r="O3288" t="s">
        <v>47</v>
      </c>
      <c r="P3288">
        <v>2674</v>
      </c>
      <c r="Q3288" t="s">
        <v>48</v>
      </c>
      <c r="R3288" t="s">
        <v>49</v>
      </c>
      <c r="S3288" t="s">
        <v>50</v>
      </c>
      <c r="T3288" t="s">
        <v>208</v>
      </c>
      <c r="U3288" t="s">
        <v>52</v>
      </c>
      <c r="V3288">
        <v>1.05</v>
      </c>
      <c r="W3288" s="1">
        <v>750.75000000000011</v>
      </c>
      <c r="X3288">
        <v>1</v>
      </c>
      <c r="Y3288">
        <v>2.2799999999999998</v>
      </c>
      <c r="Z3288">
        <v>9</v>
      </c>
      <c r="AA3288">
        <v>0.2533333333333333</v>
      </c>
      <c r="AB3288" s="2">
        <v>0</v>
      </c>
      <c r="AC3288" s="1">
        <v>0</v>
      </c>
      <c r="AD3288" s="7">
        <v>43552</v>
      </c>
      <c r="AE3288" s="7">
        <v>43552</v>
      </c>
      <c r="AF3288">
        <v>0</v>
      </c>
      <c r="AG3288" t="s">
        <v>53</v>
      </c>
      <c r="AH3288" s="2">
        <v>0</v>
      </c>
      <c r="AI3288" s="1">
        <v>0</v>
      </c>
      <c r="AJ3288" s="1">
        <v>0</v>
      </c>
      <c r="AK3288" s="60" t="str">
        <f>+IF(Tabla1[[#This Row],[REQUEST_TY]]="SR MANTENIMIENTO CORRECTIVO", "EMERGENCIA", "OTROS")</f>
        <v>EMERGENCIA</v>
      </c>
      <c r="AL3288" s="6" t="str">
        <f>+_xlfn.IFS(Tabla1[[#This Row],[Veces obj]]&lt;=1,"0-1",Tabla1[[#This Row],[Veces obj]]&lt;=2,"1-2",Tabla1[[#This Row],[Veces obj]]&lt;=3,"2-3",TRUE,"&gt;3")</f>
        <v>0-1</v>
      </c>
      <c r="AM3288" s="60" t="str">
        <f>+_xlfn.IFS(MONTH(Tabla1[[#This Row],[MES]])&lt;=3,"Q1",MONTH(Tabla1[[#This Row],[MES]])&lt;=6,"Q2",MONTH(Tabla1[[#This Row],[MES]])&lt;=9,"Q3",TRUE,"Q4")</f>
        <v>Q1</v>
      </c>
      <c r="AN3288" s="15" t="str">
        <f>+IFERROR(VLOOKUP(Tabla1[[#This Row],[CUENTA]],CTAS[],2,0),"OTROS")</f>
        <v>OTROS</v>
      </c>
      <c r="AP3288" s="15" t="str">
        <f>+IFERROR(VLOOKUP(Tabla1[[#This Row],[EMPLEADO]],IS[],3,0),"OTROS")</f>
        <v>OTROS</v>
      </c>
      <c r="AQ3288" s="15" t="str">
        <f>+IFERROR(VLOOKUP(Tabla1[[#This Row],[EMPLEADO]],IS[[NÓMINA]:[INGENIERO]],2,0),"OTROS")</f>
        <v>OTROS</v>
      </c>
    </row>
    <row r="3289" spans="1:43" x14ac:dyDescent="0.25">
      <c r="A3289" t="s">
        <v>7477</v>
      </c>
      <c r="B3289">
        <v>1</v>
      </c>
      <c r="C3289" t="s">
        <v>9951</v>
      </c>
      <c r="D3289" t="s">
        <v>38</v>
      </c>
      <c r="E3289" t="s">
        <v>113</v>
      </c>
      <c r="F3289" t="s">
        <v>9952</v>
      </c>
      <c r="G3289" s="17" t="s">
        <v>2707</v>
      </c>
      <c r="H3289" t="s">
        <v>1572</v>
      </c>
      <c r="I3289" t="s">
        <v>43</v>
      </c>
      <c r="J3289" t="s">
        <v>8</v>
      </c>
      <c r="K3289" t="s">
        <v>125</v>
      </c>
      <c r="L3289" t="s">
        <v>2708</v>
      </c>
      <c r="M3289" t="s">
        <v>2478</v>
      </c>
      <c r="N3289">
        <v>0</v>
      </c>
      <c r="O3289" t="s">
        <v>47</v>
      </c>
      <c r="P3289">
        <v>70</v>
      </c>
      <c r="Q3289" t="s">
        <v>48</v>
      </c>
      <c r="R3289" t="s">
        <v>49</v>
      </c>
      <c r="S3289" t="s">
        <v>50</v>
      </c>
      <c r="T3289" t="s">
        <v>51</v>
      </c>
      <c r="U3289" t="s">
        <v>52</v>
      </c>
      <c r="V3289">
        <v>1.05</v>
      </c>
      <c r="W3289" s="1">
        <v>750.75000000000011</v>
      </c>
      <c r="X3289">
        <v>1</v>
      </c>
      <c r="Y3289">
        <v>1.01</v>
      </c>
      <c r="Z3289">
        <v>5</v>
      </c>
      <c r="AA3289">
        <v>0.20200000000000001</v>
      </c>
      <c r="AB3289" s="2">
        <v>0</v>
      </c>
      <c r="AC3289" s="1">
        <v>0</v>
      </c>
      <c r="AD3289" s="7">
        <v>43552</v>
      </c>
      <c r="AE3289" s="7">
        <v>43552</v>
      </c>
      <c r="AF3289">
        <v>0</v>
      </c>
      <c r="AG3289" t="s">
        <v>53</v>
      </c>
      <c r="AH3289" s="2">
        <v>0</v>
      </c>
      <c r="AI3289" s="1">
        <v>0</v>
      </c>
      <c r="AJ3289" s="1">
        <v>0</v>
      </c>
      <c r="AK3289" s="60" t="str">
        <f>+IF(Tabla1[[#This Row],[REQUEST_TY]]="SR MANTENIMIENTO CORRECTIVO", "EMERGENCIA", "OTROS")</f>
        <v>EMERGENCIA</v>
      </c>
      <c r="AL3289" s="6" t="str">
        <f>+_xlfn.IFS(Tabla1[[#This Row],[Veces obj]]&lt;=1,"0-1",Tabla1[[#This Row],[Veces obj]]&lt;=2,"1-2",Tabla1[[#This Row],[Veces obj]]&lt;=3,"2-3",TRUE,"&gt;3")</f>
        <v>0-1</v>
      </c>
      <c r="AM3289" s="60" t="str">
        <f>+_xlfn.IFS(MONTH(Tabla1[[#This Row],[MES]])&lt;=3,"Q1",MONTH(Tabla1[[#This Row],[MES]])&lt;=6,"Q2",MONTH(Tabla1[[#This Row],[MES]])&lt;=9,"Q3",TRUE,"Q4")</f>
        <v>Q1</v>
      </c>
      <c r="AN3289" s="15" t="str">
        <f>+IFERROR(VLOOKUP(Tabla1[[#This Row],[CUENTA]],CTAS[],2,0),"OTROS")</f>
        <v>OTROS</v>
      </c>
      <c r="AP3289" s="15" t="str">
        <f>+IFERROR(VLOOKUP(Tabla1[[#This Row],[EMPLEADO]],IS[],3,0),"OTROS")</f>
        <v>OTROS</v>
      </c>
      <c r="AQ3289" s="15" t="str">
        <f>+IFERROR(VLOOKUP(Tabla1[[#This Row],[EMPLEADO]],IS[[NÓMINA]:[INGENIERO]],2,0),"OTROS")</f>
        <v>OTROS</v>
      </c>
    </row>
    <row r="3290" spans="1:43" x14ac:dyDescent="0.25">
      <c r="A3290" t="s">
        <v>7477</v>
      </c>
      <c r="B3290">
        <v>1</v>
      </c>
      <c r="C3290" t="s">
        <v>9953</v>
      </c>
      <c r="D3290" t="s">
        <v>38</v>
      </c>
      <c r="E3290" t="s">
        <v>113</v>
      </c>
      <c r="F3290" t="s">
        <v>9954</v>
      </c>
      <c r="G3290" s="17" t="s">
        <v>9955</v>
      </c>
      <c r="H3290" t="s">
        <v>453</v>
      </c>
      <c r="I3290" t="s">
        <v>43</v>
      </c>
      <c r="J3290" t="s">
        <v>8</v>
      </c>
      <c r="K3290" t="s">
        <v>125</v>
      </c>
      <c r="L3290" t="s">
        <v>9956</v>
      </c>
      <c r="M3290" t="s">
        <v>455</v>
      </c>
      <c r="N3290">
        <v>0</v>
      </c>
      <c r="O3290" t="s">
        <v>47</v>
      </c>
      <c r="P3290">
        <v>380</v>
      </c>
      <c r="Q3290" t="s">
        <v>48</v>
      </c>
      <c r="R3290" t="s">
        <v>49</v>
      </c>
      <c r="S3290" t="s">
        <v>50</v>
      </c>
      <c r="T3290" t="s">
        <v>51</v>
      </c>
      <c r="U3290" t="s">
        <v>52</v>
      </c>
      <c r="V3290">
        <v>1.05</v>
      </c>
      <c r="W3290" s="1">
        <v>750.75000000000011</v>
      </c>
      <c r="X3290">
        <v>1</v>
      </c>
      <c r="Y3290">
        <v>1.6</v>
      </c>
      <c r="Z3290">
        <v>5</v>
      </c>
      <c r="AA3290">
        <v>0.32</v>
      </c>
      <c r="AB3290" s="2">
        <v>0</v>
      </c>
      <c r="AC3290" s="1">
        <v>0</v>
      </c>
      <c r="AD3290" s="7">
        <v>43552</v>
      </c>
      <c r="AE3290" s="7">
        <v>43552</v>
      </c>
      <c r="AF3290">
        <v>0</v>
      </c>
      <c r="AG3290" t="s">
        <v>53</v>
      </c>
      <c r="AH3290" s="2">
        <v>0</v>
      </c>
      <c r="AI3290" s="1">
        <v>0</v>
      </c>
      <c r="AJ3290" s="1">
        <v>0</v>
      </c>
      <c r="AK3290" s="60" t="str">
        <f>+IF(Tabla1[[#This Row],[REQUEST_TY]]="SR MANTENIMIENTO CORRECTIVO", "EMERGENCIA", "OTROS")</f>
        <v>EMERGENCIA</v>
      </c>
      <c r="AL3290" s="6" t="str">
        <f>+_xlfn.IFS(Tabla1[[#This Row],[Veces obj]]&lt;=1,"0-1",Tabla1[[#This Row],[Veces obj]]&lt;=2,"1-2",Tabla1[[#This Row],[Veces obj]]&lt;=3,"2-3",TRUE,"&gt;3")</f>
        <v>0-1</v>
      </c>
      <c r="AM3290" s="60" t="str">
        <f>+_xlfn.IFS(MONTH(Tabla1[[#This Row],[MES]])&lt;=3,"Q1",MONTH(Tabla1[[#This Row],[MES]])&lt;=6,"Q2",MONTH(Tabla1[[#This Row],[MES]])&lt;=9,"Q3",TRUE,"Q4")</f>
        <v>Q1</v>
      </c>
      <c r="AN3290" s="15" t="str">
        <f>+IFERROR(VLOOKUP(Tabla1[[#This Row],[CUENTA]],CTAS[],2,0),"OTROS")</f>
        <v>OTROS</v>
      </c>
      <c r="AP3290" s="15" t="str">
        <f>+IFERROR(VLOOKUP(Tabla1[[#This Row],[EMPLEADO]],IS[],3,0),"OTROS")</f>
        <v>OTROS</v>
      </c>
      <c r="AQ3290" s="15" t="str">
        <f>+IFERROR(VLOOKUP(Tabla1[[#This Row],[EMPLEADO]],IS[[NÓMINA]:[INGENIERO]],2,0),"OTROS")</f>
        <v>OTROS</v>
      </c>
    </row>
    <row r="3291" spans="1:43" x14ac:dyDescent="0.25">
      <c r="A3291" t="s">
        <v>7477</v>
      </c>
      <c r="B3291">
        <v>1</v>
      </c>
      <c r="C3291" t="s">
        <v>9957</v>
      </c>
      <c r="D3291" t="s">
        <v>38</v>
      </c>
      <c r="E3291" t="s">
        <v>636</v>
      </c>
      <c r="F3291" t="s">
        <v>9958</v>
      </c>
      <c r="G3291" s="17" t="s">
        <v>9959</v>
      </c>
      <c r="H3291" t="s">
        <v>471</v>
      </c>
      <c r="I3291" t="s">
        <v>43</v>
      </c>
      <c r="J3291" t="s">
        <v>8</v>
      </c>
      <c r="K3291" t="s">
        <v>495</v>
      </c>
      <c r="L3291" t="s">
        <v>496</v>
      </c>
      <c r="M3291" t="s">
        <v>46</v>
      </c>
      <c r="N3291">
        <v>0</v>
      </c>
      <c r="O3291" t="s">
        <v>47</v>
      </c>
      <c r="P3291">
        <v>342</v>
      </c>
      <c r="Q3291" t="s">
        <v>48</v>
      </c>
      <c r="R3291" t="s">
        <v>153</v>
      </c>
      <c r="S3291" t="s">
        <v>50</v>
      </c>
      <c r="T3291" t="s">
        <v>51</v>
      </c>
      <c r="U3291" t="s">
        <v>52</v>
      </c>
      <c r="V3291">
        <v>1.05</v>
      </c>
      <c r="W3291" s="1">
        <v>750.75000000000011</v>
      </c>
      <c r="X3291">
        <v>1</v>
      </c>
      <c r="Y3291">
        <v>2.15</v>
      </c>
      <c r="Z3291">
        <v>5</v>
      </c>
      <c r="AA3291">
        <v>0.43</v>
      </c>
      <c r="AB3291" s="2">
        <v>0</v>
      </c>
      <c r="AC3291" s="1">
        <v>0</v>
      </c>
      <c r="AD3291" s="7">
        <v>43552</v>
      </c>
      <c r="AE3291" s="7">
        <v>43553</v>
      </c>
      <c r="AF3291">
        <v>1</v>
      </c>
      <c r="AG3291" t="s">
        <v>53</v>
      </c>
      <c r="AH3291" s="2">
        <v>0</v>
      </c>
      <c r="AI3291" s="1">
        <v>0</v>
      </c>
      <c r="AJ3291" s="1">
        <v>0</v>
      </c>
      <c r="AK3291" s="60" t="str">
        <f>+IF(Tabla1[[#This Row],[REQUEST_TY]]="SR MANTENIMIENTO CORRECTIVO", "EMERGENCIA", "OTROS")</f>
        <v>EMERGENCIA</v>
      </c>
      <c r="AL3291" s="6" t="str">
        <f>+_xlfn.IFS(Tabla1[[#This Row],[Veces obj]]&lt;=1,"0-1",Tabla1[[#This Row],[Veces obj]]&lt;=2,"1-2",Tabla1[[#This Row],[Veces obj]]&lt;=3,"2-3",TRUE,"&gt;3")</f>
        <v>0-1</v>
      </c>
      <c r="AM3291" s="60" t="str">
        <f>+_xlfn.IFS(MONTH(Tabla1[[#This Row],[MES]])&lt;=3,"Q1",MONTH(Tabla1[[#This Row],[MES]])&lt;=6,"Q2",MONTH(Tabla1[[#This Row],[MES]])&lt;=9,"Q3",TRUE,"Q4")</f>
        <v>Q1</v>
      </c>
      <c r="AN3291" s="15" t="str">
        <f>+IFERROR(VLOOKUP(Tabla1[[#This Row],[CUENTA]],CTAS[],2,0),"OTROS")</f>
        <v>OTROS</v>
      </c>
      <c r="AP3291" s="15" t="str">
        <f>+IFERROR(VLOOKUP(Tabla1[[#This Row],[EMPLEADO]],IS[],3,0),"OTROS")</f>
        <v>OTROS</v>
      </c>
      <c r="AQ3291" s="15" t="str">
        <f>+IFERROR(VLOOKUP(Tabla1[[#This Row],[EMPLEADO]],IS[[NÓMINA]:[INGENIERO]],2,0),"OTROS")</f>
        <v>OTROS</v>
      </c>
    </row>
    <row r="3292" spans="1:43" x14ac:dyDescent="0.25">
      <c r="A3292" t="s">
        <v>7477</v>
      </c>
      <c r="B3292">
        <v>1</v>
      </c>
      <c r="C3292" t="s">
        <v>9960</v>
      </c>
      <c r="D3292" t="s">
        <v>38</v>
      </c>
      <c r="E3292" t="s">
        <v>133</v>
      </c>
      <c r="F3292" t="s">
        <v>9961</v>
      </c>
      <c r="G3292" s="17" t="s">
        <v>1960</v>
      </c>
      <c r="H3292" t="s">
        <v>136</v>
      </c>
      <c r="I3292" t="s">
        <v>43</v>
      </c>
      <c r="J3292" t="s">
        <v>8</v>
      </c>
      <c r="K3292" t="s">
        <v>59</v>
      </c>
      <c r="L3292" t="s">
        <v>1961</v>
      </c>
      <c r="M3292" t="s">
        <v>1496</v>
      </c>
      <c r="N3292">
        <v>0</v>
      </c>
      <c r="O3292" t="s">
        <v>47</v>
      </c>
      <c r="P3292">
        <v>9</v>
      </c>
      <c r="Q3292" t="s">
        <v>194</v>
      </c>
      <c r="R3292" t="s">
        <v>138</v>
      </c>
      <c r="S3292" t="s">
        <v>139</v>
      </c>
      <c r="T3292" t="s">
        <v>51</v>
      </c>
      <c r="U3292" t="s">
        <v>224</v>
      </c>
      <c r="V3292">
        <v>0.8</v>
      </c>
      <c r="W3292" s="1">
        <v>1258.4000000000003</v>
      </c>
      <c r="X3292">
        <v>1</v>
      </c>
      <c r="Y3292">
        <v>2.48</v>
      </c>
      <c r="Z3292">
        <v>4</v>
      </c>
      <c r="AA3292">
        <v>0.62</v>
      </c>
      <c r="AB3292" s="2">
        <v>0</v>
      </c>
      <c r="AC3292" s="1">
        <v>0</v>
      </c>
      <c r="AD3292" s="7">
        <v>43552</v>
      </c>
      <c r="AE3292" s="7">
        <v>43553</v>
      </c>
      <c r="AF3292">
        <v>1</v>
      </c>
      <c r="AG3292" t="s">
        <v>53</v>
      </c>
      <c r="AH3292" s="2">
        <v>0</v>
      </c>
      <c r="AI3292" s="1">
        <v>0</v>
      </c>
      <c r="AJ3292" s="1">
        <v>0</v>
      </c>
      <c r="AK3292" s="60" t="str">
        <f>+IF(Tabla1[[#This Row],[REQUEST_TY]]="SR MANTENIMIENTO CORRECTIVO", "EMERGENCIA", "OTROS")</f>
        <v>EMERGENCIA</v>
      </c>
      <c r="AL3292" s="6" t="str">
        <f>+_xlfn.IFS(Tabla1[[#This Row],[Veces obj]]&lt;=1,"0-1",Tabla1[[#This Row],[Veces obj]]&lt;=2,"1-2",Tabla1[[#This Row],[Veces obj]]&lt;=3,"2-3",TRUE,"&gt;3")</f>
        <v>0-1</v>
      </c>
      <c r="AM3292" s="60" t="str">
        <f>+_xlfn.IFS(MONTH(Tabla1[[#This Row],[MES]])&lt;=3,"Q1",MONTH(Tabla1[[#This Row],[MES]])&lt;=6,"Q2",MONTH(Tabla1[[#This Row],[MES]])&lt;=9,"Q3",TRUE,"Q4")</f>
        <v>Q1</v>
      </c>
      <c r="AN3292" s="15" t="str">
        <f>+IFERROR(VLOOKUP(Tabla1[[#This Row],[CUENTA]],CTAS[],2,0),"OTROS")</f>
        <v>OTROS</v>
      </c>
      <c r="AP3292" s="15" t="str">
        <f>+IFERROR(VLOOKUP(Tabla1[[#This Row],[EMPLEADO]],IS[],3,0),"OTROS")</f>
        <v>OTROS</v>
      </c>
      <c r="AQ3292" s="15" t="str">
        <f>+IFERROR(VLOOKUP(Tabla1[[#This Row],[EMPLEADO]],IS[[NÓMINA]:[INGENIERO]],2,0),"OTROS")</f>
        <v>OTROS</v>
      </c>
    </row>
    <row r="3293" spans="1:43" x14ac:dyDescent="0.25">
      <c r="A3293" t="s">
        <v>7477</v>
      </c>
      <c r="B3293">
        <v>1</v>
      </c>
      <c r="C3293" t="s">
        <v>9962</v>
      </c>
      <c r="D3293" t="s">
        <v>38</v>
      </c>
      <c r="E3293" t="s">
        <v>76</v>
      </c>
      <c r="F3293" t="s">
        <v>9963</v>
      </c>
      <c r="G3293" s="17" t="s">
        <v>9964</v>
      </c>
      <c r="H3293" t="s">
        <v>1052</v>
      </c>
      <c r="I3293" t="s">
        <v>43</v>
      </c>
      <c r="J3293" t="s">
        <v>8</v>
      </c>
      <c r="K3293" t="s">
        <v>59</v>
      </c>
      <c r="L3293" t="s">
        <v>9965</v>
      </c>
      <c r="M3293" t="s">
        <v>1642</v>
      </c>
      <c r="N3293">
        <v>0</v>
      </c>
      <c r="O3293" t="s">
        <v>47</v>
      </c>
      <c r="P3293">
        <v>122</v>
      </c>
      <c r="Q3293" t="s">
        <v>48</v>
      </c>
      <c r="R3293" t="s">
        <v>63</v>
      </c>
      <c r="S3293" t="s">
        <v>64</v>
      </c>
      <c r="T3293" t="s">
        <v>51</v>
      </c>
      <c r="U3293" t="s">
        <v>96</v>
      </c>
      <c r="V3293">
        <v>1.1000000000000001</v>
      </c>
      <c r="W3293" s="1">
        <v>1501.5000000000002</v>
      </c>
      <c r="X3293">
        <v>1</v>
      </c>
      <c r="Y3293">
        <v>2</v>
      </c>
      <c r="Z3293">
        <v>5</v>
      </c>
      <c r="AA3293">
        <v>0.4</v>
      </c>
      <c r="AB3293" s="2">
        <v>0</v>
      </c>
      <c r="AC3293" s="1">
        <v>0</v>
      </c>
      <c r="AD3293" s="7">
        <v>43553</v>
      </c>
      <c r="AE3293" s="7">
        <v>43553</v>
      </c>
      <c r="AF3293">
        <v>0</v>
      </c>
      <c r="AG3293" t="s">
        <v>53</v>
      </c>
      <c r="AH3293" s="2">
        <v>0</v>
      </c>
      <c r="AI3293" s="1">
        <v>0</v>
      </c>
      <c r="AJ3293" s="1">
        <v>0</v>
      </c>
      <c r="AK3293" s="60" t="str">
        <f>+IF(Tabla1[[#This Row],[REQUEST_TY]]="SR MANTENIMIENTO CORRECTIVO", "EMERGENCIA", "OTROS")</f>
        <v>EMERGENCIA</v>
      </c>
      <c r="AL3293" s="6" t="str">
        <f>+_xlfn.IFS(Tabla1[[#This Row],[Veces obj]]&lt;=1,"0-1",Tabla1[[#This Row],[Veces obj]]&lt;=2,"1-2",Tabla1[[#This Row],[Veces obj]]&lt;=3,"2-3",TRUE,"&gt;3")</f>
        <v>0-1</v>
      </c>
      <c r="AM3293" s="60" t="str">
        <f>+_xlfn.IFS(MONTH(Tabla1[[#This Row],[MES]])&lt;=3,"Q1",MONTH(Tabla1[[#This Row],[MES]])&lt;=6,"Q2",MONTH(Tabla1[[#This Row],[MES]])&lt;=9,"Q3",TRUE,"Q4")</f>
        <v>Q1</v>
      </c>
      <c r="AN3293" s="15" t="str">
        <f>+IFERROR(VLOOKUP(Tabla1[[#This Row],[CUENTA]],CTAS[],2,0),"OTROS")</f>
        <v>OTROS</v>
      </c>
      <c r="AP3293" s="15" t="str">
        <f>+IFERROR(VLOOKUP(Tabla1[[#This Row],[EMPLEADO]],IS[],3,0),"OTROS")</f>
        <v>OTROS</v>
      </c>
      <c r="AQ3293" s="15" t="str">
        <f>+IFERROR(VLOOKUP(Tabla1[[#This Row],[EMPLEADO]],IS[[NÓMINA]:[INGENIERO]],2,0),"OTROS")</f>
        <v>OTROS</v>
      </c>
    </row>
    <row r="3294" spans="1:43" x14ac:dyDescent="0.25">
      <c r="A3294" t="s">
        <v>7477</v>
      </c>
      <c r="B3294">
        <v>1</v>
      </c>
      <c r="C3294" t="s">
        <v>9966</v>
      </c>
      <c r="D3294" t="s">
        <v>38</v>
      </c>
      <c r="E3294" t="s">
        <v>76</v>
      </c>
      <c r="F3294" t="s">
        <v>9967</v>
      </c>
      <c r="G3294" s="17" t="s">
        <v>2050</v>
      </c>
      <c r="H3294" t="s">
        <v>58</v>
      </c>
      <c r="I3294" t="s">
        <v>43</v>
      </c>
      <c r="J3294" t="s">
        <v>8</v>
      </c>
      <c r="K3294" t="s">
        <v>102</v>
      </c>
      <c r="L3294" t="s">
        <v>2051</v>
      </c>
      <c r="M3294" t="s">
        <v>61</v>
      </c>
      <c r="N3294">
        <v>0</v>
      </c>
      <c r="O3294" t="s">
        <v>47</v>
      </c>
      <c r="P3294">
        <v>7</v>
      </c>
      <c r="Q3294" t="s">
        <v>194</v>
      </c>
      <c r="R3294" t="s">
        <v>63</v>
      </c>
      <c r="S3294" t="s">
        <v>64</v>
      </c>
      <c r="T3294" t="s">
        <v>51</v>
      </c>
      <c r="U3294" t="s">
        <v>195</v>
      </c>
      <c r="V3294">
        <v>0.6</v>
      </c>
      <c r="W3294" s="1">
        <v>819</v>
      </c>
      <c r="X3294">
        <v>1</v>
      </c>
      <c r="Y3294">
        <v>1.42</v>
      </c>
      <c r="Z3294">
        <v>5</v>
      </c>
      <c r="AA3294">
        <v>0.28399999999999997</v>
      </c>
      <c r="AB3294" s="2">
        <v>0</v>
      </c>
      <c r="AC3294" s="1">
        <v>0</v>
      </c>
      <c r="AD3294" s="7">
        <v>43552</v>
      </c>
      <c r="AE3294" s="7">
        <v>43553</v>
      </c>
      <c r="AF3294">
        <v>1</v>
      </c>
      <c r="AG3294" t="s">
        <v>53</v>
      </c>
      <c r="AH3294" s="2">
        <v>0</v>
      </c>
      <c r="AI3294" s="1">
        <v>0</v>
      </c>
      <c r="AJ3294" s="1">
        <v>0</v>
      </c>
      <c r="AK3294" s="60" t="str">
        <f>+IF(Tabla1[[#This Row],[REQUEST_TY]]="SR MANTENIMIENTO CORRECTIVO", "EMERGENCIA", "OTROS")</f>
        <v>EMERGENCIA</v>
      </c>
      <c r="AL3294" s="6" t="str">
        <f>+_xlfn.IFS(Tabla1[[#This Row],[Veces obj]]&lt;=1,"0-1",Tabla1[[#This Row],[Veces obj]]&lt;=2,"1-2",Tabla1[[#This Row],[Veces obj]]&lt;=3,"2-3",TRUE,"&gt;3")</f>
        <v>0-1</v>
      </c>
      <c r="AM3294" s="60" t="str">
        <f>+_xlfn.IFS(MONTH(Tabla1[[#This Row],[MES]])&lt;=3,"Q1",MONTH(Tabla1[[#This Row],[MES]])&lt;=6,"Q2",MONTH(Tabla1[[#This Row],[MES]])&lt;=9,"Q3",TRUE,"Q4")</f>
        <v>Q1</v>
      </c>
      <c r="AN3294" s="15" t="str">
        <f>+IFERROR(VLOOKUP(Tabla1[[#This Row],[CUENTA]],CTAS[],2,0),"OTROS")</f>
        <v>OTROS</v>
      </c>
      <c r="AP3294" s="15" t="str">
        <f>+IFERROR(VLOOKUP(Tabla1[[#This Row],[EMPLEADO]],IS[],3,0),"OTROS")</f>
        <v>OTROS</v>
      </c>
      <c r="AQ3294" s="15" t="str">
        <f>+IFERROR(VLOOKUP(Tabla1[[#This Row],[EMPLEADO]],IS[[NÓMINA]:[INGENIERO]],2,0),"OTROS")</f>
        <v>OTROS</v>
      </c>
    </row>
    <row r="3295" spans="1:43" x14ac:dyDescent="0.25">
      <c r="A3295" t="s">
        <v>7477</v>
      </c>
      <c r="B3295">
        <v>1</v>
      </c>
      <c r="C3295" t="s">
        <v>9968</v>
      </c>
      <c r="D3295" t="s">
        <v>38</v>
      </c>
      <c r="E3295" t="s">
        <v>133</v>
      </c>
      <c r="F3295" t="s">
        <v>9969</v>
      </c>
      <c r="G3295" s="17" t="s">
        <v>408</v>
      </c>
      <c r="H3295" t="s">
        <v>409</v>
      </c>
      <c r="I3295" t="s">
        <v>43</v>
      </c>
      <c r="J3295" t="s">
        <v>8</v>
      </c>
      <c r="K3295" t="s">
        <v>59</v>
      </c>
      <c r="L3295" t="s">
        <v>410</v>
      </c>
      <c r="M3295" t="s">
        <v>411</v>
      </c>
      <c r="N3295">
        <v>0</v>
      </c>
      <c r="O3295" t="s">
        <v>47</v>
      </c>
      <c r="P3295">
        <v>8</v>
      </c>
      <c r="Q3295" t="s">
        <v>194</v>
      </c>
      <c r="R3295" t="s">
        <v>138</v>
      </c>
      <c r="S3295" t="s">
        <v>139</v>
      </c>
      <c r="T3295" t="s">
        <v>51</v>
      </c>
      <c r="U3295" t="s">
        <v>224</v>
      </c>
      <c r="V3295">
        <v>0.8</v>
      </c>
      <c r="W3295" s="1">
        <v>1258.4000000000003</v>
      </c>
      <c r="X3295">
        <v>1</v>
      </c>
      <c r="Y3295">
        <v>1.35</v>
      </c>
      <c r="Z3295">
        <v>4</v>
      </c>
      <c r="AA3295">
        <v>0.33750000000000002</v>
      </c>
      <c r="AB3295" s="2">
        <v>0</v>
      </c>
      <c r="AC3295" s="1">
        <v>0</v>
      </c>
      <c r="AD3295" s="7">
        <v>43553</v>
      </c>
      <c r="AE3295" s="7">
        <v>43553</v>
      </c>
      <c r="AF3295">
        <v>0</v>
      </c>
      <c r="AG3295" t="s">
        <v>53</v>
      </c>
      <c r="AH3295" s="2">
        <v>0</v>
      </c>
      <c r="AI3295" s="1">
        <v>0</v>
      </c>
      <c r="AJ3295" s="1">
        <v>0</v>
      </c>
      <c r="AK3295" s="60" t="str">
        <f>+IF(Tabla1[[#This Row],[REQUEST_TY]]="SR MANTENIMIENTO CORRECTIVO", "EMERGENCIA", "OTROS")</f>
        <v>EMERGENCIA</v>
      </c>
      <c r="AL3295" s="6" t="str">
        <f>+_xlfn.IFS(Tabla1[[#This Row],[Veces obj]]&lt;=1,"0-1",Tabla1[[#This Row],[Veces obj]]&lt;=2,"1-2",Tabla1[[#This Row],[Veces obj]]&lt;=3,"2-3",TRUE,"&gt;3")</f>
        <v>0-1</v>
      </c>
      <c r="AM3295" s="60" t="str">
        <f>+_xlfn.IFS(MONTH(Tabla1[[#This Row],[MES]])&lt;=3,"Q1",MONTH(Tabla1[[#This Row],[MES]])&lt;=6,"Q2",MONTH(Tabla1[[#This Row],[MES]])&lt;=9,"Q3",TRUE,"Q4")</f>
        <v>Q1</v>
      </c>
      <c r="AN3295" s="15" t="str">
        <f>+IFERROR(VLOOKUP(Tabla1[[#This Row],[CUENTA]],CTAS[],2,0),"OTROS")</f>
        <v>OTROS</v>
      </c>
      <c r="AP3295" s="15" t="str">
        <f>+IFERROR(VLOOKUP(Tabla1[[#This Row],[EMPLEADO]],IS[],3,0),"OTROS")</f>
        <v>OTROS</v>
      </c>
      <c r="AQ3295" s="15" t="str">
        <f>+IFERROR(VLOOKUP(Tabla1[[#This Row],[EMPLEADO]],IS[[NÓMINA]:[INGENIERO]],2,0),"OTROS")</f>
        <v>OTROS</v>
      </c>
    </row>
    <row r="3296" spans="1:43" x14ac:dyDescent="0.25">
      <c r="A3296" t="s">
        <v>7477</v>
      </c>
      <c r="B3296">
        <v>1</v>
      </c>
      <c r="C3296" t="s">
        <v>9970</v>
      </c>
      <c r="D3296" t="s">
        <v>38</v>
      </c>
      <c r="E3296" t="s">
        <v>604</v>
      </c>
      <c r="F3296" t="s">
        <v>9971</v>
      </c>
      <c r="G3296" s="17" t="s">
        <v>9972</v>
      </c>
      <c r="H3296" t="s">
        <v>58</v>
      </c>
      <c r="I3296" t="s">
        <v>43</v>
      </c>
      <c r="J3296" t="s">
        <v>8</v>
      </c>
      <c r="K3296" t="s">
        <v>2377</v>
      </c>
      <c r="L3296" t="s">
        <v>2378</v>
      </c>
      <c r="M3296" t="s">
        <v>1501</v>
      </c>
      <c r="N3296">
        <v>0</v>
      </c>
      <c r="O3296" t="s">
        <v>47</v>
      </c>
      <c r="P3296">
        <v>209</v>
      </c>
      <c r="Q3296" t="s">
        <v>48</v>
      </c>
      <c r="R3296" t="s">
        <v>63</v>
      </c>
      <c r="S3296" t="s">
        <v>64</v>
      </c>
      <c r="T3296" t="s">
        <v>51</v>
      </c>
      <c r="U3296" t="s">
        <v>96</v>
      </c>
      <c r="V3296">
        <v>1.1000000000000001</v>
      </c>
      <c r="W3296" s="1">
        <v>1501.5000000000002</v>
      </c>
      <c r="X3296">
        <v>1</v>
      </c>
      <c r="Y3296">
        <v>0.15</v>
      </c>
      <c r="Z3296">
        <v>5</v>
      </c>
      <c r="AA3296">
        <v>0.03</v>
      </c>
      <c r="AB3296" s="2">
        <v>0</v>
      </c>
      <c r="AC3296" s="1">
        <v>0</v>
      </c>
      <c r="AD3296" s="7">
        <v>43553</v>
      </c>
      <c r="AE3296" s="7">
        <v>43553</v>
      </c>
      <c r="AF3296">
        <v>0</v>
      </c>
      <c r="AG3296" t="s">
        <v>53</v>
      </c>
      <c r="AH3296" s="2">
        <v>0</v>
      </c>
      <c r="AI3296" s="1">
        <v>0</v>
      </c>
      <c r="AJ3296" s="1">
        <v>0</v>
      </c>
      <c r="AK3296" s="60" t="str">
        <f>+IF(Tabla1[[#This Row],[REQUEST_TY]]="SR MANTENIMIENTO CORRECTIVO", "EMERGENCIA", "OTROS")</f>
        <v>EMERGENCIA</v>
      </c>
      <c r="AL3296" s="6" t="str">
        <f>+_xlfn.IFS(Tabla1[[#This Row],[Veces obj]]&lt;=1,"0-1",Tabla1[[#This Row],[Veces obj]]&lt;=2,"1-2",Tabla1[[#This Row],[Veces obj]]&lt;=3,"2-3",TRUE,"&gt;3")</f>
        <v>0-1</v>
      </c>
      <c r="AM3296" s="60" t="str">
        <f>+_xlfn.IFS(MONTH(Tabla1[[#This Row],[MES]])&lt;=3,"Q1",MONTH(Tabla1[[#This Row],[MES]])&lt;=6,"Q2",MONTH(Tabla1[[#This Row],[MES]])&lt;=9,"Q3",TRUE,"Q4")</f>
        <v>Q1</v>
      </c>
      <c r="AN3296" s="15" t="str">
        <f>+IFERROR(VLOOKUP(Tabla1[[#This Row],[CUENTA]],CTAS[],2,0),"OTROS")</f>
        <v>OTROS</v>
      </c>
      <c r="AP3296" s="15" t="str">
        <f>+IFERROR(VLOOKUP(Tabla1[[#This Row],[EMPLEADO]],IS[],3,0),"OTROS")</f>
        <v>OTROS</v>
      </c>
      <c r="AQ3296" s="15" t="str">
        <f>+IFERROR(VLOOKUP(Tabla1[[#This Row],[EMPLEADO]],IS[[NÓMINA]:[INGENIERO]],2,0),"OTROS")</f>
        <v>OTROS</v>
      </c>
    </row>
    <row r="3297" spans="1:43" x14ac:dyDescent="0.25">
      <c r="A3297" t="s">
        <v>7477</v>
      </c>
      <c r="B3297">
        <v>1</v>
      </c>
      <c r="C3297" t="s">
        <v>9973</v>
      </c>
      <c r="D3297" t="s">
        <v>38</v>
      </c>
      <c r="E3297" t="s">
        <v>7926</v>
      </c>
      <c r="F3297" t="s">
        <v>9974</v>
      </c>
      <c r="G3297" s="17" t="s">
        <v>9975</v>
      </c>
      <c r="H3297" t="s">
        <v>740</v>
      </c>
      <c r="I3297" t="s">
        <v>43</v>
      </c>
      <c r="J3297" t="s">
        <v>8</v>
      </c>
      <c r="K3297" t="s">
        <v>741</v>
      </c>
      <c r="L3297" t="s">
        <v>742</v>
      </c>
      <c r="M3297" t="s">
        <v>743</v>
      </c>
      <c r="N3297">
        <v>0</v>
      </c>
      <c r="O3297" t="s">
        <v>47</v>
      </c>
      <c r="P3297">
        <v>198</v>
      </c>
      <c r="Q3297" t="s">
        <v>48</v>
      </c>
      <c r="R3297" t="s">
        <v>74</v>
      </c>
      <c r="S3297" t="s">
        <v>50</v>
      </c>
      <c r="T3297" t="s">
        <v>51</v>
      </c>
      <c r="U3297" t="s">
        <v>52</v>
      </c>
      <c r="V3297">
        <v>1.05</v>
      </c>
      <c r="W3297" s="1">
        <v>750.75000000000011</v>
      </c>
      <c r="X3297">
        <v>1</v>
      </c>
      <c r="Y3297">
        <v>0.03</v>
      </c>
      <c r="Z3297">
        <v>5</v>
      </c>
      <c r="AA3297">
        <v>6.0000000000000001E-3</v>
      </c>
      <c r="AB3297" s="2">
        <v>0</v>
      </c>
      <c r="AC3297" s="1">
        <v>0</v>
      </c>
      <c r="AD3297" s="7">
        <v>43553</v>
      </c>
      <c r="AE3297" s="7">
        <v>43553</v>
      </c>
      <c r="AF3297">
        <v>0</v>
      </c>
      <c r="AG3297" t="s">
        <v>53</v>
      </c>
      <c r="AH3297" s="2">
        <v>0</v>
      </c>
      <c r="AI3297" s="1">
        <v>0</v>
      </c>
      <c r="AJ3297" s="1">
        <v>0</v>
      </c>
      <c r="AK3297" s="60" t="str">
        <f>+IF(Tabla1[[#This Row],[REQUEST_TY]]="SR MANTENIMIENTO CORRECTIVO", "EMERGENCIA", "OTROS")</f>
        <v>EMERGENCIA</v>
      </c>
      <c r="AL3297" s="6" t="str">
        <f>+_xlfn.IFS(Tabla1[[#This Row],[Veces obj]]&lt;=1,"0-1",Tabla1[[#This Row],[Veces obj]]&lt;=2,"1-2",Tabla1[[#This Row],[Veces obj]]&lt;=3,"2-3",TRUE,"&gt;3")</f>
        <v>0-1</v>
      </c>
      <c r="AM3297" s="60" t="str">
        <f>+_xlfn.IFS(MONTH(Tabla1[[#This Row],[MES]])&lt;=3,"Q1",MONTH(Tabla1[[#This Row],[MES]])&lt;=6,"Q2",MONTH(Tabla1[[#This Row],[MES]])&lt;=9,"Q3",TRUE,"Q4")</f>
        <v>Q1</v>
      </c>
      <c r="AN3297" s="15" t="str">
        <f>+IFERROR(VLOOKUP(Tabla1[[#This Row],[CUENTA]],CTAS[],2,0),"OTROS")</f>
        <v>OTROS</v>
      </c>
      <c r="AP3297" s="15" t="str">
        <f>+IFERROR(VLOOKUP(Tabla1[[#This Row],[EMPLEADO]],IS[],3,0),"OTROS")</f>
        <v>OTROS</v>
      </c>
      <c r="AQ3297" s="15" t="str">
        <f>+IFERROR(VLOOKUP(Tabla1[[#This Row],[EMPLEADO]],IS[[NÓMINA]:[INGENIERO]],2,0),"OTROS")</f>
        <v>OTROS</v>
      </c>
    </row>
    <row r="3298" spans="1:43" x14ac:dyDescent="0.25">
      <c r="A3298" t="s">
        <v>7477</v>
      </c>
      <c r="B3298">
        <v>1</v>
      </c>
      <c r="C3298" t="s">
        <v>9976</v>
      </c>
      <c r="D3298" t="s">
        <v>38</v>
      </c>
      <c r="E3298" t="s">
        <v>89</v>
      </c>
      <c r="F3298" t="s">
        <v>9977</v>
      </c>
      <c r="G3298" s="17" t="s">
        <v>6837</v>
      </c>
      <c r="H3298" t="s">
        <v>163</v>
      </c>
      <c r="I3298" t="s">
        <v>43</v>
      </c>
      <c r="J3298" t="s">
        <v>8</v>
      </c>
      <c r="K3298" t="s">
        <v>151</v>
      </c>
      <c r="L3298" t="s">
        <v>229</v>
      </c>
      <c r="M3298" t="s">
        <v>165</v>
      </c>
      <c r="N3298">
        <v>0</v>
      </c>
      <c r="O3298" t="s">
        <v>47</v>
      </c>
      <c r="P3298">
        <v>2</v>
      </c>
      <c r="Q3298" t="s">
        <v>388</v>
      </c>
      <c r="R3298" t="s">
        <v>95</v>
      </c>
      <c r="S3298" t="s">
        <v>64</v>
      </c>
      <c r="T3298" t="s">
        <v>51</v>
      </c>
      <c r="U3298" t="s">
        <v>389</v>
      </c>
      <c r="V3298">
        <v>0</v>
      </c>
      <c r="W3298" s="1">
        <v>0</v>
      </c>
      <c r="X3298">
        <v>1</v>
      </c>
      <c r="Y3298">
        <v>0</v>
      </c>
      <c r="Z3298">
        <v>5</v>
      </c>
      <c r="AA3298">
        <v>0</v>
      </c>
      <c r="AB3298" s="2">
        <v>0</v>
      </c>
      <c r="AC3298" s="1">
        <v>0</v>
      </c>
      <c r="AD3298" s="7">
        <v>43553</v>
      </c>
      <c r="AE3298" s="7">
        <v>43553</v>
      </c>
      <c r="AF3298">
        <v>0</v>
      </c>
      <c r="AG3298" t="s">
        <v>53</v>
      </c>
      <c r="AH3298" s="2">
        <v>0</v>
      </c>
      <c r="AI3298" s="1">
        <v>0</v>
      </c>
      <c r="AJ3298" s="1">
        <v>0</v>
      </c>
      <c r="AK3298" s="60" t="str">
        <f>+IF(Tabla1[[#This Row],[REQUEST_TY]]="SR MANTENIMIENTO CORRECTIVO", "EMERGENCIA", "OTROS")</f>
        <v>EMERGENCIA</v>
      </c>
      <c r="AL3298" s="6" t="str">
        <f>+_xlfn.IFS(Tabla1[[#This Row],[Veces obj]]&lt;=1,"0-1",Tabla1[[#This Row],[Veces obj]]&lt;=2,"1-2",Tabla1[[#This Row],[Veces obj]]&lt;=3,"2-3",TRUE,"&gt;3")</f>
        <v>0-1</v>
      </c>
      <c r="AM3298" s="60" t="str">
        <f>+_xlfn.IFS(MONTH(Tabla1[[#This Row],[MES]])&lt;=3,"Q1",MONTH(Tabla1[[#This Row],[MES]])&lt;=6,"Q2",MONTH(Tabla1[[#This Row],[MES]])&lt;=9,"Q3",TRUE,"Q4")</f>
        <v>Q1</v>
      </c>
      <c r="AN3298" s="15" t="str">
        <f>+IFERROR(VLOOKUP(Tabla1[[#This Row],[CUENTA]],CTAS[],2,0),"OTROS")</f>
        <v>HONEYWELL</v>
      </c>
      <c r="AP3298" s="15" t="str">
        <f>+IFERROR(VLOOKUP(Tabla1[[#This Row],[EMPLEADO]],IS[],3,0),"OTROS")</f>
        <v>CHIHUAHUA</v>
      </c>
      <c r="AQ3298" s="15" t="str">
        <f>+IFERROR(VLOOKUP(Tabla1[[#This Row],[EMPLEADO]],IS[[NÓMINA]:[INGENIERO]],2,0),"OTROS")</f>
        <v>LUIS EDUARDO MUÑOZ</v>
      </c>
    </row>
    <row r="3299" spans="1:43" x14ac:dyDescent="0.25">
      <c r="A3299" t="s">
        <v>7477</v>
      </c>
      <c r="B3299">
        <v>1</v>
      </c>
      <c r="C3299" t="s">
        <v>9978</v>
      </c>
      <c r="D3299" t="s">
        <v>38</v>
      </c>
      <c r="E3299" t="s">
        <v>39</v>
      </c>
      <c r="F3299" t="s">
        <v>9979</v>
      </c>
      <c r="G3299" s="17" t="s">
        <v>9948</v>
      </c>
      <c r="H3299" t="s">
        <v>204</v>
      </c>
      <c r="I3299" t="s">
        <v>43</v>
      </c>
      <c r="J3299" t="s">
        <v>8</v>
      </c>
      <c r="K3299" t="s">
        <v>9949</v>
      </c>
      <c r="L3299" t="s">
        <v>9950</v>
      </c>
      <c r="M3299" t="s">
        <v>761</v>
      </c>
      <c r="N3299">
        <v>0</v>
      </c>
      <c r="O3299" t="s">
        <v>47</v>
      </c>
      <c r="P3299">
        <v>0</v>
      </c>
      <c r="Q3299" t="s">
        <v>388</v>
      </c>
      <c r="R3299" t="s">
        <v>49</v>
      </c>
      <c r="S3299" t="s">
        <v>50</v>
      </c>
      <c r="T3299" t="s">
        <v>208</v>
      </c>
      <c r="U3299" t="s">
        <v>641</v>
      </c>
      <c r="V3299">
        <v>0</v>
      </c>
      <c r="W3299" s="1">
        <v>0</v>
      </c>
      <c r="X3299">
        <v>1</v>
      </c>
      <c r="Y3299">
        <v>1.22</v>
      </c>
      <c r="Z3299">
        <v>9</v>
      </c>
      <c r="AA3299">
        <v>0.13555555555555554</v>
      </c>
      <c r="AB3299" s="2">
        <v>0</v>
      </c>
      <c r="AC3299" s="1">
        <v>0</v>
      </c>
      <c r="AD3299" s="7">
        <v>43553</v>
      </c>
      <c r="AE3299" s="7">
        <v>43553</v>
      </c>
      <c r="AF3299">
        <v>0</v>
      </c>
      <c r="AG3299" t="s">
        <v>53</v>
      </c>
      <c r="AH3299" s="2">
        <v>0</v>
      </c>
      <c r="AI3299" s="1">
        <v>0</v>
      </c>
      <c r="AJ3299" s="1">
        <v>0</v>
      </c>
      <c r="AK3299" s="60" t="str">
        <f>+IF(Tabla1[[#This Row],[REQUEST_TY]]="SR MANTENIMIENTO CORRECTIVO", "EMERGENCIA", "OTROS")</f>
        <v>EMERGENCIA</v>
      </c>
      <c r="AL3299" s="6" t="str">
        <f>+_xlfn.IFS(Tabla1[[#This Row],[Veces obj]]&lt;=1,"0-1",Tabla1[[#This Row],[Veces obj]]&lt;=2,"1-2",Tabla1[[#This Row],[Veces obj]]&lt;=3,"2-3",TRUE,"&gt;3")</f>
        <v>0-1</v>
      </c>
      <c r="AM3299" s="60" t="str">
        <f>+_xlfn.IFS(MONTH(Tabla1[[#This Row],[MES]])&lt;=3,"Q1",MONTH(Tabla1[[#This Row],[MES]])&lt;=6,"Q2",MONTH(Tabla1[[#This Row],[MES]])&lt;=9,"Q3",TRUE,"Q4")</f>
        <v>Q1</v>
      </c>
      <c r="AN3299" s="15" t="str">
        <f>+IFERROR(VLOOKUP(Tabla1[[#This Row],[CUENTA]],CTAS[],2,0),"OTROS")</f>
        <v>OTROS</v>
      </c>
      <c r="AP3299" s="15" t="str">
        <f>+IFERROR(VLOOKUP(Tabla1[[#This Row],[EMPLEADO]],IS[],3,0),"OTROS")</f>
        <v>OTROS</v>
      </c>
      <c r="AQ3299" s="15" t="str">
        <f>+IFERROR(VLOOKUP(Tabla1[[#This Row],[EMPLEADO]],IS[[NÓMINA]:[INGENIERO]],2,0),"OTROS")</f>
        <v>OTROS</v>
      </c>
    </row>
    <row r="3300" spans="1:43" x14ac:dyDescent="0.25">
      <c r="A3300" t="s">
        <v>7477</v>
      </c>
      <c r="B3300">
        <v>1</v>
      </c>
      <c r="C3300" t="s">
        <v>9980</v>
      </c>
      <c r="D3300" t="s">
        <v>38</v>
      </c>
      <c r="E3300" t="s">
        <v>562</v>
      </c>
      <c r="F3300" t="s">
        <v>9981</v>
      </c>
      <c r="G3300" s="17" t="s">
        <v>9982</v>
      </c>
      <c r="H3300" t="s">
        <v>116</v>
      </c>
      <c r="I3300" t="s">
        <v>43</v>
      </c>
      <c r="J3300" t="s">
        <v>8</v>
      </c>
      <c r="K3300" t="s">
        <v>144</v>
      </c>
      <c r="L3300" t="s">
        <v>145</v>
      </c>
      <c r="M3300" t="s">
        <v>119</v>
      </c>
      <c r="N3300">
        <v>0</v>
      </c>
      <c r="O3300" t="s">
        <v>47</v>
      </c>
      <c r="P3300">
        <v>360</v>
      </c>
      <c r="Q3300" t="s">
        <v>48</v>
      </c>
      <c r="R3300" t="s">
        <v>63</v>
      </c>
      <c r="S3300" t="s">
        <v>64</v>
      </c>
      <c r="T3300" t="s">
        <v>51</v>
      </c>
      <c r="U3300" t="s">
        <v>96</v>
      </c>
      <c r="V3300">
        <v>1.1000000000000001</v>
      </c>
      <c r="W3300" s="1">
        <v>1501.5000000000002</v>
      </c>
      <c r="X3300">
        <v>1</v>
      </c>
      <c r="Y3300">
        <v>0</v>
      </c>
      <c r="Z3300">
        <v>5</v>
      </c>
      <c r="AA3300">
        <v>0</v>
      </c>
      <c r="AB3300" s="2">
        <v>0</v>
      </c>
      <c r="AC3300" s="1">
        <v>0</v>
      </c>
      <c r="AD3300" s="7">
        <v>43553</v>
      </c>
      <c r="AE3300" s="7">
        <v>43553</v>
      </c>
      <c r="AF3300">
        <v>0</v>
      </c>
      <c r="AG3300" t="s">
        <v>53</v>
      </c>
      <c r="AH3300" s="2">
        <v>0</v>
      </c>
      <c r="AI3300" s="1">
        <v>0</v>
      </c>
      <c r="AJ3300" s="1">
        <v>0</v>
      </c>
      <c r="AK3300" s="60" t="str">
        <f>+IF(Tabla1[[#This Row],[REQUEST_TY]]="SR MANTENIMIENTO CORRECTIVO", "EMERGENCIA", "OTROS")</f>
        <v>EMERGENCIA</v>
      </c>
      <c r="AL3300" s="6" t="str">
        <f>+_xlfn.IFS(Tabla1[[#This Row],[Veces obj]]&lt;=1,"0-1",Tabla1[[#This Row],[Veces obj]]&lt;=2,"1-2",Tabla1[[#This Row],[Veces obj]]&lt;=3,"2-3",TRUE,"&gt;3")</f>
        <v>0-1</v>
      </c>
      <c r="AM3300" s="60" t="str">
        <f>+_xlfn.IFS(MONTH(Tabla1[[#This Row],[MES]])&lt;=3,"Q1",MONTH(Tabla1[[#This Row],[MES]])&lt;=6,"Q2",MONTH(Tabla1[[#This Row],[MES]])&lt;=9,"Q3",TRUE,"Q4")</f>
        <v>Q1</v>
      </c>
      <c r="AN3300" s="15" t="str">
        <f>+IFERROR(VLOOKUP(Tabla1[[#This Row],[CUENTA]],CTAS[],2,0),"OTROS")</f>
        <v>OTROS</v>
      </c>
      <c r="AP3300" s="15" t="str">
        <f>+IFERROR(VLOOKUP(Tabla1[[#This Row],[EMPLEADO]],IS[],3,0),"OTROS")</f>
        <v>CHIHUAHUA</v>
      </c>
      <c r="AQ3300" s="15" t="str">
        <f>+IFERROR(VLOOKUP(Tabla1[[#This Row],[EMPLEADO]],IS[[NÓMINA]:[INGENIERO]],2,0),"OTROS")</f>
        <v>FERNANDO CHAVIRA</v>
      </c>
    </row>
    <row r="3301" spans="1:43" x14ac:dyDescent="0.25">
      <c r="A3301" t="s">
        <v>7477</v>
      </c>
      <c r="B3301">
        <v>1</v>
      </c>
      <c r="C3301" t="s">
        <v>9983</v>
      </c>
      <c r="D3301" t="s">
        <v>38</v>
      </c>
      <c r="E3301" t="s">
        <v>856</v>
      </c>
      <c r="F3301" t="s">
        <v>9984</v>
      </c>
      <c r="G3301" s="17" t="s">
        <v>858</v>
      </c>
      <c r="H3301" t="s">
        <v>297</v>
      </c>
      <c r="I3301" t="s">
        <v>43</v>
      </c>
      <c r="J3301" t="s">
        <v>8</v>
      </c>
      <c r="K3301" t="s">
        <v>71</v>
      </c>
      <c r="L3301" t="s">
        <v>859</v>
      </c>
      <c r="M3301" t="s">
        <v>73</v>
      </c>
      <c r="N3301">
        <v>0</v>
      </c>
      <c r="O3301" t="s">
        <v>47</v>
      </c>
      <c r="P3301">
        <v>58</v>
      </c>
      <c r="Q3301" t="s">
        <v>82</v>
      </c>
      <c r="R3301" t="s">
        <v>235</v>
      </c>
      <c r="S3301" t="s">
        <v>50</v>
      </c>
      <c r="T3301" t="s">
        <v>51</v>
      </c>
      <c r="U3301" t="s">
        <v>120</v>
      </c>
      <c r="V3301">
        <v>0.8</v>
      </c>
      <c r="W3301" s="1">
        <v>572.00000000000011</v>
      </c>
      <c r="X3301">
        <v>1</v>
      </c>
      <c r="Y3301">
        <v>1.37</v>
      </c>
      <c r="Z3301">
        <v>5</v>
      </c>
      <c r="AA3301">
        <v>0.27400000000000002</v>
      </c>
      <c r="AB3301" s="2">
        <v>0</v>
      </c>
      <c r="AC3301" s="1">
        <v>0</v>
      </c>
      <c r="AD3301" s="7">
        <v>43553</v>
      </c>
      <c r="AE3301" s="7">
        <v>43553</v>
      </c>
      <c r="AF3301">
        <v>0</v>
      </c>
      <c r="AG3301" t="s">
        <v>53</v>
      </c>
      <c r="AH3301" s="2">
        <v>0</v>
      </c>
      <c r="AI3301" s="1">
        <v>0</v>
      </c>
      <c r="AJ3301" s="1">
        <v>0</v>
      </c>
      <c r="AK3301" s="60" t="str">
        <f>+IF(Tabla1[[#This Row],[REQUEST_TY]]="SR MANTENIMIENTO CORRECTIVO", "EMERGENCIA", "OTROS")</f>
        <v>EMERGENCIA</v>
      </c>
      <c r="AL3301" s="6" t="str">
        <f>+_xlfn.IFS(Tabla1[[#This Row],[Veces obj]]&lt;=1,"0-1",Tabla1[[#This Row],[Veces obj]]&lt;=2,"1-2",Tabla1[[#This Row],[Veces obj]]&lt;=3,"2-3",TRUE,"&gt;3")</f>
        <v>0-1</v>
      </c>
      <c r="AM3301" s="60" t="str">
        <f>+_xlfn.IFS(MONTH(Tabla1[[#This Row],[MES]])&lt;=3,"Q1",MONTH(Tabla1[[#This Row],[MES]])&lt;=6,"Q2",MONTH(Tabla1[[#This Row],[MES]])&lt;=9,"Q3",TRUE,"Q4")</f>
        <v>Q1</v>
      </c>
      <c r="AN3301" s="15" t="str">
        <f>+IFERROR(VLOOKUP(Tabla1[[#This Row],[CUENTA]],CTAS[],2,0),"OTROS")</f>
        <v>OTROS</v>
      </c>
      <c r="AP3301" s="15" t="str">
        <f>+IFERROR(VLOOKUP(Tabla1[[#This Row],[EMPLEADO]],IS[],3,0),"OTROS")</f>
        <v>JUAREZ</v>
      </c>
      <c r="AQ3301" s="15" t="str">
        <f>+IFERROR(VLOOKUP(Tabla1[[#This Row],[EMPLEADO]],IS[[NÓMINA]:[INGENIERO]],2,0),"OTROS")</f>
        <v>ALFREDO TORRES</v>
      </c>
    </row>
    <row r="3302" spans="1:43" x14ac:dyDescent="0.25">
      <c r="A3302" t="s">
        <v>7477</v>
      </c>
      <c r="B3302">
        <v>1</v>
      </c>
      <c r="C3302" t="s">
        <v>9985</v>
      </c>
      <c r="D3302" t="s">
        <v>38</v>
      </c>
      <c r="E3302" t="s">
        <v>5920</v>
      </c>
      <c r="F3302" t="s">
        <v>9986</v>
      </c>
      <c r="G3302" s="17" t="s">
        <v>9987</v>
      </c>
      <c r="H3302" t="s">
        <v>8227</v>
      </c>
      <c r="I3302" t="s">
        <v>43</v>
      </c>
      <c r="J3302" t="s">
        <v>8</v>
      </c>
      <c r="K3302" t="s">
        <v>528</v>
      </c>
      <c r="L3302" t="s">
        <v>8228</v>
      </c>
      <c r="M3302" t="s">
        <v>8229</v>
      </c>
      <c r="N3302">
        <v>1</v>
      </c>
      <c r="O3302" t="s">
        <v>47</v>
      </c>
      <c r="P3302">
        <v>246</v>
      </c>
      <c r="Q3302" t="s">
        <v>48</v>
      </c>
      <c r="R3302" t="s">
        <v>153</v>
      </c>
      <c r="S3302" t="s">
        <v>50</v>
      </c>
      <c r="T3302" t="s">
        <v>208</v>
      </c>
      <c r="U3302" t="s">
        <v>52</v>
      </c>
      <c r="V3302">
        <v>1.05</v>
      </c>
      <c r="W3302" s="1">
        <v>0</v>
      </c>
      <c r="X3302">
        <v>1</v>
      </c>
      <c r="Y3302">
        <v>0.43</v>
      </c>
      <c r="Z3302">
        <v>9</v>
      </c>
      <c r="AA3302">
        <v>4.777777777777778E-2</v>
      </c>
      <c r="AB3302" s="2">
        <v>0</v>
      </c>
      <c r="AC3302" s="1">
        <v>0</v>
      </c>
      <c r="AD3302" s="7">
        <v>43553</v>
      </c>
      <c r="AE3302" s="7">
        <v>43553</v>
      </c>
      <c r="AF3302">
        <v>0</v>
      </c>
      <c r="AG3302" t="s">
        <v>53</v>
      </c>
      <c r="AH3302" s="2">
        <v>0</v>
      </c>
      <c r="AI3302" s="1">
        <v>0</v>
      </c>
      <c r="AJ3302" s="1">
        <v>0</v>
      </c>
      <c r="AK3302" s="60" t="str">
        <f>+IF(Tabla1[[#This Row],[REQUEST_TY]]="SR MANTENIMIENTO CORRECTIVO", "EMERGENCIA", "OTROS")</f>
        <v>EMERGENCIA</v>
      </c>
      <c r="AL3302" s="6" t="str">
        <f>+_xlfn.IFS(Tabla1[[#This Row],[Veces obj]]&lt;=1,"0-1",Tabla1[[#This Row],[Veces obj]]&lt;=2,"1-2",Tabla1[[#This Row],[Veces obj]]&lt;=3,"2-3",TRUE,"&gt;3")</f>
        <v>0-1</v>
      </c>
      <c r="AM3302" s="60" t="str">
        <f>+_xlfn.IFS(MONTH(Tabla1[[#This Row],[MES]])&lt;=3,"Q1",MONTH(Tabla1[[#This Row],[MES]])&lt;=6,"Q2",MONTH(Tabla1[[#This Row],[MES]])&lt;=9,"Q3",TRUE,"Q4")</f>
        <v>Q1</v>
      </c>
      <c r="AN3302" s="15" t="str">
        <f>+IFERROR(VLOOKUP(Tabla1[[#This Row],[CUENTA]],CTAS[],2,0),"OTROS")</f>
        <v>OTROS</v>
      </c>
      <c r="AP3302" s="15" t="str">
        <f>+IFERROR(VLOOKUP(Tabla1[[#This Row],[EMPLEADO]],IS[],3,0),"OTROS")</f>
        <v>OTROS</v>
      </c>
      <c r="AQ3302" s="15" t="str">
        <f>+IFERROR(VLOOKUP(Tabla1[[#This Row],[EMPLEADO]],IS[[NÓMINA]:[INGENIERO]],2,0),"OTROS")</f>
        <v>OTROS</v>
      </c>
    </row>
    <row r="3303" spans="1:43" x14ac:dyDescent="0.25">
      <c r="A3303" t="s">
        <v>7477</v>
      </c>
      <c r="B3303">
        <v>1</v>
      </c>
      <c r="C3303" t="s">
        <v>9988</v>
      </c>
      <c r="D3303" t="s">
        <v>3370</v>
      </c>
      <c r="E3303" t="s">
        <v>39</v>
      </c>
      <c r="F3303" t="s">
        <v>9989</v>
      </c>
      <c r="G3303" s="17" t="s">
        <v>9990</v>
      </c>
      <c r="H3303" t="s">
        <v>79</v>
      </c>
      <c r="I3303" t="s">
        <v>43</v>
      </c>
      <c r="J3303" t="s">
        <v>8</v>
      </c>
      <c r="K3303" t="s">
        <v>5375</v>
      </c>
      <c r="L3303" t="s">
        <v>9991</v>
      </c>
      <c r="M3303" t="s">
        <v>1238</v>
      </c>
      <c r="N3303">
        <v>0</v>
      </c>
      <c r="O3303" t="s">
        <v>47</v>
      </c>
      <c r="P3303" t="s">
        <v>822</v>
      </c>
      <c r="Q3303" t="s">
        <v>48</v>
      </c>
      <c r="R3303" t="s">
        <v>49</v>
      </c>
      <c r="S3303" t="s">
        <v>50</v>
      </c>
      <c r="T3303" t="s">
        <v>51</v>
      </c>
      <c r="U3303" t="s">
        <v>52</v>
      </c>
      <c r="V3303">
        <v>1</v>
      </c>
      <c r="W3303" s="1">
        <v>1072.5000000000002</v>
      </c>
      <c r="X3303">
        <v>0</v>
      </c>
      <c r="Y3303">
        <v>5</v>
      </c>
      <c r="Z3303">
        <v>5</v>
      </c>
      <c r="AA3303">
        <v>1</v>
      </c>
      <c r="AB3303" s="2">
        <v>0</v>
      </c>
      <c r="AC3303" s="1">
        <v>0</v>
      </c>
      <c r="AD3303" s="7">
        <v>43553</v>
      </c>
      <c r="AE3303" s="7">
        <v>43553</v>
      </c>
      <c r="AF3303">
        <v>0</v>
      </c>
      <c r="AG3303" t="s">
        <v>53</v>
      </c>
      <c r="AH3303" s="2">
        <v>0</v>
      </c>
      <c r="AI3303" s="1">
        <v>0</v>
      </c>
      <c r="AJ3303" s="1">
        <v>0</v>
      </c>
      <c r="AK3303" s="60" t="str">
        <f>+IF(Tabla1[[#This Row],[REQUEST_TY]]="SR MANTENIMIENTO CORRECTIVO", "EMERGENCIA", "OTROS")</f>
        <v>OTROS</v>
      </c>
      <c r="AL3303" s="6" t="str">
        <f>+_xlfn.IFS(Tabla1[[#This Row],[Veces obj]]&lt;=1,"0-1",Tabla1[[#This Row],[Veces obj]]&lt;=2,"1-2",Tabla1[[#This Row],[Veces obj]]&lt;=3,"2-3",TRUE,"&gt;3")</f>
        <v>0-1</v>
      </c>
      <c r="AM3303" s="60" t="str">
        <f>+_xlfn.IFS(MONTH(Tabla1[[#This Row],[MES]])&lt;=3,"Q1",MONTH(Tabla1[[#This Row],[MES]])&lt;=6,"Q2",MONTH(Tabla1[[#This Row],[MES]])&lt;=9,"Q3",TRUE,"Q4")</f>
        <v>Q1</v>
      </c>
      <c r="AN3303" s="15" t="str">
        <f>+IFERROR(VLOOKUP(Tabla1[[#This Row],[CUENTA]],CTAS[],2,0),"OTROS")</f>
        <v>OTROS</v>
      </c>
      <c r="AP3303" s="15" t="str">
        <f>+IFERROR(VLOOKUP(Tabla1[[#This Row],[EMPLEADO]],IS[],3,0),"OTROS")</f>
        <v>OTROS</v>
      </c>
      <c r="AQ3303" s="15" t="str">
        <f>+IFERROR(VLOOKUP(Tabla1[[#This Row],[EMPLEADO]],IS[[NÓMINA]:[INGENIERO]],2,0),"OTROS")</f>
        <v>OTROS</v>
      </c>
    </row>
    <row r="3304" spans="1:43" x14ac:dyDescent="0.25">
      <c r="A3304" t="s">
        <v>7477</v>
      </c>
      <c r="B3304">
        <v>1</v>
      </c>
      <c r="C3304" t="s">
        <v>9992</v>
      </c>
      <c r="D3304" t="s">
        <v>38</v>
      </c>
      <c r="E3304" t="s">
        <v>558</v>
      </c>
      <c r="F3304" t="s">
        <v>9993</v>
      </c>
      <c r="G3304" s="17" t="s">
        <v>1508</v>
      </c>
      <c r="H3304" t="s">
        <v>101</v>
      </c>
      <c r="I3304" t="s">
        <v>43</v>
      </c>
      <c r="J3304" t="s">
        <v>8</v>
      </c>
      <c r="K3304" t="s">
        <v>798</v>
      </c>
      <c r="L3304" t="s">
        <v>1509</v>
      </c>
      <c r="M3304" t="s">
        <v>1510</v>
      </c>
      <c r="N3304">
        <v>1</v>
      </c>
      <c r="O3304" t="s">
        <v>105</v>
      </c>
      <c r="P3304">
        <v>50</v>
      </c>
      <c r="Q3304" t="s">
        <v>82</v>
      </c>
      <c r="R3304" t="s">
        <v>95</v>
      </c>
      <c r="S3304" t="s">
        <v>64</v>
      </c>
      <c r="T3304" t="s">
        <v>51</v>
      </c>
      <c r="U3304" t="s">
        <v>83</v>
      </c>
      <c r="V3304">
        <v>1.05</v>
      </c>
      <c r="W3304" s="1">
        <v>0</v>
      </c>
      <c r="X3304">
        <v>1</v>
      </c>
      <c r="Y3304">
        <v>1.8</v>
      </c>
      <c r="Z3304">
        <v>5</v>
      </c>
      <c r="AA3304">
        <v>0.36</v>
      </c>
      <c r="AB3304" s="2">
        <v>0</v>
      </c>
      <c r="AC3304" s="1">
        <v>0</v>
      </c>
      <c r="AD3304" s="7">
        <v>43553</v>
      </c>
      <c r="AE3304" s="7">
        <v>43553</v>
      </c>
      <c r="AF3304">
        <v>0</v>
      </c>
      <c r="AG3304" t="s">
        <v>53</v>
      </c>
      <c r="AH3304" s="2">
        <v>0</v>
      </c>
      <c r="AI3304" s="1">
        <v>0</v>
      </c>
      <c r="AJ3304" s="1">
        <v>0</v>
      </c>
      <c r="AK3304" s="60" t="str">
        <f>+IF(Tabla1[[#This Row],[REQUEST_TY]]="SR MANTENIMIENTO CORRECTIVO", "EMERGENCIA", "OTROS")</f>
        <v>EMERGENCIA</v>
      </c>
      <c r="AL3304" s="6" t="str">
        <f>+_xlfn.IFS(Tabla1[[#This Row],[Veces obj]]&lt;=1,"0-1",Tabla1[[#This Row],[Veces obj]]&lt;=2,"1-2",Tabla1[[#This Row],[Veces obj]]&lt;=3,"2-3",TRUE,"&gt;3")</f>
        <v>0-1</v>
      </c>
      <c r="AM3304" s="60" t="str">
        <f>+_xlfn.IFS(MONTH(Tabla1[[#This Row],[MES]])&lt;=3,"Q1",MONTH(Tabla1[[#This Row],[MES]])&lt;=6,"Q2",MONTH(Tabla1[[#This Row],[MES]])&lt;=9,"Q3",TRUE,"Q4")</f>
        <v>Q1</v>
      </c>
      <c r="AN3304" s="15" t="str">
        <f>+IFERROR(VLOOKUP(Tabla1[[#This Row],[CUENTA]],CTAS[],2,0),"OTROS")</f>
        <v>OTROS</v>
      </c>
      <c r="AP3304" s="15" t="str">
        <f>+IFERROR(VLOOKUP(Tabla1[[#This Row],[EMPLEADO]],IS[],3,0),"OTROS")</f>
        <v>OTROS</v>
      </c>
      <c r="AQ3304" s="15" t="str">
        <f>+IFERROR(VLOOKUP(Tabla1[[#This Row],[EMPLEADO]],IS[[NÓMINA]:[INGENIERO]],2,0),"OTROS")</f>
        <v>OTROS</v>
      </c>
    </row>
    <row r="3305" spans="1:43" x14ac:dyDescent="0.25">
      <c r="A3305" t="s">
        <v>7477</v>
      </c>
      <c r="B3305">
        <v>1</v>
      </c>
      <c r="C3305" t="s">
        <v>9994</v>
      </c>
      <c r="D3305" t="s">
        <v>38</v>
      </c>
      <c r="E3305" t="s">
        <v>85</v>
      </c>
      <c r="F3305" t="s">
        <v>9995</v>
      </c>
      <c r="G3305" s="17" t="s">
        <v>8613</v>
      </c>
      <c r="H3305" t="s">
        <v>1211</v>
      </c>
      <c r="I3305" t="s">
        <v>43</v>
      </c>
      <c r="J3305" t="s">
        <v>8</v>
      </c>
      <c r="K3305" t="s">
        <v>370</v>
      </c>
      <c r="L3305" t="s">
        <v>8614</v>
      </c>
      <c r="M3305" t="s">
        <v>1523</v>
      </c>
      <c r="N3305">
        <v>0</v>
      </c>
      <c r="O3305" t="s">
        <v>47</v>
      </c>
      <c r="P3305">
        <v>18</v>
      </c>
      <c r="Q3305" t="s">
        <v>62</v>
      </c>
      <c r="R3305" t="s">
        <v>49</v>
      </c>
      <c r="S3305" t="s">
        <v>50</v>
      </c>
      <c r="T3305" t="s">
        <v>51</v>
      </c>
      <c r="U3305" t="s">
        <v>154</v>
      </c>
      <c r="V3305">
        <v>0.6</v>
      </c>
      <c r="W3305" s="1">
        <v>429.00000000000006</v>
      </c>
      <c r="X3305">
        <v>1</v>
      </c>
      <c r="Y3305">
        <v>1.6</v>
      </c>
      <c r="Z3305">
        <v>5</v>
      </c>
      <c r="AA3305">
        <v>0.32</v>
      </c>
      <c r="AB3305" s="2">
        <v>0</v>
      </c>
      <c r="AC3305" s="1">
        <v>0</v>
      </c>
      <c r="AD3305" s="7">
        <v>43553</v>
      </c>
      <c r="AE3305" s="7">
        <v>43553</v>
      </c>
      <c r="AF3305">
        <v>0</v>
      </c>
      <c r="AG3305" t="s">
        <v>53</v>
      </c>
      <c r="AH3305" s="2">
        <v>0</v>
      </c>
      <c r="AI3305" s="1">
        <v>0</v>
      </c>
      <c r="AJ3305" s="1">
        <v>0</v>
      </c>
      <c r="AK3305" s="60" t="str">
        <f>+IF(Tabla1[[#This Row],[REQUEST_TY]]="SR MANTENIMIENTO CORRECTIVO", "EMERGENCIA", "OTROS")</f>
        <v>EMERGENCIA</v>
      </c>
      <c r="AL3305" s="6" t="str">
        <f>+_xlfn.IFS(Tabla1[[#This Row],[Veces obj]]&lt;=1,"0-1",Tabla1[[#This Row],[Veces obj]]&lt;=2,"1-2",Tabla1[[#This Row],[Veces obj]]&lt;=3,"2-3",TRUE,"&gt;3")</f>
        <v>0-1</v>
      </c>
      <c r="AM3305" s="60" t="str">
        <f>+_xlfn.IFS(MONTH(Tabla1[[#This Row],[MES]])&lt;=3,"Q1",MONTH(Tabla1[[#This Row],[MES]])&lt;=6,"Q2",MONTH(Tabla1[[#This Row],[MES]])&lt;=9,"Q3",TRUE,"Q4")</f>
        <v>Q1</v>
      </c>
      <c r="AN3305" s="15" t="str">
        <f>+IFERROR(VLOOKUP(Tabla1[[#This Row],[CUENTA]],CTAS[],2,0),"OTROS")</f>
        <v>OTROS</v>
      </c>
      <c r="AP3305" s="15" t="str">
        <f>+IFERROR(VLOOKUP(Tabla1[[#This Row],[EMPLEADO]],IS[],3,0),"OTROS")</f>
        <v>OTROS</v>
      </c>
      <c r="AQ3305" s="15" t="str">
        <f>+IFERROR(VLOOKUP(Tabla1[[#This Row],[EMPLEADO]],IS[[NÓMINA]:[INGENIERO]],2,0),"OTROS")</f>
        <v>OTROS</v>
      </c>
    </row>
    <row r="3306" spans="1:43" x14ac:dyDescent="0.25">
      <c r="A3306" t="s">
        <v>7477</v>
      </c>
      <c r="B3306">
        <v>1</v>
      </c>
      <c r="C3306" t="s">
        <v>9996</v>
      </c>
      <c r="D3306" t="s">
        <v>38</v>
      </c>
      <c r="E3306" t="s">
        <v>172</v>
      </c>
      <c r="F3306" t="s">
        <v>9997</v>
      </c>
      <c r="G3306" s="17" t="s">
        <v>9998</v>
      </c>
      <c r="H3306" t="s">
        <v>70</v>
      </c>
      <c r="I3306" t="s">
        <v>43</v>
      </c>
      <c r="J3306" t="s">
        <v>8</v>
      </c>
      <c r="K3306" t="s">
        <v>92</v>
      </c>
      <c r="L3306" t="s">
        <v>93</v>
      </c>
      <c r="M3306" t="s">
        <v>94</v>
      </c>
      <c r="N3306">
        <v>1</v>
      </c>
      <c r="O3306" t="s">
        <v>47</v>
      </c>
      <c r="P3306">
        <v>290</v>
      </c>
      <c r="Q3306" t="s">
        <v>48</v>
      </c>
      <c r="R3306" t="s">
        <v>74</v>
      </c>
      <c r="S3306" t="s">
        <v>50</v>
      </c>
      <c r="T3306" t="s">
        <v>51</v>
      </c>
      <c r="U3306" t="s">
        <v>52</v>
      </c>
      <c r="V3306">
        <v>1.05</v>
      </c>
      <c r="W3306" s="1">
        <v>0</v>
      </c>
      <c r="X3306">
        <v>1</v>
      </c>
      <c r="Y3306">
        <v>0.2</v>
      </c>
      <c r="Z3306">
        <v>5</v>
      </c>
      <c r="AA3306">
        <v>0.04</v>
      </c>
      <c r="AB3306" s="2">
        <v>0</v>
      </c>
      <c r="AC3306" s="1">
        <v>0</v>
      </c>
      <c r="AD3306" s="7">
        <v>43553</v>
      </c>
      <c r="AE3306" s="7">
        <v>43553</v>
      </c>
      <c r="AF3306">
        <v>0</v>
      </c>
      <c r="AG3306" t="s">
        <v>53</v>
      </c>
      <c r="AH3306" s="2">
        <v>0</v>
      </c>
      <c r="AI3306" s="1">
        <v>0</v>
      </c>
      <c r="AJ3306" s="1">
        <v>0</v>
      </c>
      <c r="AK3306" s="60" t="str">
        <f>+IF(Tabla1[[#This Row],[REQUEST_TY]]="SR MANTENIMIENTO CORRECTIVO", "EMERGENCIA", "OTROS")</f>
        <v>EMERGENCIA</v>
      </c>
      <c r="AL3306" s="6" t="str">
        <f>+_xlfn.IFS(Tabla1[[#This Row],[Veces obj]]&lt;=1,"0-1",Tabla1[[#This Row],[Veces obj]]&lt;=2,"1-2",Tabla1[[#This Row],[Veces obj]]&lt;=3,"2-3",TRUE,"&gt;3")</f>
        <v>0-1</v>
      </c>
      <c r="AM3306" s="60" t="str">
        <f>+_xlfn.IFS(MONTH(Tabla1[[#This Row],[MES]])&lt;=3,"Q1",MONTH(Tabla1[[#This Row],[MES]])&lt;=6,"Q2",MONTH(Tabla1[[#This Row],[MES]])&lt;=9,"Q3",TRUE,"Q4")</f>
        <v>Q1</v>
      </c>
      <c r="AN3306" s="15" t="str">
        <f>+IFERROR(VLOOKUP(Tabla1[[#This Row],[CUENTA]],CTAS[],2,0),"OTROS")</f>
        <v>OTROS</v>
      </c>
      <c r="AP3306" s="15" t="str">
        <f>+IFERROR(VLOOKUP(Tabla1[[#This Row],[EMPLEADO]],IS[],3,0),"OTROS")</f>
        <v>OTROS</v>
      </c>
      <c r="AQ3306" s="15" t="str">
        <f>+IFERROR(VLOOKUP(Tabla1[[#This Row],[EMPLEADO]],IS[[NÓMINA]:[INGENIERO]],2,0),"OTROS")</f>
        <v>OTROS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71654-372C-468F-A9D5-546DAD0CF5A5}">
  <dimension ref="A3:E18"/>
  <sheetViews>
    <sheetView workbookViewId="0">
      <selection activeCell="A20" sqref="A20"/>
    </sheetView>
  </sheetViews>
  <sheetFormatPr baseColWidth="10" defaultRowHeight="15" x14ac:dyDescent="0.25"/>
  <cols>
    <col min="1" max="1" width="47.42578125" bestFit="1" customWidth="1"/>
    <col min="2" max="2" width="22.42578125" bestFit="1" customWidth="1"/>
    <col min="3" max="4" width="10.5703125" bestFit="1" customWidth="1"/>
    <col min="5" max="5" width="12.5703125" bestFit="1" customWidth="1"/>
  </cols>
  <sheetData>
    <row r="3" spans="1:5" x14ac:dyDescent="0.25">
      <c r="A3" s="4" t="s">
        <v>7338</v>
      </c>
      <c r="B3" s="4" t="s">
        <v>7325</v>
      </c>
    </row>
    <row r="4" spans="1:5" x14ac:dyDescent="0.25">
      <c r="A4" s="4" t="s">
        <v>7337</v>
      </c>
      <c r="B4" s="36" t="s">
        <v>36</v>
      </c>
      <c r="C4" s="36" t="s">
        <v>4444</v>
      </c>
      <c r="D4" s="36" t="s">
        <v>7477</v>
      </c>
      <c r="E4" s="36" t="s">
        <v>7323</v>
      </c>
    </row>
    <row r="5" spans="1:5" x14ac:dyDescent="0.25">
      <c r="A5" s="5" t="s">
        <v>151</v>
      </c>
      <c r="B5" s="10">
        <v>-766.44749999999999</v>
      </c>
      <c r="C5" s="10">
        <v>-139.06750000000002</v>
      </c>
      <c r="D5" s="10">
        <v>-20.019999999999982</v>
      </c>
      <c r="E5" s="10">
        <v>-925.53499999999997</v>
      </c>
    </row>
    <row r="6" spans="1:5" x14ac:dyDescent="0.25">
      <c r="A6" s="5" t="s">
        <v>59</v>
      </c>
      <c r="B6" s="10">
        <v>-20639.387708333346</v>
      </c>
      <c r="C6" s="10">
        <v>-5025.5183333333343</v>
      </c>
      <c r="D6" s="10">
        <v>-4427.3341666666674</v>
      </c>
      <c r="E6" s="10">
        <v>-30092.240208333347</v>
      </c>
    </row>
    <row r="7" spans="1:5" x14ac:dyDescent="0.25">
      <c r="A7" s="5" t="s">
        <v>102</v>
      </c>
      <c r="B7" s="10">
        <v>-7911.0807500000001</v>
      </c>
      <c r="C7" s="10">
        <v>-3270.6338750000004</v>
      </c>
      <c r="D7" s="10">
        <v>-961.49625000000003</v>
      </c>
      <c r="E7" s="10">
        <v>-12143.210875000001</v>
      </c>
    </row>
    <row r="8" spans="1:5" x14ac:dyDescent="0.25">
      <c r="A8" s="5" t="s">
        <v>7323</v>
      </c>
      <c r="B8" s="10">
        <v>-29316.915958333346</v>
      </c>
      <c r="C8" s="10">
        <v>-8435.219708333334</v>
      </c>
      <c r="D8" s="10">
        <v>-5408.850416666668</v>
      </c>
      <c r="E8" s="10">
        <v>-43160.986083333351</v>
      </c>
    </row>
    <row r="12" spans="1:5" x14ac:dyDescent="0.25">
      <c r="A12" t="s">
        <v>7337</v>
      </c>
      <c r="B12" t="s">
        <v>36</v>
      </c>
      <c r="C12" t="s">
        <v>4444</v>
      </c>
      <c r="D12" s="12" t="s">
        <v>7477</v>
      </c>
    </row>
    <row r="13" spans="1:5" x14ac:dyDescent="0.25">
      <c r="A13" t="s">
        <v>151</v>
      </c>
      <c r="B13" s="13">
        <v>766.44749999999999</v>
      </c>
      <c r="C13" s="13">
        <v>139.06750000000002</v>
      </c>
      <c r="D13">
        <v>20.02</v>
      </c>
    </row>
    <row r="14" spans="1:5" x14ac:dyDescent="0.25">
      <c r="A14" t="s">
        <v>59</v>
      </c>
      <c r="B14" s="13">
        <v>20639.387708333346</v>
      </c>
      <c r="C14" s="13">
        <v>5025.5183333333343</v>
      </c>
      <c r="D14">
        <v>4427.33</v>
      </c>
    </row>
    <row r="15" spans="1:5" x14ac:dyDescent="0.25">
      <c r="A15" t="s">
        <v>102</v>
      </c>
      <c r="B15" s="13">
        <v>7911.0807500000001</v>
      </c>
      <c r="C15" s="13">
        <v>3270.6338750000004</v>
      </c>
      <c r="D15">
        <v>961.5</v>
      </c>
    </row>
    <row r="16" spans="1:5" x14ac:dyDescent="0.25">
      <c r="B16" s="14">
        <f>+SUM(Tabla5[ENE-19])</f>
        <v>29316.915958333346</v>
      </c>
      <c r="C16" s="14">
        <f>+SUM(Tabla5[FEB-19])</f>
        <v>8435.219708333334</v>
      </c>
    </row>
    <row r="18" spans="2:2" x14ac:dyDescent="0.25">
      <c r="B18" s="16">
        <f>+C16/B16-1</f>
        <v>-0.71227465670939316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A7A75-73CD-455E-B52E-7CC450967956}">
  <dimension ref="A1:AN11"/>
  <sheetViews>
    <sheetView workbookViewId="0">
      <selection activeCell="D15" sqref="D15"/>
    </sheetView>
  </sheetViews>
  <sheetFormatPr baseColWidth="10" defaultRowHeight="15" x14ac:dyDescent="0.25"/>
  <cols>
    <col min="3" max="3" width="12.5703125" customWidth="1"/>
    <col min="4" max="4" width="12.7109375" customWidth="1"/>
    <col min="8" max="8" width="11.85546875" customWidth="1"/>
    <col min="12" max="12" width="11.5703125" customWidth="1"/>
    <col min="17" max="17" width="14.42578125" customWidth="1"/>
    <col min="20" max="20" width="26.140625" customWidth="1"/>
    <col min="21" max="21" width="11.85546875" customWidth="1"/>
    <col min="22" max="22" width="23" customWidth="1"/>
    <col min="23" max="23" width="14.28515625" customWidth="1"/>
    <col min="26" max="26" width="11.5703125" customWidth="1"/>
    <col min="27" max="27" width="19" customWidth="1"/>
    <col min="28" max="28" width="23.42578125" customWidth="1"/>
    <col min="29" max="29" width="15.5703125" customWidth="1"/>
    <col min="30" max="30" width="22.5703125" customWidth="1"/>
    <col min="31" max="31" width="21.140625" customWidth="1"/>
    <col min="32" max="32" width="22.85546875" customWidth="1"/>
    <col min="33" max="33" width="19.140625" customWidth="1"/>
    <col min="34" max="34" width="11.7109375" customWidth="1"/>
    <col min="35" max="35" width="12.5703125" customWidth="1"/>
    <col min="36" max="36" width="12.42578125" customWidth="1"/>
    <col min="37" max="37" width="19.140625" customWidth="1"/>
    <col min="38" max="38" width="28.5703125" customWidth="1"/>
    <col min="39" max="39" width="14.28515625" customWidth="1"/>
    <col min="40" max="40" width="15.5703125" customWidth="1"/>
  </cols>
  <sheetData>
    <row r="1" spans="1:40" ht="15.75" thickBot="1" x14ac:dyDescent="0.3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8" t="s">
        <v>10</v>
      </c>
      <c r="L1" s="38" t="s">
        <v>11</v>
      </c>
      <c r="M1" s="38" t="s">
        <v>12</v>
      </c>
      <c r="N1" s="38" t="s">
        <v>14</v>
      </c>
      <c r="O1" s="38" t="s">
        <v>15</v>
      </c>
      <c r="P1" s="38" t="s">
        <v>16</v>
      </c>
      <c r="Q1" s="38" t="s">
        <v>17</v>
      </c>
      <c r="R1" s="50" t="s">
        <v>18</v>
      </c>
      <c r="S1" s="50" t="s">
        <v>19</v>
      </c>
      <c r="T1" s="50" t="s">
        <v>20</v>
      </c>
      <c r="U1" s="51" t="s">
        <v>21</v>
      </c>
      <c r="V1" s="52" t="s">
        <v>22</v>
      </c>
      <c r="W1" s="52" t="s">
        <v>23</v>
      </c>
      <c r="X1" s="53" t="s">
        <v>24</v>
      </c>
      <c r="Y1" s="50" t="s">
        <v>25</v>
      </c>
      <c r="Z1" s="50" t="s">
        <v>26</v>
      </c>
      <c r="AA1" s="52" t="s">
        <v>27</v>
      </c>
      <c r="AB1" s="52" t="s">
        <v>28</v>
      </c>
      <c r="AC1" s="52" t="s">
        <v>29</v>
      </c>
      <c r="AD1" s="52" t="s">
        <v>30</v>
      </c>
      <c r="AE1" s="52" t="s">
        <v>31</v>
      </c>
      <c r="AF1" s="52" t="s">
        <v>32</v>
      </c>
      <c r="AG1" s="52" t="s">
        <v>33</v>
      </c>
      <c r="AH1" s="52" t="s">
        <v>34</v>
      </c>
      <c r="AI1" s="52" t="s">
        <v>35</v>
      </c>
      <c r="AJ1" s="54" t="s">
        <v>7402</v>
      </c>
      <c r="AK1" s="54" t="s">
        <v>7403</v>
      </c>
      <c r="AL1" s="54" t="s">
        <v>7404</v>
      </c>
      <c r="AM1" s="54" t="s">
        <v>7405</v>
      </c>
      <c r="AN1" s="54" t="s">
        <v>7406</v>
      </c>
    </row>
    <row r="2" spans="1:40" x14ac:dyDescent="0.25">
      <c r="A2" s="28" t="s">
        <v>36</v>
      </c>
      <c r="B2" s="29">
        <v>1</v>
      </c>
      <c r="C2" s="29" t="s">
        <v>4424</v>
      </c>
      <c r="D2" s="30" t="s">
        <v>38</v>
      </c>
      <c r="E2" s="31" t="s">
        <v>258</v>
      </c>
      <c r="F2" s="31" t="s">
        <v>4425</v>
      </c>
      <c r="G2" s="29" t="s">
        <v>4426</v>
      </c>
      <c r="H2" s="29" t="s">
        <v>136</v>
      </c>
      <c r="I2" s="32" t="s">
        <v>43</v>
      </c>
      <c r="J2" s="29" t="s">
        <v>8</v>
      </c>
      <c r="K2" s="33" t="s">
        <v>102</v>
      </c>
      <c r="L2" s="33" t="s">
        <v>1621</v>
      </c>
      <c r="M2" s="29" t="s">
        <v>736</v>
      </c>
      <c r="N2" s="29" t="s">
        <v>47</v>
      </c>
      <c r="O2" s="33">
        <v>10</v>
      </c>
      <c r="P2" s="33" t="s">
        <v>194</v>
      </c>
      <c r="Q2" s="33" t="s">
        <v>138</v>
      </c>
      <c r="R2" s="35" t="s">
        <v>139</v>
      </c>
      <c r="S2" s="35" t="s">
        <v>51</v>
      </c>
      <c r="T2" s="34" t="s">
        <v>224</v>
      </c>
      <c r="U2" s="39">
        <v>0.8</v>
      </c>
      <c r="V2" s="40">
        <v>1258.4000000000003</v>
      </c>
      <c r="W2" s="55">
        <v>1</v>
      </c>
      <c r="X2" s="56">
        <v>13.88</v>
      </c>
      <c r="Y2" s="34">
        <v>4</v>
      </c>
      <c r="Z2" s="43">
        <v>3.47</v>
      </c>
      <c r="AA2" s="39">
        <v>1</v>
      </c>
      <c r="AB2" s="57">
        <v>-1573.0000000000002</v>
      </c>
      <c r="AC2" s="58">
        <v>43467</v>
      </c>
      <c r="AD2" s="58">
        <v>43467</v>
      </c>
      <c r="AE2" s="34">
        <v>0</v>
      </c>
      <c r="AF2" s="40" t="s">
        <v>53</v>
      </c>
      <c r="AG2" s="39">
        <v>0</v>
      </c>
      <c r="AH2" s="59">
        <v>0</v>
      </c>
      <c r="AI2" s="59">
        <v>0</v>
      </c>
      <c r="AJ2" s="47" t="s">
        <v>7407</v>
      </c>
      <c r="AK2" s="47" t="s">
        <v>7408</v>
      </c>
      <c r="AL2" s="59">
        <v>-88.481250000000045</v>
      </c>
      <c r="AM2" s="49">
        <f t="shared" ref="AM2:AM6" si="0">+AL2-AB2</f>
        <v>1484.5187500000002</v>
      </c>
      <c r="AN2" s="47" t="s">
        <v>7409</v>
      </c>
    </row>
    <row r="3" spans="1:40" x14ac:dyDescent="0.25">
      <c r="A3" s="28" t="s">
        <v>36</v>
      </c>
      <c r="B3" s="29">
        <v>1</v>
      </c>
      <c r="C3" s="29" t="s">
        <v>4427</v>
      </c>
      <c r="D3" s="30" t="s">
        <v>38</v>
      </c>
      <c r="E3" s="31" t="s">
        <v>4235</v>
      </c>
      <c r="F3" s="31" t="s">
        <v>4428</v>
      </c>
      <c r="G3" s="29" t="s">
        <v>4429</v>
      </c>
      <c r="H3" s="29" t="s">
        <v>297</v>
      </c>
      <c r="I3" s="32" t="s">
        <v>43</v>
      </c>
      <c r="J3" s="29" t="s">
        <v>8</v>
      </c>
      <c r="K3" s="33" t="s">
        <v>2300</v>
      </c>
      <c r="L3" s="33" t="s">
        <v>2301</v>
      </c>
      <c r="M3" s="29" t="s">
        <v>94</v>
      </c>
      <c r="N3" s="29" t="s">
        <v>47</v>
      </c>
      <c r="O3" s="33">
        <v>31</v>
      </c>
      <c r="P3" s="33" t="s">
        <v>82</v>
      </c>
      <c r="Q3" s="33" t="s">
        <v>63</v>
      </c>
      <c r="R3" s="35" t="s">
        <v>64</v>
      </c>
      <c r="S3" s="35" t="s">
        <v>51</v>
      </c>
      <c r="T3" s="34" t="s">
        <v>83</v>
      </c>
      <c r="U3" s="39">
        <v>1.05</v>
      </c>
      <c r="V3" s="40">
        <v>0</v>
      </c>
      <c r="W3" s="55">
        <v>1</v>
      </c>
      <c r="X3" s="56">
        <v>19.600000000000001</v>
      </c>
      <c r="Y3" s="34">
        <v>5</v>
      </c>
      <c r="Z3" s="43">
        <v>3.9200000000000004</v>
      </c>
      <c r="AA3" s="39">
        <v>1</v>
      </c>
      <c r="AB3" s="57">
        <v>-1365</v>
      </c>
      <c r="AC3" s="58">
        <v>43474</v>
      </c>
      <c r="AD3" s="58">
        <v>43475</v>
      </c>
      <c r="AE3" s="34">
        <v>1</v>
      </c>
      <c r="AF3" s="40" t="s">
        <v>53</v>
      </c>
      <c r="AG3" s="39">
        <v>0</v>
      </c>
      <c r="AH3" s="59">
        <v>0</v>
      </c>
      <c r="AI3" s="59">
        <v>0</v>
      </c>
      <c r="AJ3" s="47" t="s">
        <v>7410</v>
      </c>
      <c r="AK3" s="47" t="s">
        <v>7408</v>
      </c>
      <c r="AL3" s="59">
        <v>0</v>
      </c>
      <c r="AM3" s="49">
        <f t="shared" si="0"/>
        <v>1365</v>
      </c>
      <c r="AN3" s="47" t="s">
        <v>7411</v>
      </c>
    </row>
    <row r="4" spans="1:40" x14ac:dyDescent="0.25">
      <c r="A4" s="28" t="s">
        <v>36</v>
      </c>
      <c r="B4" s="29">
        <v>1</v>
      </c>
      <c r="C4" s="29" t="s">
        <v>4437</v>
      </c>
      <c r="D4" s="30" t="s">
        <v>38</v>
      </c>
      <c r="E4" s="31" t="s">
        <v>1077</v>
      </c>
      <c r="F4" s="31" t="s">
        <v>4438</v>
      </c>
      <c r="G4" s="29" t="s">
        <v>4439</v>
      </c>
      <c r="H4" s="29" t="s">
        <v>484</v>
      </c>
      <c r="I4" s="32" t="s">
        <v>43</v>
      </c>
      <c r="J4" s="29" t="s">
        <v>8</v>
      </c>
      <c r="K4" s="33" t="s">
        <v>2300</v>
      </c>
      <c r="L4" s="33" t="s">
        <v>4065</v>
      </c>
      <c r="M4" s="29" t="s">
        <v>94</v>
      </c>
      <c r="N4" s="29" t="s">
        <v>47</v>
      </c>
      <c r="O4" s="33">
        <v>2591</v>
      </c>
      <c r="P4" s="33" t="s">
        <v>48</v>
      </c>
      <c r="Q4" s="33" t="s">
        <v>63</v>
      </c>
      <c r="R4" s="35" t="s">
        <v>64</v>
      </c>
      <c r="S4" s="35" t="s">
        <v>51</v>
      </c>
      <c r="T4" s="34" t="s">
        <v>96</v>
      </c>
      <c r="U4" s="39">
        <v>1.1000000000000001</v>
      </c>
      <c r="V4" s="40">
        <v>0</v>
      </c>
      <c r="W4" s="55">
        <v>1</v>
      </c>
      <c r="X4" s="56">
        <v>27.53</v>
      </c>
      <c r="Y4" s="34">
        <v>5</v>
      </c>
      <c r="Z4" s="43">
        <v>5.5060000000000002</v>
      </c>
      <c r="AA4" s="39">
        <v>1</v>
      </c>
      <c r="AB4" s="57">
        <v>-1365</v>
      </c>
      <c r="AC4" s="58">
        <v>43475</v>
      </c>
      <c r="AD4" s="58">
        <v>43475</v>
      </c>
      <c r="AE4" s="34">
        <v>0</v>
      </c>
      <c r="AF4" s="40" t="s">
        <v>53</v>
      </c>
      <c r="AG4" s="39">
        <v>0</v>
      </c>
      <c r="AH4" s="59">
        <v>0</v>
      </c>
      <c r="AI4" s="59">
        <v>0</v>
      </c>
      <c r="AJ4" s="47" t="s">
        <v>7412</v>
      </c>
      <c r="AK4" s="47" t="s">
        <v>7408</v>
      </c>
      <c r="AL4" s="59">
        <v>-24.570000000000022</v>
      </c>
      <c r="AM4" s="49">
        <f t="shared" si="0"/>
        <v>1340.43</v>
      </c>
      <c r="AN4" s="47" t="s">
        <v>7413</v>
      </c>
    </row>
    <row r="5" spans="1:40" x14ac:dyDescent="0.25">
      <c r="A5" s="28" t="s">
        <v>36</v>
      </c>
      <c r="B5" s="29">
        <v>1</v>
      </c>
      <c r="C5" s="29" t="s">
        <v>4417</v>
      </c>
      <c r="D5" s="30" t="s">
        <v>38</v>
      </c>
      <c r="E5" s="31" t="s">
        <v>507</v>
      </c>
      <c r="F5" s="31" t="s">
        <v>4418</v>
      </c>
      <c r="G5" s="29" t="s">
        <v>4419</v>
      </c>
      <c r="H5" s="29" t="s">
        <v>1052</v>
      </c>
      <c r="I5" s="32" t="s">
        <v>43</v>
      </c>
      <c r="J5" s="29" t="s">
        <v>8</v>
      </c>
      <c r="K5" s="33" t="s">
        <v>4420</v>
      </c>
      <c r="L5" s="33" t="s">
        <v>4421</v>
      </c>
      <c r="M5" s="29" t="s">
        <v>222</v>
      </c>
      <c r="N5" s="29" t="s">
        <v>47</v>
      </c>
      <c r="O5" s="33">
        <v>2602</v>
      </c>
      <c r="P5" s="33" t="s">
        <v>48</v>
      </c>
      <c r="Q5" s="33" t="s">
        <v>242</v>
      </c>
      <c r="R5" s="35" t="s">
        <v>64</v>
      </c>
      <c r="S5" s="35" t="s">
        <v>51</v>
      </c>
      <c r="T5" s="34" t="s">
        <v>96</v>
      </c>
      <c r="U5" s="39">
        <v>1.1000000000000001</v>
      </c>
      <c r="V5" s="40">
        <v>1501.5000000000002</v>
      </c>
      <c r="W5" s="55">
        <v>1</v>
      </c>
      <c r="X5" s="56">
        <v>15.45</v>
      </c>
      <c r="Y5" s="34">
        <v>5</v>
      </c>
      <c r="Z5" s="43">
        <v>3.09</v>
      </c>
      <c r="AA5" s="39">
        <v>1</v>
      </c>
      <c r="AB5" s="57">
        <v>-1365</v>
      </c>
      <c r="AC5" s="58">
        <v>43482</v>
      </c>
      <c r="AD5" s="58">
        <v>43482</v>
      </c>
      <c r="AE5" s="34">
        <v>0</v>
      </c>
      <c r="AF5" s="40" t="s">
        <v>53</v>
      </c>
      <c r="AG5" s="39">
        <v>0</v>
      </c>
      <c r="AH5" s="59">
        <v>0</v>
      </c>
      <c r="AI5" s="59">
        <v>0</v>
      </c>
      <c r="AJ5" s="47" t="s">
        <v>7414</v>
      </c>
      <c r="AK5" s="47" t="s">
        <v>7408</v>
      </c>
      <c r="AL5" s="59">
        <v>0</v>
      </c>
      <c r="AM5" s="49">
        <f t="shared" si="0"/>
        <v>1365</v>
      </c>
      <c r="AN5" s="47" t="s">
        <v>7415</v>
      </c>
    </row>
    <row r="6" spans="1:40" x14ac:dyDescent="0.25">
      <c r="A6" s="28" t="s">
        <v>36</v>
      </c>
      <c r="B6" s="29">
        <v>1</v>
      </c>
      <c r="C6" s="29" t="s">
        <v>4413</v>
      </c>
      <c r="D6" s="30" t="s">
        <v>38</v>
      </c>
      <c r="E6" s="31" t="s">
        <v>258</v>
      </c>
      <c r="F6" s="31" t="s">
        <v>4414</v>
      </c>
      <c r="G6" s="29" t="s">
        <v>4415</v>
      </c>
      <c r="H6" s="29" t="s">
        <v>106</v>
      </c>
      <c r="I6" s="32" t="s">
        <v>43</v>
      </c>
      <c r="J6" s="29" t="s">
        <v>8</v>
      </c>
      <c r="K6" s="33" t="s">
        <v>102</v>
      </c>
      <c r="L6" s="33" t="s">
        <v>4416</v>
      </c>
      <c r="M6" s="29" t="s">
        <v>131</v>
      </c>
      <c r="N6" s="29" t="s">
        <v>47</v>
      </c>
      <c r="O6" s="33">
        <v>165</v>
      </c>
      <c r="P6" s="33" t="s">
        <v>48</v>
      </c>
      <c r="Q6" s="33" t="s">
        <v>138</v>
      </c>
      <c r="R6" s="35" t="s">
        <v>139</v>
      </c>
      <c r="S6" s="35" t="s">
        <v>51</v>
      </c>
      <c r="T6" s="34" t="s">
        <v>353</v>
      </c>
      <c r="U6" s="39">
        <v>1.1499999999999999</v>
      </c>
      <c r="V6" s="40">
        <v>1808.95</v>
      </c>
      <c r="W6" s="55">
        <v>1</v>
      </c>
      <c r="X6" s="56">
        <v>11.63</v>
      </c>
      <c r="Y6" s="34">
        <v>4</v>
      </c>
      <c r="Z6" s="43">
        <v>2.9075000000000002</v>
      </c>
      <c r="AA6" s="39">
        <v>0.47687500000000005</v>
      </c>
      <c r="AB6" s="57">
        <v>-750.12437500000021</v>
      </c>
      <c r="AC6" s="58">
        <v>43472</v>
      </c>
      <c r="AD6" s="58">
        <v>43472</v>
      </c>
      <c r="AE6" s="34">
        <v>0</v>
      </c>
      <c r="AF6" s="40" t="s">
        <v>53</v>
      </c>
      <c r="AG6" s="39">
        <v>0</v>
      </c>
      <c r="AH6" s="59">
        <v>0</v>
      </c>
      <c r="AI6" s="59">
        <v>0</v>
      </c>
      <c r="AJ6" s="47" t="s">
        <v>7416</v>
      </c>
      <c r="AK6" s="47" t="s">
        <v>7408</v>
      </c>
      <c r="AL6" s="59">
        <v>0</v>
      </c>
      <c r="AM6" s="49">
        <f t="shared" si="0"/>
        <v>750.12437500000021</v>
      </c>
      <c r="AN6" s="47" t="s">
        <v>7417</v>
      </c>
    </row>
    <row r="7" spans="1:40" x14ac:dyDescent="0.25">
      <c r="A7" s="28" t="s">
        <v>36</v>
      </c>
      <c r="B7" s="29">
        <v>1</v>
      </c>
      <c r="C7" s="29" t="s">
        <v>4363</v>
      </c>
      <c r="D7" s="30" t="s">
        <v>38</v>
      </c>
      <c r="E7" s="31" t="s">
        <v>113</v>
      </c>
      <c r="F7" s="31" t="s">
        <v>4364</v>
      </c>
      <c r="G7" s="29" t="s">
        <v>4365</v>
      </c>
      <c r="H7" s="29" t="s">
        <v>266</v>
      </c>
      <c r="I7" s="32" t="s">
        <v>43</v>
      </c>
      <c r="J7" s="29" t="s">
        <v>8</v>
      </c>
      <c r="K7" s="33" t="s">
        <v>125</v>
      </c>
      <c r="L7" s="33" t="s">
        <v>4366</v>
      </c>
      <c r="M7" s="29" t="s">
        <v>73</v>
      </c>
      <c r="N7" s="29" t="s">
        <v>47</v>
      </c>
      <c r="O7" s="33">
        <v>92</v>
      </c>
      <c r="P7" s="33" t="s">
        <v>48</v>
      </c>
      <c r="Q7" s="33" t="s">
        <v>49</v>
      </c>
      <c r="R7" s="35" t="s">
        <v>50</v>
      </c>
      <c r="S7" s="35" t="s">
        <v>51</v>
      </c>
      <c r="T7" s="34" t="s">
        <v>52</v>
      </c>
      <c r="U7" s="39">
        <v>1.05</v>
      </c>
      <c r="V7" s="40">
        <v>750.75000000000011</v>
      </c>
      <c r="W7" s="55">
        <v>1</v>
      </c>
      <c r="X7" s="56">
        <v>11.88</v>
      </c>
      <c r="Y7" s="34">
        <v>5</v>
      </c>
      <c r="Z7" s="43">
        <v>2.3760000000000003</v>
      </c>
      <c r="AA7" s="39">
        <v>0.34400000000000008</v>
      </c>
      <c r="AB7" s="57">
        <v>-245.96000000000009</v>
      </c>
      <c r="AC7" s="58">
        <v>43462</v>
      </c>
      <c r="AD7" s="58">
        <v>43467</v>
      </c>
      <c r="AE7" s="34">
        <v>2</v>
      </c>
      <c r="AF7" s="40" t="s">
        <v>1680</v>
      </c>
      <c r="AG7" s="39">
        <v>0.25</v>
      </c>
      <c r="AH7" s="59">
        <v>-178.75000000000003</v>
      </c>
      <c r="AI7" s="59">
        <v>0</v>
      </c>
      <c r="AJ7" s="47" t="s">
        <v>7418</v>
      </c>
      <c r="AK7" s="47" t="s">
        <v>7408</v>
      </c>
      <c r="AL7" s="59">
        <v>0</v>
      </c>
      <c r="AM7" s="49">
        <f>+AL7-AH7</f>
        <v>178.75000000000003</v>
      </c>
      <c r="AN7" s="47" t="s">
        <v>7419</v>
      </c>
    </row>
    <row r="8" spans="1:40" x14ac:dyDescent="0.25">
      <c r="A8" s="28" t="s">
        <v>36</v>
      </c>
      <c r="B8" s="29">
        <v>1</v>
      </c>
      <c r="C8" s="29" t="s">
        <v>2507</v>
      </c>
      <c r="D8" s="30" t="s">
        <v>38</v>
      </c>
      <c r="E8" s="31" t="s">
        <v>373</v>
      </c>
      <c r="F8" s="31" t="s">
        <v>2508</v>
      </c>
      <c r="G8" s="29" t="s">
        <v>2509</v>
      </c>
      <c r="H8" s="29" t="s">
        <v>2510</v>
      </c>
      <c r="I8" s="32" t="s">
        <v>43</v>
      </c>
      <c r="J8" s="29" t="s">
        <v>8</v>
      </c>
      <c r="K8" s="33" t="s">
        <v>102</v>
      </c>
      <c r="L8" s="33" t="s">
        <v>2511</v>
      </c>
      <c r="M8" s="29" t="s">
        <v>2512</v>
      </c>
      <c r="N8" s="29" t="s">
        <v>105</v>
      </c>
      <c r="O8" s="33">
        <v>153</v>
      </c>
      <c r="P8" s="33" t="s">
        <v>48</v>
      </c>
      <c r="Q8" s="33" t="s">
        <v>153</v>
      </c>
      <c r="R8" s="35" t="s">
        <v>50</v>
      </c>
      <c r="S8" s="35" t="s">
        <v>51</v>
      </c>
      <c r="T8" s="34" t="s">
        <v>52</v>
      </c>
      <c r="U8" s="39">
        <v>1.05</v>
      </c>
      <c r="V8" s="40">
        <v>491.40000000000003</v>
      </c>
      <c r="W8" s="55">
        <v>1</v>
      </c>
      <c r="X8" s="56">
        <v>2.5</v>
      </c>
      <c r="Y8" s="34">
        <v>5</v>
      </c>
      <c r="Z8" s="43">
        <v>0.5</v>
      </c>
      <c r="AA8" s="39">
        <v>0</v>
      </c>
      <c r="AB8" s="57">
        <v>0</v>
      </c>
      <c r="AC8" s="58">
        <v>43462</v>
      </c>
      <c r="AD8" s="58">
        <v>43467</v>
      </c>
      <c r="AE8" s="34">
        <v>2</v>
      </c>
      <c r="AF8" s="40" t="s">
        <v>1680</v>
      </c>
      <c r="AG8" s="39">
        <v>0.25</v>
      </c>
      <c r="AH8" s="59">
        <v>-117</v>
      </c>
      <c r="AI8" s="59">
        <v>0</v>
      </c>
      <c r="AJ8" s="47" t="s">
        <v>7418</v>
      </c>
      <c r="AK8" s="47" t="s">
        <v>7408</v>
      </c>
      <c r="AL8" s="59">
        <v>0</v>
      </c>
      <c r="AM8" s="49">
        <f>+AL8-AH8</f>
        <v>117</v>
      </c>
      <c r="AN8" s="47" t="s">
        <v>7419</v>
      </c>
    </row>
    <row r="9" spans="1:40" x14ac:dyDescent="0.25">
      <c r="A9" s="28" t="s">
        <v>36</v>
      </c>
      <c r="B9" s="29">
        <v>1</v>
      </c>
      <c r="C9" s="29" t="s">
        <v>4344</v>
      </c>
      <c r="D9" s="30" t="s">
        <v>38</v>
      </c>
      <c r="E9" s="31" t="s">
        <v>76</v>
      </c>
      <c r="F9" s="31" t="s">
        <v>4345</v>
      </c>
      <c r="G9" s="29" t="s">
        <v>4346</v>
      </c>
      <c r="H9" s="29" t="s">
        <v>2510</v>
      </c>
      <c r="I9" s="32" t="s">
        <v>43</v>
      </c>
      <c r="J9" s="29" t="s">
        <v>8</v>
      </c>
      <c r="K9" s="33" t="s">
        <v>102</v>
      </c>
      <c r="L9" s="33" t="s">
        <v>2511</v>
      </c>
      <c r="M9" s="29" t="s">
        <v>2512</v>
      </c>
      <c r="N9" s="29" t="s">
        <v>105</v>
      </c>
      <c r="O9" s="33">
        <v>27</v>
      </c>
      <c r="P9" s="33" t="s">
        <v>62</v>
      </c>
      <c r="Q9" s="33" t="s">
        <v>63</v>
      </c>
      <c r="R9" s="35" t="s">
        <v>64</v>
      </c>
      <c r="S9" s="35" t="s">
        <v>51</v>
      </c>
      <c r="T9" s="34" t="s">
        <v>65</v>
      </c>
      <c r="U9" s="39">
        <v>0.8</v>
      </c>
      <c r="V9" s="40">
        <v>524</v>
      </c>
      <c r="W9" s="55">
        <v>1</v>
      </c>
      <c r="X9" s="56">
        <v>11.42</v>
      </c>
      <c r="Y9" s="34">
        <v>5</v>
      </c>
      <c r="Z9" s="43">
        <v>2.2839999999999998</v>
      </c>
      <c r="AA9" s="39">
        <v>0.32099999999999995</v>
      </c>
      <c r="AB9" s="57">
        <v>-210.25499999999997</v>
      </c>
      <c r="AC9" s="58">
        <v>43462</v>
      </c>
      <c r="AD9" s="58">
        <v>43467</v>
      </c>
      <c r="AE9" s="34">
        <v>2</v>
      </c>
      <c r="AF9" s="40" t="s">
        <v>1680</v>
      </c>
      <c r="AG9" s="39">
        <v>0.25</v>
      </c>
      <c r="AH9" s="59">
        <v>-163.75</v>
      </c>
      <c r="AI9" s="59">
        <v>0</v>
      </c>
      <c r="AJ9" s="47" t="s">
        <v>7418</v>
      </c>
      <c r="AK9" s="47" t="s">
        <v>7408</v>
      </c>
      <c r="AL9" s="59">
        <v>0</v>
      </c>
      <c r="AM9" s="49">
        <f>+AL9-AH9</f>
        <v>163.75</v>
      </c>
      <c r="AN9" s="47" t="s">
        <v>7419</v>
      </c>
    </row>
    <row r="10" spans="1:40" x14ac:dyDescent="0.25">
      <c r="A10" s="28" t="s">
        <v>36</v>
      </c>
      <c r="B10" s="29">
        <v>1</v>
      </c>
      <c r="C10" s="29" t="s">
        <v>2635</v>
      </c>
      <c r="D10" s="30" t="s">
        <v>38</v>
      </c>
      <c r="E10" s="31" t="s">
        <v>884</v>
      </c>
      <c r="F10" s="31" t="s">
        <v>2636</v>
      </c>
      <c r="G10" s="29" t="s">
        <v>2637</v>
      </c>
      <c r="H10" s="29" t="s">
        <v>574</v>
      </c>
      <c r="I10" s="32" t="s">
        <v>43</v>
      </c>
      <c r="J10" s="29" t="s">
        <v>8</v>
      </c>
      <c r="K10" s="33" t="s">
        <v>144</v>
      </c>
      <c r="L10" s="33" t="s">
        <v>2638</v>
      </c>
      <c r="M10" s="29" t="s">
        <v>1761</v>
      </c>
      <c r="N10" s="29" t="s">
        <v>47</v>
      </c>
      <c r="O10" s="33">
        <v>434</v>
      </c>
      <c r="P10" s="33" t="s">
        <v>48</v>
      </c>
      <c r="Q10" s="33" t="s">
        <v>95</v>
      </c>
      <c r="R10" s="35" t="s">
        <v>64</v>
      </c>
      <c r="S10" s="35" t="s">
        <v>51</v>
      </c>
      <c r="T10" s="34" t="s">
        <v>96</v>
      </c>
      <c r="U10" s="39">
        <v>1.1000000000000001</v>
      </c>
      <c r="V10" s="40">
        <v>1501.5000000000002</v>
      </c>
      <c r="W10" s="55">
        <v>1</v>
      </c>
      <c r="X10" s="56">
        <v>2.67</v>
      </c>
      <c r="Y10" s="34">
        <v>5</v>
      </c>
      <c r="Z10" s="43">
        <v>0.53400000000000003</v>
      </c>
      <c r="AA10" s="39">
        <v>0</v>
      </c>
      <c r="AB10" s="57">
        <v>0</v>
      </c>
      <c r="AC10" s="58">
        <v>43480</v>
      </c>
      <c r="AD10" s="58">
        <v>43482</v>
      </c>
      <c r="AE10" s="34">
        <v>2</v>
      </c>
      <c r="AF10" s="40" t="s">
        <v>1680</v>
      </c>
      <c r="AG10" s="39">
        <v>0.25</v>
      </c>
      <c r="AH10" s="59">
        <v>-341.25</v>
      </c>
      <c r="AI10" s="59">
        <v>0</v>
      </c>
      <c r="AJ10" s="47" t="s">
        <v>7418</v>
      </c>
      <c r="AK10" s="47" t="s">
        <v>7408</v>
      </c>
      <c r="AL10" s="59">
        <v>0</v>
      </c>
      <c r="AM10" s="49">
        <f t="shared" ref="AM10" si="1">+AL10-AH10</f>
        <v>341.25</v>
      </c>
      <c r="AN10" s="47" t="s">
        <v>7419</v>
      </c>
    </row>
    <row r="11" spans="1:40" x14ac:dyDescent="0.25">
      <c r="A11" s="28" t="s">
        <v>4444</v>
      </c>
      <c r="B11" s="29">
        <v>1</v>
      </c>
      <c r="C11" s="29" t="s">
        <v>5301</v>
      </c>
      <c r="D11" s="30" t="s">
        <v>38</v>
      </c>
      <c r="E11" s="31" t="s">
        <v>5302</v>
      </c>
      <c r="F11" s="31" t="s">
        <v>5303</v>
      </c>
      <c r="G11" s="29" t="s">
        <v>5304</v>
      </c>
      <c r="H11" s="29" t="s">
        <v>150</v>
      </c>
      <c r="I11" s="32" t="s">
        <v>43</v>
      </c>
      <c r="J11" s="29" t="s">
        <v>8</v>
      </c>
      <c r="K11" s="33" t="s">
        <v>5305</v>
      </c>
      <c r="L11" s="33" t="s">
        <v>5306</v>
      </c>
      <c r="M11" s="29" t="s">
        <v>714</v>
      </c>
      <c r="N11" s="29" t="s">
        <v>47</v>
      </c>
      <c r="O11" s="33">
        <v>49</v>
      </c>
      <c r="P11" s="33" t="s">
        <v>82</v>
      </c>
      <c r="Q11" s="33" t="s">
        <v>235</v>
      </c>
      <c r="R11" s="35" t="s">
        <v>50</v>
      </c>
      <c r="S11" s="35" t="s">
        <v>51</v>
      </c>
      <c r="T11" s="34" t="s">
        <v>120</v>
      </c>
      <c r="U11" s="39">
        <v>0.8</v>
      </c>
      <c r="V11" s="40">
        <v>572.00000000000011</v>
      </c>
      <c r="W11" s="41">
        <v>1</v>
      </c>
      <c r="X11" s="42">
        <v>26.99</v>
      </c>
      <c r="Y11" s="34">
        <v>5</v>
      </c>
      <c r="Z11" s="43">
        <v>5.3979999999999997</v>
      </c>
      <c r="AA11" s="39">
        <v>1</v>
      </c>
      <c r="AB11" s="44">
        <v>-715.00000000000011</v>
      </c>
      <c r="AC11" s="45">
        <v>43517</v>
      </c>
      <c r="AD11" s="45">
        <v>43517</v>
      </c>
      <c r="AE11" s="34">
        <v>0</v>
      </c>
      <c r="AF11" s="40" t="s">
        <v>53</v>
      </c>
      <c r="AG11" s="39">
        <v>0</v>
      </c>
      <c r="AH11" s="46">
        <v>0</v>
      </c>
      <c r="AI11" s="46">
        <v>0</v>
      </c>
      <c r="AJ11" s="47" t="s">
        <v>7420</v>
      </c>
      <c r="AK11" s="47" t="s">
        <v>7421</v>
      </c>
      <c r="AL11" s="49">
        <v>0</v>
      </c>
      <c r="AM11" s="48">
        <v>715</v>
      </c>
      <c r="AN11" s="47"/>
    </row>
  </sheetData>
  <pageMargins left="0.7" right="0.7" top="0.75" bottom="0.75" header="0.3" footer="0.3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6CA4D-6757-4F1C-9F90-57651F828F00}">
  <dimension ref="A3:N283"/>
  <sheetViews>
    <sheetView workbookViewId="0">
      <selection activeCell="C10" sqref="C10"/>
    </sheetView>
  </sheetViews>
  <sheetFormatPr baseColWidth="10" defaultRowHeight="15" x14ac:dyDescent="0.25"/>
  <cols>
    <col min="1" max="1" width="28.140625" bestFit="1" customWidth="1"/>
    <col min="2" max="2" width="29.5703125" bestFit="1" customWidth="1"/>
    <col min="3" max="3" width="17.85546875" bestFit="1" customWidth="1"/>
    <col min="4" max="4" width="18.7109375" bestFit="1" customWidth="1"/>
    <col min="5" max="5" width="3.7109375" customWidth="1"/>
    <col min="6" max="7" width="17.42578125" customWidth="1"/>
    <col min="8" max="8" width="31.140625" customWidth="1"/>
    <col min="9" max="9" width="23.28515625" bestFit="1" customWidth="1"/>
    <col min="10" max="11" width="20.5703125" customWidth="1"/>
    <col min="12" max="12" width="3.85546875" customWidth="1"/>
    <col min="13" max="13" width="23.140625" bestFit="1" customWidth="1"/>
    <col min="14" max="14" width="37.85546875" bestFit="1" customWidth="1"/>
    <col min="15" max="15" width="22.85546875" bestFit="1" customWidth="1"/>
    <col min="16" max="16" width="12.28515625" bestFit="1" customWidth="1"/>
    <col min="17" max="17" width="15.42578125" bestFit="1" customWidth="1"/>
    <col min="18" max="18" width="21.7109375" bestFit="1" customWidth="1"/>
    <col min="19" max="19" width="19.7109375" bestFit="1" customWidth="1"/>
    <col min="20" max="20" width="23.28515625" bestFit="1" customWidth="1"/>
    <col min="21" max="21" width="24.85546875" bestFit="1" customWidth="1"/>
    <col min="22" max="22" width="21.42578125" bestFit="1" customWidth="1"/>
    <col min="23" max="23" width="20.5703125" bestFit="1" customWidth="1"/>
    <col min="24" max="24" width="20.140625" bestFit="1" customWidth="1"/>
    <col min="25" max="25" width="17.5703125" bestFit="1" customWidth="1"/>
    <col min="26" max="26" width="21.5703125" bestFit="1" customWidth="1"/>
    <col min="27" max="27" width="22.28515625" bestFit="1" customWidth="1"/>
    <col min="28" max="28" width="19.42578125" bestFit="1" customWidth="1"/>
    <col min="29" max="29" width="11.28515625" bestFit="1" customWidth="1"/>
    <col min="30" max="30" width="12" bestFit="1" customWidth="1"/>
    <col min="31" max="31" width="24.28515625" bestFit="1" customWidth="1"/>
    <col min="32" max="32" width="23.7109375" bestFit="1" customWidth="1"/>
    <col min="33" max="33" width="17.28515625" bestFit="1" customWidth="1"/>
    <col min="34" max="34" width="24.7109375" bestFit="1" customWidth="1"/>
    <col min="35" max="35" width="17.42578125" bestFit="1" customWidth="1"/>
    <col min="36" max="36" width="22" bestFit="1" customWidth="1"/>
    <col min="37" max="37" width="18.7109375" bestFit="1" customWidth="1"/>
    <col min="38" max="38" width="19.42578125" bestFit="1" customWidth="1"/>
    <col min="39" max="39" width="12.85546875" bestFit="1" customWidth="1"/>
    <col min="40" max="40" width="13.28515625" bestFit="1" customWidth="1"/>
    <col min="41" max="41" width="22.5703125" bestFit="1" customWidth="1"/>
    <col min="42" max="42" width="17.28515625" bestFit="1" customWidth="1"/>
    <col min="43" max="43" width="16.42578125" bestFit="1" customWidth="1"/>
    <col min="44" max="44" width="9.5703125" bestFit="1" customWidth="1"/>
    <col min="45" max="45" width="20.140625" bestFit="1" customWidth="1"/>
    <col min="46" max="46" width="20.85546875" bestFit="1" customWidth="1"/>
    <col min="47" max="48" width="15.140625" bestFit="1" customWidth="1"/>
    <col min="49" max="49" width="15.85546875" bestFit="1" customWidth="1"/>
    <col min="50" max="50" width="15.28515625" bestFit="1" customWidth="1"/>
    <col min="51" max="51" width="18.7109375" bestFit="1" customWidth="1"/>
    <col min="52" max="52" width="20.5703125" bestFit="1" customWidth="1"/>
    <col min="53" max="53" width="14.85546875" bestFit="1" customWidth="1"/>
    <col min="54" max="54" width="20.5703125" bestFit="1" customWidth="1"/>
    <col min="55" max="55" width="17" bestFit="1" customWidth="1"/>
    <col min="56" max="56" width="19.140625" bestFit="1" customWidth="1"/>
    <col min="57" max="57" width="20.5703125" bestFit="1" customWidth="1"/>
    <col min="58" max="58" width="10.28515625" bestFit="1" customWidth="1"/>
    <col min="59" max="59" width="17.42578125" bestFit="1" customWidth="1"/>
    <col min="60" max="60" width="11.5703125" bestFit="1" customWidth="1"/>
    <col min="61" max="61" width="15" bestFit="1" customWidth="1"/>
    <col min="62" max="62" width="23.85546875" bestFit="1" customWidth="1"/>
    <col min="63" max="63" width="10.28515625" bestFit="1" customWidth="1"/>
    <col min="64" max="64" width="11.85546875" bestFit="1" customWidth="1"/>
    <col min="65" max="65" width="10.28515625" bestFit="1" customWidth="1"/>
    <col min="66" max="66" width="24.7109375" bestFit="1" customWidth="1"/>
    <col min="67" max="67" width="20.42578125" bestFit="1" customWidth="1"/>
    <col min="68" max="68" width="17.28515625" bestFit="1" customWidth="1"/>
    <col min="69" max="69" width="11" bestFit="1" customWidth="1"/>
    <col min="70" max="70" width="18.28515625" bestFit="1" customWidth="1"/>
    <col min="71" max="71" width="13.7109375" bestFit="1" customWidth="1"/>
    <col min="72" max="72" width="23" bestFit="1" customWidth="1"/>
    <col min="73" max="73" width="13.85546875" bestFit="1" customWidth="1"/>
    <col min="74" max="74" width="22.7109375" bestFit="1" customWidth="1"/>
    <col min="75" max="75" width="12.28515625" bestFit="1" customWidth="1"/>
    <col min="76" max="76" width="16.28515625" bestFit="1" customWidth="1"/>
    <col min="77" max="77" width="23.42578125" bestFit="1" customWidth="1"/>
    <col min="78" max="78" width="15.5703125" bestFit="1" customWidth="1"/>
    <col min="79" max="79" width="15.140625" bestFit="1" customWidth="1"/>
    <col min="80" max="80" width="13.5703125" bestFit="1" customWidth="1"/>
    <col min="81" max="81" width="23" bestFit="1" customWidth="1"/>
    <col min="82" max="82" width="20" bestFit="1" customWidth="1"/>
    <col min="83" max="83" width="18.28515625" bestFit="1" customWidth="1"/>
    <col min="84" max="84" width="14.5703125" bestFit="1" customWidth="1"/>
    <col min="85" max="85" width="19.140625" bestFit="1" customWidth="1"/>
    <col min="86" max="86" width="22.28515625" bestFit="1" customWidth="1"/>
    <col min="87" max="87" width="16.7109375" bestFit="1" customWidth="1"/>
    <col min="88" max="88" width="13.28515625" bestFit="1" customWidth="1"/>
    <col min="89" max="89" width="17.140625" bestFit="1" customWidth="1"/>
    <col min="90" max="90" width="14.7109375" bestFit="1" customWidth="1"/>
    <col min="91" max="91" width="20.140625" bestFit="1" customWidth="1"/>
    <col min="92" max="92" width="17.85546875" bestFit="1" customWidth="1"/>
    <col min="93" max="93" width="21" bestFit="1" customWidth="1"/>
    <col min="94" max="94" width="20.140625" bestFit="1" customWidth="1"/>
    <col min="95" max="95" width="19.140625" bestFit="1" customWidth="1"/>
    <col min="96" max="96" width="23.42578125" bestFit="1" customWidth="1"/>
    <col min="97" max="97" width="19.7109375" bestFit="1" customWidth="1"/>
    <col min="98" max="98" width="9.85546875" bestFit="1" customWidth="1"/>
    <col min="99" max="99" width="19.42578125" bestFit="1" customWidth="1"/>
    <col min="100" max="100" width="8.140625" bestFit="1" customWidth="1"/>
    <col min="101" max="101" width="14.28515625" bestFit="1" customWidth="1"/>
    <col min="102" max="102" width="22.5703125" bestFit="1" customWidth="1"/>
    <col min="103" max="103" width="14.42578125" bestFit="1" customWidth="1"/>
    <col min="104" max="104" width="10.42578125" bestFit="1" customWidth="1"/>
    <col min="105" max="105" width="20.42578125" bestFit="1" customWidth="1"/>
    <col min="106" max="106" width="22" bestFit="1" customWidth="1"/>
    <col min="107" max="107" width="21.42578125" bestFit="1" customWidth="1"/>
    <col min="108" max="108" width="18" bestFit="1" customWidth="1"/>
    <col min="109" max="109" width="20.140625" bestFit="1" customWidth="1"/>
    <col min="110" max="110" width="19.85546875" bestFit="1" customWidth="1"/>
    <col min="111" max="111" width="23.28515625" bestFit="1" customWidth="1"/>
    <col min="112" max="112" width="12.85546875" bestFit="1" customWidth="1"/>
    <col min="113" max="113" width="15.42578125" bestFit="1" customWidth="1"/>
    <col min="114" max="114" width="15.7109375" bestFit="1" customWidth="1"/>
    <col min="115" max="115" width="21.5703125" bestFit="1" customWidth="1"/>
    <col min="116" max="116" width="19.140625" bestFit="1" customWidth="1"/>
    <col min="117" max="117" width="15.7109375" bestFit="1" customWidth="1"/>
    <col min="118" max="118" width="11" bestFit="1" customWidth="1"/>
    <col min="119" max="119" width="13.85546875" bestFit="1" customWidth="1"/>
    <col min="120" max="120" width="23.7109375" bestFit="1" customWidth="1"/>
    <col min="121" max="121" width="13.140625" bestFit="1" customWidth="1"/>
    <col min="122" max="122" width="12.140625" bestFit="1" customWidth="1"/>
    <col min="123" max="123" width="18.28515625" bestFit="1" customWidth="1"/>
    <col min="124" max="124" width="12.5703125" bestFit="1" customWidth="1"/>
  </cols>
  <sheetData>
    <row r="3" spans="1:14" x14ac:dyDescent="0.25">
      <c r="A3" s="4" t="s">
        <v>7337</v>
      </c>
      <c r="B3" s="36" t="s">
        <v>7338</v>
      </c>
      <c r="C3" s="36" t="s">
        <v>7339</v>
      </c>
      <c r="D3" s="36" t="s">
        <v>7340</v>
      </c>
      <c r="F3" t="s">
        <v>7361</v>
      </c>
      <c r="G3" t="s">
        <v>7341</v>
      </c>
      <c r="H3" t="s">
        <v>7338</v>
      </c>
      <c r="I3" t="s">
        <v>7339</v>
      </c>
      <c r="J3" t="s">
        <v>7340</v>
      </c>
      <c r="K3" t="s">
        <v>7362</v>
      </c>
      <c r="M3" s="4" t="s">
        <v>7337</v>
      </c>
      <c r="N3" t="s">
        <v>7363</v>
      </c>
    </row>
    <row r="4" spans="1:14" x14ac:dyDescent="0.25">
      <c r="A4" s="5" t="s">
        <v>36</v>
      </c>
      <c r="B4" s="10">
        <v>-45414.755402777788</v>
      </c>
      <c r="C4" s="10">
        <v>-1684</v>
      </c>
      <c r="D4" s="10">
        <v>0</v>
      </c>
      <c r="F4" t="s">
        <v>36</v>
      </c>
      <c r="G4" t="s">
        <v>7342</v>
      </c>
      <c r="H4" s="1">
        <v>0</v>
      </c>
      <c r="I4" s="1">
        <v>0</v>
      </c>
      <c r="J4" s="1">
        <v>0</v>
      </c>
      <c r="K4" s="1">
        <f>+SUM(Tabla3[[#This Row],[Suma de Monto penalización TR]:[Suma de CST_Malus]])</f>
        <v>0</v>
      </c>
      <c r="M4" s="5" t="s">
        <v>36</v>
      </c>
      <c r="N4" s="10">
        <v>-45414.755402777773</v>
      </c>
    </row>
    <row r="5" spans="1:14" x14ac:dyDescent="0.25">
      <c r="A5" s="9" t="s">
        <v>2316</v>
      </c>
      <c r="B5" s="10">
        <v>0</v>
      </c>
      <c r="C5" s="10">
        <v>0</v>
      </c>
      <c r="D5" s="10">
        <v>0</v>
      </c>
      <c r="F5" t="s">
        <v>36</v>
      </c>
      <c r="G5" t="s">
        <v>7343</v>
      </c>
      <c r="H5" s="1">
        <v>0</v>
      </c>
      <c r="I5" s="1">
        <v>0</v>
      </c>
      <c r="J5" s="1">
        <v>0</v>
      </c>
      <c r="K5" s="1">
        <f>+SUM(Tabla3[[#This Row],[Suma de Monto penalización TR]:[Suma de CST_Malus]])</f>
        <v>0</v>
      </c>
      <c r="M5" s="9" t="s">
        <v>7344</v>
      </c>
      <c r="N5" s="10">
        <v>-14240.208125000001</v>
      </c>
    </row>
    <row r="6" spans="1:14" x14ac:dyDescent="0.25">
      <c r="A6" s="9" t="s">
        <v>1392</v>
      </c>
      <c r="B6" s="10">
        <v>0</v>
      </c>
      <c r="C6" s="10">
        <v>0</v>
      </c>
      <c r="D6" s="10">
        <v>0</v>
      </c>
      <c r="F6" t="s">
        <v>36</v>
      </c>
      <c r="G6" t="s">
        <v>7345</v>
      </c>
      <c r="H6" s="1">
        <v>0</v>
      </c>
      <c r="I6" s="1">
        <v>0</v>
      </c>
      <c r="J6" s="1">
        <v>0</v>
      </c>
      <c r="K6" s="1">
        <f>+SUM(Tabla3[[#This Row],[Suma de Monto penalización TR]:[Suma de CST_Malus]])</f>
        <v>0</v>
      </c>
      <c r="M6" s="9" t="s">
        <v>7342</v>
      </c>
      <c r="N6" s="10">
        <v>-5282.0155555555557</v>
      </c>
    </row>
    <row r="7" spans="1:14" x14ac:dyDescent="0.25">
      <c r="A7" s="9" t="s">
        <v>1460</v>
      </c>
      <c r="B7" s="10">
        <v>0</v>
      </c>
      <c r="C7" s="10">
        <v>0</v>
      </c>
      <c r="D7" s="10">
        <v>0</v>
      </c>
      <c r="F7" t="s">
        <v>36</v>
      </c>
      <c r="G7" t="s">
        <v>7342</v>
      </c>
      <c r="H7" s="1">
        <v>-5.362500000000006</v>
      </c>
      <c r="I7" s="1">
        <v>0</v>
      </c>
      <c r="J7" s="1">
        <v>0</v>
      </c>
      <c r="K7" s="1">
        <f>+SUM(Tabla3[[#This Row],[Suma de Monto penalización TR]:[Suma de CST_Malus]])</f>
        <v>-5.362500000000006</v>
      </c>
      <c r="M7" s="9" t="s">
        <v>7358</v>
      </c>
      <c r="N7" s="10">
        <v>-5149.828125</v>
      </c>
    </row>
    <row r="8" spans="1:14" x14ac:dyDescent="0.25">
      <c r="A8" s="9" t="s">
        <v>545</v>
      </c>
      <c r="B8" s="10">
        <v>-5.362500000000006</v>
      </c>
      <c r="C8" s="10">
        <v>0</v>
      </c>
      <c r="D8" s="10">
        <v>0</v>
      </c>
      <c r="F8" t="s">
        <v>36</v>
      </c>
      <c r="G8" t="s">
        <v>7344</v>
      </c>
      <c r="H8" s="1">
        <v>0</v>
      </c>
      <c r="I8" s="1">
        <v>0</v>
      </c>
      <c r="J8" s="1">
        <v>0</v>
      </c>
      <c r="K8" s="1">
        <f>+SUM(Tabla3[[#This Row],[Suma de Monto penalización TR]:[Suma de CST_Malus]])</f>
        <v>0</v>
      </c>
      <c r="M8" s="9" t="s">
        <v>7349</v>
      </c>
      <c r="N8" s="10">
        <v>-4492.6997916666669</v>
      </c>
    </row>
    <row r="9" spans="1:14" x14ac:dyDescent="0.25">
      <c r="A9" s="9" t="s">
        <v>3220</v>
      </c>
      <c r="B9" s="10">
        <v>0</v>
      </c>
      <c r="C9" s="10">
        <v>0</v>
      </c>
      <c r="D9" s="10">
        <v>0</v>
      </c>
      <c r="F9" t="s">
        <v>36</v>
      </c>
      <c r="G9" t="s">
        <v>7346</v>
      </c>
      <c r="H9" s="1">
        <v>0</v>
      </c>
      <c r="I9" s="1">
        <v>0</v>
      </c>
      <c r="J9" s="1">
        <v>0</v>
      </c>
      <c r="K9" s="1">
        <f>+SUM(Tabla3[[#This Row],[Suma de Monto penalización TR]:[Suma de CST_Malus]])</f>
        <v>0</v>
      </c>
      <c r="M9" s="9" t="s">
        <v>7357</v>
      </c>
      <c r="N9" s="10">
        <v>-4378.4947916666679</v>
      </c>
    </row>
    <row r="10" spans="1:14" x14ac:dyDescent="0.25">
      <c r="A10" s="9" t="s">
        <v>2073</v>
      </c>
      <c r="B10" s="10">
        <v>0</v>
      </c>
      <c r="C10" s="10">
        <v>0</v>
      </c>
      <c r="D10" s="10">
        <v>0</v>
      </c>
      <c r="F10" t="s">
        <v>36</v>
      </c>
      <c r="G10" t="s">
        <v>7344</v>
      </c>
      <c r="H10" s="1">
        <v>0</v>
      </c>
      <c r="I10" s="1">
        <v>0</v>
      </c>
      <c r="J10" s="1">
        <v>0</v>
      </c>
      <c r="K10" s="1">
        <f>+SUM(Tabla3[[#This Row],[Suma de Monto penalización TR]:[Suma de CST_Malus]])</f>
        <v>0</v>
      </c>
      <c r="M10" s="9" t="s">
        <v>7343</v>
      </c>
      <c r="N10" s="10">
        <v>-3939.4793750000003</v>
      </c>
    </row>
    <row r="11" spans="1:14" x14ac:dyDescent="0.25">
      <c r="A11" s="9" t="s">
        <v>3050</v>
      </c>
      <c r="B11" s="10">
        <v>0</v>
      </c>
      <c r="C11" s="10">
        <v>0</v>
      </c>
      <c r="D11" s="10">
        <v>0</v>
      </c>
      <c r="F11" t="s">
        <v>36</v>
      </c>
      <c r="G11" t="s">
        <v>7345</v>
      </c>
      <c r="H11" s="1">
        <v>-224.31562500000001</v>
      </c>
      <c r="I11" s="1">
        <v>0</v>
      </c>
      <c r="J11" s="1">
        <v>0</v>
      </c>
      <c r="K11" s="1">
        <f>+SUM(Tabla3[[#This Row],[Suma de Monto penalización TR]:[Suma de CST_Malus]])</f>
        <v>-224.31562500000001</v>
      </c>
      <c r="M11" s="9" t="s">
        <v>7348</v>
      </c>
      <c r="N11" s="10">
        <v>-3084.4043750000005</v>
      </c>
    </row>
    <row r="12" spans="1:14" x14ac:dyDescent="0.25">
      <c r="A12" s="9" t="s">
        <v>518</v>
      </c>
      <c r="B12" s="10">
        <v>-224.31562500000001</v>
      </c>
      <c r="C12" s="10">
        <v>0</v>
      </c>
      <c r="D12" s="10">
        <v>0</v>
      </c>
      <c r="F12" t="s">
        <v>36</v>
      </c>
      <c r="G12" t="s">
        <v>7345</v>
      </c>
      <c r="H12" s="1">
        <v>-11.462499999999974</v>
      </c>
      <c r="I12" s="1">
        <v>0</v>
      </c>
      <c r="J12" s="1">
        <v>0</v>
      </c>
      <c r="K12" s="1">
        <f>+SUM(Tabla3[[#This Row],[Suma de Monto penalización TR]:[Suma de CST_Malus]])</f>
        <v>-11.462499999999974</v>
      </c>
      <c r="M12" s="9" t="s">
        <v>7345</v>
      </c>
      <c r="N12" s="10">
        <v>-1817.528875</v>
      </c>
    </row>
    <row r="13" spans="1:14" x14ac:dyDescent="0.25">
      <c r="A13" s="9" t="s">
        <v>1659</v>
      </c>
      <c r="B13" s="10">
        <v>-11.462499999999974</v>
      </c>
      <c r="C13" s="10">
        <v>0</v>
      </c>
      <c r="D13" s="10">
        <v>0</v>
      </c>
      <c r="F13" t="s">
        <v>36</v>
      </c>
      <c r="G13" t="s">
        <v>7347</v>
      </c>
      <c r="H13" s="1">
        <v>0</v>
      </c>
      <c r="I13" s="1">
        <v>0</v>
      </c>
      <c r="J13" s="1">
        <v>0</v>
      </c>
      <c r="K13" s="1">
        <f>+SUM(Tabla3[[#This Row],[Suma de Monto penalización TR]:[Suma de CST_Malus]])</f>
        <v>0</v>
      </c>
      <c r="M13" s="9" t="s">
        <v>7346</v>
      </c>
      <c r="N13" s="10">
        <v>-1010.3793750000001</v>
      </c>
    </row>
    <row r="14" spans="1:14" x14ac:dyDescent="0.25">
      <c r="A14" s="9" t="s">
        <v>3336</v>
      </c>
      <c r="B14" s="10">
        <v>0</v>
      </c>
      <c r="C14" s="10">
        <v>0</v>
      </c>
      <c r="D14" s="10">
        <v>0</v>
      </c>
      <c r="F14" t="s">
        <v>36</v>
      </c>
      <c r="G14" t="s">
        <v>7346</v>
      </c>
      <c r="H14" s="1">
        <v>-146.60812500000006</v>
      </c>
      <c r="I14" s="1">
        <v>0</v>
      </c>
      <c r="J14" s="1">
        <v>0</v>
      </c>
      <c r="K14" s="1">
        <f>+SUM(Tabla3[[#This Row],[Suma de Monto penalización TR]:[Suma de CST_Malus]])</f>
        <v>-146.60812500000006</v>
      </c>
      <c r="M14" s="9" t="s">
        <v>7351</v>
      </c>
      <c r="N14" s="10">
        <v>-794.36500000000024</v>
      </c>
    </row>
    <row r="15" spans="1:14" x14ac:dyDescent="0.25">
      <c r="A15" s="9" t="s">
        <v>104</v>
      </c>
      <c r="B15" s="10">
        <v>-146.60812500000006</v>
      </c>
      <c r="C15" s="10">
        <v>0</v>
      </c>
      <c r="D15" s="10">
        <v>0</v>
      </c>
      <c r="F15" t="s">
        <v>36</v>
      </c>
      <c r="G15" t="s">
        <v>7348</v>
      </c>
      <c r="H15" s="1">
        <v>-186.79374999999999</v>
      </c>
      <c r="I15" s="1">
        <v>0</v>
      </c>
      <c r="J15" s="1">
        <v>0</v>
      </c>
      <c r="K15" s="1">
        <f>+SUM(Tabla3[[#This Row],[Suma de Monto penalización TR]:[Suma de CST_Malus]])</f>
        <v>-186.79374999999999</v>
      </c>
      <c r="M15" s="9" t="s">
        <v>7352</v>
      </c>
      <c r="N15" s="10">
        <v>-735.61312500000008</v>
      </c>
    </row>
    <row r="16" spans="1:14" x14ac:dyDescent="0.25">
      <c r="A16" s="9" t="s">
        <v>1707</v>
      </c>
      <c r="B16" s="10">
        <v>-186.79374999999999</v>
      </c>
      <c r="C16" s="10">
        <v>0</v>
      </c>
      <c r="D16" s="10">
        <v>0</v>
      </c>
      <c r="F16" t="s">
        <v>36</v>
      </c>
      <c r="G16" t="s">
        <v>7349</v>
      </c>
      <c r="H16" s="1">
        <v>-507.47125000000005</v>
      </c>
      <c r="I16" s="1">
        <v>0</v>
      </c>
      <c r="J16" s="1">
        <v>0</v>
      </c>
      <c r="K16" s="1">
        <f>+SUM(Tabla3[[#This Row],[Suma de Monto penalización TR]:[Suma de CST_Malus]])</f>
        <v>-507.47125000000005</v>
      </c>
      <c r="M16" s="9" t="s">
        <v>7347</v>
      </c>
      <c r="N16" s="10">
        <v>-310.92750000000007</v>
      </c>
    </row>
    <row r="17" spans="1:14" x14ac:dyDescent="0.25">
      <c r="A17" s="9" t="s">
        <v>119</v>
      </c>
      <c r="B17" s="10">
        <v>-507.47125000000005</v>
      </c>
      <c r="C17" s="10">
        <v>0</v>
      </c>
      <c r="D17" s="10">
        <v>0</v>
      </c>
      <c r="F17" t="s">
        <v>36</v>
      </c>
      <c r="G17" t="s">
        <v>7342</v>
      </c>
      <c r="H17" s="1">
        <v>0</v>
      </c>
      <c r="I17" s="1">
        <v>0</v>
      </c>
      <c r="J17" s="1">
        <v>0</v>
      </c>
      <c r="K17" s="1">
        <f>+SUM(Tabla3[[#This Row],[Suma de Monto penalización TR]:[Suma de CST_Malus]])</f>
        <v>0</v>
      </c>
      <c r="M17" s="9" t="s">
        <v>7350</v>
      </c>
      <c r="N17" s="10">
        <v>-129.5558333333334</v>
      </c>
    </row>
    <row r="18" spans="1:14" x14ac:dyDescent="0.25">
      <c r="A18" s="9" t="s">
        <v>1891</v>
      </c>
      <c r="B18" s="10">
        <v>0</v>
      </c>
      <c r="C18" s="10">
        <v>0</v>
      </c>
      <c r="D18" s="10">
        <v>0</v>
      </c>
      <c r="F18" t="s">
        <v>36</v>
      </c>
      <c r="G18" t="s">
        <v>7347</v>
      </c>
      <c r="H18" s="1">
        <v>0</v>
      </c>
      <c r="I18" s="1">
        <v>0</v>
      </c>
      <c r="J18" s="1">
        <v>0</v>
      </c>
      <c r="K18" s="1">
        <f>+SUM(Tabla3[[#This Row],[Suma de Monto penalización TR]:[Suma de CST_Malus]])</f>
        <v>0</v>
      </c>
      <c r="M18" s="9" t="s">
        <v>7356</v>
      </c>
      <c r="N18" s="10">
        <v>-49.25555555555556</v>
      </c>
    </row>
    <row r="19" spans="1:14" x14ac:dyDescent="0.25">
      <c r="A19" s="9" t="s">
        <v>2534</v>
      </c>
      <c r="B19" s="10">
        <v>0</v>
      </c>
      <c r="C19" s="10">
        <v>0</v>
      </c>
      <c r="D19" s="10">
        <v>0</v>
      </c>
      <c r="F19" t="s">
        <v>36</v>
      </c>
      <c r="G19" t="s">
        <v>7349</v>
      </c>
      <c r="H19" s="1">
        <v>0</v>
      </c>
      <c r="I19" s="1">
        <v>0</v>
      </c>
      <c r="J19" s="1">
        <v>0</v>
      </c>
      <c r="K19" s="1">
        <f>+SUM(Tabla3[[#This Row],[Suma de Monto penalización TR]:[Suma de CST_Malus]])</f>
        <v>0</v>
      </c>
      <c r="M19" s="9" t="s">
        <v>7353</v>
      </c>
      <c r="N19" s="10">
        <v>0</v>
      </c>
    </row>
    <row r="20" spans="1:14" x14ac:dyDescent="0.25">
      <c r="A20" s="9" t="s">
        <v>2622</v>
      </c>
      <c r="B20" s="10">
        <v>0</v>
      </c>
      <c r="C20" s="10">
        <v>0</v>
      </c>
      <c r="D20" s="10">
        <v>0</v>
      </c>
      <c r="F20" t="s">
        <v>36</v>
      </c>
      <c r="G20" t="s">
        <v>7349</v>
      </c>
      <c r="H20" s="1">
        <v>-101.58958333333334</v>
      </c>
      <c r="I20" s="1">
        <v>0</v>
      </c>
      <c r="J20" s="1">
        <v>0</v>
      </c>
      <c r="K20" s="1">
        <f>+SUM(Tabla3[[#This Row],[Suma de Monto penalización TR]:[Suma de CST_Malus]])</f>
        <v>-101.58958333333334</v>
      </c>
      <c r="M20" s="9" t="s">
        <v>7354</v>
      </c>
      <c r="N20" s="10">
        <v>0</v>
      </c>
    </row>
    <row r="21" spans="1:14" x14ac:dyDescent="0.25">
      <c r="A21" s="9" t="s">
        <v>2365</v>
      </c>
      <c r="B21" s="10">
        <v>-101.58958333333334</v>
      </c>
      <c r="C21" s="10">
        <v>0</v>
      </c>
      <c r="D21" s="10">
        <v>0</v>
      </c>
      <c r="F21" t="s">
        <v>36</v>
      </c>
      <c r="G21" t="s">
        <v>7344</v>
      </c>
      <c r="H21" s="1">
        <v>0</v>
      </c>
      <c r="I21" s="1">
        <v>0</v>
      </c>
      <c r="J21" s="1">
        <v>0</v>
      </c>
      <c r="K21" s="1">
        <f>+SUM(Tabla3[[#This Row],[Suma de Monto penalización TR]:[Suma de CST_Malus]])</f>
        <v>0</v>
      </c>
      <c r="M21" s="9" t="s">
        <v>7355</v>
      </c>
      <c r="N21" s="10">
        <v>0</v>
      </c>
    </row>
    <row r="22" spans="1:14" x14ac:dyDescent="0.25">
      <c r="A22" s="9" t="s">
        <v>2004</v>
      </c>
      <c r="B22" s="10">
        <v>0</v>
      </c>
      <c r="C22" s="10">
        <v>0</v>
      </c>
      <c r="D22" s="10">
        <v>0</v>
      </c>
      <c r="F22" t="s">
        <v>36</v>
      </c>
      <c r="G22" t="s">
        <v>7349</v>
      </c>
      <c r="H22" s="1">
        <v>-3797.243125</v>
      </c>
      <c r="I22" s="1">
        <v>-861.25</v>
      </c>
      <c r="J22" s="1">
        <v>0</v>
      </c>
      <c r="K22" s="1">
        <f>+SUM(Tabla3[[#This Row],[Suma de Monto penalización TR]:[Suma de CST_Malus]])</f>
        <v>-4658.493125</v>
      </c>
      <c r="M22" s="9" t="s">
        <v>7359</v>
      </c>
      <c r="N22" s="10">
        <v>0</v>
      </c>
    </row>
    <row r="23" spans="1:14" x14ac:dyDescent="0.25">
      <c r="A23" s="9" t="s">
        <v>73</v>
      </c>
      <c r="B23" s="10">
        <v>-3797.243125</v>
      </c>
      <c r="C23" s="10">
        <v>-861.25</v>
      </c>
      <c r="D23" s="10">
        <v>0</v>
      </c>
      <c r="F23" t="s">
        <v>36</v>
      </c>
      <c r="G23" t="s">
        <v>7350</v>
      </c>
      <c r="H23" s="1">
        <v>-95.810000000000016</v>
      </c>
      <c r="I23" s="1">
        <v>0</v>
      </c>
      <c r="J23" s="1">
        <v>0</v>
      </c>
      <c r="K23" s="1">
        <f>+SUM(Tabla3[[#This Row],[Suma de Monto penalización TR]:[Suma de CST_Malus]])</f>
        <v>-95.810000000000016</v>
      </c>
      <c r="M23" s="5" t="s">
        <v>4444</v>
      </c>
      <c r="N23" s="10">
        <v>-18762.259013888892</v>
      </c>
    </row>
    <row r="24" spans="1:14" x14ac:dyDescent="0.25">
      <c r="A24" s="9" t="s">
        <v>4220</v>
      </c>
      <c r="B24" s="10">
        <v>-95.810000000000016</v>
      </c>
      <c r="C24" s="10">
        <v>0</v>
      </c>
      <c r="D24" s="10">
        <v>0</v>
      </c>
      <c r="F24" t="s">
        <v>36</v>
      </c>
      <c r="G24" t="s">
        <v>7343</v>
      </c>
      <c r="H24" s="1">
        <v>0</v>
      </c>
      <c r="I24" s="1">
        <v>0</v>
      </c>
      <c r="J24" s="1">
        <v>0</v>
      </c>
      <c r="K24" s="1">
        <f>+SUM(Tabla3[[#This Row],[Suma de Monto penalización TR]:[Suma de CST_Malus]])</f>
        <v>0</v>
      </c>
      <c r="M24" s="9" t="s">
        <v>7344</v>
      </c>
      <c r="N24" s="10">
        <v>-3730.7725000000005</v>
      </c>
    </row>
    <row r="25" spans="1:14" x14ac:dyDescent="0.25">
      <c r="A25" s="9" t="s">
        <v>1132</v>
      </c>
      <c r="B25" s="10">
        <v>0</v>
      </c>
      <c r="C25" s="10">
        <v>0</v>
      </c>
      <c r="D25" s="10">
        <v>0</v>
      </c>
      <c r="F25" t="s">
        <v>36</v>
      </c>
      <c r="G25" t="s">
        <v>7347</v>
      </c>
      <c r="H25" s="1">
        <v>0</v>
      </c>
      <c r="I25" s="1">
        <v>0</v>
      </c>
      <c r="J25" s="1">
        <v>0</v>
      </c>
      <c r="K25" s="1">
        <f>+SUM(Tabla3[[#This Row],[Suma de Monto penalización TR]:[Suma de CST_Malus]])</f>
        <v>0</v>
      </c>
      <c r="M25" s="9" t="s">
        <v>7342</v>
      </c>
      <c r="N25" s="10">
        <v>-2418.4116666666669</v>
      </c>
    </row>
    <row r="26" spans="1:14" x14ac:dyDescent="0.25">
      <c r="A26" s="9" t="s">
        <v>3703</v>
      </c>
      <c r="B26" s="10">
        <v>0</v>
      </c>
      <c r="C26" s="10">
        <v>0</v>
      </c>
      <c r="D26" s="10">
        <v>0</v>
      </c>
      <c r="F26" t="s">
        <v>36</v>
      </c>
      <c r="G26" t="s">
        <v>7343</v>
      </c>
      <c r="H26" s="1">
        <v>-101.88750000000002</v>
      </c>
      <c r="I26" s="1">
        <v>0</v>
      </c>
      <c r="J26" s="1">
        <v>0</v>
      </c>
      <c r="K26" s="1">
        <f>+SUM(Tabla3[[#This Row],[Suma de Monto penalización TR]:[Suma de CST_Malus]])</f>
        <v>-101.88750000000002</v>
      </c>
      <c r="M26" s="9" t="s">
        <v>7358</v>
      </c>
      <c r="N26" s="10">
        <v>-1929.8743750000003</v>
      </c>
    </row>
    <row r="27" spans="1:14" x14ac:dyDescent="0.25">
      <c r="A27" s="9" t="s">
        <v>787</v>
      </c>
      <c r="B27" s="10">
        <v>-101.88750000000002</v>
      </c>
      <c r="C27" s="10">
        <v>0</v>
      </c>
      <c r="D27" s="10">
        <v>0</v>
      </c>
      <c r="F27" t="s">
        <v>36</v>
      </c>
      <c r="G27" t="s">
        <v>7351</v>
      </c>
      <c r="H27" s="1">
        <v>-484.68062500000019</v>
      </c>
      <c r="I27" s="1">
        <v>0</v>
      </c>
      <c r="J27" s="1">
        <v>0</v>
      </c>
      <c r="K27" s="1">
        <f>+SUM(Tabla3[[#This Row],[Suma de Monto penalización TR]:[Suma de CST_Malus]])</f>
        <v>-484.68062500000019</v>
      </c>
      <c r="M27" s="9" t="s">
        <v>7349</v>
      </c>
      <c r="N27" s="10">
        <v>-1566.4313888888889</v>
      </c>
    </row>
    <row r="28" spans="1:14" x14ac:dyDescent="0.25">
      <c r="A28" s="9" t="s">
        <v>871</v>
      </c>
      <c r="B28" s="10">
        <v>-484.68062500000019</v>
      </c>
      <c r="C28" s="10">
        <v>0</v>
      </c>
      <c r="D28" s="10">
        <v>0</v>
      </c>
      <c r="F28" t="s">
        <v>36</v>
      </c>
      <c r="G28" t="s">
        <v>7352</v>
      </c>
      <c r="H28" s="1">
        <v>0</v>
      </c>
      <c r="I28" s="1">
        <v>0</v>
      </c>
      <c r="J28" s="1">
        <v>0</v>
      </c>
      <c r="K28" s="1">
        <f>+SUM(Tabla3[[#This Row],[Suma de Monto penalización TR]:[Suma de CST_Malus]])</f>
        <v>0</v>
      </c>
      <c r="M28" s="9" t="s">
        <v>7357</v>
      </c>
      <c r="N28" s="10">
        <v>-682.07208333333347</v>
      </c>
    </row>
    <row r="29" spans="1:14" x14ac:dyDescent="0.25">
      <c r="A29" s="9" t="s">
        <v>848</v>
      </c>
      <c r="B29" s="10">
        <v>0</v>
      </c>
      <c r="C29" s="10">
        <v>0</v>
      </c>
      <c r="D29" s="10">
        <v>0</v>
      </c>
      <c r="F29" t="s">
        <v>36</v>
      </c>
      <c r="G29" t="s">
        <v>7345</v>
      </c>
      <c r="H29" s="1">
        <v>-149.72449999999998</v>
      </c>
      <c r="I29" s="1">
        <v>0</v>
      </c>
      <c r="J29" s="1">
        <v>0</v>
      </c>
      <c r="K29" s="1">
        <f>+SUM(Tabla3[[#This Row],[Suma de Monto penalización TR]:[Suma de CST_Malus]])</f>
        <v>-149.72449999999998</v>
      </c>
      <c r="M29" s="9" t="s">
        <v>7343</v>
      </c>
      <c r="N29" s="10">
        <v>-2303.348125</v>
      </c>
    </row>
    <row r="30" spans="1:14" x14ac:dyDescent="0.25">
      <c r="A30" s="9" t="s">
        <v>352</v>
      </c>
      <c r="B30" s="10">
        <v>-149.72449999999998</v>
      </c>
      <c r="C30" s="10">
        <v>0</v>
      </c>
      <c r="D30" s="10">
        <v>0</v>
      </c>
      <c r="F30" t="s">
        <v>36</v>
      </c>
      <c r="G30" t="s">
        <v>7345</v>
      </c>
      <c r="H30" s="1">
        <v>-949.54750000000001</v>
      </c>
      <c r="I30" s="1">
        <v>0</v>
      </c>
      <c r="J30" s="1">
        <v>0</v>
      </c>
      <c r="K30" s="1">
        <f>+SUM(Tabla3[[#This Row],[Suma de Monto penalización TR]:[Suma de CST_Malus]])</f>
        <v>-949.54750000000001</v>
      </c>
      <c r="M30" s="9" t="s">
        <v>7348</v>
      </c>
      <c r="N30" s="10">
        <v>-1819.9837499999999</v>
      </c>
    </row>
    <row r="31" spans="1:14" x14ac:dyDescent="0.25">
      <c r="A31" s="9" t="s">
        <v>709</v>
      </c>
      <c r="B31" s="10">
        <v>-949.54750000000001</v>
      </c>
      <c r="C31" s="10">
        <v>0</v>
      </c>
      <c r="D31" s="10">
        <v>0</v>
      </c>
      <c r="F31" t="s">
        <v>36</v>
      </c>
      <c r="G31" t="s">
        <v>7349</v>
      </c>
      <c r="H31" s="1">
        <v>0</v>
      </c>
      <c r="I31" s="1">
        <v>0</v>
      </c>
      <c r="J31" s="1">
        <v>0</v>
      </c>
      <c r="K31" s="1">
        <f>+SUM(Tabla3[[#This Row],[Suma de Monto penalización TR]:[Suma de CST_Malus]])</f>
        <v>0</v>
      </c>
      <c r="M31" s="9" t="s">
        <v>7345</v>
      </c>
      <c r="N31" s="10">
        <v>-1618.5518750000001</v>
      </c>
    </row>
    <row r="32" spans="1:14" x14ac:dyDescent="0.25">
      <c r="A32" s="9" t="s">
        <v>3797</v>
      </c>
      <c r="B32" s="10">
        <v>0</v>
      </c>
      <c r="C32" s="10">
        <v>0</v>
      </c>
      <c r="D32" s="10">
        <v>0</v>
      </c>
      <c r="F32" t="s">
        <v>36</v>
      </c>
      <c r="G32" t="s">
        <v>7345</v>
      </c>
      <c r="H32" s="1">
        <v>-335.25437499999998</v>
      </c>
      <c r="I32" s="1">
        <v>0</v>
      </c>
      <c r="J32" s="1">
        <v>0</v>
      </c>
      <c r="K32" s="1">
        <f>+SUM(Tabla3[[#This Row],[Suma de Monto penalización TR]:[Suma de CST_Malus]])</f>
        <v>-335.25437499999998</v>
      </c>
      <c r="M32" s="9" t="s">
        <v>7346</v>
      </c>
      <c r="N32" s="10">
        <v>-1234.123875</v>
      </c>
    </row>
    <row r="33" spans="1:14" x14ac:dyDescent="0.25">
      <c r="A33" s="9" t="s">
        <v>1028</v>
      </c>
      <c r="B33" s="10">
        <v>-335.25437499999998</v>
      </c>
      <c r="C33" s="10">
        <v>0</v>
      </c>
      <c r="D33" s="10">
        <v>0</v>
      </c>
      <c r="F33" t="s">
        <v>36</v>
      </c>
      <c r="G33" t="s">
        <v>7346</v>
      </c>
      <c r="H33" s="1">
        <v>0</v>
      </c>
      <c r="I33" s="1">
        <v>0</v>
      </c>
      <c r="J33" s="1">
        <v>0</v>
      </c>
      <c r="K33" s="1">
        <f>+SUM(Tabla3[[#This Row],[Suma de Monto penalización TR]:[Suma de CST_Malus]])</f>
        <v>0</v>
      </c>
      <c r="M33" s="9" t="s">
        <v>7351</v>
      </c>
      <c r="N33" s="10">
        <v>-970.34437500000024</v>
      </c>
    </row>
    <row r="34" spans="1:14" x14ac:dyDescent="0.25">
      <c r="A34" s="9" t="s">
        <v>3483</v>
      </c>
      <c r="B34" s="10">
        <v>0</v>
      </c>
      <c r="C34" s="10">
        <v>0</v>
      </c>
      <c r="D34" s="10">
        <v>0</v>
      </c>
      <c r="F34" t="s">
        <v>36</v>
      </c>
      <c r="G34" t="s">
        <v>7346</v>
      </c>
      <c r="H34" s="1">
        <v>-69.965000000000018</v>
      </c>
      <c r="I34" s="1">
        <v>0</v>
      </c>
      <c r="J34" s="1">
        <v>0</v>
      </c>
      <c r="K34" s="1">
        <f>+SUM(Tabla3[[#This Row],[Suma de Monto penalización TR]:[Suma de CST_Malus]])</f>
        <v>-69.965000000000018</v>
      </c>
      <c r="M34" s="9" t="s">
        <v>7352</v>
      </c>
      <c r="N34" s="10">
        <v>-170.88500000000002</v>
      </c>
    </row>
    <row r="35" spans="1:14" x14ac:dyDescent="0.25">
      <c r="A35" s="9" t="s">
        <v>3100</v>
      </c>
      <c r="B35" s="10">
        <v>-69.965000000000018</v>
      </c>
      <c r="C35" s="10">
        <v>0</v>
      </c>
      <c r="D35" s="10">
        <v>0</v>
      </c>
      <c r="F35" t="s">
        <v>36</v>
      </c>
      <c r="G35" t="s">
        <v>7353</v>
      </c>
      <c r="H35" s="1">
        <v>0</v>
      </c>
      <c r="I35" s="1">
        <v>0</v>
      </c>
      <c r="J35" s="1">
        <v>0</v>
      </c>
      <c r="K35" s="1">
        <f>+SUM(Tabla3[[#This Row],[Suma de Monto penalización TR]:[Suma de CST_Malus]])</f>
        <v>0</v>
      </c>
      <c r="M35" s="9" t="s">
        <v>7347</v>
      </c>
      <c r="N35" s="10">
        <v>-65.422500000000028</v>
      </c>
    </row>
    <row r="36" spans="1:14" x14ac:dyDescent="0.25">
      <c r="A36" s="9" t="s">
        <v>3622</v>
      </c>
      <c r="B36" s="10">
        <v>0</v>
      </c>
      <c r="C36" s="10">
        <v>0</v>
      </c>
      <c r="D36" s="10">
        <v>0</v>
      </c>
      <c r="F36" t="s">
        <v>36</v>
      </c>
      <c r="G36" t="s">
        <v>7354</v>
      </c>
      <c r="H36" s="1">
        <v>0</v>
      </c>
      <c r="I36" s="1">
        <v>0</v>
      </c>
      <c r="J36" s="1">
        <v>0</v>
      </c>
      <c r="K36" s="1">
        <f>+SUM(Tabla3[[#This Row],[Suma de Monto penalización TR]:[Suma de CST_Malus]])</f>
        <v>0</v>
      </c>
      <c r="M36" s="9" t="s">
        <v>7350</v>
      </c>
      <c r="N36" s="10">
        <v>-252.03750000000008</v>
      </c>
    </row>
    <row r="37" spans="1:14" x14ac:dyDescent="0.25">
      <c r="A37" s="9" t="s">
        <v>3711</v>
      </c>
      <c r="B37" s="10">
        <v>0</v>
      </c>
      <c r="C37" s="10">
        <v>0</v>
      </c>
      <c r="D37" s="10">
        <v>0</v>
      </c>
      <c r="F37" t="s">
        <v>36</v>
      </c>
      <c r="G37" t="s">
        <v>7349</v>
      </c>
      <c r="H37" s="1">
        <v>0</v>
      </c>
      <c r="I37" s="1">
        <v>0</v>
      </c>
      <c r="J37" s="1">
        <v>0</v>
      </c>
      <c r="K37" s="1">
        <f>+SUM(Tabla3[[#This Row],[Suma de Monto penalización TR]:[Suma de CST_Malus]])</f>
        <v>0</v>
      </c>
      <c r="M37" s="9" t="s">
        <v>7360</v>
      </c>
      <c r="N37" s="10">
        <v>0</v>
      </c>
    </row>
    <row r="38" spans="1:14" x14ac:dyDescent="0.25">
      <c r="A38" s="9" t="s">
        <v>1604</v>
      </c>
      <c r="B38" s="10">
        <v>0</v>
      </c>
      <c r="C38" s="10">
        <v>0</v>
      </c>
      <c r="D38" s="10">
        <v>0</v>
      </c>
      <c r="F38" t="s">
        <v>36</v>
      </c>
      <c r="G38" t="s">
        <v>7350</v>
      </c>
      <c r="H38" s="1">
        <v>0</v>
      </c>
      <c r="I38" s="1">
        <v>0</v>
      </c>
      <c r="J38" s="1">
        <v>0</v>
      </c>
      <c r="K38" s="1">
        <f>+SUM(Tabla3[[#This Row],[Suma de Monto penalización TR]:[Suma de CST_Malus]])</f>
        <v>0</v>
      </c>
      <c r="M38" s="9" t="s">
        <v>7356</v>
      </c>
      <c r="N38" s="10">
        <v>0</v>
      </c>
    </row>
    <row r="39" spans="1:14" x14ac:dyDescent="0.25">
      <c r="A39" s="9" t="s">
        <v>932</v>
      </c>
      <c r="B39" s="10">
        <v>0</v>
      </c>
      <c r="C39" s="10">
        <v>0</v>
      </c>
      <c r="D39" s="10">
        <v>0</v>
      </c>
      <c r="F39" t="s">
        <v>36</v>
      </c>
      <c r="G39" t="s">
        <v>7346</v>
      </c>
      <c r="H39" s="1">
        <v>-73.687499999999986</v>
      </c>
      <c r="I39" s="1">
        <v>0</v>
      </c>
      <c r="J39" s="1">
        <v>0</v>
      </c>
      <c r="K39" s="1">
        <f>+SUM(Tabla3[[#This Row],[Suma de Monto penalización TR]:[Suma de CST_Malus]])</f>
        <v>-73.687499999999986</v>
      </c>
      <c r="M39" s="5" t="s">
        <v>7323</v>
      </c>
      <c r="N39" s="10">
        <v>-64177.014416666651</v>
      </c>
    </row>
    <row r="40" spans="1:14" x14ac:dyDescent="0.25">
      <c r="A40" s="9" t="s">
        <v>3002</v>
      </c>
      <c r="B40" s="10">
        <v>-73.687499999999986</v>
      </c>
      <c r="C40" s="10">
        <v>0</v>
      </c>
      <c r="D40" s="10">
        <v>0</v>
      </c>
      <c r="F40" t="s">
        <v>36</v>
      </c>
      <c r="G40" t="s">
        <v>7352</v>
      </c>
      <c r="H40" s="1">
        <v>0</v>
      </c>
      <c r="I40" s="1">
        <v>0</v>
      </c>
      <c r="J40" s="1">
        <v>0</v>
      </c>
      <c r="K40" s="1">
        <f>+SUM(Tabla3[[#This Row],[Suma de Monto penalización TR]:[Suma de CST_Malus]])</f>
        <v>0</v>
      </c>
    </row>
    <row r="41" spans="1:14" x14ac:dyDescent="0.25">
      <c r="A41" s="9" t="s">
        <v>1426</v>
      </c>
      <c r="B41" s="10">
        <v>0</v>
      </c>
      <c r="C41" s="10">
        <v>0</v>
      </c>
      <c r="D41" s="10">
        <v>0</v>
      </c>
      <c r="F41" t="s">
        <v>36</v>
      </c>
      <c r="G41" t="s">
        <v>7347</v>
      </c>
      <c r="H41" s="1">
        <v>0</v>
      </c>
      <c r="I41" s="1">
        <v>0</v>
      </c>
      <c r="J41" s="1">
        <v>0</v>
      </c>
      <c r="K41" s="1">
        <f>+SUM(Tabla3[[#This Row],[Suma de Monto penalización TR]:[Suma de CST_Malus]])</f>
        <v>0</v>
      </c>
    </row>
    <row r="42" spans="1:14" x14ac:dyDescent="0.25">
      <c r="A42" s="9" t="s">
        <v>589</v>
      </c>
      <c r="B42" s="10">
        <v>0</v>
      </c>
      <c r="C42" s="10">
        <v>0</v>
      </c>
      <c r="D42" s="10">
        <v>0</v>
      </c>
      <c r="F42" t="s">
        <v>36</v>
      </c>
      <c r="G42" t="s">
        <v>7342</v>
      </c>
      <c r="H42" s="1">
        <v>0</v>
      </c>
      <c r="I42" s="1">
        <v>0</v>
      </c>
      <c r="J42" s="1">
        <v>0</v>
      </c>
      <c r="K42" s="1">
        <f>+SUM(Tabla3[[#This Row],[Suma de Monto penalización TR]:[Suma de CST_Malus]])</f>
        <v>0</v>
      </c>
    </row>
    <row r="43" spans="1:14" x14ac:dyDescent="0.25">
      <c r="A43" s="9" t="s">
        <v>3106</v>
      </c>
      <c r="B43" s="10">
        <v>0</v>
      </c>
      <c r="C43" s="10">
        <v>0</v>
      </c>
      <c r="D43" s="10">
        <v>0</v>
      </c>
      <c r="F43" t="s">
        <v>36</v>
      </c>
      <c r="G43" t="s">
        <v>7342</v>
      </c>
      <c r="H43" s="1">
        <v>0</v>
      </c>
      <c r="I43" s="1">
        <v>0</v>
      </c>
      <c r="J43" s="1">
        <v>0</v>
      </c>
      <c r="K43" s="1">
        <f>+SUM(Tabla3[[#This Row],[Suma de Monto penalización TR]:[Suma de CST_Malus]])</f>
        <v>0</v>
      </c>
    </row>
    <row r="44" spans="1:14" x14ac:dyDescent="0.25">
      <c r="A44" s="9" t="s">
        <v>5492</v>
      </c>
      <c r="B44" s="10">
        <v>0</v>
      </c>
      <c r="C44" s="10">
        <v>0</v>
      </c>
      <c r="D44" s="10">
        <v>0</v>
      </c>
      <c r="F44" t="s">
        <v>36</v>
      </c>
      <c r="G44" t="s">
        <v>7350</v>
      </c>
      <c r="H44" s="1">
        <v>-33.74583333333338</v>
      </c>
      <c r="I44" s="1">
        <v>0</v>
      </c>
      <c r="J44" s="1">
        <v>0</v>
      </c>
      <c r="K44" s="1">
        <f>+SUM(Tabla3[[#This Row],[Suma de Monto penalización TR]:[Suma de CST_Malus]])</f>
        <v>-33.74583333333338</v>
      </c>
    </row>
    <row r="45" spans="1:14" x14ac:dyDescent="0.25">
      <c r="A45" s="9" t="s">
        <v>1169</v>
      </c>
      <c r="B45" s="10">
        <v>-33.74583333333338</v>
      </c>
      <c r="C45" s="10">
        <v>0</v>
      </c>
      <c r="D45" s="10">
        <v>0</v>
      </c>
      <c r="F45" t="s">
        <v>36</v>
      </c>
      <c r="G45" t="s">
        <v>7344</v>
      </c>
      <c r="H45" s="1">
        <v>-4780.4900000000007</v>
      </c>
      <c r="I45" s="1">
        <v>0</v>
      </c>
      <c r="J45" s="1">
        <v>0</v>
      </c>
      <c r="K45" s="1">
        <f>+SUM(Tabla3[[#This Row],[Suma de Monto penalización TR]:[Suma de CST_Malus]])</f>
        <v>-4780.4900000000007</v>
      </c>
    </row>
    <row r="46" spans="1:14" x14ac:dyDescent="0.25">
      <c r="A46" s="9" t="s">
        <v>131</v>
      </c>
      <c r="B46" s="10">
        <v>-4780.4900000000007</v>
      </c>
      <c r="C46" s="10">
        <v>0</v>
      </c>
      <c r="D46" s="10">
        <v>0</v>
      </c>
      <c r="F46" t="s">
        <v>36</v>
      </c>
      <c r="G46" t="s">
        <v>7342</v>
      </c>
      <c r="H46" s="1">
        <v>0</v>
      </c>
      <c r="I46" s="1">
        <v>0</v>
      </c>
      <c r="J46" s="1">
        <v>0</v>
      </c>
      <c r="K46" s="1">
        <f>+SUM(Tabla3[[#This Row],[Suma de Monto penalización TR]:[Suma de CST_Malus]])</f>
        <v>0</v>
      </c>
    </row>
    <row r="47" spans="1:14" x14ac:dyDescent="0.25">
      <c r="A47" s="9" t="s">
        <v>505</v>
      </c>
      <c r="B47" s="10">
        <v>0</v>
      </c>
      <c r="C47" s="10">
        <v>0</v>
      </c>
      <c r="D47" s="10">
        <v>0</v>
      </c>
      <c r="F47" t="s">
        <v>36</v>
      </c>
      <c r="G47" t="s">
        <v>7348</v>
      </c>
      <c r="H47" s="1">
        <v>0</v>
      </c>
      <c r="I47" s="1">
        <v>0</v>
      </c>
      <c r="J47" s="1">
        <v>0</v>
      </c>
      <c r="K47" s="1">
        <f>+SUM(Tabla3[[#This Row],[Suma de Monto penalización TR]:[Suma de CST_Malus]])</f>
        <v>0</v>
      </c>
    </row>
    <row r="48" spans="1:14" x14ac:dyDescent="0.25">
      <c r="A48" s="9" t="s">
        <v>1436</v>
      </c>
      <c r="B48" s="10">
        <v>0</v>
      </c>
      <c r="C48" s="10">
        <v>0</v>
      </c>
      <c r="D48" s="10">
        <v>0</v>
      </c>
      <c r="F48" t="s">
        <v>36</v>
      </c>
      <c r="G48" t="s">
        <v>7355</v>
      </c>
      <c r="H48" s="1">
        <v>0</v>
      </c>
      <c r="I48" s="1">
        <v>0</v>
      </c>
      <c r="J48" s="1">
        <v>0</v>
      </c>
      <c r="K48" s="1">
        <f>+SUM(Tabla3[[#This Row],[Suma de Monto penalización TR]:[Suma de CST_Malus]])</f>
        <v>0</v>
      </c>
    </row>
    <row r="49" spans="1:11" x14ac:dyDescent="0.25">
      <c r="A49" s="9" t="s">
        <v>2634</v>
      </c>
      <c r="B49" s="10">
        <v>0</v>
      </c>
      <c r="C49" s="10">
        <v>0</v>
      </c>
      <c r="D49" s="10">
        <v>0</v>
      </c>
      <c r="F49" t="s">
        <v>36</v>
      </c>
      <c r="G49" t="s">
        <v>7349</v>
      </c>
      <c r="H49" s="1">
        <v>0</v>
      </c>
      <c r="I49" s="1">
        <v>0</v>
      </c>
      <c r="J49" s="1">
        <v>0</v>
      </c>
      <c r="K49" s="1">
        <f>+SUM(Tabla3[[#This Row],[Suma de Monto penalización TR]:[Suma de CST_Malus]])</f>
        <v>0</v>
      </c>
    </row>
    <row r="50" spans="1:11" x14ac:dyDescent="0.25">
      <c r="A50" s="9" t="s">
        <v>2845</v>
      </c>
      <c r="B50" s="10">
        <v>0</v>
      </c>
      <c r="C50" s="10">
        <v>0</v>
      </c>
      <c r="D50" s="10">
        <v>0</v>
      </c>
      <c r="F50" t="s">
        <v>36</v>
      </c>
      <c r="G50" t="s">
        <v>7346</v>
      </c>
      <c r="H50" s="1">
        <v>0</v>
      </c>
      <c r="I50" s="1">
        <v>0</v>
      </c>
      <c r="J50" s="1">
        <v>0</v>
      </c>
      <c r="K50" s="1">
        <f>+SUM(Tabla3[[#This Row],[Suma de Monto penalización TR]:[Suma de CST_Malus]])</f>
        <v>0</v>
      </c>
    </row>
    <row r="51" spans="1:11" x14ac:dyDescent="0.25">
      <c r="A51" s="9" t="s">
        <v>2195</v>
      </c>
      <c r="B51" s="10">
        <v>0</v>
      </c>
      <c r="C51" s="10">
        <v>0</v>
      </c>
      <c r="D51" s="10">
        <v>0</v>
      </c>
      <c r="F51" t="s">
        <v>36</v>
      </c>
      <c r="G51" t="s">
        <v>7348</v>
      </c>
      <c r="H51" s="1">
        <v>-450.15750000000003</v>
      </c>
      <c r="I51" s="1">
        <v>0</v>
      </c>
      <c r="J51" s="1">
        <v>0</v>
      </c>
      <c r="K51" s="1">
        <f>+SUM(Tabla3[[#This Row],[Suma de Monto penalización TR]:[Suma de CST_Malus]])</f>
        <v>-450.15750000000003</v>
      </c>
    </row>
    <row r="52" spans="1:11" x14ac:dyDescent="0.25">
      <c r="A52" s="9" t="s">
        <v>1868</v>
      </c>
      <c r="B52" s="10">
        <v>-450.15750000000003</v>
      </c>
      <c r="C52" s="10">
        <v>0</v>
      </c>
      <c r="D52" s="10">
        <v>0</v>
      </c>
      <c r="F52" t="s">
        <v>36</v>
      </c>
      <c r="G52" t="s">
        <v>7346</v>
      </c>
      <c r="H52" s="1">
        <v>0</v>
      </c>
      <c r="I52" s="1">
        <v>0</v>
      </c>
      <c r="J52" s="1">
        <v>0</v>
      </c>
      <c r="K52" s="1">
        <f>+SUM(Tabla3[[#This Row],[Suma de Monto penalización TR]:[Suma de CST_Malus]])</f>
        <v>0</v>
      </c>
    </row>
    <row r="53" spans="1:11" x14ac:dyDescent="0.25">
      <c r="A53" s="9" t="s">
        <v>2772</v>
      </c>
      <c r="B53" s="10">
        <v>0</v>
      </c>
      <c r="C53" s="10">
        <v>0</v>
      </c>
      <c r="D53" s="10">
        <v>0</v>
      </c>
      <c r="F53" t="s">
        <v>36</v>
      </c>
      <c r="G53" t="s">
        <v>7346</v>
      </c>
      <c r="H53" s="1">
        <v>0</v>
      </c>
      <c r="I53" s="1">
        <v>0</v>
      </c>
      <c r="J53" s="1">
        <v>0</v>
      </c>
      <c r="K53" s="1">
        <f>+SUM(Tabla3[[#This Row],[Suma de Monto penalización TR]:[Suma de CST_Malus]])</f>
        <v>0</v>
      </c>
    </row>
    <row r="54" spans="1:11" x14ac:dyDescent="0.25">
      <c r="A54" s="9" t="s">
        <v>304</v>
      </c>
      <c r="B54" s="10">
        <v>0</v>
      </c>
      <c r="C54" s="10">
        <v>0</v>
      </c>
      <c r="D54" s="10">
        <v>0</v>
      </c>
      <c r="F54" t="s">
        <v>36</v>
      </c>
      <c r="G54" t="s">
        <v>7345</v>
      </c>
      <c r="H54" s="1">
        <v>0</v>
      </c>
      <c r="I54" s="1">
        <v>0</v>
      </c>
      <c r="J54" s="1">
        <v>0</v>
      </c>
      <c r="K54" s="1">
        <f>+SUM(Tabla3[[#This Row],[Suma de Monto penalización TR]:[Suma de CST_Malus]])</f>
        <v>0</v>
      </c>
    </row>
    <row r="55" spans="1:11" x14ac:dyDescent="0.25">
      <c r="A55" s="9" t="s">
        <v>3612</v>
      </c>
      <c r="B55" s="10">
        <v>0</v>
      </c>
      <c r="C55" s="10">
        <v>0</v>
      </c>
      <c r="D55" s="10">
        <v>0</v>
      </c>
      <c r="F55" t="s">
        <v>36</v>
      </c>
      <c r="G55" t="s">
        <v>7344</v>
      </c>
      <c r="H55" s="1">
        <v>-3778.3281250000005</v>
      </c>
      <c r="I55" s="1">
        <v>0</v>
      </c>
      <c r="J55" s="1">
        <v>0</v>
      </c>
      <c r="K55" s="1">
        <f>+SUM(Tabla3[[#This Row],[Suma de Monto penalización TR]:[Suma de CST_Malus]])</f>
        <v>-3778.3281250000005</v>
      </c>
    </row>
    <row r="56" spans="1:11" x14ac:dyDescent="0.25">
      <c r="A56" s="9" t="s">
        <v>109</v>
      </c>
      <c r="B56" s="10">
        <v>-3778.3281250000005</v>
      </c>
      <c r="C56" s="10">
        <v>0</v>
      </c>
      <c r="D56" s="10">
        <v>0</v>
      </c>
      <c r="F56" t="s">
        <v>36</v>
      </c>
      <c r="G56" t="s">
        <v>7356</v>
      </c>
      <c r="H56" s="1">
        <v>-49.25555555555556</v>
      </c>
      <c r="I56" s="1">
        <v>0</v>
      </c>
      <c r="J56" s="1">
        <v>0</v>
      </c>
      <c r="K56" s="1">
        <f>+SUM(Tabla3[[#This Row],[Suma de Monto penalización TR]:[Suma de CST_Malus]])</f>
        <v>-49.25555555555556</v>
      </c>
    </row>
    <row r="57" spans="1:11" x14ac:dyDescent="0.25">
      <c r="A57" s="9" t="s">
        <v>3274</v>
      </c>
      <c r="B57" s="10">
        <v>-49.25555555555556</v>
      </c>
      <c r="C57" s="10">
        <v>0</v>
      </c>
      <c r="D57" s="10">
        <v>0</v>
      </c>
      <c r="F57" t="s">
        <v>36</v>
      </c>
      <c r="G57" t="s">
        <v>7349</v>
      </c>
      <c r="H57" s="1">
        <v>0</v>
      </c>
      <c r="I57" s="1">
        <v>0</v>
      </c>
      <c r="J57" s="1">
        <v>0</v>
      </c>
      <c r="K57" s="1">
        <f>+SUM(Tabla3[[#This Row],[Suma de Monto penalización TR]:[Suma de CST_Malus]])</f>
        <v>0</v>
      </c>
    </row>
    <row r="58" spans="1:11" x14ac:dyDescent="0.25">
      <c r="A58" s="9" t="s">
        <v>1421</v>
      </c>
      <c r="B58" s="10">
        <v>0</v>
      </c>
      <c r="C58" s="10">
        <v>0</v>
      </c>
      <c r="D58" s="10">
        <v>0</v>
      </c>
      <c r="F58" t="s">
        <v>36</v>
      </c>
      <c r="G58" t="s">
        <v>7357</v>
      </c>
      <c r="H58" s="1">
        <v>-65.065000000000026</v>
      </c>
      <c r="I58" s="1">
        <v>0</v>
      </c>
      <c r="J58" s="1">
        <v>0</v>
      </c>
      <c r="K58" s="1">
        <f>+SUM(Tabla3[[#This Row],[Suma de Monto penalización TR]:[Suma de CST_Malus]])</f>
        <v>-65.065000000000026</v>
      </c>
    </row>
    <row r="59" spans="1:11" x14ac:dyDescent="0.25">
      <c r="A59" s="9" t="s">
        <v>4155</v>
      </c>
      <c r="B59" s="10">
        <v>-65.065000000000026</v>
      </c>
      <c r="C59" s="10">
        <v>0</v>
      </c>
      <c r="D59" s="10">
        <v>0</v>
      </c>
      <c r="F59" t="s">
        <v>36</v>
      </c>
      <c r="G59" t="s">
        <v>7357</v>
      </c>
      <c r="H59" s="1">
        <v>0</v>
      </c>
      <c r="I59" s="1">
        <v>0</v>
      </c>
      <c r="J59" s="1">
        <v>0</v>
      </c>
      <c r="K59" s="1">
        <f>+SUM(Tabla3[[#This Row],[Suma de Monto penalización TR]:[Suma de CST_Malus]])</f>
        <v>0</v>
      </c>
    </row>
    <row r="60" spans="1:11" x14ac:dyDescent="0.25">
      <c r="A60" s="9" t="s">
        <v>576</v>
      </c>
      <c r="B60" s="10">
        <v>0</v>
      </c>
      <c r="C60" s="10">
        <v>0</v>
      </c>
      <c r="D60" s="10">
        <v>0</v>
      </c>
      <c r="F60" t="s">
        <v>36</v>
      </c>
      <c r="G60" t="s">
        <v>7348</v>
      </c>
      <c r="H60" s="1">
        <v>-1747.0131250000004</v>
      </c>
      <c r="I60" s="1">
        <v>0</v>
      </c>
      <c r="J60" s="1">
        <v>0</v>
      </c>
      <c r="K60" s="1">
        <f>+SUM(Tabla3[[#This Row],[Suma de Monto penalización TR]:[Suma de CST_Malus]])</f>
        <v>-1747.0131250000004</v>
      </c>
    </row>
    <row r="61" spans="1:11" x14ac:dyDescent="0.25">
      <c r="A61" s="9" t="s">
        <v>358</v>
      </c>
      <c r="B61" s="10">
        <v>-1747.0131250000004</v>
      </c>
      <c r="C61" s="10">
        <v>0</v>
      </c>
      <c r="D61" s="10">
        <v>0</v>
      </c>
      <c r="F61" t="s">
        <v>36</v>
      </c>
      <c r="G61" t="s">
        <v>7346</v>
      </c>
      <c r="H61" s="1">
        <v>0</v>
      </c>
      <c r="I61" s="1">
        <v>0</v>
      </c>
      <c r="J61" s="1">
        <v>0</v>
      </c>
      <c r="K61" s="1">
        <f>+SUM(Tabla3[[#This Row],[Suma de Monto penalización TR]:[Suma de CST_Malus]])</f>
        <v>0</v>
      </c>
    </row>
    <row r="62" spans="1:11" x14ac:dyDescent="0.25">
      <c r="A62" s="9" t="s">
        <v>951</v>
      </c>
      <c r="B62" s="10">
        <v>0</v>
      </c>
      <c r="C62" s="10">
        <v>0</v>
      </c>
      <c r="D62" s="10">
        <v>0</v>
      </c>
      <c r="F62" t="s">
        <v>36</v>
      </c>
      <c r="G62" t="s">
        <v>7342</v>
      </c>
      <c r="H62" s="1">
        <v>-350.9638888888889</v>
      </c>
      <c r="I62" s="1">
        <v>0</v>
      </c>
      <c r="J62" s="1">
        <v>0</v>
      </c>
      <c r="K62" s="1">
        <f>+SUM(Tabla3[[#This Row],[Suma de Monto penalización TR]:[Suma de CST_Malus]])</f>
        <v>-350.9638888888889</v>
      </c>
    </row>
    <row r="63" spans="1:11" x14ac:dyDescent="0.25">
      <c r="A63" s="9" t="s">
        <v>3007</v>
      </c>
      <c r="B63" s="10">
        <v>-350.9638888888889</v>
      </c>
      <c r="C63" s="10">
        <v>0</v>
      </c>
      <c r="D63" s="10">
        <v>0</v>
      </c>
      <c r="F63" t="s">
        <v>36</v>
      </c>
      <c r="G63" t="s">
        <v>7345</v>
      </c>
      <c r="H63" s="1">
        <v>-87.828125</v>
      </c>
      <c r="I63" s="1">
        <v>0</v>
      </c>
      <c r="J63" s="1">
        <v>0</v>
      </c>
      <c r="K63" s="1">
        <f>+SUM(Tabla3[[#This Row],[Suma de Monto penalización TR]:[Suma de CST_Malus]])</f>
        <v>-87.828125</v>
      </c>
    </row>
    <row r="64" spans="1:11" x14ac:dyDescent="0.25">
      <c r="A64" s="9" t="s">
        <v>1794</v>
      </c>
      <c r="B64" s="10">
        <v>-87.828125</v>
      </c>
      <c r="C64" s="10">
        <v>0</v>
      </c>
      <c r="D64" s="10">
        <v>0</v>
      </c>
      <c r="F64" t="s">
        <v>36</v>
      </c>
      <c r="G64" t="s">
        <v>7351</v>
      </c>
      <c r="H64" s="1">
        <v>-309.68437500000005</v>
      </c>
      <c r="I64" s="1">
        <v>0</v>
      </c>
      <c r="J64" s="1">
        <v>0</v>
      </c>
      <c r="K64" s="1">
        <f>+SUM(Tabla3[[#This Row],[Suma de Monto penalización TR]:[Suma de CST_Malus]])</f>
        <v>-309.68437500000005</v>
      </c>
    </row>
    <row r="65" spans="1:11" x14ac:dyDescent="0.25">
      <c r="A65" s="9" t="s">
        <v>1410</v>
      </c>
      <c r="B65" s="10">
        <v>-309.68437500000005</v>
      </c>
      <c r="C65" s="10">
        <v>0</v>
      </c>
      <c r="D65" s="10">
        <v>0</v>
      </c>
      <c r="F65" t="s">
        <v>36</v>
      </c>
      <c r="G65" t="s">
        <v>7343</v>
      </c>
      <c r="H65" s="1">
        <v>0</v>
      </c>
      <c r="I65" s="1">
        <v>0</v>
      </c>
      <c r="J65" s="1">
        <v>0</v>
      </c>
      <c r="K65" s="1">
        <f>+SUM(Tabla3[[#This Row],[Suma de Monto penalización TR]:[Suma de CST_Malus]])</f>
        <v>0</v>
      </c>
    </row>
    <row r="66" spans="1:11" x14ac:dyDescent="0.25">
      <c r="A66" s="9" t="s">
        <v>1213</v>
      </c>
      <c r="B66" s="10">
        <v>0</v>
      </c>
      <c r="C66" s="10">
        <v>0</v>
      </c>
      <c r="D66" s="10">
        <v>0</v>
      </c>
      <c r="F66" t="s">
        <v>36</v>
      </c>
      <c r="G66" t="s">
        <v>7349</v>
      </c>
      <c r="H66" s="1">
        <v>-86.395833333333357</v>
      </c>
      <c r="I66" s="1">
        <v>0</v>
      </c>
      <c r="J66" s="1">
        <v>0</v>
      </c>
      <c r="K66" s="1">
        <f>+SUM(Tabla3[[#This Row],[Suma de Monto penalización TR]:[Suma de CST_Malus]])</f>
        <v>-86.395833333333357</v>
      </c>
    </row>
    <row r="67" spans="1:11" x14ac:dyDescent="0.25">
      <c r="A67" s="9" t="s">
        <v>3631</v>
      </c>
      <c r="B67" s="10">
        <v>-86.395833333333357</v>
      </c>
      <c r="C67" s="10">
        <v>0</v>
      </c>
      <c r="D67" s="10">
        <v>0</v>
      </c>
      <c r="F67" t="s">
        <v>36</v>
      </c>
      <c r="G67" t="s">
        <v>7346</v>
      </c>
      <c r="H67" s="1">
        <v>-74.36</v>
      </c>
      <c r="I67" s="1">
        <v>0</v>
      </c>
      <c r="J67" s="1">
        <v>0</v>
      </c>
      <c r="K67" s="1">
        <f>+SUM(Tabla3[[#This Row],[Suma de Monto penalización TR]:[Suma de CST_Malus]])</f>
        <v>-74.36</v>
      </c>
    </row>
    <row r="68" spans="1:11" x14ac:dyDescent="0.25">
      <c r="A68" s="9" t="s">
        <v>81</v>
      </c>
      <c r="B68" s="10">
        <v>-74.36</v>
      </c>
      <c r="C68" s="10">
        <v>0</v>
      </c>
      <c r="D68" s="10">
        <v>0</v>
      </c>
      <c r="F68" t="s">
        <v>36</v>
      </c>
      <c r="G68" t="s">
        <v>7346</v>
      </c>
      <c r="H68" s="1">
        <v>-72.572500000000034</v>
      </c>
      <c r="I68" s="1">
        <v>0</v>
      </c>
      <c r="J68" s="1">
        <v>0</v>
      </c>
      <c r="K68" s="1">
        <f>+SUM(Tabla3[[#This Row],[Suma de Monto penalización TR]:[Suma de CST_Malus]])</f>
        <v>-72.572500000000034</v>
      </c>
    </row>
    <row r="69" spans="1:11" x14ac:dyDescent="0.25">
      <c r="A69" s="9" t="s">
        <v>654</v>
      </c>
      <c r="B69" s="10">
        <v>-72.572500000000034</v>
      </c>
      <c r="C69" s="10">
        <v>0</v>
      </c>
      <c r="D69" s="10">
        <v>0</v>
      </c>
      <c r="F69" t="s">
        <v>36</v>
      </c>
      <c r="G69" t="s">
        <v>7346</v>
      </c>
      <c r="H69" s="1">
        <v>0</v>
      </c>
      <c r="I69" s="1">
        <v>0</v>
      </c>
      <c r="J69" s="1">
        <v>0</v>
      </c>
      <c r="K69" s="1">
        <f>+SUM(Tabla3[[#This Row],[Suma de Monto penalización TR]:[Suma de CST_Malus]])</f>
        <v>0</v>
      </c>
    </row>
    <row r="70" spans="1:11" x14ac:dyDescent="0.25">
      <c r="A70" s="9" t="s">
        <v>1482</v>
      </c>
      <c r="B70" s="10">
        <v>0</v>
      </c>
      <c r="C70" s="10">
        <v>0</v>
      </c>
      <c r="D70" s="10">
        <v>0</v>
      </c>
      <c r="F70" t="s">
        <v>36</v>
      </c>
      <c r="G70" t="s">
        <v>7357</v>
      </c>
      <c r="H70" s="1">
        <v>-481.91</v>
      </c>
      <c r="I70" s="1">
        <v>-341.25</v>
      </c>
      <c r="J70" s="1">
        <v>0</v>
      </c>
      <c r="K70" s="1">
        <f>+SUM(Tabla3[[#This Row],[Suma de Monto penalización TR]:[Suma de CST_Malus]])</f>
        <v>-823.16000000000008</v>
      </c>
    </row>
    <row r="71" spans="1:11" x14ac:dyDescent="0.25">
      <c r="A71" s="9" t="s">
        <v>1761</v>
      </c>
      <c r="B71" s="10">
        <v>-481.91</v>
      </c>
      <c r="C71" s="10">
        <v>-341.25</v>
      </c>
      <c r="D71" s="10">
        <v>0</v>
      </c>
      <c r="F71" t="s">
        <v>36</v>
      </c>
      <c r="G71" t="s">
        <v>7345</v>
      </c>
      <c r="H71" s="1">
        <v>-59.396249999999945</v>
      </c>
      <c r="I71" s="1">
        <v>0</v>
      </c>
      <c r="J71" s="1">
        <v>0</v>
      </c>
      <c r="K71" s="1">
        <f>+SUM(Tabla3[[#This Row],[Suma de Monto penalización TR]:[Suma de CST_Malus]])</f>
        <v>-59.396249999999945</v>
      </c>
    </row>
    <row r="72" spans="1:11" x14ac:dyDescent="0.25">
      <c r="A72" s="9" t="s">
        <v>714</v>
      </c>
      <c r="B72" s="10">
        <v>-59.396249999999945</v>
      </c>
      <c r="C72" s="10">
        <v>0</v>
      </c>
      <c r="D72" s="10">
        <v>0</v>
      </c>
      <c r="F72" t="s">
        <v>36</v>
      </c>
      <c r="G72" t="s">
        <v>7347</v>
      </c>
      <c r="H72" s="1">
        <v>0</v>
      </c>
      <c r="I72" s="1">
        <v>0</v>
      </c>
      <c r="J72" s="1">
        <v>0</v>
      </c>
      <c r="K72" s="1">
        <f>+SUM(Tabla3[[#This Row],[Suma de Monto penalización TR]:[Suma de CST_Malus]])</f>
        <v>0</v>
      </c>
    </row>
    <row r="73" spans="1:11" x14ac:dyDescent="0.25">
      <c r="A73" s="9" t="s">
        <v>959</v>
      </c>
      <c r="B73" s="10">
        <v>0</v>
      </c>
      <c r="C73" s="10">
        <v>0</v>
      </c>
      <c r="D73" s="10">
        <v>0</v>
      </c>
      <c r="F73" t="s">
        <v>36</v>
      </c>
      <c r="G73" t="s">
        <v>7342</v>
      </c>
      <c r="H73" s="1">
        <v>-4064.0356250000004</v>
      </c>
      <c r="I73" s="1">
        <v>0</v>
      </c>
      <c r="J73" s="1">
        <v>0</v>
      </c>
      <c r="K73" s="1">
        <f>+SUM(Tabla3[[#This Row],[Suma de Monto penalización TR]:[Suma de CST_Malus]])</f>
        <v>-4064.0356250000004</v>
      </c>
    </row>
    <row r="74" spans="1:11" x14ac:dyDescent="0.25">
      <c r="A74" s="9" t="s">
        <v>222</v>
      </c>
      <c r="B74" s="10">
        <v>-4064.0356250000004</v>
      </c>
      <c r="C74" s="10">
        <v>0</v>
      </c>
      <c r="D74" s="10">
        <v>0</v>
      </c>
      <c r="F74" t="s">
        <v>36</v>
      </c>
      <c r="G74" t="s">
        <v>7357</v>
      </c>
      <c r="H74" s="1">
        <v>-1499.6231250000005</v>
      </c>
      <c r="I74" s="1">
        <v>0</v>
      </c>
      <c r="J74" s="1">
        <v>0</v>
      </c>
      <c r="K74" s="1">
        <f>+SUM(Tabla3[[#This Row],[Suma de Monto penalización TR]:[Suma de CST_Malus]])</f>
        <v>-1499.6231250000005</v>
      </c>
    </row>
    <row r="75" spans="1:11" x14ac:dyDescent="0.25">
      <c r="A75" s="9" t="s">
        <v>1198</v>
      </c>
      <c r="B75" s="10">
        <v>-1499.6231250000005</v>
      </c>
      <c r="C75" s="10">
        <v>0</v>
      </c>
      <c r="D75" s="10">
        <v>0</v>
      </c>
      <c r="F75" t="s">
        <v>36</v>
      </c>
      <c r="G75" t="s">
        <v>7346</v>
      </c>
      <c r="H75" s="1">
        <v>0</v>
      </c>
      <c r="I75" s="1">
        <v>0</v>
      </c>
      <c r="J75" s="1">
        <v>0</v>
      </c>
      <c r="K75" s="1">
        <f>+SUM(Tabla3[[#This Row],[Suma de Monto penalización TR]:[Suma de CST_Malus]])</f>
        <v>0</v>
      </c>
    </row>
    <row r="76" spans="1:11" x14ac:dyDescent="0.25">
      <c r="A76" s="9" t="s">
        <v>3747</v>
      </c>
      <c r="B76" s="10">
        <v>0</v>
      </c>
      <c r="C76" s="10">
        <v>0</v>
      </c>
      <c r="D76" s="10">
        <v>0</v>
      </c>
      <c r="F76" t="s">
        <v>36</v>
      </c>
      <c r="G76" t="s">
        <v>7346</v>
      </c>
      <c r="H76" s="1">
        <v>-61.228749999999984</v>
      </c>
      <c r="I76" s="1">
        <v>0</v>
      </c>
      <c r="J76" s="1">
        <v>0</v>
      </c>
      <c r="K76" s="1">
        <f>+SUM(Tabla3[[#This Row],[Suma de Monto penalización TR]:[Suma de CST_Malus]])</f>
        <v>-61.228749999999984</v>
      </c>
    </row>
    <row r="77" spans="1:11" x14ac:dyDescent="0.25">
      <c r="A77" s="9" t="s">
        <v>248</v>
      </c>
      <c r="B77" s="10">
        <v>-61.228749999999984</v>
      </c>
      <c r="C77" s="10">
        <v>0</v>
      </c>
      <c r="D77" s="10">
        <v>0</v>
      </c>
      <c r="F77" t="s">
        <v>36</v>
      </c>
      <c r="G77" t="s">
        <v>7343</v>
      </c>
      <c r="H77" s="1">
        <v>-3291.2425000000003</v>
      </c>
      <c r="I77" s="1">
        <v>0</v>
      </c>
      <c r="J77" s="1">
        <v>0</v>
      </c>
      <c r="K77" s="1">
        <f>+SUM(Tabla3[[#This Row],[Suma de Monto penalización TR]:[Suma de CST_Malus]])</f>
        <v>-3291.2425000000003</v>
      </c>
    </row>
    <row r="78" spans="1:11" x14ac:dyDescent="0.25">
      <c r="A78" s="9" t="s">
        <v>387</v>
      </c>
      <c r="B78" s="10">
        <v>-3291.2425000000003</v>
      </c>
      <c r="C78" s="10">
        <v>0</v>
      </c>
      <c r="D78" s="10">
        <v>0</v>
      </c>
      <c r="F78" t="s">
        <v>36</v>
      </c>
      <c r="G78" t="s">
        <v>7347</v>
      </c>
      <c r="H78" s="1">
        <v>-204.75000000000003</v>
      </c>
      <c r="I78" s="1">
        <v>0</v>
      </c>
      <c r="J78" s="1">
        <v>0</v>
      </c>
      <c r="K78" s="1">
        <f>+SUM(Tabla3[[#This Row],[Suma de Monto penalización TR]:[Suma de CST_Malus]])</f>
        <v>-204.75000000000003</v>
      </c>
    </row>
    <row r="79" spans="1:11" x14ac:dyDescent="0.25">
      <c r="A79" s="9" t="s">
        <v>2687</v>
      </c>
      <c r="B79" s="10">
        <v>-204.75000000000003</v>
      </c>
      <c r="C79" s="10">
        <v>0</v>
      </c>
      <c r="D79" s="10">
        <v>0</v>
      </c>
      <c r="F79" t="s">
        <v>36</v>
      </c>
      <c r="G79" t="s">
        <v>7352</v>
      </c>
      <c r="H79" s="1">
        <v>-586.17812500000014</v>
      </c>
      <c r="I79" s="1">
        <v>0</v>
      </c>
      <c r="J79" s="1">
        <v>0</v>
      </c>
      <c r="K79" s="1">
        <f>+SUM(Tabla3[[#This Row],[Suma de Monto penalización TR]:[Suma de CST_Malus]])</f>
        <v>-586.17812500000014</v>
      </c>
    </row>
    <row r="80" spans="1:11" x14ac:dyDescent="0.25">
      <c r="A80" s="9" t="s">
        <v>215</v>
      </c>
      <c r="B80" s="10">
        <v>-586.17812500000014</v>
      </c>
      <c r="C80" s="10">
        <v>0</v>
      </c>
      <c r="D80" s="10">
        <v>0</v>
      </c>
      <c r="F80" t="s">
        <v>36</v>
      </c>
      <c r="G80" t="s">
        <v>7343</v>
      </c>
      <c r="H80" s="1">
        <v>-192.424375</v>
      </c>
      <c r="I80" s="1">
        <v>0</v>
      </c>
      <c r="J80" s="1">
        <v>0</v>
      </c>
      <c r="K80" s="1">
        <f>+SUM(Tabla3[[#This Row],[Suma de Monto penalización TR]:[Suma de CST_Malus]])</f>
        <v>-192.424375</v>
      </c>
    </row>
    <row r="81" spans="1:11" x14ac:dyDescent="0.25">
      <c r="A81" s="9" t="s">
        <v>411</v>
      </c>
      <c r="B81" s="10">
        <v>-192.424375</v>
      </c>
      <c r="C81" s="10">
        <v>0</v>
      </c>
      <c r="D81" s="10">
        <v>0</v>
      </c>
      <c r="F81" t="s">
        <v>36</v>
      </c>
      <c r="G81" t="s">
        <v>7348</v>
      </c>
      <c r="H81" s="1">
        <v>-700.44</v>
      </c>
      <c r="I81" s="1">
        <v>0</v>
      </c>
      <c r="J81" s="1">
        <v>0</v>
      </c>
      <c r="K81" s="1">
        <f>+SUM(Tabla3[[#This Row],[Suma de Monto penalización TR]:[Suma de CST_Malus]])</f>
        <v>-700.44</v>
      </c>
    </row>
    <row r="82" spans="1:11" x14ac:dyDescent="0.25">
      <c r="A82" s="9" t="s">
        <v>2478</v>
      </c>
      <c r="B82" s="10">
        <v>-700.44</v>
      </c>
      <c r="C82" s="10">
        <v>0</v>
      </c>
      <c r="D82" s="10">
        <v>0</v>
      </c>
      <c r="F82" t="s">
        <v>36</v>
      </c>
      <c r="G82" t="s">
        <v>7347</v>
      </c>
      <c r="H82" s="1">
        <v>-106.17750000000002</v>
      </c>
      <c r="I82" s="1">
        <v>0</v>
      </c>
      <c r="J82" s="1">
        <v>0</v>
      </c>
      <c r="K82" s="1">
        <f>+SUM(Tabla3[[#This Row],[Suma de Monto penalización TR]:[Suma de CST_Malus]])</f>
        <v>-106.17750000000002</v>
      </c>
    </row>
    <row r="83" spans="1:11" x14ac:dyDescent="0.25">
      <c r="A83" s="9" t="s">
        <v>1642</v>
      </c>
      <c r="B83" s="10">
        <v>-106.17750000000002</v>
      </c>
      <c r="C83" s="10">
        <v>0</v>
      </c>
      <c r="D83" s="10">
        <v>0</v>
      </c>
      <c r="F83" t="s">
        <v>36</v>
      </c>
      <c r="G83" t="s">
        <v>7352</v>
      </c>
      <c r="H83" s="1">
        <v>-149.43499999999997</v>
      </c>
      <c r="I83" s="1">
        <v>0</v>
      </c>
      <c r="J83" s="1">
        <v>0</v>
      </c>
      <c r="K83" s="1">
        <f>+SUM(Tabla3[[#This Row],[Suma de Monto penalización TR]:[Suma de CST_Malus]])</f>
        <v>-149.43499999999997</v>
      </c>
    </row>
    <row r="84" spans="1:11" x14ac:dyDescent="0.25">
      <c r="A84" s="9" t="s">
        <v>1298</v>
      </c>
      <c r="B84" s="10">
        <v>-149.43499999999997</v>
      </c>
      <c r="C84" s="10">
        <v>0</v>
      </c>
      <c r="D84" s="10">
        <v>0</v>
      </c>
      <c r="F84" t="s">
        <v>36</v>
      </c>
      <c r="G84" t="s">
        <v>7358</v>
      </c>
      <c r="H84" s="1">
        <v>-5149.828125</v>
      </c>
      <c r="I84" s="1">
        <v>0</v>
      </c>
      <c r="J84" s="1">
        <v>0</v>
      </c>
      <c r="K84" s="1">
        <f>+SUM(Tabla3[[#This Row],[Suma de Monto penalización TR]:[Suma de CST_Malus]])</f>
        <v>-5149.828125</v>
      </c>
    </row>
    <row r="85" spans="1:11" x14ac:dyDescent="0.25">
      <c r="A85" s="9" t="s">
        <v>256</v>
      </c>
      <c r="B85" s="10">
        <v>-5149.828125</v>
      </c>
      <c r="C85" s="10">
        <v>0</v>
      </c>
      <c r="D85" s="10">
        <v>0</v>
      </c>
      <c r="F85" t="s">
        <v>36</v>
      </c>
      <c r="G85" t="s">
        <v>7346</v>
      </c>
      <c r="H85" s="1">
        <v>0</v>
      </c>
      <c r="I85" s="1">
        <v>0</v>
      </c>
      <c r="J85" s="1">
        <v>0</v>
      </c>
      <c r="K85" s="1">
        <f>+SUM(Tabla3[[#This Row],[Suma de Monto penalización TR]:[Suma de CST_Malus]])</f>
        <v>0</v>
      </c>
    </row>
    <row r="86" spans="1:11" x14ac:dyDescent="0.25">
      <c r="A86" s="9" t="s">
        <v>2091</v>
      </c>
      <c r="B86" s="10">
        <v>0</v>
      </c>
      <c r="C86" s="10">
        <v>0</v>
      </c>
      <c r="D86" s="10">
        <v>0</v>
      </c>
      <c r="F86" t="s">
        <v>36</v>
      </c>
      <c r="G86" t="s">
        <v>7348</v>
      </c>
      <c r="H86" s="1">
        <v>0</v>
      </c>
      <c r="I86" s="1">
        <v>0</v>
      </c>
      <c r="J86" s="1">
        <v>0</v>
      </c>
      <c r="K86" s="1">
        <f>+SUM(Tabla3[[#This Row],[Suma de Monto penalización TR]:[Suma de CST_Malus]])</f>
        <v>0</v>
      </c>
    </row>
    <row r="87" spans="1:11" x14ac:dyDescent="0.25">
      <c r="A87" s="9" t="s">
        <v>1359</v>
      </c>
      <c r="B87" s="10">
        <v>0</v>
      </c>
      <c r="C87" s="10">
        <v>0</v>
      </c>
      <c r="D87" s="10">
        <v>0</v>
      </c>
      <c r="F87" t="s">
        <v>36</v>
      </c>
      <c r="G87" t="s">
        <v>7342</v>
      </c>
      <c r="H87" s="1">
        <v>-280.86500000000001</v>
      </c>
      <c r="I87" s="1">
        <v>0</v>
      </c>
      <c r="J87" s="1">
        <v>0</v>
      </c>
      <c r="K87" s="1">
        <f>+SUM(Tabla3[[#This Row],[Suma de Monto penalización TR]:[Suma de CST_Malus]])</f>
        <v>-280.86500000000001</v>
      </c>
    </row>
    <row r="88" spans="1:11" x14ac:dyDescent="0.25">
      <c r="A88" s="9" t="s">
        <v>540</v>
      </c>
      <c r="B88" s="10">
        <v>-280.86500000000001</v>
      </c>
      <c r="C88" s="10">
        <v>0</v>
      </c>
      <c r="D88" s="10">
        <v>0</v>
      </c>
      <c r="F88" t="s">
        <v>36</v>
      </c>
      <c r="G88" t="s">
        <v>7342</v>
      </c>
      <c r="H88" s="1">
        <v>-340.25062500000001</v>
      </c>
      <c r="I88" s="1">
        <v>0</v>
      </c>
      <c r="J88" s="1">
        <v>0</v>
      </c>
      <c r="K88" s="1">
        <f>+SUM(Tabla3[[#This Row],[Suma de Monto penalización TR]:[Suma de CST_Malus]])</f>
        <v>-340.25062500000001</v>
      </c>
    </row>
    <row r="89" spans="1:11" x14ac:dyDescent="0.25">
      <c r="A89" s="9" t="s">
        <v>61</v>
      </c>
      <c r="B89" s="10">
        <v>-340.25062500000001</v>
      </c>
      <c r="C89" s="10">
        <v>0</v>
      </c>
      <c r="D89" s="10">
        <v>0</v>
      </c>
      <c r="F89" t="s">
        <v>36</v>
      </c>
      <c r="G89" t="s">
        <v>7342</v>
      </c>
      <c r="H89" s="1">
        <v>-240.53791666666666</v>
      </c>
      <c r="I89" s="1">
        <v>0</v>
      </c>
      <c r="J89" s="1">
        <v>0</v>
      </c>
      <c r="K89" s="1">
        <f>+SUM(Tabla3[[#This Row],[Suma de Monto penalización TR]:[Suma de CST_Malus]])</f>
        <v>-240.53791666666666</v>
      </c>
    </row>
    <row r="90" spans="1:11" x14ac:dyDescent="0.25">
      <c r="A90" s="9" t="s">
        <v>698</v>
      </c>
      <c r="B90" s="10">
        <v>-240.53791666666666</v>
      </c>
      <c r="C90" s="10">
        <v>0</v>
      </c>
      <c r="D90" s="10">
        <v>0</v>
      </c>
      <c r="F90" t="s">
        <v>36</v>
      </c>
      <c r="G90" t="s">
        <v>7358</v>
      </c>
      <c r="H90" s="1">
        <v>0</v>
      </c>
      <c r="I90" s="1">
        <v>0</v>
      </c>
      <c r="J90" s="1">
        <v>0</v>
      </c>
      <c r="K90" s="1">
        <f>+SUM(Tabla3[[#This Row],[Suma de Monto penalización TR]:[Suma de CST_Malus]])</f>
        <v>0</v>
      </c>
    </row>
    <row r="91" spans="1:11" x14ac:dyDescent="0.25">
      <c r="A91" s="9" t="s">
        <v>3774</v>
      </c>
      <c r="B91" s="10">
        <v>0</v>
      </c>
      <c r="C91" s="10">
        <v>0</v>
      </c>
      <c r="D91" s="10">
        <v>0</v>
      </c>
      <c r="F91" t="s">
        <v>36</v>
      </c>
      <c r="G91" t="s">
        <v>7343</v>
      </c>
      <c r="H91" s="1">
        <v>-353.92500000000001</v>
      </c>
      <c r="I91" s="1">
        <v>0</v>
      </c>
      <c r="J91" s="1">
        <v>0</v>
      </c>
      <c r="K91" s="1">
        <f>+SUM(Tabla3[[#This Row],[Suma de Monto penalización TR]:[Suma de CST_Malus]])</f>
        <v>-353.92500000000001</v>
      </c>
    </row>
    <row r="92" spans="1:11" x14ac:dyDescent="0.25">
      <c r="A92" s="9" t="s">
        <v>1778</v>
      </c>
      <c r="B92" s="10">
        <v>-353.92500000000001</v>
      </c>
      <c r="C92" s="10">
        <v>0</v>
      </c>
      <c r="D92" s="10">
        <v>0</v>
      </c>
      <c r="F92" t="s">
        <v>36</v>
      </c>
      <c r="G92" t="s">
        <v>7346</v>
      </c>
      <c r="H92" s="1">
        <v>-51.417500000000011</v>
      </c>
      <c r="I92" s="1">
        <v>0</v>
      </c>
      <c r="J92" s="1">
        <v>0</v>
      </c>
      <c r="K92" s="1">
        <f>+SUM(Tabla3[[#This Row],[Suma de Monto penalización TR]:[Suma de CST_Malus]])</f>
        <v>-51.417500000000011</v>
      </c>
    </row>
    <row r="93" spans="1:11" x14ac:dyDescent="0.25">
      <c r="A93" s="9" t="s">
        <v>3808</v>
      </c>
      <c r="B93" s="10">
        <v>-51.417500000000011</v>
      </c>
      <c r="C93" s="10">
        <v>0</v>
      </c>
      <c r="D93" s="10">
        <v>0</v>
      </c>
      <c r="F93" t="s">
        <v>36</v>
      </c>
      <c r="G93" t="s">
        <v>7346</v>
      </c>
      <c r="H93" s="1">
        <v>-210.25499999999997</v>
      </c>
      <c r="I93" s="1">
        <v>-280.75</v>
      </c>
      <c r="J93" s="1">
        <v>0</v>
      </c>
      <c r="K93" s="1">
        <f>+SUM(Tabla3[[#This Row],[Suma de Monto penalización TR]:[Suma de CST_Malus]])</f>
        <v>-491.005</v>
      </c>
    </row>
    <row r="94" spans="1:11" x14ac:dyDescent="0.25">
      <c r="A94" s="9" t="s">
        <v>2512</v>
      </c>
      <c r="B94" s="10">
        <v>-210.25499999999997</v>
      </c>
      <c r="C94" s="10">
        <v>-280.75</v>
      </c>
      <c r="D94" s="10">
        <v>0</v>
      </c>
      <c r="F94" t="s">
        <v>36</v>
      </c>
      <c r="G94" t="s">
        <v>7344</v>
      </c>
      <c r="H94" s="1">
        <v>-1818.7975000000006</v>
      </c>
      <c r="I94" s="1">
        <v>0</v>
      </c>
      <c r="J94" s="1">
        <v>0</v>
      </c>
      <c r="K94" s="1">
        <f>+SUM(Tabla3[[#This Row],[Suma de Monto penalización TR]:[Suma de CST_Malus]])</f>
        <v>-1818.7975000000006</v>
      </c>
    </row>
    <row r="95" spans="1:11" x14ac:dyDescent="0.25">
      <c r="A95" s="9" t="s">
        <v>794</v>
      </c>
      <c r="B95" s="10">
        <v>-1818.7975000000006</v>
      </c>
      <c r="C95" s="10">
        <v>0</v>
      </c>
      <c r="D95" s="10">
        <v>0</v>
      </c>
      <c r="F95" t="s">
        <v>36</v>
      </c>
      <c r="G95" t="s">
        <v>7346</v>
      </c>
      <c r="H95" s="1">
        <v>-70.46250000000002</v>
      </c>
      <c r="I95" s="1">
        <v>0</v>
      </c>
      <c r="J95" s="1">
        <v>0</v>
      </c>
      <c r="K95" s="1">
        <f>+SUM(Tabla3[[#This Row],[Suma de Monto penalización TR]:[Suma de CST_Malus]])</f>
        <v>-70.46250000000002</v>
      </c>
    </row>
    <row r="96" spans="1:11" x14ac:dyDescent="0.25">
      <c r="A96" s="9" t="s">
        <v>273</v>
      </c>
      <c r="B96" s="10">
        <v>-70.46250000000002</v>
      </c>
      <c r="C96" s="10">
        <v>0</v>
      </c>
      <c r="D96" s="10">
        <v>0</v>
      </c>
      <c r="F96" t="s">
        <v>36</v>
      </c>
      <c r="G96" t="s">
        <v>7345</v>
      </c>
      <c r="H96" s="1">
        <v>0</v>
      </c>
      <c r="I96" s="1">
        <v>-200.75</v>
      </c>
      <c r="J96" s="1">
        <v>0</v>
      </c>
      <c r="K96" s="1">
        <f>+SUM(Tabla3[[#This Row],[Suma de Monto penalización TR]:[Suma de CST_Malus]])</f>
        <v>-200.75</v>
      </c>
    </row>
    <row r="97" spans="1:11" x14ac:dyDescent="0.25">
      <c r="A97" s="9" t="s">
        <v>1155</v>
      </c>
      <c r="B97" s="10">
        <v>0</v>
      </c>
      <c r="C97" s="10">
        <v>-200.75</v>
      </c>
      <c r="D97" s="10">
        <v>0</v>
      </c>
      <c r="F97" t="s">
        <v>36</v>
      </c>
      <c r="G97" t="s">
        <v>7344</v>
      </c>
      <c r="H97" s="1">
        <v>-131.56000000000003</v>
      </c>
      <c r="I97" s="1">
        <v>0</v>
      </c>
      <c r="J97" s="1">
        <v>0</v>
      </c>
      <c r="K97" s="1">
        <f>+SUM(Tabla3[[#This Row],[Suma de Monto penalización TR]:[Suma de CST_Malus]])</f>
        <v>-131.56000000000003</v>
      </c>
    </row>
    <row r="98" spans="1:11" x14ac:dyDescent="0.25">
      <c r="A98" s="9" t="s">
        <v>2449</v>
      </c>
      <c r="B98" s="10">
        <v>-131.56000000000003</v>
      </c>
      <c r="C98" s="10">
        <v>0</v>
      </c>
      <c r="D98" s="10">
        <v>0</v>
      </c>
      <c r="F98" t="s">
        <v>36</v>
      </c>
      <c r="G98" t="s">
        <v>7346</v>
      </c>
      <c r="H98" s="1">
        <v>0</v>
      </c>
      <c r="I98" s="1">
        <v>0</v>
      </c>
      <c r="J98" s="1">
        <v>0</v>
      </c>
      <c r="K98" s="1">
        <f>+SUM(Tabla3[[#This Row],[Suma de Monto penalización TR]:[Suma de CST_Malus]])</f>
        <v>0</v>
      </c>
    </row>
    <row r="99" spans="1:11" x14ac:dyDescent="0.25">
      <c r="A99" s="9" t="s">
        <v>1238</v>
      </c>
      <c r="B99" s="10">
        <v>0</v>
      </c>
      <c r="C99" s="10">
        <v>0</v>
      </c>
      <c r="D99" s="10">
        <v>0</v>
      </c>
      <c r="F99" t="s">
        <v>36</v>
      </c>
      <c r="G99" t="s">
        <v>7346</v>
      </c>
      <c r="H99" s="1">
        <v>0</v>
      </c>
      <c r="I99" s="1">
        <v>0</v>
      </c>
      <c r="J99" s="1">
        <v>0</v>
      </c>
      <c r="K99" s="1">
        <f>+SUM(Tabla3[[#This Row],[Suma de Monto penalización TR]:[Suma de CST_Malus]])</f>
        <v>0</v>
      </c>
    </row>
    <row r="100" spans="1:11" x14ac:dyDescent="0.25">
      <c r="A100" s="9" t="s">
        <v>1615</v>
      </c>
      <c r="B100" s="10">
        <v>0</v>
      </c>
      <c r="C100" s="10">
        <v>0</v>
      </c>
      <c r="D100" s="10">
        <v>0</v>
      </c>
      <c r="F100" t="s">
        <v>36</v>
      </c>
      <c r="G100" t="s">
        <v>7346</v>
      </c>
      <c r="H100" s="1">
        <v>-2.860000000000003</v>
      </c>
      <c r="I100" s="1">
        <v>0</v>
      </c>
      <c r="J100" s="1">
        <v>0</v>
      </c>
      <c r="K100" s="1">
        <f>+SUM(Tabla3[[#This Row],[Suma de Monto penalización TR]:[Suma de CST_Malus]])</f>
        <v>-2.860000000000003</v>
      </c>
    </row>
    <row r="101" spans="1:11" x14ac:dyDescent="0.25">
      <c r="A101" s="9" t="s">
        <v>743</v>
      </c>
      <c r="B101" s="10">
        <v>-2.860000000000003</v>
      </c>
      <c r="C101" s="10">
        <v>0</v>
      </c>
      <c r="D101" s="10">
        <v>0</v>
      </c>
      <c r="F101" t="s">
        <v>36</v>
      </c>
      <c r="G101" t="s">
        <v>7346</v>
      </c>
      <c r="H101" s="1">
        <v>-176.96250000000001</v>
      </c>
      <c r="I101" s="1">
        <v>0</v>
      </c>
      <c r="J101" s="1">
        <v>0</v>
      </c>
      <c r="K101" s="1">
        <f>+SUM(Tabla3[[#This Row],[Suma de Monto penalización TR]:[Suma de CST_Malus]])</f>
        <v>-176.96250000000001</v>
      </c>
    </row>
    <row r="102" spans="1:11" x14ac:dyDescent="0.25">
      <c r="A102" s="9" t="s">
        <v>530</v>
      </c>
      <c r="B102" s="10">
        <v>-176.96250000000001</v>
      </c>
      <c r="C102" s="10">
        <v>0</v>
      </c>
      <c r="D102" s="10">
        <v>0</v>
      </c>
      <c r="F102" t="s">
        <v>36</v>
      </c>
      <c r="G102" t="s">
        <v>7347</v>
      </c>
      <c r="H102" s="1">
        <v>0</v>
      </c>
      <c r="I102" s="1">
        <v>0</v>
      </c>
      <c r="J102" s="1">
        <v>0</v>
      </c>
      <c r="K102" s="1">
        <f>+SUM(Tabla3[[#This Row],[Suma de Monto penalización TR]:[Suma de CST_Malus]])</f>
        <v>0</v>
      </c>
    </row>
    <row r="103" spans="1:11" x14ac:dyDescent="0.25">
      <c r="A103" s="9" t="s">
        <v>206</v>
      </c>
      <c r="B103" s="10">
        <v>0</v>
      </c>
      <c r="C103" s="10">
        <v>0</v>
      </c>
      <c r="D103" s="10">
        <v>0</v>
      </c>
      <c r="F103" t="s">
        <v>36</v>
      </c>
      <c r="G103" t="s">
        <v>7357</v>
      </c>
      <c r="H103" s="1">
        <v>-417.68999999999994</v>
      </c>
      <c r="I103" s="1">
        <v>0</v>
      </c>
      <c r="J103" s="1">
        <v>0</v>
      </c>
      <c r="K103" s="1">
        <f>+SUM(Tabla3[[#This Row],[Suma de Monto penalización TR]:[Suma de CST_Malus]])</f>
        <v>-417.68999999999994</v>
      </c>
    </row>
    <row r="104" spans="1:11" x14ac:dyDescent="0.25">
      <c r="A104" s="9" t="s">
        <v>4324</v>
      </c>
      <c r="B104" s="10">
        <v>-417.68999999999994</v>
      </c>
      <c r="C104" s="10">
        <v>0</v>
      </c>
      <c r="D104" s="10">
        <v>0</v>
      </c>
      <c r="F104" t="s">
        <v>36</v>
      </c>
      <c r="G104" t="s">
        <v>7351</v>
      </c>
      <c r="H104" s="1">
        <v>0</v>
      </c>
      <c r="I104" s="1">
        <v>0</v>
      </c>
      <c r="J104" s="1">
        <v>0</v>
      </c>
      <c r="K104" s="1">
        <f>+SUM(Tabla3[[#This Row],[Suma de Monto penalización TR]:[Suma de CST_Malus]])</f>
        <v>0</v>
      </c>
    </row>
    <row r="105" spans="1:11" x14ac:dyDescent="0.25">
      <c r="A105" s="9" t="s">
        <v>1850</v>
      </c>
      <c r="B105" s="10">
        <v>0</v>
      </c>
      <c r="C105" s="10">
        <v>0</v>
      </c>
      <c r="D105" s="10">
        <v>0</v>
      </c>
      <c r="F105" t="s">
        <v>36</v>
      </c>
      <c r="G105" t="s">
        <v>7359</v>
      </c>
      <c r="H105" s="1">
        <v>0</v>
      </c>
      <c r="I105" s="1">
        <v>0</v>
      </c>
      <c r="J105" s="1">
        <v>0</v>
      </c>
      <c r="K105" s="1">
        <f>+SUM(Tabla3[[#This Row],[Suma de Monto penalización TR]:[Suma de CST_Malus]])</f>
        <v>0</v>
      </c>
    </row>
    <row r="106" spans="1:11" x14ac:dyDescent="0.25">
      <c r="A106" s="9" t="s">
        <v>3739</v>
      </c>
      <c r="B106" s="10">
        <v>0</v>
      </c>
      <c r="C106" s="10">
        <v>0</v>
      </c>
      <c r="D106" s="10">
        <v>0</v>
      </c>
      <c r="F106" t="s">
        <v>36</v>
      </c>
      <c r="G106" t="s">
        <v>7357</v>
      </c>
      <c r="H106" s="1">
        <v>-1734.1025000000002</v>
      </c>
      <c r="I106" s="1">
        <v>0</v>
      </c>
      <c r="J106" s="1">
        <v>0</v>
      </c>
      <c r="K106" s="1">
        <f>+SUM(Tabla3[[#This Row],[Suma de Monto penalización TR]:[Suma de CST_Malus]])</f>
        <v>-1734.1025000000002</v>
      </c>
    </row>
    <row r="107" spans="1:11" x14ac:dyDescent="0.25">
      <c r="A107" s="9" t="s">
        <v>4056</v>
      </c>
      <c r="B107" s="10">
        <v>-1734.1025000000002</v>
      </c>
      <c r="C107" s="10">
        <v>0</v>
      </c>
      <c r="D107" s="10">
        <v>0</v>
      </c>
      <c r="F107" t="s">
        <v>36</v>
      </c>
      <c r="G107" t="s">
        <v>7357</v>
      </c>
      <c r="H107" s="1">
        <v>-180.10416666666663</v>
      </c>
      <c r="I107" s="1">
        <v>0</v>
      </c>
      <c r="J107" s="1">
        <v>0</v>
      </c>
      <c r="K107" s="1">
        <f>+SUM(Tabla3[[#This Row],[Suma de Monto penalización TR]:[Suma de CST_Malus]])</f>
        <v>-180.10416666666663</v>
      </c>
    </row>
    <row r="108" spans="1:11" x14ac:dyDescent="0.25">
      <c r="A108" s="9" t="s">
        <v>4211</v>
      </c>
      <c r="B108" s="10">
        <v>-180.10416666666663</v>
      </c>
      <c r="C108" s="10">
        <v>0</v>
      </c>
      <c r="D108" s="10">
        <v>0</v>
      </c>
      <c r="F108" t="s">
        <v>36</v>
      </c>
      <c r="G108" t="s">
        <v>7344</v>
      </c>
      <c r="H108" s="1">
        <v>-3731.0325000000003</v>
      </c>
      <c r="I108" s="1">
        <v>0</v>
      </c>
      <c r="J108" s="1">
        <v>0</v>
      </c>
      <c r="K108" s="1">
        <f>+SUM(Tabla3[[#This Row],[Suma de Monto penalización TR]:[Suma de CST_Malus]])</f>
        <v>-3731.0325000000003</v>
      </c>
    </row>
    <row r="109" spans="1:11" x14ac:dyDescent="0.25">
      <c r="A109" s="9" t="s">
        <v>46</v>
      </c>
      <c r="B109" s="10">
        <v>-3731.0325000000003</v>
      </c>
      <c r="C109" s="10">
        <v>0</v>
      </c>
      <c r="D109" s="10">
        <v>0</v>
      </c>
      <c r="F109" t="s">
        <v>4444</v>
      </c>
      <c r="G109" t="s">
        <v>7343</v>
      </c>
      <c r="H109" s="1">
        <v>0</v>
      </c>
      <c r="I109" s="1">
        <v>0</v>
      </c>
      <c r="J109" s="1">
        <v>0</v>
      </c>
      <c r="K109" s="1">
        <f>+SUM(Tabla3[[#This Row],[Suma de Monto penalización TR]:[Suma de CST_Malus]])</f>
        <v>0</v>
      </c>
    </row>
    <row r="110" spans="1:11" x14ac:dyDescent="0.25">
      <c r="A110" s="5" t="s">
        <v>4444</v>
      </c>
      <c r="B110" s="10">
        <v>-18762.259013888895</v>
      </c>
      <c r="C110" s="10">
        <v>-1040</v>
      </c>
      <c r="D110" s="10">
        <v>0</v>
      </c>
      <c r="F110" t="s">
        <v>4444</v>
      </c>
      <c r="G110" t="s">
        <v>7342</v>
      </c>
      <c r="H110" s="1">
        <v>-1365</v>
      </c>
      <c r="I110" s="1">
        <v>-341.25</v>
      </c>
      <c r="J110" s="1">
        <v>0</v>
      </c>
      <c r="K110" s="1">
        <f>+SUM(Tabla3[[#This Row],[Suma de Monto penalización TR]:[Suma de CST_Malus]])</f>
        <v>-1706.25</v>
      </c>
    </row>
    <row r="111" spans="1:11" x14ac:dyDescent="0.25">
      <c r="A111" s="9" t="s">
        <v>1392</v>
      </c>
      <c r="B111" s="10">
        <v>0</v>
      </c>
      <c r="C111" s="10">
        <v>0</v>
      </c>
      <c r="D111" s="10">
        <v>0</v>
      </c>
      <c r="F111" t="s">
        <v>4444</v>
      </c>
      <c r="G111" t="s">
        <v>7346</v>
      </c>
      <c r="H111" s="1">
        <v>0</v>
      </c>
      <c r="I111" s="1">
        <v>0</v>
      </c>
      <c r="J111" s="1">
        <v>0</v>
      </c>
      <c r="K111" s="1">
        <f>+SUM(Tabla3[[#This Row],[Suma de Monto penalización TR]:[Suma de CST_Malus]])</f>
        <v>0</v>
      </c>
    </row>
    <row r="112" spans="1:11" x14ac:dyDescent="0.25">
      <c r="A112" s="9" t="s">
        <v>545</v>
      </c>
      <c r="B112" s="10">
        <v>-1365</v>
      </c>
      <c r="C112" s="10">
        <v>-341.25</v>
      </c>
      <c r="D112" s="10">
        <v>0</v>
      </c>
      <c r="F112" t="s">
        <v>4444</v>
      </c>
      <c r="G112" t="s">
        <v>7345</v>
      </c>
      <c r="H112" s="1">
        <v>-3.4125000000000032</v>
      </c>
      <c r="I112" s="1">
        <v>0</v>
      </c>
      <c r="J112" s="1">
        <v>0</v>
      </c>
      <c r="K112" s="1">
        <f>+SUM(Tabla3[[#This Row],[Suma de Monto penalización TR]:[Suma de CST_Malus]])</f>
        <v>-3.4125000000000032</v>
      </c>
    </row>
    <row r="113" spans="1:11" x14ac:dyDescent="0.25">
      <c r="A113" s="9" t="s">
        <v>2073</v>
      </c>
      <c r="B113" s="10">
        <v>0</v>
      </c>
      <c r="C113" s="10">
        <v>0</v>
      </c>
      <c r="D113" s="10">
        <v>0</v>
      </c>
      <c r="F113" t="s">
        <v>4444</v>
      </c>
      <c r="G113" t="s">
        <v>7345</v>
      </c>
      <c r="H113" s="1">
        <v>0</v>
      </c>
      <c r="I113" s="1">
        <v>0</v>
      </c>
      <c r="J113" s="1">
        <v>0</v>
      </c>
      <c r="K113" s="1">
        <f>+SUM(Tabla3[[#This Row],[Suma de Monto penalización TR]:[Suma de CST_Malus]])</f>
        <v>0</v>
      </c>
    </row>
    <row r="114" spans="1:11" x14ac:dyDescent="0.25">
      <c r="A114" s="9" t="s">
        <v>518</v>
      </c>
      <c r="B114" s="10">
        <v>-3.4125000000000032</v>
      </c>
      <c r="C114" s="10">
        <v>0</v>
      </c>
      <c r="D114" s="10">
        <v>0</v>
      </c>
      <c r="F114" t="s">
        <v>4444</v>
      </c>
      <c r="G114" t="s">
        <v>7346</v>
      </c>
      <c r="H114" s="1">
        <v>0</v>
      </c>
      <c r="I114" s="1">
        <v>0</v>
      </c>
      <c r="J114" s="1">
        <v>0</v>
      </c>
      <c r="K114" s="1">
        <f>+SUM(Tabla3[[#This Row],[Suma de Monto penalización TR]:[Suma de CST_Malus]])</f>
        <v>0</v>
      </c>
    </row>
    <row r="115" spans="1:11" x14ac:dyDescent="0.25">
      <c r="A115" s="9" t="s">
        <v>1659</v>
      </c>
      <c r="B115" s="10">
        <v>0</v>
      </c>
      <c r="C115" s="10">
        <v>0</v>
      </c>
      <c r="D115" s="10">
        <v>0</v>
      </c>
      <c r="F115" t="s">
        <v>4444</v>
      </c>
      <c r="G115" t="s">
        <v>7348</v>
      </c>
      <c r="H115" s="1">
        <v>-245.78125000000003</v>
      </c>
      <c r="I115" s="1">
        <v>0</v>
      </c>
      <c r="J115" s="1">
        <v>0</v>
      </c>
      <c r="K115" s="1">
        <f>+SUM(Tabla3[[#This Row],[Suma de Monto penalización TR]:[Suma de CST_Malus]])</f>
        <v>-245.78125000000003</v>
      </c>
    </row>
    <row r="116" spans="1:11" x14ac:dyDescent="0.25">
      <c r="A116" s="9" t="s">
        <v>104</v>
      </c>
      <c r="B116" s="10">
        <v>0</v>
      </c>
      <c r="C116" s="10">
        <v>0</v>
      </c>
      <c r="D116" s="10">
        <v>0</v>
      </c>
      <c r="F116" t="s">
        <v>4444</v>
      </c>
      <c r="G116" t="s">
        <v>7349</v>
      </c>
      <c r="H116" s="1">
        <v>-37.537499999999959</v>
      </c>
      <c r="I116" s="1">
        <v>0</v>
      </c>
      <c r="J116" s="1">
        <v>0</v>
      </c>
      <c r="K116" s="1">
        <f>+SUM(Tabla3[[#This Row],[Suma de Monto penalización TR]:[Suma de CST_Malus]])</f>
        <v>-37.537499999999959</v>
      </c>
    </row>
    <row r="117" spans="1:11" x14ac:dyDescent="0.25">
      <c r="A117" s="9" t="s">
        <v>1707</v>
      </c>
      <c r="B117" s="10">
        <v>-245.78125000000003</v>
      </c>
      <c r="C117" s="10">
        <v>0</v>
      </c>
      <c r="D117" s="10">
        <v>0</v>
      </c>
      <c r="F117" t="s">
        <v>4444</v>
      </c>
      <c r="G117" t="s">
        <v>7342</v>
      </c>
      <c r="H117" s="1">
        <v>0</v>
      </c>
      <c r="I117" s="1">
        <v>0</v>
      </c>
      <c r="J117" s="1">
        <v>0</v>
      </c>
      <c r="K117" s="1">
        <f>+SUM(Tabla3[[#This Row],[Suma de Monto penalización TR]:[Suma de CST_Malus]])</f>
        <v>0</v>
      </c>
    </row>
    <row r="118" spans="1:11" x14ac:dyDescent="0.25">
      <c r="A118" s="9" t="s">
        <v>119</v>
      </c>
      <c r="B118" s="10">
        <v>-37.537499999999959</v>
      </c>
      <c r="C118" s="10">
        <v>0</v>
      </c>
      <c r="D118" s="10">
        <v>0</v>
      </c>
      <c r="F118" t="s">
        <v>4444</v>
      </c>
      <c r="G118" t="s">
        <v>7347</v>
      </c>
      <c r="H118" s="1">
        <v>0</v>
      </c>
      <c r="I118" s="1">
        <v>0</v>
      </c>
      <c r="J118" s="1">
        <v>0</v>
      </c>
      <c r="K118" s="1">
        <f>+SUM(Tabla3[[#This Row],[Suma de Monto penalización TR]:[Suma de CST_Malus]])</f>
        <v>0</v>
      </c>
    </row>
    <row r="119" spans="1:11" x14ac:dyDescent="0.25">
      <c r="A119" s="9" t="s">
        <v>1891</v>
      </c>
      <c r="B119" s="10">
        <v>0</v>
      </c>
      <c r="C119" s="10">
        <v>0</v>
      </c>
      <c r="D119" s="10">
        <v>0</v>
      </c>
      <c r="F119" t="s">
        <v>4444</v>
      </c>
      <c r="G119" t="s">
        <v>7349</v>
      </c>
      <c r="H119" s="1">
        <v>-24.826388888888886</v>
      </c>
      <c r="I119" s="1">
        <v>0</v>
      </c>
      <c r="J119" s="1">
        <v>0</v>
      </c>
      <c r="K119" s="1">
        <f>+SUM(Tabla3[[#This Row],[Suma de Monto penalización TR]:[Suma de CST_Malus]])</f>
        <v>-24.826388888888886</v>
      </c>
    </row>
    <row r="120" spans="1:11" x14ac:dyDescent="0.25">
      <c r="A120" s="9" t="s">
        <v>2534</v>
      </c>
      <c r="B120" s="10">
        <v>0</v>
      </c>
      <c r="C120" s="10">
        <v>0</v>
      </c>
      <c r="D120" s="10">
        <v>0</v>
      </c>
      <c r="F120" t="s">
        <v>4444</v>
      </c>
      <c r="G120" t="s">
        <v>7349</v>
      </c>
      <c r="H120" s="1">
        <v>0</v>
      </c>
      <c r="I120" s="1">
        <v>0</v>
      </c>
      <c r="J120" s="1">
        <v>0</v>
      </c>
      <c r="K120" s="1">
        <f>+SUM(Tabla3[[#This Row],[Suma de Monto penalización TR]:[Suma de CST_Malus]])</f>
        <v>0</v>
      </c>
    </row>
    <row r="121" spans="1:11" x14ac:dyDescent="0.25">
      <c r="A121" s="9" t="s">
        <v>4672</v>
      </c>
      <c r="B121" s="10">
        <v>-24.826388888888886</v>
      </c>
      <c r="C121" s="10">
        <v>0</v>
      </c>
      <c r="D121" s="10">
        <v>0</v>
      </c>
      <c r="F121" t="s">
        <v>4444</v>
      </c>
      <c r="G121" t="s">
        <v>7349</v>
      </c>
      <c r="H121" s="1">
        <v>-1504.0675000000001</v>
      </c>
      <c r="I121" s="1">
        <v>-341.25</v>
      </c>
      <c r="J121" s="1">
        <v>0</v>
      </c>
      <c r="K121" s="1">
        <f>+SUM(Tabla3[[#This Row],[Suma de Monto penalización TR]:[Suma de CST_Malus]])</f>
        <v>-1845.3175000000001</v>
      </c>
    </row>
    <row r="122" spans="1:11" x14ac:dyDescent="0.25">
      <c r="A122" s="9" t="s">
        <v>2365</v>
      </c>
      <c r="B122" s="10">
        <v>0</v>
      </c>
      <c r="C122" s="10">
        <v>0</v>
      </c>
      <c r="D122" s="10">
        <v>0</v>
      </c>
      <c r="F122" t="s">
        <v>4444</v>
      </c>
      <c r="G122" t="s">
        <v>7343</v>
      </c>
      <c r="H122" s="1">
        <v>0</v>
      </c>
      <c r="I122" s="1">
        <v>0</v>
      </c>
      <c r="J122" s="1">
        <v>0</v>
      </c>
      <c r="K122" s="1">
        <f>+SUM(Tabla3[[#This Row],[Suma de Monto penalización TR]:[Suma de CST_Malus]])</f>
        <v>0</v>
      </c>
    </row>
    <row r="123" spans="1:11" x14ac:dyDescent="0.25">
      <c r="A123" s="9" t="s">
        <v>73</v>
      </c>
      <c r="B123" s="10">
        <v>-1504.0675000000001</v>
      </c>
      <c r="C123" s="10">
        <v>-341.25</v>
      </c>
      <c r="D123" s="10">
        <v>0</v>
      </c>
      <c r="F123" t="s">
        <v>4444</v>
      </c>
      <c r="G123" t="s">
        <v>7343</v>
      </c>
      <c r="H123" s="1">
        <v>-17.875000000000018</v>
      </c>
      <c r="I123" s="1">
        <v>0</v>
      </c>
      <c r="J123" s="1">
        <v>0</v>
      </c>
      <c r="K123" s="1">
        <f>+SUM(Tabla3[[#This Row],[Suma de Monto penalización TR]:[Suma de CST_Malus]])</f>
        <v>-17.875000000000018</v>
      </c>
    </row>
    <row r="124" spans="1:11" x14ac:dyDescent="0.25">
      <c r="A124" s="9" t="s">
        <v>1132</v>
      </c>
      <c r="B124" s="10">
        <v>0</v>
      </c>
      <c r="C124" s="10">
        <v>0</v>
      </c>
      <c r="D124" s="10">
        <v>0</v>
      </c>
      <c r="F124" t="s">
        <v>4444</v>
      </c>
      <c r="G124" t="s">
        <v>7351</v>
      </c>
      <c r="H124" s="1">
        <v>-439.45687500000008</v>
      </c>
      <c r="I124" s="1">
        <v>0</v>
      </c>
      <c r="J124" s="1">
        <v>0</v>
      </c>
      <c r="K124" s="1">
        <f>+SUM(Tabla3[[#This Row],[Suma de Monto penalización TR]:[Suma de CST_Malus]])</f>
        <v>-439.45687500000008</v>
      </c>
    </row>
    <row r="125" spans="1:11" x14ac:dyDescent="0.25">
      <c r="A125" s="9" t="s">
        <v>787</v>
      </c>
      <c r="B125" s="10">
        <v>-17.875000000000018</v>
      </c>
      <c r="C125" s="10">
        <v>0</v>
      </c>
      <c r="D125" s="10">
        <v>0</v>
      </c>
      <c r="F125" t="s">
        <v>4444</v>
      </c>
      <c r="G125" t="s">
        <v>7352</v>
      </c>
      <c r="H125" s="1">
        <v>0</v>
      </c>
      <c r="I125" s="1">
        <v>0</v>
      </c>
      <c r="J125" s="1">
        <v>0</v>
      </c>
      <c r="K125" s="1">
        <f>+SUM(Tabla3[[#This Row],[Suma de Monto penalización TR]:[Suma de CST_Malus]])</f>
        <v>0</v>
      </c>
    </row>
    <row r="126" spans="1:11" x14ac:dyDescent="0.25">
      <c r="A126" s="9" t="s">
        <v>871</v>
      </c>
      <c r="B126" s="10">
        <v>-439.45687500000008</v>
      </c>
      <c r="C126" s="10">
        <v>0</v>
      </c>
      <c r="D126" s="10">
        <v>0</v>
      </c>
      <c r="F126" t="s">
        <v>4444</v>
      </c>
      <c r="G126" t="s">
        <v>7345</v>
      </c>
      <c r="H126" s="1">
        <v>-803</v>
      </c>
      <c r="I126" s="1">
        <v>0</v>
      </c>
      <c r="J126" s="1">
        <v>0</v>
      </c>
      <c r="K126" s="1">
        <f>+SUM(Tabla3[[#This Row],[Suma de Monto penalización TR]:[Suma de CST_Malus]])</f>
        <v>-803</v>
      </c>
    </row>
    <row r="127" spans="1:11" x14ac:dyDescent="0.25">
      <c r="A127" s="9" t="s">
        <v>848</v>
      </c>
      <c r="B127" s="10">
        <v>0</v>
      </c>
      <c r="C127" s="10">
        <v>0</v>
      </c>
      <c r="D127" s="10">
        <v>0</v>
      </c>
      <c r="F127" t="s">
        <v>4444</v>
      </c>
      <c r="G127" t="s">
        <v>7345</v>
      </c>
      <c r="H127" s="1">
        <v>0</v>
      </c>
      <c r="I127" s="1">
        <v>0</v>
      </c>
      <c r="J127" s="1">
        <v>0</v>
      </c>
      <c r="K127" s="1">
        <f>+SUM(Tabla3[[#This Row],[Suma de Monto penalización TR]:[Suma de CST_Malus]])</f>
        <v>0</v>
      </c>
    </row>
    <row r="128" spans="1:11" x14ac:dyDescent="0.25">
      <c r="A128" s="9" t="s">
        <v>352</v>
      </c>
      <c r="B128" s="10">
        <v>-803</v>
      </c>
      <c r="C128" s="10">
        <v>0</v>
      </c>
      <c r="D128" s="10">
        <v>0</v>
      </c>
      <c r="F128" t="s">
        <v>4444</v>
      </c>
      <c r="G128" t="s">
        <v>7345</v>
      </c>
      <c r="H128" s="1">
        <v>0</v>
      </c>
      <c r="I128" s="1">
        <v>0</v>
      </c>
      <c r="J128" s="1">
        <v>0</v>
      </c>
      <c r="K128" s="1">
        <f>+SUM(Tabla3[[#This Row],[Suma de Monto penalización TR]:[Suma de CST_Malus]])</f>
        <v>0</v>
      </c>
    </row>
    <row r="129" spans="1:11" x14ac:dyDescent="0.25">
      <c r="A129" s="9" t="s">
        <v>709</v>
      </c>
      <c r="B129" s="10">
        <v>0</v>
      </c>
      <c r="C129" s="10">
        <v>0</v>
      </c>
      <c r="D129" s="10">
        <v>0</v>
      </c>
      <c r="F129" t="s">
        <v>4444</v>
      </c>
      <c r="G129" t="s">
        <v>7346</v>
      </c>
      <c r="H129" s="1">
        <v>0</v>
      </c>
      <c r="I129" s="1">
        <v>0</v>
      </c>
      <c r="J129" s="1">
        <v>0</v>
      </c>
      <c r="K129" s="1">
        <f>+SUM(Tabla3[[#This Row],[Suma de Monto penalización TR]:[Suma de CST_Malus]])</f>
        <v>0</v>
      </c>
    </row>
    <row r="130" spans="1:11" x14ac:dyDescent="0.25">
      <c r="A130" s="9" t="s">
        <v>1028</v>
      </c>
      <c r="B130" s="10">
        <v>0</v>
      </c>
      <c r="C130" s="10">
        <v>0</v>
      </c>
      <c r="D130" s="10">
        <v>0</v>
      </c>
      <c r="F130" t="s">
        <v>4444</v>
      </c>
      <c r="G130" t="s">
        <v>7346</v>
      </c>
      <c r="H130" s="1">
        <v>-56.861999999999995</v>
      </c>
      <c r="I130" s="1">
        <v>0</v>
      </c>
      <c r="J130" s="1">
        <v>0</v>
      </c>
      <c r="K130" s="1">
        <f>+SUM(Tabla3[[#This Row],[Suma de Monto penalización TR]:[Suma de CST_Malus]])</f>
        <v>-56.861999999999995</v>
      </c>
    </row>
    <row r="131" spans="1:11" x14ac:dyDescent="0.25">
      <c r="A131" s="9" t="s">
        <v>3483</v>
      </c>
      <c r="B131" s="10">
        <v>0</v>
      </c>
      <c r="C131" s="10">
        <v>0</v>
      </c>
      <c r="D131" s="10">
        <v>0</v>
      </c>
      <c r="F131" t="s">
        <v>4444</v>
      </c>
      <c r="G131" t="s">
        <v>7349</v>
      </c>
      <c r="H131" s="1">
        <v>0</v>
      </c>
      <c r="I131" s="1">
        <v>0</v>
      </c>
      <c r="J131" s="1">
        <v>0</v>
      </c>
      <c r="K131" s="1">
        <f>+SUM(Tabla3[[#This Row],[Suma de Monto penalización TR]:[Suma de CST_Malus]])</f>
        <v>0</v>
      </c>
    </row>
    <row r="132" spans="1:11" x14ac:dyDescent="0.25">
      <c r="A132" s="9" t="s">
        <v>3100</v>
      </c>
      <c r="B132" s="10">
        <v>-56.861999999999995</v>
      </c>
      <c r="C132" s="10">
        <v>0</v>
      </c>
      <c r="D132" s="10">
        <v>0</v>
      </c>
      <c r="F132" t="s">
        <v>4444</v>
      </c>
      <c r="G132" t="s">
        <v>7350</v>
      </c>
      <c r="H132" s="1">
        <v>-252.03750000000008</v>
      </c>
      <c r="I132" s="1">
        <v>0</v>
      </c>
      <c r="J132" s="1">
        <v>0</v>
      </c>
      <c r="K132" s="1">
        <f>+SUM(Tabla3[[#This Row],[Suma de Monto penalización TR]:[Suma de CST_Malus]])</f>
        <v>-252.03750000000008</v>
      </c>
    </row>
    <row r="133" spans="1:11" x14ac:dyDescent="0.25">
      <c r="A133" s="9" t="s">
        <v>1604</v>
      </c>
      <c r="B133" s="10">
        <v>0</v>
      </c>
      <c r="C133" s="10">
        <v>0</v>
      </c>
      <c r="D133" s="10">
        <v>0</v>
      </c>
      <c r="F133" t="s">
        <v>4444</v>
      </c>
      <c r="G133" t="s">
        <v>7346</v>
      </c>
      <c r="H133" s="1">
        <v>0</v>
      </c>
      <c r="I133" s="1">
        <v>0</v>
      </c>
      <c r="J133" s="1">
        <v>0</v>
      </c>
      <c r="K133" s="1">
        <f>+SUM(Tabla3[[#This Row],[Suma de Monto penalización TR]:[Suma de CST_Malus]])</f>
        <v>0</v>
      </c>
    </row>
    <row r="134" spans="1:11" x14ac:dyDescent="0.25">
      <c r="A134" s="9" t="s">
        <v>932</v>
      </c>
      <c r="B134" s="10">
        <v>-252.03750000000008</v>
      </c>
      <c r="C134" s="10">
        <v>0</v>
      </c>
      <c r="D134" s="10">
        <v>0</v>
      </c>
      <c r="F134" t="s">
        <v>4444</v>
      </c>
      <c r="G134" t="s">
        <v>7342</v>
      </c>
      <c r="H134" s="1">
        <v>0</v>
      </c>
      <c r="I134" s="1">
        <v>0</v>
      </c>
      <c r="J134" s="1">
        <v>0</v>
      </c>
      <c r="K134" s="1">
        <f>+SUM(Tabla3[[#This Row],[Suma de Monto penalización TR]:[Suma de CST_Malus]])</f>
        <v>0</v>
      </c>
    </row>
    <row r="135" spans="1:11" x14ac:dyDescent="0.25">
      <c r="A135" s="9" t="s">
        <v>3002</v>
      </c>
      <c r="B135" s="10">
        <v>0</v>
      </c>
      <c r="C135" s="10">
        <v>0</v>
      </c>
      <c r="D135" s="10">
        <v>0</v>
      </c>
      <c r="F135" t="s">
        <v>4444</v>
      </c>
      <c r="G135" t="s">
        <v>7342</v>
      </c>
      <c r="H135" s="1">
        <v>0</v>
      </c>
      <c r="I135" s="1">
        <v>0</v>
      </c>
      <c r="J135" s="1">
        <v>0</v>
      </c>
      <c r="K135" s="1">
        <f>+SUM(Tabla3[[#This Row],[Suma de Monto penalización TR]:[Suma de CST_Malus]])</f>
        <v>0</v>
      </c>
    </row>
    <row r="136" spans="1:11" x14ac:dyDescent="0.25">
      <c r="A136" s="9" t="s">
        <v>3106</v>
      </c>
      <c r="B136" s="10">
        <v>0</v>
      </c>
      <c r="C136" s="10">
        <v>0</v>
      </c>
      <c r="D136" s="10">
        <v>0</v>
      </c>
      <c r="F136" t="s">
        <v>4444</v>
      </c>
      <c r="G136" t="s">
        <v>7350</v>
      </c>
      <c r="H136" s="1">
        <v>0</v>
      </c>
      <c r="I136" s="1">
        <v>0</v>
      </c>
      <c r="J136" s="1">
        <v>0</v>
      </c>
      <c r="K136" s="1">
        <f>+SUM(Tabla3[[#This Row],[Suma de Monto penalización TR]:[Suma de CST_Malus]])</f>
        <v>0</v>
      </c>
    </row>
    <row r="137" spans="1:11" x14ac:dyDescent="0.25">
      <c r="A137" s="9" t="s">
        <v>5492</v>
      </c>
      <c r="B137" s="10">
        <v>0</v>
      </c>
      <c r="C137" s="10">
        <v>0</v>
      </c>
      <c r="D137" s="10">
        <v>0</v>
      </c>
      <c r="F137" t="s">
        <v>4444</v>
      </c>
      <c r="G137" t="s">
        <v>7344</v>
      </c>
      <c r="H137" s="1">
        <v>-320.49875000000009</v>
      </c>
      <c r="I137" s="1">
        <v>0</v>
      </c>
      <c r="J137" s="1">
        <v>0</v>
      </c>
      <c r="K137" s="1">
        <f>+SUM(Tabla3[[#This Row],[Suma de Monto penalización TR]:[Suma de CST_Malus]])</f>
        <v>-320.49875000000009</v>
      </c>
    </row>
    <row r="138" spans="1:11" x14ac:dyDescent="0.25">
      <c r="A138" s="9" t="s">
        <v>1169</v>
      </c>
      <c r="B138" s="10">
        <v>0</v>
      </c>
      <c r="C138" s="10">
        <v>0</v>
      </c>
      <c r="D138" s="10">
        <v>0</v>
      </c>
      <c r="F138" t="s">
        <v>4444</v>
      </c>
      <c r="G138" t="s">
        <v>7342</v>
      </c>
      <c r="H138" s="1">
        <v>0</v>
      </c>
      <c r="I138" s="1">
        <v>0</v>
      </c>
      <c r="J138" s="1">
        <v>0</v>
      </c>
      <c r="K138" s="1">
        <f>+SUM(Tabla3[[#This Row],[Suma de Monto penalización TR]:[Suma de CST_Malus]])</f>
        <v>0</v>
      </c>
    </row>
    <row r="139" spans="1:11" x14ac:dyDescent="0.25">
      <c r="A139" s="9" t="s">
        <v>131</v>
      </c>
      <c r="B139" s="10">
        <v>-320.49875000000009</v>
      </c>
      <c r="C139" s="10">
        <v>0</v>
      </c>
      <c r="D139" s="10">
        <v>0</v>
      </c>
      <c r="F139" t="s">
        <v>4444</v>
      </c>
      <c r="G139" t="s">
        <v>7348</v>
      </c>
      <c r="H139" s="1">
        <v>0</v>
      </c>
      <c r="I139" s="1">
        <v>0</v>
      </c>
      <c r="J139" s="1">
        <v>0</v>
      </c>
      <c r="K139" s="1">
        <f>+SUM(Tabla3[[#This Row],[Suma de Monto penalización TR]:[Suma de CST_Malus]])</f>
        <v>0</v>
      </c>
    </row>
    <row r="140" spans="1:11" x14ac:dyDescent="0.25">
      <c r="A140" s="9" t="s">
        <v>505</v>
      </c>
      <c r="B140" s="10">
        <v>0</v>
      </c>
      <c r="C140" s="10">
        <v>0</v>
      </c>
      <c r="D140" s="10">
        <v>0</v>
      </c>
      <c r="F140" t="s">
        <v>4444</v>
      </c>
      <c r="G140" t="s">
        <v>7349</v>
      </c>
      <c r="H140" s="1">
        <v>0</v>
      </c>
      <c r="I140" s="1">
        <v>0</v>
      </c>
      <c r="J140" s="1">
        <v>0</v>
      </c>
      <c r="K140" s="1">
        <f>+SUM(Tabla3[[#This Row],[Suma de Monto penalización TR]:[Suma de CST_Malus]])</f>
        <v>0</v>
      </c>
    </row>
    <row r="141" spans="1:11" x14ac:dyDescent="0.25">
      <c r="A141" s="9" t="s">
        <v>1436</v>
      </c>
      <c r="B141" s="10">
        <v>0</v>
      </c>
      <c r="C141" s="10">
        <v>0</v>
      </c>
      <c r="D141" s="10">
        <v>0</v>
      </c>
      <c r="F141" t="s">
        <v>4444</v>
      </c>
      <c r="G141" t="s">
        <v>7348</v>
      </c>
      <c r="H141" s="1">
        <v>-66.202499999999986</v>
      </c>
      <c r="I141" s="1">
        <v>0</v>
      </c>
      <c r="J141" s="1">
        <v>0</v>
      </c>
      <c r="K141" s="1">
        <f>+SUM(Tabla3[[#This Row],[Suma de Monto penalización TR]:[Suma de CST_Malus]])</f>
        <v>-66.202499999999986</v>
      </c>
    </row>
    <row r="142" spans="1:11" x14ac:dyDescent="0.25">
      <c r="A142" s="9" t="s">
        <v>2845</v>
      </c>
      <c r="B142" s="10">
        <v>0</v>
      </c>
      <c r="C142" s="10">
        <v>0</v>
      </c>
      <c r="D142" s="10">
        <v>0</v>
      </c>
      <c r="F142" t="s">
        <v>4444</v>
      </c>
      <c r="G142" t="s">
        <v>7345</v>
      </c>
      <c r="H142" s="1">
        <v>0</v>
      </c>
      <c r="I142" s="1">
        <v>0</v>
      </c>
      <c r="J142" s="1">
        <v>0</v>
      </c>
      <c r="K142" s="1">
        <f>+SUM(Tabla3[[#This Row],[Suma de Monto penalización TR]:[Suma de CST_Malus]])</f>
        <v>0</v>
      </c>
    </row>
    <row r="143" spans="1:11" x14ac:dyDescent="0.25">
      <c r="A143" s="9" t="s">
        <v>1868</v>
      </c>
      <c r="B143" s="10">
        <v>-66.202499999999986</v>
      </c>
      <c r="C143" s="10">
        <v>0</v>
      </c>
      <c r="D143" s="10">
        <v>0</v>
      </c>
      <c r="F143" t="s">
        <v>4444</v>
      </c>
      <c r="G143" t="s">
        <v>7345</v>
      </c>
      <c r="H143" s="1">
        <v>0</v>
      </c>
      <c r="I143" s="1">
        <v>0</v>
      </c>
      <c r="J143" s="1">
        <v>0</v>
      </c>
      <c r="K143" s="1">
        <f>+SUM(Tabla3[[#This Row],[Suma de Monto penalización TR]:[Suma de CST_Malus]])</f>
        <v>0</v>
      </c>
    </row>
    <row r="144" spans="1:11" x14ac:dyDescent="0.25">
      <c r="A144" s="9" t="s">
        <v>6110</v>
      </c>
      <c r="B144" s="10">
        <v>0</v>
      </c>
      <c r="C144" s="10">
        <v>0</v>
      </c>
      <c r="D144" s="10">
        <v>0</v>
      </c>
      <c r="F144" t="s">
        <v>4444</v>
      </c>
      <c r="G144" t="s">
        <v>7344</v>
      </c>
      <c r="H144" s="1">
        <v>-1113.9375</v>
      </c>
      <c r="I144" s="1">
        <v>0</v>
      </c>
      <c r="J144" s="1">
        <v>0</v>
      </c>
      <c r="K144" s="1">
        <f>+SUM(Tabla3[[#This Row],[Suma de Monto penalización TR]:[Suma de CST_Malus]])</f>
        <v>-1113.9375</v>
      </c>
    </row>
    <row r="145" spans="1:11" x14ac:dyDescent="0.25">
      <c r="A145" s="9" t="s">
        <v>3612</v>
      </c>
      <c r="B145" s="10">
        <v>0</v>
      </c>
      <c r="C145" s="10">
        <v>0</v>
      </c>
      <c r="D145" s="10">
        <v>0</v>
      </c>
      <c r="F145" t="s">
        <v>4444</v>
      </c>
      <c r="G145" t="s">
        <v>7356</v>
      </c>
      <c r="H145" s="1">
        <v>0</v>
      </c>
      <c r="I145" s="1">
        <v>0</v>
      </c>
      <c r="J145" s="1">
        <v>0</v>
      </c>
      <c r="K145" s="1">
        <f>+SUM(Tabla3[[#This Row],[Suma de Monto penalización TR]:[Suma de CST_Malus]])</f>
        <v>0</v>
      </c>
    </row>
    <row r="146" spans="1:11" x14ac:dyDescent="0.25">
      <c r="A146" s="9" t="s">
        <v>109</v>
      </c>
      <c r="B146" s="10">
        <v>-1113.9375</v>
      </c>
      <c r="C146" s="10">
        <v>0</v>
      </c>
      <c r="D146" s="10">
        <v>0</v>
      </c>
      <c r="F146" t="s">
        <v>4444</v>
      </c>
      <c r="G146" t="s">
        <v>7349</v>
      </c>
      <c r="H146" s="1">
        <v>0</v>
      </c>
      <c r="I146" s="1">
        <v>0</v>
      </c>
      <c r="J146" s="1">
        <v>0</v>
      </c>
      <c r="K146" s="1">
        <f>+SUM(Tabla3[[#This Row],[Suma de Monto penalización TR]:[Suma de CST_Malus]])</f>
        <v>0</v>
      </c>
    </row>
    <row r="147" spans="1:11" x14ac:dyDescent="0.25">
      <c r="A147" s="9" t="s">
        <v>3274</v>
      </c>
      <c r="B147" s="10">
        <v>0</v>
      </c>
      <c r="C147" s="10">
        <v>0</v>
      </c>
      <c r="D147" s="10">
        <v>0</v>
      </c>
      <c r="F147" t="s">
        <v>4444</v>
      </c>
      <c r="G147" t="s">
        <v>7357</v>
      </c>
      <c r="H147" s="1">
        <v>-434.32458333333346</v>
      </c>
      <c r="I147" s="1">
        <v>0</v>
      </c>
      <c r="J147" s="1">
        <v>0</v>
      </c>
      <c r="K147" s="1">
        <f>+SUM(Tabla3[[#This Row],[Suma de Monto penalización TR]:[Suma de CST_Malus]])</f>
        <v>-434.32458333333346</v>
      </c>
    </row>
    <row r="148" spans="1:11" x14ac:dyDescent="0.25">
      <c r="A148" s="9" t="s">
        <v>1421</v>
      </c>
      <c r="B148" s="10">
        <v>0</v>
      </c>
      <c r="C148" s="10">
        <v>0</v>
      </c>
      <c r="D148" s="10">
        <v>0</v>
      </c>
      <c r="F148" t="s">
        <v>4444</v>
      </c>
      <c r="G148" t="s">
        <v>7348</v>
      </c>
      <c r="H148" s="1">
        <v>-1508</v>
      </c>
      <c r="I148" s="1">
        <v>-178.75000000000003</v>
      </c>
      <c r="J148" s="1">
        <v>0</v>
      </c>
      <c r="K148" s="1">
        <f>+SUM(Tabla3[[#This Row],[Suma de Monto penalización TR]:[Suma de CST_Malus]])</f>
        <v>-1686.75</v>
      </c>
    </row>
    <row r="149" spans="1:11" x14ac:dyDescent="0.25">
      <c r="A149" s="9" t="s">
        <v>576</v>
      </c>
      <c r="B149" s="10">
        <v>-434.32458333333346</v>
      </c>
      <c r="C149" s="10">
        <v>0</v>
      </c>
      <c r="D149" s="10">
        <v>0</v>
      </c>
      <c r="F149" t="s">
        <v>4444</v>
      </c>
      <c r="G149" t="s">
        <v>7346</v>
      </c>
      <c r="H149" s="1">
        <v>0</v>
      </c>
      <c r="I149" s="1">
        <v>0</v>
      </c>
      <c r="J149" s="1">
        <v>0</v>
      </c>
      <c r="K149" s="1">
        <f>+SUM(Tabla3[[#This Row],[Suma de Monto penalización TR]:[Suma de CST_Malus]])</f>
        <v>0</v>
      </c>
    </row>
    <row r="150" spans="1:11" x14ac:dyDescent="0.25">
      <c r="A150" s="9" t="s">
        <v>358</v>
      </c>
      <c r="B150" s="10">
        <v>-1508</v>
      </c>
      <c r="C150" s="10">
        <v>-178.75000000000003</v>
      </c>
      <c r="D150" s="10">
        <v>0</v>
      </c>
      <c r="F150" t="s">
        <v>4444</v>
      </c>
      <c r="G150" t="s">
        <v>7342</v>
      </c>
      <c r="H150" s="1">
        <v>-24.645833333333321</v>
      </c>
      <c r="I150" s="1">
        <v>0</v>
      </c>
      <c r="J150" s="1">
        <v>0</v>
      </c>
      <c r="K150" s="1">
        <f>+SUM(Tabla3[[#This Row],[Suma de Monto penalización TR]:[Suma de CST_Malus]])</f>
        <v>-24.645833333333321</v>
      </c>
    </row>
    <row r="151" spans="1:11" x14ac:dyDescent="0.25">
      <c r="A151" s="9" t="s">
        <v>951</v>
      </c>
      <c r="B151" s="10">
        <v>0</v>
      </c>
      <c r="C151" s="10">
        <v>0</v>
      </c>
      <c r="D151" s="10">
        <v>0</v>
      </c>
      <c r="F151" t="s">
        <v>4444</v>
      </c>
      <c r="G151" t="s">
        <v>7345</v>
      </c>
      <c r="H151" s="1">
        <v>-32.621875000000017</v>
      </c>
      <c r="I151" s="1">
        <v>0</v>
      </c>
      <c r="J151" s="1">
        <v>0</v>
      </c>
      <c r="K151" s="1">
        <f>+SUM(Tabla3[[#This Row],[Suma de Monto penalización TR]:[Suma de CST_Malus]])</f>
        <v>-32.621875000000017</v>
      </c>
    </row>
    <row r="152" spans="1:11" x14ac:dyDescent="0.25">
      <c r="A152" s="9" t="s">
        <v>3007</v>
      </c>
      <c r="B152" s="10">
        <v>-24.645833333333321</v>
      </c>
      <c r="C152" s="10">
        <v>0</v>
      </c>
      <c r="D152" s="10">
        <v>0</v>
      </c>
      <c r="F152" t="s">
        <v>4444</v>
      </c>
      <c r="G152" t="s">
        <v>7348</v>
      </c>
      <c r="H152" s="1">
        <v>0</v>
      </c>
      <c r="I152" s="1">
        <v>0</v>
      </c>
      <c r="J152" s="1">
        <v>0</v>
      </c>
      <c r="K152" s="1">
        <f>+SUM(Tabla3[[#This Row],[Suma de Monto penalización TR]:[Suma de CST_Malus]])</f>
        <v>0</v>
      </c>
    </row>
    <row r="153" spans="1:11" x14ac:dyDescent="0.25">
      <c r="A153" s="9" t="s">
        <v>1794</v>
      </c>
      <c r="B153" s="10">
        <v>-32.621875000000017</v>
      </c>
      <c r="C153" s="10">
        <v>0</v>
      </c>
      <c r="D153" s="10">
        <v>0</v>
      </c>
      <c r="F153" t="s">
        <v>4444</v>
      </c>
      <c r="G153" t="s">
        <v>7351</v>
      </c>
      <c r="H153" s="1">
        <v>-530.88750000000016</v>
      </c>
      <c r="I153" s="1">
        <v>0</v>
      </c>
      <c r="J153" s="1">
        <v>0</v>
      </c>
      <c r="K153" s="1">
        <f>+SUM(Tabla3[[#This Row],[Suma de Monto penalización TR]:[Suma de CST_Malus]])</f>
        <v>-530.88750000000016</v>
      </c>
    </row>
    <row r="154" spans="1:11" x14ac:dyDescent="0.25">
      <c r="A154" s="9" t="s">
        <v>6711</v>
      </c>
      <c r="B154" s="10">
        <v>0</v>
      </c>
      <c r="C154" s="10">
        <v>0</v>
      </c>
      <c r="D154" s="10">
        <v>0</v>
      </c>
      <c r="F154" t="s">
        <v>4444</v>
      </c>
      <c r="G154" t="s">
        <v>7348</v>
      </c>
      <c r="H154" s="1">
        <v>0</v>
      </c>
      <c r="I154" s="1">
        <v>0</v>
      </c>
      <c r="J154" s="1">
        <v>0</v>
      </c>
      <c r="K154" s="1">
        <f>+SUM(Tabla3[[#This Row],[Suma de Monto penalización TR]:[Suma de CST_Malus]])</f>
        <v>0</v>
      </c>
    </row>
    <row r="155" spans="1:11" x14ac:dyDescent="0.25">
      <c r="A155" s="9" t="s">
        <v>1410</v>
      </c>
      <c r="B155" s="10">
        <v>-530.88750000000016</v>
      </c>
      <c r="C155" s="10">
        <v>0</v>
      </c>
      <c r="D155" s="10">
        <v>0</v>
      </c>
      <c r="F155" t="s">
        <v>4444</v>
      </c>
      <c r="G155" t="s">
        <v>7343</v>
      </c>
      <c r="H155" s="1">
        <v>0</v>
      </c>
      <c r="I155" s="1">
        <v>0</v>
      </c>
      <c r="J155" s="1">
        <v>0</v>
      </c>
      <c r="K155" s="1">
        <f>+SUM(Tabla3[[#This Row],[Suma de Monto penalización TR]:[Suma de CST_Malus]])</f>
        <v>0</v>
      </c>
    </row>
    <row r="156" spans="1:11" x14ac:dyDescent="0.25">
      <c r="A156" s="9" t="s">
        <v>6242</v>
      </c>
      <c r="B156" s="10">
        <v>0</v>
      </c>
      <c r="C156" s="10">
        <v>0</v>
      </c>
      <c r="D156" s="10">
        <v>0</v>
      </c>
      <c r="F156" t="s">
        <v>4444</v>
      </c>
      <c r="G156" t="s">
        <v>7349</v>
      </c>
      <c r="H156" s="1">
        <v>0</v>
      </c>
      <c r="I156" s="1">
        <v>0</v>
      </c>
      <c r="J156" s="1">
        <v>0</v>
      </c>
      <c r="K156" s="1">
        <f>+SUM(Tabla3[[#This Row],[Suma de Monto penalización TR]:[Suma de CST_Malus]])</f>
        <v>0</v>
      </c>
    </row>
    <row r="157" spans="1:11" x14ac:dyDescent="0.25">
      <c r="A157" s="9" t="s">
        <v>1213</v>
      </c>
      <c r="B157" s="10">
        <v>0</v>
      </c>
      <c r="C157" s="10">
        <v>0</v>
      </c>
      <c r="D157" s="10">
        <v>0</v>
      </c>
      <c r="F157" t="s">
        <v>4444</v>
      </c>
      <c r="G157" t="s">
        <v>7346</v>
      </c>
      <c r="H157" s="1">
        <v>0</v>
      </c>
      <c r="I157" s="1">
        <v>0</v>
      </c>
      <c r="J157" s="1">
        <v>0</v>
      </c>
      <c r="K157" s="1">
        <f>+SUM(Tabla3[[#This Row],[Suma de Monto penalización TR]:[Suma de CST_Malus]])</f>
        <v>0</v>
      </c>
    </row>
    <row r="158" spans="1:11" x14ac:dyDescent="0.25">
      <c r="A158" s="9" t="s">
        <v>3631</v>
      </c>
      <c r="B158" s="10">
        <v>0</v>
      </c>
      <c r="C158" s="10">
        <v>0</v>
      </c>
      <c r="D158" s="10">
        <v>0</v>
      </c>
      <c r="F158" t="s">
        <v>4444</v>
      </c>
      <c r="G158" t="s">
        <v>7346</v>
      </c>
      <c r="H158" s="1">
        <v>-17.062500000000014</v>
      </c>
      <c r="I158" s="1">
        <v>0</v>
      </c>
      <c r="J158" s="1">
        <v>0</v>
      </c>
      <c r="K158" s="1">
        <f>+SUM(Tabla3[[#This Row],[Suma de Monto penalización TR]:[Suma de CST_Malus]])</f>
        <v>-17.062500000000014</v>
      </c>
    </row>
    <row r="159" spans="1:11" x14ac:dyDescent="0.25">
      <c r="A159" s="9" t="s">
        <v>5151</v>
      </c>
      <c r="B159" s="10">
        <v>0</v>
      </c>
      <c r="C159" s="10">
        <v>0</v>
      </c>
      <c r="D159" s="10">
        <v>0</v>
      </c>
      <c r="F159" t="s">
        <v>4444</v>
      </c>
      <c r="G159" t="s">
        <v>7346</v>
      </c>
      <c r="H159" s="1">
        <v>0</v>
      </c>
      <c r="I159" s="1">
        <v>0</v>
      </c>
      <c r="J159" s="1">
        <v>0</v>
      </c>
      <c r="K159" s="1">
        <f>+SUM(Tabla3[[#This Row],[Suma de Monto penalización TR]:[Suma de CST_Malus]])</f>
        <v>0</v>
      </c>
    </row>
    <row r="160" spans="1:11" x14ac:dyDescent="0.25">
      <c r="A160" s="9" t="s">
        <v>81</v>
      </c>
      <c r="B160" s="10">
        <v>-17.062500000000014</v>
      </c>
      <c r="C160" s="10">
        <v>0</v>
      </c>
      <c r="D160" s="10">
        <v>0</v>
      </c>
      <c r="F160" t="s">
        <v>4444</v>
      </c>
      <c r="G160" t="s">
        <v>7346</v>
      </c>
      <c r="H160" s="1">
        <v>-1077.1149999999998</v>
      </c>
      <c r="I160" s="1">
        <v>-178.75000000000003</v>
      </c>
      <c r="J160" s="1">
        <v>0</v>
      </c>
      <c r="K160" s="1">
        <f>+SUM(Tabla3[[#This Row],[Suma de Monto penalización TR]:[Suma de CST_Malus]])</f>
        <v>-1255.8649999999998</v>
      </c>
    </row>
    <row r="161" spans="1:11" x14ac:dyDescent="0.25">
      <c r="A161" s="9" t="s">
        <v>654</v>
      </c>
      <c r="B161" s="10">
        <v>0</v>
      </c>
      <c r="C161" s="10">
        <v>0</v>
      </c>
      <c r="D161" s="10">
        <v>0</v>
      </c>
      <c r="F161" t="s">
        <v>4444</v>
      </c>
      <c r="G161" t="s">
        <v>7357</v>
      </c>
      <c r="H161" s="1">
        <v>0</v>
      </c>
      <c r="I161" s="1">
        <v>0</v>
      </c>
      <c r="J161" s="1">
        <v>0</v>
      </c>
      <c r="K161" s="1">
        <f>+SUM(Tabla3[[#This Row],[Suma de Monto penalización TR]:[Suma de CST_Malus]])</f>
        <v>0</v>
      </c>
    </row>
    <row r="162" spans="1:11" x14ac:dyDescent="0.25">
      <c r="A162" s="9" t="s">
        <v>1482</v>
      </c>
      <c r="B162" s="10">
        <v>-1077.1149999999998</v>
      </c>
      <c r="C162" s="10">
        <v>-178.75000000000003</v>
      </c>
      <c r="D162" s="10">
        <v>0</v>
      </c>
      <c r="F162" t="s">
        <v>4444</v>
      </c>
      <c r="G162" t="s">
        <v>7345</v>
      </c>
      <c r="H162" s="1">
        <v>-779.51750000000015</v>
      </c>
      <c r="I162" s="1">
        <v>0</v>
      </c>
      <c r="J162" s="1">
        <v>0</v>
      </c>
      <c r="K162" s="1">
        <f>+SUM(Tabla3[[#This Row],[Suma de Monto penalización TR]:[Suma de CST_Malus]])</f>
        <v>-779.51750000000015</v>
      </c>
    </row>
    <row r="163" spans="1:11" x14ac:dyDescent="0.25">
      <c r="A163" s="9" t="s">
        <v>1761</v>
      </c>
      <c r="B163" s="10">
        <v>0</v>
      </c>
      <c r="C163" s="10">
        <v>0</v>
      </c>
      <c r="D163" s="10">
        <v>0</v>
      </c>
      <c r="F163" t="s">
        <v>4444</v>
      </c>
      <c r="G163" t="s">
        <v>7347</v>
      </c>
      <c r="H163" s="1">
        <v>-65.422500000000028</v>
      </c>
      <c r="I163" s="1">
        <v>0</v>
      </c>
      <c r="J163" s="1">
        <v>0</v>
      </c>
      <c r="K163" s="1">
        <f>+SUM(Tabla3[[#This Row],[Suma de Monto penalización TR]:[Suma de CST_Malus]])</f>
        <v>-65.422500000000028</v>
      </c>
    </row>
    <row r="164" spans="1:11" x14ac:dyDescent="0.25">
      <c r="A164" s="9" t="s">
        <v>714</v>
      </c>
      <c r="B164" s="10">
        <v>-779.51750000000015</v>
      </c>
      <c r="C164" s="10">
        <v>0</v>
      </c>
      <c r="D164" s="10">
        <v>0</v>
      </c>
      <c r="F164" t="s">
        <v>4444</v>
      </c>
      <c r="G164" t="s">
        <v>7342</v>
      </c>
      <c r="H164" s="1">
        <v>-538.75250000000005</v>
      </c>
      <c r="I164" s="1">
        <v>0</v>
      </c>
      <c r="J164" s="1">
        <v>0</v>
      </c>
      <c r="K164" s="1">
        <f>+SUM(Tabla3[[#This Row],[Suma de Monto penalización TR]:[Suma de CST_Malus]])</f>
        <v>-538.75250000000005</v>
      </c>
    </row>
    <row r="165" spans="1:11" x14ac:dyDescent="0.25">
      <c r="A165" s="9" t="s">
        <v>959</v>
      </c>
      <c r="B165" s="10">
        <v>-65.422500000000028</v>
      </c>
      <c r="C165" s="10">
        <v>0</v>
      </c>
      <c r="D165" s="10">
        <v>0</v>
      </c>
      <c r="F165" t="s">
        <v>4444</v>
      </c>
      <c r="G165" t="s">
        <v>7357</v>
      </c>
      <c r="H165" s="1">
        <v>0</v>
      </c>
      <c r="I165" s="1">
        <v>0</v>
      </c>
      <c r="J165" s="1">
        <v>0</v>
      </c>
      <c r="K165" s="1">
        <f>+SUM(Tabla3[[#This Row],[Suma de Monto penalización TR]:[Suma de CST_Malus]])</f>
        <v>0</v>
      </c>
    </row>
    <row r="166" spans="1:11" x14ac:dyDescent="0.25">
      <c r="A166" s="9" t="s">
        <v>222</v>
      </c>
      <c r="B166" s="10">
        <v>-538.75250000000005</v>
      </c>
      <c r="C166" s="10">
        <v>0</v>
      </c>
      <c r="D166" s="10">
        <v>0</v>
      </c>
      <c r="F166" t="s">
        <v>4444</v>
      </c>
      <c r="G166" t="s">
        <v>7346</v>
      </c>
      <c r="H166" s="1">
        <v>0</v>
      </c>
      <c r="I166" s="1">
        <v>0</v>
      </c>
      <c r="J166" s="1">
        <v>0</v>
      </c>
      <c r="K166" s="1">
        <f>+SUM(Tabla3[[#This Row],[Suma de Monto penalización TR]:[Suma de CST_Malus]])</f>
        <v>0</v>
      </c>
    </row>
    <row r="167" spans="1:11" x14ac:dyDescent="0.25">
      <c r="A167" s="9" t="s">
        <v>1198</v>
      </c>
      <c r="B167" s="10">
        <v>0</v>
      </c>
      <c r="C167" s="10">
        <v>0</v>
      </c>
      <c r="D167" s="10">
        <v>0</v>
      </c>
      <c r="F167" t="s">
        <v>4444</v>
      </c>
      <c r="G167" t="s">
        <v>7343</v>
      </c>
      <c r="H167" s="1">
        <v>-1365</v>
      </c>
      <c r="I167" s="1">
        <v>0</v>
      </c>
      <c r="J167" s="1">
        <v>0</v>
      </c>
      <c r="K167" s="1">
        <f>+SUM(Tabla3[[#This Row],[Suma de Monto penalización TR]:[Suma de CST_Malus]])</f>
        <v>-1365</v>
      </c>
    </row>
    <row r="168" spans="1:11" x14ac:dyDescent="0.25">
      <c r="A168" s="9" t="s">
        <v>248</v>
      </c>
      <c r="B168" s="10">
        <v>0</v>
      </c>
      <c r="C168" s="10">
        <v>0</v>
      </c>
      <c r="D168" s="10">
        <v>0</v>
      </c>
      <c r="F168" t="s">
        <v>4444</v>
      </c>
      <c r="G168" t="s">
        <v>7342</v>
      </c>
      <c r="H168" s="1">
        <v>0</v>
      </c>
      <c r="I168" s="1">
        <v>0</v>
      </c>
      <c r="J168" s="1">
        <v>0</v>
      </c>
      <c r="K168" s="1">
        <f>+SUM(Tabla3[[#This Row],[Suma de Monto penalización TR]:[Suma de CST_Malus]])</f>
        <v>0</v>
      </c>
    </row>
    <row r="169" spans="1:11" x14ac:dyDescent="0.25">
      <c r="A169" s="9" t="s">
        <v>387</v>
      </c>
      <c r="B169" s="10">
        <v>-1365</v>
      </c>
      <c r="C169" s="10">
        <v>0</v>
      </c>
      <c r="D169" s="10">
        <v>0</v>
      </c>
      <c r="F169" t="s">
        <v>4444</v>
      </c>
      <c r="G169" t="s">
        <v>7347</v>
      </c>
      <c r="H169" s="1">
        <v>0</v>
      </c>
      <c r="I169" s="1">
        <v>0</v>
      </c>
      <c r="J169" s="1">
        <v>0</v>
      </c>
      <c r="K169" s="1">
        <f>+SUM(Tabla3[[#This Row],[Suma de Monto penalización TR]:[Suma de CST_Malus]])</f>
        <v>0</v>
      </c>
    </row>
    <row r="170" spans="1:11" x14ac:dyDescent="0.25">
      <c r="A170" s="9" t="s">
        <v>5371</v>
      </c>
      <c r="B170" s="10">
        <v>0</v>
      </c>
      <c r="C170" s="10">
        <v>0</v>
      </c>
      <c r="D170" s="10">
        <v>0</v>
      </c>
      <c r="F170" t="s">
        <v>4444</v>
      </c>
      <c r="G170" t="s">
        <v>7347</v>
      </c>
      <c r="H170" s="1">
        <v>0</v>
      </c>
      <c r="I170" s="1">
        <v>0</v>
      </c>
      <c r="J170" s="1">
        <v>0</v>
      </c>
      <c r="K170" s="1">
        <f>+SUM(Tabla3[[#This Row],[Suma de Monto penalización TR]:[Suma de CST_Malus]])</f>
        <v>0</v>
      </c>
    </row>
    <row r="171" spans="1:11" x14ac:dyDescent="0.25">
      <c r="A171" s="9" t="s">
        <v>4864</v>
      </c>
      <c r="B171" s="10">
        <v>0</v>
      </c>
      <c r="C171" s="10">
        <v>0</v>
      </c>
      <c r="D171" s="10">
        <v>0</v>
      </c>
      <c r="F171" t="s">
        <v>4444</v>
      </c>
      <c r="G171" t="s">
        <v>7352</v>
      </c>
      <c r="H171" s="1">
        <v>-170.88500000000002</v>
      </c>
      <c r="I171" s="1">
        <v>0</v>
      </c>
      <c r="J171" s="1">
        <v>0</v>
      </c>
      <c r="K171" s="1">
        <f>+SUM(Tabla3[[#This Row],[Suma de Monto penalización TR]:[Suma de CST_Malus]])</f>
        <v>-170.88500000000002</v>
      </c>
    </row>
    <row r="172" spans="1:11" x14ac:dyDescent="0.25">
      <c r="A172" s="9" t="s">
        <v>2687</v>
      </c>
      <c r="B172" s="10">
        <v>0</v>
      </c>
      <c r="C172" s="10">
        <v>0</v>
      </c>
      <c r="D172" s="10">
        <v>0</v>
      </c>
      <c r="F172" t="s">
        <v>4444</v>
      </c>
      <c r="G172" t="s">
        <v>7343</v>
      </c>
      <c r="H172" s="1">
        <v>-755.30812500000013</v>
      </c>
      <c r="I172" s="1">
        <v>0</v>
      </c>
      <c r="J172" s="1">
        <v>0</v>
      </c>
      <c r="K172" s="1">
        <f>+SUM(Tabla3[[#This Row],[Suma de Monto penalización TR]:[Suma de CST_Malus]])</f>
        <v>-755.30812500000013</v>
      </c>
    </row>
    <row r="173" spans="1:11" x14ac:dyDescent="0.25">
      <c r="A173" s="9" t="s">
        <v>215</v>
      </c>
      <c r="B173" s="10">
        <v>-170.88500000000002</v>
      </c>
      <c r="C173" s="10">
        <v>0</v>
      </c>
      <c r="D173" s="10">
        <v>0</v>
      </c>
      <c r="F173" t="s">
        <v>4444</v>
      </c>
      <c r="G173" t="s">
        <v>7348</v>
      </c>
      <c r="H173" s="1">
        <v>0</v>
      </c>
      <c r="I173" s="1">
        <v>0</v>
      </c>
      <c r="J173" s="1">
        <v>0</v>
      </c>
      <c r="K173" s="1">
        <f>+SUM(Tabla3[[#This Row],[Suma de Monto penalización TR]:[Suma de CST_Malus]])</f>
        <v>0</v>
      </c>
    </row>
    <row r="174" spans="1:11" x14ac:dyDescent="0.25">
      <c r="A174" s="9" t="s">
        <v>411</v>
      </c>
      <c r="B174" s="10">
        <v>-755.30812500000013</v>
      </c>
      <c r="C174" s="10">
        <v>0</v>
      </c>
      <c r="D174" s="10">
        <v>0</v>
      </c>
      <c r="F174" t="s">
        <v>4444</v>
      </c>
      <c r="G174" t="s">
        <v>7347</v>
      </c>
      <c r="H174" s="1">
        <v>0</v>
      </c>
      <c r="I174" s="1">
        <v>0</v>
      </c>
      <c r="J174" s="1">
        <v>0</v>
      </c>
      <c r="K174" s="1">
        <f>+SUM(Tabla3[[#This Row],[Suma de Monto penalización TR]:[Suma de CST_Malus]])</f>
        <v>0</v>
      </c>
    </row>
    <row r="175" spans="1:11" x14ac:dyDescent="0.25">
      <c r="A175" s="9" t="s">
        <v>2478</v>
      </c>
      <c r="B175" s="10">
        <v>0</v>
      </c>
      <c r="C175" s="10">
        <v>0</v>
      </c>
      <c r="D175" s="10">
        <v>0</v>
      </c>
      <c r="F175" t="s">
        <v>4444</v>
      </c>
      <c r="G175" t="s">
        <v>7352</v>
      </c>
      <c r="H175" s="1">
        <v>0</v>
      </c>
      <c r="I175" s="1">
        <v>0</v>
      </c>
      <c r="J175" s="1">
        <v>0</v>
      </c>
      <c r="K175" s="1">
        <f>+SUM(Tabla3[[#This Row],[Suma de Monto penalización TR]:[Suma de CST_Malus]])</f>
        <v>0</v>
      </c>
    </row>
    <row r="176" spans="1:11" x14ac:dyDescent="0.25">
      <c r="A176" s="9" t="s">
        <v>1642</v>
      </c>
      <c r="B176" s="10">
        <v>0</v>
      </c>
      <c r="C176" s="10">
        <v>0</v>
      </c>
      <c r="D176" s="10">
        <v>0</v>
      </c>
      <c r="F176" t="s">
        <v>4444</v>
      </c>
      <c r="G176" t="s">
        <v>7358</v>
      </c>
      <c r="H176" s="1">
        <v>-1929.8743750000003</v>
      </c>
      <c r="I176" s="1">
        <v>0</v>
      </c>
      <c r="J176" s="1">
        <v>0</v>
      </c>
      <c r="K176" s="1">
        <f>+SUM(Tabla3[[#This Row],[Suma de Monto penalización TR]:[Suma de CST_Malus]])</f>
        <v>-1929.8743750000003</v>
      </c>
    </row>
    <row r="177" spans="1:11" x14ac:dyDescent="0.25">
      <c r="A177" s="9" t="s">
        <v>1298</v>
      </c>
      <c r="B177" s="10">
        <v>0</v>
      </c>
      <c r="C177" s="10">
        <v>0</v>
      </c>
      <c r="D177" s="10">
        <v>0</v>
      </c>
      <c r="F177" t="s">
        <v>4444</v>
      </c>
      <c r="G177" t="s">
        <v>7342</v>
      </c>
      <c r="H177" s="1">
        <v>-374.57062500000012</v>
      </c>
      <c r="I177" s="1">
        <v>0</v>
      </c>
      <c r="J177" s="1">
        <v>0</v>
      </c>
      <c r="K177" s="1">
        <f>+SUM(Tabla3[[#This Row],[Suma de Monto penalización TR]:[Suma de CST_Malus]])</f>
        <v>-374.57062500000012</v>
      </c>
    </row>
    <row r="178" spans="1:11" x14ac:dyDescent="0.25">
      <c r="A178" s="9" t="s">
        <v>256</v>
      </c>
      <c r="B178" s="10">
        <v>-1929.8743750000003</v>
      </c>
      <c r="C178" s="10">
        <v>0</v>
      </c>
      <c r="D178" s="10">
        <v>0</v>
      </c>
      <c r="F178" t="s">
        <v>4444</v>
      </c>
      <c r="G178" t="s">
        <v>7342</v>
      </c>
      <c r="H178" s="1">
        <v>-34.409374999999969</v>
      </c>
      <c r="I178" s="1">
        <v>0</v>
      </c>
      <c r="J178" s="1">
        <v>0</v>
      </c>
      <c r="K178" s="1">
        <f>+SUM(Tabla3[[#This Row],[Suma de Monto penalización TR]:[Suma de CST_Malus]])</f>
        <v>-34.409374999999969</v>
      </c>
    </row>
    <row r="179" spans="1:11" x14ac:dyDescent="0.25">
      <c r="A179" s="9" t="s">
        <v>540</v>
      </c>
      <c r="B179" s="10">
        <v>-374.57062500000012</v>
      </c>
      <c r="C179" s="10">
        <v>0</v>
      </c>
      <c r="D179" s="10">
        <v>0</v>
      </c>
      <c r="F179" t="s">
        <v>4444</v>
      </c>
      <c r="G179" t="s">
        <v>7342</v>
      </c>
      <c r="H179" s="1">
        <v>-81.033333333333346</v>
      </c>
      <c r="I179" s="1">
        <v>0</v>
      </c>
      <c r="J179" s="1">
        <v>0</v>
      </c>
      <c r="K179" s="1">
        <f>+SUM(Tabla3[[#This Row],[Suma de Monto penalización TR]:[Suma de CST_Malus]])</f>
        <v>-81.033333333333346</v>
      </c>
    </row>
    <row r="180" spans="1:11" x14ac:dyDescent="0.25">
      <c r="A180" s="9" t="s">
        <v>61</v>
      </c>
      <c r="B180" s="10">
        <v>-34.409374999999969</v>
      </c>
      <c r="C180" s="10">
        <v>0</v>
      </c>
      <c r="D180" s="10">
        <v>0</v>
      </c>
      <c r="F180" t="s">
        <v>4444</v>
      </c>
      <c r="G180" t="s">
        <v>7348</v>
      </c>
      <c r="H180" s="1">
        <v>0</v>
      </c>
      <c r="I180" s="1">
        <v>0</v>
      </c>
      <c r="J180" s="1">
        <v>0</v>
      </c>
      <c r="K180" s="1">
        <f>+SUM(Tabla3[[#This Row],[Suma de Monto penalización TR]:[Suma de CST_Malus]])</f>
        <v>0</v>
      </c>
    </row>
    <row r="181" spans="1:11" x14ac:dyDescent="0.25">
      <c r="A181" s="9" t="s">
        <v>698</v>
      </c>
      <c r="B181" s="10">
        <v>-81.033333333333346</v>
      </c>
      <c r="C181" s="10">
        <v>0</v>
      </c>
      <c r="D181" s="10">
        <v>0</v>
      </c>
      <c r="F181" t="s">
        <v>4444</v>
      </c>
      <c r="G181" t="s">
        <v>7344</v>
      </c>
      <c r="H181" s="1">
        <v>0</v>
      </c>
      <c r="I181" s="1">
        <v>0</v>
      </c>
      <c r="J181" s="1">
        <v>0</v>
      </c>
      <c r="K181" s="1">
        <f>+SUM(Tabla3[[#This Row],[Suma de Monto penalización TR]:[Suma de CST_Malus]])</f>
        <v>0</v>
      </c>
    </row>
    <row r="182" spans="1:11" x14ac:dyDescent="0.25">
      <c r="A182" s="9" t="s">
        <v>4531</v>
      </c>
      <c r="B182" s="10">
        <v>0</v>
      </c>
      <c r="C182" s="10">
        <v>0</v>
      </c>
      <c r="D182" s="10">
        <v>0</v>
      </c>
      <c r="F182" t="s">
        <v>4444</v>
      </c>
      <c r="G182" t="s">
        <v>7343</v>
      </c>
      <c r="H182" s="1">
        <v>-165.16500000000002</v>
      </c>
      <c r="I182" s="1">
        <v>0</v>
      </c>
      <c r="J182" s="1">
        <v>0</v>
      </c>
      <c r="K182" s="1">
        <f>+SUM(Tabla3[[#This Row],[Suma de Monto penalización TR]:[Suma de CST_Malus]])</f>
        <v>-165.16500000000002</v>
      </c>
    </row>
    <row r="183" spans="1:11" x14ac:dyDescent="0.25">
      <c r="A183" s="9" t="s">
        <v>5976</v>
      </c>
      <c r="B183" s="10">
        <v>0</v>
      </c>
      <c r="C183" s="10">
        <v>0</v>
      </c>
      <c r="D183" s="10">
        <v>0</v>
      </c>
      <c r="F183" t="s">
        <v>4444</v>
      </c>
      <c r="G183" t="s">
        <v>7346</v>
      </c>
      <c r="H183" s="1">
        <v>0</v>
      </c>
      <c r="I183" s="1">
        <v>0</v>
      </c>
      <c r="J183" s="1">
        <v>0</v>
      </c>
      <c r="K183" s="1">
        <f>+SUM(Tabla3[[#This Row],[Suma de Monto penalización TR]:[Suma de CST_Malus]])</f>
        <v>0</v>
      </c>
    </row>
    <row r="184" spans="1:11" x14ac:dyDescent="0.25">
      <c r="A184" s="9" t="s">
        <v>1778</v>
      </c>
      <c r="B184" s="10">
        <v>-165.16500000000002</v>
      </c>
      <c r="C184" s="10">
        <v>0</v>
      </c>
      <c r="D184" s="10">
        <v>0</v>
      </c>
      <c r="F184" t="s">
        <v>4444</v>
      </c>
      <c r="G184" t="s">
        <v>7360</v>
      </c>
      <c r="H184" s="1">
        <v>0</v>
      </c>
      <c r="I184" s="1">
        <v>0</v>
      </c>
      <c r="J184" s="1">
        <v>0</v>
      </c>
      <c r="K184" s="1">
        <f>+SUM(Tabla3[[#This Row],[Suma de Monto penalización TR]:[Suma de CST_Malus]])</f>
        <v>0</v>
      </c>
    </row>
    <row r="185" spans="1:11" x14ac:dyDescent="0.25">
      <c r="A185" s="9" t="s">
        <v>3808</v>
      </c>
      <c r="B185" s="10">
        <v>0</v>
      </c>
      <c r="C185" s="10">
        <v>0</v>
      </c>
      <c r="D185" s="10">
        <v>0</v>
      </c>
      <c r="F185" t="s">
        <v>4444</v>
      </c>
      <c r="G185" t="s">
        <v>7344</v>
      </c>
      <c r="H185" s="1">
        <v>-397.53999999999996</v>
      </c>
      <c r="I185" s="1">
        <v>0</v>
      </c>
      <c r="J185" s="1">
        <v>0</v>
      </c>
      <c r="K185" s="1">
        <f>+SUM(Tabla3[[#This Row],[Suma de Monto penalización TR]:[Suma de CST_Malus]])</f>
        <v>-397.53999999999996</v>
      </c>
    </row>
    <row r="186" spans="1:11" x14ac:dyDescent="0.25">
      <c r="A186" s="9" t="s">
        <v>6301</v>
      </c>
      <c r="B186" s="10">
        <v>0</v>
      </c>
      <c r="C186" s="10">
        <v>0</v>
      </c>
      <c r="D186" s="10">
        <v>0</v>
      </c>
      <c r="F186" t="s">
        <v>4444</v>
      </c>
      <c r="G186" t="s">
        <v>7346</v>
      </c>
      <c r="H186" s="1">
        <v>-52.696874999999991</v>
      </c>
      <c r="I186" s="1">
        <v>0</v>
      </c>
      <c r="J186" s="1">
        <v>0</v>
      </c>
      <c r="K186" s="1">
        <f>+SUM(Tabla3[[#This Row],[Suma de Monto penalización TR]:[Suma de CST_Malus]])</f>
        <v>-52.696874999999991</v>
      </c>
    </row>
    <row r="187" spans="1:11" x14ac:dyDescent="0.25">
      <c r="A187" s="9" t="s">
        <v>794</v>
      </c>
      <c r="B187" s="10">
        <v>-397.53999999999996</v>
      </c>
      <c r="C187" s="10">
        <v>0</v>
      </c>
      <c r="D187" s="10">
        <v>0</v>
      </c>
      <c r="F187" t="s">
        <v>4444</v>
      </c>
      <c r="G187" t="s">
        <v>7345</v>
      </c>
      <c r="H187" s="1">
        <v>0</v>
      </c>
      <c r="I187" s="1">
        <v>0</v>
      </c>
      <c r="J187" s="1">
        <v>0</v>
      </c>
      <c r="K187" s="1">
        <f>+SUM(Tabla3[[#This Row],[Suma de Monto penalización TR]:[Suma de CST_Malus]])</f>
        <v>0</v>
      </c>
    </row>
    <row r="188" spans="1:11" x14ac:dyDescent="0.25">
      <c r="A188" s="9" t="s">
        <v>273</v>
      </c>
      <c r="B188" s="10">
        <v>-52.696874999999991</v>
      </c>
      <c r="C188" s="10">
        <v>0</v>
      </c>
      <c r="D188" s="10">
        <v>0</v>
      </c>
      <c r="F188" t="s">
        <v>4444</v>
      </c>
      <c r="G188" t="s">
        <v>7344</v>
      </c>
      <c r="H188" s="1">
        <v>0</v>
      </c>
      <c r="I188" s="1">
        <v>0</v>
      </c>
      <c r="J188" s="1">
        <v>0</v>
      </c>
      <c r="K188" s="1">
        <f>+SUM(Tabla3[[#This Row],[Suma de Monto penalización TR]:[Suma de CST_Malus]])</f>
        <v>0</v>
      </c>
    </row>
    <row r="189" spans="1:11" x14ac:dyDescent="0.25">
      <c r="A189" s="9" t="s">
        <v>1155</v>
      </c>
      <c r="B189" s="10">
        <v>0</v>
      </c>
      <c r="C189" s="10">
        <v>0</v>
      </c>
      <c r="D189" s="10">
        <v>0</v>
      </c>
      <c r="F189" t="s">
        <v>4444</v>
      </c>
      <c r="G189" t="s">
        <v>7346</v>
      </c>
      <c r="H189" s="1">
        <v>-13.585000000000015</v>
      </c>
      <c r="I189" s="1">
        <v>0</v>
      </c>
      <c r="J189" s="1">
        <v>0</v>
      </c>
      <c r="K189" s="1">
        <f>+SUM(Tabla3[[#This Row],[Suma de Monto penalización TR]:[Suma de CST_Malus]])</f>
        <v>-13.585000000000015</v>
      </c>
    </row>
    <row r="190" spans="1:11" x14ac:dyDescent="0.25">
      <c r="A190" s="9" t="s">
        <v>2449</v>
      </c>
      <c r="B190" s="10">
        <v>0</v>
      </c>
      <c r="C190" s="10">
        <v>0</v>
      </c>
      <c r="D190" s="10">
        <v>0</v>
      </c>
      <c r="F190" t="s">
        <v>4444</v>
      </c>
      <c r="G190" t="s">
        <v>7346</v>
      </c>
      <c r="H190" s="1">
        <v>0</v>
      </c>
      <c r="I190" s="1">
        <v>0</v>
      </c>
      <c r="J190" s="1">
        <v>0</v>
      </c>
      <c r="K190" s="1">
        <f>+SUM(Tabla3[[#This Row],[Suma de Monto penalización TR]:[Suma de CST_Malus]])</f>
        <v>0</v>
      </c>
    </row>
    <row r="191" spans="1:11" x14ac:dyDescent="0.25">
      <c r="A191" s="9" t="s">
        <v>1238</v>
      </c>
      <c r="B191" s="10">
        <v>-13.585000000000015</v>
      </c>
      <c r="C191" s="10">
        <v>0</v>
      </c>
      <c r="D191" s="10">
        <v>0</v>
      </c>
      <c r="F191" t="s">
        <v>4444</v>
      </c>
      <c r="G191" t="s">
        <v>7346</v>
      </c>
      <c r="H191" s="1">
        <v>0</v>
      </c>
      <c r="I191" s="1">
        <v>0</v>
      </c>
      <c r="J191" s="1">
        <v>0</v>
      </c>
      <c r="K191" s="1">
        <f>+SUM(Tabla3[[#This Row],[Suma de Monto penalización TR]:[Suma de CST_Malus]])</f>
        <v>0</v>
      </c>
    </row>
    <row r="192" spans="1:11" x14ac:dyDescent="0.25">
      <c r="A192" s="9" t="s">
        <v>1615</v>
      </c>
      <c r="B192" s="10">
        <v>0</v>
      </c>
      <c r="C192" s="10">
        <v>0</v>
      </c>
      <c r="D192" s="10">
        <v>0</v>
      </c>
      <c r="F192" t="s">
        <v>4444</v>
      </c>
      <c r="G192" t="s">
        <v>7346</v>
      </c>
      <c r="H192" s="1">
        <v>-16.802499999999977</v>
      </c>
      <c r="I192" s="1">
        <v>0</v>
      </c>
      <c r="J192" s="1">
        <v>0</v>
      </c>
      <c r="K192" s="1">
        <f>+SUM(Tabla3[[#This Row],[Suma de Monto penalización TR]:[Suma de CST_Malus]])</f>
        <v>-16.802499999999977</v>
      </c>
    </row>
    <row r="193" spans="1:11" x14ac:dyDescent="0.25">
      <c r="A193" s="9" t="s">
        <v>743</v>
      </c>
      <c r="B193" s="10">
        <v>0</v>
      </c>
      <c r="C193" s="10">
        <v>0</v>
      </c>
      <c r="D193" s="10">
        <v>0</v>
      </c>
      <c r="F193" t="s">
        <v>4444</v>
      </c>
      <c r="G193" t="s">
        <v>7347</v>
      </c>
      <c r="H193" s="1">
        <v>0</v>
      </c>
      <c r="I193" s="1">
        <v>0</v>
      </c>
      <c r="J193" s="1">
        <v>0</v>
      </c>
      <c r="K193" s="1">
        <f>+SUM(Tabla3[[#This Row],[Suma de Monto penalización TR]:[Suma de CST_Malus]])</f>
        <v>0</v>
      </c>
    </row>
    <row r="194" spans="1:11" x14ac:dyDescent="0.25">
      <c r="A194" s="9" t="s">
        <v>530</v>
      </c>
      <c r="B194" s="10">
        <v>-16.802499999999977</v>
      </c>
      <c r="C194" s="10">
        <v>0</v>
      </c>
      <c r="D194" s="10">
        <v>0</v>
      </c>
      <c r="F194" t="s">
        <v>4444</v>
      </c>
      <c r="G194" t="s">
        <v>7357</v>
      </c>
      <c r="H194" s="1">
        <v>-247.7475</v>
      </c>
      <c r="I194" s="1">
        <v>0</v>
      </c>
      <c r="J194" s="1">
        <v>0</v>
      </c>
      <c r="K194" s="1">
        <f>+SUM(Tabla3[[#This Row],[Suma de Monto penalización TR]:[Suma de CST_Malus]])</f>
        <v>-247.7475</v>
      </c>
    </row>
    <row r="195" spans="1:11" x14ac:dyDescent="0.25">
      <c r="A195" s="9" t="s">
        <v>206</v>
      </c>
      <c r="B195" s="10">
        <v>0</v>
      </c>
      <c r="C195" s="10">
        <v>0</v>
      </c>
      <c r="D195" s="10">
        <v>0</v>
      </c>
      <c r="F195" t="s">
        <v>4444</v>
      </c>
      <c r="G195" t="s">
        <v>7350</v>
      </c>
      <c r="H195" s="1">
        <v>0</v>
      </c>
      <c r="I195" s="1">
        <v>0</v>
      </c>
      <c r="J195" s="1">
        <v>0</v>
      </c>
      <c r="K195" s="1">
        <f>+SUM(Tabla3[[#This Row],[Suma de Monto penalización TR]:[Suma de CST_Malus]])</f>
        <v>0</v>
      </c>
    </row>
    <row r="196" spans="1:11" x14ac:dyDescent="0.25">
      <c r="A196" s="9" t="s">
        <v>4324</v>
      </c>
      <c r="B196" s="10">
        <v>-247.7475</v>
      </c>
      <c r="C196" s="10">
        <v>0</v>
      </c>
      <c r="D196" s="10">
        <v>0</v>
      </c>
      <c r="F196" t="s">
        <v>4444</v>
      </c>
      <c r="G196" t="s">
        <v>7348</v>
      </c>
      <c r="H196" s="1">
        <v>0</v>
      </c>
      <c r="I196" s="1">
        <v>0</v>
      </c>
      <c r="J196" s="1">
        <v>0</v>
      </c>
      <c r="K196" s="1">
        <f>+SUM(Tabla3[[#This Row],[Suma de Monto penalización TR]:[Suma de CST_Malus]])</f>
        <v>0</v>
      </c>
    </row>
    <row r="197" spans="1:11" x14ac:dyDescent="0.25">
      <c r="A197" s="9" t="s">
        <v>7226</v>
      </c>
      <c r="B197" s="10">
        <v>0</v>
      </c>
      <c r="C197" s="10">
        <v>0</v>
      </c>
      <c r="D197" s="10">
        <v>0</v>
      </c>
      <c r="F197" t="s">
        <v>4444</v>
      </c>
      <c r="G197" t="s">
        <v>7357</v>
      </c>
      <c r="H197" s="1">
        <v>0</v>
      </c>
      <c r="I197" s="1">
        <v>0</v>
      </c>
      <c r="J197" s="1">
        <v>0</v>
      </c>
      <c r="K197" s="1">
        <f>+SUM(Tabla3[[#This Row],[Suma de Monto penalización TR]:[Suma de CST_Malus]])</f>
        <v>0</v>
      </c>
    </row>
    <row r="198" spans="1:11" x14ac:dyDescent="0.25">
      <c r="A198" s="9" t="s">
        <v>6163</v>
      </c>
      <c r="B198" s="10">
        <v>0</v>
      </c>
      <c r="C198" s="10">
        <v>0</v>
      </c>
      <c r="D198" s="10">
        <v>0</v>
      </c>
      <c r="F198" t="s">
        <v>4444</v>
      </c>
      <c r="G198" t="s">
        <v>7357</v>
      </c>
      <c r="H198" s="1">
        <v>0</v>
      </c>
      <c r="I198" s="1">
        <v>0</v>
      </c>
      <c r="J198" s="1">
        <v>0</v>
      </c>
      <c r="K198" s="1">
        <f>+SUM(Tabla3[[#This Row],[Suma de Monto penalización TR]:[Suma de CST_Malus]])</f>
        <v>0</v>
      </c>
    </row>
    <row r="199" spans="1:11" x14ac:dyDescent="0.25">
      <c r="A199" s="9" t="s">
        <v>6638</v>
      </c>
      <c r="B199" s="10">
        <v>0</v>
      </c>
      <c r="C199" s="10">
        <v>0</v>
      </c>
      <c r="D199" s="10">
        <v>0</v>
      </c>
      <c r="F199" t="s">
        <v>4444</v>
      </c>
      <c r="G199" t="s">
        <v>7344</v>
      </c>
      <c r="H199" s="1">
        <v>-1898.7962500000003</v>
      </c>
      <c r="I199" s="1">
        <v>0</v>
      </c>
      <c r="J199" s="1">
        <v>0</v>
      </c>
      <c r="K199" s="1">
        <f>+SUM(Tabla3[[#This Row],[Suma de Monto penalización TR]:[Suma de CST_Malus]])</f>
        <v>-1898.7962500000003</v>
      </c>
    </row>
    <row r="200" spans="1:11" x14ac:dyDescent="0.25">
      <c r="A200" s="9" t="s">
        <v>4211</v>
      </c>
      <c r="B200" s="10">
        <v>0</v>
      </c>
      <c r="C200" s="10">
        <v>0</v>
      </c>
      <c r="D200" s="10">
        <v>0</v>
      </c>
      <c r="F200" t="s">
        <v>4444</v>
      </c>
      <c r="G200" t="s">
        <v>7356</v>
      </c>
      <c r="H200" s="1">
        <v>0</v>
      </c>
      <c r="I200" s="1">
        <v>0</v>
      </c>
      <c r="J200" s="1">
        <v>0</v>
      </c>
      <c r="K200" s="1">
        <f>+SUM(Tabla3[[#This Row],[Suma de Monto penalización TR]:[Suma de CST_Malus]])</f>
        <v>0</v>
      </c>
    </row>
    <row r="201" spans="1:11" x14ac:dyDescent="0.25">
      <c r="A201" s="9" t="s">
        <v>46</v>
      </c>
      <c r="B201" s="10">
        <v>-1898.7962500000003</v>
      </c>
      <c r="C201" s="10">
        <v>0</v>
      </c>
      <c r="D201" s="10">
        <v>0</v>
      </c>
    </row>
    <row r="202" spans="1:11" x14ac:dyDescent="0.25">
      <c r="A202" s="9" t="s">
        <v>4539</v>
      </c>
      <c r="B202" s="10">
        <v>0</v>
      </c>
      <c r="C202" s="10">
        <v>0</v>
      </c>
      <c r="D202" s="10">
        <v>0</v>
      </c>
    </row>
    <row r="203" spans="1:11" x14ac:dyDescent="0.25">
      <c r="A203" s="5" t="s">
        <v>7477</v>
      </c>
      <c r="B203" s="10">
        <v>-11176.066597222227</v>
      </c>
      <c r="C203" s="10">
        <v>-3006.25</v>
      </c>
      <c r="D203" s="10">
        <v>-2000</v>
      </c>
    </row>
    <row r="204" spans="1:11" x14ac:dyDescent="0.25">
      <c r="A204" s="9" t="s">
        <v>1392</v>
      </c>
      <c r="B204" s="10">
        <v>0</v>
      </c>
      <c r="C204" s="10">
        <v>0</v>
      </c>
      <c r="D204" s="10">
        <v>0</v>
      </c>
    </row>
    <row r="205" spans="1:11" x14ac:dyDescent="0.25">
      <c r="A205" s="9" t="s">
        <v>545</v>
      </c>
      <c r="B205" s="10">
        <v>0</v>
      </c>
      <c r="C205" s="10">
        <v>-178.75000000000003</v>
      </c>
      <c r="D205" s="10">
        <v>0</v>
      </c>
    </row>
    <row r="206" spans="1:11" x14ac:dyDescent="0.25">
      <c r="A206" s="9" t="s">
        <v>518</v>
      </c>
      <c r="B206" s="10">
        <v>0</v>
      </c>
      <c r="C206" s="10">
        <v>0</v>
      </c>
      <c r="D206" s="10">
        <v>0</v>
      </c>
    </row>
    <row r="207" spans="1:11" x14ac:dyDescent="0.25">
      <c r="A207" s="9" t="s">
        <v>1659</v>
      </c>
      <c r="B207" s="10">
        <v>0</v>
      </c>
      <c r="C207" s="10">
        <v>0</v>
      </c>
      <c r="D207" s="10">
        <v>0</v>
      </c>
    </row>
    <row r="208" spans="1:11" x14ac:dyDescent="0.25">
      <c r="A208" s="9" t="s">
        <v>3336</v>
      </c>
      <c r="B208" s="10">
        <v>0</v>
      </c>
      <c r="C208" s="10">
        <v>0</v>
      </c>
      <c r="D208" s="10">
        <v>0</v>
      </c>
    </row>
    <row r="209" spans="1:4" x14ac:dyDescent="0.25">
      <c r="A209" s="9" t="s">
        <v>1707</v>
      </c>
      <c r="B209" s="10">
        <v>0</v>
      </c>
      <c r="C209" s="10">
        <v>0</v>
      </c>
      <c r="D209" s="10">
        <v>0</v>
      </c>
    </row>
    <row r="210" spans="1:4" x14ac:dyDescent="0.25">
      <c r="A210" s="9" t="s">
        <v>119</v>
      </c>
      <c r="B210" s="10">
        <v>0</v>
      </c>
      <c r="C210" s="10">
        <v>0</v>
      </c>
      <c r="D210" s="10">
        <v>0</v>
      </c>
    </row>
    <row r="211" spans="1:4" x14ac:dyDescent="0.25">
      <c r="A211" s="9" t="s">
        <v>2534</v>
      </c>
      <c r="B211" s="10">
        <v>0</v>
      </c>
      <c r="C211" s="10">
        <v>0</v>
      </c>
      <c r="D211" s="10">
        <v>0</v>
      </c>
    </row>
    <row r="212" spans="1:4" x14ac:dyDescent="0.25">
      <c r="A212" s="9" t="s">
        <v>4672</v>
      </c>
      <c r="B212" s="10">
        <v>0</v>
      </c>
      <c r="C212" s="10">
        <v>0</v>
      </c>
      <c r="D212" s="10">
        <v>0</v>
      </c>
    </row>
    <row r="213" spans="1:4" x14ac:dyDescent="0.25">
      <c r="A213" s="9" t="s">
        <v>2365</v>
      </c>
      <c r="B213" s="10">
        <v>0</v>
      </c>
      <c r="C213" s="10">
        <v>0</v>
      </c>
      <c r="D213" s="10">
        <v>0</v>
      </c>
    </row>
    <row r="214" spans="1:4" x14ac:dyDescent="0.25">
      <c r="A214" s="9" t="s">
        <v>73</v>
      </c>
      <c r="B214" s="10">
        <v>0</v>
      </c>
      <c r="C214" s="10">
        <v>0</v>
      </c>
      <c r="D214" s="10">
        <v>0</v>
      </c>
    </row>
    <row r="215" spans="1:4" x14ac:dyDescent="0.25">
      <c r="A215" s="9" t="s">
        <v>1132</v>
      </c>
      <c r="B215" s="10">
        <v>0</v>
      </c>
      <c r="C215" s="10">
        <v>0</v>
      </c>
      <c r="D215" s="10">
        <v>0</v>
      </c>
    </row>
    <row r="216" spans="1:4" x14ac:dyDescent="0.25">
      <c r="A216" s="9" t="s">
        <v>3703</v>
      </c>
      <c r="B216" s="10">
        <v>0</v>
      </c>
      <c r="C216" s="10">
        <v>0</v>
      </c>
      <c r="D216" s="10">
        <v>0</v>
      </c>
    </row>
    <row r="217" spans="1:4" x14ac:dyDescent="0.25">
      <c r="A217" s="9" t="s">
        <v>787</v>
      </c>
      <c r="B217" s="10">
        <v>-433.55812500000013</v>
      </c>
      <c r="C217" s="10">
        <v>0</v>
      </c>
      <c r="D217" s="10">
        <v>0</v>
      </c>
    </row>
    <row r="218" spans="1:4" x14ac:dyDescent="0.25">
      <c r="A218" s="9" t="s">
        <v>871</v>
      </c>
      <c r="B218" s="10">
        <v>0</v>
      </c>
      <c r="C218" s="10">
        <v>0</v>
      </c>
      <c r="D218" s="10">
        <v>0</v>
      </c>
    </row>
    <row r="219" spans="1:4" x14ac:dyDescent="0.25">
      <c r="A219" s="9" t="s">
        <v>848</v>
      </c>
      <c r="B219" s="10">
        <v>0</v>
      </c>
      <c r="C219" s="10">
        <v>0</v>
      </c>
      <c r="D219" s="10">
        <v>0</v>
      </c>
    </row>
    <row r="220" spans="1:4" x14ac:dyDescent="0.25">
      <c r="A220" s="9" t="s">
        <v>352</v>
      </c>
      <c r="B220" s="10">
        <v>0</v>
      </c>
      <c r="C220" s="10">
        <v>0</v>
      </c>
      <c r="D220" s="10">
        <v>0</v>
      </c>
    </row>
    <row r="221" spans="1:4" x14ac:dyDescent="0.25">
      <c r="A221" s="9" t="s">
        <v>1028</v>
      </c>
      <c r="B221" s="10">
        <v>0</v>
      </c>
      <c r="C221" s="10">
        <v>0</v>
      </c>
      <c r="D221" s="10">
        <v>-2000</v>
      </c>
    </row>
    <row r="222" spans="1:4" x14ac:dyDescent="0.25">
      <c r="A222" s="9" t="s">
        <v>3483</v>
      </c>
      <c r="B222" s="10">
        <v>0</v>
      </c>
      <c r="C222" s="10">
        <v>0</v>
      </c>
      <c r="D222" s="10">
        <v>0</v>
      </c>
    </row>
    <row r="223" spans="1:4" x14ac:dyDescent="0.25">
      <c r="A223" s="9" t="s">
        <v>932</v>
      </c>
      <c r="B223" s="10">
        <v>-545.06562499999995</v>
      </c>
      <c r="C223" s="10">
        <v>-178.75000000000003</v>
      </c>
      <c r="D223" s="10">
        <v>0</v>
      </c>
    </row>
    <row r="224" spans="1:4" x14ac:dyDescent="0.25">
      <c r="A224" s="9" t="s">
        <v>3002</v>
      </c>
      <c r="B224" s="10">
        <v>0</v>
      </c>
      <c r="C224" s="10">
        <v>0</v>
      </c>
      <c r="D224" s="10">
        <v>0</v>
      </c>
    </row>
    <row r="225" spans="1:4" x14ac:dyDescent="0.25">
      <c r="A225" s="9" t="s">
        <v>1426</v>
      </c>
      <c r="B225" s="10">
        <v>-326.31805555555559</v>
      </c>
      <c r="C225" s="10">
        <v>0</v>
      </c>
      <c r="D225" s="10">
        <v>0</v>
      </c>
    </row>
    <row r="226" spans="1:4" x14ac:dyDescent="0.25">
      <c r="A226" s="9" t="s">
        <v>3106</v>
      </c>
      <c r="B226" s="10">
        <v>0</v>
      </c>
      <c r="C226" s="10">
        <v>0</v>
      </c>
      <c r="D226" s="10">
        <v>0</v>
      </c>
    </row>
    <row r="227" spans="1:4" x14ac:dyDescent="0.25">
      <c r="A227" s="9" t="s">
        <v>5492</v>
      </c>
      <c r="B227" s="10">
        <v>0</v>
      </c>
      <c r="C227" s="10">
        <v>0</v>
      </c>
      <c r="D227" s="10">
        <v>0</v>
      </c>
    </row>
    <row r="228" spans="1:4" x14ac:dyDescent="0.25">
      <c r="A228" s="9" t="s">
        <v>131</v>
      </c>
      <c r="B228" s="10">
        <v>-744.95687500000008</v>
      </c>
      <c r="C228" s="10">
        <v>0</v>
      </c>
      <c r="D228" s="10">
        <v>0</v>
      </c>
    </row>
    <row r="229" spans="1:4" x14ac:dyDescent="0.25">
      <c r="A229" s="9" t="s">
        <v>505</v>
      </c>
      <c r="B229" s="10">
        <v>-27.527499999999989</v>
      </c>
      <c r="C229" s="10">
        <v>0</v>
      </c>
      <c r="D229" s="10">
        <v>0</v>
      </c>
    </row>
    <row r="230" spans="1:4" x14ac:dyDescent="0.25">
      <c r="A230" s="9" t="s">
        <v>1436</v>
      </c>
      <c r="B230" s="10">
        <v>0</v>
      </c>
      <c r="C230" s="10">
        <v>0</v>
      </c>
      <c r="D230" s="10">
        <v>0</v>
      </c>
    </row>
    <row r="231" spans="1:4" x14ac:dyDescent="0.25">
      <c r="A231" s="9" t="s">
        <v>2634</v>
      </c>
      <c r="B231" s="10">
        <v>0</v>
      </c>
      <c r="C231" s="10">
        <v>0</v>
      </c>
      <c r="D231" s="10">
        <v>0</v>
      </c>
    </row>
    <row r="232" spans="1:4" x14ac:dyDescent="0.25">
      <c r="A232" s="9" t="s">
        <v>2845</v>
      </c>
      <c r="B232" s="10">
        <v>0</v>
      </c>
      <c r="C232" s="10">
        <v>0</v>
      </c>
      <c r="D232" s="10">
        <v>0</v>
      </c>
    </row>
    <row r="233" spans="1:4" x14ac:dyDescent="0.25">
      <c r="A233" s="9" t="s">
        <v>1868</v>
      </c>
      <c r="B233" s="10">
        <v>-27.527500000000028</v>
      </c>
      <c r="C233" s="10">
        <v>0</v>
      </c>
      <c r="D233" s="10">
        <v>0</v>
      </c>
    </row>
    <row r="234" spans="1:4" x14ac:dyDescent="0.25">
      <c r="A234" s="9" t="s">
        <v>109</v>
      </c>
      <c r="B234" s="10">
        <v>0</v>
      </c>
      <c r="C234" s="10">
        <v>0</v>
      </c>
      <c r="D234" s="10">
        <v>0</v>
      </c>
    </row>
    <row r="235" spans="1:4" x14ac:dyDescent="0.25">
      <c r="A235" s="9" t="s">
        <v>1421</v>
      </c>
      <c r="B235" s="10">
        <v>0</v>
      </c>
      <c r="C235" s="10">
        <v>0</v>
      </c>
      <c r="D235" s="10">
        <v>0</v>
      </c>
    </row>
    <row r="236" spans="1:4" x14ac:dyDescent="0.25">
      <c r="A236" s="9" t="s">
        <v>576</v>
      </c>
      <c r="B236" s="10">
        <v>-143.19499999999996</v>
      </c>
      <c r="C236" s="10">
        <v>0</v>
      </c>
      <c r="D236" s="10">
        <v>0</v>
      </c>
    </row>
    <row r="237" spans="1:4" x14ac:dyDescent="0.25">
      <c r="A237" s="9" t="s">
        <v>358</v>
      </c>
      <c r="B237" s="10">
        <v>-572.17875000000004</v>
      </c>
      <c r="C237" s="10">
        <v>0</v>
      </c>
      <c r="D237" s="10">
        <v>0</v>
      </c>
    </row>
    <row r="238" spans="1:4" x14ac:dyDescent="0.25">
      <c r="A238" s="9" t="s">
        <v>951</v>
      </c>
      <c r="B238" s="10">
        <v>0</v>
      </c>
      <c r="C238" s="10">
        <v>0</v>
      </c>
      <c r="D238" s="10">
        <v>0</v>
      </c>
    </row>
    <row r="239" spans="1:4" x14ac:dyDescent="0.25">
      <c r="A239" s="9" t="s">
        <v>3007</v>
      </c>
      <c r="B239" s="10">
        <v>0</v>
      </c>
      <c r="C239" s="10">
        <v>0</v>
      </c>
      <c r="D239" s="10">
        <v>0</v>
      </c>
    </row>
    <row r="240" spans="1:4" x14ac:dyDescent="0.25">
      <c r="A240" s="9" t="s">
        <v>1410</v>
      </c>
      <c r="B240" s="10">
        <v>-40.308125000000018</v>
      </c>
      <c r="C240" s="10">
        <v>0</v>
      </c>
      <c r="D240" s="10">
        <v>0</v>
      </c>
    </row>
    <row r="241" spans="1:4" x14ac:dyDescent="0.25">
      <c r="A241" s="9" t="s">
        <v>6242</v>
      </c>
      <c r="B241" s="10">
        <v>0</v>
      </c>
      <c r="C241" s="10">
        <v>0</v>
      </c>
      <c r="D241" s="10">
        <v>0</v>
      </c>
    </row>
    <row r="242" spans="1:4" x14ac:dyDescent="0.25">
      <c r="A242" s="9" t="s">
        <v>1213</v>
      </c>
      <c r="B242" s="10">
        <v>0</v>
      </c>
      <c r="C242" s="10">
        <v>0</v>
      </c>
      <c r="D242" s="10">
        <v>0</v>
      </c>
    </row>
    <row r="243" spans="1:4" x14ac:dyDescent="0.25">
      <c r="A243" s="9" t="s">
        <v>3631</v>
      </c>
      <c r="B243" s="10">
        <v>0</v>
      </c>
      <c r="C243" s="10">
        <v>0</v>
      </c>
      <c r="D243" s="10">
        <v>0</v>
      </c>
    </row>
    <row r="244" spans="1:4" x14ac:dyDescent="0.25">
      <c r="A244" s="9" t="s">
        <v>5151</v>
      </c>
      <c r="B244" s="10">
        <v>0</v>
      </c>
      <c r="C244" s="10">
        <v>0</v>
      </c>
      <c r="D244" s="10">
        <v>0</v>
      </c>
    </row>
    <row r="245" spans="1:4" x14ac:dyDescent="0.25">
      <c r="A245" s="9" t="s">
        <v>81</v>
      </c>
      <c r="B245" s="10">
        <v>-119.94125</v>
      </c>
      <c r="C245" s="10">
        <v>0</v>
      </c>
      <c r="D245" s="10">
        <v>0</v>
      </c>
    </row>
    <row r="246" spans="1:4" x14ac:dyDescent="0.25">
      <c r="A246" s="9" t="s">
        <v>654</v>
      </c>
      <c r="B246" s="10">
        <v>-25.739999999999988</v>
      </c>
      <c r="C246" s="10">
        <v>0</v>
      </c>
      <c r="D246" s="10">
        <v>0</v>
      </c>
    </row>
    <row r="247" spans="1:4" x14ac:dyDescent="0.25">
      <c r="A247" s="9" t="s">
        <v>1482</v>
      </c>
      <c r="B247" s="10">
        <v>-1.9662499999999583</v>
      </c>
      <c r="C247" s="10">
        <v>0</v>
      </c>
      <c r="D247" s="10">
        <v>0</v>
      </c>
    </row>
    <row r="248" spans="1:4" x14ac:dyDescent="0.25">
      <c r="A248" s="9" t="s">
        <v>1761</v>
      </c>
      <c r="B248" s="10">
        <v>-80.534999999999997</v>
      </c>
      <c r="C248" s="10">
        <v>0</v>
      </c>
      <c r="D248" s="10">
        <v>0</v>
      </c>
    </row>
    <row r="249" spans="1:4" x14ac:dyDescent="0.25">
      <c r="A249" s="9" t="s">
        <v>714</v>
      </c>
      <c r="B249" s="10">
        <v>-1375.2375</v>
      </c>
      <c r="C249" s="10">
        <v>0</v>
      </c>
      <c r="D249" s="10">
        <v>0</v>
      </c>
    </row>
    <row r="250" spans="1:4" x14ac:dyDescent="0.25">
      <c r="A250" s="9" t="s">
        <v>959</v>
      </c>
      <c r="B250" s="10">
        <v>-322.19687500000009</v>
      </c>
      <c r="C250" s="10">
        <v>0</v>
      </c>
      <c r="D250" s="10">
        <v>0</v>
      </c>
    </row>
    <row r="251" spans="1:4" x14ac:dyDescent="0.25">
      <c r="A251" s="9" t="s">
        <v>222</v>
      </c>
      <c r="B251" s="10">
        <v>-947.92749999999978</v>
      </c>
      <c r="C251" s="10">
        <v>0</v>
      </c>
      <c r="D251" s="10">
        <v>0</v>
      </c>
    </row>
    <row r="252" spans="1:4" x14ac:dyDescent="0.25">
      <c r="A252" s="9" t="s">
        <v>1198</v>
      </c>
      <c r="B252" s="10">
        <v>0</v>
      </c>
      <c r="C252" s="10">
        <v>0</v>
      </c>
      <c r="D252" s="10">
        <v>0</v>
      </c>
    </row>
    <row r="253" spans="1:4" x14ac:dyDescent="0.25">
      <c r="A253" s="9" t="s">
        <v>248</v>
      </c>
      <c r="B253" s="10">
        <v>0</v>
      </c>
      <c r="C253" s="10">
        <v>0</v>
      </c>
      <c r="D253" s="10">
        <v>0</v>
      </c>
    </row>
    <row r="254" spans="1:4" x14ac:dyDescent="0.25">
      <c r="A254" s="9" t="s">
        <v>387</v>
      </c>
      <c r="B254" s="10">
        <v>-283.05062499999997</v>
      </c>
      <c r="C254" s="10">
        <v>0</v>
      </c>
      <c r="D254" s="10">
        <v>0</v>
      </c>
    </row>
    <row r="255" spans="1:4" x14ac:dyDescent="0.25">
      <c r="A255" s="9" t="s">
        <v>5371</v>
      </c>
      <c r="B255" s="10">
        <v>0</v>
      </c>
      <c r="C255" s="10">
        <v>0</v>
      </c>
      <c r="D255" s="10">
        <v>0</v>
      </c>
    </row>
    <row r="256" spans="1:4" x14ac:dyDescent="0.25">
      <c r="A256" s="9" t="s">
        <v>2687</v>
      </c>
      <c r="B256" s="10">
        <v>-2862.25875</v>
      </c>
      <c r="C256" s="10">
        <v>0</v>
      </c>
      <c r="D256" s="10">
        <v>0</v>
      </c>
    </row>
    <row r="257" spans="1:4" x14ac:dyDescent="0.25">
      <c r="A257" s="9" t="s">
        <v>215</v>
      </c>
      <c r="B257" s="10">
        <v>-164.10062499999998</v>
      </c>
      <c r="C257" s="10">
        <v>0</v>
      </c>
      <c r="D257" s="10">
        <v>0</v>
      </c>
    </row>
    <row r="258" spans="1:4" x14ac:dyDescent="0.25">
      <c r="A258" s="9" t="s">
        <v>411</v>
      </c>
      <c r="B258" s="10">
        <v>-14.746875000000037</v>
      </c>
      <c r="C258" s="10">
        <v>0</v>
      </c>
      <c r="D258" s="10">
        <v>0</v>
      </c>
    </row>
    <row r="259" spans="1:4" x14ac:dyDescent="0.25">
      <c r="A259" s="9" t="s">
        <v>2478</v>
      </c>
      <c r="B259" s="10">
        <v>-88.481250000000045</v>
      </c>
      <c r="C259" s="10">
        <v>0</v>
      </c>
      <c r="D259" s="10">
        <v>0</v>
      </c>
    </row>
    <row r="260" spans="1:4" x14ac:dyDescent="0.25">
      <c r="A260" s="9" t="s">
        <v>1642</v>
      </c>
      <c r="B260" s="10">
        <v>-25.382499999999986</v>
      </c>
      <c r="C260" s="10">
        <v>0</v>
      </c>
      <c r="D260" s="10">
        <v>0</v>
      </c>
    </row>
    <row r="261" spans="1:4" x14ac:dyDescent="0.25">
      <c r="A261" s="9" t="s">
        <v>1298</v>
      </c>
      <c r="B261" s="10">
        <v>-1100.7587500000002</v>
      </c>
      <c r="C261" s="10">
        <v>0</v>
      </c>
      <c r="D261" s="10">
        <v>0</v>
      </c>
    </row>
    <row r="262" spans="1:4" x14ac:dyDescent="0.25">
      <c r="A262" s="9" t="s">
        <v>256</v>
      </c>
      <c r="B262" s="10">
        <v>-333.90500000000003</v>
      </c>
      <c r="C262" s="10">
        <v>0</v>
      </c>
      <c r="D262" s="10">
        <v>0</v>
      </c>
    </row>
    <row r="263" spans="1:4" x14ac:dyDescent="0.25">
      <c r="A263" s="9" t="s">
        <v>2091</v>
      </c>
      <c r="B263" s="10">
        <v>0</v>
      </c>
      <c r="C263" s="10">
        <v>0</v>
      </c>
      <c r="D263" s="10">
        <v>0</v>
      </c>
    </row>
    <row r="264" spans="1:4" x14ac:dyDescent="0.25">
      <c r="A264" s="9" t="s">
        <v>1359</v>
      </c>
      <c r="B264" s="10">
        <v>0</v>
      </c>
      <c r="C264" s="10">
        <v>0</v>
      </c>
      <c r="D264" s="10">
        <v>0</v>
      </c>
    </row>
    <row r="265" spans="1:4" x14ac:dyDescent="0.25">
      <c r="A265" s="9" t="s">
        <v>540</v>
      </c>
      <c r="B265" s="10">
        <v>0</v>
      </c>
      <c r="C265" s="10">
        <v>0</v>
      </c>
      <c r="D265" s="10">
        <v>0</v>
      </c>
    </row>
    <row r="266" spans="1:4" x14ac:dyDescent="0.25">
      <c r="A266" s="9" t="s">
        <v>61</v>
      </c>
      <c r="B266" s="10">
        <v>-134.68812500000004</v>
      </c>
      <c r="C266" s="10">
        <v>-341.25</v>
      </c>
      <c r="D266" s="10">
        <v>0</v>
      </c>
    </row>
    <row r="267" spans="1:4" x14ac:dyDescent="0.25">
      <c r="A267" s="9" t="s">
        <v>698</v>
      </c>
      <c r="B267" s="10">
        <v>0</v>
      </c>
      <c r="C267" s="10">
        <v>0</v>
      </c>
      <c r="D267" s="10">
        <v>0</v>
      </c>
    </row>
    <row r="268" spans="1:4" x14ac:dyDescent="0.25">
      <c r="A268" s="9" t="s">
        <v>4531</v>
      </c>
      <c r="B268" s="10">
        <v>0</v>
      </c>
      <c r="C268" s="10">
        <v>0</v>
      </c>
      <c r="D268" s="10">
        <v>0</v>
      </c>
    </row>
    <row r="269" spans="1:4" x14ac:dyDescent="0.25">
      <c r="A269" s="9" t="s">
        <v>1778</v>
      </c>
      <c r="B269" s="10">
        <v>-131.73875000000001</v>
      </c>
      <c r="C269" s="10">
        <v>0</v>
      </c>
      <c r="D269" s="10">
        <v>0</v>
      </c>
    </row>
    <row r="270" spans="1:4" x14ac:dyDescent="0.25">
      <c r="A270" s="9" t="s">
        <v>3808</v>
      </c>
      <c r="B270" s="10">
        <v>-9.3600000000000083</v>
      </c>
      <c r="C270" s="10">
        <v>0</v>
      </c>
      <c r="D270" s="10">
        <v>0</v>
      </c>
    </row>
    <row r="271" spans="1:4" x14ac:dyDescent="0.25">
      <c r="A271" s="9" t="s">
        <v>794</v>
      </c>
      <c r="B271" s="10">
        <v>0</v>
      </c>
      <c r="C271" s="10">
        <v>0</v>
      </c>
      <c r="D271" s="10">
        <v>0</v>
      </c>
    </row>
    <row r="272" spans="1:4" x14ac:dyDescent="0.25">
      <c r="A272" s="9" t="s">
        <v>273</v>
      </c>
      <c r="B272" s="10">
        <v>0</v>
      </c>
      <c r="C272" s="10">
        <v>0</v>
      </c>
      <c r="D272" s="10">
        <v>0</v>
      </c>
    </row>
    <row r="273" spans="1:4" x14ac:dyDescent="0.25">
      <c r="A273" s="9" t="s">
        <v>2449</v>
      </c>
      <c r="B273" s="10">
        <v>0</v>
      </c>
      <c r="C273" s="10">
        <v>0</v>
      </c>
      <c r="D273" s="10">
        <v>0</v>
      </c>
    </row>
    <row r="274" spans="1:4" x14ac:dyDescent="0.25">
      <c r="A274" s="9" t="s">
        <v>1238</v>
      </c>
      <c r="B274" s="10">
        <v>0</v>
      </c>
      <c r="C274" s="10">
        <v>0</v>
      </c>
      <c r="D274" s="10">
        <v>0</v>
      </c>
    </row>
    <row r="275" spans="1:4" x14ac:dyDescent="0.25">
      <c r="A275" s="9" t="s">
        <v>1615</v>
      </c>
      <c r="B275" s="10">
        <v>0</v>
      </c>
      <c r="C275" s="10">
        <v>0</v>
      </c>
      <c r="D275" s="10">
        <v>0</v>
      </c>
    </row>
    <row r="276" spans="1:4" x14ac:dyDescent="0.25">
      <c r="A276" s="9" t="s">
        <v>743</v>
      </c>
      <c r="B276" s="10">
        <v>0</v>
      </c>
      <c r="C276" s="10">
        <v>0</v>
      </c>
      <c r="D276" s="10">
        <v>0</v>
      </c>
    </row>
    <row r="277" spans="1:4" x14ac:dyDescent="0.25">
      <c r="A277" s="9" t="s">
        <v>530</v>
      </c>
      <c r="B277" s="10">
        <v>-49.156250000000007</v>
      </c>
      <c r="C277" s="10">
        <v>-341.25</v>
      </c>
      <c r="D277" s="10">
        <v>0</v>
      </c>
    </row>
    <row r="278" spans="1:4" x14ac:dyDescent="0.25">
      <c r="A278" s="9" t="s">
        <v>206</v>
      </c>
      <c r="B278" s="10">
        <v>0</v>
      </c>
      <c r="C278" s="10">
        <v>0</v>
      </c>
      <c r="D278" s="10">
        <v>0</v>
      </c>
    </row>
    <row r="279" spans="1:4" x14ac:dyDescent="0.25">
      <c r="A279" s="9" t="s">
        <v>7226</v>
      </c>
      <c r="B279" s="10">
        <v>0</v>
      </c>
      <c r="C279" s="10">
        <v>0</v>
      </c>
      <c r="D279" s="10">
        <v>0</v>
      </c>
    </row>
    <row r="280" spans="1:4" x14ac:dyDescent="0.25">
      <c r="A280" s="9" t="s">
        <v>4211</v>
      </c>
      <c r="B280" s="10">
        <v>-14.029166666666661</v>
      </c>
      <c r="C280" s="10">
        <v>0</v>
      </c>
      <c r="D280" s="10">
        <v>0</v>
      </c>
    </row>
    <row r="281" spans="1:4" x14ac:dyDescent="0.25">
      <c r="A281" s="9" t="s">
        <v>46</v>
      </c>
      <c r="B281" s="10">
        <v>-93.307500000000019</v>
      </c>
      <c r="C281" s="10">
        <v>-1966.2500000000002</v>
      </c>
      <c r="D281" s="10">
        <v>0</v>
      </c>
    </row>
    <row r="282" spans="1:4" x14ac:dyDescent="0.25">
      <c r="A282" s="9" t="s">
        <v>4539</v>
      </c>
      <c r="B282" s="10">
        <v>-136.92250000000001</v>
      </c>
      <c r="C282" s="10">
        <v>0</v>
      </c>
      <c r="D282" s="10">
        <v>0</v>
      </c>
    </row>
    <row r="283" spans="1:4" x14ac:dyDescent="0.25">
      <c r="A283" s="5" t="s">
        <v>7323</v>
      </c>
      <c r="B283" s="10">
        <v>-75353.081013888921</v>
      </c>
      <c r="C283" s="10">
        <v>-5730.25</v>
      </c>
      <c r="D283" s="10">
        <v>-2000</v>
      </c>
    </row>
  </sheetData>
  <pageMargins left="0.7" right="0.7" top="0.75" bottom="0.75" header="0.3" footer="0.3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663CA-05BF-4DCC-BF00-24002BB2D0AA}">
  <dimension ref="A1:G14"/>
  <sheetViews>
    <sheetView workbookViewId="0">
      <selection activeCell="C11" sqref="C11"/>
    </sheetView>
  </sheetViews>
  <sheetFormatPr baseColWidth="10" defaultRowHeight="15" x14ac:dyDescent="0.25"/>
  <cols>
    <col min="1" max="1" width="21.42578125" bestFit="1" customWidth="1"/>
    <col min="2" max="2" width="22.42578125" bestFit="1" customWidth="1"/>
    <col min="3" max="3" width="11.85546875" bestFit="1" customWidth="1"/>
    <col min="4" max="4" width="7.5703125" bestFit="1" customWidth="1"/>
    <col min="5" max="5" width="11.85546875" bestFit="1" customWidth="1"/>
    <col min="6" max="6" width="10.140625" bestFit="1" customWidth="1"/>
    <col min="7" max="7" width="16.85546875" bestFit="1" customWidth="1"/>
  </cols>
  <sheetData>
    <row r="1" spans="1:7" x14ac:dyDescent="0.25">
      <c r="A1" s="4" t="s">
        <v>7383</v>
      </c>
      <c r="B1" s="5">
        <v>1</v>
      </c>
    </row>
    <row r="2" spans="1:7" x14ac:dyDescent="0.25">
      <c r="A2" s="4" t="s">
        <v>7382</v>
      </c>
      <c r="B2" s="36" t="s">
        <v>7372</v>
      </c>
    </row>
    <row r="4" spans="1:7" x14ac:dyDescent="0.25">
      <c r="B4" s="4" t="s">
        <v>7325</v>
      </c>
    </row>
    <row r="5" spans="1:7" x14ac:dyDescent="0.25">
      <c r="B5" s="36" t="s">
        <v>7377</v>
      </c>
      <c r="D5" s="36" t="s">
        <v>7378</v>
      </c>
      <c r="F5" s="36" t="s">
        <v>7387</v>
      </c>
      <c r="G5" s="36" t="s">
        <v>7386</v>
      </c>
    </row>
    <row r="6" spans="1:7" x14ac:dyDescent="0.25">
      <c r="A6" s="4" t="s">
        <v>7337</v>
      </c>
      <c r="B6" s="36" t="s">
        <v>7388</v>
      </c>
      <c r="C6" s="36" t="s">
        <v>7384</v>
      </c>
      <c r="D6" s="36" t="s">
        <v>7388</v>
      </c>
      <c r="E6" s="36" t="s">
        <v>7384</v>
      </c>
    </row>
    <row r="7" spans="1:7" x14ac:dyDescent="0.25">
      <c r="A7" s="5" t="s">
        <v>7375</v>
      </c>
      <c r="B7" s="15"/>
      <c r="C7" s="8">
        <v>0</v>
      </c>
      <c r="D7" s="15">
        <v>45</v>
      </c>
      <c r="E7" s="8">
        <v>0.52941176470588236</v>
      </c>
      <c r="F7" s="15">
        <v>45</v>
      </c>
      <c r="G7" s="8">
        <v>0.41666666666666669</v>
      </c>
    </row>
    <row r="8" spans="1:7" x14ac:dyDescent="0.25">
      <c r="A8" s="5" t="s">
        <v>7369</v>
      </c>
      <c r="B8" s="15">
        <v>21</v>
      </c>
      <c r="C8" s="8">
        <v>0.91304347826086951</v>
      </c>
      <c r="D8" s="15"/>
      <c r="E8" s="8">
        <v>0</v>
      </c>
      <c r="F8" s="15">
        <v>21</v>
      </c>
      <c r="G8" s="8">
        <v>0.19444444444444445</v>
      </c>
    </row>
    <row r="9" spans="1:7" x14ac:dyDescent="0.25">
      <c r="A9" s="5" t="s">
        <v>7368</v>
      </c>
      <c r="B9" s="15"/>
      <c r="C9" s="8">
        <v>0</v>
      </c>
      <c r="D9" s="15">
        <v>16</v>
      </c>
      <c r="E9" s="8">
        <v>0.18823529411764706</v>
      </c>
      <c r="F9" s="15">
        <v>16</v>
      </c>
      <c r="G9" s="8">
        <v>0.14814814814814814</v>
      </c>
    </row>
    <row r="10" spans="1:7" x14ac:dyDescent="0.25">
      <c r="A10" s="5" t="s">
        <v>7366</v>
      </c>
      <c r="B10" s="15"/>
      <c r="C10" s="8">
        <v>0</v>
      </c>
      <c r="D10" s="15">
        <v>12</v>
      </c>
      <c r="E10" s="8">
        <v>0.14117647058823529</v>
      </c>
      <c r="F10" s="15">
        <v>12</v>
      </c>
      <c r="G10" s="8">
        <v>0.1111111111111111</v>
      </c>
    </row>
    <row r="11" spans="1:7" x14ac:dyDescent="0.25">
      <c r="A11" s="5" t="s">
        <v>7367</v>
      </c>
      <c r="B11" s="15"/>
      <c r="C11" s="8">
        <v>0</v>
      </c>
      <c r="D11" s="15">
        <v>10</v>
      </c>
      <c r="E11" s="8">
        <v>0.11764705882352941</v>
      </c>
      <c r="F11" s="15">
        <v>10</v>
      </c>
      <c r="G11" s="8">
        <v>9.2592592592592587E-2</v>
      </c>
    </row>
    <row r="12" spans="1:7" x14ac:dyDescent="0.25">
      <c r="A12" s="5" t="s">
        <v>7373</v>
      </c>
      <c r="B12" s="15">
        <v>2</v>
      </c>
      <c r="C12" s="8">
        <v>8.6956521739130432E-2</v>
      </c>
      <c r="D12" s="15"/>
      <c r="E12" s="8">
        <v>0</v>
      </c>
      <c r="F12" s="15">
        <v>2</v>
      </c>
      <c r="G12" s="8">
        <v>1.8518518518518517E-2</v>
      </c>
    </row>
    <row r="13" spans="1:7" x14ac:dyDescent="0.25">
      <c r="A13" s="5" t="s">
        <v>7376</v>
      </c>
      <c r="B13" s="15"/>
      <c r="C13" s="8">
        <v>0</v>
      </c>
      <c r="D13" s="15">
        <v>2</v>
      </c>
      <c r="E13" s="8">
        <v>2.3529411764705882E-2</v>
      </c>
      <c r="F13" s="15">
        <v>2</v>
      </c>
      <c r="G13" s="8">
        <v>1.8518518518518517E-2</v>
      </c>
    </row>
    <row r="14" spans="1:7" x14ac:dyDescent="0.25">
      <c r="A14" s="5" t="s">
        <v>7323</v>
      </c>
      <c r="B14" s="15">
        <v>23</v>
      </c>
      <c r="C14" s="8">
        <v>1</v>
      </c>
      <c r="D14" s="15">
        <v>85</v>
      </c>
      <c r="E14" s="8">
        <v>1</v>
      </c>
      <c r="F14" s="15">
        <v>108</v>
      </c>
      <c r="G14" s="8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BF92C-F37B-4C53-8770-F257AF97C072}">
  <dimension ref="A1:G12"/>
  <sheetViews>
    <sheetView workbookViewId="0">
      <selection activeCell="D7" sqref="D7"/>
    </sheetView>
  </sheetViews>
  <sheetFormatPr baseColWidth="10" defaultRowHeight="15" x14ac:dyDescent="0.25"/>
  <cols>
    <col min="1" max="1" width="19.5703125" bestFit="1" customWidth="1"/>
    <col min="2" max="2" width="22.42578125" bestFit="1" customWidth="1"/>
    <col min="3" max="3" width="11.85546875" bestFit="1" customWidth="1"/>
    <col min="4" max="4" width="7" bestFit="1" customWidth="1"/>
    <col min="5" max="5" width="11.85546875" bestFit="1" customWidth="1"/>
    <col min="6" max="6" width="10.140625" bestFit="1" customWidth="1"/>
    <col min="7" max="7" width="16.85546875" bestFit="1" customWidth="1"/>
    <col min="8" max="8" width="12.5703125" bestFit="1" customWidth="1"/>
  </cols>
  <sheetData>
    <row r="1" spans="1:7" x14ac:dyDescent="0.25">
      <c r="A1" s="4" t="s">
        <v>7383</v>
      </c>
      <c r="B1" s="5">
        <v>1</v>
      </c>
    </row>
    <row r="2" spans="1:7" x14ac:dyDescent="0.25">
      <c r="A2" s="4" t="s">
        <v>7381</v>
      </c>
      <c r="B2" s="36" t="s">
        <v>7378</v>
      </c>
    </row>
    <row r="4" spans="1:7" x14ac:dyDescent="0.25">
      <c r="B4" s="4" t="s">
        <v>7325</v>
      </c>
    </row>
    <row r="5" spans="1:7" x14ac:dyDescent="0.25">
      <c r="B5" s="36" t="s">
        <v>7372</v>
      </c>
      <c r="D5" s="36" t="s">
        <v>7370</v>
      </c>
      <c r="F5" s="36" t="s">
        <v>7387</v>
      </c>
      <c r="G5" s="36" t="s">
        <v>7386</v>
      </c>
    </row>
    <row r="6" spans="1:7" x14ac:dyDescent="0.25">
      <c r="A6" s="4" t="s">
        <v>7337</v>
      </c>
      <c r="B6" s="36" t="s">
        <v>7388</v>
      </c>
      <c r="C6" s="36" t="s">
        <v>7384</v>
      </c>
      <c r="D6" s="36" t="s">
        <v>7388</v>
      </c>
      <c r="E6" s="36" t="s">
        <v>7384</v>
      </c>
    </row>
    <row r="7" spans="1:7" x14ac:dyDescent="0.25">
      <c r="A7" s="5" t="s">
        <v>7375</v>
      </c>
      <c r="B7" s="15">
        <v>45</v>
      </c>
      <c r="C7" s="8">
        <v>0.76271186440677963</v>
      </c>
      <c r="D7" s="15">
        <v>14</v>
      </c>
      <c r="E7" s="8">
        <v>0.23728813559322035</v>
      </c>
      <c r="F7" s="15">
        <v>59</v>
      </c>
      <c r="G7" s="8">
        <v>1</v>
      </c>
    </row>
    <row r="8" spans="1:7" x14ac:dyDescent="0.25">
      <c r="A8" s="5" t="s">
        <v>7368</v>
      </c>
      <c r="B8" s="15">
        <v>16</v>
      </c>
      <c r="C8" s="8">
        <v>0.2711864406779661</v>
      </c>
      <c r="D8" s="15">
        <v>43</v>
      </c>
      <c r="E8" s="8">
        <v>0.72881355932203384</v>
      </c>
      <c r="F8" s="15">
        <v>59</v>
      </c>
      <c r="G8" s="8">
        <v>1</v>
      </c>
    </row>
    <row r="9" spans="1:7" x14ac:dyDescent="0.25">
      <c r="A9" s="5" t="s">
        <v>7367</v>
      </c>
      <c r="B9" s="15">
        <v>10</v>
      </c>
      <c r="C9" s="8">
        <v>0.20833333333333334</v>
      </c>
      <c r="D9" s="15">
        <v>38</v>
      </c>
      <c r="E9" s="8">
        <v>0.79166666666666663</v>
      </c>
      <c r="F9" s="15">
        <v>48</v>
      </c>
      <c r="G9" s="8">
        <v>1</v>
      </c>
    </row>
    <row r="10" spans="1:7" x14ac:dyDescent="0.25">
      <c r="A10" s="5" t="s">
        <v>7366</v>
      </c>
      <c r="B10" s="15">
        <v>12</v>
      </c>
      <c r="C10" s="8">
        <v>0.25531914893617019</v>
      </c>
      <c r="D10" s="15">
        <v>35</v>
      </c>
      <c r="E10" s="8">
        <v>0.74468085106382975</v>
      </c>
      <c r="F10" s="15">
        <v>47</v>
      </c>
      <c r="G10" s="8">
        <v>1</v>
      </c>
    </row>
    <row r="11" spans="1:7" x14ac:dyDescent="0.25">
      <c r="A11" s="5" t="s">
        <v>7376</v>
      </c>
      <c r="B11" s="15">
        <v>2</v>
      </c>
      <c r="C11" s="8">
        <v>0.18181818181818182</v>
      </c>
      <c r="D11" s="15">
        <v>9</v>
      </c>
      <c r="E11" s="8">
        <v>0.81818181818181823</v>
      </c>
      <c r="F11" s="15">
        <v>11</v>
      </c>
      <c r="G11" s="8">
        <v>1</v>
      </c>
    </row>
    <row r="12" spans="1:7" x14ac:dyDescent="0.25">
      <c r="A12" s="5" t="s">
        <v>7323</v>
      </c>
      <c r="B12" s="15">
        <v>85</v>
      </c>
      <c r="C12" s="8">
        <v>0.3794642857142857</v>
      </c>
      <c r="D12" s="15">
        <v>139</v>
      </c>
      <c r="E12" s="8">
        <v>0.6205357142857143</v>
      </c>
      <c r="F12" s="15">
        <v>224</v>
      </c>
      <c r="G12" s="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AB4E3-50B8-4E6B-AD24-62AFDC802144}">
  <dimension ref="B1:I44"/>
  <sheetViews>
    <sheetView topLeftCell="A4" workbookViewId="0">
      <selection activeCell="C2" sqref="C2"/>
    </sheetView>
  </sheetViews>
  <sheetFormatPr baseColWidth="10" defaultRowHeight="15" x14ac:dyDescent="0.25"/>
  <cols>
    <col min="3" max="3" width="21.42578125" bestFit="1" customWidth="1"/>
    <col min="4" max="4" width="13.140625" customWidth="1"/>
    <col min="8" max="8" width="53.140625" bestFit="1" customWidth="1"/>
    <col min="9" max="9" width="11.7109375" bestFit="1" customWidth="1"/>
  </cols>
  <sheetData>
    <row r="1" spans="2:9" x14ac:dyDescent="0.25">
      <c r="B1" t="s">
        <v>7379</v>
      </c>
      <c r="C1" t="s">
        <v>7380</v>
      </c>
      <c r="D1" t="s">
        <v>7381</v>
      </c>
    </row>
    <row r="2" spans="2:9" x14ac:dyDescent="0.25">
      <c r="B2" s="17" t="s">
        <v>163</v>
      </c>
      <c r="C2" t="s">
        <v>7369</v>
      </c>
      <c r="D2" t="s">
        <v>7377</v>
      </c>
    </row>
    <row r="3" spans="2:9" x14ac:dyDescent="0.25">
      <c r="B3" s="17" t="s">
        <v>592</v>
      </c>
      <c r="C3" t="s">
        <v>7373</v>
      </c>
      <c r="D3" t="s">
        <v>7377</v>
      </c>
      <c r="H3" t="s">
        <v>10</v>
      </c>
      <c r="I3" t="s">
        <v>7371</v>
      </c>
    </row>
    <row r="4" spans="2:9" x14ac:dyDescent="0.25">
      <c r="B4" s="17" t="s">
        <v>116</v>
      </c>
      <c r="C4" t="s">
        <v>7374</v>
      </c>
      <c r="D4" t="s">
        <v>7377</v>
      </c>
      <c r="H4" t="s">
        <v>117</v>
      </c>
      <c r="I4" t="s">
        <v>7370</v>
      </c>
    </row>
    <row r="5" spans="2:9" x14ac:dyDescent="0.25">
      <c r="B5" s="17" t="s">
        <v>150</v>
      </c>
      <c r="C5" t="s">
        <v>7375</v>
      </c>
      <c r="D5" t="s">
        <v>7378</v>
      </c>
      <c r="H5" t="s">
        <v>144</v>
      </c>
      <c r="I5" t="s">
        <v>7370</v>
      </c>
    </row>
    <row r="6" spans="2:9" x14ac:dyDescent="0.25">
      <c r="B6" s="17" t="s">
        <v>124</v>
      </c>
      <c r="C6" t="s">
        <v>7366</v>
      </c>
      <c r="D6" t="s">
        <v>7378</v>
      </c>
      <c r="H6" t="s">
        <v>125</v>
      </c>
      <c r="I6" t="s">
        <v>7370</v>
      </c>
    </row>
    <row r="7" spans="2:9" x14ac:dyDescent="0.25">
      <c r="B7" s="17" t="s">
        <v>266</v>
      </c>
      <c r="C7" t="s">
        <v>7367</v>
      </c>
      <c r="D7" t="s">
        <v>7378</v>
      </c>
      <c r="H7" t="s">
        <v>179</v>
      </c>
      <c r="I7" t="s">
        <v>7370</v>
      </c>
    </row>
    <row r="8" spans="2:9" x14ac:dyDescent="0.25">
      <c r="B8" s="17" t="s">
        <v>297</v>
      </c>
      <c r="C8" t="s">
        <v>7368</v>
      </c>
      <c r="D8" t="s">
        <v>7378</v>
      </c>
      <c r="H8" t="s">
        <v>199</v>
      </c>
      <c r="I8" t="s">
        <v>7370</v>
      </c>
    </row>
    <row r="9" spans="2:9" x14ac:dyDescent="0.25">
      <c r="B9" s="17" t="s">
        <v>821</v>
      </c>
      <c r="C9" t="s">
        <v>7376</v>
      </c>
      <c r="D9" t="s">
        <v>7378</v>
      </c>
      <c r="H9" t="s">
        <v>338</v>
      </c>
      <c r="I9" t="s">
        <v>7370</v>
      </c>
    </row>
    <row r="10" spans="2:9" x14ac:dyDescent="0.25">
      <c r="H10" t="s">
        <v>234</v>
      </c>
      <c r="I10" t="s">
        <v>7370</v>
      </c>
    </row>
    <row r="11" spans="2:9" x14ac:dyDescent="0.25">
      <c r="H11" t="s">
        <v>102</v>
      </c>
      <c r="I11" t="s">
        <v>7370</v>
      </c>
    </row>
    <row r="12" spans="2:9" x14ac:dyDescent="0.25">
      <c r="H12" t="s">
        <v>798</v>
      </c>
      <c r="I12" t="s">
        <v>7370</v>
      </c>
    </row>
    <row r="13" spans="2:9" x14ac:dyDescent="0.25">
      <c r="H13" t="s">
        <v>448</v>
      </c>
      <c r="I13" t="s">
        <v>7370</v>
      </c>
    </row>
    <row r="14" spans="2:9" x14ac:dyDescent="0.25">
      <c r="H14" t="s">
        <v>254</v>
      </c>
      <c r="I14" t="s">
        <v>7370</v>
      </c>
    </row>
    <row r="15" spans="2:9" x14ac:dyDescent="0.25">
      <c r="H15" t="s">
        <v>2881</v>
      </c>
      <c r="I15" t="s">
        <v>7370</v>
      </c>
    </row>
    <row r="16" spans="2:9" x14ac:dyDescent="0.25">
      <c r="H16" t="s">
        <v>71</v>
      </c>
      <c r="I16" t="s">
        <v>7370</v>
      </c>
    </row>
    <row r="17" spans="8:9" x14ac:dyDescent="0.25">
      <c r="H17" t="s">
        <v>5305</v>
      </c>
      <c r="I17" t="s">
        <v>7370</v>
      </c>
    </row>
    <row r="18" spans="8:9" x14ac:dyDescent="0.25">
      <c r="H18" t="s">
        <v>1881</v>
      </c>
      <c r="I18" t="s">
        <v>7370</v>
      </c>
    </row>
    <row r="19" spans="8:9" x14ac:dyDescent="0.25">
      <c r="H19" t="s">
        <v>2129</v>
      </c>
      <c r="I19" t="s">
        <v>7370</v>
      </c>
    </row>
    <row r="20" spans="8:9" x14ac:dyDescent="0.25">
      <c r="H20" t="s">
        <v>151</v>
      </c>
      <c r="I20" t="s">
        <v>7372</v>
      </c>
    </row>
    <row r="21" spans="8:9" x14ac:dyDescent="0.25">
      <c r="H21" t="s">
        <v>59</v>
      </c>
      <c r="I21" t="s">
        <v>7370</v>
      </c>
    </row>
    <row r="22" spans="8:9" x14ac:dyDescent="0.25">
      <c r="H22" t="s">
        <v>169</v>
      </c>
      <c r="I22" t="s">
        <v>7370</v>
      </c>
    </row>
    <row r="23" spans="8:9" x14ac:dyDescent="0.25">
      <c r="H23" t="s">
        <v>240</v>
      </c>
      <c r="I23" t="s">
        <v>7370</v>
      </c>
    </row>
    <row r="24" spans="8:9" x14ac:dyDescent="0.25">
      <c r="H24" t="s">
        <v>607</v>
      </c>
      <c r="I24" t="s">
        <v>7370</v>
      </c>
    </row>
    <row r="25" spans="8:9" x14ac:dyDescent="0.25">
      <c r="H25" t="s">
        <v>891</v>
      </c>
      <c r="I25" t="s">
        <v>7370</v>
      </c>
    </row>
    <row r="26" spans="8:9" x14ac:dyDescent="0.25">
      <c r="H26" t="s">
        <v>2028</v>
      </c>
      <c r="I26" t="s">
        <v>7370</v>
      </c>
    </row>
    <row r="27" spans="8:9" x14ac:dyDescent="0.25">
      <c r="H27" t="s">
        <v>404</v>
      </c>
      <c r="I27" t="s">
        <v>7370</v>
      </c>
    </row>
    <row r="28" spans="8:9" x14ac:dyDescent="0.25">
      <c r="H28" t="s">
        <v>1308</v>
      </c>
      <c r="I28" t="s">
        <v>7370</v>
      </c>
    </row>
    <row r="29" spans="8:9" x14ac:dyDescent="0.25">
      <c r="H29" t="s">
        <v>2320</v>
      </c>
      <c r="I29" t="s">
        <v>7370</v>
      </c>
    </row>
    <row r="30" spans="8:9" x14ac:dyDescent="0.25">
      <c r="H30" t="s">
        <v>2725</v>
      </c>
      <c r="I30" t="s">
        <v>7370</v>
      </c>
    </row>
    <row r="31" spans="8:9" x14ac:dyDescent="0.25">
      <c r="H31" t="s">
        <v>5461</v>
      </c>
      <c r="I31" t="s">
        <v>7370</v>
      </c>
    </row>
    <row r="32" spans="8:9" x14ac:dyDescent="0.25">
      <c r="H32" t="s">
        <v>2849</v>
      </c>
      <c r="I32" t="s">
        <v>7370</v>
      </c>
    </row>
    <row r="33" spans="8:9" x14ac:dyDescent="0.25">
      <c r="H33" t="s">
        <v>3698</v>
      </c>
      <c r="I33" t="s">
        <v>7370</v>
      </c>
    </row>
    <row r="34" spans="8:9" x14ac:dyDescent="0.25">
      <c r="H34" t="s">
        <v>92</v>
      </c>
      <c r="I34" t="s">
        <v>7370</v>
      </c>
    </row>
    <row r="35" spans="8:9" x14ac:dyDescent="0.25">
      <c r="H35" t="s">
        <v>2300</v>
      </c>
      <c r="I35" t="s">
        <v>7370</v>
      </c>
    </row>
    <row r="36" spans="8:9" x14ac:dyDescent="0.25">
      <c r="H36" t="s">
        <v>3745</v>
      </c>
      <c r="I36" t="s">
        <v>7370</v>
      </c>
    </row>
    <row r="37" spans="8:9" x14ac:dyDescent="0.25">
      <c r="H37" t="s">
        <v>370</v>
      </c>
      <c r="I37" t="s">
        <v>7370</v>
      </c>
    </row>
    <row r="38" spans="8:9" x14ac:dyDescent="0.25">
      <c r="H38" t="s">
        <v>438</v>
      </c>
      <c r="I38" t="s">
        <v>7370</v>
      </c>
    </row>
    <row r="39" spans="8:9" x14ac:dyDescent="0.25">
      <c r="H39" t="s">
        <v>1059</v>
      </c>
      <c r="I39" t="s">
        <v>7370</v>
      </c>
    </row>
    <row r="40" spans="8:9" x14ac:dyDescent="0.25">
      <c r="H40" t="s">
        <v>44</v>
      </c>
      <c r="I40" t="s">
        <v>7370</v>
      </c>
    </row>
    <row r="41" spans="8:9" x14ac:dyDescent="0.25">
      <c r="H41" t="s">
        <v>1602</v>
      </c>
      <c r="I41" t="s">
        <v>7370</v>
      </c>
    </row>
    <row r="42" spans="8:9" x14ac:dyDescent="0.25">
      <c r="H42" t="s">
        <v>1273</v>
      </c>
      <c r="I42" t="s">
        <v>7370</v>
      </c>
    </row>
    <row r="43" spans="8:9" x14ac:dyDescent="0.25">
      <c r="H43" t="s">
        <v>5204</v>
      </c>
      <c r="I43" t="s">
        <v>7370</v>
      </c>
    </row>
    <row r="44" spans="8:9" x14ac:dyDescent="0.25">
      <c r="H44" t="s">
        <v>2868</v>
      </c>
      <c r="I44" t="s">
        <v>7370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8E255-C27B-4588-AC35-9DE3B655B4D6}">
  <dimension ref="A1:G357"/>
  <sheetViews>
    <sheetView workbookViewId="0">
      <selection activeCell="F9" sqref="F9"/>
    </sheetView>
  </sheetViews>
  <sheetFormatPr baseColWidth="10" defaultRowHeight="15" x14ac:dyDescent="0.25"/>
  <cols>
    <col min="1" max="1" width="12" customWidth="1"/>
    <col min="2" max="2" width="53.140625" bestFit="1" customWidth="1"/>
    <col min="5" max="5" width="19.5703125" bestFit="1" customWidth="1"/>
    <col min="6" max="6" width="24.42578125" bestFit="1" customWidth="1"/>
  </cols>
  <sheetData>
    <row r="1" spans="1:7" x14ac:dyDescent="0.25">
      <c r="A1" t="s">
        <v>7</v>
      </c>
      <c r="B1" t="s">
        <v>10</v>
      </c>
    </row>
    <row r="2" spans="1:7" x14ac:dyDescent="0.25">
      <c r="A2" t="s">
        <v>116</v>
      </c>
      <c r="B2" t="s">
        <v>254</v>
      </c>
    </row>
    <row r="3" spans="1:7" x14ac:dyDescent="0.25">
      <c r="A3" t="s">
        <v>116</v>
      </c>
      <c r="B3" t="s">
        <v>234</v>
      </c>
    </row>
    <row r="4" spans="1:7" x14ac:dyDescent="0.25">
      <c r="A4" t="s">
        <v>116</v>
      </c>
      <c r="B4" t="s">
        <v>234</v>
      </c>
    </row>
    <row r="5" spans="1:7" ht="15.75" thickBot="1" x14ac:dyDescent="0.3">
      <c r="A5" t="s">
        <v>116</v>
      </c>
      <c r="B5" t="s">
        <v>2881</v>
      </c>
    </row>
    <row r="6" spans="1:7" x14ac:dyDescent="0.25">
      <c r="A6" t="s">
        <v>116</v>
      </c>
      <c r="B6" t="s">
        <v>338</v>
      </c>
      <c r="D6" s="18">
        <v>500159</v>
      </c>
      <c r="E6" s="19" t="s">
        <v>7369</v>
      </c>
      <c r="F6" s="19" t="s">
        <v>7389</v>
      </c>
      <c r="G6" s="20" t="s">
        <v>7377</v>
      </c>
    </row>
    <row r="7" spans="1:7" x14ac:dyDescent="0.25">
      <c r="A7" t="s">
        <v>116</v>
      </c>
      <c r="B7" t="s">
        <v>199</v>
      </c>
      <c r="D7" s="21">
        <v>500161</v>
      </c>
      <c r="E7" s="22" t="s">
        <v>7373</v>
      </c>
      <c r="F7" s="22" t="s">
        <v>7390</v>
      </c>
      <c r="G7" s="23" t="s">
        <v>7377</v>
      </c>
    </row>
    <row r="8" spans="1:7" ht="15.75" thickBot="1" x14ac:dyDescent="0.3">
      <c r="A8" t="s">
        <v>116</v>
      </c>
      <c r="B8" t="s">
        <v>448</v>
      </c>
      <c r="D8" s="24">
        <v>500080</v>
      </c>
      <c r="E8" s="25" t="s">
        <v>7374</v>
      </c>
      <c r="F8" s="25" t="s">
        <v>7391</v>
      </c>
      <c r="G8" s="26" t="s">
        <v>7377</v>
      </c>
    </row>
    <row r="9" spans="1:7" x14ac:dyDescent="0.25">
      <c r="A9" t="s">
        <v>116</v>
      </c>
      <c r="B9" t="s">
        <v>448</v>
      </c>
      <c r="D9" s="18">
        <v>500155</v>
      </c>
      <c r="E9" s="19" t="s">
        <v>7375</v>
      </c>
      <c r="F9" s="19" t="s">
        <v>7392</v>
      </c>
      <c r="G9" s="20" t="s">
        <v>7378</v>
      </c>
    </row>
    <row r="10" spans="1:7" x14ac:dyDescent="0.25">
      <c r="A10" t="s">
        <v>116</v>
      </c>
      <c r="B10" t="s">
        <v>448</v>
      </c>
      <c r="D10" s="21">
        <v>500156</v>
      </c>
      <c r="E10" s="22" t="s">
        <v>7366</v>
      </c>
      <c r="F10" s="22" t="s">
        <v>7393</v>
      </c>
      <c r="G10" s="23" t="s">
        <v>7378</v>
      </c>
    </row>
    <row r="11" spans="1:7" x14ac:dyDescent="0.25">
      <c r="A11" t="s">
        <v>116</v>
      </c>
      <c r="B11" t="s">
        <v>448</v>
      </c>
      <c r="D11" s="21">
        <v>500157</v>
      </c>
      <c r="E11" s="22" t="s">
        <v>7367</v>
      </c>
      <c r="F11" s="22" t="s">
        <v>7394</v>
      </c>
      <c r="G11" s="23" t="s">
        <v>7378</v>
      </c>
    </row>
    <row r="12" spans="1:7" x14ac:dyDescent="0.25">
      <c r="A12" t="s">
        <v>116</v>
      </c>
      <c r="B12" t="s">
        <v>179</v>
      </c>
      <c r="D12" s="21">
        <v>500158</v>
      </c>
      <c r="E12" s="22" t="s">
        <v>7368</v>
      </c>
      <c r="F12" s="22" t="s">
        <v>7395</v>
      </c>
      <c r="G12" s="23" t="s">
        <v>7378</v>
      </c>
    </row>
    <row r="13" spans="1:7" ht="15.75" thickBot="1" x14ac:dyDescent="0.3">
      <c r="A13" t="s">
        <v>116</v>
      </c>
      <c r="B13" t="s">
        <v>144</v>
      </c>
      <c r="D13" s="24">
        <v>500167</v>
      </c>
      <c r="E13" s="25" t="s">
        <v>7376</v>
      </c>
      <c r="F13" s="25" t="s">
        <v>7396</v>
      </c>
      <c r="G13" s="26" t="s">
        <v>7378</v>
      </c>
    </row>
    <row r="14" spans="1:7" x14ac:dyDescent="0.25">
      <c r="A14" t="s">
        <v>116</v>
      </c>
      <c r="B14" t="s">
        <v>144</v>
      </c>
    </row>
    <row r="15" spans="1:7" x14ac:dyDescent="0.25">
      <c r="A15" t="s">
        <v>116</v>
      </c>
      <c r="B15" t="s">
        <v>144</v>
      </c>
    </row>
    <row r="16" spans="1:7" x14ac:dyDescent="0.25">
      <c r="A16" t="s">
        <v>116</v>
      </c>
      <c r="B16" t="s">
        <v>144</v>
      </c>
    </row>
    <row r="17" spans="1:2" x14ac:dyDescent="0.25">
      <c r="A17" t="s">
        <v>116</v>
      </c>
      <c r="B17" t="s">
        <v>144</v>
      </c>
    </row>
    <row r="18" spans="1:2" x14ac:dyDescent="0.25">
      <c r="A18" t="s">
        <v>116</v>
      </c>
      <c r="B18" t="s">
        <v>144</v>
      </c>
    </row>
    <row r="19" spans="1:2" x14ac:dyDescent="0.25">
      <c r="A19" t="s">
        <v>116</v>
      </c>
      <c r="B19" t="s">
        <v>144</v>
      </c>
    </row>
    <row r="20" spans="1:2" x14ac:dyDescent="0.25">
      <c r="A20" t="s">
        <v>116</v>
      </c>
      <c r="B20" t="s">
        <v>144</v>
      </c>
    </row>
    <row r="21" spans="1:2" x14ac:dyDescent="0.25">
      <c r="A21" t="s">
        <v>116</v>
      </c>
      <c r="B21" t="s">
        <v>144</v>
      </c>
    </row>
    <row r="22" spans="1:2" x14ac:dyDescent="0.25">
      <c r="A22" t="s">
        <v>116</v>
      </c>
      <c r="B22" t="s">
        <v>144</v>
      </c>
    </row>
    <row r="23" spans="1:2" x14ac:dyDescent="0.25">
      <c r="A23" t="s">
        <v>116</v>
      </c>
      <c r="B23" t="s">
        <v>144</v>
      </c>
    </row>
    <row r="24" spans="1:2" x14ac:dyDescent="0.25">
      <c r="A24" t="s">
        <v>116</v>
      </c>
      <c r="B24" t="s">
        <v>144</v>
      </c>
    </row>
    <row r="25" spans="1:2" x14ac:dyDescent="0.25">
      <c r="A25" t="s">
        <v>116</v>
      </c>
      <c r="B25" t="s">
        <v>144</v>
      </c>
    </row>
    <row r="26" spans="1:2" x14ac:dyDescent="0.25">
      <c r="A26" t="s">
        <v>116</v>
      </c>
      <c r="B26" t="s">
        <v>144</v>
      </c>
    </row>
    <row r="27" spans="1:2" x14ac:dyDescent="0.25">
      <c r="A27" t="s">
        <v>116</v>
      </c>
      <c r="B27" t="s">
        <v>144</v>
      </c>
    </row>
    <row r="28" spans="1:2" x14ac:dyDescent="0.25">
      <c r="A28" t="s">
        <v>116</v>
      </c>
      <c r="B28" t="s">
        <v>144</v>
      </c>
    </row>
    <row r="29" spans="1:2" x14ac:dyDescent="0.25">
      <c r="A29" t="s">
        <v>116</v>
      </c>
      <c r="B29" t="s">
        <v>144</v>
      </c>
    </row>
    <row r="30" spans="1:2" x14ac:dyDescent="0.25">
      <c r="A30" t="s">
        <v>116</v>
      </c>
      <c r="B30" t="s">
        <v>144</v>
      </c>
    </row>
    <row r="31" spans="1:2" x14ac:dyDescent="0.25">
      <c r="A31" t="s">
        <v>116</v>
      </c>
      <c r="B31" t="s">
        <v>798</v>
      </c>
    </row>
    <row r="32" spans="1:2" x14ac:dyDescent="0.25">
      <c r="A32" t="s">
        <v>116</v>
      </c>
      <c r="B32" t="s">
        <v>102</v>
      </c>
    </row>
    <row r="33" spans="1:2" x14ac:dyDescent="0.25">
      <c r="A33" t="s">
        <v>116</v>
      </c>
      <c r="B33" t="s">
        <v>102</v>
      </c>
    </row>
    <row r="34" spans="1:2" x14ac:dyDescent="0.25">
      <c r="A34" t="s">
        <v>116</v>
      </c>
      <c r="B34" t="s">
        <v>102</v>
      </c>
    </row>
    <row r="35" spans="1:2" x14ac:dyDescent="0.25">
      <c r="A35" t="s">
        <v>116</v>
      </c>
      <c r="B35" t="s">
        <v>102</v>
      </c>
    </row>
    <row r="36" spans="1:2" x14ac:dyDescent="0.25">
      <c r="A36" t="s">
        <v>116</v>
      </c>
      <c r="B36" t="s">
        <v>102</v>
      </c>
    </row>
    <row r="37" spans="1:2" x14ac:dyDescent="0.25">
      <c r="A37" t="s">
        <v>116</v>
      </c>
      <c r="B37" t="s">
        <v>102</v>
      </c>
    </row>
    <row r="38" spans="1:2" x14ac:dyDescent="0.25">
      <c r="A38" t="s">
        <v>116</v>
      </c>
      <c r="B38" t="s">
        <v>102</v>
      </c>
    </row>
    <row r="39" spans="1:2" x14ac:dyDescent="0.25">
      <c r="A39" t="s">
        <v>116</v>
      </c>
      <c r="B39" t="s">
        <v>125</v>
      </c>
    </row>
    <row r="40" spans="1:2" x14ac:dyDescent="0.25">
      <c r="A40" t="s">
        <v>116</v>
      </c>
      <c r="B40" t="s">
        <v>125</v>
      </c>
    </row>
    <row r="41" spans="1:2" x14ac:dyDescent="0.25">
      <c r="A41" t="s">
        <v>116</v>
      </c>
      <c r="B41" t="s">
        <v>125</v>
      </c>
    </row>
    <row r="42" spans="1:2" x14ac:dyDescent="0.25">
      <c r="A42" t="s">
        <v>116</v>
      </c>
      <c r="B42" t="s">
        <v>125</v>
      </c>
    </row>
    <row r="43" spans="1:2" x14ac:dyDescent="0.25">
      <c r="A43" t="s">
        <v>116</v>
      </c>
      <c r="B43" t="s">
        <v>117</v>
      </c>
    </row>
    <row r="44" spans="1:2" x14ac:dyDescent="0.25">
      <c r="A44" t="s">
        <v>116</v>
      </c>
      <c r="B44" t="s">
        <v>117</v>
      </c>
    </row>
    <row r="45" spans="1:2" x14ac:dyDescent="0.25">
      <c r="A45" t="s">
        <v>116</v>
      </c>
      <c r="B45" t="s">
        <v>117</v>
      </c>
    </row>
    <row r="46" spans="1:2" x14ac:dyDescent="0.25">
      <c r="A46" t="s">
        <v>116</v>
      </c>
      <c r="B46" t="s">
        <v>117</v>
      </c>
    </row>
    <row r="47" spans="1:2" x14ac:dyDescent="0.25">
      <c r="A47" t="s">
        <v>116</v>
      </c>
      <c r="B47" t="s">
        <v>117</v>
      </c>
    </row>
    <row r="48" spans="1:2" x14ac:dyDescent="0.25">
      <c r="A48" t="s">
        <v>150</v>
      </c>
      <c r="B48" t="s">
        <v>71</v>
      </c>
    </row>
    <row r="49" spans="1:2" x14ac:dyDescent="0.25">
      <c r="A49" t="s">
        <v>150</v>
      </c>
      <c r="B49" t="s">
        <v>71</v>
      </c>
    </row>
    <row r="50" spans="1:2" x14ac:dyDescent="0.25">
      <c r="A50" t="s">
        <v>150</v>
      </c>
      <c r="B50" t="s">
        <v>199</v>
      </c>
    </row>
    <row r="51" spans="1:2" x14ac:dyDescent="0.25">
      <c r="A51" t="s">
        <v>150</v>
      </c>
      <c r="B51" t="s">
        <v>5305</v>
      </c>
    </row>
    <row r="52" spans="1:2" x14ac:dyDescent="0.25">
      <c r="A52" t="s">
        <v>150</v>
      </c>
      <c r="B52" t="s">
        <v>1881</v>
      </c>
    </row>
    <row r="53" spans="1:2" x14ac:dyDescent="0.25">
      <c r="A53" t="s">
        <v>150</v>
      </c>
      <c r="B53" t="s">
        <v>1881</v>
      </c>
    </row>
    <row r="54" spans="1:2" x14ac:dyDescent="0.25">
      <c r="A54" t="s">
        <v>150</v>
      </c>
      <c r="B54" t="s">
        <v>2129</v>
      </c>
    </row>
    <row r="55" spans="1:2" x14ac:dyDescent="0.25">
      <c r="A55" t="s">
        <v>150</v>
      </c>
      <c r="B55" t="s">
        <v>151</v>
      </c>
    </row>
    <row r="56" spans="1:2" x14ac:dyDescent="0.25">
      <c r="A56" t="s">
        <v>150</v>
      </c>
      <c r="B56" t="s">
        <v>151</v>
      </c>
    </row>
    <row r="57" spans="1:2" x14ac:dyDescent="0.25">
      <c r="A57" t="s">
        <v>150</v>
      </c>
      <c r="B57" t="s">
        <v>151</v>
      </c>
    </row>
    <row r="58" spans="1:2" x14ac:dyDescent="0.25">
      <c r="A58" t="s">
        <v>150</v>
      </c>
      <c r="B58" t="s">
        <v>151</v>
      </c>
    </row>
    <row r="59" spans="1:2" x14ac:dyDescent="0.25">
      <c r="A59" t="s">
        <v>150</v>
      </c>
      <c r="B59" t="s">
        <v>151</v>
      </c>
    </row>
    <row r="60" spans="1:2" x14ac:dyDescent="0.25">
      <c r="A60" t="s">
        <v>150</v>
      </c>
      <c r="B60" t="s">
        <v>151</v>
      </c>
    </row>
    <row r="61" spans="1:2" x14ac:dyDescent="0.25">
      <c r="A61" t="s">
        <v>150</v>
      </c>
      <c r="B61" t="s">
        <v>151</v>
      </c>
    </row>
    <row r="62" spans="1:2" x14ac:dyDescent="0.25">
      <c r="A62" t="s">
        <v>150</v>
      </c>
      <c r="B62" t="s">
        <v>151</v>
      </c>
    </row>
    <row r="63" spans="1:2" x14ac:dyDescent="0.25">
      <c r="A63" t="s">
        <v>150</v>
      </c>
      <c r="B63" t="s">
        <v>151</v>
      </c>
    </row>
    <row r="64" spans="1:2" x14ac:dyDescent="0.25">
      <c r="A64" t="s">
        <v>150</v>
      </c>
      <c r="B64" t="s">
        <v>151</v>
      </c>
    </row>
    <row r="65" spans="1:2" x14ac:dyDescent="0.25">
      <c r="A65" t="s">
        <v>150</v>
      </c>
      <c r="B65" t="s">
        <v>151</v>
      </c>
    </row>
    <row r="66" spans="1:2" x14ac:dyDescent="0.25">
      <c r="A66" t="s">
        <v>150</v>
      </c>
      <c r="B66" t="s">
        <v>151</v>
      </c>
    </row>
    <row r="67" spans="1:2" x14ac:dyDescent="0.25">
      <c r="A67" t="s">
        <v>150</v>
      </c>
      <c r="B67" t="s">
        <v>151</v>
      </c>
    </row>
    <row r="68" spans="1:2" x14ac:dyDescent="0.25">
      <c r="A68" t="s">
        <v>150</v>
      </c>
      <c r="B68" t="s">
        <v>151</v>
      </c>
    </row>
    <row r="69" spans="1:2" x14ac:dyDescent="0.25">
      <c r="A69" t="s">
        <v>150</v>
      </c>
      <c r="B69" t="s">
        <v>151</v>
      </c>
    </row>
    <row r="70" spans="1:2" x14ac:dyDescent="0.25">
      <c r="A70" t="s">
        <v>150</v>
      </c>
      <c r="B70" t="s">
        <v>151</v>
      </c>
    </row>
    <row r="71" spans="1:2" x14ac:dyDescent="0.25">
      <c r="A71" t="s">
        <v>150</v>
      </c>
      <c r="B71" t="s">
        <v>151</v>
      </c>
    </row>
    <row r="72" spans="1:2" x14ac:dyDescent="0.25">
      <c r="A72" t="s">
        <v>150</v>
      </c>
      <c r="B72" t="s">
        <v>151</v>
      </c>
    </row>
    <row r="73" spans="1:2" x14ac:dyDescent="0.25">
      <c r="A73" t="s">
        <v>150</v>
      </c>
      <c r="B73" t="s">
        <v>151</v>
      </c>
    </row>
    <row r="74" spans="1:2" x14ac:dyDescent="0.25">
      <c r="A74" t="s">
        <v>150</v>
      </c>
      <c r="B74" t="s">
        <v>151</v>
      </c>
    </row>
    <row r="75" spans="1:2" x14ac:dyDescent="0.25">
      <c r="A75" t="s">
        <v>150</v>
      </c>
      <c r="B75" t="s">
        <v>151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150</v>
      </c>
      <c r="B77" t="s">
        <v>151</v>
      </c>
    </row>
    <row r="78" spans="1:2" x14ac:dyDescent="0.25">
      <c r="A78" t="s">
        <v>150</v>
      </c>
      <c r="B78" t="s">
        <v>151</v>
      </c>
    </row>
    <row r="79" spans="1:2" x14ac:dyDescent="0.25">
      <c r="A79" t="s">
        <v>150</v>
      </c>
      <c r="B79" t="s">
        <v>151</v>
      </c>
    </row>
    <row r="80" spans="1:2" x14ac:dyDescent="0.25">
      <c r="A80" t="s">
        <v>150</v>
      </c>
      <c r="B80" t="s">
        <v>151</v>
      </c>
    </row>
    <row r="81" spans="1:2" x14ac:dyDescent="0.25">
      <c r="A81" t="s">
        <v>150</v>
      </c>
      <c r="B81" t="s">
        <v>151</v>
      </c>
    </row>
    <row r="82" spans="1:2" x14ac:dyDescent="0.25">
      <c r="A82" t="s">
        <v>150</v>
      </c>
      <c r="B82" t="s">
        <v>151</v>
      </c>
    </row>
    <row r="83" spans="1:2" x14ac:dyDescent="0.25">
      <c r="A83" t="s">
        <v>150</v>
      </c>
      <c r="B83" t="s">
        <v>151</v>
      </c>
    </row>
    <row r="84" spans="1:2" x14ac:dyDescent="0.25">
      <c r="A84" t="s">
        <v>150</v>
      </c>
      <c r="B84" t="s">
        <v>151</v>
      </c>
    </row>
    <row r="85" spans="1:2" x14ac:dyDescent="0.25">
      <c r="A85" t="s">
        <v>150</v>
      </c>
      <c r="B85" t="s">
        <v>151</v>
      </c>
    </row>
    <row r="86" spans="1:2" x14ac:dyDescent="0.25">
      <c r="A86" t="s">
        <v>150</v>
      </c>
      <c r="B86" t="s">
        <v>151</v>
      </c>
    </row>
    <row r="87" spans="1:2" x14ac:dyDescent="0.25">
      <c r="A87" t="s">
        <v>150</v>
      </c>
      <c r="B87" t="s">
        <v>151</v>
      </c>
    </row>
    <row r="88" spans="1:2" x14ac:dyDescent="0.25">
      <c r="A88" t="s">
        <v>150</v>
      </c>
      <c r="B88" t="s">
        <v>151</v>
      </c>
    </row>
    <row r="89" spans="1:2" x14ac:dyDescent="0.25">
      <c r="A89" t="s">
        <v>150</v>
      </c>
      <c r="B89" t="s">
        <v>151</v>
      </c>
    </row>
    <row r="90" spans="1:2" x14ac:dyDescent="0.25">
      <c r="A90" t="s">
        <v>150</v>
      </c>
      <c r="B90" t="s">
        <v>151</v>
      </c>
    </row>
    <row r="91" spans="1:2" x14ac:dyDescent="0.25">
      <c r="A91" t="s">
        <v>150</v>
      </c>
      <c r="B91" t="s">
        <v>151</v>
      </c>
    </row>
    <row r="92" spans="1:2" x14ac:dyDescent="0.25">
      <c r="A92" t="s">
        <v>150</v>
      </c>
      <c r="B92" t="s">
        <v>151</v>
      </c>
    </row>
    <row r="93" spans="1:2" x14ac:dyDescent="0.25">
      <c r="A93" t="s">
        <v>150</v>
      </c>
      <c r="B93" t="s">
        <v>151</v>
      </c>
    </row>
    <row r="94" spans="1:2" x14ac:dyDescent="0.25">
      <c r="A94" t="s">
        <v>150</v>
      </c>
      <c r="B94" t="s">
        <v>151</v>
      </c>
    </row>
    <row r="95" spans="1:2" x14ac:dyDescent="0.25">
      <c r="A95" t="s">
        <v>150</v>
      </c>
      <c r="B95" t="s">
        <v>151</v>
      </c>
    </row>
    <row r="96" spans="1:2" x14ac:dyDescent="0.25">
      <c r="A96" t="s">
        <v>150</v>
      </c>
      <c r="B96" t="s">
        <v>151</v>
      </c>
    </row>
    <row r="97" spans="1:2" x14ac:dyDescent="0.25">
      <c r="A97" t="s">
        <v>150</v>
      </c>
      <c r="B97" t="s">
        <v>151</v>
      </c>
    </row>
    <row r="98" spans="1:2" x14ac:dyDescent="0.25">
      <c r="A98" t="s">
        <v>150</v>
      </c>
      <c r="B98" t="s">
        <v>151</v>
      </c>
    </row>
    <row r="99" spans="1:2" x14ac:dyDescent="0.25">
      <c r="A99" t="s">
        <v>150</v>
      </c>
      <c r="B99" t="s">
        <v>151</v>
      </c>
    </row>
    <row r="100" spans="1:2" x14ac:dyDescent="0.25">
      <c r="A100" t="s">
        <v>150</v>
      </c>
      <c r="B100" t="s">
        <v>59</v>
      </c>
    </row>
    <row r="101" spans="1:2" x14ac:dyDescent="0.25">
      <c r="A101" t="s">
        <v>150</v>
      </c>
      <c r="B101" t="s">
        <v>59</v>
      </c>
    </row>
    <row r="102" spans="1:2" x14ac:dyDescent="0.25">
      <c r="A102" t="s">
        <v>150</v>
      </c>
      <c r="B102" t="s">
        <v>59</v>
      </c>
    </row>
    <row r="103" spans="1:2" x14ac:dyDescent="0.25">
      <c r="A103" t="s">
        <v>150</v>
      </c>
      <c r="B103" t="s">
        <v>125</v>
      </c>
    </row>
    <row r="104" spans="1:2" x14ac:dyDescent="0.25">
      <c r="A104" t="s">
        <v>150</v>
      </c>
      <c r="B104" t="s">
        <v>169</v>
      </c>
    </row>
    <row r="105" spans="1:2" x14ac:dyDescent="0.25">
      <c r="A105" t="s">
        <v>150</v>
      </c>
      <c r="B105" t="s">
        <v>240</v>
      </c>
    </row>
    <row r="106" spans="1:2" x14ac:dyDescent="0.25">
      <c r="A106" t="s">
        <v>150</v>
      </c>
      <c r="B106" t="s">
        <v>240</v>
      </c>
    </row>
    <row r="107" spans="1:2" x14ac:dyDescent="0.25">
      <c r="A107" t="s">
        <v>124</v>
      </c>
      <c r="B107" t="s">
        <v>1308</v>
      </c>
    </row>
    <row r="108" spans="1:2" x14ac:dyDescent="0.25">
      <c r="A108" t="s">
        <v>124</v>
      </c>
      <c r="B108" t="s">
        <v>404</v>
      </c>
    </row>
    <row r="109" spans="1:2" x14ac:dyDescent="0.25">
      <c r="A109" t="s">
        <v>124</v>
      </c>
      <c r="B109" t="s">
        <v>71</v>
      </c>
    </row>
    <row r="110" spans="1:2" x14ac:dyDescent="0.25">
      <c r="A110" t="s">
        <v>124</v>
      </c>
      <c r="B110" t="s">
        <v>71</v>
      </c>
    </row>
    <row r="111" spans="1:2" x14ac:dyDescent="0.25">
      <c r="A111" t="s">
        <v>124</v>
      </c>
      <c r="B111" t="s">
        <v>71</v>
      </c>
    </row>
    <row r="112" spans="1:2" x14ac:dyDescent="0.25">
      <c r="A112" t="s">
        <v>124</v>
      </c>
      <c r="B112" t="s">
        <v>234</v>
      </c>
    </row>
    <row r="113" spans="1:2" x14ac:dyDescent="0.25">
      <c r="A113" t="s">
        <v>124</v>
      </c>
      <c r="B113" t="s">
        <v>1881</v>
      </c>
    </row>
    <row r="114" spans="1:2" x14ac:dyDescent="0.25">
      <c r="A114" t="s">
        <v>124</v>
      </c>
      <c r="B114" t="s">
        <v>1881</v>
      </c>
    </row>
    <row r="115" spans="1:2" x14ac:dyDescent="0.25">
      <c r="A115" t="s">
        <v>124</v>
      </c>
      <c r="B115" t="s">
        <v>1881</v>
      </c>
    </row>
    <row r="116" spans="1:2" x14ac:dyDescent="0.25">
      <c r="A116" t="s">
        <v>124</v>
      </c>
      <c r="B116" t="s">
        <v>1881</v>
      </c>
    </row>
    <row r="117" spans="1:2" x14ac:dyDescent="0.25">
      <c r="A117" t="s">
        <v>124</v>
      </c>
      <c r="B117" t="s">
        <v>1881</v>
      </c>
    </row>
    <row r="118" spans="1:2" x14ac:dyDescent="0.25">
      <c r="A118" t="s">
        <v>124</v>
      </c>
      <c r="B118" t="s">
        <v>891</v>
      </c>
    </row>
    <row r="119" spans="1:2" x14ac:dyDescent="0.25">
      <c r="A119" t="s">
        <v>124</v>
      </c>
      <c r="B119" t="s">
        <v>891</v>
      </c>
    </row>
    <row r="120" spans="1:2" x14ac:dyDescent="0.25">
      <c r="A120" t="s">
        <v>124</v>
      </c>
      <c r="B120" t="s">
        <v>2028</v>
      </c>
    </row>
    <row r="121" spans="1:2" x14ac:dyDescent="0.25">
      <c r="A121" t="s">
        <v>124</v>
      </c>
      <c r="B121" t="s">
        <v>2028</v>
      </c>
    </row>
    <row r="122" spans="1:2" x14ac:dyDescent="0.25">
      <c r="A122" t="s">
        <v>124</v>
      </c>
      <c r="B122" t="s">
        <v>2028</v>
      </c>
    </row>
    <row r="123" spans="1:2" x14ac:dyDescent="0.25">
      <c r="A123" t="s">
        <v>124</v>
      </c>
      <c r="B123" t="s">
        <v>151</v>
      </c>
    </row>
    <row r="124" spans="1:2" x14ac:dyDescent="0.25">
      <c r="A124" t="s">
        <v>124</v>
      </c>
      <c r="B124" t="s">
        <v>151</v>
      </c>
    </row>
    <row r="125" spans="1:2" x14ac:dyDescent="0.25">
      <c r="A125" t="s">
        <v>124</v>
      </c>
      <c r="B125" t="s">
        <v>151</v>
      </c>
    </row>
    <row r="126" spans="1:2" x14ac:dyDescent="0.25">
      <c r="A126" t="s">
        <v>124</v>
      </c>
      <c r="B126" t="s">
        <v>151</v>
      </c>
    </row>
    <row r="127" spans="1:2" x14ac:dyDescent="0.25">
      <c r="A127" t="s">
        <v>124</v>
      </c>
      <c r="B127" t="s">
        <v>151</v>
      </c>
    </row>
    <row r="128" spans="1:2" x14ac:dyDescent="0.25">
      <c r="A128" t="s">
        <v>124</v>
      </c>
      <c r="B128" t="s">
        <v>151</v>
      </c>
    </row>
    <row r="129" spans="1:2" x14ac:dyDescent="0.25">
      <c r="A129" t="s">
        <v>124</v>
      </c>
      <c r="B129" t="s">
        <v>151</v>
      </c>
    </row>
    <row r="130" spans="1:2" x14ac:dyDescent="0.25">
      <c r="A130" t="s">
        <v>124</v>
      </c>
      <c r="B130" t="s">
        <v>151</v>
      </c>
    </row>
    <row r="131" spans="1:2" x14ac:dyDescent="0.25">
      <c r="A131" t="s">
        <v>124</v>
      </c>
      <c r="B131" t="s">
        <v>151</v>
      </c>
    </row>
    <row r="132" spans="1:2" x14ac:dyDescent="0.25">
      <c r="A132" t="s">
        <v>124</v>
      </c>
      <c r="B132" t="s">
        <v>151</v>
      </c>
    </row>
    <row r="133" spans="1:2" x14ac:dyDescent="0.25">
      <c r="A133" t="s">
        <v>124</v>
      </c>
      <c r="B133" t="s">
        <v>151</v>
      </c>
    </row>
    <row r="134" spans="1:2" x14ac:dyDescent="0.25">
      <c r="A134" t="s">
        <v>124</v>
      </c>
      <c r="B134" t="s">
        <v>151</v>
      </c>
    </row>
    <row r="135" spans="1:2" x14ac:dyDescent="0.25">
      <c r="A135" t="s">
        <v>124</v>
      </c>
      <c r="B135" t="s">
        <v>607</v>
      </c>
    </row>
    <row r="136" spans="1:2" x14ac:dyDescent="0.25">
      <c r="A136" t="s">
        <v>124</v>
      </c>
      <c r="B136" t="s">
        <v>2320</v>
      </c>
    </row>
    <row r="137" spans="1:2" x14ac:dyDescent="0.25">
      <c r="A137" t="s">
        <v>124</v>
      </c>
      <c r="B137" t="s">
        <v>125</v>
      </c>
    </row>
    <row r="138" spans="1:2" x14ac:dyDescent="0.25">
      <c r="A138" t="s">
        <v>124</v>
      </c>
      <c r="B138" t="s">
        <v>125</v>
      </c>
    </row>
    <row r="139" spans="1:2" x14ac:dyDescent="0.25">
      <c r="A139" t="s">
        <v>124</v>
      </c>
      <c r="B139" t="s">
        <v>169</v>
      </c>
    </row>
    <row r="140" spans="1:2" x14ac:dyDescent="0.25">
      <c r="A140" t="s">
        <v>124</v>
      </c>
      <c r="B140" t="s">
        <v>169</v>
      </c>
    </row>
    <row r="141" spans="1:2" x14ac:dyDescent="0.25">
      <c r="A141" t="s">
        <v>124</v>
      </c>
      <c r="B141" t="s">
        <v>240</v>
      </c>
    </row>
    <row r="142" spans="1:2" x14ac:dyDescent="0.25">
      <c r="A142" t="s">
        <v>124</v>
      </c>
      <c r="B142" t="s">
        <v>240</v>
      </c>
    </row>
    <row r="143" spans="1:2" x14ac:dyDescent="0.25">
      <c r="A143" t="s">
        <v>124</v>
      </c>
      <c r="B143" t="s">
        <v>240</v>
      </c>
    </row>
    <row r="144" spans="1:2" x14ac:dyDescent="0.25">
      <c r="A144" t="s">
        <v>124</v>
      </c>
      <c r="B144" t="s">
        <v>240</v>
      </c>
    </row>
    <row r="145" spans="1:2" x14ac:dyDescent="0.25">
      <c r="A145" t="s">
        <v>124</v>
      </c>
      <c r="B145" t="s">
        <v>240</v>
      </c>
    </row>
    <row r="146" spans="1:2" x14ac:dyDescent="0.25">
      <c r="A146" t="s">
        <v>124</v>
      </c>
      <c r="B146" t="s">
        <v>240</v>
      </c>
    </row>
    <row r="147" spans="1:2" x14ac:dyDescent="0.25">
      <c r="A147" t="s">
        <v>124</v>
      </c>
      <c r="B147" t="s">
        <v>240</v>
      </c>
    </row>
    <row r="148" spans="1:2" x14ac:dyDescent="0.25">
      <c r="A148" t="s">
        <v>124</v>
      </c>
      <c r="B148" t="s">
        <v>240</v>
      </c>
    </row>
    <row r="149" spans="1:2" x14ac:dyDescent="0.25">
      <c r="A149" t="s">
        <v>124</v>
      </c>
      <c r="B149" t="s">
        <v>240</v>
      </c>
    </row>
    <row r="150" spans="1:2" x14ac:dyDescent="0.25">
      <c r="A150" t="s">
        <v>124</v>
      </c>
      <c r="B150" t="s">
        <v>240</v>
      </c>
    </row>
    <row r="151" spans="1:2" x14ac:dyDescent="0.25">
      <c r="A151" t="s">
        <v>124</v>
      </c>
      <c r="B151" t="s">
        <v>2725</v>
      </c>
    </row>
    <row r="152" spans="1:2" x14ac:dyDescent="0.25">
      <c r="A152" t="s">
        <v>124</v>
      </c>
      <c r="B152" t="s">
        <v>117</v>
      </c>
    </row>
    <row r="153" spans="1:2" x14ac:dyDescent="0.25">
      <c r="A153" t="s">
        <v>124</v>
      </c>
      <c r="B153" t="s">
        <v>117</v>
      </c>
    </row>
    <row r="154" spans="1:2" x14ac:dyDescent="0.25">
      <c r="A154" t="s">
        <v>266</v>
      </c>
      <c r="B154" t="s">
        <v>3698</v>
      </c>
    </row>
    <row r="155" spans="1:2" x14ac:dyDescent="0.25">
      <c r="A155" t="s">
        <v>266</v>
      </c>
      <c r="B155" t="s">
        <v>254</v>
      </c>
    </row>
    <row r="156" spans="1:2" x14ac:dyDescent="0.25">
      <c r="A156" t="s">
        <v>266</v>
      </c>
      <c r="B156" t="s">
        <v>404</v>
      </c>
    </row>
    <row r="157" spans="1:2" x14ac:dyDescent="0.25">
      <c r="A157" t="s">
        <v>266</v>
      </c>
      <c r="B157" t="s">
        <v>404</v>
      </c>
    </row>
    <row r="158" spans="1:2" x14ac:dyDescent="0.25">
      <c r="A158" t="s">
        <v>266</v>
      </c>
      <c r="B158" t="s">
        <v>71</v>
      </c>
    </row>
    <row r="159" spans="1:2" x14ac:dyDescent="0.25">
      <c r="A159" t="s">
        <v>266</v>
      </c>
      <c r="B159" t="s">
        <v>71</v>
      </c>
    </row>
    <row r="160" spans="1:2" x14ac:dyDescent="0.25">
      <c r="A160" t="s">
        <v>266</v>
      </c>
      <c r="B160" t="s">
        <v>71</v>
      </c>
    </row>
    <row r="161" spans="1:2" x14ac:dyDescent="0.25">
      <c r="A161" t="s">
        <v>266</v>
      </c>
      <c r="B161" t="s">
        <v>71</v>
      </c>
    </row>
    <row r="162" spans="1:2" x14ac:dyDescent="0.25">
      <c r="A162" t="s">
        <v>266</v>
      </c>
      <c r="B162" t="s">
        <v>71</v>
      </c>
    </row>
    <row r="163" spans="1:2" x14ac:dyDescent="0.25">
      <c r="A163" t="s">
        <v>266</v>
      </c>
      <c r="B163" t="s">
        <v>234</v>
      </c>
    </row>
    <row r="164" spans="1:2" x14ac:dyDescent="0.25">
      <c r="A164" t="s">
        <v>266</v>
      </c>
      <c r="B164" t="s">
        <v>1881</v>
      </c>
    </row>
    <row r="165" spans="1:2" x14ac:dyDescent="0.25">
      <c r="A165" t="s">
        <v>266</v>
      </c>
      <c r="B165" t="s">
        <v>891</v>
      </c>
    </row>
    <row r="166" spans="1:2" x14ac:dyDescent="0.25">
      <c r="A166" t="s">
        <v>266</v>
      </c>
      <c r="B166" t="s">
        <v>151</v>
      </c>
    </row>
    <row r="167" spans="1:2" x14ac:dyDescent="0.25">
      <c r="A167" t="s">
        <v>266</v>
      </c>
      <c r="B167" t="s">
        <v>151</v>
      </c>
    </row>
    <row r="168" spans="1:2" x14ac:dyDescent="0.25">
      <c r="A168" t="s">
        <v>266</v>
      </c>
      <c r="B168" t="s">
        <v>151</v>
      </c>
    </row>
    <row r="169" spans="1:2" x14ac:dyDescent="0.25">
      <c r="A169" t="s">
        <v>266</v>
      </c>
      <c r="B169" t="s">
        <v>151</v>
      </c>
    </row>
    <row r="170" spans="1:2" x14ac:dyDescent="0.25">
      <c r="A170" t="s">
        <v>266</v>
      </c>
      <c r="B170" t="s">
        <v>151</v>
      </c>
    </row>
    <row r="171" spans="1:2" x14ac:dyDescent="0.25">
      <c r="A171" t="s">
        <v>266</v>
      </c>
      <c r="B171" t="s">
        <v>151</v>
      </c>
    </row>
    <row r="172" spans="1:2" x14ac:dyDescent="0.25">
      <c r="A172" t="s">
        <v>266</v>
      </c>
      <c r="B172" t="s">
        <v>151</v>
      </c>
    </row>
    <row r="173" spans="1:2" x14ac:dyDescent="0.25">
      <c r="A173" t="s">
        <v>266</v>
      </c>
      <c r="B173" t="s">
        <v>151</v>
      </c>
    </row>
    <row r="174" spans="1:2" x14ac:dyDescent="0.25">
      <c r="A174" t="s">
        <v>266</v>
      </c>
      <c r="B174" t="s">
        <v>151</v>
      </c>
    </row>
    <row r="175" spans="1:2" x14ac:dyDescent="0.25">
      <c r="A175" t="s">
        <v>266</v>
      </c>
      <c r="B175" t="s">
        <v>151</v>
      </c>
    </row>
    <row r="176" spans="1:2" x14ac:dyDescent="0.25">
      <c r="A176" t="s">
        <v>266</v>
      </c>
      <c r="B176" t="s">
        <v>2849</v>
      </c>
    </row>
    <row r="177" spans="1:2" x14ac:dyDescent="0.25">
      <c r="A177" t="s">
        <v>266</v>
      </c>
      <c r="B177" t="s">
        <v>59</v>
      </c>
    </row>
    <row r="178" spans="1:2" x14ac:dyDescent="0.25">
      <c r="A178" t="s">
        <v>266</v>
      </c>
      <c r="B178" t="s">
        <v>59</v>
      </c>
    </row>
    <row r="179" spans="1:2" x14ac:dyDescent="0.25">
      <c r="A179" t="s">
        <v>266</v>
      </c>
      <c r="B179" t="s">
        <v>59</v>
      </c>
    </row>
    <row r="180" spans="1:2" x14ac:dyDescent="0.25">
      <c r="A180" t="s">
        <v>266</v>
      </c>
      <c r="B180" t="s">
        <v>59</v>
      </c>
    </row>
    <row r="181" spans="1:2" x14ac:dyDescent="0.25">
      <c r="A181" t="s">
        <v>266</v>
      </c>
      <c r="B181" t="s">
        <v>59</v>
      </c>
    </row>
    <row r="182" spans="1:2" x14ac:dyDescent="0.25">
      <c r="A182" t="s">
        <v>266</v>
      </c>
      <c r="B182" t="s">
        <v>59</v>
      </c>
    </row>
    <row r="183" spans="1:2" x14ac:dyDescent="0.25">
      <c r="A183" t="s">
        <v>266</v>
      </c>
      <c r="B183" t="s">
        <v>59</v>
      </c>
    </row>
    <row r="184" spans="1:2" x14ac:dyDescent="0.25">
      <c r="A184" t="s">
        <v>266</v>
      </c>
      <c r="B184" t="s">
        <v>59</v>
      </c>
    </row>
    <row r="185" spans="1:2" x14ac:dyDescent="0.25">
      <c r="A185" t="s">
        <v>266</v>
      </c>
      <c r="B185" t="s">
        <v>59</v>
      </c>
    </row>
    <row r="186" spans="1:2" x14ac:dyDescent="0.25">
      <c r="A186" t="s">
        <v>266</v>
      </c>
      <c r="B186" t="s">
        <v>59</v>
      </c>
    </row>
    <row r="187" spans="1:2" x14ac:dyDescent="0.25">
      <c r="A187" t="s">
        <v>266</v>
      </c>
      <c r="B187" t="s">
        <v>59</v>
      </c>
    </row>
    <row r="188" spans="1:2" x14ac:dyDescent="0.25">
      <c r="A188" t="s">
        <v>266</v>
      </c>
      <c r="B188" t="s">
        <v>59</v>
      </c>
    </row>
    <row r="189" spans="1:2" x14ac:dyDescent="0.25">
      <c r="A189" t="s">
        <v>266</v>
      </c>
      <c r="B189" t="s">
        <v>59</v>
      </c>
    </row>
    <row r="190" spans="1:2" x14ac:dyDescent="0.25">
      <c r="A190" t="s">
        <v>266</v>
      </c>
      <c r="B190" t="s">
        <v>59</v>
      </c>
    </row>
    <row r="191" spans="1:2" x14ac:dyDescent="0.25">
      <c r="A191" t="s">
        <v>266</v>
      </c>
      <c r="B191" t="s">
        <v>59</v>
      </c>
    </row>
    <row r="192" spans="1:2" x14ac:dyDescent="0.25">
      <c r="A192" t="s">
        <v>266</v>
      </c>
      <c r="B192" t="s">
        <v>59</v>
      </c>
    </row>
    <row r="193" spans="1:2" x14ac:dyDescent="0.25">
      <c r="A193" t="s">
        <v>266</v>
      </c>
      <c r="B193" t="s">
        <v>59</v>
      </c>
    </row>
    <row r="194" spans="1:2" x14ac:dyDescent="0.25">
      <c r="A194" t="s">
        <v>266</v>
      </c>
      <c r="B194" t="s">
        <v>59</v>
      </c>
    </row>
    <row r="195" spans="1:2" x14ac:dyDescent="0.25">
      <c r="A195" t="s">
        <v>266</v>
      </c>
      <c r="B195" t="s">
        <v>59</v>
      </c>
    </row>
    <row r="196" spans="1:2" x14ac:dyDescent="0.25">
      <c r="A196" t="s">
        <v>266</v>
      </c>
      <c r="B196" t="s">
        <v>2320</v>
      </c>
    </row>
    <row r="197" spans="1:2" x14ac:dyDescent="0.25">
      <c r="A197" t="s">
        <v>266</v>
      </c>
      <c r="B197" t="s">
        <v>5461</v>
      </c>
    </row>
    <row r="198" spans="1:2" x14ac:dyDescent="0.25">
      <c r="A198" t="s">
        <v>266</v>
      </c>
      <c r="B198" t="s">
        <v>125</v>
      </c>
    </row>
    <row r="199" spans="1:2" x14ac:dyDescent="0.25">
      <c r="A199" t="s">
        <v>266</v>
      </c>
      <c r="B199" t="s">
        <v>240</v>
      </c>
    </row>
    <row r="200" spans="1:2" x14ac:dyDescent="0.25">
      <c r="A200" t="s">
        <v>266</v>
      </c>
      <c r="B200" t="s">
        <v>2725</v>
      </c>
    </row>
    <row r="201" spans="1:2" x14ac:dyDescent="0.25">
      <c r="A201" t="s">
        <v>266</v>
      </c>
      <c r="B201" t="s">
        <v>2725</v>
      </c>
    </row>
    <row r="202" spans="1:2" x14ac:dyDescent="0.25">
      <c r="A202" t="s">
        <v>297</v>
      </c>
      <c r="B202" t="s">
        <v>92</v>
      </c>
    </row>
    <row r="203" spans="1:2" x14ac:dyDescent="0.25">
      <c r="A203" t="s">
        <v>297</v>
      </c>
      <c r="B203" t="s">
        <v>254</v>
      </c>
    </row>
    <row r="204" spans="1:2" x14ac:dyDescent="0.25">
      <c r="A204" t="s">
        <v>297</v>
      </c>
      <c r="B204" t="s">
        <v>254</v>
      </c>
    </row>
    <row r="205" spans="1:2" x14ac:dyDescent="0.25">
      <c r="A205" t="s">
        <v>297</v>
      </c>
      <c r="B205" t="s">
        <v>3745</v>
      </c>
    </row>
    <row r="206" spans="1:2" x14ac:dyDescent="0.25">
      <c r="A206" t="s">
        <v>297</v>
      </c>
      <c r="B206" t="s">
        <v>404</v>
      </c>
    </row>
    <row r="207" spans="1:2" x14ac:dyDescent="0.25">
      <c r="A207" t="s">
        <v>297</v>
      </c>
      <c r="B207" t="s">
        <v>404</v>
      </c>
    </row>
    <row r="208" spans="1:2" x14ac:dyDescent="0.25">
      <c r="A208" t="s">
        <v>297</v>
      </c>
      <c r="B208" t="s">
        <v>404</v>
      </c>
    </row>
    <row r="209" spans="1:2" x14ac:dyDescent="0.25">
      <c r="A209" t="s">
        <v>297</v>
      </c>
      <c r="B209" t="s">
        <v>71</v>
      </c>
    </row>
    <row r="210" spans="1:2" x14ac:dyDescent="0.25">
      <c r="A210" t="s">
        <v>297</v>
      </c>
      <c r="B210" t="s">
        <v>71</v>
      </c>
    </row>
    <row r="211" spans="1:2" x14ac:dyDescent="0.25">
      <c r="A211" t="s">
        <v>297</v>
      </c>
      <c r="B211" t="s">
        <v>71</v>
      </c>
    </row>
    <row r="212" spans="1:2" x14ac:dyDescent="0.25">
      <c r="A212" t="s">
        <v>297</v>
      </c>
      <c r="B212" t="s">
        <v>71</v>
      </c>
    </row>
    <row r="213" spans="1:2" x14ac:dyDescent="0.25">
      <c r="A213" t="s">
        <v>297</v>
      </c>
      <c r="B213" t="s">
        <v>71</v>
      </c>
    </row>
    <row r="214" spans="1:2" x14ac:dyDescent="0.25">
      <c r="A214" t="s">
        <v>297</v>
      </c>
      <c r="B214" t="s">
        <v>71</v>
      </c>
    </row>
    <row r="215" spans="1:2" x14ac:dyDescent="0.25">
      <c r="A215" t="s">
        <v>297</v>
      </c>
      <c r="B215" t="s">
        <v>71</v>
      </c>
    </row>
    <row r="216" spans="1:2" x14ac:dyDescent="0.25">
      <c r="A216" t="s">
        <v>297</v>
      </c>
      <c r="B216" t="s">
        <v>71</v>
      </c>
    </row>
    <row r="217" spans="1:2" x14ac:dyDescent="0.25">
      <c r="A217" t="s">
        <v>297</v>
      </c>
      <c r="B217" t="s">
        <v>71</v>
      </c>
    </row>
    <row r="218" spans="1:2" x14ac:dyDescent="0.25">
      <c r="A218" t="s">
        <v>297</v>
      </c>
      <c r="B218" t="s">
        <v>71</v>
      </c>
    </row>
    <row r="219" spans="1:2" x14ac:dyDescent="0.25">
      <c r="A219" t="s">
        <v>297</v>
      </c>
      <c r="B219" t="s">
        <v>71</v>
      </c>
    </row>
    <row r="220" spans="1:2" x14ac:dyDescent="0.25">
      <c r="A220" t="s">
        <v>297</v>
      </c>
      <c r="B220" t="s">
        <v>71</v>
      </c>
    </row>
    <row r="221" spans="1:2" x14ac:dyDescent="0.25">
      <c r="A221" t="s">
        <v>297</v>
      </c>
      <c r="B221" t="s">
        <v>234</v>
      </c>
    </row>
    <row r="222" spans="1:2" x14ac:dyDescent="0.25">
      <c r="A222" t="s">
        <v>297</v>
      </c>
      <c r="B222" t="s">
        <v>234</v>
      </c>
    </row>
    <row r="223" spans="1:2" x14ac:dyDescent="0.25">
      <c r="A223" t="s">
        <v>297</v>
      </c>
      <c r="B223" t="s">
        <v>151</v>
      </c>
    </row>
    <row r="224" spans="1:2" x14ac:dyDescent="0.25">
      <c r="A224" t="s">
        <v>297</v>
      </c>
      <c r="B224" t="s">
        <v>151</v>
      </c>
    </row>
    <row r="225" spans="1:2" x14ac:dyDescent="0.25">
      <c r="A225" t="s">
        <v>297</v>
      </c>
      <c r="B225" t="s">
        <v>151</v>
      </c>
    </row>
    <row r="226" spans="1:2" x14ac:dyDescent="0.25">
      <c r="A226" t="s">
        <v>297</v>
      </c>
      <c r="B226" t="s">
        <v>151</v>
      </c>
    </row>
    <row r="227" spans="1:2" x14ac:dyDescent="0.25">
      <c r="A227" t="s">
        <v>297</v>
      </c>
      <c r="B227" t="s">
        <v>151</v>
      </c>
    </row>
    <row r="228" spans="1:2" x14ac:dyDescent="0.25">
      <c r="A228" t="s">
        <v>297</v>
      </c>
      <c r="B228" t="s">
        <v>151</v>
      </c>
    </row>
    <row r="229" spans="1:2" x14ac:dyDescent="0.25">
      <c r="A229" t="s">
        <v>297</v>
      </c>
      <c r="B229" t="s">
        <v>151</v>
      </c>
    </row>
    <row r="230" spans="1:2" x14ac:dyDescent="0.25">
      <c r="A230" t="s">
        <v>297</v>
      </c>
      <c r="B230" t="s">
        <v>151</v>
      </c>
    </row>
    <row r="231" spans="1:2" x14ac:dyDescent="0.25">
      <c r="A231" t="s">
        <v>297</v>
      </c>
      <c r="B231" t="s">
        <v>151</v>
      </c>
    </row>
    <row r="232" spans="1:2" x14ac:dyDescent="0.25">
      <c r="A232" t="s">
        <v>297</v>
      </c>
      <c r="B232" t="s">
        <v>151</v>
      </c>
    </row>
    <row r="233" spans="1:2" x14ac:dyDescent="0.25">
      <c r="A233" t="s">
        <v>297</v>
      </c>
      <c r="B233" t="s">
        <v>151</v>
      </c>
    </row>
    <row r="234" spans="1:2" x14ac:dyDescent="0.25">
      <c r="A234" t="s">
        <v>297</v>
      </c>
      <c r="B234" t="s">
        <v>151</v>
      </c>
    </row>
    <row r="235" spans="1:2" x14ac:dyDescent="0.25">
      <c r="A235" t="s">
        <v>297</v>
      </c>
      <c r="B235" t="s">
        <v>151</v>
      </c>
    </row>
    <row r="236" spans="1:2" x14ac:dyDescent="0.25">
      <c r="A236" t="s">
        <v>297</v>
      </c>
      <c r="B236" t="s">
        <v>151</v>
      </c>
    </row>
    <row r="237" spans="1:2" x14ac:dyDescent="0.25">
      <c r="A237" t="s">
        <v>297</v>
      </c>
      <c r="B237" t="s">
        <v>151</v>
      </c>
    </row>
    <row r="238" spans="1:2" x14ac:dyDescent="0.25">
      <c r="A238" t="s">
        <v>297</v>
      </c>
      <c r="B238" t="s">
        <v>151</v>
      </c>
    </row>
    <row r="239" spans="1:2" x14ac:dyDescent="0.25">
      <c r="A239" t="s">
        <v>297</v>
      </c>
      <c r="B239" t="s">
        <v>2300</v>
      </c>
    </row>
    <row r="240" spans="1:2" x14ac:dyDescent="0.25">
      <c r="A240" t="s">
        <v>297</v>
      </c>
      <c r="B240" t="s">
        <v>2300</v>
      </c>
    </row>
    <row r="241" spans="1:2" x14ac:dyDescent="0.25">
      <c r="A241" t="s">
        <v>297</v>
      </c>
      <c r="B241" t="s">
        <v>2300</v>
      </c>
    </row>
    <row r="242" spans="1:2" x14ac:dyDescent="0.25">
      <c r="A242" t="s">
        <v>297</v>
      </c>
      <c r="B242" t="s">
        <v>2300</v>
      </c>
    </row>
    <row r="243" spans="1:2" x14ac:dyDescent="0.25">
      <c r="A243" t="s">
        <v>297</v>
      </c>
      <c r="B243" t="s">
        <v>59</v>
      </c>
    </row>
    <row r="244" spans="1:2" x14ac:dyDescent="0.25">
      <c r="A244" t="s">
        <v>297</v>
      </c>
      <c r="B244" t="s">
        <v>59</v>
      </c>
    </row>
    <row r="245" spans="1:2" x14ac:dyDescent="0.25">
      <c r="A245" t="s">
        <v>297</v>
      </c>
      <c r="B245" t="s">
        <v>59</v>
      </c>
    </row>
    <row r="246" spans="1:2" x14ac:dyDescent="0.25">
      <c r="A246" t="s">
        <v>297</v>
      </c>
      <c r="B246" t="s">
        <v>59</v>
      </c>
    </row>
    <row r="247" spans="1:2" x14ac:dyDescent="0.25">
      <c r="A247" t="s">
        <v>297</v>
      </c>
      <c r="B247" t="s">
        <v>169</v>
      </c>
    </row>
    <row r="248" spans="1:2" x14ac:dyDescent="0.25">
      <c r="A248" t="s">
        <v>297</v>
      </c>
      <c r="B248" t="s">
        <v>169</v>
      </c>
    </row>
    <row r="249" spans="1:2" x14ac:dyDescent="0.25">
      <c r="A249" t="s">
        <v>297</v>
      </c>
      <c r="B249" t="s">
        <v>169</v>
      </c>
    </row>
    <row r="250" spans="1:2" x14ac:dyDescent="0.25">
      <c r="A250" t="s">
        <v>297</v>
      </c>
      <c r="B250" t="s">
        <v>169</v>
      </c>
    </row>
    <row r="251" spans="1:2" x14ac:dyDescent="0.25">
      <c r="A251" t="s">
        <v>297</v>
      </c>
      <c r="B251" t="s">
        <v>169</v>
      </c>
    </row>
    <row r="252" spans="1:2" x14ac:dyDescent="0.25">
      <c r="A252" t="s">
        <v>297</v>
      </c>
      <c r="B252" t="s">
        <v>169</v>
      </c>
    </row>
    <row r="253" spans="1:2" x14ac:dyDescent="0.25">
      <c r="A253" t="s">
        <v>297</v>
      </c>
      <c r="B253" t="s">
        <v>240</v>
      </c>
    </row>
    <row r="254" spans="1:2" x14ac:dyDescent="0.25">
      <c r="A254" t="s">
        <v>297</v>
      </c>
      <c r="B254" t="s">
        <v>240</v>
      </c>
    </row>
    <row r="255" spans="1:2" x14ac:dyDescent="0.25">
      <c r="A255" t="s">
        <v>297</v>
      </c>
      <c r="B255" t="s">
        <v>240</v>
      </c>
    </row>
    <row r="256" spans="1:2" x14ac:dyDescent="0.25">
      <c r="A256" t="s">
        <v>297</v>
      </c>
      <c r="B256" t="s">
        <v>240</v>
      </c>
    </row>
    <row r="257" spans="1:2" x14ac:dyDescent="0.25">
      <c r="A257" t="s">
        <v>297</v>
      </c>
      <c r="B257" t="s">
        <v>240</v>
      </c>
    </row>
    <row r="258" spans="1:2" x14ac:dyDescent="0.25">
      <c r="A258" t="s">
        <v>297</v>
      </c>
      <c r="B258" t="s">
        <v>240</v>
      </c>
    </row>
    <row r="259" spans="1:2" x14ac:dyDescent="0.25">
      <c r="A259" t="s">
        <v>297</v>
      </c>
      <c r="B259" t="s">
        <v>240</v>
      </c>
    </row>
    <row r="260" spans="1:2" x14ac:dyDescent="0.25">
      <c r="A260" t="s">
        <v>297</v>
      </c>
      <c r="B260" t="s">
        <v>240</v>
      </c>
    </row>
    <row r="261" spans="1:2" x14ac:dyDescent="0.25">
      <c r="A261" t="s">
        <v>163</v>
      </c>
      <c r="B261" t="s">
        <v>370</v>
      </c>
    </row>
    <row r="262" spans="1:2" x14ac:dyDescent="0.25">
      <c r="A262" t="s">
        <v>163</v>
      </c>
      <c r="B262" t="s">
        <v>438</v>
      </c>
    </row>
    <row r="263" spans="1:2" x14ac:dyDescent="0.25">
      <c r="A263" t="s">
        <v>163</v>
      </c>
      <c r="B263" t="s">
        <v>438</v>
      </c>
    </row>
    <row r="264" spans="1:2" x14ac:dyDescent="0.25">
      <c r="A264" t="s">
        <v>163</v>
      </c>
      <c r="B264" t="s">
        <v>338</v>
      </c>
    </row>
    <row r="265" spans="1:2" x14ac:dyDescent="0.25">
      <c r="A265" t="s">
        <v>163</v>
      </c>
      <c r="B265" t="s">
        <v>1059</v>
      </c>
    </row>
    <row r="266" spans="1:2" x14ac:dyDescent="0.25">
      <c r="A266" t="s">
        <v>163</v>
      </c>
      <c r="B266" t="s">
        <v>151</v>
      </c>
    </row>
    <row r="267" spans="1:2" x14ac:dyDescent="0.25">
      <c r="A267" t="s">
        <v>163</v>
      </c>
      <c r="B267" t="s">
        <v>151</v>
      </c>
    </row>
    <row r="268" spans="1:2" x14ac:dyDescent="0.25">
      <c r="A268" t="s">
        <v>163</v>
      </c>
      <c r="B268" t="s">
        <v>151</v>
      </c>
    </row>
    <row r="269" spans="1:2" x14ac:dyDescent="0.25">
      <c r="A269" t="s">
        <v>163</v>
      </c>
      <c r="B269" t="s">
        <v>151</v>
      </c>
    </row>
    <row r="270" spans="1:2" x14ac:dyDescent="0.25">
      <c r="A270" t="s">
        <v>163</v>
      </c>
      <c r="B270" t="s">
        <v>151</v>
      </c>
    </row>
    <row r="271" spans="1:2" x14ac:dyDescent="0.25">
      <c r="A271" t="s">
        <v>163</v>
      </c>
      <c r="B271" t="s">
        <v>151</v>
      </c>
    </row>
    <row r="272" spans="1:2" x14ac:dyDescent="0.25">
      <c r="A272" t="s">
        <v>163</v>
      </c>
      <c r="B272" t="s">
        <v>151</v>
      </c>
    </row>
    <row r="273" spans="1:2" x14ac:dyDescent="0.25">
      <c r="A273" t="s">
        <v>163</v>
      </c>
      <c r="B273" t="s">
        <v>151</v>
      </c>
    </row>
    <row r="274" spans="1:2" x14ac:dyDescent="0.25">
      <c r="A274" t="s">
        <v>163</v>
      </c>
      <c r="B274" t="s">
        <v>151</v>
      </c>
    </row>
    <row r="275" spans="1:2" x14ac:dyDescent="0.25">
      <c r="A275" t="s">
        <v>163</v>
      </c>
      <c r="B275" t="s">
        <v>151</v>
      </c>
    </row>
    <row r="276" spans="1:2" x14ac:dyDescent="0.25">
      <c r="A276" t="s">
        <v>163</v>
      </c>
      <c r="B276" t="s">
        <v>151</v>
      </c>
    </row>
    <row r="277" spans="1:2" x14ac:dyDescent="0.25">
      <c r="A277" t="s">
        <v>163</v>
      </c>
      <c r="B277" t="s">
        <v>151</v>
      </c>
    </row>
    <row r="278" spans="1:2" x14ac:dyDescent="0.25">
      <c r="A278" t="s">
        <v>163</v>
      </c>
      <c r="B278" t="s">
        <v>151</v>
      </c>
    </row>
    <row r="279" spans="1:2" x14ac:dyDescent="0.25">
      <c r="A279" t="s">
        <v>163</v>
      </c>
      <c r="B279" t="s">
        <v>151</v>
      </c>
    </row>
    <row r="280" spans="1:2" x14ac:dyDescent="0.25">
      <c r="A280" t="s">
        <v>163</v>
      </c>
      <c r="B280" t="s">
        <v>151</v>
      </c>
    </row>
    <row r="281" spans="1:2" x14ac:dyDescent="0.25">
      <c r="A281" t="s">
        <v>163</v>
      </c>
      <c r="B281" t="s">
        <v>151</v>
      </c>
    </row>
    <row r="282" spans="1:2" x14ac:dyDescent="0.25">
      <c r="A282" t="s">
        <v>163</v>
      </c>
      <c r="B282" t="s">
        <v>151</v>
      </c>
    </row>
    <row r="283" spans="1:2" x14ac:dyDescent="0.25">
      <c r="A283" t="s">
        <v>163</v>
      </c>
      <c r="B283" t="s">
        <v>151</v>
      </c>
    </row>
    <row r="284" spans="1:2" x14ac:dyDescent="0.25">
      <c r="A284" t="s">
        <v>163</v>
      </c>
      <c r="B284" t="s">
        <v>151</v>
      </c>
    </row>
    <row r="285" spans="1:2" x14ac:dyDescent="0.25">
      <c r="A285" t="s">
        <v>163</v>
      </c>
      <c r="B285" t="s">
        <v>151</v>
      </c>
    </row>
    <row r="286" spans="1:2" x14ac:dyDescent="0.25">
      <c r="A286" t="s">
        <v>163</v>
      </c>
      <c r="B286" t="s">
        <v>151</v>
      </c>
    </row>
    <row r="287" spans="1:2" x14ac:dyDescent="0.25">
      <c r="A287" t="s">
        <v>163</v>
      </c>
      <c r="B287" t="s">
        <v>144</v>
      </c>
    </row>
    <row r="288" spans="1:2" x14ac:dyDescent="0.25">
      <c r="A288" t="s">
        <v>163</v>
      </c>
      <c r="B288" t="s">
        <v>144</v>
      </c>
    </row>
    <row r="289" spans="1:2" x14ac:dyDescent="0.25">
      <c r="A289" t="s">
        <v>163</v>
      </c>
      <c r="B289" t="s">
        <v>144</v>
      </c>
    </row>
    <row r="290" spans="1:2" x14ac:dyDescent="0.25">
      <c r="A290" t="s">
        <v>163</v>
      </c>
      <c r="B290" t="s">
        <v>144</v>
      </c>
    </row>
    <row r="291" spans="1:2" x14ac:dyDescent="0.25">
      <c r="A291" t="s">
        <v>163</v>
      </c>
      <c r="B291" t="s">
        <v>59</v>
      </c>
    </row>
    <row r="292" spans="1:2" x14ac:dyDescent="0.25">
      <c r="A292" t="s">
        <v>163</v>
      </c>
      <c r="B292" t="s">
        <v>44</v>
      </c>
    </row>
    <row r="293" spans="1:2" x14ac:dyDescent="0.25">
      <c r="A293" t="s">
        <v>163</v>
      </c>
      <c r="B293" t="s">
        <v>125</v>
      </c>
    </row>
    <row r="294" spans="1:2" x14ac:dyDescent="0.25">
      <c r="A294" t="s">
        <v>163</v>
      </c>
      <c r="B294" t="s">
        <v>117</v>
      </c>
    </row>
    <row r="295" spans="1:2" x14ac:dyDescent="0.25">
      <c r="A295" t="s">
        <v>163</v>
      </c>
      <c r="B295" t="s">
        <v>117</v>
      </c>
    </row>
    <row r="296" spans="1:2" x14ac:dyDescent="0.25">
      <c r="A296" t="s">
        <v>163</v>
      </c>
      <c r="B296" t="s">
        <v>117</v>
      </c>
    </row>
    <row r="297" spans="1:2" x14ac:dyDescent="0.25">
      <c r="A297" t="s">
        <v>592</v>
      </c>
      <c r="B297" t="s">
        <v>3745</v>
      </c>
    </row>
    <row r="298" spans="1:2" x14ac:dyDescent="0.25">
      <c r="A298" t="s">
        <v>592</v>
      </c>
      <c r="B298" t="s">
        <v>438</v>
      </c>
    </row>
    <row r="299" spans="1:2" x14ac:dyDescent="0.25">
      <c r="A299" t="s">
        <v>592</v>
      </c>
      <c r="B299" t="s">
        <v>438</v>
      </c>
    </row>
    <row r="300" spans="1:2" x14ac:dyDescent="0.25">
      <c r="A300" t="s">
        <v>592</v>
      </c>
      <c r="B300" t="s">
        <v>438</v>
      </c>
    </row>
    <row r="301" spans="1:2" x14ac:dyDescent="0.25">
      <c r="A301" t="s">
        <v>592</v>
      </c>
      <c r="B301" t="s">
        <v>438</v>
      </c>
    </row>
    <row r="302" spans="1:2" x14ac:dyDescent="0.25">
      <c r="A302" t="s">
        <v>592</v>
      </c>
      <c r="B302" t="s">
        <v>438</v>
      </c>
    </row>
    <row r="303" spans="1:2" x14ac:dyDescent="0.25">
      <c r="A303" t="s">
        <v>592</v>
      </c>
      <c r="B303" t="s">
        <v>438</v>
      </c>
    </row>
    <row r="304" spans="1:2" x14ac:dyDescent="0.25">
      <c r="A304" t="s">
        <v>592</v>
      </c>
      <c r="B304" t="s">
        <v>438</v>
      </c>
    </row>
    <row r="305" spans="1:2" x14ac:dyDescent="0.25">
      <c r="A305" t="s">
        <v>592</v>
      </c>
      <c r="B305" t="s">
        <v>438</v>
      </c>
    </row>
    <row r="306" spans="1:2" x14ac:dyDescent="0.25">
      <c r="A306" t="s">
        <v>592</v>
      </c>
      <c r="B306" t="s">
        <v>438</v>
      </c>
    </row>
    <row r="307" spans="1:2" x14ac:dyDescent="0.25">
      <c r="A307" t="s">
        <v>592</v>
      </c>
      <c r="B307" t="s">
        <v>438</v>
      </c>
    </row>
    <row r="308" spans="1:2" x14ac:dyDescent="0.25">
      <c r="A308" t="s">
        <v>592</v>
      </c>
      <c r="B308" t="s">
        <v>438</v>
      </c>
    </row>
    <row r="309" spans="1:2" x14ac:dyDescent="0.25">
      <c r="A309" t="s">
        <v>592</v>
      </c>
      <c r="B309" t="s">
        <v>438</v>
      </c>
    </row>
    <row r="310" spans="1:2" x14ac:dyDescent="0.25">
      <c r="A310" t="s">
        <v>592</v>
      </c>
      <c r="B310" t="s">
        <v>438</v>
      </c>
    </row>
    <row r="311" spans="1:2" x14ac:dyDescent="0.25">
      <c r="A311" t="s">
        <v>592</v>
      </c>
      <c r="B311" t="s">
        <v>71</v>
      </c>
    </row>
    <row r="312" spans="1:2" x14ac:dyDescent="0.25">
      <c r="A312" t="s">
        <v>592</v>
      </c>
      <c r="B312" t="s">
        <v>71</v>
      </c>
    </row>
    <row r="313" spans="1:2" x14ac:dyDescent="0.25">
      <c r="A313" t="s">
        <v>592</v>
      </c>
      <c r="B313" t="s">
        <v>71</v>
      </c>
    </row>
    <row r="314" spans="1:2" x14ac:dyDescent="0.25">
      <c r="A314" t="s">
        <v>592</v>
      </c>
      <c r="B314" t="s">
        <v>71</v>
      </c>
    </row>
    <row r="315" spans="1:2" x14ac:dyDescent="0.25">
      <c r="A315" t="s">
        <v>592</v>
      </c>
      <c r="B315" t="s">
        <v>71</v>
      </c>
    </row>
    <row r="316" spans="1:2" x14ac:dyDescent="0.25">
      <c r="A316" t="s">
        <v>592</v>
      </c>
      <c r="B316" t="s">
        <v>234</v>
      </c>
    </row>
    <row r="317" spans="1:2" x14ac:dyDescent="0.25">
      <c r="A317" t="s">
        <v>592</v>
      </c>
      <c r="B317" t="s">
        <v>1602</v>
      </c>
    </row>
    <row r="318" spans="1:2" x14ac:dyDescent="0.25">
      <c r="A318" t="s">
        <v>592</v>
      </c>
      <c r="B318" t="s">
        <v>1602</v>
      </c>
    </row>
    <row r="319" spans="1:2" x14ac:dyDescent="0.25">
      <c r="A319" t="s">
        <v>592</v>
      </c>
      <c r="B319" t="s">
        <v>1273</v>
      </c>
    </row>
    <row r="320" spans="1:2" x14ac:dyDescent="0.25">
      <c r="A320" t="s">
        <v>592</v>
      </c>
      <c r="B320" t="s">
        <v>151</v>
      </c>
    </row>
    <row r="321" spans="1:2" x14ac:dyDescent="0.25">
      <c r="A321" t="s">
        <v>592</v>
      </c>
      <c r="B321" t="s">
        <v>151</v>
      </c>
    </row>
    <row r="322" spans="1:2" x14ac:dyDescent="0.25">
      <c r="A322" t="s">
        <v>592</v>
      </c>
      <c r="B322" t="s">
        <v>59</v>
      </c>
    </row>
    <row r="323" spans="1:2" x14ac:dyDescent="0.25">
      <c r="A323" t="s">
        <v>592</v>
      </c>
      <c r="B323" t="s">
        <v>59</v>
      </c>
    </row>
    <row r="324" spans="1:2" x14ac:dyDescent="0.25">
      <c r="A324" t="s">
        <v>592</v>
      </c>
      <c r="B324" t="s">
        <v>59</v>
      </c>
    </row>
    <row r="325" spans="1:2" x14ac:dyDescent="0.25">
      <c r="A325" t="s">
        <v>592</v>
      </c>
      <c r="B325" t="s">
        <v>59</v>
      </c>
    </row>
    <row r="326" spans="1:2" x14ac:dyDescent="0.25">
      <c r="A326" t="s">
        <v>592</v>
      </c>
      <c r="B326" t="s">
        <v>59</v>
      </c>
    </row>
    <row r="327" spans="1:2" x14ac:dyDescent="0.25">
      <c r="A327" t="s">
        <v>592</v>
      </c>
      <c r="B327" t="s">
        <v>59</v>
      </c>
    </row>
    <row r="328" spans="1:2" x14ac:dyDescent="0.25">
      <c r="A328" t="s">
        <v>592</v>
      </c>
      <c r="B328" t="s">
        <v>59</v>
      </c>
    </row>
    <row r="329" spans="1:2" x14ac:dyDescent="0.25">
      <c r="A329" t="s">
        <v>592</v>
      </c>
      <c r="B329" t="s">
        <v>59</v>
      </c>
    </row>
    <row r="330" spans="1:2" x14ac:dyDescent="0.25">
      <c r="A330" t="s">
        <v>592</v>
      </c>
      <c r="B330" t="s">
        <v>59</v>
      </c>
    </row>
    <row r="331" spans="1:2" x14ac:dyDescent="0.25">
      <c r="A331" t="s">
        <v>592</v>
      </c>
      <c r="B331" t="s">
        <v>59</v>
      </c>
    </row>
    <row r="332" spans="1:2" x14ac:dyDescent="0.25">
      <c r="A332" t="s">
        <v>592</v>
      </c>
      <c r="B332" t="s">
        <v>59</v>
      </c>
    </row>
    <row r="333" spans="1:2" x14ac:dyDescent="0.25">
      <c r="A333" t="s">
        <v>592</v>
      </c>
      <c r="B333" t="s">
        <v>59</v>
      </c>
    </row>
    <row r="334" spans="1:2" x14ac:dyDescent="0.25">
      <c r="A334" t="s">
        <v>592</v>
      </c>
      <c r="B334" t="s">
        <v>102</v>
      </c>
    </row>
    <row r="335" spans="1:2" x14ac:dyDescent="0.25">
      <c r="A335" t="s">
        <v>592</v>
      </c>
      <c r="B335" t="s">
        <v>102</v>
      </c>
    </row>
    <row r="336" spans="1:2" x14ac:dyDescent="0.25">
      <c r="A336" t="s">
        <v>592</v>
      </c>
      <c r="B336" t="s">
        <v>102</v>
      </c>
    </row>
    <row r="337" spans="1:2" x14ac:dyDescent="0.25">
      <c r="A337" t="s">
        <v>592</v>
      </c>
      <c r="B337" t="s">
        <v>102</v>
      </c>
    </row>
    <row r="338" spans="1:2" x14ac:dyDescent="0.25">
      <c r="A338" t="s">
        <v>592</v>
      </c>
      <c r="B338" t="s">
        <v>125</v>
      </c>
    </row>
    <row r="339" spans="1:2" x14ac:dyDescent="0.25">
      <c r="A339" t="s">
        <v>592</v>
      </c>
      <c r="B339" t="s">
        <v>125</v>
      </c>
    </row>
    <row r="340" spans="1:2" x14ac:dyDescent="0.25">
      <c r="A340" t="s">
        <v>592</v>
      </c>
      <c r="B340" t="s">
        <v>169</v>
      </c>
    </row>
    <row r="341" spans="1:2" x14ac:dyDescent="0.25">
      <c r="A341" t="s">
        <v>592</v>
      </c>
      <c r="B341" t="s">
        <v>169</v>
      </c>
    </row>
    <row r="342" spans="1:2" x14ac:dyDescent="0.25">
      <c r="A342" t="s">
        <v>592</v>
      </c>
      <c r="B342" t="s">
        <v>169</v>
      </c>
    </row>
    <row r="343" spans="1:2" x14ac:dyDescent="0.25">
      <c r="A343" t="s">
        <v>592</v>
      </c>
      <c r="B343" t="s">
        <v>169</v>
      </c>
    </row>
    <row r="344" spans="1:2" x14ac:dyDescent="0.25">
      <c r="A344" t="s">
        <v>592</v>
      </c>
      <c r="B344" t="s">
        <v>169</v>
      </c>
    </row>
    <row r="345" spans="1:2" x14ac:dyDescent="0.25">
      <c r="A345" t="s">
        <v>592</v>
      </c>
      <c r="B345" t="s">
        <v>117</v>
      </c>
    </row>
    <row r="346" spans="1:2" x14ac:dyDescent="0.25">
      <c r="A346" t="s">
        <v>592</v>
      </c>
      <c r="B346" t="s">
        <v>117</v>
      </c>
    </row>
    <row r="347" spans="1:2" x14ac:dyDescent="0.25">
      <c r="A347" t="s">
        <v>821</v>
      </c>
      <c r="B347" t="s">
        <v>71</v>
      </c>
    </row>
    <row r="348" spans="1:2" x14ac:dyDescent="0.25">
      <c r="A348" t="s">
        <v>821</v>
      </c>
      <c r="B348" t="s">
        <v>71</v>
      </c>
    </row>
    <row r="349" spans="1:2" x14ac:dyDescent="0.25">
      <c r="A349" t="s">
        <v>821</v>
      </c>
      <c r="B349" t="s">
        <v>71</v>
      </c>
    </row>
    <row r="350" spans="1:2" x14ac:dyDescent="0.25">
      <c r="A350" t="s">
        <v>821</v>
      </c>
      <c r="B350" t="s">
        <v>2868</v>
      </c>
    </row>
    <row r="351" spans="1:2" x14ac:dyDescent="0.25">
      <c r="A351" t="s">
        <v>821</v>
      </c>
      <c r="B351" t="s">
        <v>151</v>
      </c>
    </row>
    <row r="352" spans="1:2" x14ac:dyDescent="0.25">
      <c r="A352" t="s">
        <v>821</v>
      </c>
      <c r="B352" t="s">
        <v>151</v>
      </c>
    </row>
    <row r="353" spans="1:2" x14ac:dyDescent="0.25">
      <c r="A353" t="s">
        <v>821</v>
      </c>
      <c r="B353" t="s">
        <v>59</v>
      </c>
    </row>
    <row r="354" spans="1:2" x14ac:dyDescent="0.25">
      <c r="A354" t="s">
        <v>821</v>
      </c>
      <c r="B354" t="s">
        <v>59</v>
      </c>
    </row>
    <row r="355" spans="1:2" x14ac:dyDescent="0.25">
      <c r="A355" t="s">
        <v>821</v>
      </c>
      <c r="B355" t="s">
        <v>125</v>
      </c>
    </row>
    <row r="356" spans="1:2" x14ac:dyDescent="0.25">
      <c r="A356" t="s">
        <v>821</v>
      </c>
      <c r="B356" t="s">
        <v>5204</v>
      </c>
    </row>
    <row r="357" spans="1:2" x14ac:dyDescent="0.25">
      <c r="A357" t="s">
        <v>821</v>
      </c>
      <c r="B357" t="s">
        <v>5204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RESUMEN</vt:lpstr>
      <vt:lpstr>Penalización documentación</vt:lpstr>
      <vt:lpstr>Penalizaciones TR</vt:lpstr>
      <vt:lpstr>CST PISA</vt:lpstr>
      <vt:lpstr>TOP</vt:lpstr>
      <vt:lpstr>VECES OBJETIVO</vt:lpstr>
      <vt:lpstr>DETALLE</vt:lpstr>
      <vt:lpstr>RESULTADOS CUENTAS TOP</vt:lpstr>
      <vt:lpstr>ACLARACIONES</vt:lpstr>
      <vt:lpstr>Resultados por zona</vt:lpstr>
      <vt:lpstr>Caso Honeywell</vt:lpstr>
      <vt:lpstr>Caso Honeywell-Otros</vt:lpstr>
      <vt:lpstr>Hoja3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Benavides Herrera</dc:creator>
  <cp:lastModifiedBy>Alfonso Aguilar Aguirre</cp:lastModifiedBy>
  <dcterms:created xsi:type="dcterms:W3CDTF">2019-03-08T16:37:57Z</dcterms:created>
  <dcterms:modified xsi:type="dcterms:W3CDTF">2019-05-10T00:18:23Z</dcterms:modified>
</cp:coreProperties>
</file>